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9130" yWindow="-165" windowWidth="23250" windowHeight="8580" tabRatio="885"/>
  </bookViews>
  <sheets>
    <sheet name="Disclaimer" sheetId="70" r:id="rId1"/>
    <sheet name="Navigation" sheetId="72" r:id="rId2"/>
    <sheet name="Linked Sheet" sheetId="55" r:id="rId3"/>
    <sheet name="16-17 simplified BPTs&gt;&gt;&gt;" sheetId="46" r:id="rId4"/>
    <sheet name="00_Other (16-17)" sheetId="31" r:id="rId5"/>
    <sheet name="01 Stroke (16-17)" sheetId="33" r:id="rId6"/>
    <sheet name="02_Renal (16-17)" sheetId="34" r:id="rId7"/>
    <sheet name="03_DayCase (16-17)" sheetId="37" r:id="rId8"/>
    <sheet name="07_FHF (16-17)" sheetId="32" r:id="rId9"/>
    <sheet name="10_Outpatients (16-17)" sheetId="42" r:id="rId10"/>
    <sheet name="12_Paed_Ep (16-17)" sheetId="41" r:id="rId11"/>
    <sheet name="14_Pleural_Effusion (16-17)" sheetId="39" r:id="rId12"/>
    <sheet name="15_Hips&amp;Knees (16-17)" sheetId="35" r:id="rId13"/>
    <sheet name="16_SameDay_EMCare (16-17)" sheetId="40" r:id="rId14"/>
    <sheet name="17_TIA (16-17)" sheetId="38" r:id="rId15"/>
    <sheet name="Input Data used&gt;&gt;&gt;" sheetId="54" r:id="rId16"/>
    <sheet name="201415_BPTs" sheetId="45" r:id="rId17"/>
    <sheet name="OPATT data for BPT" sheetId="52" r:id="rId18"/>
    <sheet name="APROC data for BPT" sheetId="53" r:id="rId19"/>
    <sheet name="RENAL_SQL" sheetId="56" r:id="rId20"/>
    <sheet name="Activity with spell flags" sheetId="59" r:id="rId21"/>
    <sheet name="Price Adjustments" sheetId="24" r:id="rId22"/>
    <sheet name="Compliance rates for SDEC" sheetId="67" r:id="rId23"/>
    <sheet name="s118 BPTs" sheetId="21" r:id="rId24"/>
    <sheet name="07. BPTs - ETO" sheetId="62" r:id="rId25"/>
    <sheet name="BPT_System_Structure" sheetId="77" r:id="rId26"/>
    <sheet name="Currency design&gt;&gt;&gt;" sheetId="47" r:id="rId27"/>
    <sheet name="Surgical sub spec" sheetId="78" r:id="rId28"/>
    <sheet name="Currency design new BPT" sheetId="60" r:id="rId29"/>
    <sheet name="Currency design TFCs" sheetId="43" r:id="rId30"/>
    <sheet name="Currency design BPT HRGs" sheetId="44" r:id="rId31"/>
    <sheet name="HRG_1617" sheetId="73" r:id="rId32"/>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s>
  <definedNames>
    <definedName name="____net1" localSheetId="24" hidden="1">{"NET",#N/A,FALSE,"401C11"}</definedName>
    <definedName name="____net1" localSheetId="8" hidden="1">{"NET",#N/A,FALSE,"401C11"}</definedName>
    <definedName name="____net1" localSheetId="16" hidden="1">{"NET",#N/A,FALSE,"401C11"}</definedName>
    <definedName name="____net1" localSheetId="20" hidden="1">{"NET",#N/A,FALSE,"401C11"}</definedName>
    <definedName name="____net1" localSheetId="22" hidden="1">{"NET",#N/A,FALSE,"401C11"}</definedName>
    <definedName name="____net1" localSheetId="2" hidden="1">{"NET",#N/A,FALSE,"401C11"}</definedName>
    <definedName name="____net1" localSheetId="1" hidden="1">{"NET",#N/A,FALSE,"401C11"}</definedName>
    <definedName name="____net1" localSheetId="19" hidden="1">{"NET",#N/A,FALSE,"401C11"}</definedName>
    <definedName name="____net1" hidden="1">{"NET",#N/A,FALSE,"401C11"}</definedName>
    <definedName name="___AO1">#REF!</definedName>
    <definedName name="___cw1">#REF!</definedName>
    <definedName name="___kr1">#REF!</definedName>
    <definedName name="___kr2">#REF!</definedName>
    <definedName name="___kr3">#REF!</definedName>
    <definedName name="___kr4">#REF!</definedName>
    <definedName name="___mb1">#REF!</definedName>
    <definedName name="___mb10">#REF!</definedName>
    <definedName name="___mb11">#REF!</definedName>
    <definedName name="___mb12">#REF!</definedName>
    <definedName name="___mb13">#REF!</definedName>
    <definedName name="___mb14">#REF!</definedName>
    <definedName name="___mb15">#REF!</definedName>
    <definedName name="___mb16">#REF!</definedName>
    <definedName name="___mb17">#REF!</definedName>
    <definedName name="___mb18">#REF!</definedName>
    <definedName name="___mb19">#REF!</definedName>
    <definedName name="___mb2">#REF!</definedName>
    <definedName name="___mb20">#REF!</definedName>
    <definedName name="___mb21">#REF!</definedName>
    <definedName name="___mb22">#REF!</definedName>
    <definedName name="___mb23">#REF!</definedName>
    <definedName name="___mb24">#REF!</definedName>
    <definedName name="___mb25">#REF!</definedName>
    <definedName name="___mb27">#REF!</definedName>
    <definedName name="___mb28">#REF!</definedName>
    <definedName name="___mb29">#REF!</definedName>
    <definedName name="___mb3">#REF!</definedName>
    <definedName name="___mb30">#REF!</definedName>
    <definedName name="___mb31">#REF!</definedName>
    <definedName name="___mb33">#REF!</definedName>
    <definedName name="___mb34">#REF!</definedName>
    <definedName name="___mb35">#REF!</definedName>
    <definedName name="___mb36">#REF!</definedName>
    <definedName name="___mb37">#REF!</definedName>
    <definedName name="___mb38">#REF!</definedName>
    <definedName name="___mb39">#REF!</definedName>
    <definedName name="___mb4">#REF!</definedName>
    <definedName name="___mb40">#REF!</definedName>
    <definedName name="___mb41">#REF!</definedName>
    <definedName name="___mb42">#REF!</definedName>
    <definedName name="___mb43">#REF!</definedName>
    <definedName name="___mb5">#REF!</definedName>
    <definedName name="___mb6">#REF!</definedName>
    <definedName name="___mb7">#REF!</definedName>
    <definedName name="___mb8">#REF!</definedName>
    <definedName name="___mb9">#REF!</definedName>
    <definedName name="___net93">'[1]Net WP'!$C$1</definedName>
    <definedName name="___Pop1">#REF!</definedName>
    <definedName name="___Pop2">#REF!</definedName>
    <definedName name="___Pop3">#REF!</definedName>
    <definedName name="___rd1">#REF!</definedName>
    <definedName name="___rd2">#REF!</definedName>
    <definedName name="___rd3">#REF!</definedName>
    <definedName name="___rd4">#REF!</definedName>
    <definedName name="___rd5">#REF!</definedName>
    <definedName name="___rd6">#REF!</definedName>
    <definedName name="___rd7">#REF!</definedName>
    <definedName name="___rd8">#REF!</definedName>
    <definedName name="___sp1">#REF!</definedName>
    <definedName name="___sp10">#REF!</definedName>
    <definedName name="___sp11">#REF!</definedName>
    <definedName name="___sp12">#REF!</definedName>
    <definedName name="___sp13">#REF!</definedName>
    <definedName name="___sp14">#REF!</definedName>
    <definedName name="___sp15">#REF!</definedName>
    <definedName name="___sp2">#REF!</definedName>
    <definedName name="___sp3">#REF!</definedName>
    <definedName name="___sp4">#REF!</definedName>
    <definedName name="___sp5">#REF!</definedName>
    <definedName name="___sp6">#REF!</definedName>
    <definedName name="___sp7">#REF!</definedName>
    <definedName name="___sp8">#REF!</definedName>
    <definedName name="___sp9">#REF!</definedName>
    <definedName name="___sue3">#REF!</definedName>
    <definedName name="__123Graph_A" localSheetId="4" hidden="1">'[2]2002PCTs'!#REF!</definedName>
    <definedName name="__123Graph_A" localSheetId="6" hidden="1">'[2]2002PCTs'!#REF!</definedName>
    <definedName name="__123Graph_A" localSheetId="7" hidden="1">'[2]2002PCTs'!#REF!</definedName>
    <definedName name="__123Graph_A" localSheetId="8" hidden="1">'[2]2002PCTs'!#REF!</definedName>
    <definedName name="__123Graph_A" localSheetId="11" hidden="1">'[2]2002PCTs'!#REF!</definedName>
    <definedName name="__123Graph_A" localSheetId="12" hidden="1">'[2]2002PCTs'!#REF!</definedName>
    <definedName name="__123Graph_A" localSheetId="13" hidden="1">'[2]2002PCTs'!#REF!</definedName>
    <definedName name="__123Graph_A" localSheetId="14" hidden="1">'[2]2002PCTs'!#REF!</definedName>
    <definedName name="__123Graph_A" localSheetId="26" hidden="1">'[2]2002PCTs'!#REF!</definedName>
    <definedName name="__123Graph_A" localSheetId="15" hidden="1">'[2]2002PCTs'!#REF!</definedName>
    <definedName name="__123Graph_A" hidden="1">'[2]2002PCTs'!#REF!</definedName>
    <definedName name="__123Graph_B" localSheetId="4" hidden="1">[3]Dnurse!#REF!</definedName>
    <definedName name="__123Graph_B" localSheetId="6" hidden="1">[3]Dnurse!#REF!</definedName>
    <definedName name="__123Graph_B" localSheetId="7" hidden="1">[3]Dnurse!#REF!</definedName>
    <definedName name="__123Graph_B" localSheetId="8" hidden="1">[3]Dnurse!#REF!</definedName>
    <definedName name="__123Graph_B" localSheetId="11" hidden="1">[3]Dnurse!#REF!</definedName>
    <definedName name="__123Graph_B" localSheetId="12" hidden="1">[3]Dnurse!#REF!</definedName>
    <definedName name="__123Graph_B" localSheetId="13" hidden="1">[3]Dnurse!#REF!</definedName>
    <definedName name="__123Graph_B" localSheetId="14" hidden="1">[3]Dnurse!#REF!</definedName>
    <definedName name="__123Graph_B" localSheetId="26" hidden="1">[3]Dnurse!#REF!</definedName>
    <definedName name="__123Graph_B" localSheetId="15" hidden="1">[3]Dnurse!#REF!</definedName>
    <definedName name="__123Graph_B" hidden="1">[3]Dnurse!#REF!</definedName>
    <definedName name="__123Graph_C" localSheetId="4" hidden="1">[3]Dnurse!#REF!</definedName>
    <definedName name="__123Graph_C" localSheetId="6" hidden="1">[3]Dnurse!#REF!</definedName>
    <definedName name="__123Graph_C" localSheetId="7" hidden="1">[3]Dnurse!#REF!</definedName>
    <definedName name="__123Graph_C" localSheetId="8" hidden="1">[3]Dnurse!#REF!</definedName>
    <definedName name="__123Graph_C" localSheetId="11" hidden="1">[3]Dnurse!#REF!</definedName>
    <definedName name="__123Graph_C" localSheetId="12" hidden="1">[3]Dnurse!#REF!</definedName>
    <definedName name="__123Graph_C" localSheetId="13" hidden="1">[3]Dnurse!#REF!</definedName>
    <definedName name="__123Graph_C" localSheetId="14" hidden="1">[3]Dnurse!#REF!</definedName>
    <definedName name="__123Graph_C" localSheetId="26" hidden="1">[3]Dnurse!#REF!</definedName>
    <definedName name="__123Graph_C" localSheetId="15" hidden="1">[3]Dnurse!#REF!</definedName>
    <definedName name="__123Graph_C" hidden="1">[3]Dnurse!#REF!</definedName>
    <definedName name="__123Graph_X" localSheetId="4" hidden="1">[3]Dnurse!#REF!</definedName>
    <definedName name="__123Graph_X" localSheetId="6" hidden="1">[3]Dnurse!#REF!</definedName>
    <definedName name="__123Graph_X" localSheetId="7" hidden="1">[3]Dnurse!#REF!</definedName>
    <definedName name="__123Graph_X" localSheetId="8" hidden="1">[3]Dnurse!#REF!</definedName>
    <definedName name="__123Graph_X" localSheetId="11" hidden="1">[3]Dnurse!#REF!</definedName>
    <definedName name="__123Graph_X" localSheetId="12" hidden="1">[3]Dnurse!#REF!</definedName>
    <definedName name="__123Graph_X" localSheetId="13" hidden="1">[3]Dnurse!#REF!</definedName>
    <definedName name="__123Graph_X" localSheetId="14" hidden="1">[3]Dnurse!#REF!</definedName>
    <definedName name="__123Graph_X" localSheetId="26" hidden="1">[3]Dnurse!#REF!</definedName>
    <definedName name="__123Graph_X" localSheetId="15" hidden="1">[3]Dnurse!#REF!</definedName>
    <definedName name="__123Graph_X" hidden="1">[3]Dnurse!#REF!</definedName>
    <definedName name="__all2">#REF!</definedName>
    <definedName name="__Amb2">#REF!</definedName>
    <definedName name="__AO1">#REF!</definedName>
    <definedName name="__cod2">#REF!</definedName>
    <definedName name="__cw1">#REF!</definedName>
    <definedName name="__HAs1999">#REF!</definedName>
    <definedName name="__kr1">#REF!</definedName>
    <definedName name="__kr2">#REF!</definedName>
    <definedName name="__kr3">#REF!</definedName>
    <definedName name="__kr4">#REF!</definedName>
    <definedName name="__mb1">#REF!</definedName>
    <definedName name="__mb10">#REF!</definedName>
    <definedName name="__mb11">#REF!</definedName>
    <definedName name="__mb12">#REF!</definedName>
    <definedName name="__mb13">#REF!</definedName>
    <definedName name="__mb14">#REF!</definedName>
    <definedName name="__mb15">#REF!</definedName>
    <definedName name="__mb16">#REF!</definedName>
    <definedName name="__mb17">#REF!</definedName>
    <definedName name="__mb18">#REF!</definedName>
    <definedName name="__mb19">#REF!</definedName>
    <definedName name="__mb2">#REF!</definedName>
    <definedName name="__mb20">#REF!</definedName>
    <definedName name="__mb21">#REF!</definedName>
    <definedName name="__mb22">#REF!</definedName>
    <definedName name="__mb23">#REF!</definedName>
    <definedName name="__mb24">#REF!</definedName>
    <definedName name="__mb25">#REF!</definedName>
    <definedName name="__mb27">#REF!</definedName>
    <definedName name="__mb28">#REF!</definedName>
    <definedName name="__mb29">#REF!</definedName>
    <definedName name="__mb3">#REF!</definedName>
    <definedName name="__mb30">#REF!</definedName>
    <definedName name="__mb31">#REF!</definedName>
    <definedName name="__mb33">#REF!</definedName>
    <definedName name="__mb34">#REF!</definedName>
    <definedName name="__mb35">#REF!</definedName>
    <definedName name="__mb36">#REF!</definedName>
    <definedName name="__mb37">#REF!</definedName>
    <definedName name="__mb38">#REF!</definedName>
    <definedName name="__mb39">#REF!</definedName>
    <definedName name="__mb4">#REF!</definedName>
    <definedName name="__mb40">#REF!</definedName>
    <definedName name="__mb41">#REF!</definedName>
    <definedName name="__mb42">#REF!</definedName>
    <definedName name="__mb43">#REF!</definedName>
    <definedName name="__mb5">#REF!</definedName>
    <definedName name="__mb6">#REF!</definedName>
    <definedName name="__mb7">#REF!</definedName>
    <definedName name="__mb8">#REF!</definedName>
    <definedName name="__mb9">#REF!</definedName>
    <definedName name="__net1" localSheetId="24" hidden="1">{"NET",#N/A,FALSE,"401C11"}</definedName>
    <definedName name="__net1" localSheetId="8" hidden="1">{"NET",#N/A,FALSE,"401C11"}</definedName>
    <definedName name="__net1" localSheetId="16" hidden="1">{"NET",#N/A,FALSE,"401C11"}</definedName>
    <definedName name="__net1" localSheetId="20" hidden="1">{"NET",#N/A,FALSE,"401C11"}</definedName>
    <definedName name="__net1" localSheetId="22" hidden="1">{"NET",#N/A,FALSE,"401C11"}</definedName>
    <definedName name="__net1" localSheetId="2" hidden="1">{"NET",#N/A,FALSE,"401C11"}</definedName>
    <definedName name="__net1" localSheetId="1" hidden="1">{"NET",#N/A,FALSE,"401C11"}</definedName>
    <definedName name="__net1" localSheetId="19" hidden="1">{"NET",#N/A,FALSE,"401C11"}</definedName>
    <definedName name="__net1" hidden="1">{"NET",#N/A,FALSE,"401C11"}</definedName>
    <definedName name="__net93">'[1]Net WP'!$C$1</definedName>
    <definedName name="__Pop1">#REF!</definedName>
    <definedName name="__Pop2">#REF!</definedName>
    <definedName name="__Pop3">#REF!</definedName>
    <definedName name="__rd1">#REF!</definedName>
    <definedName name="__rd2">#REF!</definedName>
    <definedName name="__rd3">#REF!</definedName>
    <definedName name="__rd4">#REF!</definedName>
    <definedName name="__rd5">#REF!</definedName>
    <definedName name="__rd6">#REF!</definedName>
    <definedName name="__rd7">#REF!</definedName>
    <definedName name="__rd8">#REF!</definedName>
    <definedName name="__rev1">#REF!</definedName>
    <definedName name="__rev2">#REF!</definedName>
    <definedName name="__rev3">#REF!</definedName>
    <definedName name="__rev4">#REF!</definedName>
    <definedName name="__sp1">#REF!</definedName>
    <definedName name="__sp10">#REF!</definedName>
    <definedName name="__sp11">#REF!</definedName>
    <definedName name="__sp12">#REF!</definedName>
    <definedName name="__sp13">#REF!</definedName>
    <definedName name="__sp14">#REF!</definedName>
    <definedName name="__sp15">#REF!</definedName>
    <definedName name="__sp2">#REF!</definedName>
    <definedName name="__sp3">#REF!</definedName>
    <definedName name="__sp4">#REF!</definedName>
    <definedName name="__sp5">#REF!</definedName>
    <definedName name="__sp6">#REF!</definedName>
    <definedName name="__sp7">#REF!</definedName>
    <definedName name="__sp8">#REF!</definedName>
    <definedName name="__sp9">#REF!</definedName>
    <definedName name="__sue3">#REF!</definedName>
    <definedName name="__Tab1">#REF!</definedName>
    <definedName name="__Tab2">#REF!</definedName>
    <definedName name="__Tab3">#REF!</definedName>
    <definedName name="__Tab4">#REF!</definedName>
    <definedName name="__Tab5">#REF!</definedName>
    <definedName name="__Tab6">#REF!</definedName>
    <definedName name="__Tab7">#REF!</definedName>
    <definedName name="_0a1">#REF!</definedName>
    <definedName name="_0a2">#REF!</definedName>
    <definedName name="_1_0__123Grap" localSheetId="4" hidden="1">'[4]#REF'!#REF!</definedName>
    <definedName name="_1_0__123Grap" localSheetId="6" hidden="1">'[4]#REF'!#REF!</definedName>
    <definedName name="_1_0__123Grap" localSheetId="7" hidden="1">'[4]#REF'!#REF!</definedName>
    <definedName name="_1_0__123Grap" localSheetId="8" hidden="1">'[4]#REF'!#REF!</definedName>
    <definedName name="_1_0__123Grap" localSheetId="11" hidden="1">'[4]#REF'!#REF!</definedName>
    <definedName name="_1_0__123Grap" localSheetId="12" hidden="1">'[4]#REF'!#REF!</definedName>
    <definedName name="_1_0__123Grap" localSheetId="13" hidden="1">'[4]#REF'!#REF!</definedName>
    <definedName name="_1_0__123Grap" localSheetId="14" hidden="1">'[4]#REF'!#REF!</definedName>
    <definedName name="_1_0__123Grap" localSheetId="26" hidden="1">'[4]#REF'!#REF!</definedName>
    <definedName name="_1_0__123Grap" localSheetId="15" hidden="1">'[4]#REF'!#REF!</definedName>
    <definedName name="_1_0__123Grap" hidden="1">'[4]#REF'!#REF!</definedName>
    <definedName name="_1_01_Chapters">#REF!</definedName>
    <definedName name="_1_123Grap" localSheetId="4" hidden="1">'[5]#REF'!#REF!</definedName>
    <definedName name="_1_123Grap" localSheetId="6" hidden="1">'[5]#REF'!#REF!</definedName>
    <definedName name="_1_123Grap" localSheetId="7" hidden="1">'[5]#REF'!#REF!</definedName>
    <definedName name="_1_123Grap" localSheetId="8" hidden="1">'[5]#REF'!#REF!</definedName>
    <definedName name="_1_123Grap" localSheetId="11" hidden="1">'[5]#REF'!#REF!</definedName>
    <definedName name="_1_123Grap" localSheetId="12" hidden="1">'[5]#REF'!#REF!</definedName>
    <definedName name="_1_123Grap" localSheetId="13" hidden="1">'[5]#REF'!#REF!</definedName>
    <definedName name="_1_123Grap" localSheetId="14" hidden="1">'[5]#REF'!#REF!</definedName>
    <definedName name="_1_123Grap" localSheetId="26" hidden="1">'[5]#REF'!#REF!</definedName>
    <definedName name="_1_123Grap" localSheetId="15" hidden="1">'[5]#REF'!#REF!</definedName>
    <definedName name="_1_123Grap" hidden="1">'[5]#REF'!#REF!</definedName>
    <definedName name="_10_0__123Grap">'[6]#REF'!#REF!</definedName>
    <definedName name="_10_10_Other_Lists">#REF!</definedName>
    <definedName name="_11_11_U_Groups">#REF!</definedName>
    <definedName name="_12_0_S">'[6]#REF'!#REF!</definedName>
    <definedName name="_12_12_PBCs">#REF!</definedName>
    <definedName name="_2_0__123Grap" localSheetId="4" hidden="1">'[5]#REF'!#REF!</definedName>
    <definedName name="_2_0__123Grap" localSheetId="6" hidden="1">'[5]#REF'!#REF!</definedName>
    <definedName name="_2_0__123Grap" localSheetId="7" hidden="1">'[5]#REF'!#REF!</definedName>
    <definedName name="_2_0__123Grap" localSheetId="8" hidden="1">'[5]#REF'!#REF!</definedName>
    <definedName name="_2_0__123Grap" localSheetId="11" hidden="1">'[5]#REF'!#REF!</definedName>
    <definedName name="_2_0__123Grap" localSheetId="12" hidden="1">'[5]#REF'!#REF!</definedName>
    <definedName name="_2_0__123Grap" localSheetId="13" hidden="1">'[5]#REF'!#REF!</definedName>
    <definedName name="_2_0__123Grap" localSheetId="14" hidden="1">'[5]#REF'!#REF!</definedName>
    <definedName name="_2_0__123Grap" localSheetId="26" hidden="1">'[5]#REF'!#REF!</definedName>
    <definedName name="_2_0__123Grap" localSheetId="15" hidden="1">'[5]#REF'!#REF!</definedName>
    <definedName name="_2_0__123Grap" hidden="1">'[5]#REF'!#REF!</definedName>
    <definedName name="_2_02_Subchapters">#REF!</definedName>
    <definedName name="_2_123Grap" localSheetId="4" hidden="1">'[3]#REF'!#REF!</definedName>
    <definedName name="_2_123Grap" localSheetId="6" hidden="1">'[3]#REF'!#REF!</definedName>
    <definedName name="_2_123Grap" localSheetId="7" hidden="1">'[3]#REF'!#REF!</definedName>
    <definedName name="_2_123Grap" localSheetId="8" hidden="1">'[3]#REF'!#REF!</definedName>
    <definedName name="_2_123Grap" localSheetId="11" hidden="1">'[3]#REF'!#REF!</definedName>
    <definedName name="_2_123Grap" localSheetId="12" hidden="1">'[3]#REF'!#REF!</definedName>
    <definedName name="_2_123Grap" localSheetId="13" hidden="1">'[3]#REF'!#REF!</definedName>
    <definedName name="_2_123Grap" localSheetId="14" hidden="1">'[3]#REF'!#REF!</definedName>
    <definedName name="_2_123Grap" localSheetId="26" hidden="1">'[3]#REF'!#REF!</definedName>
    <definedName name="_2_123Grap" localSheetId="15" hidden="1">'[3]#REF'!#REF!</definedName>
    <definedName name="_2_123Grap" hidden="1">'[3]#REF'!#REF!</definedName>
    <definedName name="_2006_07">'[7]Baseline &amp; default assumptions'!$L$6:$Q$18</definedName>
    <definedName name="_26_0__123Grap">'[6]#REF'!#REF!</definedName>
    <definedName name="_3_0_S" localSheetId="4" hidden="1">'[4]#REF'!#REF!</definedName>
    <definedName name="_3_0_S" localSheetId="6" hidden="1">'[4]#REF'!#REF!</definedName>
    <definedName name="_3_0_S" localSheetId="7" hidden="1">'[4]#REF'!#REF!</definedName>
    <definedName name="_3_0_S" localSheetId="8" hidden="1">'[4]#REF'!#REF!</definedName>
    <definedName name="_3_0_S" localSheetId="11" hidden="1">'[4]#REF'!#REF!</definedName>
    <definedName name="_3_0_S" localSheetId="12" hidden="1">'[4]#REF'!#REF!</definedName>
    <definedName name="_3_0_S" localSheetId="13" hidden="1">'[4]#REF'!#REF!</definedName>
    <definedName name="_3_0_S" localSheetId="14" hidden="1">'[4]#REF'!#REF!</definedName>
    <definedName name="_3_0_S" localSheetId="26" hidden="1">'[4]#REF'!#REF!</definedName>
    <definedName name="_3_0_S" localSheetId="15" hidden="1">'[4]#REF'!#REF!</definedName>
    <definedName name="_3_0_S" localSheetId="1" hidden="1">'[4]#REF'!#REF!</definedName>
    <definedName name="_3_0_S" hidden="1">'[4]#REF'!#REF!</definedName>
    <definedName name="_3_03_HRGs">#REF!</definedName>
    <definedName name="_3_123Grap" localSheetId="4" hidden="1">'[5]#REF'!#REF!</definedName>
    <definedName name="_3_123Grap" localSheetId="6" hidden="1">'[5]#REF'!#REF!</definedName>
    <definedName name="_3_123Grap" localSheetId="7" hidden="1">'[5]#REF'!#REF!</definedName>
    <definedName name="_3_123Grap" localSheetId="8" hidden="1">'[5]#REF'!#REF!</definedName>
    <definedName name="_3_123Grap" localSheetId="11" hidden="1">'[5]#REF'!#REF!</definedName>
    <definedName name="_3_123Grap" localSheetId="12" hidden="1">'[5]#REF'!#REF!</definedName>
    <definedName name="_3_123Grap" localSheetId="13" hidden="1">'[5]#REF'!#REF!</definedName>
    <definedName name="_3_123Grap" localSheetId="14" hidden="1">'[5]#REF'!#REF!</definedName>
    <definedName name="_3_123Grap" localSheetId="26" hidden="1">'[5]#REF'!#REF!</definedName>
    <definedName name="_3_123Grap" localSheetId="15" hidden="1">'[5]#REF'!#REF!</definedName>
    <definedName name="_3_123Grap" localSheetId="1" hidden="1">'[5]#REF'!#REF!</definedName>
    <definedName name="_3_123Grap" hidden="1">'[5]#REF'!#REF!</definedName>
    <definedName name="_34_123Grap" localSheetId="4" hidden="1">'[5]#REF'!#REF!</definedName>
    <definedName name="_34_123Grap" localSheetId="6" hidden="1">'[5]#REF'!#REF!</definedName>
    <definedName name="_34_123Grap" localSheetId="7" hidden="1">'[5]#REF'!#REF!</definedName>
    <definedName name="_34_123Grap" localSheetId="8" hidden="1">'[5]#REF'!#REF!</definedName>
    <definedName name="_34_123Grap" localSheetId="11" hidden="1">'[5]#REF'!#REF!</definedName>
    <definedName name="_34_123Grap" localSheetId="12" hidden="1">'[5]#REF'!#REF!</definedName>
    <definedName name="_34_123Grap" localSheetId="13" hidden="1">'[5]#REF'!#REF!</definedName>
    <definedName name="_34_123Grap" localSheetId="14" hidden="1">'[5]#REF'!#REF!</definedName>
    <definedName name="_34_123Grap" localSheetId="26" hidden="1">'[5]#REF'!#REF!</definedName>
    <definedName name="_34_123Grap" localSheetId="15" hidden="1">'[5]#REF'!#REF!</definedName>
    <definedName name="_34_123Grap" localSheetId="1" hidden="1">'[5]#REF'!#REF!</definedName>
    <definedName name="_34_123Grap" hidden="1">'[5]#REF'!#REF!</definedName>
    <definedName name="_4_0__123Grap">'[6]#REF'!#REF!</definedName>
    <definedName name="_4_04_Code_to_Group_Table">#REF!</definedName>
    <definedName name="_4_Zones">#REF!</definedName>
    <definedName name="_42S" localSheetId="4" hidden="1">'[5]#REF'!#REF!</definedName>
    <definedName name="_42S" localSheetId="6" hidden="1">'[5]#REF'!#REF!</definedName>
    <definedName name="_42S" localSheetId="7" hidden="1">'[5]#REF'!#REF!</definedName>
    <definedName name="_42S" localSheetId="8" hidden="1">'[5]#REF'!#REF!</definedName>
    <definedName name="_42S" localSheetId="11" hidden="1">'[5]#REF'!#REF!</definedName>
    <definedName name="_42S" localSheetId="12" hidden="1">'[5]#REF'!#REF!</definedName>
    <definedName name="_42S" localSheetId="13" hidden="1">'[5]#REF'!#REF!</definedName>
    <definedName name="_42S" localSheetId="14" hidden="1">'[5]#REF'!#REF!</definedName>
    <definedName name="_42S" localSheetId="26" hidden="1">'[5]#REF'!#REF!</definedName>
    <definedName name="_42S" localSheetId="15" hidden="1">'[5]#REF'!#REF!</definedName>
    <definedName name="_42S" hidden="1">'[5]#REF'!#REF!</definedName>
    <definedName name="_4S" localSheetId="4" hidden="1">'[5]#REF'!#REF!</definedName>
    <definedName name="_4S" localSheetId="6" hidden="1">'[5]#REF'!#REF!</definedName>
    <definedName name="_4S" localSheetId="7" hidden="1">'[5]#REF'!#REF!</definedName>
    <definedName name="_4S" localSheetId="8" hidden="1">'[5]#REF'!#REF!</definedName>
    <definedName name="_4S" localSheetId="11" hidden="1">'[5]#REF'!#REF!</definedName>
    <definedName name="_4S" localSheetId="12" hidden="1">'[5]#REF'!#REF!</definedName>
    <definedName name="_4S" localSheetId="13" hidden="1">'[5]#REF'!#REF!</definedName>
    <definedName name="_4S" localSheetId="14" hidden="1">'[5]#REF'!#REF!</definedName>
    <definedName name="_4S" localSheetId="26" hidden="1">'[5]#REF'!#REF!</definedName>
    <definedName name="_4S" localSheetId="15" hidden="1">'[5]#REF'!#REF!</definedName>
    <definedName name="_4S" hidden="1">'[5]#REF'!#REF!</definedName>
    <definedName name="_5_0__123Grap" localSheetId="4" hidden="1">'[5]#REF'!#REF!</definedName>
    <definedName name="_5_0__123Grap" localSheetId="6" hidden="1">'[5]#REF'!#REF!</definedName>
    <definedName name="_5_0__123Grap" localSheetId="7" hidden="1">'[5]#REF'!#REF!</definedName>
    <definedName name="_5_0__123Grap" localSheetId="8" hidden="1">'[5]#REF'!#REF!</definedName>
    <definedName name="_5_0__123Grap" localSheetId="11" hidden="1">'[5]#REF'!#REF!</definedName>
    <definedName name="_5_0__123Grap" localSheetId="12" hidden="1">'[5]#REF'!#REF!</definedName>
    <definedName name="_5_0__123Grap" localSheetId="13" hidden="1">'[5]#REF'!#REF!</definedName>
    <definedName name="_5_0__123Grap" localSheetId="14" hidden="1">'[5]#REF'!#REF!</definedName>
    <definedName name="_5_0__123Grap" localSheetId="26" hidden="1">'[5]#REF'!#REF!</definedName>
    <definedName name="_5_0__123Grap" localSheetId="15" hidden="1">'[5]#REF'!#REF!</definedName>
    <definedName name="_5_0__123Grap" hidden="1">'[5]#REF'!#REF!</definedName>
    <definedName name="_5_05_Group_to_Split_Table">#REF!</definedName>
    <definedName name="_6_0_S" localSheetId="4" hidden="1">'[5]#REF'!#REF!</definedName>
    <definedName name="_6_0_S" localSheetId="6" hidden="1">'[5]#REF'!#REF!</definedName>
    <definedName name="_6_0_S" localSheetId="7" hidden="1">'[5]#REF'!#REF!</definedName>
    <definedName name="_6_0_S" localSheetId="8" hidden="1">'[5]#REF'!#REF!</definedName>
    <definedName name="_6_0_S" localSheetId="11" hidden="1">'[5]#REF'!#REF!</definedName>
    <definedName name="_6_0_S" localSheetId="12" hidden="1">'[5]#REF'!#REF!</definedName>
    <definedName name="_6_0_S" localSheetId="13" hidden="1">'[5]#REF'!#REF!</definedName>
    <definedName name="_6_0_S" localSheetId="14" hidden="1">'[5]#REF'!#REF!</definedName>
    <definedName name="_6_0_S" localSheetId="26" hidden="1">'[5]#REF'!#REF!</definedName>
    <definedName name="_6_0_S" localSheetId="15" hidden="1">'[5]#REF'!#REF!</definedName>
    <definedName name="_6_0_S" hidden="1">'[5]#REF'!#REF!</definedName>
    <definedName name="_6_06_Flags">#REF!</definedName>
    <definedName name="_6_123Grap" localSheetId="4" hidden="1">'[3]#REF'!#REF!</definedName>
    <definedName name="_6_123Grap" localSheetId="6" hidden="1">'[3]#REF'!#REF!</definedName>
    <definedName name="_6_123Grap" localSheetId="7" hidden="1">'[3]#REF'!#REF!</definedName>
    <definedName name="_6_123Grap" localSheetId="8" hidden="1">'[3]#REF'!#REF!</definedName>
    <definedName name="_6_123Grap" localSheetId="11" hidden="1">'[3]#REF'!#REF!</definedName>
    <definedName name="_6_123Grap" localSheetId="12" hidden="1">'[3]#REF'!#REF!</definedName>
    <definedName name="_6_123Grap" localSheetId="13" hidden="1">'[3]#REF'!#REF!</definedName>
    <definedName name="_6_123Grap" localSheetId="14" hidden="1">'[3]#REF'!#REF!</definedName>
    <definedName name="_6_123Grap" localSheetId="26" hidden="1">'[3]#REF'!#REF!</definedName>
    <definedName name="_6_123Grap" localSheetId="15" hidden="1">'[3]#REF'!#REF!</definedName>
    <definedName name="_6_123Grap" hidden="1">'[3]#REF'!#REF!</definedName>
    <definedName name="_6_Zones">#REF!</definedName>
    <definedName name="_60_0__123Grap">'[6]#REF'!#REF!</definedName>
    <definedName name="_7_07_Hierarchy_Lists">#REF!</definedName>
    <definedName name="_78_0_S">'[6]#REF'!#REF!</definedName>
    <definedName name="_8_08_Global_Lists">#REF!</definedName>
    <definedName name="_8_123Grap" localSheetId="4" hidden="1">'[5]#REF'!#REF!</definedName>
    <definedName name="_8_123Grap" localSheetId="6" hidden="1">'[5]#REF'!#REF!</definedName>
    <definedName name="_8_123Grap" localSheetId="7" hidden="1">'[5]#REF'!#REF!</definedName>
    <definedName name="_8_123Grap" localSheetId="8" hidden="1">'[5]#REF'!#REF!</definedName>
    <definedName name="_8_123Grap" localSheetId="11" hidden="1">'[5]#REF'!#REF!</definedName>
    <definedName name="_8_123Grap" localSheetId="12" hidden="1">'[5]#REF'!#REF!</definedName>
    <definedName name="_8_123Grap" localSheetId="13" hidden="1">'[5]#REF'!#REF!</definedName>
    <definedName name="_8_123Grap" localSheetId="14" hidden="1">'[5]#REF'!#REF!</definedName>
    <definedName name="_8_123Grap" localSheetId="26" hidden="1">'[5]#REF'!#REF!</definedName>
    <definedName name="_8_123Grap" localSheetId="15" hidden="1">'[5]#REF'!#REF!</definedName>
    <definedName name="_8_123Grap" hidden="1">'[5]#REF'!#REF!</definedName>
    <definedName name="_8S" localSheetId="4" hidden="1">'[3]#REF'!#REF!</definedName>
    <definedName name="_8S" localSheetId="6" hidden="1">'[3]#REF'!#REF!</definedName>
    <definedName name="_8S" localSheetId="7" hidden="1">'[3]#REF'!#REF!</definedName>
    <definedName name="_8S" localSheetId="8" hidden="1">'[3]#REF'!#REF!</definedName>
    <definedName name="_8S" localSheetId="11" hidden="1">'[3]#REF'!#REF!</definedName>
    <definedName name="_8S" localSheetId="12" hidden="1">'[3]#REF'!#REF!</definedName>
    <definedName name="_8S" localSheetId="13" hidden="1">'[3]#REF'!#REF!</definedName>
    <definedName name="_8S" localSheetId="14" hidden="1">'[3]#REF'!#REF!</definedName>
    <definedName name="_8S" localSheetId="26" hidden="1">'[3]#REF'!#REF!</definedName>
    <definedName name="_8S" localSheetId="15" hidden="1">'[3]#REF'!#REF!</definedName>
    <definedName name="_8S" hidden="1">'[3]#REF'!#REF!</definedName>
    <definedName name="_9_09_CC_Lists">#REF!</definedName>
    <definedName name="_a1">#REF!</definedName>
    <definedName name="_a2">#REF!</definedName>
    <definedName name="_a3">#REF!</definedName>
    <definedName name="_a4">#REF!</definedName>
    <definedName name="_a5">#REF!</definedName>
    <definedName name="_a6">#REF!</definedName>
    <definedName name="_a7">#REF!</definedName>
    <definedName name="_a8">#REF!</definedName>
    <definedName name="_a9">#REF!</definedName>
    <definedName name="_all2">#REF!</definedName>
    <definedName name="_am2">#REF!</definedName>
    <definedName name="_am3">#REF!</definedName>
    <definedName name="_am4">#REF!</definedName>
    <definedName name="_am5">#REF!</definedName>
    <definedName name="_am6">#REF!</definedName>
    <definedName name="_am7">#REF!</definedName>
    <definedName name="_am8">#REF!</definedName>
    <definedName name="_am9">#REF!</definedName>
    <definedName name="_Amb2">#REF!</definedName>
    <definedName name="_AO1">#REF!</definedName>
    <definedName name="_aT06">#REF!</definedName>
    <definedName name="_b1">#REF!</definedName>
    <definedName name="_bA22">#REF!</definedName>
    <definedName name="_bT01">#REF!</definedName>
    <definedName name="_bt05">#REF!</definedName>
    <definedName name="_C2G_Including_Desc___ChapterSub_and_Crosstab">#REF!</definedName>
    <definedName name="_C2G_Split_inc_Desc_Crosstab">#REF!</definedName>
    <definedName name="_ca1">#REF!</definedName>
    <definedName name="_ca10">#REF!</definedName>
    <definedName name="_ca2">#REF!</definedName>
    <definedName name="_ca3">#REF!</definedName>
    <definedName name="_ca4">#REF!</definedName>
    <definedName name="_ca5">#REF!</definedName>
    <definedName name="_ca6">#REF!</definedName>
    <definedName name="_ca7">#REF!</definedName>
    <definedName name="_ca8">#REF!</definedName>
    <definedName name="_ca9">#REF!</definedName>
    <definedName name="_cod2">#REF!</definedName>
    <definedName name="_cw1">#REF!</definedName>
    <definedName name="_f1">#REF!</definedName>
    <definedName name="_f2">#REF!</definedName>
    <definedName name="_f3">#REF!</definedName>
    <definedName name="_f4">#REF!</definedName>
    <definedName name="_xlnm._FilterDatabase" localSheetId="24" hidden="1">'07. BPTs - ETO'!$A$36:$H$393</definedName>
    <definedName name="_xlnm._FilterDatabase" localSheetId="20" hidden="1">'Activity with spell flags'!$A$16:$P$10006</definedName>
    <definedName name="_xlnm._FilterDatabase" localSheetId="25" hidden="1">BPT_System_Structure!$A$4:$AM$189</definedName>
    <definedName name="_xlnm._FilterDatabase" localSheetId="30" hidden="1">'Currency design BPT HRGs'!$A$1:$G$160</definedName>
    <definedName name="_xlnm._FilterDatabase" localSheetId="31" hidden="1">HRG_1617!$A$1:$E$2362</definedName>
    <definedName name="_xlnm._FilterDatabase" localSheetId="2" hidden="1">'Linked Sheet'!$A$320:$B$323</definedName>
    <definedName name="_xlnm._FilterDatabase" localSheetId="27" hidden="1">'Surgical sub spec'!$B$1:$D$24</definedName>
    <definedName name="_h1">#REF!</definedName>
    <definedName name="_h2">#REF!</definedName>
    <definedName name="_HAs1999">#REF!</definedName>
    <definedName name="_hf10">#REF!</definedName>
    <definedName name="_hf108">#REF!</definedName>
    <definedName name="_hf11">#REF!</definedName>
    <definedName name="_hf12">#REF!</definedName>
    <definedName name="_hf14">#REF!</definedName>
    <definedName name="_hf15">#REF!</definedName>
    <definedName name="_hf16">#REF!</definedName>
    <definedName name="_hf8">#REF!</definedName>
    <definedName name="_hf9">#REF!</definedName>
    <definedName name="_j1">#REF!</definedName>
    <definedName name="_j2">#REF!</definedName>
    <definedName name="_Key1" localSheetId="4" hidden="1">'[3]#REF'!#REF!</definedName>
    <definedName name="_Key1" localSheetId="6" hidden="1">'[3]#REF'!#REF!</definedName>
    <definedName name="_Key1" localSheetId="7" hidden="1">'[3]#REF'!#REF!</definedName>
    <definedName name="_Key1" localSheetId="24" hidden="1">'[3]#REF'!#REF!</definedName>
    <definedName name="_Key1" localSheetId="8" hidden="1">'[3]#REF'!#REF!</definedName>
    <definedName name="_Key1" localSheetId="11" hidden="1">'[3]#REF'!#REF!</definedName>
    <definedName name="_Key1" localSheetId="12" hidden="1">'[3]#REF'!#REF!</definedName>
    <definedName name="_Key1" localSheetId="13" hidden="1">'[3]#REF'!#REF!</definedName>
    <definedName name="_Key1" localSheetId="14" hidden="1">'[3]#REF'!#REF!</definedName>
    <definedName name="_Key1" localSheetId="26" hidden="1">'[3]#REF'!#REF!</definedName>
    <definedName name="_Key1" localSheetId="15" hidden="1">'[3]#REF'!#REF!</definedName>
    <definedName name="_Key1" localSheetId="2" hidden="1">'[3]#REF'!#REF!</definedName>
    <definedName name="_Key1" hidden="1">'[3]#REF'!#REF!</definedName>
    <definedName name="_kr1">#REF!</definedName>
    <definedName name="_kr2">#REF!</definedName>
    <definedName name="_kr3">#REF!</definedName>
    <definedName name="_kr4">#REF!</definedName>
    <definedName name="_mb1">#REF!</definedName>
    <definedName name="_mb10">#REF!</definedName>
    <definedName name="_mb11">#REF!</definedName>
    <definedName name="_mb12">#REF!</definedName>
    <definedName name="_mb13">#REF!</definedName>
    <definedName name="_mb14">#REF!</definedName>
    <definedName name="_mb15">#REF!</definedName>
    <definedName name="_mb16">#REF!</definedName>
    <definedName name="_mb17">#REF!</definedName>
    <definedName name="_mb18">#REF!</definedName>
    <definedName name="_mb19">#REF!</definedName>
    <definedName name="_mb2">#REF!</definedName>
    <definedName name="_mb20">#REF!</definedName>
    <definedName name="_mb21">#REF!</definedName>
    <definedName name="_mb22">#REF!</definedName>
    <definedName name="_mb23">#REF!</definedName>
    <definedName name="_mb24">#REF!</definedName>
    <definedName name="_mb25">#REF!</definedName>
    <definedName name="_mb27">#REF!</definedName>
    <definedName name="_mb28">#REF!</definedName>
    <definedName name="_mb29">#REF!</definedName>
    <definedName name="_mb3">#REF!</definedName>
    <definedName name="_mb30">#REF!</definedName>
    <definedName name="_mb31">#REF!</definedName>
    <definedName name="_mb33">#REF!</definedName>
    <definedName name="_mb34">#REF!</definedName>
    <definedName name="_mb35">#REF!</definedName>
    <definedName name="_mb36">#REF!</definedName>
    <definedName name="_mb37">#REF!</definedName>
    <definedName name="_mb38">#REF!</definedName>
    <definedName name="_mb39">#REF!</definedName>
    <definedName name="_mb4">#REF!</definedName>
    <definedName name="_mb40">#REF!</definedName>
    <definedName name="_mb41">#REF!</definedName>
    <definedName name="_mb42">#REF!</definedName>
    <definedName name="_mb43">#REF!</definedName>
    <definedName name="_mb5">#REF!</definedName>
    <definedName name="_mb6">#REF!</definedName>
    <definedName name="_mb7">#REF!</definedName>
    <definedName name="_mb8">#REF!</definedName>
    <definedName name="_mb9">#REF!</definedName>
    <definedName name="_net1" localSheetId="24" hidden="1">{"NET",#N/A,FALSE,"401C11"}</definedName>
    <definedName name="_net1" localSheetId="8" hidden="1">{"NET",#N/A,FALSE,"401C11"}</definedName>
    <definedName name="_net1" localSheetId="16" hidden="1">{"NET",#N/A,FALSE,"401C11"}</definedName>
    <definedName name="_net1" localSheetId="20" hidden="1">{"NET",#N/A,FALSE,"401C11"}</definedName>
    <definedName name="_net1" localSheetId="22" hidden="1">{"NET",#N/A,FALSE,"401C11"}</definedName>
    <definedName name="_net1" localSheetId="2" hidden="1">{"NET",#N/A,FALSE,"401C11"}</definedName>
    <definedName name="_net1" localSheetId="1" hidden="1">{"NET",#N/A,FALSE,"401C11"}</definedName>
    <definedName name="_net1" localSheetId="19" hidden="1">{"NET",#N/A,FALSE,"401C11"}</definedName>
    <definedName name="_net1" hidden="1">{"NET",#N/A,FALSE,"401C11"}</definedName>
    <definedName name="_net93">'[1]Net WP'!$C$1</definedName>
    <definedName name="_Order1" hidden="1">0</definedName>
    <definedName name="_Pop1">#REF!</definedName>
    <definedName name="_Pop2">#REF!</definedName>
    <definedName name="_Pop3">#REF!</definedName>
    <definedName name="_rd1">#REF!</definedName>
    <definedName name="_rd2">#REF!</definedName>
    <definedName name="_rd3">#REF!</definedName>
    <definedName name="_rd4">#REF!</definedName>
    <definedName name="_rd5">#REF!</definedName>
    <definedName name="_rd6">#REF!</definedName>
    <definedName name="_rd7">#REF!</definedName>
    <definedName name="_rd8">#REF!</definedName>
    <definedName name="_rev1">#REF!</definedName>
    <definedName name="_rev2">#REF!</definedName>
    <definedName name="_rev3">#REF!</definedName>
    <definedName name="_rev4">#REF!</definedName>
    <definedName name="_Sort" localSheetId="4" hidden="1">[3]ComPsy!#REF!</definedName>
    <definedName name="_Sort" localSheetId="6" hidden="1">[3]ComPsy!#REF!</definedName>
    <definedName name="_Sort" localSheetId="7" hidden="1">[3]ComPsy!#REF!</definedName>
    <definedName name="_Sort" localSheetId="8" hidden="1">[3]ComPsy!#REF!</definedName>
    <definedName name="_Sort" localSheetId="11" hidden="1">[3]ComPsy!#REF!</definedName>
    <definedName name="_Sort" localSheetId="12" hidden="1">[3]ComPsy!#REF!</definedName>
    <definedName name="_Sort" localSheetId="13" hidden="1">[3]ComPsy!#REF!</definedName>
    <definedName name="_Sort" localSheetId="14" hidden="1">[3]ComPsy!#REF!</definedName>
    <definedName name="_Sort" localSheetId="26" hidden="1">[3]ComPsy!#REF!</definedName>
    <definedName name="_Sort" localSheetId="15" hidden="1">[3]ComPsy!#REF!</definedName>
    <definedName name="_Sort" hidden="1">[3]ComPsy!#REF!</definedName>
    <definedName name="_sp1">#REF!</definedName>
    <definedName name="_sp10">#REF!</definedName>
    <definedName name="_sp11">#REF!</definedName>
    <definedName name="_sp12">#REF!</definedName>
    <definedName name="_sp13">#REF!</definedName>
    <definedName name="_sp14">#REF!</definedName>
    <definedName name="_sp15">#REF!</definedName>
    <definedName name="_sp2">#REF!</definedName>
    <definedName name="_sp3">#REF!</definedName>
    <definedName name="_sp4">#REF!</definedName>
    <definedName name="_sp5">#REF!</definedName>
    <definedName name="_sp6">#REF!</definedName>
    <definedName name="_sp7">#REF!</definedName>
    <definedName name="_sp8">#REF!</definedName>
    <definedName name="_sp9">#REF!</definedName>
    <definedName name="_sue3">#REF!</definedName>
    <definedName name="_Tab1">#REF!</definedName>
    <definedName name="_Tab2">#REF!</definedName>
    <definedName name="_Tab3">#REF!</definedName>
    <definedName name="_Tab4">#REF!</definedName>
    <definedName name="_Tab5">#REF!</definedName>
    <definedName name="_Tab6">#REF!</definedName>
    <definedName name="_Tab7">#REF!</definedName>
    <definedName name="a" localSheetId="24" hidden="1">{"CHARGE",#N/A,FALSE,"401C11"}</definedName>
    <definedName name="a" localSheetId="8" hidden="1">{"CHARGE",#N/A,FALSE,"401C11"}</definedName>
    <definedName name="a" localSheetId="16" hidden="1">{"CHARGE",#N/A,FALSE,"401C11"}</definedName>
    <definedName name="a" localSheetId="20" hidden="1">{"CHARGE",#N/A,FALSE,"401C11"}</definedName>
    <definedName name="a" localSheetId="22" hidden="1">{"CHARGE",#N/A,FALSE,"401C11"}</definedName>
    <definedName name="a" localSheetId="2" hidden="1">{"CHARGE",#N/A,FALSE,"401C11"}</definedName>
    <definedName name="a" localSheetId="1" hidden="1">{"CHARGE",#N/A,FALSE,"401C11"}</definedName>
    <definedName name="a" localSheetId="19" hidden="1">{"CHARGE",#N/A,FALSE,"401C11"}</definedName>
    <definedName name="a" hidden="1">{"CHARGE",#N/A,FALSE,"401C11"}</definedName>
    <definedName name="A0">#REF!</definedName>
    <definedName name="A11_200_220_V2_Crosstab">#REF!</definedName>
    <definedName name="A12_02_29_120">#REF!</definedName>
    <definedName name="A20_110">#REF!</definedName>
    <definedName name="A4_07_100_170_V2_Crosstab">#REF!</definedName>
    <definedName name="A9_MGT_COSTS">#REF!</definedName>
    <definedName name="aa" localSheetId="24" hidden="1">{"CHARGE",#N/A,FALSE,"401C11"}</definedName>
    <definedName name="aa" localSheetId="8" hidden="1">{"CHARGE",#N/A,FALSE,"401C11"}</definedName>
    <definedName name="aa" localSheetId="16" hidden="1">{"CHARGE",#N/A,FALSE,"401C11"}</definedName>
    <definedName name="aa" localSheetId="20" hidden="1">{"CHARGE",#N/A,FALSE,"401C11"}</definedName>
    <definedName name="aa" localSheetId="22" hidden="1">{"CHARGE",#N/A,FALSE,"401C11"}</definedName>
    <definedName name="aa" localSheetId="2" hidden="1">{"CHARGE",#N/A,FALSE,"401C11"}</definedName>
    <definedName name="aa" localSheetId="1" hidden="1">{"CHARGE",#N/A,FALSE,"401C11"}</definedName>
    <definedName name="aa" localSheetId="19" hidden="1">{"CHARGE",#N/A,FALSE,"401C11"}</definedName>
    <definedName name="aa" hidden="1">{"CHARGE",#N/A,FALSE,"401C11"}</definedName>
    <definedName name="aaa" localSheetId="24" hidden="1">{"CHARGE",#N/A,FALSE,"401C11"}</definedName>
    <definedName name="aaa" localSheetId="8" hidden="1">{"CHARGE",#N/A,FALSE,"401C11"}</definedName>
    <definedName name="aaa" localSheetId="16" hidden="1">{"CHARGE",#N/A,FALSE,"401C11"}</definedName>
    <definedName name="aaa" localSheetId="20" hidden="1">{"CHARGE",#N/A,FALSE,"401C11"}</definedName>
    <definedName name="aaa" localSheetId="22" hidden="1">{"CHARGE",#N/A,FALSE,"401C11"}</definedName>
    <definedName name="aaa" localSheetId="2" hidden="1">{"CHARGE",#N/A,FALSE,"401C11"}</definedName>
    <definedName name="aaa" localSheetId="1" hidden="1">{"CHARGE",#N/A,FALSE,"401C11"}</definedName>
    <definedName name="aaa" localSheetId="19" hidden="1">{"CHARGE",#N/A,FALSE,"401C11"}</definedName>
    <definedName name="aaa" hidden="1">{"CHARGE",#N/A,FALSE,"401C11"}</definedName>
    <definedName name="aaaa" localSheetId="24" hidden="1">{"CHARGE",#N/A,FALSE,"401C11"}</definedName>
    <definedName name="aaaa" localSheetId="8" hidden="1">{"CHARGE",#N/A,FALSE,"401C11"}</definedName>
    <definedName name="aaaa" localSheetId="16" hidden="1">{"CHARGE",#N/A,FALSE,"401C11"}</definedName>
    <definedName name="aaaa" localSheetId="20" hidden="1">{"CHARGE",#N/A,FALSE,"401C11"}</definedName>
    <definedName name="aaaa" localSheetId="22" hidden="1">{"CHARGE",#N/A,FALSE,"401C11"}</definedName>
    <definedName name="aaaa" localSheetId="2" hidden="1">{"CHARGE",#N/A,FALSE,"401C11"}</definedName>
    <definedName name="aaaa" localSheetId="1" hidden="1">{"CHARGE",#N/A,FALSE,"401C11"}</definedName>
    <definedName name="aaaa" localSheetId="19" hidden="1">{"CHARGE",#N/A,FALSE,"401C11"}</definedName>
    <definedName name="aaaa" hidden="1">{"CHARGE",#N/A,FALSE,"401C11"}</definedName>
    <definedName name="abc">'[8]Assumption Inputs'!#REF!</definedName>
    <definedName name="AboveAvgGrowth">#REF!</definedName>
    <definedName name="Actuals">#REF!</definedName>
    <definedName name="Actuals_SWF">#REF!</definedName>
    <definedName name="adbr" localSheetId="24" hidden="1">{"CHARGE",#N/A,FALSE,"401C11"}</definedName>
    <definedName name="adbr" localSheetId="8" hidden="1">{"CHARGE",#N/A,FALSE,"401C11"}</definedName>
    <definedName name="adbr" localSheetId="16" hidden="1">{"CHARGE",#N/A,FALSE,"401C11"}</definedName>
    <definedName name="adbr" localSheetId="20" hidden="1">{"CHARGE",#N/A,FALSE,"401C11"}</definedName>
    <definedName name="adbr" localSheetId="22" hidden="1">{"CHARGE",#N/A,FALSE,"401C11"}</definedName>
    <definedName name="adbr" localSheetId="2" hidden="1">{"CHARGE",#N/A,FALSE,"401C11"}</definedName>
    <definedName name="adbr" localSheetId="1" hidden="1">{"CHARGE",#N/A,FALSE,"401C11"}</definedName>
    <definedName name="adbr" localSheetId="19" hidden="1">{"CHARGE",#N/A,FALSE,"401C11"}</definedName>
    <definedName name="adbr" hidden="1">{"CHARGE",#N/A,FALSE,"401C11"}</definedName>
    <definedName name="Adjust_ID">[9]Report!#REF!</definedName>
    <definedName name="Adjust_Type">[9]Report!#REF!</definedName>
    <definedName name="Affordability_Uplift">'[10]14_15_Adjustments'!$C$45</definedName>
    <definedName name="AI">'[11]Assumption Inputs'!#REF!</definedName>
    <definedName name="ALBNAME">'[12]NHSLA02 - Commentary'!$B$5</definedName>
    <definedName name="all">#REF!</definedName>
    <definedName name="All_Group">#REF!</definedName>
    <definedName name="Alloc20061">#REF!</definedName>
    <definedName name="Alloc20062">#REF!</definedName>
    <definedName name="Alloc20063">#REF!</definedName>
    <definedName name="Alloc20071">#REF!</definedName>
    <definedName name="Alloc20072">#REF!</definedName>
    <definedName name="Alloc20073">#REF!</definedName>
    <definedName name="AllocType">[13]Refs!$A$12:$A$18</definedName>
    <definedName name="Amb">#REF!</definedName>
    <definedName name="Anomalies">'[14]By CC'!#REF!</definedName>
    <definedName name="AREAClientCapBalances">'[15]WK10 Cap Bal Det'!$H$66:$EI$67</definedName>
    <definedName name="AREAGAAPEBT">'[15]WK11 GAAP IS Detail'!$B$106:$EI$109</definedName>
    <definedName name="AREAPreRiskCFs">'[15]WK2 Bill-Exp Inputs'!$B$128:$EI$130</definedName>
    <definedName name="AREAPreRiskCumCFs">'[15]WK2 Bill-Exp Inputs'!$B$122:$EI$124</definedName>
    <definedName name="AREASeatCapHCLoc1">'[15]WK16 Seat Capital Costs'!$C$214:$EI$216</definedName>
    <definedName name="AREASeatCapHCLoc2">'[15]WK16 Seat Capital Costs'!$C$218:$EI$220</definedName>
    <definedName name="AREASeatCapHCLoc3">'[15]WK16 Seat Capital Costs'!$C$222:$EI$224</definedName>
    <definedName name="AREASeatCapHCLoc4">'[15]WK16 Seat Capital Costs'!$C$226:$EI$228</definedName>
    <definedName name="AREASeatCapHCLoc5">'[15]WK16 Seat Capital Costs'!$C$230:$EI$232</definedName>
    <definedName name="AREASeatCapHCLoc6">'[15]WK16 Seat Capital Costs'!$C$234:$EI$236</definedName>
    <definedName name="AREASeatCapitalBal">'[15]WK16 Seat Capital Costs'!$H$240:$EI$241</definedName>
    <definedName name="ASF01_01_100360_Crosstab">#REF!</definedName>
    <definedName name="ASF02_150">#REF!</definedName>
    <definedName name="ASF07_11_100510_Crosstab">#REF!</definedName>
    <definedName name="ASF08_12_100530_Crosstab">#REF!</definedName>
    <definedName name="ASF08_12a_500530_Crosstab">#REF!</definedName>
    <definedName name="ASF10_16_100410_Crosstab">#REF!</definedName>
    <definedName name="ASF10_17_400">#REF!</definedName>
    <definedName name="ASF21_210">#REF!</definedName>
    <definedName name="ASF21_210_15Nov">#REF!</definedName>
    <definedName name="AssumptCapChgPercent">'[15]WK1 Key Assumpt'!$E$35</definedName>
    <definedName name="AssumptClient">'[15]WK1 Key Assumpt'!$E$9</definedName>
    <definedName name="AssumptClientCreditRating">'[15]WK1 Key Assumpt'!$G$22</definedName>
    <definedName name="AssumptCOBusDev">'[15]WK1 Key Assumpt'!$E$30</definedName>
    <definedName name="AssumptCOContractSpecificDepr">'[15]WK1 Key Assumpt'!$E$28</definedName>
    <definedName name="AssumptCOOther1">'[15]WK1 Key Assumpt'!$E$29</definedName>
    <definedName name="AssumptCOProgMgt">'[15]WK1 Key Assumpt'!$E$27</definedName>
    <definedName name="AssumptCOServDel">'[15]WK1 Key Assumpt'!$E$25</definedName>
    <definedName name="AssumptCOSubs">'[15]WK1 Key Assumpt'!$E$26</definedName>
    <definedName name="AssumptCOTransform">'[15]WK1 Key Assumpt'!$E$24</definedName>
    <definedName name="AssumptCOTransition">'[15]WK1 Key Assumpt'!$E$23</definedName>
    <definedName name="AssumptCTAStatus">'[15]WK1 Key Assumpt'!$G$12</definedName>
    <definedName name="AssumptCurr">'[15]WK1 Key Assumpt'!$E$12</definedName>
    <definedName name="AssumptDealTerm">'[15]WK1 Key Assumpt'!$E$37</definedName>
    <definedName name="AssumptEndMonth">'[15]WK1 Key Assumpt'!$E$14</definedName>
    <definedName name="AssumptHurdRate">'[15]WK1 Key Assumpt'!$E$33</definedName>
    <definedName name="AssumptOperatingGroup">'[15]WK1 Key Assumpt'!$E$11</definedName>
    <definedName name="AssumptOther1Policy">'[15]WK1 Key Assumpt'!$E$81</definedName>
    <definedName name="AssumptOther2Policy">'[15]WK1 Key Assumpt'!$E$82</definedName>
    <definedName name="AssumptPreparedBy">'[15]WK1 Key Assumpt'!$G$9</definedName>
    <definedName name="AssumptProgMgtPolicy">'[15]WK1 Key Assumpt'!$E$80</definedName>
    <definedName name="AssumptProjectName">'[15]WK1 Key Assumpt'!$E$10</definedName>
    <definedName name="AssumptPTPolicy">'[15]WK1 Key Assumpt'!$E$78</definedName>
    <definedName name="AssumptReviewerName">'[15]WK1 Key Assumpt'!$G$11</definedName>
    <definedName name="AssumptServDelPolicy">'[15]WK1 Key Assumpt'!$E$70</definedName>
    <definedName name="AssumptStartMonth">'[15]WK1 Key Assumpt'!$E$13</definedName>
    <definedName name="AssumptSubsPolicy">'[15]WK1 Key Assumpt'!$E$79</definedName>
    <definedName name="AssumptTaxRate">'[15]WK1 Key Assumpt'!$E$38</definedName>
    <definedName name="AssumptTransformation">'[15]WK1 Key Assumpt'!$E$63</definedName>
    <definedName name="AssumptTransitionPolicy">'[15]WK1 Key Assumpt'!$E$61</definedName>
    <definedName name="AssumptVersionNo">'[15]WK1 Key Assumpt'!$G$10</definedName>
    <definedName name="AssumptWCBillDays">'[15]WK1 Key Assumpt'!$E$34</definedName>
    <definedName name="AssumptWCExpDays">'[15]WK1 Key Assumpt'!$E$36</definedName>
    <definedName name="Astartpg">[16]PERSONS!#REF!</definedName>
    <definedName name="atac01_Crosstab">#REF!</definedName>
    <definedName name="atac05">#REF!</definedName>
    <definedName name="atac09_Crosstab">#REF!</definedName>
    <definedName name="atac09b">#REF!</definedName>
    <definedName name="atac12">#REF!</definedName>
    <definedName name="AuthorityCombo">"Drop Down 1"</definedName>
    <definedName name="aver">[17]RefDExR!#REF!</definedName>
    <definedName name="aver2">[18]RefDExR!#REF!</definedName>
    <definedName name="AvgGrowth">#REF!</definedName>
    <definedName name="b" localSheetId="24" hidden="1">{"CHARGE",#N/A,FALSE,"401C11"}</definedName>
    <definedName name="b" localSheetId="8" hidden="1">{"CHARGE",#N/A,FALSE,"401C11"}</definedName>
    <definedName name="b" localSheetId="16" hidden="1">{"CHARGE",#N/A,FALSE,"401C11"}</definedName>
    <definedName name="b" localSheetId="20" hidden="1">{"CHARGE",#N/A,FALSE,"401C11"}</definedName>
    <definedName name="b" localSheetId="22" hidden="1">{"CHARGE",#N/A,FALSE,"401C11"}</definedName>
    <definedName name="b" localSheetId="2" hidden="1">{"CHARGE",#N/A,FALSE,"401C11"}</definedName>
    <definedName name="b" localSheetId="1" hidden="1">{"CHARGE",#N/A,FALSE,"401C11"}</definedName>
    <definedName name="b" localSheetId="19" hidden="1">{"CHARGE",#N/A,FALSE,"401C11"}</definedName>
    <definedName name="b" hidden="1">{"CHARGE",#N/A,FALSE,"401C11"}</definedName>
    <definedName name="B1AC">#REF!</definedName>
    <definedName name="B1BSA">#REF!</definedName>
    <definedName name="B1BT">#REF!</definedName>
    <definedName name="B1CHRE">#REF!</definedName>
    <definedName name="B1CQC">#REF!</definedName>
    <definedName name="B1GSCC">#REF!</definedName>
    <definedName name="B1HFEA">#REF!</definedName>
    <definedName name="B1HPA">#REF!</definedName>
    <definedName name="B1HTA">#REF!</definedName>
    <definedName name="B1I">#REF!</definedName>
    <definedName name="B1IC">#REF!</definedName>
    <definedName name="B1LA">#REF!</definedName>
    <definedName name="B1MHRA">#REF!</definedName>
    <definedName name="B1MONITOR">#REF!</definedName>
    <definedName name="B1NIBSC">#REF!</definedName>
    <definedName name="B1NICE">#REF!</definedName>
    <definedName name="B1NPSA">#REF!</definedName>
    <definedName name="B1NTA">#REF!</definedName>
    <definedName name="B1PASA">#REF!</definedName>
    <definedName name="B1PMETB">#REF!</definedName>
    <definedName name="B1PROF">#REF!</definedName>
    <definedName name="B2AC">#REF!</definedName>
    <definedName name="B2BSA">#REF!</definedName>
    <definedName name="B2BT">'[19]NHS BT'!#REF!</definedName>
    <definedName name="B2CHRE">[19]CHRE!#REF!</definedName>
    <definedName name="B2CQC">[19]CQC!#REF!</definedName>
    <definedName name="B2GSCC">#REF!</definedName>
    <definedName name="B2HFEA">[19]HFEA!#REF!</definedName>
    <definedName name="B2HPA">[19]HPA!#REF!</definedName>
    <definedName name="B2HTA">[19]HTA!#REF!</definedName>
    <definedName name="B2I">[19]NHSi!#REF!</definedName>
    <definedName name="B2IC">#REF!</definedName>
    <definedName name="B2LA">#REF!</definedName>
    <definedName name="B2MHRA">[19]MHRA!#REF!</definedName>
    <definedName name="B2MONITOR">#REF!</definedName>
    <definedName name="B2NIBSC">[19]NIBSC!#REF!</definedName>
    <definedName name="B2NICE">[19]NICE!#REF!</definedName>
    <definedName name="B2NPSA">[19]NPSA!#REF!</definedName>
    <definedName name="B2NTA">[19]NTA!#REF!</definedName>
    <definedName name="B2PASA">#REF!</definedName>
    <definedName name="B2PMETB">#REF!</definedName>
    <definedName name="B2PROF">'[19]NHS PROF'!#REF!</definedName>
    <definedName name="bA01_Crosstab">#REF!</definedName>
    <definedName name="bA05_Crosstab">#REF!</definedName>
    <definedName name="bA05b_Crosstab">#REF!</definedName>
    <definedName name="bA06_Crosstab">#REF!</definedName>
    <definedName name="bA08_Crosstab">#REF!</definedName>
    <definedName name="bA22_140">#REF!</definedName>
    <definedName name="Baseline">#REF!</definedName>
    <definedName name="bb">[20]Defaults!$B$59</definedName>
    <definedName name="BeforeChge">OFFSET(#REF!,1,0,#REF!,12)</definedName>
    <definedName name="BMGHIndex" hidden="1">"O"</definedName>
    <definedName name="bpth" localSheetId="1">#REF!</definedName>
    <definedName name="bpth">#REF!</definedName>
    <definedName name="BPTHOME" localSheetId="1">#REF!</definedName>
    <definedName name="BPTHOME">#REF!</definedName>
    <definedName name="bT06_Crosstab">#REF!</definedName>
    <definedName name="bT09_Crosstab">#REF!</definedName>
    <definedName name="bT11A">#REF!</definedName>
    <definedName name="Budget">[21]Unique!$G$1:$G$65536</definedName>
    <definedName name="C_Contact_List">[22]Data!#REF!</definedName>
    <definedName name="cantarg1data">#REF!</definedName>
    <definedName name="cantarg2data">#REF!</definedName>
    <definedName name="cantarg3data">#REF!</definedName>
    <definedName name="cantarg4data">#REF!</definedName>
    <definedName name="cantarg5data">#REF!</definedName>
    <definedName name="cantarg6data">#REF!</definedName>
    <definedName name="Cap">#REF!</definedName>
    <definedName name="Capital_DEL">#REF!</definedName>
    <definedName name="capres">'[23]Event 12 with ERO changes'!$N$3:$N$2000</definedName>
    <definedName name="Categories">'[24]Budgeting Codes'!$J$6:$J$19</definedName>
    <definedName name="cell">'[25]ALL DATA StHAs'!#REF!</definedName>
    <definedName name="celTotalPlanned_Outturn1">#REF!</definedName>
    <definedName name="celTotalPlanned_Outturn2">#REF!</definedName>
    <definedName name="change1" localSheetId="24" hidden="1">{"CHARGE",#N/A,FALSE,"401C11"}</definedName>
    <definedName name="change1" localSheetId="8" hidden="1">{"CHARGE",#N/A,FALSE,"401C11"}</definedName>
    <definedName name="change1" localSheetId="16" hidden="1">{"CHARGE",#N/A,FALSE,"401C11"}</definedName>
    <definedName name="change1" localSheetId="20" hidden="1">{"CHARGE",#N/A,FALSE,"401C11"}</definedName>
    <definedName name="change1" localSheetId="22" hidden="1">{"CHARGE",#N/A,FALSE,"401C11"}</definedName>
    <definedName name="change1" localSheetId="2" hidden="1">{"CHARGE",#N/A,FALSE,"401C11"}</definedName>
    <definedName name="change1" localSheetId="1" hidden="1">{"CHARGE",#N/A,FALSE,"401C11"}</definedName>
    <definedName name="change1" localSheetId="19" hidden="1">{"CHARGE",#N/A,FALSE,"401C11"}</definedName>
    <definedName name="change1" hidden="1">{"CHARGE",#N/A,FALSE,"401C11"}</definedName>
    <definedName name="charge" localSheetId="24" hidden="1">{"CHARGE",#N/A,FALSE,"401C11"}</definedName>
    <definedName name="charge" localSheetId="8" hidden="1">{"CHARGE",#N/A,FALSE,"401C11"}</definedName>
    <definedName name="charge" localSheetId="16" hidden="1">{"CHARGE",#N/A,FALSE,"401C11"}</definedName>
    <definedName name="charge" localSheetId="20" hidden="1">{"CHARGE",#N/A,FALSE,"401C11"}</definedName>
    <definedName name="charge" localSheetId="22" hidden="1">{"CHARGE",#N/A,FALSE,"401C11"}</definedName>
    <definedName name="charge" localSheetId="2" hidden="1">{"CHARGE",#N/A,FALSE,"401C11"}</definedName>
    <definedName name="charge" localSheetId="1" hidden="1">{"CHARGE",#N/A,FALSE,"401C11"}</definedName>
    <definedName name="charge" localSheetId="19" hidden="1">{"CHARGE",#N/A,FALSE,"401C11"}</definedName>
    <definedName name="charge" hidden="1">{"CHARGE",#N/A,FALSE,"401C11"}</definedName>
    <definedName name="Check_05_06">#REF!</definedName>
    <definedName name="Check_Sheet">#REF!</definedName>
    <definedName name="Checker_S3">'[15]3 TCB Summ'!$AD$7:$AD$57</definedName>
    <definedName name="Checker_S4">'[26]Accenture P&amp;L'!#REF!</definedName>
    <definedName name="Checker_S5">'[15]5 ACN Mgt View'!$AQ$11:$AQ$96</definedName>
    <definedName name="Checker_S6">'[15]6 ACN Mgt Fcst'!$AE$10:$AE$24</definedName>
    <definedName name="Checker_W10">'[15]WK10 Cap Bal Det'!$FA$4:$FA$39</definedName>
    <definedName name="Checker_W11">'[15]WK11 GAAP IS Detail'!$FA$4:$FA$113</definedName>
    <definedName name="Checker_W12">'[15]WK12 GAAP BS Detail'!$EZ$4:$EZ$46</definedName>
    <definedName name="Checker_W2">'[15]WK2 Bill-Exp Inputs'!$FA$4:$FA$118</definedName>
    <definedName name="Checker_W3">'[15]WK3 Rev Rec Inputs'!$FA$4:$FA$141</definedName>
    <definedName name="Checker_W5">'[15]WK5 Tax Cash Pay Inputs'!$FA$4:$FA$11</definedName>
    <definedName name="Checker_W7">'[15]WK7 TCB Inputs'!$FA$4:$FA$45</definedName>
    <definedName name="Checker_W7_2">'[15]WK7 TCB Inputs'!$B$47:$EX$47</definedName>
    <definedName name="Checker_W9">'[15]WK9 Affil Share Inputs'!$FA$4:$FA$11</definedName>
    <definedName name="Children">#REF!</definedName>
    <definedName name="chtDH_Central">'[27]Bubble Data'!$Q$36</definedName>
    <definedName name="Cl">#REF!</definedName>
    <definedName name="CNO">#REF!</definedName>
    <definedName name="CNST_Maternity_Uplift">'[10]14_15_Adjustments'!$C$91</definedName>
    <definedName name="cod">#REF!</definedName>
    <definedName name="code">[28]PCAccess!$A$5:$A$381</definedName>
    <definedName name="COInSInputSource">'[29]Input Table (TB)'!$I$4:$I$8</definedName>
    <definedName name="ColDescr">'[30]Budgeting Codes'!#REF!,'[30]Budgeting Codes'!#REF!,'[30]Budgeting Codes'!#REF!,'[30]Budgeting Codes'!#REF!,'[30]Budgeting Codes'!#REF!,'[30]Budgeting Codes'!#REF!</definedName>
    <definedName name="coll">[28]PCAccess!$J$4</definedName>
    <definedName name="CollectionID">#REF!</definedName>
    <definedName name="CollectionName">#REF!</definedName>
    <definedName name="CollectionPeriodID">#REF!</definedName>
    <definedName name="Columns">'[31]Budgeting Codes'!$C$40:$C$42</definedName>
    <definedName name="COMMS">#REF!</definedName>
    <definedName name="CommsActivityList">#REF!</definedName>
    <definedName name="ComponentEFLsEastern">#REF!</definedName>
    <definedName name="Contact_FirstName">#REF!</definedName>
    <definedName name="Contact_Surname">#REF!</definedName>
    <definedName name="Contact_Title">#REF!</definedName>
    <definedName name="ContactEmail">#REF!</definedName>
    <definedName name="ContactFax">#REF!</definedName>
    <definedName name="ContactID">#REF!</definedName>
    <definedName name="ContactTelephone">#REF!</definedName>
    <definedName name="Contributions_first_cell">'[7]Annex results (pay metrics)'!$B$50</definedName>
    <definedName name="COS">#REF!</definedName>
    <definedName name="Costgrowth_1st_cell">'[7]Interactive WF input'!$J$120</definedName>
    <definedName name="Costperhead_1st_cell">'[7]Interactive WF input'!$C$120</definedName>
    <definedName name="Crit">#REF!</definedName>
    <definedName name="CTAExport_BusDev">'[15]WK13 EVA Detail'!$H$23:$EI$23</definedName>
    <definedName name="CTAExport_CapChg">'[15]WK13 EVA Detail'!$H$19:$EI$19</definedName>
    <definedName name="CTAExport_CashEquivalents">'[15]WK12 GAAP BS Detail'!$H$7:$EI$7</definedName>
    <definedName name="CTAExport_ClientCapBal">'[15]WK10 Cap Bal Det'!$H$23:$EI$23</definedName>
    <definedName name="CTAExport_ClientMargin">'[15]WK13 EVA Detail'!$H$25:$EI$25</definedName>
    <definedName name="CTAExport_ClientName">'[15]WK1 Key Assumpt'!$E$9</definedName>
    <definedName name="CTAExport_ContractStartDate">'[15]WK1 Key Assumpt'!$E$13</definedName>
    <definedName name="CTAExport_CorpOverhead">'[15]WK13 EVA Detail'!$H$27:$EI$27</definedName>
    <definedName name="CTAExport_COS">'[15]WK13 EVA Detail'!$H$12:$EI$12</definedName>
    <definedName name="CTAExport_CTAStatus">'[15]WK1 Key Assumpt'!$G$12</definedName>
    <definedName name="CTAExport_Currency">'[15]WK1 Key Assumpt'!$E$12</definedName>
    <definedName name="CTAExport_CurrentAssets">'[15]WK12 GAAP BS Detail'!$H$12:$EI$12</definedName>
    <definedName name="CTAExport_CurrentLiab">'[15]WK12 GAAP BS Detail'!$H$33:$EI$33</definedName>
    <definedName name="CTAExport_DealTerm">'[15]WK1 Key Assumpt'!$E$37</definedName>
    <definedName name="CTAExport_EBIT">'[15]WK11 GAAP IS Detail'!$H$52:$EI$52</definedName>
    <definedName name="CTAExport_EBITLessProForTaxes">'[15]WK16 Seat Capital Costs'!$H$148:$EI$148</definedName>
    <definedName name="CTAExport_EBITPer">'[15]WK11 GAAP IS Detail'!$H$53:$EI$53</definedName>
    <definedName name="CTAExport_EndMonth">'[15]WK1 Key Assumpt'!$E$14</definedName>
    <definedName name="CTAExport_EngMar">'[15]WK13 EVA Detail'!$H$21:$EI$21</definedName>
    <definedName name="CTAExport_EVA">'[15]WK13 EVA Detail'!$H$29:$EI$29</definedName>
    <definedName name="CTAExport_InvestedCap">'[15]WK10 Cap Bal Det'!$H$33:$EI$33</definedName>
    <definedName name="CTAExport_MonthlyAvgInvCap">'[15]WK16 Seat Capital Costs'!$H$145:$EI$145</definedName>
    <definedName name="CTAExport_NetIncome">'[15]WK11 GAAP IS Detail'!$H$87:$EI$87</definedName>
    <definedName name="CTAExport_NetIncomePer">'[15]WK11 GAAP IS Detail'!$H$88:$EI$88</definedName>
    <definedName name="CTAExport_NetRev">'[15]WK13 EVA Detail'!$H$10:$EI$10</definedName>
    <definedName name="CTAExport_NonCurrentAssets">'[15]WK12 GAAP BS Detail'!$H$21:$EI$21</definedName>
    <definedName name="CTAExport_OperatingGroup">'[15]WK1 Key Assumpt'!$E$11</definedName>
    <definedName name="CTAExport_PreRAFreeCashFlow">'[15]WK2 Bill-Exp Inputs'!$H$95:$EI$95</definedName>
    <definedName name="CTAExport_ProForTaxes">'[15]WK11 GAAP IS Detail'!$H$78:$EI$78</definedName>
    <definedName name="CTAExport_ProjectName">'[15]WK1 Key Assumpt'!$E$10</definedName>
    <definedName name="CTAExport_RAFreeCashFlow">'[15]WK2 Bill-Exp Inputs'!$H$114:$EI$114</definedName>
    <definedName name="CTAExport_RevBeforeReim">'[15]WK11 GAAP IS Detail'!$H$14:$EI$14</definedName>
    <definedName name="CTAExport_ServiceDelPolicy">'[15]WK1 Key Assumpt'!$E$70</definedName>
    <definedName name="CTAExport_TotalOpExp">'[15]WK11 GAAP IS Detail'!$H$50:$EI$50</definedName>
    <definedName name="CTAExport_TransformationPolicy">'[15]WK1 Key Assumpt'!$E$63</definedName>
    <definedName name="Ctitle">#REF!</definedName>
    <definedName name="CurrCalYr">'[32]Cover Sheet'!$B$10</definedName>
    <definedName name="currCell">#REF!</definedName>
    <definedName name="CurrChosenJnlID">#REF!</definedName>
    <definedName name="CurrCrit">#REF!</definedName>
    <definedName name="CurrDate">#REF!</definedName>
    <definedName name="CURRENT">#REF!</definedName>
    <definedName name="CurrentPCTs">#REF!</definedName>
    <definedName name="CurrentPeriod">[33]Defaults!$B$53</definedName>
    <definedName name="CurrentYear">#REF!</definedName>
    <definedName name="CurrJnlEntries">OFFSET(#REF!,1,0,#REF!,3)</definedName>
    <definedName name="CurrLinkedPeriod">[34]Front!$L$18</definedName>
    <definedName name="CurrLinkedPeriodVal">[35]Front!$H$1</definedName>
    <definedName name="CurrOutput">#REF!</definedName>
    <definedName name="CurrPeriod">#REF!</definedName>
    <definedName name="currSht">#REF!</definedName>
    <definedName name="CurrViewChosenEntryID">OFFSET(#REF!,0,0,#REF!,9)</definedName>
    <definedName name="CurrYear">'[36]Cover Sheet'!$B$4</definedName>
    <definedName name="Custom4">[37]Defaults!$B$58</definedName>
    <definedName name="DAR_data">#REF!</definedName>
    <definedName name="data">#REF!</definedName>
    <definedName name="data2">'[38]new pcts'!#REF!</definedName>
    <definedName name="DateBase">'[39]Collated data'!$A$2</definedName>
    <definedName name="DateFTEBase">#REF!</definedName>
    <definedName name="DateFTELatest">#REF!</definedName>
    <definedName name="DateLatest">'[39]Collated data'!$O$2</definedName>
    <definedName name="DatePayBase">#REF!</definedName>
    <definedName name="DatePayLatest">#REF!</definedName>
    <definedName name="DayMonthYear">[33]Defaults!$B$57</definedName>
    <definedName name="Default_agency">'[7]Baseline &amp; default assumptions'!$D$179:$I$179</definedName>
    <definedName name="Default_Contributions">'[7]Baseline &amp; default assumptions'!$B$185:$H$189</definedName>
    <definedName name="Default_cost_growth">'[7]Baseline &amp; default assumptions'!$N$163:$S$167</definedName>
    <definedName name="Default_cost_per_head">'[7]Baseline &amp; default assumptions'!$G$163:$L$167</definedName>
    <definedName name="Default_Drift">'[7]Baseline &amp; default assumptions'!$B$43:$G$55</definedName>
    <definedName name="Default_envelopes">'[7]Baseline &amp; default assumptions'!$C$100:$H$108</definedName>
    <definedName name="Default_GP_growth">'[7]Baseline &amp; default assumptions'!$S$21:$X$25</definedName>
    <definedName name="Default_GP_WTE">'[7]Baseline &amp; default assumptions'!$L$21:$Q$25</definedName>
    <definedName name="Default_HCHS_growth">'[7]Baseline &amp; default assumptions'!$S$6:$X$18</definedName>
    <definedName name="Default_HCHS_WTE">'[7]Baseline &amp; default assumptions'!$J$6:$P$18</definedName>
    <definedName name="Default_NI">'[7]Baseline &amp; default assumptions'!$B$71:$G$83</definedName>
    <definedName name="Default_pensions">'[7]Baseline &amp; default assumptions'!$B$57:$G$69</definedName>
    <definedName name="Default_reform">'[7]Baseline &amp; default assumptions'!$I$85:$N$97</definedName>
    <definedName name="Default_settlement">'[7]Baseline &amp; default assumptions'!$B$29:$G$41</definedName>
    <definedName name="Default_WF_Nos">'[7]Baseline &amp; default assumptions'!$L$6:$Q$18</definedName>
    <definedName name="Deflators">[40]Annex!$C$41:$H$43,[40]Annex!$C$46:$H$48</definedName>
    <definedName name="delame">'[23]Event 12 with ERO changes'!$M$3:$M$2000</definedName>
    <definedName name="DelProgActivityList">#REF!</definedName>
    <definedName name="Department_codes">#REF!</definedName>
    <definedName name="Dept_Cap_AME">#REF!</definedName>
    <definedName name="Dept_Resource_AME">#REF!</definedName>
    <definedName name="Description">[9]Report!#REF!</definedName>
    <definedName name="diff1">#REF!</definedName>
    <definedName name="diff2">#REF!</definedName>
    <definedName name="diff3">#REF!</definedName>
    <definedName name="diff4">#REF!</definedName>
    <definedName name="Directorate_list">[41]List!$B$1:$B$45</definedName>
    <definedName name="DistributionName">#REF!</definedName>
    <definedName name="dog" localSheetId="24" hidden="1">{"NET",#N/A,FALSE,"401C11"}</definedName>
    <definedName name="dog" localSheetId="8" hidden="1">{"NET",#N/A,FALSE,"401C11"}</definedName>
    <definedName name="dog" localSheetId="16" hidden="1">{"NET",#N/A,FALSE,"401C11"}</definedName>
    <definedName name="dog" localSheetId="20" hidden="1">{"NET",#N/A,FALSE,"401C11"}</definedName>
    <definedName name="dog" localSheetId="22" hidden="1">{"NET",#N/A,FALSE,"401C11"}</definedName>
    <definedName name="dog" localSheetId="2" hidden="1">{"NET",#N/A,FALSE,"401C11"}</definedName>
    <definedName name="dog" localSheetId="1" hidden="1">{"NET",#N/A,FALSE,"401C11"}</definedName>
    <definedName name="dog" localSheetId="19" hidden="1">{"NET",#N/A,FALSE,"401C11"}</definedName>
    <definedName name="dog" hidden="1">{"NET",#N/A,FALSE,"401C11"}</definedName>
    <definedName name="EARCHIVE">'[42]#REF'!$A$1:$F$1</definedName>
    <definedName name="ECat">'[43]DHF Cascade Coding'!$M$4:$M$44</definedName>
    <definedName name="EcCat">'[44]DHF Cascade Coding'!$K$3:$K$35</definedName>
    <definedName name="EcCat1">'[45]4. Cascade Coding'!$K$3:$K$35</definedName>
    <definedName name="econ">'[23]Event 12 with ERO changes'!$B$3:$B$2000</definedName>
    <definedName name="EconCat">#REF!</definedName>
    <definedName name="Education">#REF!</definedName>
    <definedName name="eee">#REF!</definedName>
    <definedName name="eff_update">'[46]Log of changes'!#REF!</definedName>
    <definedName name="Efficiency_Factor">'[10]14_15_Adjustments'!$C$44</definedName>
    <definedName name="EhealthActList">#REF!</definedName>
    <definedName name="Entity">#REF!</definedName>
    <definedName name="Entity_Alias">#REF!</definedName>
    <definedName name="Entity_Name">#REF!</definedName>
    <definedName name="Error_check">'[7]Interactive WF input'!$B$45</definedName>
    <definedName name="Error_check2">'[7]Interactive WF input'!$B$63</definedName>
    <definedName name="Errorcheck3">'[7]Interactive WF input'!$B$101</definedName>
    <definedName name="Errorcheck4">'[7]Interactive WF input'!$B$111</definedName>
    <definedName name="ErrorCheck5">'[7]Interactive WF input'!$B$141</definedName>
    <definedName name="ErrorCheck6">'[7]Interactive WF input'!$B$151</definedName>
    <definedName name="EssOptions">"1100000000010000_01000"</definedName>
    <definedName name="ETRUST">'[42]#REF'!$A$1:$F$357</definedName>
    <definedName name="EV__LASTREFTIME__" hidden="1">40339.4799074074</definedName>
    <definedName name="event">'[23]Event 12 with ERO changes'!$F$3:$F$2000</definedName>
    <definedName name="ex">#REF!</definedName>
    <definedName name="exclusions">[47]Exclusions!$A$4:$C$450</definedName>
    <definedName name="Expired" hidden="1">FALSE</definedName>
    <definedName name="ExplodingPies">'[27]Bubble Data'!$Q$5:$U$62</definedName>
    <definedName name="ExportQuery">#REF!</definedName>
    <definedName name="exx">#REF!</definedName>
    <definedName name="f">#REF!</definedName>
    <definedName name="Fin_Year">#REF!</definedName>
    <definedName name="final090400">#REF!</definedName>
    <definedName name="final110201">#REF!</definedName>
    <definedName name="final110301">#REF!</definedName>
    <definedName name="final110302">#REF!</definedName>
    <definedName name="final110401">#REF!</definedName>
    <definedName name="final110404">#REF!</definedName>
    <definedName name="final110405">#REF!</definedName>
    <definedName name="final110406">#REF!</definedName>
    <definedName name="finlu">#REF!</definedName>
    <definedName name="First_Data_Col">[48]Report!#REF!</definedName>
    <definedName name="First_Vars_Col">[48]Report!#REF!</definedName>
    <definedName name="Floor">#REF!</definedName>
    <definedName name="fn">'[32]Cover Sheet'!$B$9</definedName>
    <definedName name="Forms_Description">7</definedName>
    <definedName name="Forms_FormGroup">1</definedName>
    <definedName name="Forms_FormNumber">2</definedName>
    <definedName name="Forms_Group1">3</definedName>
    <definedName name="Forms_Group2">4</definedName>
    <definedName name="Forms_Group3">5</definedName>
    <definedName name="Forms_InterAuthority">6</definedName>
    <definedName name="FTstatus">[49]TRUSTs!$U$5:$U$184</definedName>
    <definedName name="Full_Printout">#REF!</definedName>
    <definedName name="FullYear">[33]Defaults!$B$62</definedName>
    <definedName name="FULLYRACT">#REF!</definedName>
    <definedName name="FULLYRPLAN">#REF!</definedName>
    <definedName name="FYMaint_S2_1">'[15]2 Fin Analysis'!$H$32:$R$32</definedName>
    <definedName name="FYMaint_S2_2">'[15]2 Fin Analysis'!$W$11:$EX$11</definedName>
    <definedName name="FYMaint_S3_1">'[15]3 TCB Summ'!$H$7:$V$7</definedName>
    <definedName name="FYMaint_S5_1">'[15]5 ACN Mgt View'!$G$11:$AI$11</definedName>
    <definedName name="FYMaint_S6_1">'[15]6 ACN Mgt Fcst'!$G$10:$K$10</definedName>
    <definedName name="FYMaint_S6_2">'[15]6 ACN Mgt Fcst'!$T$10:$X$10</definedName>
    <definedName name="FYMaint_S6_3">'[15]6 ACN Mgt Fcst'!$G$31:$K$31</definedName>
    <definedName name="FYMaint_S6_4">'[15]6 ACN Mgt Fcst'!$T$31:$X$31</definedName>
    <definedName name="FYMaint_W10_1">'[15]WK10 Cap Bal Det'!$H$3:$EW$4</definedName>
    <definedName name="FYMaint_W11_1">'[15]WK11 GAAP IS Detail'!$H$3:$EW$4</definedName>
    <definedName name="FYMaint_W12_1">'[15]WK12 GAAP BS Detail'!$H$3:$EV$4</definedName>
    <definedName name="FYMaint_W13_1">'[15]WK13 EVA Detail'!$H$3:$EW$4</definedName>
    <definedName name="FYMaint_W14_1">'[15]WK14 Yr 1-3 Metrics Source Info'!$H$3:$EW$4</definedName>
    <definedName name="FYMaint_W15_1">'[15]WK15 DSO Calc'!$H$3:$EI$4</definedName>
    <definedName name="FYMaint_W15_2">'[15]WK15 DSO Calc'!$H$44:$H$54</definedName>
    <definedName name="FYMaint_W16_1">'[15]WK16 Seat Capital Costs'!$H$3:$EI$4</definedName>
    <definedName name="FYMaint_W2_1">'[15]WK2 Bill-Exp Inputs'!$H$3:$EW$4</definedName>
    <definedName name="FYMaint_W3_1">'[15]WK3 Rev Rec Inputs'!$H$3:$EW$4</definedName>
    <definedName name="FYMaint_W4_1">'[15]WK4 Cap Ex Inputs'!$H$3:$EW$4</definedName>
    <definedName name="FYMaint_W5_1">'[15]WK5 Tax Cash Pay Inputs'!$H$3:$EW$4</definedName>
    <definedName name="FYMaint_W6_1">'[15]WK6 Risk Adj Inputs'!$H$3:$EW$4</definedName>
    <definedName name="FYMaint_W7_1">'[15]WK7 TCB Inputs'!$H$3:$EW$4</definedName>
    <definedName name="FYMaint_W8_1">'[15]WK8 Term Provisions'!$G$4:$Q$4</definedName>
    <definedName name="FYMaint_W9_1">'[15]WK9 Affil Share Inputs'!$H$3:$EW$4</definedName>
    <definedName name="Gcc">#REF!</definedName>
    <definedName name="Gcm">#REF!</definedName>
    <definedName name="Gcr">#REF!</definedName>
    <definedName name="gfff" localSheetId="24" hidden="1">{"CHARGE",#N/A,FALSE,"401C11"}</definedName>
    <definedName name="gfff" localSheetId="8" hidden="1">{"CHARGE",#N/A,FALSE,"401C11"}</definedName>
    <definedName name="gfff" localSheetId="16" hidden="1">{"CHARGE",#N/A,FALSE,"401C11"}</definedName>
    <definedName name="gfff" localSheetId="20" hidden="1">{"CHARGE",#N/A,FALSE,"401C11"}</definedName>
    <definedName name="gfff" localSheetId="22" hidden="1">{"CHARGE",#N/A,FALSE,"401C11"}</definedName>
    <definedName name="gfff" localSheetId="2" hidden="1">{"CHARGE",#N/A,FALSE,"401C11"}</definedName>
    <definedName name="gfff" localSheetId="1" hidden="1">{"CHARGE",#N/A,FALSE,"401C11"}</definedName>
    <definedName name="gfff" localSheetId="19" hidden="1">{"CHARGE",#N/A,FALSE,"401C11"}</definedName>
    <definedName name="gfff" hidden="1">{"CHARGE",#N/A,FALSE,"401C11"}</definedName>
    <definedName name="GP_1">'[50]Baseline WF scenarios'!$B$22:$F$26</definedName>
    <definedName name="GP_2">'[50]Baseline WF scenarios'!$H$22:$L$26</definedName>
    <definedName name="GP_2ndcell">'[7]Interactive WF input'!$J$80</definedName>
    <definedName name="GP_3">'[50]Baseline WF scenarios'!$N$22:$R$26</definedName>
    <definedName name="GP_4">'[50]Baseline WF scenarios'!$T$22:$X$26</definedName>
    <definedName name="GP_5">'[50]Baseline WF scenarios'!$Z$22:$AD$26</definedName>
    <definedName name="GP_6">'[50]Baseline WF scenarios'!$AF$22:$AJ$26</definedName>
    <definedName name="GP_assumptioncheck1">'[7]Interactive WF input'!$B$85</definedName>
    <definedName name="GP_assumptioncheck2">'[7]Interactive WF input'!$B$125</definedName>
    <definedName name="GP_firstcell">'[7]Interactive WF input'!$C$80</definedName>
    <definedName name="GPproj_first_cell">'[7]Baseline &amp; default assumptions'!$L$21</definedName>
    <definedName name="gross" localSheetId="24" hidden="1">{"GROSS",#N/A,FALSE,"401C11"}</definedName>
    <definedName name="gross" localSheetId="8" hidden="1">{"GROSS",#N/A,FALSE,"401C11"}</definedName>
    <definedName name="gross" localSheetId="16" hidden="1">{"GROSS",#N/A,FALSE,"401C11"}</definedName>
    <definedName name="gross" localSheetId="20" hidden="1">{"GROSS",#N/A,FALSE,"401C11"}</definedName>
    <definedName name="gross" localSheetId="22" hidden="1">{"GROSS",#N/A,FALSE,"401C11"}</definedName>
    <definedName name="gross" localSheetId="2" hidden="1">{"GROSS",#N/A,FALSE,"401C11"}</definedName>
    <definedName name="gross" localSheetId="1" hidden="1">{"GROSS",#N/A,FALSE,"401C11"}</definedName>
    <definedName name="gross" localSheetId="19" hidden="1">{"GROSS",#N/A,FALSE,"401C11"}</definedName>
    <definedName name="gross" hidden="1">{"GROSS",#N/A,FALSE,"401C11"}</definedName>
    <definedName name="gross1" localSheetId="24" hidden="1">{"GROSS",#N/A,FALSE,"401C11"}</definedName>
    <definedName name="gross1" localSheetId="8" hidden="1">{"GROSS",#N/A,FALSE,"401C11"}</definedName>
    <definedName name="gross1" localSheetId="16" hidden="1">{"GROSS",#N/A,FALSE,"401C11"}</definedName>
    <definedName name="gross1" localSheetId="20" hidden="1">{"GROSS",#N/A,FALSE,"401C11"}</definedName>
    <definedName name="gross1" localSheetId="22" hidden="1">{"GROSS",#N/A,FALSE,"401C11"}</definedName>
    <definedName name="gross1" localSheetId="2" hidden="1">{"GROSS",#N/A,FALSE,"401C11"}</definedName>
    <definedName name="gross1" localSheetId="1" hidden="1">{"GROSS",#N/A,FALSE,"401C11"}</definedName>
    <definedName name="gross1" localSheetId="19" hidden="1">{"GROSS",#N/A,FALSE,"401C11"}</definedName>
    <definedName name="gross1" hidden="1">{"GROSS",#N/A,FALSE,"401C11"}</definedName>
    <definedName name="Growth">#REF!</definedName>
    <definedName name="H08_A_1">#REF!</definedName>
    <definedName name="H08_A_10">#REF!</definedName>
    <definedName name="H08_A_11">#REF!</definedName>
    <definedName name="H08_A_12">#REF!</definedName>
    <definedName name="H08_A_13">#REF!</definedName>
    <definedName name="H08_A_14">#REF!</definedName>
    <definedName name="H08_A_15">#REF!</definedName>
    <definedName name="H08_A_16">#REF!</definedName>
    <definedName name="H08_A_17">#REF!</definedName>
    <definedName name="H08_A_18">#REF!</definedName>
    <definedName name="H08_A_19">#REF!</definedName>
    <definedName name="H08_A_2">#REF!</definedName>
    <definedName name="H08_A_20">#REF!</definedName>
    <definedName name="H08_A_21">#REF!</definedName>
    <definedName name="H08_A_22">#REF!</definedName>
    <definedName name="H08_A_23">#REF!</definedName>
    <definedName name="H08_A_24">#REF!</definedName>
    <definedName name="H08_A_25">#REF!</definedName>
    <definedName name="H08_A_26">#REF!</definedName>
    <definedName name="H08_A_27">#REF!</definedName>
    <definedName name="H08_A_28">#REF!</definedName>
    <definedName name="H08_A_29">#REF!</definedName>
    <definedName name="H08_A_3">#REF!</definedName>
    <definedName name="H08_A_30">#REF!</definedName>
    <definedName name="H08_A_31">#REF!</definedName>
    <definedName name="H08_A_32">#REF!</definedName>
    <definedName name="H08_A_33">#REF!</definedName>
    <definedName name="H08_A_34">#REF!</definedName>
    <definedName name="H08_A_4">#REF!</definedName>
    <definedName name="H08_A_5">#REF!</definedName>
    <definedName name="H08_A_6">#REF!</definedName>
    <definedName name="H08_A_7">#REF!</definedName>
    <definedName name="H08_A_8">#REF!</definedName>
    <definedName name="H08_A_9">#REF!</definedName>
    <definedName name="H08_B_1">#REF!</definedName>
    <definedName name="H08_B_10">#REF!</definedName>
    <definedName name="H08_B_11">#REF!</definedName>
    <definedName name="H08_B_12">#REF!</definedName>
    <definedName name="H08_B_13">#REF!</definedName>
    <definedName name="H08_B_14">#REF!</definedName>
    <definedName name="H08_B_15">#REF!</definedName>
    <definedName name="H08_B_16">#REF!</definedName>
    <definedName name="H08_B_17">#REF!</definedName>
    <definedName name="H08_B_18">#REF!</definedName>
    <definedName name="H08_B_19">#REF!</definedName>
    <definedName name="H08_B_2">#REF!</definedName>
    <definedName name="H08_B_20">#REF!</definedName>
    <definedName name="H08_B_21">#REF!</definedName>
    <definedName name="H08_B_22">#REF!</definedName>
    <definedName name="H08_B_23">#REF!</definedName>
    <definedName name="H08_B_24">#REF!</definedName>
    <definedName name="H08_B_25">#REF!</definedName>
    <definedName name="H08_B_26">#REF!</definedName>
    <definedName name="H08_B_27">#REF!</definedName>
    <definedName name="H08_B_28">#REF!</definedName>
    <definedName name="H08_B_29">#REF!</definedName>
    <definedName name="H08_B_3">#REF!</definedName>
    <definedName name="H08_B_30">#REF!</definedName>
    <definedName name="H08_B_31">#REF!</definedName>
    <definedName name="H08_B_32">#REF!</definedName>
    <definedName name="H08_B_33">#REF!</definedName>
    <definedName name="H08_B_34">#REF!</definedName>
    <definedName name="H08_B_4">#REF!</definedName>
    <definedName name="H08_B_5">#REF!</definedName>
    <definedName name="H08_B_6">#REF!</definedName>
    <definedName name="H08_B_7">#REF!</definedName>
    <definedName name="H08_B_8">#REF!</definedName>
    <definedName name="H08_B_9">#REF!</definedName>
    <definedName name="H08_C_12">#REF!</definedName>
    <definedName name="H08_C_16">#REF!</definedName>
    <definedName name="H08_C_22">#REF!</definedName>
    <definedName name="H08_C_23">#REF!</definedName>
    <definedName name="H08_C_24">#REF!</definedName>
    <definedName name="H08_C_30">#REF!</definedName>
    <definedName name="H08_C_6">#REF!</definedName>
    <definedName name="H09_A_9">#REF!</definedName>
    <definedName name="H4_140">#REF!</definedName>
    <definedName name="HAA1_DMU">0</definedName>
    <definedName name="HAA1_Inter_Authority">0</definedName>
    <definedName name="HAA10_DMU">0</definedName>
    <definedName name="HAA10_Inter_Authority">0</definedName>
    <definedName name="HAA10A_DMU">"DMU"</definedName>
    <definedName name="HAA10A_Inter_Authority">0</definedName>
    <definedName name="HAA11_DMU">0</definedName>
    <definedName name="HAA11_Inter_Authority">0</definedName>
    <definedName name="HAA11A_DMU">0</definedName>
    <definedName name="HAA11A_Inter_Authority">0</definedName>
    <definedName name="HAA12A_DMU">0</definedName>
    <definedName name="HAA12A_Inter_Authority">0</definedName>
    <definedName name="HAA12B_DMU">0</definedName>
    <definedName name="HAA12B_Inter_Authority">0</definedName>
    <definedName name="HAA12C_DMU">0</definedName>
    <definedName name="HAA12C_Inter_Authority">0</definedName>
    <definedName name="HAA13_DMU">0</definedName>
    <definedName name="HAA13_Inter_Authority">0</definedName>
    <definedName name="HAA14_DMU">0</definedName>
    <definedName name="HAA14_Inter_Authority">0</definedName>
    <definedName name="HAA15_DMU">0</definedName>
    <definedName name="HAA15_Inter_Authority">0</definedName>
    <definedName name="HAA15A_DMU">0</definedName>
    <definedName name="HAA15A_Inter_Authority">0</definedName>
    <definedName name="HAA16_DMU">0</definedName>
    <definedName name="HAA16_Inter_Authority">0</definedName>
    <definedName name="HAA16A_DMU">0</definedName>
    <definedName name="HAA16A_Inter_Authority">-1</definedName>
    <definedName name="HAA16B_DMU">0</definedName>
    <definedName name="HAA16B_Inter_Authority">-1</definedName>
    <definedName name="HAA16C_DMU">0</definedName>
    <definedName name="HAA16C_Inter_Authority">-1</definedName>
    <definedName name="HAA18_DMU">0</definedName>
    <definedName name="HAA18_Inter_Authority">0</definedName>
    <definedName name="HAA2_DMU">0</definedName>
    <definedName name="HAA2_Inter_Authority">0</definedName>
    <definedName name="HAA24_58_110">#REF!</definedName>
    <definedName name="HAA3_DMU">0</definedName>
    <definedName name="HAA3_Inter_Authority">0</definedName>
    <definedName name="HAA30_DMU">0</definedName>
    <definedName name="HAA30_Inter_Authority">0</definedName>
    <definedName name="HAA31_DMU">0</definedName>
    <definedName name="HAA31_Inter_Authority">0</definedName>
    <definedName name="HAA32_DMU">0</definedName>
    <definedName name="HAA32_Inter_Authority">0</definedName>
    <definedName name="HAA33_DMU">0</definedName>
    <definedName name="HAA33_Inter_Authority">0</definedName>
    <definedName name="HAA34_DMU">0</definedName>
    <definedName name="HAA34_Inter_Authority">0</definedName>
    <definedName name="HAA35_DMU">0</definedName>
    <definedName name="HAA35_Inter_Authority">0</definedName>
    <definedName name="HAA36_DMU">0</definedName>
    <definedName name="HAA36_Inter_Authority">0</definedName>
    <definedName name="HAA37_DMU">0</definedName>
    <definedName name="HAA37_Inter_Authority">0</definedName>
    <definedName name="HAA38_DMU">0</definedName>
    <definedName name="HAA38_Inter_Authority">0</definedName>
    <definedName name="HAA4_DMU">0</definedName>
    <definedName name="HAA4_Inter_Authority">0</definedName>
    <definedName name="HAA4A_DMU">0</definedName>
    <definedName name="HAA4A_Inter_Authority">0</definedName>
    <definedName name="HAA4B_DMU">0</definedName>
    <definedName name="HAA4B_Inter_Authority">0</definedName>
    <definedName name="HAA4C_DMU">0</definedName>
    <definedName name="HAA4C_Inter_Authority">0</definedName>
    <definedName name="HAA5_DMU">0</definedName>
    <definedName name="HAA5_Inter_Authority">0</definedName>
    <definedName name="HAA5A_DMU">0</definedName>
    <definedName name="HAA5A_Inter_Authority">0</definedName>
    <definedName name="HAA6_DMU">0</definedName>
    <definedName name="HAA6_Inter_Authority">0</definedName>
    <definedName name="HAA6A_DMU">0</definedName>
    <definedName name="HAA6A_Inter_Authority">0</definedName>
    <definedName name="HAA7_DMU">0</definedName>
    <definedName name="HAA7_Inter_Authority">0</definedName>
    <definedName name="HAA8_DMU">0</definedName>
    <definedName name="HAA8_Inter_Authority">0</definedName>
    <definedName name="HAA8A_DMU">"DMU"</definedName>
    <definedName name="HAA8A_Inter_Authority">0</definedName>
    <definedName name="HAA9_DMU">0</definedName>
    <definedName name="HAA9_Inter_Authority">0</definedName>
    <definedName name="HAA9A_DMU">"DMU"</definedName>
    <definedName name="HAA9A_Inter_Authority">0</definedName>
    <definedName name="HACode">#REF!</definedName>
    <definedName name="hasdfjklhklj" localSheetId="24" hidden="1">{"NET",#N/A,FALSE,"401C11"}</definedName>
    <definedName name="hasdfjklhklj" localSheetId="8" hidden="1">{"NET",#N/A,FALSE,"401C11"}</definedName>
    <definedName name="hasdfjklhklj" localSheetId="16" hidden="1">{"NET",#N/A,FALSE,"401C11"}</definedName>
    <definedName name="hasdfjklhklj" localSheetId="20" hidden="1">{"NET",#N/A,FALSE,"401C11"}</definedName>
    <definedName name="hasdfjklhklj" localSheetId="22" hidden="1">{"NET",#N/A,FALSE,"401C11"}</definedName>
    <definedName name="hasdfjklhklj" localSheetId="2" hidden="1">{"NET",#N/A,FALSE,"401C11"}</definedName>
    <definedName name="hasdfjklhklj" localSheetId="1" hidden="1">{"NET",#N/A,FALSE,"401C11"}</definedName>
    <definedName name="hasdfjklhklj" localSheetId="19" hidden="1">{"NET",#N/A,FALSE,"401C11"}</definedName>
    <definedName name="hasdfjklhklj" hidden="1">{"NET",#N/A,FALSE,"401C11"}</definedName>
    <definedName name="HCHS_1">'[50]Baseline WF scenarios'!$B$7:$F$19</definedName>
    <definedName name="HCHS_2">'[50]Baseline WF scenarios'!$H$7:$L$19</definedName>
    <definedName name="HCHS_3">'[50]Baseline WF scenarios'!$N$7:$R$19</definedName>
    <definedName name="HCHS_4">'[50]Baseline WF scenarios'!$T$7:$X$19</definedName>
    <definedName name="HCHS_5">'[50]Baseline WF scenarios'!$Z$7:$AD$19</definedName>
    <definedName name="HCHS_6">'[50]Baseline WF scenarios'!$AF$7:$AJ$19</definedName>
    <definedName name="HCHSWF_2ndcell">'[7]Interactive WF input'!$J$9</definedName>
    <definedName name="HCHSWF_firstcell">'[7]Interactive WF input'!$C$9</definedName>
    <definedName name="HEAD_H08">#REF!</definedName>
    <definedName name="HEADCOUNT">'[12]NHSLA04 - I&amp;E Budget Profile'!#REF!</definedName>
    <definedName name="header">#REF!</definedName>
    <definedName name="Header_Row">#REF!</definedName>
    <definedName name="help" localSheetId="24" hidden="1">{"CHARGE",#N/A,FALSE,"401C11"}</definedName>
    <definedName name="help" localSheetId="8" hidden="1">{"CHARGE",#N/A,FALSE,"401C11"}</definedName>
    <definedName name="help" localSheetId="16" hidden="1">{"CHARGE",#N/A,FALSE,"401C11"}</definedName>
    <definedName name="help" localSheetId="20" hidden="1">{"CHARGE",#N/A,FALSE,"401C11"}</definedName>
    <definedName name="help" localSheetId="22" hidden="1">{"CHARGE",#N/A,FALSE,"401C11"}</definedName>
    <definedName name="help" localSheetId="2" hidden="1">{"CHARGE",#N/A,FALSE,"401C11"}</definedName>
    <definedName name="help" localSheetId="1" hidden="1">{"CHARGE",#N/A,FALSE,"401C11"}</definedName>
    <definedName name="help" localSheetId="19" hidden="1">{"CHARGE",#N/A,FALSE,"401C11"}</definedName>
    <definedName name="help" hidden="1">{"CHARGE",#N/A,FALSE,"401C11"}</definedName>
    <definedName name="hf102_Crosstab">#REF!</definedName>
    <definedName name="hf104_Crosstab">#REF!</definedName>
    <definedName name="hf105_Crosstab">#REF!</definedName>
    <definedName name="hf106_Crosstab">#REF!</definedName>
    <definedName name="hf110_Crosstab">#REF!</definedName>
    <definedName name="hf111_Crosstab">#REF!</definedName>
    <definedName name="hf112_Crosstab">#REF!</definedName>
    <definedName name="hf2_Crosstab">#REF!</definedName>
    <definedName name="hf4_Crosstab">#REF!</definedName>
    <definedName name="hf5_Crosstab">#REF!</definedName>
    <definedName name="hf6_Crosstab">#REF!</definedName>
    <definedName name="hghghhj" localSheetId="24" hidden="1">{"CHARGE",#N/A,FALSE,"401C11"}</definedName>
    <definedName name="hghghhj" localSheetId="8" hidden="1">{"CHARGE",#N/A,FALSE,"401C11"}</definedName>
    <definedName name="hghghhj" localSheetId="16" hidden="1">{"CHARGE",#N/A,FALSE,"401C11"}</definedName>
    <definedName name="hghghhj" localSheetId="20" hidden="1">{"CHARGE",#N/A,FALSE,"401C11"}</definedName>
    <definedName name="hghghhj" localSheetId="22" hidden="1">{"CHARGE",#N/A,FALSE,"401C11"}</definedName>
    <definedName name="hghghhj" localSheetId="2" hidden="1">{"CHARGE",#N/A,FALSE,"401C11"}</definedName>
    <definedName name="hghghhj" localSheetId="1" hidden="1">{"CHARGE",#N/A,FALSE,"401C11"}</definedName>
    <definedName name="hghghhj" localSheetId="19" hidden="1">{"CHARGE",#N/A,FALSE,"401C11"}</definedName>
    <definedName name="hghghhj" hidden="1">{"CHARGE",#N/A,FALSE,"401C11"}</definedName>
    <definedName name="HideNotes">#REF!</definedName>
    <definedName name="HR">'[51]Policy - Table 1'!#REF!</definedName>
    <definedName name="HR_Quality">#REF!</definedName>
    <definedName name="HRG_Codes" localSheetId="1">#REF!</definedName>
    <definedName name="HRG_Codes">#REF!</definedName>
    <definedName name="HTML_CodePage" hidden="1">1252</definedName>
    <definedName name="HTML_Control" localSheetId="24" hidden="1">{"'Trust by name'!$A$6:$E$350","'Trust by name'!$A$1:$D$348"}</definedName>
    <definedName name="HTML_Control" localSheetId="8" hidden="1">{"'Trust by name'!$A$6:$E$350","'Trust by name'!$A$1:$D$348"}</definedName>
    <definedName name="HTML_Control" localSheetId="16" hidden="1">{"'Trust by name'!$A$6:$E$350","'Trust by name'!$A$1:$D$348"}</definedName>
    <definedName name="HTML_Control" localSheetId="20" hidden="1">{"'Trust by name'!$A$6:$E$350","'Trust by name'!$A$1:$D$348"}</definedName>
    <definedName name="HTML_Control" localSheetId="22" hidden="1">{"'Trust by name'!$A$6:$E$350","'Trust by name'!$A$1:$D$348"}</definedName>
    <definedName name="HTML_Control" localSheetId="2" hidden="1">{"'Trust by name'!$A$6:$E$350","'Trust by name'!$A$1:$D$348"}</definedName>
    <definedName name="HTML_Control" localSheetId="1" hidden="1">{"'Trust by name'!$A$6:$E$350","'Trust by name'!$A$1:$D$348"}</definedName>
    <definedName name="HTML_Control" localSheetId="19"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CD_Codes" localSheetId="1">#REF!</definedName>
    <definedName name="ICD_Codes">#REF!</definedName>
    <definedName name="Increase">#REF!</definedName>
    <definedName name="Inflation_2015_16">#REF!</definedName>
    <definedName name="InfoMgmntActivityList">#REF!</definedName>
    <definedName name="InformationGovActivityList">#REF!</definedName>
    <definedName name="Input_GPcostgrowth">'[7]Interactive WF input'!$J$120:$O$124</definedName>
    <definedName name="Input_GPWF">'[7]Interactive WF input'!$C$80:$O$84</definedName>
    <definedName name="Input_WF">'[7]Interactive WF input'!$C$9:$O$21</definedName>
    <definedName name="InputGPcosthead">'[7]Interactive WF input'!$C$120:$H$124</definedName>
    <definedName name="ioi">#REF!</definedName>
    <definedName name="JD">#REF!</definedName>
    <definedName name="JFELL" localSheetId="4" hidden="1">#REF!</definedName>
    <definedName name="JFELL" localSheetId="6" hidden="1">#REF!</definedName>
    <definedName name="JFELL" localSheetId="7" hidden="1">#REF!</definedName>
    <definedName name="JFELL" localSheetId="24" hidden="1">#REF!</definedName>
    <definedName name="JFELL" localSheetId="8" hidden="1">#REF!</definedName>
    <definedName name="JFELL" localSheetId="11" hidden="1">#REF!</definedName>
    <definedName name="JFELL" localSheetId="12" hidden="1">#REF!</definedName>
    <definedName name="JFELL" localSheetId="13" hidden="1">#REF!</definedName>
    <definedName name="JFELL" localSheetId="14" hidden="1">#REF!</definedName>
    <definedName name="JFELL" localSheetId="16" hidden="1">#REF!</definedName>
    <definedName name="JFELL" localSheetId="20" hidden="1">#REF!</definedName>
    <definedName name="JFELL" localSheetId="26" hidden="1">#REF!</definedName>
    <definedName name="JFELL" localSheetId="15" hidden="1">#REF!</definedName>
    <definedName name="JFELL" localSheetId="2" hidden="1">#REF!</definedName>
    <definedName name="JFELL" localSheetId="1" hidden="1">#REF!</definedName>
    <definedName name="JFELL" hidden="1">#REF!</definedName>
    <definedName name="jj">#REF!</definedName>
    <definedName name="jjk">#REF!</definedName>
    <definedName name="jk">#REF!</definedName>
    <definedName name="JnlEntries">OFFSET(#REF!,0,0,#REF!+1,12)</definedName>
    <definedName name="JO">#REF!</definedName>
    <definedName name="kilkjlk">#REF!</definedName>
    <definedName name="kk">#REF!</definedName>
    <definedName name="klkk">#REF!</definedName>
    <definedName name="label_WF1">'[50]Baseline WF scenarios'!$B$28</definedName>
    <definedName name="label_WF2">'[50]Baseline WF scenarios'!$H$28</definedName>
    <definedName name="label_WF3">'[50]Baseline WF scenarios'!$N$28</definedName>
    <definedName name="label_WF4">'[50]Baseline WF scenarios'!$T$28</definedName>
    <definedName name="label_WF5">'[50]Baseline WF scenarios'!$Z$28</definedName>
    <definedName name="label_WF6">'[50]Baseline WF scenarios'!$AF$28</definedName>
    <definedName name="Last_year">[52]Intro!$B$5</definedName>
    <definedName name="Last_year_beginning">[53]Intro!$B$9</definedName>
    <definedName name="Last_year_end">[53]Intro!$B$7</definedName>
    <definedName name="LastYear">'[36]Cover Sheet'!$B$5</definedName>
    <definedName name="Learn_Disability">#REF!</definedName>
    <definedName name="levies9697">[54]WORKSHEET!$B$17</definedName>
    <definedName name="levies9697rev">[54]WORKSHEET!$C$17</definedName>
    <definedName name="levies9798">[54]WORKSHEET!$D$17</definedName>
    <definedName name="li">#REF!</definedName>
    <definedName name="LINES_H08">#REF!</definedName>
    <definedName name="list1">#REF!</definedName>
    <definedName name="list2">#REF!</definedName>
    <definedName name="list3">#REF!</definedName>
    <definedName name="list4">#REF!</definedName>
    <definedName name="LISTCLOSE">#REF!</definedName>
    <definedName name="listHA">#REF!</definedName>
    <definedName name="LISTNEW">#REF!</definedName>
    <definedName name="ListofForms">#REF!</definedName>
    <definedName name="lklk">#REF!</definedName>
    <definedName name="lst_activity_7groups">#REF!</definedName>
    <definedName name="MandatoryErrors">#REF!</definedName>
    <definedName name="MapData28SHAs">#REF!</definedName>
    <definedName name="Mar06_Data">[55]Mar06!$A$7:$BM$609</definedName>
    <definedName name="Mar06_Traj">[55]Mar06!$A$615:$BM$1212</definedName>
    <definedName name="Mc">#REF!</definedName>
    <definedName name="Med">#REF!</definedName>
    <definedName name="MetricAvgROICSeatCapitalCfy">'[15]WK16 Seat Capital Costs'!$E$154</definedName>
    <definedName name="MetricAvgROICSeatCapitalTtl">'[15]WK16 Seat Capital Costs'!$E$152</definedName>
    <definedName name="MetricAvgROICSeatCapitalYrs1to3">'[15]WK16 Seat Capital Costs'!$E$153</definedName>
    <definedName name="MetricCostTakeOut">'[15]3 TCB Summ'!$Z$24</definedName>
    <definedName name="MetricCostTakeOutcFY">'[15]3 TCB Summ'!$L$24</definedName>
    <definedName name="MetricEBITAccretiveFrom">'[15]WK11 GAAP IS Detail'!$B$111</definedName>
    <definedName name="MetricEBITPercent">'[15]WK11 GAAP IS Detail'!$EW$53</definedName>
    <definedName name="MetricEBITPercentcFY">'[15]WK11 GAAP IS Detail'!$EL$53</definedName>
    <definedName name="MetricEngMarg">'[15]5 ACN Mgt View'!$AM$19</definedName>
    <definedName name="MetricEngMargcFY">'[15]5 ACN Mgt View'!$K$19</definedName>
    <definedName name="MetricEVAcFY">'[15]5 ACN Mgt View'!$K$28</definedName>
    <definedName name="MetricEVATtl">'[15]5 ACN Mgt View'!$AM$28</definedName>
    <definedName name="MetricEVAvsRevenue">'[15]5 ACN Mgt View'!$AM$29</definedName>
    <definedName name="MetricEVAvsRevenuecFY">'[15]5 ACN Mgt View'!$K$29</definedName>
    <definedName name="MetricGFRNetRev">'[15]5 ACN Mgt View'!$AM$14</definedName>
    <definedName name="MetricNetIncPercent">'[15]WK11 GAAP IS Detail'!$EW$88</definedName>
    <definedName name="MetricNetIncPercentcFY">'[15]WK11 GAAP IS Detail'!$EL$88</definedName>
    <definedName name="MetricPeakBal">'[15]WK10 Cap Bal Det'!$E$27</definedName>
    <definedName name="MetricPeakBalvEBIT">'[15]2 Fin Analysis'!$G$46</definedName>
    <definedName name="MetricPeakMonth">'[15]WK10 Cap Bal Det'!$E$26</definedName>
    <definedName name="MetricPeakSeatCapitalBal">'[15]WK16 Seat Capital Costs'!$E$100</definedName>
    <definedName name="MetricPreRiskAdjPVSeatCapitalTtl">'[15]WK16 Seat Capital Costs'!$EJ$169</definedName>
    <definedName name="MetricPreRiskAdjPVSeatCapitalYrs1to3">'[15]WK16 Seat Capital Costs'!$EJ$191</definedName>
    <definedName name="MetricPreRiskCFFirst">'[15]WK2 Bill-Exp Inputs'!$E$132</definedName>
    <definedName name="MetricPreRiskCFFirstCum">'[15]WK2 Bill-Exp Inputs'!$E$126</definedName>
    <definedName name="MetricPreRiskIRRSeatCapitalTtl">'[15]WK16 Seat Capital Costs'!$E$200</definedName>
    <definedName name="MetricPreRiskIRRSeatCapitalYrs1to3">'[15]WK16 Seat Capital Costs'!$E$198</definedName>
    <definedName name="MetricRevBefReimburse">'[15]WK11 GAAP IS Detail'!$EW$14</definedName>
    <definedName name="MetricRevBefReimbursecFY">'[15]WK11 GAAP IS Detail'!$EL$14</definedName>
    <definedName name="MetricRevCap">'[15]2 Fin Analysis'!$G$48</definedName>
    <definedName name="MetricRiskAdjIRRSeatCapitalTtl">'[15]WK16 Seat Capital Costs'!$E$201</definedName>
    <definedName name="MetricRiskAdjIRRSeatCapitalYrs1to3">'[15]WK16 Seat Capital Costs'!$E$199</definedName>
    <definedName name="MetricRiskAdjPVSeatCapitalCfy">'[15]WK16 Seat Capital Costs'!$EJ$196</definedName>
    <definedName name="MetricRiskAdjPVSeatCapitalTtl">'[15]WK16 Seat Capital Costs'!$EJ$187</definedName>
    <definedName name="MetricRiskAdjPVSeatCapitalYrs1to3">'[15]WK16 Seat Capital Costs'!$EJ$192</definedName>
    <definedName name="MetricTimingPeakSeatCapitalBal">'[15]WK16 Seat Capital Costs'!$E$98</definedName>
    <definedName name="Ministers">#REF!</definedName>
    <definedName name="mn">[56]two!$L$25</definedName>
    <definedName name="Months">#REF!</definedName>
    <definedName name="MoveToBody">OFFSET('[36]Business with DH &amp; Group Bodies'!$A$1,'[36]Business with DH &amp; Group Bodies'!$M$1,0)</definedName>
    <definedName name="myCht">'[27]Bubble Data'!$T$62</definedName>
    <definedName name="myrange">#REF!</definedName>
    <definedName name="n">#REF!</definedName>
    <definedName name="NDC_exclusions">[57]Exclusions!$D$3:$F$112</definedName>
    <definedName name="Near_Cash_AME">#REF!</definedName>
    <definedName name="Near_Cash_DEL">#REF!</definedName>
    <definedName name="nearcash">'[23]Event 12 with ERO changes'!$Q$3:$Q$2000</definedName>
    <definedName name="new">#REF!</definedName>
    <definedName name="NewAllocations">#REF!</definedName>
    <definedName name="NewDFTs">#REF!</definedName>
    <definedName name="NewPCT1">#REF!</definedName>
    <definedName name="NewPCT2">#REF!</definedName>
    <definedName name="NewPCT3">#REF!</definedName>
    <definedName name="NewPCTMap">[58]OldPCTs!$E$3:$E$313</definedName>
    <definedName name="NewPCTs">#REF!</definedName>
    <definedName name="NewPopulations">#REF!</definedName>
    <definedName name="Non_Cash_AME">#REF!</definedName>
    <definedName name="Non_Cash_DEL">#REF!</definedName>
    <definedName name="note13">#REF!</definedName>
    <definedName name="note22">#REF!</definedName>
    <definedName name="note23_1">#REF!</definedName>
    <definedName name="note23_2">#REF!</definedName>
    <definedName name="note24_1">#REF!</definedName>
    <definedName name="note24_2">#REF!</definedName>
    <definedName name="note24_3">#REF!</definedName>
    <definedName name="note24_4">#REF!</definedName>
    <definedName name="note24_5">#REF!</definedName>
    <definedName name="note27_1">#REF!</definedName>
    <definedName name="note27_2">#REF!</definedName>
    <definedName name="Notes">#REF!</definedName>
    <definedName name="NotesList">#REF!</definedName>
    <definedName name="NotesMatchedVal">#REF!</definedName>
    <definedName name="Nur">#REF!</definedName>
    <definedName name="O">#REF!</definedName>
    <definedName name="OCSb">#REF!</definedName>
    <definedName name="ODCats">'[59]2. Overall Dispo'!$E$32:$E$35,'[59]2. Overall Dispo'!$E$45:$E$46,'[59]2. Overall Dispo'!$E$20:$E$28,'[59]2. Overall Dispo'!$E$62:$E$64,'[59]2. Overall Dispo'!$E$67:$E$68,'[59]2. Overall Dispo'!$E$71:$E$72,'[59]2. Overall Dispo'!$E$80:$E$81,'[59]2. Overall Dispo'!$E$90:$E$90,'[59]2. Overall Dispo'!#REF!</definedName>
    <definedName name="OISIII" localSheetId="4" hidden="1">#REF!</definedName>
    <definedName name="OISIII" localSheetId="6" hidden="1">#REF!</definedName>
    <definedName name="OISIII" localSheetId="7" hidden="1">#REF!</definedName>
    <definedName name="OISIII" localSheetId="24" hidden="1">#REF!</definedName>
    <definedName name="OISIII" localSheetId="8" hidden="1">#REF!</definedName>
    <definedName name="OISIII" localSheetId="11" hidden="1">#REF!</definedName>
    <definedName name="OISIII" localSheetId="12" hidden="1">#REF!</definedName>
    <definedName name="OISIII" localSheetId="13" hidden="1">#REF!</definedName>
    <definedName name="OISIII" localSheetId="14" hidden="1">#REF!</definedName>
    <definedName name="OISIII" localSheetId="16" hidden="1">#REF!</definedName>
    <definedName name="OISIII" localSheetId="20" hidden="1">#REF!</definedName>
    <definedName name="OISIII" localSheetId="26" hidden="1">#REF!</definedName>
    <definedName name="OISIII" localSheetId="15" hidden="1">#REF!</definedName>
    <definedName name="OISIII" localSheetId="2" hidden="1">#REF!</definedName>
    <definedName name="OISIII" localSheetId="1" hidden="1">#REF!</definedName>
    <definedName name="OISIII" hidden="1">#REF!</definedName>
    <definedName name="OldAllocations">#REF!</definedName>
    <definedName name="OldDFTs">#REF!</definedName>
    <definedName name="Older">#REF!</definedName>
    <definedName name="OldPopulations">#REF!</definedName>
    <definedName name="oncosts_first_cell">'[60]Interactive inputs &amp; results'!$C$37</definedName>
    <definedName name="OPCS_Codes" localSheetId="1">#REF!</definedName>
    <definedName name="OPCS_Codes">#REF!</definedName>
    <definedName name="OpeningBals">'[36]Cover Sheet'!$K$1:$R$68</definedName>
    <definedName name="Operational_Capital_Project_Executive_Approvals">'[61]Estates Bids'!#REF!</definedName>
    <definedName name="OptionalErrors">#REF!</definedName>
    <definedName name="Organisations_Code">2</definedName>
    <definedName name="Organisations_Description">3</definedName>
    <definedName name="Organisations_List">4</definedName>
    <definedName name="Organisations_Type">1</definedName>
    <definedName name="OrgCode">'[36]Cover Sheet'!$B$1</definedName>
    <definedName name="orgcode3">'[62]Data Range'!#REF!</definedName>
    <definedName name="ORGCODES">#REF!</definedName>
    <definedName name="ORGCODES1">#REF!</definedName>
    <definedName name="orgecode4">'[62]Data Range'!#REF!</definedName>
    <definedName name="OrgName">'[36]Cover Sheet'!$B$2</definedName>
    <definedName name="orig1">#REF!</definedName>
    <definedName name="orig2">#REF!</definedName>
    <definedName name="orig3">#REF!</definedName>
    <definedName name="orig4">#REF!</definedName>
    <definedName name="OtherActivityList">#REF!</definedName>
    <definedName name="P">#REF!</definedName>
    <definedName name="Parameters_Header_1">8</definedName>
    <definedName name="Parameters_Header_2">9</definedName>
    <definedName name="Parameters_Header_3">10</definedName>
    <definedName name="Parameters_Header_4">11</definedName>
    <definedName name="Parameters_Header_5">12</definedName>
    <definedName name="Parameters_Header_6">13</definedName>
    <definedName name="Parameters_Header_7">14</definedName>
    <definedName name="Parameters_Header_8">15</definedName>
    <definedName name="Parameters_Header_9">16</definedName>
    <definedName name="Parameters_No_Of_Units">6</definedName>
    <definedName name="Parameters_Sheet_Name">2</definedName>
    <definedName name="Parameters_Text">7</definedName>
    <definedName name="Parameters_Type_Of_Change">3</definedName>
    <definedName name="Parameters_Workbook_Name">1</definedName>
    <definedName name="PayZone1">#REF!</definedName>
    <definedName name="PayZone10">#REF!</definedName>
    <definedName name="PayZone2">#REF!</definedName>
    <definedName name="PayZone3">#REF!</definedName>
    <definedName name="PayZone4">#REF!</definedName>
    <definedName name="PayZone5">#REF!</definedName>
    <definedName name="PayZone6">#REF!</definedName>
    <definedName name="PayZone7">#REF!</definedName>
    <definedName name="PayZone8">#REF!</definedName>
    <definedName name="PayZone9">#REF!</definedName>
    <definedName name="PCT">#REF!</definedName>
    <definedName name="pctacutescore">#REF!</definedName>
    <definedName name="pctlu">#REF!</definedName>
    <definedName name="PCTs">[34]Front!$F$21</definedName>
    <definedName name="PerIncrease">#REF!</definedName>
    <definedName name="period">[9]Report!#REF!</definedName>
    <definedName name="PHCQ">#REF!</definedName>
    <definedName name="PlanActivtityList">#REF!</definedName>
    <definedName name="PMETB">#REF!</definedName>
    <definedName name="pmsnonacutescore">#REF!</definedName>
    <definedName name="PO">#REF!</definedName>
    <definedName name="poo">#REF!</definedName>
    <definedName name="POP">[63]Population!$B$17:$E$44</definedName>
    <definedName name="PrevCalYr">'[32]Cover Sheet'!$B$11</definedName>
    <definedName name="_xlnm.Print_Area" localSheetId="24">'07. BPTs - ETO'!$A$1:$H$396</definedName>
    <definedName name="_xlnm.Print_Area">#REF!</definedName>
    <definedName name="PRINT_AREA_MI">#REF!</definedName>
    <definedName name="_xlnm.Print_Titles" localSheetId="31">HRG_1617!$1:$1</definedName>
    <definedName name="PriorYear">#REF!</definedName>
    <definedName name="PRODUCTIVITY">'[12]NHSLA04 - I&amp;E Budget Profile'!#REF!</definedName>
    <definedName name="PSS">'[23]Event 12 with ERO changes'!$K$3:$K$2000</definedName>
    <definedName name="PSS_Older">#REF!</definedName>
    <definedName name="PY">#REF!</definedName>
    <definedName name="Q">#REF!</definedName>
    <definedName name="QHAddr1">#REF!</definedName>
    <definedName name="QHAddr2">#REF!</definedName>
    <definedName name="QHAddr3">#REF!</definedName>
    <definedName name="QHAddr4">#REF!</definedName>
    <definedName name="QHContact">#REF!</definedName>
    <definedName name="QHEmailAddress">#REF!</definedName>
    <definedName name="QHPostcode">#REF!</definedName>
    <definedName name="QHTelephone">#REF!</definedName>
    <definedName name="qryExportCompare">#REF!</definedName>
    <definedName name="Quarter_1">#REF!</definedName>
    <definedName name="Quarter_2">#REF!</definedName>
    <definedName name="Quarter_3">#REF!</definedName>
    <definedName name="Quarter_4">#REF!</definedName>
    <definedName name="RAI">#REF!</definedName>
    <definedName name="RangeMonth">#REF!</definedName>
    <definedName name="Recover" localSheetId="1">[64]Macro1!$A$56</definedName>
    <definedName name="Recover">[65]Macro1!$A$56</definedName>
    <definedName name="reject">'[23]Event 12 with ERO changes'!$AA$3:$AA$2000</definedName>
    <definedName name="RemunTab1">#REF!</definedName>
    <definedName name="RemunTab2">#REF!</definedName>
    <definedName name="RemunTab3">#REF!</definedName>
    <definedName name="RemunTab4">#REF!</definedName>
    <definedName name="REPORT">'[66]6.2 LDP Efficiency'!#REF!</definedName>
    <definedName name="ReqActivityList">#REF!</definedName>
    <definedName name="ResByProgBudget">#REF!</definedName>
    <definedName name="Resource_DEL">#REF!</definedName>
    <definedName name="Results_Printout">#REF!</definedName>
    <definedName name="RevisedChargeExport">#REF!</definedName>
    <definedName name="RfR">'[31]Budgeting Codes'!$A$40:$A$43</definedName>
    <definedName name="rngAffordability" localSheetId="1">'[67]07. Non-mandatory Prices'!$K$12</definedName>
    <definedName name="rngAffordability">'[68]Final BPT Tariff'!$N$19</definedName>
    <definedName name="rngComparison3">OFFSET([69]Summary!$O$5,0,0,COUNTA([69]Summary!$O:$O)-2,)</definedName>
    <definedName name="rngNew">'[70]2006PCTs'!#REF!</definedName>
    <definedName name="rngResourceBreakdownRows1">#REF!,#REF!</definedName>
    <definedName name="rngResourceFormulaToReplace1">#REF!,#REF!,#REF!,#REF!</definedName>
    <definedName name="rngUplift" localSheetId="1">'[71]Non-mandatory 2015-16'!#REF!</definedName>
    <definedName name="rngUplift">'[68]Final BPT Tariff'!$N$18</definedName>
    <definedName name="rngUplift1112">[72]Parameters!#REF!</definedName>
    <definedName name="rngUplift1213">[72]Parameters!#REF!</definedName>
    <definedName name="rngUplift1314">[72]Parameters!#REF!</definedName>
    <definedName name="rngUplift1415">[72]Parameters!#REF!</definedName>
    <definedName name="rngUplift2014" localSheetId="1">'[73]14-15 tariff'!$J$20</definedName>
    <definedName name="rngUplift2014">'[68]14-15 tariff'!$J$20</definedName>
    <definedName name="rngUrologyandGiynaeReduction1">'[74]08_DayCase'!$X$73</definedName>
    <definedName name="ROCode">#REF!</definedName>
    <definedName name="ROE">'[11]Calendar year Summary Plan'!$J$7</definedName>
    <definedName name="round_dp">'[46]Log of changes'!#REF!</definedName>
    <definedName name="Row_A">[16]PERSONS!#REF!</definedName>
    <definedName name="Row_B">[16]PERSONS!#REF!</definedName>
    <definedName name="Row_F">[16]PERSONS!#REF!</definedName>
    <definedName name="Row_G">[16]PERSONS!#REF!</definedName>
    <definedName name="RV2_Top_Left">#REF!</definedName>
    <definedName name="rytry" localSheetId="24" hidden="1">{"NET",#N/A,FALSE,"401C11"}</definedName>
    <definedName name="rytry" localSheetId="8" hidden="1">{"NET",#N/A,FALSE,"401C11"}</definedName>
    <definedName name="rytry" localSheetId="16" hidden="1">{"NET",#N/A,FALSE,"401C11"}</definedName>
    <definedName name="rytry" localSheetId="20" hidden="1">{"NET",#N/A,FALSE,"401C11"}</definedName>
    <definedName name="rytry" localSheetId="22" hidden="1">{"NET",#N/A,FALSE,"401C11"}</definedName>
    <definedName name="rytry" localSheetId="2" hidden="1">{"NET",#N/A,FALSE,"401C11"}</definedName>
    <definedName name="rytry" localSheetId="1" hidden="1">{"NET",#N/A,FALSE,"401C11"}</definedName>
    <definedName name="rytry" localSheetId="19" hidden="1">{"NET",#N/A,FALSE,"401C11"}</definedName>
    <definedName name="rytry" hidden="1">{"NET",#N/A,FALSE,"401C11"}</definedName>
    <definedName name="sa">#REF!</definedName>
    <definedName name="Scen200607">#REF!</definedName>
    <definedName name="Scen200708">#REF!</definedName>
    <definedName name="Scenario_offset">#REF!</definedName>
    <definedName name="ScenarioLkup">'[75]Scenario Data'!$A$3:$R$179</definedName>
    <definedName name="SelectedAuthority">[76]Introduction!$F$11</definedName>
    <definedName name="SelectedAuthorityCode">[76]Introduction!$F$12</definedName>
    <definedName name="ServActivityList">#REF!</definedName>
    <definedName name="ServManActivityList">#REF!</definedName>
    <definedName name="sha">'[63]SHA Lookup'!$A$1:$B$29</definedName>
    <definedName name="SHA_Org_List">OFFSET([77]Org_Lookup_Table!$C$1,[77]Org_Lookup_Table!$O$5,0,[77]Org_Lookup_Table!$P$5,1)</definedName>
    <definedName name="SHAcode">#REF!</definedName>
    <definedName name="SHAs">[34]Front!$C$21</definedName>
    <definedName name="SHS">#REF!</definedName>
    <definedName name="solver_adj" localSheetId="7" hidden="1">'03_DayCase (16-17)'!#REF!</definedName>
    <definedName name="solver_adj" localSheetId="11" hidden="1">'14_Pleural_Effusion (16-17)'!#REF!</definedName>
    <definedName name="solver_cvg" localSheetId="7" hidden="1">0.0001</definedName>
    <definedName name="solver_cvg" localSheetId="11" hidden="1">0.0001</definedName>
    <definedName name="solver_drv" localSheetId="7" hidden="1">1</definedName>
    <definedName name="solver_drv" localSheetId="11" hidden="1">2</definedName>
    <definedName name="solver_eng" localSheetId="7" hidden="1">2</definedName>
    <definedName name="solver_eng" localSheetId="11" hidden="1">1</definedName>
    <definedName name="solver_est" localSheetId="7" hidden="1">1</definedName>
    <definedName name="solver_est" localSheetId="11" hidden="1">1</definedName>
    <definedName name="solver_itr" localSheetId="7" hidden="1">2147483647</definedName>
    <definedName name="solver_itr" localSheetId="11" hidden="1">2147483647</definedName>
    <definedName name="solver_lhs1" localSheetId="7" hidden="1">'03_DayCase (16-17)'!#REF!</definedName>
    <definedName name="solver_lhs10" localSheetId="7" hidden="1">'03_DayCase (16-17)'!#REF!</definedName>
    <definedName name="solver_lhs11" localSheetId="7" hidden="1">'03_DayCase (16-17)'!#REF!</definedName>
    <definedName name="solver_lhs12" localSheetId="7" hidden="1">'03_DayCase (16-17)'!#REF!</definedName>
    <definedName name="solver_lhs13" localSheetId="7" hidden="1">'03_DayCase (16-17)'!#REF!</definedName>
    <definedName name="solver_lhs14" localSheetId="7" hidden="1">'03_DayCase (16-17)'!#REF!</definedName>
    <definedName name="solver_lhs15" localSheetId="7" hidden="1">'03_DayCase (16-17)'!#REF!</definedName>
    <definedName name="solver_lhs16" localSheetId="7" hidden="1">'03_DayCase (16-17)'!#REF!</definedName>
    <definedName name="solver_lhs17" localSheetId="7" hidden="1">'03_DayCase (16-17)'!#REF!</definedName>
    <definedName name="solver_lhs18" localSheetId="7" hidden="1">'03_DayCase (16-17)'!#REF!</definedName>
    <definedName name="solver_lhs19" localSheetId="7" hidden="1">'03_DayCase (16-17)'!#REF!</definedName>
    <definedName name="solver_lhs2" localSheetId="7" hidden="1">'03_DayCase (16-17)'!#REF!</definedName>
    <definedName name="solver_lhs20" localSheetId="7" hidden="1">'03_DayCase (16-17)'!#REF!</definedName>
    <definedName name="solver_lhs21" localSheetId="7" hidden="1">'03_DayCase (16-17)'!#REF!</definedName>
    <definedName name="solver_lhs22" localSheetId="7" hidden="1">'03_DayCase (16-17)'!#REF!</definedName>
    <definedName name="solver_lhs23" localSheetId="7" hidden="1">'03_DayCase (16-17)'!#REF!</definedName>
    <definedName name="solver_lhs24" localSheetId="7" hidden="1">'03_DayCase (16-17)'!#REF!</definedName>
    <definedName name="solver_lhs25" localSheetId="7" hidden="1">'03_DayCase (16-17)'!#REF!</definedName>
    <definedName name="solver_lhs26" localSheetId="7" hidden="1">'03_DayCase (16-17)'!#REF!</definedName>
    <definedName name="solver_lhs27" localSheetId="7" hidden="1">'03_DayCase (16-17)'!#REF!</definedName>
    <definedName name="solver_lhs28" localSheetId="7" hidden="1">'03_DayCase (16-17)'!#REF!</definedName>
    <definedName name="solver_lhs29" localSheetId="7" hidden="1">'03_DayCase (16-17)'!#REF!</definedName>
    <definedName name="solver_lhs3" localSheetId="7" hidden="1">'03_DayCase (16-17)'!#REF!</definedName>
    <definedName name="solver_lhs30" localSheetId="7" hidden="1">'03_DayCase (16-17)'!#REF!</definedName>
    <definedName name="solver_lhs4" localSheetId="7" hidden="1">'03_DayCase (16-17)'!#REF!</definedName>
    <definedName name="solver_lhs5" localSheetId="7" hidden="1">'03_DayCase (16-17)'!#REF!</definedName>
    <definedName name="solver_lhs6" localSheetId="7" hidden="1">'03_DayCase (16-17)'!#REF!</definedName>
    <definedName name="solver_lhs7" localSheetId="7" hidden="1">'03_DayCase (16-17)'!#REF!</definedName>
    <definedName name="solver_lhs8" localSheetId="7" hidden="1">'03_DayCase (16-17)'!#REF!</definedName>
    <definedName name="solver_lhs9" localSheetId="7" hidden="1">'03_DayCase (16-17)'!#REF!</definedName>
    <definedName name="solver_lin" localSheetId="7" hidden="1">2</definedName>
    <definedName name="solver_mip" localSheetId="7" hidden="1">2147483647</definedName>
    <definedName name="solver_mip" localSheetId="11" hidden="1">2147483647</definedName>
    <definedName name="solver_mni" localSheetId="7" hidden="1">30</definedName>
    <definedName name="solver_mni" localSheetId="11" hidden="1">30</definedName>
    <definedName name="solver_mrt" localSheetId="7" hidden="1">0.075</definedName>
    <definedName name="solver_mrt" localSheetId="11" hidden="1">0.075</definedName>
    <definedName name="solver_msl" localSheetId="7" hidden="1">2</definedName>
    <definedName name="solver_msl" localSheetId="11" hidden="1">2</definedName>
    <definedName name="solver_neg" localSheetId="7" hidden="1">2</definedName>
    <definedName name="solver_neg" localSheetId="11" hidden="1">1</definedName>
    <definedName name="solver_nod" localSheetId="7" hidden="1">2147483647</definedName>
    <definedName name="solver_nod" localSheetId="11" hidden="1">2147483647</definedName>
    <definedName name="solver_num" localSheetId="7" hidden="1">0</definedName>
    <definedName name="solver_num" localSheetId="11" hidden="1">0</definedName>
    <definedName name="solver_nwt" localSheetId="7" hidden="1">1</definedName>
    <definedName name="solver_nwt" localSheetId="11" hidden="1">1</definedName>
    <definedName name="solver_opt" localSheetId="7" hidden="1">'03_DayCase (16-17)'!#REF!</definedName>
    <definedName name="solver_opt" localSheetId="11" hidden="1">'14_Pleural_Effusion (16-17)'!#REF!</definedName>
    <definedName name="solver_pre" localSheetId="7" hidden="1">0.000001</definedName>
    <definedName name="solver_pre" localSheetId="11" hidden="1">0.000001</definedName>
    <definedName name="solver_rbv" localSheetId="7" hidden="1">1</definedName>
    <definedName name="solver_rbv" localSheetId="11" hidden="1">2</definedName>
    <definedName name="solver_rel1" localSheetId="7" hidden="1">1</definedName>
    <definedName name="solver_rel10" localSheetId="7" hidden="1">1</definedName>
    <definedName name="solver_rel11" localSheetId="7" hidden="1">1</definedName>
    <definedName name="solver_rel12" localSheetId="7" hidden="1">1</definedName>
    <definedName name="solver_rel13" localSheetId="7" hidden="1">1</definedName>
    <definedName name="solver_rel14" localSheetId="7" hidden="1">1</definedName>
    <definedName name="solver_rel15" localSheetId="7" hidden="1">3</definedName>
    <definedName name="solver_rel16" localSheetId="7" hidden="1">1</definedName>
    <definedName name="solver_rel17" localSheetId="7" hidden="1">1</definedName>
    <definedName name="solver_rel18" localSheetId="7" hidden="1">1</definedName>
    <definedName name="solver_rel19" localSheetId="7" hidden="1">1</definedName>
    <definedName name="solver_rel2" localSheetId="7" hidden="1">1</definedName>
    <definedName name="solver_rel20" localSheetId="7" hidden="1">1</definedName>
    <definedName name="solver_rel21" localSheetId="7" hidden="1">3</definedName>
    <definedName name="solver_rel22" localSheetId="7" hidden="1">3</definedName>
    <definedName name="solver_rel23" localSheetId="7" hidden="1">3</definedName>
    <definedName name="solver_rel24" localSheetId="7" hidden="1">3</definedName>
    <definedName name="solver_rel25" localSheetId="7" hidden="1">3</definedName>
    <definedName name="solver_rel26" localSheetId="7" hidden="1">3</definedName>
    <definedName name="solver_rel27" localSheetId="7" hidden="1">3</definedName>
    <definedName name="solver_rel28" localSheetId="7" hidden="1">3</definedName>
    <definedName name="solver_rel29" localSheetId="7" hidden="1">3</definedName>
    <definedName name="solver_rel3" localSheetId="7" hidden="1">3</definedName>
    <definedName name="solver_rel30" localSheetId="7" hidden="1">3</definedName>
    <definedName name="solver_rel4" localSheetId="7" hidden="1">3</definedName>
    <definedName name="solver_rel5" localSheetId="7" hidden="1">3</definedName>
    <definedName name="solver_rel6" localSheetId="7" hidden="1">3</definedName>
    <definedName name="solver_rel7" localSheetId="7" hidden="1">1</definedName>
    <definedName name="solver_rel8" localSheetId="7" hidden="1">1</definedName>
    <definedName name="solver_rel9" localSheetId="7" hidden="1">1</definedName>
    <definedName name="solver_rhs1" localSheetId="7" hidden="1">'03_DayCase (16-17)'!#REF!</definedName>
    <definedName name="solver_rhs10" localSheetId="7" hidden="1">200</definedName>
    <definedName name="solver_rhs11" localSheetId="7" hidden="1">200</definedName>
    <definedName name="solver_rhs12" localSheetId="7" hidden="1">200</definedName>
    <definedName name="solver_rhs13" localSheetId="7" hidden="1">300</definedName>
    <definedName name="solver_rhs14" localSheetId="7" hidden="1">300</definedName>
    <definedName name="solver_rhs15" localSheetId="7" hidden="1">200</definedName>
    <definedName name="solver_rhs16" localSheetId="7" hidden="1">300</definedName>
    <definedName name="solver_rhs17" localSheetId="7" hidden="1">300</definedName>
    <definedName name="solver_rhs18" localSheetId="7" hidden="1">300</definedName>
    <definedName name="solver_rhs19" localSheetId="7" hidden="1">300</definedName>
    <definedName name="solver_rhs2" localSheetId="7" hidden="1">'03_DayCase (16-17)'!#REF!</definedName>
    <definedName name="solver_rhs20" localSheetId="7" hidden="1">300</definedName>
    <definedName name="solver_rhs21" localSheetId="7" hidden="1">300</definedName>
    <definedName name="solver_rhs22" localSheetId="7" hidden="1">300</definedName>
    <definedName name="solver_rhs23" localSheetId="7" hidden="1">300</definedName>
    <definedName name="solver_rhs24" localSheetId="7" hidden="1">300</definedName>
    <definedName name="solver_rhs25" localSheetId="7" hidden="1">300</definedName>
    <definedName name="solver_rhs26" localSheetId="7" hidden="1">300</definedName>
    <definedName name="solver_rhs27" localSheetId="7" hidden="1">300</definedName>
    <definedName name="solver_rhs28" localSheetId="7" hidden="1">300</definedName>
    <definedName name="solver_rhs29" localSheetId="7" hidden="1">300</definedName>
    <definedName name="solver_rhs3" localSheetId="7" hidden="1">200</definedName>
    <definedName name="solver_rhs30" localSheetId="7" hidden="1">300</definedName>
    <definedName name="solver_rhs4" localSheetId="7" hidden="1">200</definedName>
    <definedName name="solver_rhs5" localSheetId="7" hidden="1">200</definedName>
    <definedName name="solver_rhs6" localSheetId="7" hidden="1">200</definedName>
    <definedName name="solver_rhs7" localSheetId="7" hidden="1">300</definedName>
    <definedName name="solver_rhs8" localSheetId="7" hidden="1">300</definedName>
    <definedName name="solver_rhs9" localSheetId="7" hidden="1">300</definedName>
    <definedName name="solver_rlx" localSheetId="7" hidden="1">1</definedName>
    <definedName name="solver_rlx" localSheetId="11" hidden="1">2</definedName>
    <definedName name="solver_rsd" localSheetId="7" hidden="1">0</definedName>
    <definedName name="solver_rsd" localSheetId="11" hidden="1">0</definedName>
    <definedName name="solver_scl" localSheetId="7" hidden="1">1</definedName>
    <definedName name="solver_scl" localSheetId="11" hidden="1">2</definedName>
    <definedName name="solver_sho" localSheetId="7" hidden="1">2</definedName>
    <definedName name="solver_sho" localSheetId="11" hidden="1">2</definedName>
    <definedName name="solver_ssz" localSheetId="7" hidden="1">100</definedName>
    <definedName name="solver_ssz" localSheetId="11" hidden="1">100</definedName>
    <definedName name="solver_tim" localSheetId="7" hidden="1">2147483647</definedName>
    <definedName name="solver_tim" localSheetId="11" hidden="1">2147483647</definedName>
    <definedName name="solver_tol" localSheetId="7" hidden="1">0.05</definedName>
    <definedName name="solver_tol" localSheetId="11" hidden="1">0.01</definedName>
    <definedName name="solver_typ" localSheetId="7" hidden="1">3</definedName>
    <definedName name="solver_typ" localSheetId="11" hidden="1">3</definedName>
    <definedName name="solver_val" localSheetId="7" hidden="1">0</definedName>
    <definedName name="solver_val" localSheetId="11" hidden="1">0</definedName>
    <definedName name="solver_ver" localSheetId="7" hidden="1">3</definedName>
    <definedName name="solver_ver" localSheetId="11" hidden="1">3</definedName>
    <definedName name="source090400">'[78]Source figures'!#REF!</definedName>
    <definedName name="source110403ss6">'[78]Source figures'!#REF!</definedName>
    <definedName name="special9697">[54]WORKSHEET!$B$19</definedName>
    <definedName name="special9697rev">[54]WORKSHEET!$C$19</definedName>
    <definedName name="special9798">[54]WORKSHEET!$D$19</definedName>
    <definedName name="Spend">[21]Unique!$H$1:$H$65536</definedName>
    <definedName name="Spring_Cash">'[79]changes against budgets'!#REF!</definedName>
    <definedName name="Spring_Taken">'[79]changes against budgets'!#REF!</definedName>
    <definedName name="Spring_Variation">'[79]changes against budgets'!#REF!</definedName>
    <definedName name="sprog">'[23]Event 12 with ERO changes'!$G$3:$G$2000</definedName>
    <definedName name="SPSS">#REF!</definedName>
    <definedName name="Standards">#REF!</definedName>
    <definedName name="Start14">#REF!</definedName>
    <definedName name="Start16">#REF!</definedName>
    <definedName name="Start2" localSheetId="1">#REF!</definedName>
    <definedName name="Start2">#REF!</definedName>
    <definedName name="Status">[9]Report!#REF!</definedName>
    <definedName name="StratActivityList">#REF!</definedName>
    <definedName name="Subheads">'[31]Budgeting Codes'!$B$40:$B$61</definedName>
    <definedName name="Successors">#REF!</definedName>
    <definedName name="Summary">#REF!</definedName>
    <definedName name="Summer_OCL">'[79]changes against budgets'!#REF!</definedName>
    <definedName name="Summer_Printed">'[79]changes against budgets'!#REF!</definedName>
    <definedName name="Summer_Taken">'[79]changes against budgets'!#REF!</definedName>
    <definedName name="sysEndDate">'[15]WK2 Bill-Exp Inputs'!$E$135</definedName>
    <definedName name="sysStartDate">'[15]WK2 Bill-Exp Inputs'!$E$134</definedName>
    <definedName name="T04_F_1_1">[80]T04!$H$9</definedName>
    <definedName name="T04_F_1_10">[80]T04!$H$18</definedName>
    <definedName name="T04_F_1_11">[80]T04!$H$19</definedName>
    <definedName name="T04_F_1_12">[80]T04!$H$20</definedName>
    <definedName name="T04_F_1_2">[80]T04!$H$10</definedName>
    <definedName name="T04_F_1_3">[80]T04!$H$11</definedName>
    <definedName name="T04_F_1_4">[80]T04!$H$12</definedName>
    <definedName name="T04_F_1_5">[80]T04!$H$13</definedName>
    <definedName name="T04_F_1_6">[80]T04!$H$14</definedName>
    <definedName name="T04_F_1_7">[80]T04!$H$15</definedName>
    <definedName name="T04_F_1_8">[80]T04!$H$16</definedName>
    <definedName name="T04_F_1_9">[80]T04!$H$17</definedName>
    <definedName name="T04_F_2_13">[80]T04!$H$35</definedName>
    <definedName name="T04_F_3_3">[80]T04!$H$40</definedName>
    <definedName name="T04_F_3_4">[80]T04!$H$42</definedName>
    <definedName name="T04_F_3_5">[80]T04!$H$43</definedName>
    <definedName name="T04_G_1_1">[80]T04!$I$9</definedName>
    <definedName name="T04_G_1_10">[80]T04!$I$18</definedName>
    <definedName name="T04_G_1_11">[80]T04!$I$19</definedName>
    <definedName name="T04_G_1_12">[80]T04!$I$20</definedName>
    <definedName name="T04_G_1_2">[80]T04!$I$10</definedName>
    <definedName name="T04_G_1_3">[80]T04!$I$11</definedName>
    <definedName name="T04_G_1_4">[80]T04!$I$12</definedName>
    <definedName name="T04_G_1_5">[80]T04!$I$13</definedName>
    <definedName name="T04_G_1_6">[80]T04!$I$14</definedName>
    <definedName name="T04_G_1_7">[80]T04!$I$15</definedName>
    <definedName name="T04_G_1_8">[80]T04!$I$16</definedName>
    <definedName name="T04_G_1_9">[80]T04!$I$17</definedName>
    <definedName name="T04_G_2_13">[80]T04!$I$35</definedName>
    <definedName name="T04_G_3_3">[80]T04!$I$40</definedName>
    <definedName name="T04_G_3_4">[80]T04!$I$42</definedName>
    <definedName name="T04_G_3_5">[80]T04!$I$43</definedName>
    <definedName name="T04A_D_1_1">#REF!</definedName>
    <definedName name="T04A_D_1_12">#REF!</definedName>
    <definedName name="T04A_D_2_1">#REF!</definedName>
    <definedName name="T04A_D_2_18">#REF!</definedName>
    <definedName name="T04A_D_3_1">#REF!</definedName>
    <definedName name="T04A_D_3_4">#REF!</definedName>
    <definedName name="T04A_D_3_5">#REF!</definedName>
    <definedName name="T04A_D_3_6">#REF!</definedName>
    <definedName name="T04A_D_3_7">#REF!</definedName>
    <definedName name="T04A_D_3_8">#REF!</definedName>
    <definedName name="T04A_E_1_1">#REF!</definedName>
    <definedName name="T04A_E_1_10">#REF!</definedName>
    <definedName name="T04A_E_1_11">#REF!</definedName>
    <definedName name="T04A_E_1_12">#REF!</definedName>
    <definedName name="T04A_E_1_2">#REF!</definedName>
    <definedName name="T04A_E_1_3">#REF!</definedName>
    <definedName name="T04A_E_1_4">#REF!</definedName>
    <definedName name="T04A_E_1_5">#REF!</definedName>
    <definedName name="T04A_E_1_6">#REF!</definedName>
    <definedName name="T04A_E_1_7">#REF!</definedName>
    <definedName name="T04A_E_1_8">#REF!</definedName>
    <definedName name="T04A_E_1_9">#REF!</definedName>
    <definedName name="T04A_E_2_1">#REF!</definedName>
    <definedName name="T04A_E_2_18">#REF!</definedName>
    <definedName name="T04A_E_2_19">#REF!</definedName>
    <definedName name="T04A_E_3_1">#REF!</definedName>
    <definedName name="T04A_E_3_4">#REF!</definedName>
    <definedName name="T04A_E_3_5">#REF!</definedName>
    <definedName name="T04A_E_3_6">#REF!</definedName>
    <definedName name="T04A_E_3_7">#REF!</definedName>
    <definedName name="T04A_E_3_8">#REF!</definedName>
    <definedName name="T04A_F_1_1">#REF!</definedName>
    <definedName name="T04A_F_1_10">#REF!</definedName>
    <definedName name="T04A_F_1_11">#REF!</definedName>
    <definedName name="T04A_F_1_12">#REF!</definedName>
    <definedName name="T04A_F_1_2">#REF!</definedName>
    <definedName name="T04A_F_1_3">#REF!</definedName>
    <definedName name="T04A_F_1_4">#REF!</definedName>
    <definedName name="T04A_F_1_5">#REF!</definedName>
    <definedName name="T04A_F_1_6">#REF!</definedName>
    <definedName name="T04A_F_1_7">#REF!</definedName>
    <definedName name="T04A_F_1_8">#REF!</definedName>
    <definedName name="T04A_F_1_9">#REF!</definedName>
    <definedName name="T04A_F_2_19">#REF!</definedName>
    <definedName name="T04A_F_3_5">#REF!</definedName>
    <definedName name="T04A_F_3_6">#REF!</definedName>
    <definedName name="T04A_F_3_7">#REF!</definedName>
    <definedName name="T04A_F_3_8">#REF!</definedName>
    <definedName name="T04A_G_1_1">#REF!</definedName>
    <definedName name="T04A_G_1_12">#REF!</definedName>
    <definedName name="T04A_G_3_5">#REF!</definedName>
    <definedName name="T04A_G_3_6">#REF!</definedName>
    <definedName name="T04A_G_3_7">#REF!</definedName>
    <definedName name="T04A_G_3_8">#REF!</definedName>
    <definedName name="T04A_H_1_1">#REF!</definedName>
    <definedName name="T04A_H_1_12">#REF!</definedName>
    <definedName name="T04A_H_3_5">#REF!</definedName>
    <definedName name="T04A_H_3_6">#REF!</definedName>
    <definedName name="T04A_H_3_7">#REF!</definedName>
    <definedName name="T04A_H_3_8">#REF!</definedName>
    <definedName name="T3PCA">[28]PCAccess!$A$4:$G$368</definedName>
    <definedName name="T9_310">#REF!</definedName>
    <definedName name="Tab5EClist">#REF!</definedName>
    <definedName name="Table_AvgDSO">'[15]WK15 DSO Calc'!$H$42:$I$54</definedName>
    <definedName name="Table_Currency">'[15]WK1 Key Assumpt'!$P$49:$P$111</definedName>
    <definedName name="Table3.4" localSheetId="24" hidden="1">{"CHARGE",#N/A,FALSE,"401C11"}</definedName>
    <definedName name="Table3.4" localSheetId="8" hidden="1">{"CHARGE",#N/A,FALSE,"401C11"}</definedName>
    <definedName name="Table3.4" localSheetId="16" hidden="1">{"CHARGE",#N/A,FALSE,"401C11"}</definedName>
    <definedName name="Table3.4" localSheetId="20" hidden="1">{"CHARGE",#N/A,FALSE,"401C11"}</definedName>
    <definedName name="Table3.4" localSheetId="22" hidden="1">{"CHARGE",#N/A,FALSE,"401C11"}</definedName>
    <definedName name="Table3.4" localSheetId="2" hidden="1">{"CHARGE",#N/A,FALSE,"401C11"}</definedName>
    <definedName name="Table3.4" localSheetId="1" hidden="1">{"CHARGE",#N/A,FALSE,"401C11"}</definedName>
    <definedName name="Table3.4" localSheetId="19" hidden="1">{"CHARGE",#N/A,FALSE,"401C11"}</definedName>
    <definedName name="Table3.4" hidden="1">{"CHARGE",#N/A,FALSE,"401C11"}</definedName>
    <definedName name="TableName">"Dummy"</definedName>
    <definedName name="TAC06_07_102to220_Crosstab">#REF!</definedName>
    <definedName name="tac11a_35_Crosstab">#REF!</definedName>
    <definedName name="tac11a_440">#REF!</definedName>
    <definedName name="TaperedGrowth">#REF!</definedName>
    <definedName name="tblCode">#REF!</definedName>
    <definedName name="Test">#REF!</definedName>
    <definedName name="test2">'[81]Vista SHA-PCT Ini'!#REF!</definedName>
    <definedName name="Test23" localSheetId="16" hidden="1">{"NET",#N/A,FALSE,"401C11"}</definedName>
    <definedName name="Test23" localSheetId="20" hidden="1">{"NET",#N/A,FALSE,"401C11"}</definedName>
    <definedName name="Test23" localSheetId="22" hidden="1">{"NET",#N/A,FALSE,"401C11"}</definedName>
    <definedName name="Test23" localSheetId="19" hidden="1">{"NET",#N/A,FALSE,"401C11"}</definedName>
    <definedName name="Test23" hidden="1">{"NET",#N/A,FALSE,"401C11"}</definedName>
    <definedName name="Tf">#REF!</definedName>
    <definedName name="TFR3A_Reference">#REF!</definedName>
    <definedName name="This_year">[52]Intro!$B$4</definedName>
    <definedName name="This_year_beginning">[82]Intro!$B$24</definedName>
    <definedName name="This_year_end">[82]Intro!$B$22</definedName>
    <definedName name="time">[28]PCAccess!$C$5:$C$381</definedName>
    <definedName name="tm_1045102621">#REF!</definedName>
    <definedName name="tm_1179123751">'[83]Disclosure Amendments'!#REF!</definedName>
    <definedName name="tm_1378516993">#REF!</definedName>
    <definedName name="tm_172146739">#REF!</definedName>
    <definedName name="tm_1918025732">#REF!</definedName>
    <definedName name="tm_1918025749">#REF!</definedName>
    <definedName name="tm_1921531977">#REF!</definedName>
    <definedName name="tm_1921532046">#REF!</definedName>
    <definedName name="tm_1988034598">#REF!</definedName>
    <definedName name="tm_1988034603">#REF!</definedName>
    <definedName name="tm_2052014111">#REF!</definedName>
    <definedName name="tm_2052014146">#REF!</definedName>
    <definedName name="tm_2052014164">#REF!</definedName>
    <definedName name="tm_2053144592">#REF!</definedName>
    <definedName name="tm_2053144610">#REF!</definedName>
    <definedName name="tm_2053144615">#REF!</definedName>
    <definedName name="tm_2053144628">#REF!</definedName>
    <definedName name="tm_2053226498">#REF!</definedName>
    <definedName name="tm_2053226503">#REF!</definedName>
    <definedName name="tm_2054537271">#REF!</definedName>
    <definedName name="tm_2054537281">#REF!</definedName>
    <definedName name="tm_2054537288">#REF!</definedName>
    <definedName name="tm_2054537289">#REF!</definedName>
    <definedName name="tm_2054832184">#REF!</definedName>
    <definedName name="tm_2055372900">#REF!</definedName>
    <definedName name="tm_2055372929">#REF!</definedName>
    <definedName name="tm_2055585826">#REF!</definedName>
    <definedName name="tm_2056503304">#REF!</definedName>
    <definedName name="tm_2056503346">#REF!</definedName>
    <definedName name="tm_2056503355">#REF!</definedName>
    <definedName name="tm_2056503356">#REF!</definedName>
    <definedName name="tm_2056503357">#REF!</definedName>
    <definedName name="tm_2056503358">#REF!</definedName>
    <definedName name="tm_2056503391">#REF!</definedName>
    <definedName name="tm_2056503400">#REF!</definedName>
    <definedName name="tm_2056503409">#REF!</definedName>
    <definedName name="tm_2056503410">#REF!</definedName>
    <definedName name="tm_2056503427">#REF!</definedName>
    <definedName name="tm_2056503428">#REF!</definedName>
    <definedName name="tm_2056503438">#REF!</definedName>
    <definedName name="tm_2056503439">#REF!</definedName>
    <definedName name="tm_2056503453">#REF!</definedName>
    <definedName name="tm_2056503454">#REF!</definedName>
    <definedName name="tm_2056503492">#REF!</definedName>
    <definedName name="tm_2056503493">#REF!</definedName>
    <definedName name="tm_2056503494">#REF!</definedName>
    <definedName name="tm_2056503495">#REF!</definedName>
    <definedName name="tm_2056503504">#REF!</definedName>
    <definedName name="tm_2057060474">#REF!</definedName>
    <definedName name="tm_2057060482">#REF!</definedName>
    <definedName name="tm_2122170451">#REF!</definedName>
    <definedName name="tm_2122547203">#REF!</definedName>
    <definedName name="tm_2122547204">#REF!</definedName>
    <definedName name="tm_2122793001">#REF!</definedName>
    <definedName name="tm_2122793002">#REF!</definedName>
    <definedName name="tm_2122924090">#REF!</definedName>
    <definedName name="tm_2122924091">#REF!</definedName>
    <definedName name="tm_2123071502">#REF!</definedName>
    <definedName name="tm_2123071503">#REF!</definedName>
    <definedName name="tm_2123071518">#REF!</definedName>
    <definedName name="tm_2123071519">#REF!</definedName>
    <definedName name="tm_2123071547">#REF!</definedName>
    <definedName name="tm_2123071548">#REF!</definedName>
    <definedName name="tm_2123071554">#REF!</definedName>
    <definedName name="tm_2123071555">#REF!</definedName>
    <definedName name="tm_2123071605">#REF!</definedName>
    <definedName name="tm_2123071606">#REF!</definedName>
    <definedName name="tm_2123071609">#REF!</definedName>
    <definedName name="tm_2123071610">#REF!</definedName>
    <definedName name="tm_2123071613">#REF!</definedName>
    <definedName name="tm_2123071614">#REF!</definedName>
    <definedName name="tm_2123071647">#REF!</definedName>
    <definedName name="tm_2123071648">#REF!</definedName>
    <definedName name="tm_2123350093">#REF!</definedName>
    <definedName name="tm_2123350094">#REF!</definedName>
    <definedName name="tm_2123350138">#REF!</definedName>
    <definedName name="tm_2123350139">#REF!</definedName>
    <definedName name="tm_2123350151">#REF!</definedName>
    <definedName name="tm_2123350152">#REF!</definedName>
    <definedName name="tm_2123350157">#REF!</definedName>
    <definedName name="tm_2123350158">#REF!</definedName>
    <definedName name="tm_2123350162">#REF!</definedName>
    <definedName name="tm_2123350163">#REF!</definedName>
    <definedName name="tm_2123448340">#REF!</definedName>
    <definedName name="tm_2123448341">#REF!</definedName>
    <definedName name="tm_2123448353">#REF!</definedName>
    <definedName name="tm_2123448354">#REF!</definedName>
    <definedName name="tm_2123448367">#REF!</definedName>
    <definedName name="tm_2123448368">#REF!</definedName>
    <definedName name="tm_2123448374">#REF!</definedName>
    <definedName name="tm_2123448375">#REF!</definedName>
    <definedName name="tm_2123448383">#REF!</definedName>
    <definedName name="tm_2123448384">#REF!</definedName>
    <definedName name="tm_2123448449">#REF!</definedName>
    <definedName name="tm_2123448450">#REF!</definedName>
    <definedName name="tm_2123448469">#REF!</definedName>
    <definedName name="tm_2123448470">#REF!</definedName>
    <definedName name="tm_2123448471">#REF!</definedName>
    <definedName name="tm_2123448472">#REF!</definedName>
    <definedName name="tm_2123448484">#REF!</definedName>
    <definedName name="tm_2123448485">#REF!</definedName>
    <definedName name="tm_2123448491">#REF!</definedName>
    <definedName name="tm_2123448492">#REF!</definedName>
    <definedName name="tm_2123448504">#REF!</definedName>
    <definedName name="tm_2123448505">#REF!</definedName>
    <definedName name="tm_2123448515">#REF!</definedName>
    <definedName name="tm_2123448516">#REF!</definedName>
    <definedName name="tm_2123448527">#REF!</definedName>
    <definedName name="tm_2123448528">#REF!</definedName>
    <definedName name="tm_2123448543">#REF!</definedName>
    <definedName name="tm_2123448544">#REF!</definedName>
    <definedName name="tm_2123448548">#REF!</definedName>
    <definedName name="tm_2123448549">#REF!</definedName>
    <definedName name="tm_2123448560">#REF!</definedName>
    <definedName name="tm_2123448561">#REF!</definedName>
    <definedName name="tm_2123481110">#REF!</definedName>
    <definedName name="tm_2123481111">#REF!</definedName>
    <definedName name="tm_2123546693">#REF!</definedName>
    <definedName name="tm_2123546694">#REF!</definedName>
    <definedName name="tm_2123546698">#REF!</definedName>
    <definedName name="tm_2123546699">#REF!</definedName>
    <definedName name="tm_2123546704">#REF!</definedName>
    <definedName name="tm_2123546705">#REF!</definedName>
    <definedName name="tm_2123546733">#REF!</definedName>
    <definedName name="tm_2123546734">#REF!</definedName>
    <definedName name="tm_2123644966">#REF!</definedName>
    <definedName name="tm_2123644967">#REF!</definedName>
    <definedName name="tm_2123644980">#REF!</definedName>
    <definedName name="tm_2123644981">#REF!</definedName>
    <definedName name="tm_2123644984">#REF!</definedName>
    <definedName name="tm_2123644985">#REF!</definedName>
    <definedName name="tm_2123645107">#REF!</definedName>
    <definedName name="tm_2123645108">#REF!</definedName>
    <definedName name="tm_2123645121">#REF!</definedName>
    <definedName name="tm_2123645122">#REF!</definedName>
    <definedName name="tm_2123710529">#REF!</definedName>
    <definedName name="tm_2123710530">#REF!</definedName>
    <definedName name="tm_2123710741">#REF!</definedName>
    <definedName name="tm_2123710742">#REF!</definedName>
    <definedName name="tm_2124349452">#REF!</definedName>
    <definedName name="tm_2189787147">#REF!</definedName>
    <definedName name="tm_2727395332">#REF!</definedName>
    <definedName name="tm_3597860889">#REF!</definedName>
    <definedName name="tm_3597860896">#REF!</definedName>
    <definedName name="tm_3597860897">#REF!</definedName>
    <definedName name="tm_3598106633">'[3]NAO Cost of Capital Calc'!#REF!</definedName>
    <definedName name="tm_3598500169">'[3]NAO Cost of Capital Calc'!#REF!</definedName>
    <definedName name="tm_3598500200">'[3]NAO Cost of Capital Calc'!#REF!</definedName>
    <definedName name="tm_3598500201">'[3]NAO Cost of Capital Calc'!#REF!</definedName>
    <definedName name="tm_3598500204">'[3]NAO Cost of Capital Calc'!#REF!</definedName>
    <definedName name="tm_3598500205">'[3]NAO Cost of Capital Calc'!#REF!</definedName>
    <definedName name="tm_3799498760">#REF!</definedName>
    <definedName name="tm_3799875596">#REF!</definedName>
    <definedName name="tm_3930783810">#REF!</definedName>
    <definedName name="tm_3931127862">#REF!</definedName>
    <definedName name="tm_509460504">#REF!</definedName>
    <definedName name="tm_509460505">#REF!</definedName>
    <definedName name="tm_671273296">#REF!</definedName>
    <definedName name="tm_709083137">#REF!</definedName>
    <definedName name="tm_709738581">#REF!</definedName>
    <definedName name="tm_711131158">#REF!</definedName>
    <definedName name="tm_711131163">#REF!</definedName>
    <definedName name="tm_711131167">#REF!</definedName>
    <definedName name="tm_975470853">#REF!</definedName>
    <definedName name="tmp">'[27]Bubble Chart'!$AL$35:$AO$50</definedName>
    <definedName name="toolong">[16]MALES!#REF!</definedName>
    <definedName name="topslicing9697">[54]WORKSHEET!$B$5</definedName>
    <definedName name="topslicing9697rev">[54]WORKSHEET!$C$5</definedName>
    <definedName name="topslicing9798">[54]WORKSHEET!$D$5</definedName>
    <definedName name="Training_WF">#REF!</definedName>
    <definedName name="TRHA">'[42]#REF'!$A$2:$B$579</definedName>
    <definedName name="Trusts">'[42]#REF'!$A$1:$E$562</definedName>
    <definedName name="Trusts0001">'[42]#REF'!$A$2:$E$356</definedName>
    <definedName name="tSHAs">#REF!</definedName>
    <definedName name="tval7">'[23]Event 12 with ERO changes'!$X$3:$X$2000</definedName>
    <definedName name="tval8">'[23]Event 12 with ERO changes'!$Y$3:$Y$2000</definedName>
    <definedName name="tval9">'[23]Event 12 with ERO changes'!$Z$3:$Z$2000</definedName>
    <definedName name="UnAdjusted_MFFs">#REF!</definedName>
    <definedName name="Unique">[21]Unique!$D$1:$D$65536</definedName>
    <definedName name="units">[84]Global!$J$64</definedName>
    <definedName name="unknown">'[14]By CC'!#REF!</definedName>
    <definedName name="user_name">[85]Report!#REF!</definedName>
    <definedName name="Username">#REF!</definedName>
    <definedName name="ut">#REF!</definedName>
    <definedName name="V_Contact_List">#REF!</definedName>
    <definedName name="Vaccine_Tracking_Databa">'[14]By CC'!#REF!</definedName>
    <definedName name="Validation_Class">5</definedName>
    <definedName name="Validation_Comparison">8</definedName>
    <definedName name="Validation_Constant">14</definedName>
    <definedName name="Validation_FormGroup">1</definedName>
    <definedName name="Validation_FormNumber">2</definedName>
    <definedName name="Validation_ObjCoefficient">14</definedName>
    <definedName name="Validation_ObjConstant">15</definedName>
    <definedName name="Validation_ObjFormGroup">10</definedName>
    <definedName name="Validation_ObjFormNumber">11</definedName>
    <definedName name="Validation_Operator">9</definedName>
    <definedName name="Validation_RuleComponent">7</definedName>
    <definedName name="Validation_RuleNumber">6</definedName>
    <definedName name="vallu">#REF!</definedName>
    <definedName name="Vol">#REF!</definedName>
    <definedName name="VSA05_01_DATA">#REF!</definedName>
    <definedName name="VSA05_01_PLAN">#REF!</definedName>
    <definedName name="VSA05_02_DATA">#REF!</definedName>
    <definedName name="VSA05_02_PLAN">#REF!</definedName>
    <definedName name="WeightPop1">#REF!</definedName>
    <definedName name="WeightPop2">#REF!</definedName>
    <definedName name="WeightPop3">#REF!</definedName>
    <definedName name="wert" localSheetId="24" hidden="1">{"GROSS",#N/A,FALSE,"401C11"}</definedName>
    <definedName name="wert" localSheetId="8" hidden="1">{"GROSS",#N/A,FALSE,"401C11"}</definedName>
    <definedName name="wert" localSheetId="16" hidden="1">{"GROSS",#N/A,FALSE,"401C11"}</definedName>
    <definedName name="wert" localSheetId="20" hidden="1">{"GROSS",#N/A,FALSE,"401C11"}</definedName>
    <definedName name="wert" localSheetId="22" hidden="1">{"GROSS",#N/A,FALSE,"401C11"}</definedName>
    <definedName name="wert" localSheetId="2" hidden="1">{"GROSS",#N/A,FALSE,"401C11"}</definedName>
    <definedName name="wert" localSheetId="1" hidden="1">{"GROSS",#N/A,FALSE,"401C11"}</definedName>
    <definedName name="wert" localSheetId="19" hidden="1">{"GROSS",#N/A,FALSE,"401C11"}</definedName>
    <definedName name="wert" hidden="1">{"GROSS",#N/A,FALSE,"401C11"}</definedName>
    <definedName name="WF_Assumptioncheck">'[7]Interactive WF input'!$B$22</definedName>
    <definedName name="WFproj_first_cell">'[7]Baseline &amp; default assumptions'!$L$6</definedName>
    <definedName name="WFproj_name1">'[50]Baseline WF scenarios'!$B$5</definedName>
    <definedName name="Winter_Cash">'[79]changes against budgets'!#REF!</definedName>
    <definedName name="Winter_Final">'[79]changes against budgets'!#REF!</definedName>
    <definedName name="Winter_OCL">'[79]changes against budgets'!#REF!</definedName>
    <definedName name="Winter_Taken">'[79]changes against budgets'!#REF!</definedName>
    <definedName name="Winter_Variation">'[79]changes against budgets'!#REF!</definedName>
    <definedName name="wombat" localSheetId="4" hidden="1">#REF!</definedName>
    <definedName name="wombat" localSheetId="6" hidden="1">#REF!</definedName>
    <definedName name="wombat" localSheetId="7" hidden="1">#REF!</definedName>
    <definedName name="wombat" localSheetId="24" hidden="1">#REF!</definedName>
    <definedName name="wombat" localSheetId="8" hidden="1">#REF!</definedName>
    <definedName name="wombat" localSheetId="11" hidden="1">#REF!</definedName>
    <definedName name="wombat" localSheetId="12" hidden="1">#REF!</definedName>
    <definedName name="wombat" localSheetId="13" hidden="1">#REF!</definedName>
    <definedName name="wombat" localSheetId="14" hidden="1">#REF!</definedName>
    <definedName name="wombat" localSheetId="16" hidden="1">#REF!</definedName>
    <definedName name="wombat" localSheetId="20" hidden="1">#REF!</definedName>
    <definedName name="wombat" localSheetId="26" hidden="1">#REF!</definedName>
    <definedName name="wombat" localSheetId="15" hidden="1">#REF!</definedName>
    <definedName name="wombat" localSheetId="2" hidden="1">#REF!</definedName>
    <definedName name="wombat" localSheetId="1" hidden="1">#REF!</definedName>
    <definedName name="wombat" hidden="1">#REF!</definedName>
    <definedName name="wrn.CHARGE." localSheetId="24" hidden="1">{"CHARGE",#N/A,FALSE,"401C11"}</definedName>
    <definedName name="wrn.CHARGE." localSheetId="8" hidden="1">{"CHARGE",#N/A,FALSE,"401C11"}</definedName>
    <definedName name="wrn.CHARGE." localSheetId="16" hidden="1">{"CHARGE",#N/A,FALSE,"401C11"}</definedName>
    <definedName name="wrn.CHARGE." localSheetId="20" hidden="1">{"CHARGE",#N/A,FALSE,"401C11"}</definedName>
    <definedName name="wrn.CHARGE." localSheetId="22" hidden="1">{"CHARGE",#N/A,FALSE,"401C11"}</definedName>
    <definedName name="wrn.CHARGE." localSheetId="2" hidden="1">{"CHARGE",#N/A,FALSE,"401C11"}</definedName>
    <definedName name="wrn.CHARGE." localSheetId="1" hidden="1">{"CHARGE",#N/A,FALSE,"401C11"}</definedName>
    <definedName name="wrn.CHARGE." localSheetId="19" hidden="1">{"CHARGE",#N/A,FALSE,"401C11"}</definedName>
    <definedName name="wrn.CHARGE." hidden="1">{"CHARGE",#N/A,FALSE,"401C11"}</definedName>
    <definedName name="wrn.GROSS." localSheetId="24" hidden="1">{"GROSS",#N/A,FALSE,"401C11"}</definedName>
    <definedName name="wrn.GROSS." localSheetId="8" hidden="1">{"GROSS",#N/A,FALSE,"401C11"}</definedName>
    <definedName name="wrn.GROSS." localSheetId="16" hidden="1">{"GROSS",#N/A,FALSE,"401C11"}</definedName>
    <definedName name="wrn.GROSS." localSheetId="20" hidden="1">{"GROSS",#N/A,FALSE,"401C11"}</definedName>
    <definedName name="wrn.GROSS." localSheetId="22" hidden="1">{"GROSS",#N/A,FALSE,"401C11"}</definedName>
    <definedName name="wrn.GROSS." localSheetId="2" hidden="1">{"GROSS",#N/A,FALSE,"401C11"}</definedName>
    <definedName name="wrn.GROSS." localSheetId="1" hidden="1">{"GROSS",#N/A,FALSE,"401C11"}</definedName>
    <definedName name="wrn.GROSS." localSheetId="19" hidden="1">{"GROSS",#N/A,FALSE,"401C11"}</definedName>
    <definedName name="wrn.GROSS." hidden="1">{"GROSS",#N/A,FALSE,"401C11"}</definedName>
    <definedName name="wrn.NET." localSheetId="24" hidden="1">{"NET",#N/A,FALSE,"401C11"}</definedName>
    <definedName name="wrn.NET." localSheetId="8" hidden="1">{"NET",#N/A,FALSE,"401C11"}</definedName>
    <definedName name="wrn.NET." localSheetId="16" hidden="1">{"NET",#N/A,FALSE,"401C11"}</definedName>
    <definedName name="wrn.NET." localSheetId="20" hidden="1">{"NET",#N/A,FALSE,"401C11"}</definedName>
    <definedName name="wrn.NET." localSheetId="22" hidden="1">{"NET",#N/A,FALSE,"401C11"}</definedName>
    <definedName name="wrn.NET." localSheetId="2" hidden="1">{"NET",#N/A,FALSE,"401C11"}</definedName>
    <definedName name="wrn.NET." localSheetId="1" hidden="1">{"NET",#N/A,FALSE,"401C11"}</definedName>
    <definedName name="wrn.NET." localSheetId="19" hidden="1">{"NET",#N/A,FALSE,"401C11"}</definedName>
    <definedName name="wrn.NET." hidden="1">{"NET",#N/A,FALSE,"401C11"}</definedName>
    <definedName name="WW">#REF!</definedName>
    <definedName name="x" localSheetId="1">#REF!</definedName>
    <definedName name="x">#REF!</definedName>
    <definedName name="xxx" localSheetId="24" hidden="1">{"CHARGE",#N/A,FALSE,"401C11"}</definedName>
    <definedName name="xxx" localSheetId="8" hidden="1">{"CHARGE",#N/A,FALSE,"401C11"}</definedName>
    <definedName name="xxx" localSheetId="16" hidden="1">{"CHARGE",#N/A,FALSE,"401C11"}</definedName>
    <definedName name="xxx" localSheetId="20" hidden="1">{"CHARGE",#N/A,FALSE,"401C11"}</definedName>
    <definedName name="xxx" localSheetId="22" hidden="1">{"CHARGE",#N/A,FALSE,"401C11"}</definedName>
    <definedName name="xxx" localSheetId="2" hidden="1">{"CHARGE",#N/A,FALSE,"401C11"}</definedName>
    <definedName name="xxx" localSheetId="1" hidden="1">{"CHARGE",#N/A,FALSE,"401C11"}</definedName>
    <definedName name="xxx" localSheetId="19" hidden="1">{"CHARGE",#N/A,FALSE,"401C11"}</definedName>
    <definedName name="xxx" hidden="1">{"CHARGE",#N/A,FALSE,"401C11"}</definedName>
    <definedName name="xyz">#REF!</definedName>
    <definedName name="Y_N">'[86]Management practices'!$D$109:$D$110</definedName>
    <definedName name="YTDACTUAL">#REF!</definedName>
    <definedName name="YTDPLAN">#REF!</definedName>
    <definedName name="yyy" localSheetId="24" hidden="1">{"GROSS",#N/A,FALSE,"401C11"}</definedName>
    <definedName name="yyy" localSheetId="8" hidden="1">{"GROSS",#N/A,FALSE,"401C11"}</definedName>
    <definedName name="yyy" localSheetId="16" hidden="1">{"GROSS",#N/A,FALSE,"401C11"}</definedName>
    <definedName name="yyy" localSheetId="20" hidden="1">{"GROSS",#N/A,FALSE,"401C11"}</definedName>
    <definedName name="yyy" localSheetId="22" hidden="1">{"GROSS",#N/A,FALSE,"401C11"}</definedName>
    <definedName name="yyy" localSheetId="2" hidden="1">{"GROSS",#N/A,FALSE,"401C11"}</definedName>
    <definedName name="yyy" localSheetId="1" hidden="1">{"GROSS",#N/A,FALSE,"401C11"}</definedName>
    <definedName name="yyy" localSheetId="19" hidden="1">{"GROSS",#N/A,FALSE,"401C11"}</definedName>
    <definedName name="yyy" hidden="1">{"GROSS",#N/A,FALSE,"401C11"}</definedName>
    <definedName name="zzz" localSheetId="24" hidden="1">{"NET",#N/A,FALSE,"401C11"}</definedName>
    <definedName name="zzz" localSheetId="8" hidden="1">{"NET",#N/A,FALSE,"401C11"}</definedName>
    <definedName name="zzz" localSheetId="16" hidden="1">{"NET",#N/A,FALSE,"401C11"}</definedName>
    <definedName name="zzz" localSheetId="20" hidden="1">{"NET",#N/A,FALSE,"401C11"}</definedName>
    <definedName name="zzz" localSheetId="22" hidden="1">{"NET",#N/A,FALSE,"401C11"}</definedName>
    <definedName name="zzz" localSheetId="2" hidden="1">{"NET",#N/A,FALSE,"401C11"}</definedName>
    <definedName name="zzz" localSheetId="1" hidden="1">{"NET",#N/A,FALSE,"401C11"}</definedName>
    <definedName name="zzz" localSheetId="19" hidden="1">{"NET",#N/A,FALSE,"401C11"}</definedName>
    <definedName name="zzz" hidden="1">{"NET",#N/A,FALSE,"401C11"}</definedName>
  </definedNames>
  <calcPr calcId="145621"/>
</workbook>
</file>

<file path=xl/calcChain.xml><?xml version="1.0" encoding="utf-8"?>
<calcChain xmlns="http://schemas.openxmlformats.org/spreadsheetml/2006/main">
  <c r="C14" i="35" l="1"/>
  <c r="C13" i="35"/>
  <c r="C12" i="35"/>
  <c r="C11" i="35"/>
  <c r="C109" i="55" l="1"/>
  <c r="D123" i="55"/>
  <c r="C126" i="55"/>
  <c r="C125" i="55"/>
  <c r="C124" i="55"/>
  <c r="A138" i="55"/>
  <c r="B138" i="55" s="1"/>
  <c r="A125" i="55"/>
  <c r="B125" i="55" s="1"/>
  <c r="D125" i="55" l="1"/>
  <c r="D122" i="55" l="1"/>
  <c r="C123" i="55" l="1"/>
  <c r="C122" i="55"/>
  <c r="I86" i="55" l="1"/>
  <c r="I87" i="55"/>
  <c r="I88" i="55"/>
  <c r="I89" i="55"/>
  <c r="I90" i="55"/>
  <c r="I91" i="55"/>
  <c r="I92" i="55"/>
  <c r="I93" i="55"/>
  <c r="I94" i="55"/>
  <c r="I95" i="55"/>
  <c r="I96" i="55"/>
  <c r="I97" i="55"/>
  <c r="I98" i="55"/>
  <c r="I100" i="55"/>
  <c r="I101" i="55"/>
  <c r="I102" i="55"/>
  <c r="I103" i="55"/>
  <c r="I104" i="55"/>
  <c r="I105" i="55"/>
  <c r="I106" i="55"/>
  <c r="I107" i="55"/>
  <c r="I108" i="55"/>
  <c r="C138" i="55"/>
  <c r="I125" i="55"/>
  <c r="I138" i="55"/>
  <c r="D138" i="55"/>
  <c r="F217" i="44"/>
  <c r="F218" i="44"/>
  <c r="F219" i="44"/>
  <c r="F220" i="44"/>
  <c r="F221" i="44"/>
  <c r="F222" i="44"/>
  <c r="F223" i="44"/>
  <c r="F224" i="44"/>
  <c r="F225" i="44"/>
  <c r="F226" i="44"/>
  <c r="F227" i="44"/>
  <c r="F228" i="44"/>
  <c r="F229" i="44"/>
  <c r="F230" i="44"/>
  <c r="F231" i="44"/>
  <c r="F232" i="44"/>
  <c r="F233" i="44"/>
  <c r="F234" i="44"/>
  <c r="F235" i="44"/>
  <c r="F236" i="44"/>
  <c r="F237" i="44"/>
  <c r="F238" i="44"/>
  <c r="F239" i="44"/>
  <c r="F240" i="44"/>
  <c r="F241" i="44"/>
  <c r="F242" i="44"/>
  <c r="F243" i="44"/>
  <c r="F244" i="44"/>
  <c r="F245" i="44"/>
  <c r="F246" i="44"/>
  <c r="F247" i="44"/>
  <c r="F248" i="44"/>
  <c r="F249" i="44"/>
  <c r="F250" i="44"/>
  <c r="F251" i="44"/>
  <c r="F252" i="44"/>
  <c r="F253" i="44"/>
  <c r="F254" i="44"/>
  <c r="F255" i="44"/>
  <c r="F216" i="44"/>
  <c r="D204" i="44"/>
  <c r="D205" i="44"/>
  <c r="D206" i="44"/>
  <c r="D207" i="44"/>
  <c r="D208" i="44"/>
  <c r="D209" i="44"/>
  <c r="D210" i="44"/>
  <c r="D211" i="44"/>
  <c r="D212" i="44"/>
  <c r="D213" i="44"/>
  <c r="D214" i="44"/>
  <c r="D215" i="44"/>
  <c r="D216" i="44"/>
  <c r="D217" i="44"/>
  <c r="D218" i="44"/>
  <c r="D219" i="44"/>
  <c r="D220" i="44"/>
  <c r="D221" i="44"/>
  <c r="D222" i="44"/>
  <c r="D223" i="44"/>
  <c r="D224" i="44"/>
  <c r="D225" i="44"/>
  <c r="D226" i="44"/>
  <c r="D227" i="44"/>
  <c r="D228" i="44"/>
  <c r="D229" i="44"/>
  <c r="D230" i="44"/>
  <c r="D231" i="44"/>
  <c r="D232" i="44"/>
  <c r="D233" i="44"/>
  <c r="D234" i="44"/>
  <c r="D235" i="44"/>
  <c r="D236" i="44"/>
  <c r="D237" i="44"/>
  <c r="D238" i="44"/>
  <c r="D239" i="44"/>
  <c r="D240" i="44"/>
  <c r="D241" i="44"/>
  <c r="D242" i="44"/>
  <c r="D243" i="44"/>
  <c r="D244" i="44"/>
  <c r="D245" i="44"/>
  <c r="D246" i="44"/>
  <c r="D247" i="44"/>
  <c r="D248" i="44"/>
  <c r="D249" i="44"/>
  <c r="D250" i="44"/>
  <c r="D251" i="44"/>
  <c r="D252" i="44"/>
  <c r="D253" i="44"/>
  <c r="D254" i="44"/>
  <c r="D255" i="44"/>
  <c r="D203" i="44"/>
  <c r="F362" i="55" l="1"/>
  <c r="F361" i="55"/>
  <c r="F360" i="55"/>
  <c r="F359" i="55"/>
  <c r="F358" i="55"/>
  <c r="F357" i="55"/>
  <c r="F356" i="55"/>
  <c r="F354" i="55"/>
  <c r="F353" i="55"/>
  <c r="F352" i="55"/>
  <c r="F351" i="55"/>
  <c r="F350" i="55"/>
  <c r="F349" i="55"/>
  <c r="F348" i="55"/>
  <c r="F347" i="55"/>
  <c r="F346" i="55"/>
  <c r="F345" i="55"/>
  <c r="F344" i="55"/>
  <c r="F343" i="55"/>
  <c r="F342" i="55"/>
  <c r="F341" i="55"/>
  <c r="F330" i="55"/>
  <c r="F329" i="55"/>
  <c r="F328" i="55"/>
  <c r="F327" i="55"/>
  <c r="F326" i="55"/>
  <c r="F325" i="55"/>
  <c r="I361" i="55"/>
  <c r="I360" i="55"/>
  <c r="I359" i="55"/>
  <c r="I357" i="55"/>
  <c r="I354" i="55"/>
  <c r="I352" i="55"/>
  <c r="I351" i="55"/>
  <c r="I347" i="55"/>
  <c r="I345" i="55"/>
  <c r="I344" i="55"/>
  <c r="I342" i="55"/>
  <c r="I330" i="55"/>
  <c r="I327" i="55"/>
  <c r="I325" i="55"/>
  <c r="F324" i="55"/>
  <c r="G4" i="77" l="1"/>
  <c r="G5" i="77"/>
  <c r="G6" i="77"/>
  <c r="G7" i="77"/>
  <c r="G8" i="77"/>
  <c r="G9" i="77"/>
  <c r="G10" i="77"/>
  <c r="G11" i="77"/>
  <c r="G12" i="77"/>
  <c r="G13" i="77"/>
  <c r="G14" i="77"/>
  <c r="G15" i="77"/>
  <c r="G16" i="77"/>
  <c r="G17" i="77"/>
  <c r="G18" i="77"/>
  <c r="G19" i="77"/>
  <c r="G20" i="77"/>
  <c r="G21" i="77"/>
  <c r="G22" i="77"/>
  <c r="G23" i="77"/>
  <c r="G24" i="77"/>
  <c r="G25" i="77"/>
  <c r="G26" i="77"/>
  <c r="G27" i="77"/>
  <c r="G28" i="77"/>
  <c r="G29" i="77"/>
  <c r="G30" i="77"/>
  <c r="G31" i="77"/>
  <c r="G32" i="77"/>
  <c r="G33" i="77"/>
  <c r="G34" i="77"/>
  <c r="G35" i="77"/>
  <c r="G36" i="77"/>
  <c r="G37" i="77"/>
  <c r="G38" i="77"/>
  <c r="G39" i="77"/>
  <c r="G40" i="77"/>
  <c r="G41" i="77"/>
  <c r="G42" i="77"/>
  <c r="G43" i="77"/>
  <c r="G44" i="77"/>
  <c r="G45" i="77"/>
  <c r="G46" i="77"/>
  <c r="G47" i="77"/>
  <c r="G48" i="77"/>
  <c r="G49" i="77"/>
  <c r="G50" i="77"/>
  <c r="G51" i="77"/>
  <c r="G52" i="77"/>
  <c r="G53" i="77"/>
  <c r="G54" i="77"/>
  <c r="G55" i="77"/>
  <c r="G56" i="77"/>
  <c r="G57" i="77"/>
  <c r="G58" i="77"/>
  <c r="G59" i="77"/>
  <c r="G60" i="77"/>
  <c r="G61" i="77"/>
  <c r="G62" i="77"/>
  <c r="G63" i="77"/>
  <c r="G64" i="77"/>
  <c r="G65" i="77"/>
  <c r="G66" i="77"/>
  <c r="G67" i="77"/>
  <c r="G68" i="77"/>
  <c r="G69" i="77"/>
  <c r="G70" i="77"/>
  <c r="G71" i="77"/>
  <c r="G72" i="77"/>
  <c r="G73" i="77"/>
  <c r="G74" i="77"/>
  <c r="G75" i="77"/>
  <c r="G76" i="77"/>
  <c r="G77" i="77"/>
  <c r="G78" i="77"/>
  <c r="G79" i="77"/>
  <c r="G80" i="77"/>
  <c r="G81" i="77"/>
  <c r="G82" i="77"/>
  <c r="G83" i="77"/>
  <c r="G84" i="77"/>
  <c r="G85" i="77"/>
  <c r="G86" i="77"/>
  <c r="G87" i="77"/>
  <c r="G88" i="77"/>
  <c r="G89" i="77"/>
  <c r="G90" i="77"/>
  <c r="G91" i="77"/>
  <c r="G92" i="77"/>
  <c r="G93" i="77"/>
  <c r="G94" i="77"/>
  <c r="G95" i="77"/>
  <c r="G96" i="77"/>
  <c r="G97" i="77"/>
  <c r="G98" i="77"/>
  <c r="G99" i="77"/>
  <c r="G100" i="77"/>
  <c r="G101" i="77"/>
  <c r="G102" i="77"/>
  <c r="G103" i="77"/>
  <c r="G104" i="77"/>
  <c r="G105" i="77"/>
  <c r="G106" i="77"/>
  <c r="G107" i="77"/>
  <c r="G108" i="77"/>
  <c r="G109" i="77"/>
  <c r="G110" i="77"/>
  <c r="G111" i="77"/>
  <c r="G112" i="77"/>
  <c r="G113" i="77"/>
  <c r="G114" i="77"/>
  <c r="G115" i="77"/>
  <c r="G116" i="77"/>
  <c r="G117" i="77"/>
  <c r="G118" i="77"/>
  <c r="G119" i="77"/>
  <c r="G120" i="77"/>
  <c r="G121" i="77"/>
  <c r="G122" i="77"/>
  <c r="G123" i="77"/>
  <c r="G124" i="77"/>
  <c r="G125" i="77"/>
  <c r="G126" i="77"/>
  <c r="G127" i="77"/>
  <c r="G128" i="77"/>
  <c r="G129" i="77"/>
  <c r="G130" i="77"/>
  <c r="G131" i="77"/>
  <c r="G132" i="77"/>
  <c r="G133" i="77"/>
  <c r="G134" i="77"/>
  <c r="G135" i="77"/>
  <c r="G136" i="77"/>
  <c r="G137" i="77"/>
  <c r="G138" i="77"/>
  <c r="G139" i="77"/>
  <c r="G140" i="77"/>
  <c r="G141" i="77"/>
  <c r="G142" i="77"/>
  <c r="G143" i="77"/>
  <c r="G144" i="77"/>
  <c r="G145" i="77"/>
  <c r="G146" i="77"/>
  <c r="G147" i="77"/>
  <c r="G148" i="77"/>
  <c r="G149" i="77"/>
  <c r="G150" i="77"/>
  <c r="G151" i="77"/>
  <c r="G152" i="77"/>
  <c r="G153" i="77"/>
  <c r="G154" i="77"/>
  <c r="G155" i="77"/>
  <c r="G156" i="77"/>
  <c r="G157" i="77"/>
  <c r="G158" i="77"/>
  <c r="G159" i="77"/>
  <c r="G160" i="77"/>
  <c r="G161" i="77"/>
  <c r="G162" i="77"/>
  <c r="G163" i="77"/>
  <c r="G164" i="77"/>
  <c r="G165" i="77"/>
  <c r="G166" i="77"/>
  <c r="G167" i="77"/>
  <c r="G168" i="77"/>
  <c r="G169" i="77"/>
  <c r="G170" i="77"/>
  <c r="G171" i="77"/>
  <c r="G172" i="77"/>
  <c r="G173" i="77"/>
  <c r="G174" i="77"/>
  <c r="G175" i="77"/>
  <c r="G176" i="77"/>
  <c r="G177" i="77"/>
  <c r="G178" i="77"/>
  <c r="G179" i="77"/>
  <c r="G180" i="77"/>
  <c r="G181" i="77"/>
  <c r="G182" i="77"/>
  <c r="G183" i="77"/>
  <c r="G184" i="77"/>
  <c r="G185" i="77"/>
  <c r="G186" i="77"/>
  <c r="G187" i="77"/>
  <c r="G188" i="77"/>
  <c r="G189" i="77"/>
  <c r="F355" i="55" l="1"/>
  <c r="F340" i="55"/>
  <c r="F339" i="55"/>
  <c r="F338" i="55"/>
  <c r="F337" i="55"/>
  <c r="F336" i="55"/>
  <c r="F335" i="55"/>
  <c r="F334" i="55"/>
  <c r="F333" i="55"/>
  <c r="F332" i="55"/>
  <c r="F331" i="55"/>
  <c r="F323" i="55"/>
  <c r="F322" i="55"/>
  <c r="C5" i="77" l="1"/>
  <c r="D5" i="77"/>
  <c r="E5" i="77"/>
  <c r="T5" i="77"/>
  <c r="H5" i="77"/>
  <c r="AF5" i="77" s="1"/>
  <c r="J5" i="77"/>
  <c r="K5" i="77"/>
  <c r="L5" i="77"/>
  <c r="M5" i="77"/>
  <c r="N5" i="77"/>
  <c r="P5" i="77"/>
  <c r="Q5" i="77"/>
  <c r="C6" i="77"/>
  <c r="D6" i="77"/>
  <c r="E6" i="77"/>
  <c r="T6" i="77"/>
  <c r="H6" i="77"/>
  <c r="AF6" i="77" s="1"/>
  <c r="J6" i="77"/>
  <c r="K6" i="77"/>
  <c r="L6" i="77"/>
  <c r="M6" i="77"/>
  <c r="N6" i="77"/>
  <c r="P6" i="77"/>
  <c r="Q6" i="77"/>
  <c r="C7" i="77"/>
  <c r="D7" i="77"/>
  <c r="E7" i="77"/>
  <c r="T7" i="77"/>
  <c r="H7" i="77"/>
  <c r="AF7" i="77" s="1"/>
  <c r="J7" i="77"/>
  <c r="K7" i="77"/>
  <c r="L7" i="77"/>
  <c r="M7" i="77"/>
  <c r="N7" i="77"/>
  <c r="P7" i="77"/>
  <c r="Q7" i="77"/>
  <c r="C8" i="77"/>
  <c r="D8" i="77"/>
  <c r="E8" i="77"/>
  <c r="T8" i="77"/>
  <c r="H8" i="77"/>
  <c r="K8" i="77"/>
  <c r="L8" i="77"/>
  <c r="M8" i="77"/>
  <c r="N8" i="77"/>
  <c r="Q8" i="77"/>
  <c r="C9" i="77"/>
  <c r="D9" i="77"/>
  <c r="E9" i="77"/>
  <c r="T9" i="77"/>
  <c r="H9" i="77"/>
  <c r="K9" i="77"/>
  <c r="L9" i="77"/>
  <c r="M9" i="77"/>
  <c r="N9" i="77"/>
  <c r="Q9" i="77"/>
  <c r="C10" i="77"/>
  <c r="D10" i="77"/>
  <c r="E10" i="77"/>
  <c r="T10" i="77"/>
  <c r="H10" i="77"/>
  <c r="K10" i="77"/>
  <c r="L10" i="77"/>
  <c r="M10" i="77"/>
  <c r="N10" i="77"/>
  <c r="Q10" i="77"/>
  <c r="C11" i="77"/>
  <c r="D11" i="77"/>
  <c r="E11" i="77"/>
  <c r="T11" i="77"/>
  <c r="H11" i="77"/>
  <c r="K11" i="77"/>
  <c r="L11" i="77"/>
  <c r="M11" i="77"/>
  <c r="N11" i="77"/>
  <c r="Q11" i="77"/>
  <c r="C12" i="77"/>
  <c r="D12" i="77"/>
  <c r="E12" i="77"/>
  <c r="T12" i="77"/>
  <c r="H12" i="77"/>
  <c r="K12" i="77"/>
  <c r="L12" i="77"/>
  <c r="M12" i="77"/>
  <c r="N12" i="77"/>
  <c r="Q12" i="77"/>
  <c r="C13" i="77"/>
  <c r="D13" i="77"/>
  <c r="E13" i="77"/>
  <c r="T13" i="77"/>
  <c r="H13" i="77"/>
  <c r="K13" i="77"/>
  <c r="L13" i="77"/>
  <c r="M13" i="77"/>
  <c r="N13" i="77"/>
  <c r="Q13" i="77"/>
  <c r="C14" i="77"/>
  <c r="D14" i="77"/>
  <c r="E14" i="77"/>
  <c r="T14" i="77"/>
  <c r="H14" i="77"/>
  <c r="K14" i="77"/>
  <c r="L14" i="77"/>
  <c r="M14" i="77"/>
  <c r="N14" i="77"/>
  <c r="P14" i="77"/>
  <c r="Q14" i="77"/>
  <c r="C15" i="77"/>
  <c r="D15" i="77"/>
  <c r="E15" i="77"/>
  <c r="T15" i="77"/>
  <c r="H15" i="77"/>
  <c r="K15" i="77"/>
  <c r="L15" i="77"/>
  <c r="M15" i="77"/>
  <c r="N15" i="77"/>
  <c r="P15" i="77"/>
  <c r="Q15" i="77"/>
  <c r="C16" i="77"/>
  <c r="D16" i="77"/>
  <c r="E16" i="77"/>
  <c r="T16" i="77"/>
  <c r="H16" i="77"/>
  <c r="K16" i="77"/>
  <c r="L16" i="77"/>
  <c r="M16" i="77"/>
  <c r="N16" i="77"/>
  <c r="P16" i="77"/>
  <c r="Q16" i="77"/>
  <c r="C17" i="77"/>
  <c r="D17" i="77"/>
  <c r="E17" i="77"/>
  <c r="T17" i="77"/>
  <c r="H17" i="77"/>
  <c r="K17" i="77"/>
  <c r="L17" i="77"/>
  <c r="M17" i="77"/>
  <c r="N17" i="77"/>
  <c r="P17" i="77"/>
  <c r="Q17" i="77"/>
  <c r="C18" i="77"/>
  <c r="D18" i="77"/>
  <c r="E18" i="77"/>
  <c r="T18" i="77"/>
  <c r="H18" i="77"/>
  <c r="K18" i="77"/>
  <c r="L18" i="77"/>
  <c r="M18" i="77"/>
  <c r="N18" i="77"/>
  <c r="P18" i="77"/>
  <c r="Q18" i="77"/>
  <c r="C19" i="77"/>
  <c r="D19" i="77"/>
  <c r="E19" i="77"/>
  <c r="T19" i="77"/>
  <c r="H19" i="77"/>
  <c r="K19" i="77"/>
  <c r="L19" i="77"/>
  <c r="M19" i="77"/>
  <c r="N19" i="77"/>
  <c r="P19" i="77"/>
  <c r="Q19" i="77"/>
  <c r="C20" i="77"/>
  <c r="D20" i="77"/>
  <c r="E20" i="77"/>
  <c r="T20" i="77"/>
  <c r="H20" i="77"/>
  <c r="K20" i="77"/>
  <c r="L20" i="77"/>
  <c r="M20" i="77"/>
  <c r="N20" i="77"/>
  <c r="P20" i="77"/>
  <c r="Q20" i="77"/>
  <c r="C21" i="77"/>
  <c r="D21" i="77"/>
  <c r="E21" i="77"/>
  <c r="T21" i="77"/>
  <c r="H21" i="77"/>
  <c r="K21" i="77"/>
  <c r="L21" i="77"/>
  <c r="M21" i="77"/>
  <c r="N21" i="77"/>
  <c r="P21" i="77"/>
  <c r="Q21" i="77"/>
  <c r="C22" i="77"/>
  <c r="D22" i="77"/>
  <c r="E22" i="77"/>
  <c r="T22" i="77"/>
  <c r="H22" i="77"/>
  <c r="K22" i="77"/>
  <c r="L22" i="77"/>
  <c r="M22" i="77"/>
  <c r="N22" i="77"/>
  <c r="P22" i="77"/>
  <c r="Q22" i="77"/>
  <c r="C23" i="77"/>
  <c r="D23" i="77"/>
  <c r="E23" i="77"/>
  <c r="T23" i="77"/>
  <c r="H23" i="77"/>
  <c r="K23" i="77"/>
  <c r="L23" i="77"/>
  <c r="M23" i="77"/>
  <c r="N23" i="77"/>
  <c r="P23" i="77"/>
  <c r="Q23" i="77"/>
  <c r="C24" i="77"/>
  <c r="D24" i="77"/>
  <c r="E24" i="77"/>
  <c r="T24" i="77"/>
  <c r="H24" i="77"/>
  <c r="J24" i="77"/>
  <c r="K24" i="77"/>
  <c r="L24" i="77"/>
  <c r="M24" i="77"/>
  <c r="N24" i="77"/>
  <c r="P24" i="77"/>
  <c r="Q24" i="77"/>
  <c r="C25" i="77"/>
  <c r="D25" i="77"/>
  <c r="E25" i="77"/>
  <c r="T25" i="77"/>
  <c r="H25" i="77"/>
  <c r="J25" i="77"/>
  <c r="K25" i="77"/>
  <c r="L25" i="77"/>
  <c r="M25" i="77"/>
  <c r="N25" i="77"/>
  <c r="P25" i="77"/>
  <c r="Q25" i="77"/>
  <c r="C26" i="77"/>
  <c r="D26" i="77"/>
  <c r="E26" i="77"/>
  <c r="T26" i="77"/>
  <c r="H26" i="77"/>
  <c r="J26" i="77"/>
  <c r="K26" i="77"/>
  <c r="L26" i="77"/>
  <c r="M26" i="77"/>
  <c r="N26" i="77"/>
  <c r="P26" i="77"/>
  <c r="Q26" i="77"/>
  <c r="C27" i="77"/>
  <c r="D27" i="77"/>
  <c r="E27" i="77"/>
  <c r="T27" i="77"/>
  <c r="H27" i="77"/>
  <c r="K27" i="77"/>
  <c r="L27" i="77"/>
  <c r="M27" i="77"/>
  <c r="N27" i="77"/>
  <c r="Q27" i="77"/>
  <c r="C28" i="77"/>
  <c r="D28" i="77"/>
  <c r="E28" i="77"/>
  <c r="T28" i="77"/>
  <c r="H28" i="77"/>
  <c r="K28" i="77"/>
  <c r="L28" i="77"/>
  <c r="M28" i="77"/>
  <c r="N28" i="77"/>
  <c r="Q28" i="77"/>
  <c r="C29" i="77"/>
  <c r="D29" i="77"/>
  <c r="E29" i="77"/>
  <c r="T29" i="77"/>
  <c r="H29" i="77"/>
  <c r="K29" i="77"/>
  <c r="L29" i="77"/>
  <c r="M29" i="77"/>
  <c r="N29" i="77"/>
  <c r="Q29" i="77"/>
  <c r="D30" i="77"/>
  <c r="E30" i="77"/>
  <c r="T30" i="77"/>
  <c r="H30" i="77"/>
  <c r="K30" i="77"/>
  <c r="L30" i="77"/>
  <c r="M30" i="77"/>
  <c r="N30" i="77"/>
  <c r="Q30" i="77"/>
  <c r="D31" i="77"/>
  <c r="E31" i="77"/>
  <c r="T31" i="77"/>
  <c r="H31" i="77"/>
  <c r="K31" i="77"/>
  <c r="L31" i="77"/>
  <c r="M31" i="77"/>
  <c r="N31" i="77"/>
  <c r="Q31" i="77"/>
  <c r="D32" i="77"/>
  <c r="E32" i="77"/>
  <c r="T32" i="77"/>
  <c r="H32" i="77"/>
  <c r="K32" i="77"/>
  <c r="L32" i="77"/>
  <c r="M32" i="77"/>
  <c r="N32" i="77"/>
  <c r="Q32" i="77"/>
  <c r="D33" i="77"/>
  <c r="E33" i="77"/>
  <c r="T33" i="77"/>
  <c r="H33" i="77"/>
  <c r="K33" i="77"/>
  <c r="L33" i="77"/>
  <c r="M33" i="77"/>
  <c r="N33" i="77"/>
  <c r="Q33" i="77"/>
  <c r="D34" i="77"/>
  <c r="E34" i="77"/>
  <c r="T34" i="77"/>
  <c r="H34" i="77"/>
  <c r="L34" i="77"/>
  <c r="M34" i="77"/>
  <c r="N34" i="77"/>
  <c r="Q34" i="77"/>
  <c r="D35" i="77"/>
  <c r="E35" i="77"/>
  <c r="T35" i="77"/>
  <c r="H35" i="77"/>
  <c r="L35" i="77"/>
  <c r="M35" i="77"/>
  <c r="N35" i="77"/>
  <c r="Q35" i="77"/>
  <c r="D36" i="77"/>
  <c r="E36" i="77"/>
  <c r="T36" i="77"/>
  <c r="H36" i="77"/>
  <c r="L36" i="77"/>
  <c r="M36" i="77"/>
  <c r="N36" i="77"/>
  <c r="Q36" i="77"/>
  <c r="D37" i="77"/>
  <c r="E37" i="77"/>
  <c r="T37" i="77"/>
  <c r="H37" i="77"/>
  <c r="L37" i="77"/>
  <c r="M37" i="77"/>
  <c r="N37" i="77"/>
  <c r="Q37" i="77"/>
  <c r="D38" i="77"/>
  <c r="E38" i="77"/>
  <c r="T38" i="77"/>
  <c r="H38" i="77"/>
  <c r="L38" i="77"/>
  <c r="M38" i="77"/>
  <c r="N38" i="77"/>
  <c r="Q38" i="77"/>
  <c r="D39" i="77"/>
  <c r="E39" i="77"/>
  <c r="T39" i="77"/>
  <c r="H39" i="77"/>
  <c r="L39" i="77"/>
  <c r="M39" i="77"/>
  <c r="N39" i="77"/>
  <c r="Q39" i="77"/>
  <c r="D40" i="77"/>
  <c r="T40" i="77"/>
  <c r="H40" i="77"/>
  <c r="L40" i="77"/>
  <c r="M40" i="77"/>
  <c r="N40" i="77"/>
  <c r="Q40" i="77"/>
  <c r="D41" i="77"/>
  <c r="E41" i="77"/>
  <c r="T41" i="77"/>
  <c r="H41" i="77"/>
  <c r="L41" i="77"/>
  <c r="M41" i="77"/>
  <c r="N41" i="77"/>
  <c r="Q41" i="77"/>
  <c r="D42" i="77"/>
  <c r="E42" i="77"/>
  <c r="T42" i="77"/>
  <c r="H42" i="77"/>
  <c r="L42" i="77"/>
  <c r="M42" i="77"/>
  <c r="N42" i="77"/>
  <c r="Q42" i="77"/>
  <c r="D43" i="77"/>
  <c r="E43" i="77"/>
  <c r="T43" i="77"/>
  <c r="H43" i="77"/>
  <c r="L43" i="77"/>
  <c r="M43" i="77"/>
  <c r="N43" i="77"/>
  <c r="Q43" i="77"/>
  <c r="D44" i="77"/>
  <c r="E44" i="77"/>
  <c r="T44" i="77"/>
  <c r="H44" i="77"/>
  <c r="L44" i="77"/>
  <c r="M44" i="77"/>
  <c r="N44" i="77"/>
  <c r="Q44" i="77"/>
  <c r="D45" i="77"/>
  <c r="E45" i="77"/>
  <c r="T45" i="77"/>
  <c r="H45" i="77"/>
  <c r="L45" i="77"/>
  <c r="M45" i="77"/>
  <c r="N45" i="77"/>
  <c r="Q45" i="77"/>
  <c r="D46" i="77"/>
  <c r="E46" i="77"/>
  <c r="T46" i="77"/>
  <c r="H46" i="77"/>
  <c r="L46" i="77"/>
  <c r="M46" i="77"/>
  <c r="N46" i="77"/>
  <c r="Q46" i="77"/>
  <c r="D47" i="77"/>
  <c r="E47" i="77"/>
  <c r="T47" i="77"/>
  <c r="H47" i="77"/>
  <c r="L47" i="77"/>
  <c r="M47" i="77"/>
  <c r="N47" i="77"/>
  <c r="Q47" i="77"/>
  <c r="D48" i="77"/>
  <c r="T48" i="77"/>
  <c r="H48" i="77"/>
  <c r="L48" i="77"/>
  <c r="M48" i="77"/>
  <c r="N48" i="77"/>
  <c r="Q48" i="77"/>
  <c r="D49" i="77"/>
  <c r="T49" i="77"/>
  <c r="H49" i="77"/>
  <c r="L49" i="77"/>
  <c r="M49" i="77"/>
  <c r="N49" i="77"/>
  <c r="Q49" i="77"/>
  <c r="D50" i="77"/>
  <c r="T50" i="77"/>
  <c r="H50" i="77"/>
  <c r="L50" i="77"/>
  <c r="M50" i="77"/>
  <c r="N50" i="77"/>
  <c r="Q50" i="77"/>
  <c r="D51" i="77"/>
  <c r="T51" i="77"/>
  <c r="H51" i="77"/>
  <c r="L51" i="77"/>
  <c r="M51" i="77"/>
  <c r="N51" i="77"/>
  <c r="Q51" i="77"/>
  <c r="D52" i="77"/>
  <c r="T52" i="77"/>
  <c r="H52" i="77"/>
  <c r="L52" i="77"/>
  <c r="M52" i="77"/>
  <c r="N52" i="77"/>
  <c r="Q52" i="77"/>
  <c r="D53" i="77"/>
  <c r="T53" i="77"/>
  <c r="H53" i="77"/>
  <c r="L53" i="77"/>
  <c r="M53" i="77"/>
  <c r="N53" i="77"/>
  <c r="Q53" i="77"/>
  <c r="D54" i="77"/>
  <c r="T54" i="77"/>
  <c r="H54" i="77"/>
  <c r="L54" i="77"/>
  <c r="M54" i="77"/>
  <c r="N54" i="77"/>
  <c r="Q54" i="77"/>
  <c r="D55" i="77"/>
  <c r="T55" i="77"/>
  <c r="H55" i="77"/>
  <c r="L55" i="77"/>
  <c r="M55" i="77"/>
  <c r="N55" i="77"/>
  <c r="Q55" i="77"/>
  <c r="D56" i="77"/>
  <c r="T56" i="77"/>
  <c r="H56" i="77"/>
  <c r="L56" i="77"/>
  <c r="M56" i="77"/>
  <c r="N56" i="77"/>
  <c r="Q56" i="77"/>
  <c r="D57" i="77"/>
  <c r="T57" i="77"/>
  <c r="H57" i="77"/>
  <c r="L57" i="77"/>
  <c r="M57" i="77"/>
  <c r="N57" i="77"/>
  <c r="Q57" i="77"/>
  <c r="D58" i="77"/>
  <c r="T58" i="77"/>
  <c r="H58" i="77"/>
  <c r="L58" i="77"/>
  <c r="M58" i="77"/>
  <c r="N58" i="77"/>
  <c r="Q58" i="77"/>
  <c r="D59" i="77"/>
  <c r="T59" i="77"/>
  <c r="H59" i="77"/>
  <c r="L59" i="77"/>
  <c r="M59" i="77"/>
  <c r="N59" i="77"/>
  <c r="Q59" i="77"/>
  <c r="D60" i="77"/>
  <c r="T60" i="77"/>
  <c r="H60" i="77"/>
  <c r="L60" i="77"/>
  <c r="M60" i="77"/>
  <c r="N60" i="77"/>
  <c r="Q60" i="77"/>
  <c r="D61" i="77"/>
  <c r="T61" i="77"/>
  <c r="H61" i="77"/>
  <c r="L61" i="77"/>
  <c r="M61" i="77"/>
  <c r="N61" i="77"/>
  <c r="Q61" i="77"/>
  <c r="D62" i="77"/>
  <c r="T62" i="77"/>
  <c r="H62" i="77"/>
  <c r="L62" i="77"/>
  <c r="M62" i="77"/>
  <c r="N62" i="77"/>
  <c r="Q62" i="77"/>
  <c r="D63" i="77"/>
  <c r="T63" i="77"/>
  <c r="H63" i="77"/>
  <c r="L63" i="77"/>
  <c r="M63" i="77"/>
  <c r="N63" i="77"/>
  <c r="Q63" i="77"/>
  <c r="D64" i="77"/>
  <c r="T64" i="77"/>
  <c r="H64" i="77"/>
  <c r="L64" i="77"/>
  <c r="M64" i="77"/>
  <c r="N64" i="77"/>
  <c r="Q64" i="77"/>
  <c r="D65" i="77"/>
  <c r="T65" i="77"/>
  <c r="H65" i="77"/>
  <c r="L65" i="77"/>
  <c r="M65" i="77"/>
  <c r="N65" i="77"/>
  <c r="Q65" i="77"/>
  <c r="D66" i="77"/>
  <c r="T66" i="77"/>
  <c r="H66" i="77"/>
  <c r="L66" i="77"/>
  <c r="M66" i="77"/>
  <c r="N66" i="77"/>
  <c r="Q66" i="77"/>
  <c r="D67" i="77"/>
  <c r="T67" i="77"/>
  <c r="H67" i="77"/>
  <c r="L67" i="77"/>
  <c r="M67" i="77"/>
  <c r="N67" i="77"/>
  <c r="Q67" i="77"/>
  <c r="D68" i="77"/>
  <c r="T68" i="77"/>
  <c r="H68" i="77"/>
  <c r="L68" i="77"/>
  <c r="M68" i="77"/>
  <c r="N68" i="77"/>
  <c r="Q68" i="77"/>
  <c r="D69" i="77"/>
  <c r="T69" i="77"/>
  <c r="H69" i="77"/>
  <c r="L69" i="77"/>
  <c r="M69" i="77"/>
  <c r="N69" i="77"/>
  <c r="Q69" i="77"/>
  <c r="D70" i="77"/>
  <c r="T70" i="77"/>
  <c r="H70" i="77"/>
  <c r="L70" i="77"/>
  <c r="M70" i="77"/>
  <c r="N70" i="77"/>
  <c r="Q70" i="77"/>
  <c r="D71" i="77"/>
  <c r="T71" i="77"/>
  <c r="H71" i="77"/>
  <c r="L71" i="77"/>
  <c r="M71" i="77"/>
  <c r="N71" i="77"/>
  <c r="Q71" i="77"/>
  <c r="D72" i="77"/>
  <c r="T72" i="77"/>
  <c r="H72" i="77"/>
  <c r="L72" i="77"/>
  <c r="M72" i="77"/>
  <c r="N72" i="77"/>
  <c r="Q72" i="77"/>
  <c r="D73" i="77"/>
  <c r="T73" i="77"/>
  <c r="H73" i="77"/>
  <c r="L73" i="77"/>
  <c r="M73" i="77"/>
  <c r="N73" i="77"/>
  <c r="Q73" i="77"/>
  <c r="D74" i="77"/>
  <c r="T74" i="77"/>
  <c r="H74" i="77"/>
  <c r="L74" i="77"/>
  <c r="M74" i="77"/>
  <c r="N74" i="77"/>
  <c r="Q74" i="77"/>
  <c r="D75" i="77"/>
  <c r="T75" i="77"/>
  <c r="H75" i="77"/>
  <c r="L75" i="77"/>
  <c r="M75" i="77"/>
  <c r="N75" i="77"/>
  <c r="Q75" i="77"/>
  <c r="D76" i="77"/>
  <c r="T76" i="77"/>
  <c r="H76" i="77"/>
  <c r="L76" i="77"/>
  <c r="M76" i="77"/>
  <c r="N76" i="77"/>
  <c r="Q76" i="77"/>
  <c r="D77" i="77"/>
  <c r="T77" i="77"/>
  <c r="H77" i="77"/>
  <c r="L77" i="77"/>
  <c r="M77" i="77"/>
  <c r="N77" i="77"/>
  <c r="Q77" i="77"/>
  <c r="D78" i="77"/>
  <c r="T78" i="77"/>
  <c r="H78" i="77"/>
  <c r="L78" i="77"/>
  <c r="M78" i="77"/>
  <c r="N78" i="77"/>
  <c r="Q78" i="77"/>
  <c r="D79" i="77"/>
  <c r="T79" i="77"/>
  <c r="H79" i="77"/>
  <c r="L79" i="77"/>
  <c r="M79" i="77"/>
  <c r="N79" i="77"/>
  <c r="Q79" i="77"/>
  <c r="C80" i="77"/>
  <c r="D80" i="77"/>
  <c r="E80" i="77"/>
  <c r="T80" i="77"/>
  <c r="H80" i="77"/>
  <c r="K80" i="77"/>
  <c r="L80" i="77"/>
  <c r="M80" i="77"/>
  <c r="N80" i="77"/>
  <c r="Q80" i="77"/>
  <c r="C81" i="77"/>
  <c r="D81" i="77"/>
  <c r="E81" i="77"/>
  <c r="T81" i="77"/>
  <c r="H81" i="77"/>
  <c r="K81" i="77"/>
  <c r="L81" i="77"/>
  <c r="M81" i="77"/>
  <c r="N81" i="77"/>
  <c r="Q81" i="77"/>
  <c r="C82" i="77"/>
  <c r="D82" i="77"/>
  <c r="E82" i="77"/>
  <c r="T82" i="77"/>
  <c r="H82" i="77"/>
  <c r="K82" i="77"/>
  <c r="L82" i="77"/>
  <c r="M82" i="77"/>
  <c r="N82" i="77"/>
  <c r="Q82" i="77"/>
  <c r="C83" i="77"/>
  <c r="D83" i="77"/>
  <c r="E83" i="77"/>
  <c r="T83" i="77"/>
  <c r="H83" i="77"/>
  <c r="K83" i="77"/>
  <c r="L83" i="77"/>
  <c r="M83" i="77"/>
  <c r="N83" i="77"/>
  <c r="Q83" i="77"/>
  <c r="C84" i="77"/>
  <c r="D84" i="77"/>
  <c r="E84" i="77"/>
  <c r="T84" i="77"/>
  <c r="H84" i="77"/>
  <c r="K84" i="77"/>
  <c r="L84" i="77"/>
  <c r="M84" i="77"/>
  <c r="N84" i="77"/>
  <c r="Q84" i="77"/>
  <c r="C85" i="77"/>
  <c r="D85" i="77"/>
  <c r="E85" i="77"/>
  <c r="T85" i="77"/>
  <c r="H85" i="77"/>
  <c r="K85" i="77"/>
  <c r="L85" i="77"/>
  <c r="M85" i="77"/>
  <c r="N85" i="77"/>
  <c r="Q85" i="77"/>
  <c r="C86" i="77"/>
  <c r="D86" i="77"/>
  <c r="E86" i="77"/>
  <c r="T86" i="77"/>
  <c r="H86" i="77"/>
  <c r="K86" i="77"/>
  <c r="L86" i="77"/>
  <c r="M86" i="77"/>
  <c r="N86" i="77"/>
  <c r="Q86" i="77"/>
  <c r="C87" i="77"/>
  <c r="D87" i="77"/>
  <c r="E87" i="77"/>
  <c r="T87" i="77"/>
  <c r="H87" i="77"/>
  <c r="K87" i="77"/>
  <c r="L87" i="77"/>
  <c r="M87" i="77"/>
  <c r="N87" i="77"/>
  <c r="Q87" i="77"/>
  <c r="C88" i="77"/>
  <c r="D88" i="77"/>
  <c r="E88" i="77"/>
  <c r="T88" i="77"/>
  <c r="H88" i="77"/>
  <c r="J88" i="77"/>
  <c r="K88" i="77"/>
  <c r="L88" i="77"/>
  <c r="M88" i="77"/>
  <c r="N88" i="77"/>
  <c r="P88" i="77"/>
  <c r="Q88" i="77"/>
  <c r="C89" i="77"/>
  <c r="D89" i="77"/>
  <c r="E89" i="77"/>
  <c r="T89" i="77"/>
  <c r="H89" i="77"/>
  <c r="J89" i="77"/>
  <c r="K89" i="77"/>
  <c r="L89" i="77"/>
  <c r="M89" i="77"/>
  <c r="N89" i="77"/>
  <c r="P89" i="77"/>
  <c r="Q89" i="77"/>
  <c r="C90" i="77"/>
  <c r="D90" i="77"/>
  <c r="E90" i="77"/>
  <c r="T90" i="77"/>
  <c r="H90" i="77"/>
  <c r="J90" i="77"/>
  <c r="K90" i="77"/>
  <c r="L90" i="77"/>
  <c r="M90" i="77"/>
  <c r="N90" i="77"/>
  <c r="P90" i="77"/>
  <c r="Q90" i="77"/>
  <c r="C91" i="77"/>
  <c r="D91" i="77"/>
  <c r="E91" i="77"/>
  <c r="T91" i="77"/>
  <c r="H91" i="77"/>
  <c r="K91" i="77"/>
  <c r="L91" i="77"/>
  <c r="M91" i="77"/>
  <c r="N91" i="77"/>
  <c r="C92" i="77"/>
  <c r="D92" i="77"/>
  <c r="E92" i="77"/>
  <c r="T92" i="77"/>
  <c r="H92" i="77"/>
  <c r="K92" i="77"/>
  <c r="L92" i="77"/>
  <c r="M92" i="77"/>
  <c r="N92" i="77"/>
  <c r="C93" i="77"/>
  <c r="D93" i="77"/>
  <c r="E93" i="77"/>
  <c r="T93" i="77"/>
  <c r="H93" i="77"/>
  <c r="K93" i="77"/>
  <c r="L93" i="77"/>
  <c r="M93" i="77"/>
  <c r="N93" i="77"/>
  <c r="C94" i="77"/>
  <c r="D94" i="77"/>
  <c r="E94" i="77"/>
  <c r="T94" i="77"/>
  <c r="H94" i="77"/>
  <c r="K94" i="77"/>
  <c r="L94" i="77"/>
  <c r="M94" i="77"/>
  <c r="N94" i="77"/>
  <c r="C95" i="77"/>
  <c r="D95" i="77"/>
  <c r="E95" i="77"/>
  <c r="T95" i="77"/>
  <c r="H95" i="77"/>
  <c r="K95" i="77"/>
  <c r="L95" i="77"/>
  <c r="M95" i="77"/>
  <c r="N95" i="77"/>
  <c r="C96" i="77"/>
  <c r="D96" i="77"/>
  <c r="E96" i="77"/>
  <c r="T96" i="77"/>
  <c r="H96" i="77"/>
  <c r="K96" i="77"/>
  <c r="L96" i="77"/>
  <c r="M96" i="77"/>
  <c r="N96" i="77"/>
  <c r="C97" i="77"/>
  <c r="D97" i="77"/>
  <c r="E97" i="77"/>
  <c r="T97" i="77"/>
  <c r="H97" i="77"/>
  <c r="K97" i="77"/>
  <c r="L97" i="77"/>
  <c r="M97" i="77"/>
  <c r="N97" i="77"/>
  <c r="C98" i="77"/>
  <c r="D98" i="77"/>
  <c r="E98" i="77"/>
  <c r="T98" i="77"/>
  <c r="H98" i="77"/>
  <c r="K98" i="77"/>
  <c r="L98" i="77"/>
  <c r="M98" i="77"/>
  <c r="N98" i="77"/>
  <c r="C99" i="77"/>
  <c r="D99" i="77"/>
  <c r="E99" i="77"/>
  <c r="T99" i="77"/>
  <c r="H99" i="77"/>
  <c r="K99" i="77"/>
  <c r="L99" i="77"/>
  <c r="M99" i="77"/>
  <c r="N99" i="77"/>
  <c r="C100" i="77"/>
  <c r="D100" i="77"/>
  <c r="E100" i="77"/>
  <c r="T100" i="77"/>
  <c r="H100" i="77"/>
  <c r="K100" i="77"/>
  <c r="L100" i="77"/>
  <c r="M100" i="77"/>
  <c r="N100" i="77"/>
  <c r="C101" i="77"/>
  <c r="D101" i="77"/>
  <c r="E101" i="77"/>
  <c r="T101" i="77"/>
  <c r="H101" i="77"/>
  <c r="K101" i="77"/>
  <c r="L101" i="77"/>
  <c r="M101" i="77"/>
  <c r="N101" i="77"/>
  <c r="C102" i="77"/>
  <c r="D102" i="77"/>
  <c r="E102" i="77"/>
  <c r="T102" i="77"/>
  <c r="H102" i="77"/>
  <c r="K102" i="77"/>
  <c r="L102" i="77"/>
  <c r="M102" i="77"/>
  <c r="N102" i="77"/>
  <c r="C103" i="77"/>
  <c r="D103" i="77"/>
  <c r="E103" i="77"/>
  <c r="T103" i="77"/>
  <c r="H103" i="77"/>
  <c r="K103" i="77"/>
  <c r="L103" i="77"/>
  <c r="M103" i="77"/>
  <c r="N103" i="77"/>
  <c r="C104" i="77"/>
  <c r="D104" i="77"/>
  <c r="E104" i="77"/>
  <c r="T104" i="77"/>
  <c r="H104" i="77"/>
  <c r="J104" i="77"/>
  <c r="K104" i="77"/>
  <c r="L104" i="77"/>
  <c r="M104" i="77"/>
  <c r="N104" i="77"/>
  <c r="O104" i="77"/>
  <c r="P104" i="77"/>
  <c r="Q104" i="77"/>
  <c r="C105" i="77"/>
  <c r="D105" i="77"/>
  <c r="E105" i="77"/>
  <c r="T105" i="77"/>
  <c r="H105" i="77"/>
  <c r="K105" i="77"/>
  <c r="L105" i="77"/>
  <c r="M105" i="77"/>
  <c r="N105" i="77"/>
  <c r="Q105" i="77"/>
  <c r="C106" i="77"/>
  <c r="D106" i="77"/>
  <c r="E106" i="77"/>
  <c r="T106" i="77"/>
  <c r="H106" i="77"/>
  <c r="K106" i="77"/>
  <c r="L106" i="77"/>
  <c r="M106" i="77"/>
  <c r="N106" i="77"/>
  <c r="Q106" i="77"/>
  <c r="C107" i="77"/>
  <c r="D107" i="77"/>
  <c r="E107" i="77"/>
  <c r="T107" i="77"/>
  <c r="H107" i="77"/>
  <c r="K107" i="77"/>
  <c r="L107" i="77"/>
  <c r="M107" i="77"/>
  <c r="N107" i="77"/>
  <c r="Q107" i="77"/>
  <c r="C108" i="77"/>
  <c r="D108" i="77"/>
  <c r="E108" i="77"/>
  <c r="T108" i="77"/>
  <c r="H108" i="77"/>
  <c r="K108" i="77"/>
  <c r="L108" i="77"/>
  <c r="M108" i="77"/>
  <c r="N108" i="77"/>
  <c r="Q108" i="77"/>
  <c r="C109" i="77"/>
  <c r="D109" i="77"/>
  <c r="E109" i="77"/>
  <c r="T109" i="77"/>
  <c r="H109" i="77"/>
  <c r="K109" i="77"/>
  <c r="L109" i="77"/>
  <c r="M109" i="77"/>
  <c r="N109" i="77"/>
  <c r="Q109" i="77"/>
  <c r="C110" i="77"/>
  <c r="D110" i="77"/>
  <c r="E110" i="77"/>
  <c r="T110" i="77"/>
  <c r="H110" i="77"/>
  <c r="K110" i="77"/>
  <c r="L110" i="77"/>
  <c r="M110" i="77"/>
  <c r="N110" i="77"/>
  <c r="Q110" i="77"/>
  <c r="C111" i="77"/>
  <c r="D111" i="77"/>
  <c r="E111" i="77"/>
  <c r="T111" i="77"/>
  <c r="H111" i="77"/>
  <c r="K111" i="77"/>
  <c r="L111" i="77"/>
  <c r="M111" i="77"/>
  <c r="N111" i="77"/>
  <c r="Q111" i="77"/>
  <c r="C112" i="77"/>
  <c r="D112" i="77"/>
  <c r="E112" i="77"/>
  <c r="T112" i="77"/>
  <c r="H112" i="77"/>
  <c r="K112" i="77"/>
  <c r="L112" i="77"/>
  <c r="M112" i="77"/>
  <c r="N112" i="77"/>
  <c r="Q112" i="77"/>
  <c r="C113" i="77"/>
  <c r="D113" i="77"/>
  <c r="E113" i="77"/>
  <c r="T113" i="77"/>
  <c r="H113" i="77"/>
  <c r="K113" i="77"/>
  <c r="L113" i="77"/>
  <c r="M113" i="77"/>
  <c r="N113" i="77"/>
  <c r="Q113" i="77"/>
  <c r="C114" i="77"/>
  <c r="D114" i="77"/>
  <c r="E114" i="77"/>
  <c r="T114" i="77"/>
  <c r="H114" i="77"/>
  <c r="K114" i="77"/>
  <c r="L114" i="77"/>
  <c r="M114" i="77"/>
  <c r="N114" i="77"/>
  <c r="Q114" i="77"/>
  <c r="C115" i="77"/>
  <c r="D115" i="77"/>
  <c r="E115" i="77"/>
  <c r="T115" i="77"/>
  <c r="H115" i="77"/>
  <c r="K115" i="77"/>
  <c r="L115" i="77"/>
  <c r="M115" i="77"/>
  <c r="N115" i="77"/>
  <c r="Q115" i="77"/>
  <c r="C116" i="77"/>
  <c r="D116" i="77"/>
  <c r="E116" i="77"/>
  <c r="T116" i="77"/>
  <c r="H116" i="77"/>
  <c r="K116" i="77"/>
  <c r="L116" i="77"/>
  <c r="M116" i="77"/>
  <c r="N116" i="77"/>
  <c r="Q116" i="77"/>
  <c r="C117" i="77"/>
  <c r="D117" i="77"/>
  <c r="E117" i="77"/>
  <c r="T117" i="77"/>
  <c r="H117" i="77"/>
  <c r="K117" i="77"/>
  <c r="L117" i="77"/>
  <c r="M117" i="77"/>
  <c r="N117" i="77"/>
  <c r="Q117" i="77"/>
  <c r="C118" i="77"/>
  <c r="D118" i="77"/>
  <c r="E118" i="77"/>
  <c r="T118" i="77"/>
  <c r="H118" i="77"/>
  <c r="K118" i="77"/>
  <c r="L118" i="77"/>
  <c r="M118" i="77"/>
  <c r="N118" i="77"/>
  <c r="Q118" i="77"/>
  <c r="C119" i="77"/>
  <c r="D119" i="77"/>
  <c r="E119" i="77"/>
  <c r="T119" i="77"/>
  <c r="H119" i="77"/>
  <c r="K119" i="77"/>
  <c r="L119" i="77"/>
  <c r="M119" i="77"/>
  <c r="N119" i="77"/>
  <c r="Q119" i="77"/>
  <c r="C120" i="77"/>
  <c r="D120" i="77"/>
  <c r="E120" i="77"/>
  <c r="T120" i="77"/>
  <c r="H120" i="77"/>
  <c r="K120" i="77"/>
  <c r="L120" i="77"/>
  <c r="M120" i="77"/>
  <c r="N120" i="77"/>
  <c r="Q120" i="77"/>
  <c r="C121" i="77"/>
  <c r="D121" i="77"/>
  <c r="E121" i="77"/>
  <c r="T121" i="77"/>
  <c r="H121" i="77"/>
  <c r="K121" i="77"/>
  <c r="L121" i="77"/>
  <c r="M121" i="77"/>
  <c r="N121" i="77"/>
  <c r="Q121" i="77"/>
  <c r="C122" i="77"/>
  <c r="D122" i="77"/>
  <c r="E122" i="77"/>
  <c r="T122" i="77"/>
  <c r="H122" i="77"/>
  <c r="K122" i="77"/>
  <c r="L122" i="77"/>
  <c r="M122" i="77"/>
  <c r="N122" i="77"/>
  <c r="Q122" i="77"/>
  <c r="C123" i="77"/>
  <c r="D123" i="77"/>
  <c r="E123" i="77"/>
  <c r="T123" i="77"/>
  <c r="H123" i="77"/>
  <c r="K123" i="77"/>
  <c r="L123" i="77"/>
  <c r="M123" i="77"/>
  <c r="N123" i="77"/>
  <c r="Q123" i="77"/>
  <c r="C124" i="77"/>
  <c r="D124" i="77"/>
  <c r="E124" i="77"/>
  <c r="T124" i="77"/>
  <c r="H124" i="77"/>
  <c r="J124" i="77"/>
  <c r="K124" i="77"/>
  <c r="L124" i="77"/>
  <c r="M124" i="77"/>
  <c r="N124" i="77"/>
  <c r="P124" i="77"/>
  <c r="Q124" i="77"/>
  <c r="C125" i="77"/>
  <c r="D125" i="77"/>
  <c r="E125" i="77"/>
  <c r="T125" i="77"/>
  <c r="H125" i="77"/>
  <c r="J125" i="77"/>
  <c r="K125" i="77"/>
  <c r="L125" i="77"/>
  <c r="M125" i="77"/>
  <c r="N125" i="77"/>
  <c r="P125" i="77"/>
  <c r="Q125" i="77"/>
  <c r="C126" i="77"/>
  <c r="D126" i="77"/>
  <c r="E126" i="77"/>
  <c r="T126" i="77"/>
  <c r="H126" i="77"/>
  <c r="K126" i="77"/>
  <c r="L126" i="77"/>
  <c r="M126" i="77"/>
  <c r="N126" i="77"/>
  <c r="Q126" i="77"/>
  <c r="C127" i="77"/>
  <c r="D127" i="77"/>
  <c r="E127" i="77"/>
  <c r="T127" i="77"/>
  <c r="H127" i="77"/>
  <c r="K127" i="77"/>
  <c r="L127" i="77"/>
  <c r="M127" i="77"/>
  <c r="N127" i="77"/>
  <c r="Q127" i="77"/>
  <c r="C128" i="77"/>
  <c r="D128" i="77"/>
  <c r="E128" i="77"/>
  <c r="T128" i="77"/>
  <c r="H128" i="77"/>
  <c r="K128" i="77"/>
  <c r="L128" i="77"/>
  <c r="M128" i="77"/>
  <c r="N128" i="77"/>
  <c r="Q128" i="77"/>
  <c r="C129" i="77"/>
  <c r="D129" i="77"/>
  <c r="E129" i="77"/>
  <c r="T129" i="77"/>
  <c r="H129" i="77"/>
  <c r="K129" i="77"/>
  <c r="L129" i="77"/>
  <c r="M129" i="77"/>
  <c r="N129" i="77"/>
  <c r="Q129" i="77"/>
  <c r="C130" i="77"/>
  <c r="D130" i="77"/>
  <c r="E130" i="77"/>
  <c r="T130" i="77"/>
  <c r="H130" i="77"/>
  <c r="K130" i="77"/>
  <c r="L130" i="77"/>
  <c r="M130" i="77"/>
  <c r="N130" i="77"/>
  <c r="Q130" i="77"/>
  <c r="C131" i="77"/>
  <c r="D131" i="77"/>
  <c r="E131" i="77"/>
  <c r="T131" i="77"/>
  <c r="H131" i="77"/>
  <c r="J131" i="77"/>
  <c r="K131" i="77"/>
  <c r="L131" i="77"/>
  <c r="M131" i="77"/>
  <c r="N131" i="77"/>
  <c r="P131" i="77"/>
  <c r="Q131" i="77"/>
  <c r="C132" i="77"/>
  <c r="D132" i="77"/>
  <c r="E132" i="77"/>
  <c r="T132" i="77"/>
  <c r="H132" i="77"/>
  <c r="J132" i="77"/>
  <c r="K132" i="77"/>
  <c r="L132" i="77"/>
  <c r="M132" i="77"/>
  <c r="N132" i="77"/>
  <c r="Q132" i="77"/>
  <c r="C133" i="77"/>
  <c r="D133" i="77"/>
  <c r="E133" i="77"/>
  <c r="T133" i="77"/>
  <c r="H133" i="77"/>
  <c r="J133" i="77"/>
  <c r="K133" i="77"/>
  <c r="L133" i="77"/>
  <c r="M133" i="77"/>
  <c r="N133" i="77"/>
  <c r="P133" i="77"/>
  <c r="Q133" i="77"/>
  <c r="C134" i="77"/>
  <c r="D134" i="77"/>
  <c r="E134" i="77"/>
  <c r="T134" i="77"/>
  <c r="H134" i="77"/>
  <c r="K134" i="77"/>
  <c r="L134" i="77"/>
  <c r="M134" i="77"/>
  <c r="N134" i="77"/>
  <c r="P134" i="77"/>
  <c r="Q134" i="77"/>
  <c r="C135" i="77"/>
  <c r="D135" i="77"/>
  <c r="E135" i="77"/>
  <c r="T135" i="77"/>
  <c r="H135" i="77"/>
  <c r="K135" i="77"/>
  <c r="L135" i="77"/>
  <c r="M135" i="77"/>
  <c r="N135" i="77"/>
  <c r="Q135" i="77"/>
  <c r="C136" i="77"/>
  <c r="D136" i="77"/>
  <c r="E136" i="77"/>
  <c r="T136" i="77"/>
  <c r="H136" i="77"/>
  <c r="K136" i="77"/>
  <c r="L136" i="77"/>
  <c r="M136" i="77"/>
  <c r="N136" i="77"/>
  <c r="Q136" i="77"/>
  <c r="C137" i="77"/>
  <c r="D137" i="77"/>
  <c r="E137" i="77"/>
  <c r="T137" i="77"/>
  <c r="H137" i="77"/>
  <c r="K137" i="77"/>
  <c r="L137" i="77"/>
  <c r="M137" i="77"/>
  <c r="N137" i="77"/>
  <c r="Q137" i="77"/>
  <c r="C138" i="77"/>
  <c r="D138" i="77"/>
  <c r="E138" i="77"/>
  <c r="T138" i="77"/>
  <c r="H138" i="77"/>
  <c r="K138" i="77"/>
  <c r="L138" i="77"/>
  <c r="M138" i="77"/>
  <c r="N138" i="77"/>
  <c r="Q138" i="77"/>
  <c r="C139" i="77"/>
  <c r="D139" i="77"/>
  <c r="E139" i="77"/>
  <c r="T139" i="77"/>
  <c r="H139" i="77"/>
  <c r="K139" i="77"/>
  <c r="L139" i="77"/>
  <c r="M139" i="77"/>
  <c r="N139" i="77"/>
  <c r="Q139" i="77"/>
  <c r="C140" i="77"/>
  <c r="D140" i="77"/>
  <c r="E140" i="77"/>
  <c r="T140" i="77"/>
  <c r="H140" i="77"/>
  <c r="K140" i="77"/>
  <c r="L140" i="77"/>
  <c r="M140" i="77"/>
  <c r="N140" i="77"/>
  <c r="Q140" i="77"/>
  <c r="C141" i="77"/>
  <c r="D141" i="77"/>
  <c r="E141" i="77"/>
  <c r="T141" i="77"/>
  <c r="H141" i="77"/>
  <c r="K141" i="77"/>
  <c r="L141" i="77"/>
  <c r="M141" i="77"/>
  <c r="N141" i="77"/>
  <c r="Q141" i="77"/>
  <c r="C142" i="77"/>
  <c r="D142" i="77"/>
  <c r="E142" i="77"/>
  <c r="T142" i="77"/>
  <c r="H142" i="77"/>
  <c r="K142" i="77"/>
  <c r="L142" i="77"/>
  <c r="M142" i="77"/>
  <c r="N142" i="77"/>
  <c r="Q142" i="77"/>
  <c r="C143" i="77"/>
  <c r="D143" i="77"/>
  <c r="E143" i="77"/>
  <c r="T143" i="77"/>
  <c r="H143" i="77"/>
  <c r="K143" i="77"/>
  <c r="L143" i="77"/>
  <c r="M143" i="77"/>
  <c r="N143" i="77"/>
  <c r="Q143" i="77"/>
  <c r="D144" i="77"/>
  <c r="E144" i="77"/>
  <c r="T144" i="77"/>
  <c r="H144" i="77"/>
  <c r="K144" i="77"/>
  <c r="L144" i="77"/>
  <c r="M144" i="77"/>
  <c r="N144" i="77"/>
  <c r="Q144" i="77"/>
  <c r="D145" i="77"/>
  <c r="E145" i="77"/>
  <c r="T145" i="77"/>
  <c r="H145" i="77"/>
  <c r="K145" i="77"/>
  <c r="L145" i="77"/>
  <c r="M145" i="77"/>
  <c r="N145" i="77"/>
  <c r="Q145" i="77"/>
  <c r="D146" i="77"/>
  <c r="E146" i="77"/>
  <c r="T146" i="77"/>
  <c r="H146" i="77"/>
  <c r="J146" i="77"/>
  <c r="K146" i="77"/>
  <c r="L146" i="77"/>
  <c r="M146" i="77"/>
  <c r="N146" i="77"/>
  <c r="Q146" i="77"/>
  <c r="D147" i="77"/>
  <c r="E147" i="77"/>
  <c r="T147" i="77"/>
  <c r="H147" i="77"/>
  <c r="K147" i="77"/>
  <c r="L147" i="77"/>
  <c r="M147" i="77"/>
  <c r="N147" i="77"/>
  <c r="Q147" i="77"/>
  <c r="D148" i="77"/>
  <c r="E148" i="77"/>
  <c r="T148" i="77"/>
  <c r="H148" i="77"/>
  <c r="K148" i="77"/>
  <c r="L148" i="77"/>
  <c r="M148" i="77"/>
  <c r="N148" i="77"/>
  <c r="Q148" i="77"/>
  <c r="D149" i="77"/>
  <c r="E149" i="77"/>
  <c r="T149" i="77"/>
  <c r="H149" i="77"/>
  <c r="K149" i="77"/>
  <c r="L149" i="77"/>
  <c r="M149" i="77"/>
  <c r="N149" i="77"/>
  <c r="Q149" i="77"/>
  <c r="D150" i="77"/>
  <c r="E150" i="77"/>
  <c r="T150" i="77"/>
  <c r="H150" i="77"/>
  <c r="K150" i="77"/>
  <c r="L150" i="77"/>
  <c r="M150" i="77"/>
  <c r="N150" i="77"/>
  <c r="Q150" i="77"/>
  <c r="D151" i="77"/>
  <c r="E151" i="77"/>
  <c r="T151" i="77"/>
  <c r="H151" i="77"/>
  <c r="K151" i="77"/>
  <c r="L151" i="77"/>
  <c r="M151" i="77"/>
  <c r="N151" i="77"/>
  <c r="Q151" i="77"/>
  <c r="D152" i="77"/>
  <c r="E152" i="77"/>
  <c r="T152" i="77"/>
  <c r="H152" i="77"/>
  <c r="K152" i="77"/>
  <c r="L152" i="77"/>
  <c r="M152" i="77"/>
  <c r="N152" i="77"/>
  <c r="Q152" i="77"/>
  <c r="D153" i="77"/>
  <c r="E153" i="77"/>
  <c r="T153" i="77"/>
  <c r="H153" i="77"/>
  <c r="K153" i="77"/>
  <c r="L153" i="77"/>
  <c r="M153" i="77"/>
  <c r="N153" i="77"/>
  <c r="Q153" i="77"/>
  <c r="D154" i="77"/>
  <c r="E154" i="77"/>
  <c r="T154" i="77"/>
  <c r="H154" i="77"/>
  <c r="K154" i="77"/>
  <c r="L154" i="77"/>
  <c r="M154" i="77"/>
  <c r="N154" i="77"/>
  <c r="Q154" i="77"/>
  <c r="D155" i="77"/>
  <c r="E155" i="77"/>
  <c r="T155" i="77"/>
  <c r="H155" i="77"/>
  <c r="K155" i="77"/>
  <c r="L155" i="77"/>
  <c r="M155" i="77"/>
  <c r="N155" i="77"/>
  <c r="Q155" i="77"/>
  <c r="D156" i="77"/>
  <c r="E156" i="77"/>
  <c r="T156" i="77"/>
  <c r="H156" i="77"/>
  <c r="K156" i="77"/>
  <c r="L156" i="77"/>
  <c r="M156" i="77"/>
  <c r="N156" i="77"/>
  <c r="Q156" i="77"/>
  <c r="D157" i="77"/>
  <c r="E157" i="77"/>
  <c r="T157" i="77"/>
  <c r="H157" i="77"/>
  <c r="K157" i="77"/>
  <c r="L157" i="77"/>
  <c r="M157" i="77"/>
  <c r="N157" i="77"/>
  <c r="Q157" i="77"/>
  <c r="D158" i="77"/>
  <c r="E158" i="77"/>
  <c r="T158" i="77"/>
  <c r="H158" i="77"/>
  <c r="K158" i="77"/>
  <c r="L158" i="77"/>
  <c r="M158" i="77"/>
  <c r="N158" i="77"/>
  <c r="Q158" i="77"/>
  <c r="D159" i="77"/>
  <c r="E159" i="77"/>
  <c r="T159" i="77"/>
  <c r="H159" i="77"/>
  <c r="K159" i="77"/>
  <c r="L159" i="77"/>
  <c r="M159" i="77"/>
  <c r="N159" i="77"/>
  <c r="Q159" i="77"/>
  <c r="D160" i="77"/>
  <c r="E160" i="77"/>
  <c r="T160" i="77"/>
  <c r="H160" i="77"/>
  <c r="K160" i="77"/>
  <c r="L160" i="77"/>
  <c r="M160" i="77"/>
  <c r="N160" i="77"/>
  <c r="Q160" i="77"/>
  <c r="D161" i="77"/>
  <c r="E161" i="77"/>
  <c r="T161" i="77"/>
  <c r="H161" i="77"/>
  <c r="K161" i="77"/>
  <c r="L161" i="77"/>
  <c r="M161" i="77"/>
  <c r="N161" i="77"/>
  <c r="Q161" i="77"/>
  <c r="D162" i="77"/>
  <c r="E162" i="77"/>
  <c r="T162" i="77"/>
  <c r="H162" i="77"/>
  <c r="K162" i="77"/>
  <c r="L162" i="77"/>
  <c r="M162" i="77"/>
  <c r="N162" i="77"/>
  <c r="Q162" i="77"/>
  <c r="D163" i="77"/>
  <c r="E163" i="77"/>
  <c r="T163" i="77"/>
  <c r="H163" i="77"/>
  <c r="K163" i="77"/>
  <c r="L163" i="77"/>
  <c r="M163" i="77"/>
  <c r="N163" i="77"/>
  <c r="Q163" i="77"/>
  <c r="D164" i="77"/>
  <c r="E164" i="77"/>
  <c r="T164" i="77"/>
  <c r="H164" i="77"/>
  <c r="K164" i="77"/>
  <c r="L164" i="77"/>
  <c r="M164" i="77"/>
  <c r="N164" i="77"/>
  <c r="Q164" i="77"/>
  <c r="D165" i="77"/>
  <c r="E165" i="77"/>
  <c r="T165" i="77"/>
  <c r="H165" i="77"/>
  <c r="K165" i="77"/>
  <c r="L165" i="77"/>
  <c r="M165" i="77"/>
  <c r="N165" i="77"/>
  <c r="Q165" i="77"/>
  <c r="D166" i="77"/>
  <c r="E166" i="77"/>
  <c r="T166" i="77"/>
  <c r="H166" i="77"/>
  <c r="K166" i="77"/>
  <c r="L166" i="77"/>
  <c r="M166" i="77"/>
  <c r="N166" i="77"/>
  <c r="Q166" i="77"/>
  <c r="D167" i="77"/>
  <c r="E167" i="77"/>
  <c r="T167" i="77"/>
  <c r="H167" i="77"/>
  <c r="K167" i="77"/>
  <c r="L167" i="77"/>
  <c r="M167" i="77"/>
  <c r="N167" i="77"/>
  <c r="Q167" i="77"/>
  <c r="D168" i="77"/>
  <c r="E168" i="77"/>
  <c r="T168" i="77"/>
  <c r="H168" i="77"/>
  <c r="K168" i="77"/>
  <c r="L168" i="77"/>
  <c r="M168" i="77"/>
  <c r="N168" i="77"/>
  <c r="Q168" i="77"/>
  <c r="D169" i="77"/>
  <c r="E169" i="77"/>
  <c r="T169" i="77"/>
  <c r="H169" i="77"/>
  <c r="K169" i="77"/>
  <c r="L169" i="77"/>
  <c r="M169" i="77"/>
  <c r="N169" i="77"/>
  <c r="Q169" i="77"/>
  <c r="D170" i="77"/>
  <c r="E170" i="77"/>
  <c r="T170" i="77"/>
  <c r="H170" i="77"/>
  <c r="K170" i="77"/>
  <c r="L170" i="77"/>
  <c r="M170" i="77"/>
  <c r="N170" i="77"/>
  <c r="Q170" i="77"/>
  <c r="D171" i="77"/>
  <c r="E171" i="77"/>
  <c r="T171" i="77"/>
  <c r="H171" i="77"/>
  <c r="K171" i="77"/>
  <c r="L171" i="77"/>
  <c r="M171" i="77"/>
  <c r="N171" i="77"/>
  <c r="Q171" i="77"/>
  <c r="D172" i="77"/>
  <c r="E172" i="77"/>
  <c r="T172" i="77"/>
  <c r="H172" i="77"/>
  <c r="K172" i="77"/>
  <c r="L172" i="77"/>
  <c r="M172" i="77"/>
  <c r="N172" i="77"/>
  <c r="Q172" i="77"/>
  <c r="D173" i="77"/>
  <c r="E173" i="77"/>
  <c r="T173" i="77"/>
  <c r="H173" i="77"/>
  <c r="K173" i="77"/>
  <c r="L173" i="77"/>
  <c r="M173" i="77"/>
  <c r="N173" i="77"/>
  <c r="Q173" i="77"/>
  <c r="D174" i="77"/>
  <c r="E174" i="77"/>
  <c r="T174" i="77"/>
  <c r="H174" i="77"/>
  <c r="K174" i="77"/>
  <c r="L174" i="77"/>
  <c r="M174" i="77"/>
  <c r="N174" i="77"/>
  <c r="Q174" i="77"/>
  <c r="D175" i="77"/>
  <c r="E175" i="77"/>
  <c r="T175" i="77"/>
  <c r="H175" i="77"/>
  <c r="K175" i="77"/>
  <c r="L175" i="77"/>
  <c r="M175" i="77"/>
  <c r="N175" i="77"/>
  <c r="Q175" i="77"/>
  <c r="D176" i="77"/>
  <c r="E176" i="77"/>
  <c r="T176" i="77"/>
  <c r="H176" i="77"/>
  <c r="K176" i="77"/>
  <c r="L176" i="77"/>
  <c r="M176" i="77"/>
  <c r="N176" i="77"/>
  <c r="Q176" i="77"/>
  <c r="D177" i="77"/>
  <c r="E177" i="77"/>
  <c r="T177" i="77"/>
  <c r="H177" i="77"/>
  <c r="K177" i="77"/>
  <c r="L177" i="77"/>
  <c r="M177" i="77"/>
  <c r="N177" i="77"/>
  <c r="Q177" i="77"/>
  <c r="D178" i="77"/>
  <c r="E178" i="77"/>
  <c r="T178" i="77"/>
  <c r="H178" i="77"/>
  <c r="K178" i="77"/>
  <c r="L178" i="77"/>
  <c r="M178" i="77"/>
  <c r="N178" i="77"/>
  <c r="Q178" i="77"/>
  <c r="D179" i="77"/>
  <c r="E179" i="77"/>
  <c r="T179" i="77"/>
  <c r="H179" i="77"/>
  <c r="K179" i="77"/>
  <c r="L179" i="77"/>
  <c r="M179" i="77"/>
  <c r="N179" i="77"/>
  <c r="Q179" i="77"/>
  <c r="D180" i="77"/>
  <c r="E180" i="77"/>
  <c r="T180" i="77"/>
  <c r="H180" i="77"/>
  <c r="K180" i="77"/>
  <c r="L180" i="77"/>
  <c r="M180" i="77"/>
  <c r="N180" i="77"/>
  <c r="Q180" i="77"/>
  <c r="D181" i="77"/>
  <c r="E181" i="77"/>
  <c r="T181" i="77"/>
  <c r="H181" i="77"/>
  <c r="K181" i="77"/>
  <c r="L181" i="77"/>
  <c r="M181" i="77"/>
  <c r="N181" i="77"/>
  <c r="Q181" i="77"/>
  <c r="D182" i="77"/>
  <c r="E182" i="77"/>
  <c r="T182" i="77"/>
  <c r="H182" i="77"/>
  <c r="K182" i="77"/>
  <c r="L182" i="77"/>
  <c r="M182" i="77"/>
  <c r="N182" i="77"/>
  <c r="Q182" i="77"/>
  <c r="C183" i="77"/>
  <c r="D183" i="77"/>
  <c r="E183" i="77"/>
  <c r="T183" i="77"/>
  <c r="H183" i="77"/>
  <c r="J183" i="77"/>
  <c r="K183" i="77"/>
  <c r="L183" i="77"/>
  <c r="M183" i="77"/>
  <c r="N183" i="77"/>
  <c r="Q183" i="77"/>
  <c r="C184" i="77"/>
  <c r="D184" i="77"/>
  <c r="E184" i="77"/>
  <c r="T184" i="77"/>
  <c r="H184" i="77"/>
  <c r="J184" i="77"/>
  <c r="K184" i="77"/>
  <c r="L184" i="77"/>
  <c r="M184" i="77"/>
  <c r="N184" i="77"/>
  <c r="O184" i="77"/>
  <c r="Q184" i="77"/>
  <c r="C185" i="77"/>
  <c r="D185" i="77"/>
  <c r="E185" i="77"/>
  <c r="T185" i="77"/>
  <c r="H185" i="77"/>
  <c r="K185" i="77"/>
  <c r="L185" i="77"/>
  <c r="M185" i="77"/>
  <c r="N185" i="77"/>
  <c r="Q185" i="77"/>
  <c r="C186" i="77"/>
  <c r="D186" i="77"/>
  <c r="E186" i="77"/>
  <c r="T186" i="77"/>
  <c r="H186" i="77"/>
  <c r="K186" i="77"/>
  <c r="L186" i="77"/>
  <c r="M186" i="77"/>
  <c r="N186" i="77"/>
  <c r="Q186" i="77"/>
  <c r="C187" i="77"/>
  <c r="D187" i="77"/>
  <c r="E187" i="77"/>
  <c r="T187" i="77"/>
  <c r="H187" i="77"/>
  <c r="K187" i="77"/>
  <c r="L187" i="77"/>
  <c r="M187" i="77"/>
  <c r="N187" i="77"/>
  <c r="Q187" i="77"/>
  <c r="C188" i="77"/>
  <c r="D188" i="77"/>
  <c r="E188" i="77"/>
  <c r="T188" i="77"/>
  <c r="H188" i="77"/>
  <c r="K188" i="77"/>
  <c r="L188" i="77"/>
  <c r="M188" i="77"/>
  <c r="N188" i="77"/>
  <c r="Q188" i="77"/>
  <c r="C189" i="77"/>
  <c r="D189" i="77"/>
  <c r="E189" i="77"/>
  <c r="T189" i="77"/>
  <c r="H189" i="77"/>
  <c r="K189" i="77"/>
  <c r="L189" i="77"/>
  <c r="M189" i="77"/>
  <c r="N189" i="77"/>
  <c r="Q189" i="77"/>
  <c r="C4" i="77"/>
  <c r="D4" i="77"/>
  <c r="AB4" i="77" s="1"/>
  <c r="E4" i="77"/>
  <c r="T4" i="77"/>
  <c r="AD4" i="77" s="1"/>
  <c r="AE4" i="77"/>
  <c r="H4" i="77"/>
  <c r="AF4" i="77" s="1"/>
  <c r="J4" i="77"/>
  <c r="K4" i="77"/>
  <c r="L4" i="77"/>
  <c r="M4" i="77"/>
  <c r="AH4" i="77" s="1"/>
  <c r="N4" i="77"/>
  <c r="O4" i="77"/>
  <c r="AJ4" i="77" s="1"/>
  <c r="P4" i="77"/>
  <c r="AK4" i="77" s="1"/>
  <c r="Q4" i="77"/>
  <c r="B184" i="77"/>
  <c r="U184" i="77" s="1"/>
  <c r="A6" i="77"/>
  <c r="Y6" i="77" s="1"/>
  <c r="A5" i="77"/>
  <c r="Y5" i="77" s="1"/>
  <c r="A7" i="77"/>
  <c r="Y7" i="77" s="1"/>
  <c r="B4" i="77"/>
  <c r="Z4" i="77" s="1"/>
  <c r="AA4" i="77"/>
  <c r="AC4" i="77"/>
  <c r="Y4" i="77"/>
  <c r="AK5" i="77"/>
  <c r="AK6" i="77"/>
  <c r="AK7" i="77"/>
  <c r="AI5" i="77"/>
  <c r="AI6" i="77"/>
  <c r="AI7" i="77"/>
  <c r="AG5" i="77"/>
  <c r="AG6" i="77"/>
  <c r="AG7" i="77"/>
  <c r="AE5" i="77"/>
  <c r="AE6" i="77"/>
  <c r="AE7" i="77"/>
  <c r="AI4" i="77"/>
  <c r="AG4" i="77"/>
  <c r="AF12" i="77" l="1"/>
  <c r="AF17" i="77"/>
  <c r="AF11" i="77"/>
  <c r="AF16" i="77"/>
  <c r="AF10" i="77"/>
  <c r="AF15" i="77"/>
  <c r="AF9" i="77"/>
  <c r="AF14" i="77"/>
  <c r="AF8" i="77"/>
  <c r="AF13" i="77"/>
  <c r="X377" i="55"/>
  <c r="S377" i="55"/>
  <c r="S374" i="55"/>
  <c r="T325" i="55"/>
  <c r="T323" i="55"/>
  <c r="T322" i="55"/>
  <c r="T324" i="55"/>
  <c r="T326" i="55"/>
  <c r="T328" i="55"/>
  <c r="T329" i="55"/>
  <c r="T331" i="55"/>
  <c r="T335" i="55"/>
  <c r="T339" i="55"/>
  <c r="T341" i="55"/>
  <c r="T343" i="55"/>
  <c r="T346" i="55"/>
  <c r="T348" i="55"/>
  <c r="T349" i="55"/>
  <c r="T350" i="55"/>
  <c r="T353" i="55"/>
  <c r="T355" i="55"/>
  <c r="T356" i="55"/>
  <c r="T358" i="55"/>
  <c r="T362" i="55"/>
  <c r="T321" i="55"/>
  <c r="S326" i="55"/>
  <c r="S283" i="55"/>
  <c r="T327" i="55" l="1"/>
  <c r="T332" i="55"/>
  <c r="T340" i="55"/>
  <c r="T344" i="55"/>
  <c r="T347" i="55"/>
  <c r="T357" i="55"/>
  <c r="T330" i="55"/>
  <c r="T336" i="55"/>
  <c r="T342" i="55"/>
  <c r="T351" i="55"/>
  <c r="T354" i="55"/>
  <c r="T359" i="55"/>
  <c r="S274" i="55"/>
  <c r="T252" i="55"/>
  <c r="T254" i="55"/>
  <c r="T251" i="55"/>
  <c r="T253" i="55"/>
  <c r="T250" i="55"/>
  <c r="S264" i="55"/>
  <c r="S240" i="55"/>
  <c r="S239" i="55"/>
  <c r="S169" i="55"/>
  <c r="S168" i="55"/>
  <c r="S167" i="55"/>
  <c r="T92" i="55"/>
  <c r="T87" i="55"/>
  <c r="T93" i="55"/>
  <c r="K34" i="77" s="1"/>
  <c r="T95" i="55"/>
  <c r="K36" i="77" s="1"/>
  <c r="T97" i="55"/>
  <c r="K38" i="77" s="1"/>
  <c r="T98" i="55"/>
  <c r="K39" i="77" s="1"/>
  <c r="T100" i="55"/>
  <c r="K41" i="77" s="1"/>
  <c r="T103" i="55"/>
  <c r="K44" i="77" s="1"/>
  <c r="T104" i="55"/>
  <c r="K45" i="77" s="1"/>
  <c r="T107" i="55"/>
  <c r="K48" i="77" s="1"/>
  <c r="T108" i="55"/>
  <c r="K49" i="77" s="1"/>
  <c r="T138" i="55"/>
  <c r="K79" i="77" s="1"/>
  <c r="T88" i="55"/>
  <c r="T89" i="55"/>
  <c r="T90" i="55"/>
  <c r="T91" i="55"/>
  <c r="T86" i="55"/>
  <c r="S60" i="55"/>
  <c r="S65" i="55"/>
  <c r="X60" i="55"/>
  <c r="X65" i="55"/>
  <c r="X68" i="55"/>
  <c r="X69" i="55"/>
  <c r="X70" i="55"/>
  <c r="X71" i="55"/>
  <c r="S32" i="55"/>
  <c r="S33" i="55"/>
  <c r="S34" i="55"/>
  <c r="T101" i="55" l="1"/>
  <c r="T94" i="55"/>
  <c r="K35" i="77" s="1"/>
  <c r="T105" i="55"/>
  <c r="T96" i="55"/>
  <c r="K37" i="77" s="1"/>
  <c r="T360" i="55"/>
  <c r="T352" i="55"/>
  <c r="T337" i="55"/>
  <c r="T345" i="55"/>
  <c r="T333" i="55"/>
  <c r="K46" i="77" l="1"/>
  <c r="T106" i="55"/>
  <c r="K47" i="77" s="1"/>
  <c r="K42" i="77"/>
  <c r="T102" i="55"/>
  <c r="K43" i="77" s="1"/>
  <c r="S138" i="55"/>
  <c r="J79" i="77" s="1"/>
  <c r="T334" i="55"/>
  <c r="T338" i="55"/>
  <c r="T361" i="55"/>
  <c r="G125" i="55"/>
  <c r="G87" i="55"/>
  <c r="G92" i="55"/>
  <c r="G94" i="55"/>
  <c r="G96" i="55"/>
  <c r="G101" i="55"/>
  <c r="G102" i="55" s="1"/>
  <c r="G105" i="55"/>
  <c r="G106" i="55" s="1"/>
  <c r="H170" i="37" l="1"/>
  <c r="C170" i="37"/>
  <c r="B197" i="44"/>
  <c r="C55" i="60"/>
  <c r="D55" i="60"/>
  <c r="I170" i="37" l="1"/>
  <c r="J170" i="37" s="1"/>
  <c r="L138" i="55"/>
  <c r="B79" i="77" s="1"/>
  <c r="U79" i="77" s="1"/>
  <c r="G138" i="55"/>
  <c r="H138" i="55"/>
  <c r="C117" i="60"/>
  <c r="B55" i="60" s="1"/>
  <c r="B170" i="37" s="1"/>
  <c r="K170" i="37" l="1"/>
  <c r="L170" i="37"/>
  <c r="M170" i="37" s="1"/>
  <c r="O138" i="55"/>
  <c r="E79" i="77" s="1"/>
  <c r="M138" i="55"/>
  <c r="C79" i="77" s="1"/>
  <c r="A79" i="77" s="1"/>
  <c r="AC7" i="77"/>
  <c r="AC6" i="77"/>
  <c r="AC5" i="77"/>
  <c r="A185" i="77"/>
  <c r="A186" i="77"/>
  <c r="A187" i="77"/>
  <c r="A188" i="77"/>
  <c r="A189" i="77"/>
  <c r="A183" i="77"/>
  <c r="A184" i="77"/>
  <c r="AA5" i="77"/>
  <c r="AB5" i="77"/>
  <c r="AA6" i="77"/>
  <c r="AB6" i="77"/>
  <c r="AA7" i="77"/>
  <c r="AB7" i="77"/>
  <c r="A8" i="77"/>
  <c r="A9" i="77"/>
  <c r="A10" i="77"/>
  <c r="A11" i="77"/>
  <c r="A12" i="77"/>
  <c r="A13" i="77"/>
  <c r="A14" i="77"/>
  <c r="A15" i="77"/>
  <c r="A16" i="77"/>
  <c r="A17" i="77"/>
  <c r="A18" i="77"/>
  <c r="A19" i="77"/>
  <c r="A20" i="77"/>
  <c r="A21" i="77"/>
  <c r="A22" i="77"/>
  <c r="A23" i="77"/>
  <c r="A24" i="77"/>
  <c r="A25" i="77"/>
  <c r="A26" i="77"/>
  <c r="A80" i="77"/>
  <c r="A81" i="77"/>
  <c r="A82" i="77"/>
  <c r="A83" i="77"/>
  <c r="A84" i="77"/>
  <c r="A85" i="77"/>
  <c r="A86" i="77"/>
  <c r="A87" i="77"/>
  <c r="A88" i="77"/>
  <c r="A89" i="77"/>
  <c r="A90" i="77"/>
  <c r="A91" i="77"/>
  <c r="A92" i="77"/>
  <c r="A93" i="77"/>
  <c r="A94" i="77"/>
  <c r="A95" i="77"/>
  <c r="A96" i="77"/>
  <c r="A97" i="77"/>
  <c r="A98" i="77"/>
  <c r="A99" i="77"/>
  <c r="A100" i="77"/>
  <c r="A101" i="77"/>
  <c r="A102" i="77"/>
  <c r="A103" i="77"/>
  <c r="A104" i="77"/>
  <c r="A105" i="77"/>
  <c r="A106" i="77"/>
  <c r="A107" i="77"/>
  <c r="A108" i="77"/>
  <c r="A109" i="77"/>
  <c r="A110" i="77"/>
  <c r="A111" i="77"/>
  <c r="A112" i="77"/>
  <c r="A113" i="77"/>
  <c r="A114" i="77"/>
  <c r="A115" i="77"/>
  <c r="A116" i="77"/>
  <c r="A117" i="77"/>
  <c r="A118" i="77"/>
  <c r="A119" i="77"/>
  <c r="A120" i="77"/>
  <c r="A121" i="77"/>
  <c r="A122" i="77"/>
  <c r="A123" i="77"/>
  <c r="A124" i="77"/>
  <c r="A125" i="77"/>
  <c r="A126" i="77"/>
  <c r="A127" i="77"/>
  <c r="A128" i="77"/>
  <c r="A129" i="77"/>
  <c r="A130" i="77"/>
  <c r="A131" i="77"/>
  <c r="A132" i="77"/>
  <c r="A133" i="77"/>
  <c r="A134" i="77"/>
  <c r="A135" i="77"/>
  <c r="A136" i="77"/>
  <c r="A137" i="77"/>
  <c r="A138" i="77"/>
  <c r="A139" i="77"/>
  <c r="A140" i="77"/>
  <c r="B6" i="77"/>
  <c r="B7" i="77"/>
  <c r="B88" i="77"/>
  <c r="U88" i="77" s="1"/>
  <c r="B89" i="77"/>
  <c r="U89" i="77" s="1"/>
  <c r="B90" i="77"/>
  <c r="U90" i="77" s="1"/>
  <c r="B93" i="77"/>
  <c r="U93" i="77" s="1"/>
  <c r="B97" i="77"/>
  <c r="U97" i="77" s="1"/>
  <c r="B101" i="77"/>
  <c r="U101" i="77" s="1"/>
  <c r="B104" i="77"/>
  <c r="U104" i="77" s="1"/>
  <c r="B124" i="77"/>
  <c r="U124" i="77" s="1"/>
  <c r="B125" i="77"/>
  <c r="U125" i="77" s="1"/>
  <c r="B131" i="77"/>
  <c r="U131" i="77" s="1"/>
  <c r="B133" i="77"/>
  <c r="U133" i="77" s="1"/>
  <c r="B137" i="77"/>
  <c r="U137" i="77" s="1"/>
  <c r="B141" i="77"/>
  <c r="U141" i="77" s="1"/>
  <c r="B145" i="77"/>
  <c r="U145" i="77" s="1"/>
  <c r="B148" i="77"/>
  <c r="U148" i="77" s="1"/>
  <c r="B149" i="77"/>
  <c r="U149" i="77" s="1"/>
  <c r="B153" i="77"/>
  <c r="U153" i="77" s="1"/>
  <c r="B156" i="77"/>
  <c r="U156" i="77" s="1"/>
  <c r="B157" i="77"/>
  <c r="U157" i="77" s="1"/>
  <c r="B5" i="77"/>
  <c r="P377" i="55"/>
  <c r="P204" i="55"/>
  <c r="AD6" i="77"/>
  <c r="AD7" i="77"/>
  <c r="AD5" i="77"/>
  <c r="L387" i="55"/>
  <c r="B186" i="77" s="1"/>
  <c r="U186" i="77" s="1"/>
  <c r="L388" i="55"/>
  <c r="B187" i="77" s="1"/>
  <c r="U187" i="77" s="1"/>
  <c r="L389" i="55"/>
  <c r="B188" i="77" s="1"/>
  <c r="U188" i="77" s="1"/>
  <c r="L390" i="55"/>
  <c r="B189" i="77" s="1"/>
  <c r="U189" i="77" s="1"/>
  <c r="L386" i="55"/>
  <c r="B185" i="77" s="1"/>
  <c r="U185" i="77" s="1"/>
  <c r="L374" i="55"/>
  <c r="B183" i="77" s="1"/>
  <c r="U183" i="77" s="1"/>
  <c r="O362" i="55"/>
  <c r="O358" i="55"/>
  <c r="O356" i="55"/>
  <c r="O357" i="55" s="1"/>
  <c r="O355" i="55"/>
  <c r="O353" i="55"/>
  <c r="O350" i="55"/>
  <c r="O351" i="55" s="1"/>
  <c r="O352" i="55" s="1"/>
  <c r="O349" i="55"/>
  <c r="O348" i="55"/>
  <c r="O346" i="55"/>
  <c r="O343" i="55"/>
  <c r="O341" i="55"/>
  <c r="O339" i="55"/>
  <c r="O335" i="55"/>
  <c r="O331" i="55"/>
  <c r="O329" i="55"/>
  <c r="O328" i="55"/>
  <c r="O326" i="55"/>
  <c r="O327" i="55" s="1"/>
  <c r="O324" i="55"/>
  <c r="O325" i="55" s="1"/>
  <c r="O322" i="55"/>
  <c r="O321" i="55"/>
  <c r="M322" i="55"/>
  <c r="L325" i="55"/>
  <c r="L326" i="55"/>
  <c r="B146" i="77" s="1"/>
  <c r="U146" i="77" s="1"/>
  <c r="M326" i="55"/>
  <c r="L327" i="55"/>
  <c r="B147" i="77" s="1"/>
  <c r="U147" i="77" s="1"/>
  <c r="L328" i="55"/>
  <c r="M328" i="55"/>
  <c r="L329" i="55"/>
  <c r="M329" i="55"/>
  <c r="L330" i="55"/>
  <c r="B150" i="77" s="1"/>
  <c r="U150" i="77" s="1"/>
  <c r="L331" i="55"/>
  <c r="B151" i="77" s="1"/>
  <c r="U151" i="77" s="1"/>
  <c r="M331" i="55"/>
  <c r="L332" i="55"/>
  <c r="B152" i="77" s="1"/>
  <c r="U152" i="77" s="1"/>
  <c r="L333" i="55"/>
  <c r="L334" i="55"/>
  <c r="B154" i="77" s="1"/>
  <c r="U154" i="77" s="1"/>
  <c r="L335" i="55"/>
  <c r="B155" i="77" s="1"/>
  <c r="U155" i="77" s="1"/>
  <c r="M335" i="55"/>
  <c r="L336" i="55"/>
  <c r="L337" i="55"/>
  <c r="L338" i="55"/>
  <c r="B158" i="77" s="1"/>
  <c r="U158" i="77" s="1"/>
  <c r="L339" i="55"/>
  <c r="B159" i="77" s="1"/>
  <c r="U159" i="77" s="1"/>
  <c r="M339" i="55"/>
  <c r="L340" i="55"/>
  <c r="B160" i="77" s="1"/>
  <c r="U160" i="77" s="1"/>
  <c r="L341" i="55"/>
  <c r="B161" i="77" s="1"/>
  <c r="U161" i="77" s="1"/>
  <c r="M341" i="55"/>
  <c r="L342" i="55"/>
  <c r="B162" i="77" s="1"/>
  <c r="U162" i="77" s="1"/>
  <c r="L343" i="55"/>
  <c r="B163" i="77" s="1"/>
  <c r="U163" i="77" s="1"/>
  <c r="M343" i="55"/>
  <c r="L344" i="55"/>
  <c r="B164" i="77" s="1"/>
  <c r="U164" i="77" s="1"/>
  <c r="L345" i="55"/>
  <c r="B165" i="77" s="1"/>
  <c r="U165" i="77" s="1"/>
  <c r="L346" i="55"/>
  <c r="B166" i="77" s="1"/>
  <c r="U166" i="77" s="1"/>
  <c r="M346" i="55"/>
  <c r="L347" i="55"/>
  <c r="B167" i="77" s="1"/>
  <c r="U167" i="77" s="1"/>
  <c r="L348" i="55"/>
  <c r="B168" i="77" s="1"/>
  <c r="U168" i="77" s="1"/>
  <c r="M348" i="55"/>
  <c r="L349" i="55"/>
  <c r="B169" i="77" s="1"/>
  <c r="U169" i="77" s="1"/>
  <c r="M349" i="55"/>
  <c r="L350" i="55"/>
  <c r="B170" i="77" s="1"/>
  <c r="U170" i="77" s="1"/>
  <c r="M350" i="55"/>
  <c r="M351" i="55" s="1"/>
  <c r="C171" i="77" s="1"/>
  <c r="L351" i="55"/>
  <c r="B171" i="77" s="1"/>
  <c r="U171" i="77" s="1"/>
  <c r="L352" i="55"/>
  <c r="B172" i="77" s="1"/>
  <c r="U172" i="77" s="1"/>
  <c r="L353" i="55"/>
  <c r="B173" i="77" s="1"/>
  <c r="U173" i="77" s="1"/>
  <c r="M353" i="55"/>
  <c r="L354" i="55"/>
  <c r="B174" i="77" s="1"/>
  <c r="U174" i="77" s="1"/>
  <c r="L355" i="55"/>
  <c r="B175" i="77" s="1"/>
  <c r="U175" i="77" s="1"/>
  <c r="M355" i="55"/>
  <c r="L356" i="55"/>
  <c r="B176" i="77" s="1"/>
  <c r="U176" i="77" s="1"/>
  <c r="M356" i="55"/>
  <c r="L357" i="55"/>
  <c r="B177" i="77" s="1"/>
  <c r="U177" i="77" s="1"/>
  <c r="L358" i="55"/>
  <c r="B178" i="77" s="1"/>
  <c r="U178" i="77" s="1"/>
  <c r="M358" i="55"/>
  <c r="L359" i="55"/>
  <c r="B179" i="77" s="1"/>
  <c r="U179" i="77" s="1"/>
  <c r="L360" i="55"/>
  <c r="B180" i="77" s="1"/>
  <c r="U180" i="77" s="1"/>
  <c r="L361" i="55"/>
  <c r="B181" i="77" s="1"/>
  <c r="U181" i="77" s="1"/>
  <c r="L362" i="55"/>
  <c r="B182" i="77" s="1"/>
  <c r="U182" i="77" s="1"/>
  <c r="M362" i="55"/>
  <c r="M324" i="55"/>
  <c r="C144" i="77" s="1"/>
  <c r="O152" i="55"/>
  <c r="M321" i="55"/>
  <c r="A141" i="77" s="1"/>
  <c r="L324" i="55"/>
  <c r="B144" i="77" s="1"/>
  <c r="U144" i="77" s="1"/>
  <c r="L323" i="55"/>
  <c r="B143" i="77" s="1"/>
  <c r="U143" i="77" s="1"/>
  <c r="L322" i="55"/>
  <c r="B142" i="77" s="1"/>
  <c r="U142" i="77" s="1"/>
  <c r="L321" i="55"/>
  <c r="L307" i="55"/>
  <c r="B138" i="77" s="1"/>
  <c r="U138" i="77" s="1"/>
  <c r="L308" i="55"/>
  <c r="B139" i="77" s="1"/>
  <c r="U139" i="77" s="1"/>
  <c r="L309" i="55"/>
  <c r="B140" i="77" s="1"/>
  <c r="U140" i="77" s="1"/>
  <c r="L306" i="55"/>
  <c r="L298" i="55"/>
  <c r="B136" i="77" s="1"/>
  <c r="U136" i="77" s="1"/>
  <c r="L297" i="55"/>
  <c r="B135" i="77" s="1"/>
  <c r="U135" i="77" s="1"/>
  <c r="L293" i="55"/>
  <c r="B134" i="77" s="1"/>
  <c r="U134" i="77" s="1"/>
  <c r="L274" i="55"/>
  <c r="B132" i="77" s="1"/>
  <c r="U132" i="77" s="1"/>
  <c r="L254" i="55"/>
  <c r="B130" i="77" s="1"/>
  <c r="U130" i="77" s="1"/>
  <c r="L251" i="55"/>
  <c r="B127" i="77" s="1"/>
  <c r="U127" i="77" s="1"/>
  <c r="L252" i="55"/>
  <c r="B128" i="77" s="1"/>
  <c r="U128" i="77" s="1"/>
  <c r="L253" i="55"/>
  <c r="B129" i="77" s="1"/>
  <c r="U129" i="77" s="1"/>
  <c r="L250" i="55"/>
  <c r="B126" i="77" s="1"/>
  <c r="U126" i="77" s="1"/>
  <c r="L220" i="55"/>
  <c r="B118" i="77" s="1"/>
  <c r="U118" i="77" s="1"/>
  <c r="L221" i="55"/>
  <c r="B119" i="77" s="1"/>
  <c r="U119" i="77" s="1"/>
  <c r="L222" i="55"/>
  <c r="B120" i="77" s="1"/>
  <c r="U120" i="77" s="1"/>
  <c r="L223" i="55"/>
  <c r="B121" i="77" s="1"/>
  <c r="U121" i="77" s="1"/>
  <c r="L224" i="55"/>
  <c r="B122" i="77" s="1"/>
  <c r="U122" i="77" s="1"/>
  <c r="L225" i="55"/>
  <c r="B123" i="77" s="1"/>
  <c r="U123" i="77" s="1"/>
  <c r="L219" i="55"/>
  <c r="B117" i="77" s="1"/>
  <c r="U117" i="77" s="1"/>
  <c r="L218" i="55"/>
  <c r="B116" i="77" s="1"/>
  <c r="U116" i="77" s="1"/>
  <c r="L217" i="55"/>
  <c r="B115" i="77" s="1"/>
  <c r="U115" i="77" s="1"/>
  <c r="L216" i="55"/>
  <c r="B114" i="77" s="1"/>
  <c r="U114" i="77" s="1"/>
  <c r="L215" i="55"/>
  <c r="B113" i="77" s="1"/>
  <c r="U113" i="77" s="1"/>
  <c r="L214" i="55"/>
  <c r="B112" i="77" s="1"/>
  <c r="U112" i="77" s="1"/>
  <c r="L213" i="55"/>
  <c r="B111" i="77" s="1"/>
  <c r="U111" i="77" s="1"/>
  <c r="L212" i="55"/>
  <c r="B110" i="77" s="1"/>
  <c r="U110" i="77" s="1"/>
  <c r="L211" i="55"/>
  <c r="B109" i="77" s="1"/>
  <c r="U109" i="77" s="1"/>
  <c r="L210" i="55"/>
  <c r="B108" i="77" s="1"/>
  <c r="U108" i="77" s="1"/>
  <c r="L209" i="55"/>
  <c r="B107" i="77" s="1"/>
  <c r="U107" i="77" s="1"/>
  <c r="L208" i="55"/>
  <c r="B106" i="77" s="1"/>
  <c r="U106" i="77" s="1"/>
  <c r="L207" i="55"/>
  <c r="B105" i="77" s="1"/>
  <c r="U105" i="77" s="1"/>
  <c r="L181" i="55"/>
  <c r="B92" i="77" s="1"/>
  <c r="U92" i="77" s="1"/>
  <c r="L182" i="55"/>
  <c r="L183" i="55"/>
  <c r="B94" i="77" s="1"/>
  <c r="U94" i="77" s="1"/>
  <c r="L184" i="55"/>
  <c r="B95" i="77" s="1"/>
  <c r="U95" i="77" s="1"/>
  <c r="L185" i="55"/>
  <c r="B96" i="77" s="1"/>
  <c r="U96" i="77" s="1"/>
  <c r="L186" i="55"/>
  <c r="L187" i="55"/>
  <c r="B98" i="77" s="1"/>
  <c r="U98" i="77" s="1"/>
  <c r="L188" i="55"/>
  <c r="B99" i="77" s="1"/>
  <c r="U99" i="77" s="1"/>
  <c r="L189" i="55"/>
  <c r="B100" i="77" s="1"/>
  <c r="U100" i="77" s="1"/>
  <c r="L190" i="55"/>
  <c r="L191" i="55"/>
  <c r="B102" i="77" s="1"/>
  <c r="U102" i="77" s="1"/>
  <c r="L192" i="55"/>
  <c r="B103" i="77" s="1"/>
  <c r="U103" i="77" s="1"/>
  <c r="L180" i="55"/>
  <c r="B91" i="77" s="1"/>
  <c r="U91" i="77" s="1"/>
  <c r="L152" i="55"/>
  <c r="B81" i="77" s="1"/>
  <c r="U81" i="77" s="1"/>
  <c r="L153" i="55"/>
  <c r="B82" i="77" s="1"/>
  <c r="U82" i="77" s="1"/>
  <c r="L154" i="55"/>
  <c r="B83" i="77" s="1"/>
  <c r="U83" i="77" s="1"/>
  <c r="L155" i="55"/>
  <c r="B84" i="77" s="1"/>
  <c r="U84" i="77" s="1"/>
  <c r="L156" i="55"/>
  <c r="B85" i="77" s="1"/>
  <c r="U85" i="77" s="1"/>
  <c r="L157" i="55"/>
  <c r="B86" i="77" s="1"/>
  <c r="U86" i="77" s="1"/>
  <c r="L158" i="55"/>
  <c r="B87" i="77" s="1"/>
  <c r="U87" i="77" s="1"/>
  <c r="L151" i="55"/>
  <c r="B80" i="77" s="1"/>
  <c r="U80" i="77" s="1"/>
  <c r="O108" i="55"/>
  <c r="E49" i="77" s="1"/>
  <c r="O107" i="55"/>
  <c r="E48" i="77" s="1"/>
  <c r="O104" i="55"/>
  <c r="O103" i="55"/>
  <c r="O100" i="55"/>
  <c r="O98" i="55"/>
  <c r="O97" i="55"/>
  <c r="O95" i="55"/>
  <c r="O96" i="55" s="1"/>
  <c r="O93" i="55"/>
  <c r="O91" i="55"/>
  <c r="O90" i="55"/>
  <c r="O89" i="55"/>
  <c r="O88" i="55"/>
  <c r="O87" i="55"/>
  <c r="O86" i="55"/>
  <c r="L89" i="55"/>
  <c r="B30" i="77" s="1"/>
  <c r="U30" i="77" s="1"/>
  <c r="L90" i="55"/>
  <c r="B31" i="77" s="1"/>
  <c r="U31" i="77" s="1"/>
  <c r="L91" i="55"/>
  <c r="B32" i="77" s="1"/>
  <c r="U32" i="77" s="1"/>
  <c r="L92" i="55"/>
  <c r="B33" i="77" s="1"/>
  <c r="U33" i="77" s="1"/>
  <c r="L93" i="55"/>
  <c r="B34" i="77" s="1"/>
  <c r="U34" i="77" s="1"/>
  <c r="L94" i="55"/>
  <c r="B35" i="77" s="1"/>
  <c r="U35" i="77" s="1"/>
  <c r="L95" i="55"/>
  <c r="B36" i="77" s="1"/>
  <c r="U36" i="77" s="1"/>
  <c r="L96" i="55"/>
  <c r="B37" i="77" s="1"/>
  <c r="U37" i="77" s="1"/>
  <c r="L97" i="55"/>
  <c r="B38" i="77" s="1"/>
  <c r="U38" i="77" s="1"/>
  <c r="L98" i="55"/>
  <c r="B39" i="77" s="1"/>
  <c r="U39" i="77" s="1"/>
  <c r="L100" i="55"/>
  <c r="B41" i="77" s="1"/>
  <c r="U41" i="77" s="1"/>
  <c r="L101" i="55"/>
  <c r="B42" i="77" s="1"/>
  <c r="U42" i="77" s="1"/>
  <c r="L102" i="55"/>
  <c r="B43" i="77" s="1"/>
  <c r="U43" i="77" s="1"/>
  <c r="L103" i="55"/>
  <c r="B44" i="77" s="1"/>
  <c r="U44" i="77" s="1"/>
  <c r="L104" i="55"/>
  <c r="B45" i="77" s="1"/>
  <c r="U45" i="77" s="1"/>
  <c r="L105" i="55"/>
  <c r="B46" i="77" s="1"/>
  <c r="U46" i="77" s="1"/>
  <c r="L106" i="55"/>
  <c r="B47" i="77" s="1"/>
  <c r="U47" i="77" s="1"/>
  <c r="L107" i="55"/>
  <c r="B48" i="77" s="1"/>
  <c r="U48" i="77" s="1"/>
  <c r="L108" i="55"/>
  <c r="B49" i="77" s="1"/>
  <c r="U49" i="77" s="1"/>
  <c r="L125" i="55"/>
  <c r="B66" i="77" s="1"/>
  <c r="U66" i="77" s="1"/>
  <c r="M89" i="55"/>
  <c r="M90" i="55"/>
  <c r="M91" i="55"/>
  <c r="M93" i="55"/>
  <c r="M95" i="55"/>
  <c r="M97" i="55"/>
  <c r="M98" i="55"/>
  <c r="M100" i="55"/>
  <c r="M103" i="55"/>
  <c r="M104" i="55"/>
  <c r="M107" i="55"/>
  <c r="M108" i="55"/>
  <c r="M88" i="55"/>
  <c r="A29" i="77" s="1"/>
  <c r="M86" i="55"/>
  <c r="A27" i="77" s="1"/>
  <c r="L88" i="55"/>
  <c r="B29" i="77" s="1"/>
  <c r="U29" i="77" s="1"/>
  <c r="L87" i="55"/>
  <c r="B28" i="77" s="1"/>
  <c r="U28" i="77" s="1"/>
  <c r="L86" i="55"/>
  <c r="B27" i="77" s="1"/>
  <c r="U27" i="77" s="1"/>
  <c r="L62" i="55"/>
  <c r="B19" i="77" s="1"/>
  <c r="U19" i="77" s="1"/>
  <c r="L63" i="55"/>
  <c r="B20" i="77" s="1"/>
  <c r="U20" i="77" s="1"/>
  <c r="L64" i="55"/>
  <c r="B21" i="77" s="1"/>
  <c r="U21" i="77" s="1"/>
  <c r="L66" i="55"/>
  <c r="B22" i="77" s="1"/>
  <c r="U22" i="77" s="1"/>
  <c r="L67" i="55"/>
  <c r="B23" i="77" s="1"/>
  <c r="U23" i="77" s="1"/>
  <c r="L72" i="55"/>
  <c r="B24" i="77" s="1"/>
  <c r="U24" i="77" s="1"/>
  <c r="L73" i="55"/>
  <c r="B25" i="77" s="1"/>
  <c r="U25" i="77" s="1"/>
  <c r="L74" i="55"/>
  <c r="B26" i="77" s="1"/>
  <c r="U26" i="77" s="1"/>
  <c r="L61" i="55"/>
  <c r="B18" i="77" s="1"/>
  <c r="U18" i="77" s="1"/>
  <c r="L59" i="55"/>
  <c r="B17" i="77" s="1"/>
  <c r="U17" i="77" s="1"/>
  <c r="L58" i="55"/>
  <c r="B16" i="77" s="1"/>
  <c r="U16" i="77" s="1"/>
  <c r="L57" i="55"/>
  <c r="B15" i="77" s="1"/>
  <c r="U15" i="77" s="1"/>
  <c r="L56" i="55"/>
  <c r="B14" i="77" s="1"/>
  <c r="U14" i="77" s="1"/>
  <c r="L42" i="55"/>
  <c r="B13" i="77" s="1"/>
  <c r="U13" i="77" s="1"/>
  <c r="L38" i="55"/>
  <c r="B9" i="77" s="1"/>
  <c r="U9" i="77" s="1"/>
  <c r="L39" i="55"/>
  <c r="B10" i="77" s="1"/>
  <c r="U10" i="77" s="1"/>
  <c r="L40" i="55"/>
  <c r="B11" i="77" s="1"/>
  <c r="U11" i="77" s="1"/>
  <c r="L41" i="55"/>
  <c r="B12" i="77" s="1"/>
  <c r="U12" i="77" s="1"/>
  <c r="L37" i="55"/>
  <c r="B8" i="77" s="1"/>
  <c r="U8" i="77" s="1"/>
  <c r="C48" i="77" l="1"/>
  <c r="A48" i="77" s="1"/>
  <c r="C39" i="77"/>
  <c r="A39" i="77" s="1"/>
  <c r="C32" i="77"/>
  <c r="A32" i="77" s="1"/>
  <c r="C41" i="77"/>
  <c r="A41" i="77" s="1"/>
  <c r="Z5" i="77"/>
  <c r="U5" i="77"/>
  <c r="Z7" i="77"/>
  <c r="U7" i="77"/>
  <c r="C49" i="77"/>
  <c r="A49" i="77" s="1"/>
  <c r="M94" i="55"/>
  <c r="C34" i="77"/>
  <c r="A34" i="77" s="1"/>
  <c r="M105" i="55"/>
  <c r="C46" i="77" s="1"/>
  <c r="C45" i="77"/>
  <c r="C38" i="77"/>
  <c r="A38" i="77" s="1"/>
  <c r="C31" i="77"/>
  <c r="A31" i="77" s="1"/>
  <c r="C44" i="77"/>
  <c r="A44" i="77" s="1"/>
  <c r="M96" i="55"/>
  <c r="C36" i="77"/>
  <c r="C30" i="77"/>
  <c r="A30" i="77" s="1"/>
  <c r="Z6" i="77"/>
  <c r="U6" i="77"/>
  <c r="C178" i="77"/>
  <c r="A178" i="77" s="1"/>
  <c r="M354" i="55"/>
  <c r="C173" i="77"/>
  <c r="A173" i="77" s="1"/>
  <c r="C168" i="77"/>
  <c r="A168" i="77" s="1"/>
  <c r="C148" i="77"/>
  <c r="A148" i="77" s="1"/>
  <c r="M359" i="55"/>
  <c r="C179" i="77" s="1"/>
  <c r="A179" i="77" s="1"/>
  <c r="C182" i="77"/>
  <c r="A182" i="77" s="1"/>
  <c r="C163" i="77"/>
  <c r="A163" i="77" s="1"/>
  <c r="C175" i="77"/>
  <c r="A175" i="77" s="1"/>
  <c r="M340" i="55"/>
  <c r="C159" i="77"/>
  <c r="A159" i="77" s="1"/>
  <c r="C176" i="77"/>
  <c r="A176" i="77" s="1"/>
  <c r="C166" i="77"/>
  <c r="A166" i="77" s="1"/>
  <c r="M332" i="55"/>
  <c r="C152" i="77" s="1"/>
  <c r="C151" i="77"/>
  <c r="A151" i="77" s="1"/>
  <c r="C170" i="77"/>
  <c r="A170" i="77" s="1"/>
  <c r="C169" i="77"/>
  <c r="A169" i="77" s="1"/>
  <c r="C161" i="77"/>
  <c r="A161" i="77" s="1"/>
  <c r="C155" i="77"/>
  <c r="A155" i="77" s="1"/>
  <c r="C149" i="77"/>
  <c r="A149" i="77" s="1"/>
  <c r="C146" i="77"/>
  <c r="A146" i="77" s="1"/>
  <c r="Y12" i="77"/>
  <c r="Y17" i="77"/>
  <c r="Y11" i="77"/>
  <c r="Y16" i="77"/>
  <c r="Y10" i="77"/>
  <c r="Y15" i="77"/>
  <c r="Y9" i="77"/>
  <c r="Y14" i="77"/>
  <c r="Y8" i="77"/>
  <c r="Y13" i="77"/>
  <c r="Z10" i="77"/>
  <c r="Z15" i="77"/>
  <c r="Z8" i="77"/>
  <c r="Z13" i="77"/>
  <c r="Z11" i="77"/>
  <c r="Z16" i="77"/>
  <c r="Z9" i="77"/>
  <c r="Z14" i="77"/>
  <c r="AB12" i="77"/>
  <c r="AB17" i="77"/>
  <c r="AB11" i="77"/>
  <c r="AB16" i="77"/>
  <c r="AB10" i="77"/>
  <c r="AB15" i="77"/>
  <c r="AB9" i="77"/>
  <c r="AB14" i="77"/>
  <c r="AB8" i="77"/>
  <c r="AB13" i="77"/>
  <c r="AC9" i="77"/>
  <c r="AC14" i="77"/>
  <c r="AC11" i="77"/>
  <c r="AC16" i="77"/>
  <c r="AD9" i="77"/>
  <c r="AD14" i="77"/>
  <c r="AD11" i="77"/>
  <c r="AD16" i="77"/>
  <c r="Z12" i="77"/>
  <c r="Z17" i="77"/>
  <c r="AA12" i="77"/>
  <c r="AA17" i="77"/>
  <c r="AA11" i="77"/>
  <c r="AA16" i="77"/>
  <c r="AA10" i="77"/>
  <c r="AA15" i="77"/>
  <c r="AA9" i="77"/>
  <c r="AA14" i="77"/>
  <c r="AA8" i="77"/>
  <c r="AA13" i="77"/>
  <c r="AC8" i="77"/>
  <c r="AC13" i="77"/>
  <c r="AC10" i="77"/>
  <c r="AC15" i="77"/>
  <c r="AC12" i="77"/>
  <c r="AC17" i="77"/>
  <c r="AD8" i="77"/>
  <c r="AD13" i="77"/>
  <c r="AD10" i="77"/>
  <c r="AD15" i="77"/>
  <c r="AD12" i="77"/>
  <c r="AD17" i="77"/>
  <c r="A152" i="77"/>
  <c r="M333" i="55"/>
  <c r="C153" i="77" s="1"/>
  <c r="M330" i="55"/>
  <c r="M360" i="55"/>
  <c r="C180" i="77" s="1"/>
  <c r="O336" i="55"/>
  <c r="O347" i="55"/>
  <c r="O354" i="55"/>
  <c r="M336" i="55"/>
  <c r="C156" i="77" s="1"/>
  <c r="O92" i="55"/>
  <c r="M342" i="55"/>
  <c r="O323" i="55"/>
  <c r="O330" i="55"/>
  <c r="O342" i="55"/>
  <c r="O94" i="55"/>
  <c r="O101" i="55"/>
  <c r="A144" i="77"/>
  <c r="M325" i="55"/>
  <c r="A142" i="77"/>
  <c r="M323" i="55"/>
  <c r="A143" i="77" s="1"/>
  <c r="A171" i="77"/>
  <c r="M352" i="55"/>
  <c r="O359" i="55"/>
  <c r="O153" i="55"/>
  <c r="M327" i="55"/>
  <c r="M347" i="55"/>
  <c r="M357" i="55"/>
  <c r="O332" i="55"/>
  <c r="O340" i="55"/>
  <c r="O344" i="55"/>
  <c r="M344" i="55"/>
  <c r="C164" i="77" s="1"/>
  <c r="M101" i="55"/>
  <c r="M92" i="55"/>
  <c r="A36" i="77"/>
  <c r="M87" i="55"/>
  <c r="A28" i="77" s="1"/>
  <c r="O105" i="55"/>
  <c r="O106" i="55" s="1"/>
  <c r="A46" i="77"/>
  <c r="M106" i="55"/>
  <c r="A45" i="77"/>
  <c r="C33" i="77" l="1"/>
  <c r="A33" i="77" s="1"/>
  <c r="C35" i="77"/>
  <c r="A35" i="77" s="1"/>
  <c r="C42" i="77"/>
  <c r="A42" i="77" s="1"/>
  <c r="C47" i="77"/>
  <c r="A47" i="77" s="1"/>
  <c r="C37" i="77"/>
  <c r="A37" i="77" s="1"/>
  <c r="C177" i="77"/>
  <c r="A177" i="77" s="1"/>
  <c r="C162" i="77"/>
  <c r="A162" i="77" s="1"/>
  <c r="C150" i="77"/>
  <c r="A150" i="77" s="1"/>
  <c r="C167" i="77"/>
  <c r="A167" i="77" s="1"/>
  <c r="C172" i="77"/>
  <c r="A172" i="77" s="1"/>
  <c r="C160" i="77"/>
  <c r="A160" i="77" s="1"/>
  <c r="C174" i="77"/>
  <c r="A174" i="77" s="1"/>
  <c r="C147" i="77"/>
  <c r="A147" i="77" s="1"/>
  <c r="C145" i="77"/>
  <c r="A145" i="77" s="1"/>
  <c r="O345" i="55"/>
  <c r="O360" i="55"/>
  <c r="A156" i="77"/>
  <c r="M337" i="55"/>
  <c r="C157" i="77" s="1"/>
  <c r="A164" i="77"/>
  <c r="M345" i="55"/>
  <c r="O333" i="55"/>
  <c r="O154" i="55"/>
  <c r="O337" i="55"/>
  <c r="A153" i="77"/>
  <c r="M334" i="55"/>
  <c r="O102" i="55"/>
  <c r="A180" i="77"/>
  <c r="M361" i="55"/>
  <c r="M102" i="55"/>
  <c r="C43" i="77" l="1"/>
  <c r="A43" i="77" s="1"/>
  <c r="C154" i="77"/>
  <c r="A154" i="77" s="1"/>
  <c r="C181" i="77"/>
  <c r="A181" i="77" s="1"/>
  <c r="C165" i="77"/>
  <c r="A165" i="77" s="1"/>
  <c r="O155" i="55"/>
  <c r="O361" i="55"/>
  <c r="M338" i="55"/>
  <c r="A157" i="77"/>
  <c r="O338" i="55"/>
  <c r="O334" i="55"/>
  <c r="C158" i="77" l="1"/>
  <c r="A158" i="77" s="1"/>
  <c r="O156" i="55"/>
  <c r="B387" i="55"/>
  <c r="S387" i="55" s="1"/>
  <c r="J186" i="77" s="1"/>
  <c r="B388" i="55"/>
  <c r="S388" i="55" s="1"/>
  <c r="J187" i="77" s="1"/>
  <c r="B389" i="55"/>
  <c r="S389" i="55" s="1"/>
  <c r="J188" i="77" s="1"/>
  <c r="B390" i="55"/>
  <c r="S390" i="55" s="1"/>
  <c r="J189" i="77" s="1"/>
  <c r="B386" i="55"/>
  <c r="S386" i="55" s="1"/>
  <c r="J185" i="77" s="1"/>
  <c r="B339" i="55"/>
  <c r="S339" i="55" s="1"/>
  <c r="J159" i="77" s="1"/>
  <c r="B340" i="55"/>
  <c r="S340" i="55" s="1"/>
  <c r="J160" i="77" s="1"/>
  <c r="B341" i="55"/>
  <c r="S341" i="55" s="1"/>
  <c r="J161" i="77" s="1"/>
  <c r="B342" i="55"/>
  <c r="S342" i="55" s="1"/>
  <c r="J162" i="77" s="1"/>
  <c r="B343" i="55"/>
  <c r="S343" i="55" s="1"/>
  <c r="J163" i="77" s="1"/>
  <c r="B344" i="55"/>
  <c r="S344" i="55" s="1"/>
  <c r="J164" i="77" s="1"/>
  <c r="B345" i="55"/>
  <c r="S345" i="55" s="1"/>
  <c r="J165" i="77" s="1"/>
  <c r="B346" i="55"/>
  <c r="S346" i="55" s="1"/>
  <c r="J166" i="77" s="1"/>
  <c r="B347" i="55"/>
  <c r="S347" i="55" s="1"/>
  <c r="J167" i="77" s="1"/>
  <c r="B348" i="55"/>
  <c r="S348" i="55" s="1"/>
  <c r="J168" i="77" s="1"/>
  <c r="B349" i="55"/>
  <c r="S349" i="55" s="1"/>
  <c r="J169" i="77" s="1"/>
  <c r="B350" i="55"/>
  <c r="S350" i="55" s="1"/>
  <c r="J170" i="77" s="1"/>
  <c r="B351" i="55"/>
  <c r="S351" i="55" s="1"/>
  <c r="J171" i="77" s="1"/>
  <c r="B352" i="55"/>
  <c r="S352" i="55" s="1"/>
  <c r="J172" i="77" s="1"/>
  <c r="B353" i="55"/>
  <c r="S353" i="55" s="1"/>
  <c r="J173" i="77" s="1"/>
  <c r="B354" i="55"/>
  <c r="S354" i="55" s="1"/>
  <c r="J174" i="77" s="1"/>
  <c r="B355" i="55"/>
  <c r="S355" i="55" s="1"/>
  <c r="J175" i="77" s="1"/>
  <c r="B356" i="55"/>
  <c r="S356" i="55" s="1"/>
  <c r="J176" i="77" s="1"/>
  <c r="B357" i="55"/>
  <c r="S357" i="55" s="1"/>
  <c r="J177" i="77" s="1"/>
  <c r="B358" i="55"/>
  <c r="S358" i="55" s="1"/>
  <c r="J178" i="77" s="1"/>
  <c r="B359" i="55"/>
  <c r="S359" i="55" s="1"/>
  <c r="J179" i="77" s="1"/>
  <c r="B360" i="55"/>
  <c r="S360" i="55" s="1"/>
  <c r="J180" i="77" s="1"/>
  <c r="B361" i="55"/>
  <c r="S361" i="55" s="1"/>
  <c r="J181" i="77" s="1"/>
  <c r="B362" i="55"/>
  <c r="S362" i="55" s="1"/>
  <c r="J182" i="77" s="1"/>
  <c r="B336" i="55"/>
  <c r="S336" i="55" s="1"/>
  <c r="J156" i="77" s="1"/>
  <c r="B337" i="55"/>
  <c r="S337" i="55" s="1"/>
  <c r="J157" i="77" s="1"/>
  <c r="B338" i="55"/>
  <c r="S338" i="55" s="1"/>
  <c r="J158" i="77" s="1"/>
  <c r="B335" i="55"/>
  <c r="S335" i="55" s="1"/>
  <c r="J155" i="77" s="1"/>
  <c r="B334" i="55"/>
  <c r="S334" i="55" s="1"/>
  <c r="J154" i="77" s="1"/>
  <c r="B333" i="55"/>
  <c r="S333" i="55" s="1"/>
  <c r="J153" i="77" s="1"/>
  <c r="B332" i="55"/>
  <c r="S332" i="55" s="1"/>
  <c r="J152" i="77" s="1"/>
  <c r="B331" i="55"/>
  <c r="S331" i="55" s="1"/>
  <c r="J151" i="77" s="1"/>
  <c r="B328" i="55"/>
  <c r="S328" i="55" s="1"/>
  <c r="J148" i="77" s="1"/>
  <c r="B330" i="55"/>
  <c r="S330" i="55" s="1"/>
  <c r="J150" i="77" s="1"/>
  <c r="B329" i="55"/>
  <c r="S329" i="55" s="1"/>
  <c r="J149" i="77" s="1"/>
  <c r="B327" i="55"/>
  <c r="S327" i="55" s="1"/>
  <c r="J147" i="77" s="1"/>
  <c r="B325" i="55"/>
  <c r="S325" i="55" s="1"/>
  <c r="J145" i="77" s="1"/>
  <c r="B324" i="55"/>
  <c r="S324" i="55" s="1"/>
  <c r="J144" i="77" s="1"/>
  <c r="B322" i="55"/>
  <c r="S322" i="55" s="1"/>
  <c r="J142" i="77" s="1"/>
  <c r="B323" i="55"/>
  <c r="S323" i="55" s="1"/>
  <c r="J143" i="77" s="1"/>
  <c r="B321" i="55"/>
  <c r="S321" i="55" s="1"/>
  <c r="J141" i="77" s="1"/>
  <c r="B309" i="55"/>
  <c r="S309" i="55" s="1"/>
  <c r="J140" i="77" s="1"/>
  <c r="B308" i="55"/>
  <c r="S308" i="55" s="1"/>
  <c r="J139" i="77" s="1"/>
  <c r="B307" i="55"/>
  <c r="S307" i="55" s="1"/>
  <c r="J138" i="77" s="1"/>
  <c r="B306" i="55"/>
  <c r="S306" i="55" s="1"/>
  <c r="J137" i="77" s="1"/>
  <c r="B298" i="55"/>
  <c r="S298" i="55" s="1"/>
  <c r="J136" i="77" s="1"/>
  <c r="B297" i="55"/>
  <c r="S297" i="55" s="1"/>
  <c r="J135" i="77" s="1"/>
  <c r="B293" i="55"/>
  <c r="S293" i="55" s="1"/>
  <c r="J134" i="77" s="1"/>
  <c r="B251" i="55"/>
  <c r="S251" i="55" s="1"/>
  <c r="J127" i="77" s="1"/>
  <c r="B252" i="55"/>
  <c r="S252" i="55" s="1"/>
  <c r="J128" i="77" s="1"/>
  <c r="B253" i="55"/>
  <c r="S253" i="55" s="1"/>
  <c r="J129" i="77" s="1"/>
  <c r="B254" i="55"/>
  <c r="S254" i="55" s="1"/>
  <c r="J130" i="77" s="1"/>
  <c r="B250" i="55"/>
  <c r="S250" i="55" s="1"/>
  <c r="J126" i="77" s="1"/>
  <c r="B208" i="55"/>
  <c r="S208" i="55" s="1"/>
  <c r="J106" i="77" s="1"/>
  <c r="B209" i="55"/>
  <c r="S209" i="55" s="1"/>
  <c r="J107" i="77" s="1"/>
  <c r="B210" i="55"/>
  <c r="S210" i="55" s="1"/>
  <c r="J108" i="77" s="1"/>
  <c r="B211" i="55"/>
  <c r="S211" i="55" s="1"/>
  <c r="J109" i="77" s="1"/>
  <c r="B212" i="55"/>
  <c r="S212" i="55" s="1"/>
  <c r="J110" i="77" s="1"/>
  <c r="B213" i="55"/>
  <c r="S213" i="55" s="1"/>
  <c r="J111" i="77" s="1"/>
  <c r="B214" i="55"/>
  <c r="S214" i="55" s="1"/>
  <c r="J112" i="77" s="1"/>
  <c r="B215" i="55"/>
  <c r="S215" i="55" s="1"/>
  <c r="J113" i="77" s="1"/>
  <c r="B216" i="55"/>
  <c r="S216" i="55" s="1"/>
  <c r="J114" i="77" s="1"/>
  <c r="B217" i="55"/>
  <c r="S217" i="55" s="1"/>
  <c r="J115" i="77" s="1"/>
  <c r="B218" i="55"/>
  <c r="S218" i="55" s="1"/>
  <c r="J116" i="77" s="1"/>
  <c r="B219" i="55"/>
  <c r="S219" i="55" s="1"/>
  <c r="J117" i="77" s="1"/>
  <c r="B220" i="55"/>
  <c r="S220" i="55" s="1"/>
  <c r="J118" i="77" s="1"/>
  <c r="B221" i="55"/>
  <c r="S221" i="55" s="1"/>
  <c r="J119" i="77" s="1"/>
  <c r="B222" i="55"/>
  <c r="S222" i="55" s="1"/>
  <c r="J120" i="77" s="1"/>
  <c r="B223" i="55"/>
  <c r="S223" i="55" s="1"/>
  <c r="J121" i="77" s="1"/>
  <c r="B224" i="55"/>
  <c r="S224" i="55" s="1"/>
  <c r="J122" i="77" s="1"/>
  <c r="B225" i="55"/>
  <c r="S225" i="55" s="1"/>
  <c r="J123" i="77" s="1"/>
  <c r="B207" i="55"/>
  <c r="S207" i="55" s="1"/>
  <c r="J105" i="77" s="1"/>
  <c r="B181" i="55"/>
  <c r="S181" i="55" s="1"/>
  <c r="J92" i="77" s="1"/>
  <c r="B182" i="55"/>
  <c r="S182" i="55" s="1"/>
  <c r="J93" i="77" s="1"/>
  <c r="B183" i="55"/>
  <c r="S183" i="55" s="1"/>
  <c r="J94" i="77" s="1"/>
  <c r="B184" i="55"/>
  <c r="S184" i="55" s="1"/>
  <c r="J95" i="77" s="1"/>
  <c r="B185" i="55"/>
  <c r="S185" i="55" s="1"/>
  <c r="J96" i="77" s="1"/>
  <c r="B186" i="55"/>
  <c r="S186" i="55" s="1"/>
  <c r="J97" i="77" s="1"/>
  <c r="B187" i="55"/>
  <c r="S187" i="55" s="1"/>
  <c r="J98" i="77" s="1"/>
  <c r="B188" i="55"/>
  <c r="S188" i="55" s="1"/>
  <c r="J99" i="77" s="1"/>
  <c r="B189" i="55"/>
  <c r="S189" i="55" s="1"/>
  <c r="J100" i="77" s="1"/>
  <c r="B190" i="55"/>
  <c r="S190" i="55" s="1"/>
  <c r="J101" i="77" s="1"/>
  <c r="B191" i="55"/>
  <c r="S191" i="55" s="1"/>
  <c r="J102" i="77" s="1"/>
  <c r="B192" i="55"/>
  <c r="S192" i="55" s="1"/>
  <c r="J103" i="77" s="1"/>
  <c r="B180" i="55"/>
  <c r="S180" i="55" s="1"/>
  <c r="J91" i="77" s="1"/>
  <c r="B152" i="55"/>
  <c r="S152" i="55" s="1"/>
  <c r="J81" i="77" s="1"/>
  <c r="B153" i="55"/>
  <c r="S153" i="55" s="1"/>
  <c r="J82" i="77" s="1"/>
  <c r="B154" i="55"/>
  <c r="S154" i="55" s="1"/>
  <c r="J83" i="77" s="1"/>
  <c r="B155" i="55"/>
  <c r="S155" i="55" s="1"/>
  <c r="J84" i="77" s="1"/>
  <c r="B156" i="55"/>
  <c r="S156" i="55" s="1"/>
  <c r="J85" i="77" s="1"/>
  <c r="B157" i="55"/>
  <c r="S157" i="55" s="1"/>
  <c r="J86" i="77" s="1"/>
  <c r="B158" i="55"/>
  <c r="S158" i="55" s="1"/>
  <c r="J87" i="77" s="1"/>
  <c r="B151" i="55"/>
  <c r="S151" i="55" s="1"/>
  <c r="J80" i="77" s="1"/>
  <c r="B87" i="55"/>
  <c r="S87" i="55" s="1"/>
  <c r="J28" i="77" s="1"/>
  <c r="B88" i="55"/>
  <c r="S88" i="55" s="1"/>
  <c r="J29" i="77" s="1"/>
  <c r="B89" i="55"/>
  <c r="S89" i="55" s="1"/>
  <c r="J30" i="77" s="1"/>
  <c r="B90" i="55"/>
  <c r="S90" i="55" s="1"/>
  <c r="J31" i="77" s="1"/>
  <c r="B91" i="55"/>
  <c r="S91" i="55" s="1"/>
  <c r="J32" i="77" s="1"/>
  <c r="B92" i="55"/>
  <c r="S92" i="55" s="1"/>
  <c r="J33" i="77" s="1"/>
  <c r="B93" i="55"/>
  <c r="S93" i="55" s="1"/>
  <c r="J34" i="77" s="1"/>
  <c r="B94" i="55"/>
  <c r="S94" i="55" s="1"/>
  <c r="J35" i="77" s="1"/>
  <c r="B95" i="55"/>
  <c r="S95" i="55" s="1"/>
  <c r="J36" i="77" s="1"/>
  <c r="B96" i="55"/>
  <c r="S96" i="55" s="1"/>
  <c r="J37" i="77" s="1"/>
  <c r="B97" i="55"/>
  <c r="S97" i="55" s="1"/>
  <c r="J38" i="77" s="1"/>
  <c r="B98" i="55"/>
  <c r="S98" i="55" s="1"/>
  <c r="J39" i="77" s="1"/>
  <c r="B100" i="55"/>
  <c r="S100" i="55" s="1"/>
  <c r="J41" i="77" s="1"/>
  <c r="B101" i="55"/>
  <c r="S101" i="55" s="1"/>
  <c r="J42" i="77" s="1"/>
  <c r="B102" i="55"/>
  <c r="S102" i="55" s="1"/>
  <c r="J43" i="77" s="1"/>
  <c r="B103" i="55"/>
  <c r="S103" i="55" s="1"/>
  <c r="J44" i="77" s="1"/>
  <c r="B104" i="55"/>
  <c r="S104" i="55" s="1"/>
  <c r="J45" i="77" s="1"/>
  <c r="B105" i="55"/>
  <c r="S105" i="55" s="1"/>
  <c r="J46" i="77" s="1"/>
  <c r="B106" i="55"/>
  <c r="S106" i="55" s="1"/>
  <c r="J47" i="77" s="1"/>
  <c r="B107" i="55"/>
  <c r="S107" i="55" s="1"/>
  <c r="J48" i="77" s="1"/>
  <c r="B108" i="55"/>
  <c r="S108" i="55" s="1"/>
  <c r="J49" i="77" s="1"/>
  <c r="S125" i="55"/>
  <c r="J66" i="77" s="1"/>
  <c r="B86" i="55"/>
  <c r="S86" i="55" s="1"/>
  <c r="J27" i="77" s="1"/>
  <c r="B73" i="55"/>
  <c r="B74" i="55"/>
  <c r="B72" i="55"/>
  <c r="B67" i="55"/>
  <c r="S67" i="55" s="1"/>
  <c r="J23" i="77" s="1"/>
  <c r="B66" i="55"/>
  <c r="S66" i="55" s="1"/>
  <c r="J22" i="77" s="1"/>
  <c r="B62" i="55"/>
  <c r="S62" i="55" s="1"/>
  <c r="J19" i="77" s="1"/>
  <c r="B63" i="55"/>
  <c r="S63" i="55" s="1"/>
  <c r="J20" i="77" s="1"/>
  <c r="B64" i="55"/>
  <c r="S64" i="55" s="1"/>
  <c r="J21" i="77" s="1"/>
  <c r="B61" i="55"/>
  <c r="S61" i="55" s="1"/>
  <c r="J18" i="77" s="1"/>
  <c r="B57" i="55"/>
  <c r="S57" i="55" s="1"/>
  <c r="J15" i="77" s="1"/>
  <c r="B58" i="55"/>
  <c r="S58" i="55" s="1"/>
  <c r="J16" i="77" s="1"/>
  <c r="B59" i="55"/>
  <c r="S59" i="55" s="1"/>
  <c r="J17" i="77" s="1"/>
  <c r="B56" i="55"/>
  <c r="S56" i="55" s="1"/>
  <c r="J14" i="77" s="1"/>
  <c r="B38" i="55"/>
  <c r="S38" i="55" s="1"/>
  <c r="J9" i="77" s="1"/>
  <c r="B39" i="55"/>
  <c r="S39" i="55" s="1"/>
  <c r="J10" i="77" s="1"/>
  <c r="B40" i="55"/>
  <c r="S40" i="55" s="1"/>
  <c r="J11" i="77" s="1"/>
  <c r="B41" i="55"/>
  <c r="S41" i="55" s="1"/>
  <c r="J12" i="77" s="1"/>
  <c r="B42" i="55"/>
  <c r="S42" i="55" s="1"/>
  <c r="J13" i="77" s="1"/>
  <c r="B37" i="55"/>
  <c r="S37" i="55" s="1"/>
  <c r="J8" i="77" s="1"/>
  <c r="AG9" i="77" l="1"/>
  <c r="AG14" i="77"/>
  <c r="AG12" i="77"/>
  <c r="AG17" i="77"/>
  <c r="AG11" i="77"/>
  <c r="AG16" i="77"/>
  <c r="AG8" i="77"/>
  <c r="AG13" i="77"/>
  <c r="AG10" i="77"/>
  <c r="AG15" i="77"/>
  <c r="AE12" i="77"/>
  <c r="AE17" i="77"/>
  <c r="AE8" i="77"/>
  <c r="AE13" i="77"/>
  <c r="AE10" i="77"/>
  <c r="AE15" i="77"/>
  <c r="AE11" i="77"/>
  <c r="AE16" i="77"/>
  <c r="AE9" i="77"/>
  <c r="AE14" i="77"/>
  <c r="O157" i="55"/>
  <c r="T122" i="55"/>
  <c r="K63" i="77" s="1"/>
  <c r="T125" i="55"/>
  <c r="K66" i="77" s="1"/>
  <c r="M125" i="55"/>
  <c r="H125" i="55"/>
  <c r="O125" i="55" s="1"/>
  <c r="E66" i="77" s="1"/>
  <c r="C66" i="77" l="1"/>
  <c r="A66" i="77" s="1"/>
  <c r="M122" i="55"/>
  <c r="O158" i="55"/>
  <c r="C63" i="77" l="1"/>
  <c r="A63" i="77" s="1"/>
  <c r="D7" i="72"/>
  <c r="D8" i="72"/>
  <c r="D9" i="72"/>
  <c r="D10" i="72"/>
  <c r="D11" i="72"/>
  <c r="D12" i="72"/>
  <c r="D13" i="72"/>
  <c r="D15" i="72"/>
  <c r="D6" i="72"/>
  <c r="B169" i="37"/>
  <c r="U169" i="37"/>
  <c r="T169" i="37"/>
  <c r="H169" i="37"/>
  <c r="C169" i="37"/>
  <c r="O169" i="37" l="1"/>
  <c r="V169" i="37"/>
  <c r="I169" i="37"/>
  <c r="P169" i="37" l="1"/>
  <c r="Q169" i="37" s="1"/>
  <c r="U40" i="67"/>
  <c r="U41" i="67"/>
  <c r="U42" i="67"/>
  <c r="U43" i="67"/>
  <c r="I39" i="67" l="1"/>
  <c r="H39" i="67"/>
  <c r="U39" i="67" s="1"/>
  <c r="I38" i="67"/>
  <c r="H38" i="67"/>
  <c r="U38" i="67" s="1"/>
  <c r="I37" i="67"/>
  <c r="H37" i="67"/>
  <c r="U37" i="67" s="1"/>
  <c r="I36" i="67"/>
  <c r="H36" i="67"/>
  <c r="U36" i="67" s="1"/>
  <c r="I35" i="67"/>
  <c r="H35" i="67"/>
  <c r="U35" i="67" s="1"/>
  <c r="I34" i="67"/>
  <c r="H34" i="67"/>
  <c r="U34" i="67" s="1"/>
  <c r="I33" i="67"/>
  <c r="H33" i="67"/>
  <c r="U33" i="67" s="1"/>
  <c r="I32" i="67"/>
  <c r="H32" i="67"/>
  <c r="U32" i="67" s="1"/>
  <c r="I31" i="67"/>
  <c r="H31" i="67"/>
  <c r="U31" i="67" s="1"/>
  <c r="I30" i="67"/>
  <c r="H30" i="67"/>
  <c r="U30" i="67" s="1"/>
  <c r="I29" i="67"/>
  <c r="H29" i="67"/>
  <c r="U29" i="67" s="1"/>
  <c r="I28" i="67"/>
  <c r="H28" i="67"/>
  <c r="U28" i="67" s="1"/>
  <c r="I27" i="67"/>
  <c r="H27" i="67"/>
  <c r="U27" i="67" s="1"/>
  <c r="I26" i="67"/>
  <c r="H26" i="67"/>
  <c r="U26" i="67" s="1"/>
  <c r="I25" i="67"/>
  <c r="H25" i="67"/>
  <c r="U25" i="67" s="1"/>
  <c r="I24" i="67"/>
  <c r="H24" i="67"/>
  <c r="U24" i="67" s="1"/>
  <c r="I23" i="67"/>
  <c r="H23" i="67"/>
  <c r="U23" i="67" s="1"/>
  <c r="I22" i="67"/>
  <c r="H22" i="67"/>
  <c r="U22" i="67" s="1"/>
  <c r="I21" i="67"/>
  <c r="H21" i="67"/>
  <c r="U21" i="67" s="1"/>
  <c r="I20" i="67"/>
  <c r="H20" i="67"/>
  <c r="U20" i="67" s="1"/>
  <c r="I19" i="67"/>
  <c r="H19" i="67"/>
  <c r="U19" i="67" s="1"/>
  <c r="I18" i="67"/>
  <c r="H18" i="67"/>
  <c r="U18" i="67" s="1"/>
  <c r="I17" i="67"/>
  <c r="H17" i="67"/>
  <c r="U17" i="67" s="1"/>
  <c r="I16" i="67"/>
  <c r="H16" i="67"/>
  <c r="U16" i="67" s="1"/>
  <c r="I15" i="67"/>
  <c r="H15" i="67"/>
  <c r="U15" i="67" s="1"/>
  <c r="I14" i="67"/>
  <c r="H14" i="67"/>
  <c r="U14" i="67" s="1"/>
  <c r="I13" i="67"/>
  <c r="H13" i="67"/>
  <c r="U13" i="67" s="1"/>
  <c r="I12" i="67"/>
  <c r="H12" i="67"/>
  <c r="U12" i="67" s="1"/>
  <c r="I11" i="67"/>
  <c r="H11" i="67"/>
  <c r="U11" i="67" s="1"/>
  <c r="I10" i="67"/>
  <c r="H10" i="67"/>
  <c r="U10" i="67" s="1"/>
  <c r="I9" i="67"/>
  <c r="H9" i="67"/>
  <c r="U9" i="67" s="1"/>
  <c r="I8" i="67"/>
  <c r="H8" i="67"/>
  <c r="U8" i="67" s="1"/>
  <c r="I7" i="67"/>
  <c r="H7" i="67"/>
  <c r="U7" i="67" s="1"/>
  <c r="I6" i="67"/>
  <c r="H6" i="67"/>
  <c r="U6" i="67" s="1"/>
  <c r="I5" i="67"/>
  <c r="H5" i="67"/>
  <c r="U5" i="67" s="1"/>
  <c r="I4" i="67"/>
  <c r="H4" i="67"/>
  <c r="U4" i="67" s="1"/>
  <c r="I3" i="67"/>
  <c r="H3" i="67"/>
  <c r="U3" i="67" s="1"/>
  <c r="I2" i="67"/>
  <c r="H2" i="67"/>
  <c r="U2" i="67" s="1"/>
  <c r="O42" i="34" l="1"/>
  <c r="O43" i="34"/>
  <c r="O44" i="34"/>
  <c r="O45" i="34"/>
  <c r="O46" i="34"/>
  <c r="O47" i="34"/>
  <c r="O48" i="34"/>
  <c r="O49" i="34"/>
  <c r="O50" i="34"/>
  <c r="O51" i="34"/>
  <c r="O52" i="34"/>
  <c r="O53" i="34"/>
  <c r="O41" i="34"/>
  <c r="B107" i="34" l="1"/>
  <c r="B108" i="34"/>
  <c r="B109" i="34"/>
  <c r="B110" i="34"/>
  <c r="B111" i="34"/>
  <c r="B112" i="34"/>
  <c r="B113" i="34"/>
  <c r="B114" i="34"/>
  <c r="B115" i="34"/>
  <c r="B116" i="34"/>
  <c r="B117" i="34"/>
  <c r="B118" i="34"/>
  <c r="B119" i="34"/>
  <c r="B61" i="34" l="1"/>
  <c r="B62" i="34"/>
  <c r="B63" i="34"/>
  <c r="B64" i="34"/>
  <c r="B65" i="34"/>
  <c r="B66" i="34"/>
  <c r="B67" i="34"/>
  <c r="B68" i="34"/>
  <c r="B69" i="34"/>
  <c r="B70" i="34"/>
  <c r="B71" i="34"/>
  <c r="B72" i="34"/>
  <c r="B60" i="34"/>
  <c r="E12" i="33" l="1"/>
  <c r="E13" i="33"/>
  <c r="E14" i="33"/>
  <c r="E15" i="33"/>
  <c r="E16" i="33"/>
  <c r="E11" i="33"/>
  <c r="P52" i="31"/>
  <c r="P53" i="31" s="1"/>
  <c r="P54" i="31" s="1"/>
  <c r="P55" i="31" s="1"/>
  <c r="P56" i="31" s="1"/>
  <c r="P57" i="31" s="1"/>
  <c r="P58" i="31" s="1"/>
  <c r="P59" i="31" s="1"/>
  <c r="P60" i="31" s="1"/>
  <c r="P61" i="31" s="1"/>
  <c r="P62" i="31" s="1"/>
  <c r="O51" i="31"/>
  <c r="O52" i="31" s="1"/>
  <c r="O53" i="31" s="1"/>
  <c r="O54" i="31" s="1"/>
  <c r="O55" i="31" s="1"/>
  <c r="O56" i="31" s="1"/>
  <c r="O57" i="31" s="1"/>
  <c r="O58" i="31" s="1"/>
  <c r="O59" i="31" s="1"/>
  <c r="O60" i="31" s="1"/>
  <c r="O61" i="31" s="1"/>
  <c r="O62" i="31" s="1"/>
  <c r="P51" i="31"/>
  <c r="I23" i="31"/>
  <c r="I24" i="31" s="1"/>
  <c r="I25" i="31" s="1"/>
  <c r="I26" i="31" s="1"/>
  <c r="I27" i="31" s="1"/>
  <c r="I28" i="31" s="1"/>
  <c r="I22" i="31"/>
  <c r="U143" i="37" l="1"/>
  <c r="T155" i="37"/>
  <c r="T165" i="37"/>
  <c r="V139" i="37"/>
  <c r="U139" i="37"/>
  <c r="T139" i="37"/>
  <c r="H141" i="37"/>
  <c r="H142" i="37" s="1"/>
  <c r="H143" i="37" s="1"/>
  <c r="H144" i="37" s="1"/>
  <c r="H145" i="37" s="1"/>
  <c r="H146" i="37" s="1"/>
  <c r="H147" i="37" s="1"/>
  <c r="H148" i="37" s="1"/>
  <c r="H149" i="37" s="1"/>
  <c r="H150" i="37" s="1"/>
  <c r="H151" i="37" s="1"/>
  <c r="H152" i="37" s="1"/>
  <c r="H153" i="37" s="1"/>
  <c r="H154" i="37" s="1"/>
  <c r="H155" i="37" s="1"/>
  <c r="H156" i="37" s="1"/>
  <c r="H157" i="37" s="1"/>
  <c r="H158" i="37" s="1"/>
  <c r="H159" i="37" s="1"/>
  <c r="H160" i="37" s="1"/>
  <c r="H161" i="37" s="1"/>
  <c r="H162" i="37" s="1"/>
  <c r="H163" i="37" s="1"/>
  <c r="H164" i="37" s="1"/>
  <c r="H165" i="37" s="1"/>
  <c r="H166" i="37" s="1"/>
  <c r="H167" i="37" s="1"/>
  <c r="H168" i="37" s="1"/>
  <c r="A165" i="37"/>
  <c r="B165" i="37"/>
  <c r="A166" i="37"/>
  <c r="B166" i="37"/>
  <c r="A167" i="37"/>
  <c r="A168" i="37"/>
  <c r="A141" i="37"/>
  <c r="C141" i="37" s="1"/>
  <c r="A142" i="37"/>
  <c r="C142" i="37"/>
  <c r="A143" i="37"/>
  <c r="A144" i="37"/>
  <c r="B144" i="37"/>
  <c r="A145" i="37"/>
  <c r="A146" i="37"/>
  <c r="B146" i="37"/>
  <c r="A147" i="37"/>
  <c r="A148" i="37"/>
  <c r="A149" i="37"/>
  <c r="A150" i="37"/>
  <c r="A151" i="37"/>
  <c r="T151" i="37" s="1"/>
  <c r="A152" i="37"/>
  <c r="A153" i="37"/>
  <c r="T153" i="37" s="1"/>
  <c r="B153" i="37"/>
  <c r="A154" i="37"/>
  <c r="B154" i="37"/>
  <c r="A155" i="37"/>
  <c r="A156" i="37"/>
  <c r="A157" i="37"/>
  <c r="A158" i="37"/>
  <c r="C158" i="37"/>
  <c r="A159" i="37"/>
  <c r="A160" i="37"/>
  <c r="B160" i="37"/>
  <c r="A161" i="37"/>
  <c r="A162" i="37"/>
  <c r="B162" i="37"/>
  <c r="A163" i="37"/>
  <c r="T163" i="37" s="1"/>
  <c r="A164" i="37"/>
  <c r="B164" i="37"/>
  <c r="E139" i="37"/>
  <c r="F139" i="37"/>
  <c r="D139" i="37"/>
  <c r="B140" i="37"/>
  <c r="A140" i="37"/>
  <c r="U140" i="37" s="1"/>
  <c r="E115" i="60"/>
  <c r="E110" i="60"/>
  <c r="D48" i="60" s="1"/>
  <c r="E107" i="60"/>
  <c r="E101" i="60"/>
  <c r="E102" i="60" s="1"/>
  <c r="E97" i="60"/>
  <c r="D35" i="60" s="1"/>
  <c r="D27" i="60"/>
  <c r="D28" i="60"/>
  <c r="D29" i="60"/>
  <c r="D30" i="60"/>
  <c r="D31" i="60"/>
  <c r="D32" i="60"/>
  <c r="D33" i="60"/>
  <c r="D34" i="60"/>
  <c r="D36" i="60"/>
  <c r="D37" i="60"/>
  <c r="D38" i="60"/>
  <c r="D42" i="60"/>
  <c r="D43" i="60"/>
  <c r="D26" i="60"/>
  <c r="D44" i="60"/>
  <c r="D45" i="60"/>
  <c r="D46" i="60"/>
  <c r="D47" i="60"/>
  <c r="D49" i="60"/>
  <c r="D50" i="60"/>
  <c r="D51" i="60"/>
  <c r="D52" i="60"/>
  <c r="D53" i="60"/>
  <c r="D54" i="60"/>
  <c r="B27" i="60"/>
  <c r="B141" i="37" s="1"/>
  <c r="B28" i="60"/>
  <c r="B142" i="37" s="1"/>
  <c r="B29" i="60"/>
  <c r="B143" i="37" s="1"/>
  <c r="B30" i="60"/>
  <c r="B31" i="60"/>
  <c r="B145" i="37" s="1"/>
  <c r="B32" i="60"/>
  <c r="B33" i="60"/>
  <c r="B147" i="37" s="1"/>
  <c r="B34" i="60"/>
  <c r="B148" i="37" s="1"/>
  <c r="B35" i="60"/>
  <c r="B149" i="37" s="1"/>
  <c r="B36" i="60"/>
  <c r="B150" i="37" s="1"/>
  <c r="B37" i="60"/>
  <c r="B151" i="37" s="1"/>
  <c r="B38" i="60"/>
  <c r="B152" i="37" s="1"/>
  <c r="B39" i="60"/>
  <c r="B40" i="60"/>
  <c r="B41" i="60"/>
  <c r="B155" i="37" s="1"/>
  <c r="B42" i="60"/>
  <c r="B156" i="37" s="1"/>
  <c r="B43" i="60"/>
  <c r="B157" i="37" s="1"/>
  <c r="B44" i="60"/>
  <c r="B158" i="37" s="1"/>
  <c r="B45" i="60"/>
  <c r="B159" i="37" s="1"/>
  <c r="B46" i="60"/>
  <c r="B47" i="60"/>
  <c r="B161" i="37" s="1"/>
  <c r="B48" i="60"/>
  <c r="B49" i="60"/>
  <c r="B163" i="37" s="1"/>
  <c r="B50" i="60"/>
  <c r="B51" i="60"/>
  <c r="B52" i="60"/>
  <c r="B53" i="60"/>
  <c r="B167" i="37" s="1"/>
  <c r="B54" i="60"/>
  <c r="B168" i="37" s="1"/>
  <c r="B26" i="60"/>
  <c r="G162" i="37" l="1"/>
  <c r="A134" i="55"/>
  <c r="U161" i="37"/>
  <c r="A117" i="55"/>
  <c r="G161" i="37"/>
  <c r="G150" i="37"/>
  <c r="A114" i="55"/>
  <c r="G142" i="37"/>
  <c r="A116" i="55"/>
  <c r="C167" i="37"/>
  <c r="A136" i="55"/>
  <c r="U165" i="37"/>
  <c r="A115" i="55"/>
  <c r="A118" i="55"/>
  <c r="G118" i="55" s="1"/>
  <c r="M118" i="55" s="1"/>
  <c r="C156" i="37"/>
  <c r="A123" i="55"/>
  <c r="C163" i="37"/>
  <c r="A122" i="55"/>
  <c r="G158" i="37"/>
  <c r="G169" i="37" s="1"/>
  <c r="J169" i="37" s="1"/>
  <c r="A124" i="55"/>
  <c r="C155" i="37"/>
  <c r="A112" i="55"/>
  <c r="G155" i="37"/>
  <c r="U153" i="37"/>
  <c r="A110" i="55"/>
  <c r="U149" i="37"/>
  <c r="A131" i="55"/>
  <c r="U146" i="37"/>
  <c r="A113" i="55"/>
  <c r="A137" i="55"/>
  <c r="T161" i="37"/>
  <c r="C159" i="37"/>
  <c r="A126" i="55"/>
  <c r="U157" i="37"/>
  <c r="A128" i="55"/>
  <c r="A111" i="55"/>
  <c r="C151" i="37"/>
  <c r="A119" i="55"/>
  <c r="C147" i="37"/>
  <c r="A129" i="55"/>
  <c r="A120" i="55"/>
  <c r="L120" i="55" s="1"/>
  <c r="B61" i="77" s="1"/>
  <c r="U61" i="77" s="1"/>
  <c r="C168" i="37"/>
  <c r="A133" i="55"/>
  <c r="T140" i="37"/>
  <c r="A121" i="55"/>
  <c r="G140" i="37"/>
  <c r="A132" i="55"/>
  <c r="C157" i="37"/>
  <c r="T152" i="37"/>
  <c r="A109" i="55"/>
  <c r="U148" i="37"/>
  <c r="A130" i="55"/>
  <c r="G145" i="37"/>
  <c r="C143" i="37"/>
  <c r="A127" i="55"/>
  <c r="G141" i="37"/>
  <c r="A99" i="55"/>
  <c r="A135" i="55"/>
  <c r="T167" i="37"/>
  <c r="T159" i="37"/>
  <c r="U145" i="37"/>
  <c r="G120" i="55"/>
  <c r="M120" i="55" s="1"/>
  <c r="H118" i="55"/>
  <c r="O118" i="55" s="1"/>
  <c r="E59" i="77" s="1"/>
  <c r="E103" i="60"/>
  <c r="D41" i="60" s="1"/>
  <c r="D40" i="60"/>
  <c r="T149" i="37"/>
  <c r="T147" i="37"/>
  <c r="U141" i="37"/>
  <c r="T157" i="37"/>
  <c r="G164" i="37"/>
  <c r="C162" i="37"/>
  <c r="C161" i="37"/>
  <c r="G160" i="37"/>
  <c r="G154" i="37"/>
  <c r="G149" i="37"/>
  <c r="C146" i="37"/>
  <c r="C145" i="37"/>
  <c r="G144" i="37"/>
  <c r="G166" i="37"/>
  <c r="U168" i="37"/>
  <c r="O168" i="37" s="1"/>
  <c r="U166" i="37"/>
  <c r="U164" i="37"/>
  <c r="U162" i="37"/>
  <c r="U160" i="37"/>
  <c r="V160" i="37" s="1"/>
  <c r="U158" i="37"/>
  <c r="U156" i="37"/>
  <c r="U154" i="37"/>
  <c r="U152" i="37"/>
  <c r="O152" i="37" s="1"/>
  <c r="U150" i="37"/>
  <c r="T145" i="37"/>
  <c r="T143" i="37"/>
  <c r="V143" i="37" s="1"/>
  <c r="T141" i="37"/>
  <c r="O141" i="37" s="1"/>
  <c r="D39" i="60"/>
  <c r="G153" i="37" s="1"/>
  <c r="C150" i="37"/>
  <c r="C149" i="37"/>
  <c r="I149" i="37" s="1"/>
  <c r="J149" i="37" s="1"/>
  <c r="G148" i="37"/>
  <c r="G165" i="37"/>
  <c r="T168" i="37"/>
  <c r="T166" i="37"/>
  <c r="T164" i="37"/>
  <c r="T162" i="37"/>
  <c r="T160" i="37"/>
  <c r="T158" i="37"/>
  <c r="O158" i="37" s="1"/>
  <c r="T156" i="37"/>
  <c r="V156" i="37" s="1"/>
  <c r="T154" i="37"/>
  <c r="T150" i="37"/>
  <c r="T148" i="37"/>
  <c r="V148" i="37" s="1"/>
  <c r="U144" i="37"/>
  <c r="V144" i="37" s="1"/>
  <c r="U142" i="37"/>
  <c r="G157" i="37"/>
  <c r="C154" i="37"/>
  <c r="C153" i="37"/>
  <c r="J153" i="37" s="1"/>
  <c r="C152" i="37"/>
  <c r="G152" i="37"/>
  <c r="G146" i="37"/>
  <c r="C166" i="37"/>
  <c r="I166" i="37" s="1"/>
  <c r="C165" i="37"/>
  <c r="U167" i="37"/>
  <c r="V167" i="37" s="1"/>
  <c r="U163" i="37"/>
  <c r="O163" i="37" s="1"/>
  <c r="U159" i="37"/>
  <c r="O159" i="37" s="1"/>
  <c r="U155" i="37"/>
  <c r="U151" i="37"/>
  <c r="V151" i="37" s="1"/>
  <c r="U147" i="37"/>
  <c r="V147" i="37" s="1"/>
  <c r="T146" i="37"/>
  <c r="V146" i="37" s="1"/>
  <c r="T144" i="37"/>
  <c r="T142" i="37"/>
  <c r="V168" i="37"/>
  <c r="V163" i="37"/>
  <c r="O162" i="37"/>
  <c r="O161" i="37"/>
  <c r="O160" i="37"/>
  <c r="V140" i="37"/>
  <c r="O154" i="37"/>
  <c r="O153" i="37"/>
  <c r="O165" i="37"/>
  <c r="O164" i="37"/>
  <c r="O157" i="37"/>
  <c r="O156" i="37"/>
  <c r="V155" i="37"/>
  <c r="O150" i="37"/>
  <c r="O149" i="37"/>
  <c r="V142" i="37"/>
  <c r="O142" i="37"/>
  <c r="O166" i="37"/>
  <c r="V164" i="37"/>
  <c r="V165" i="37"/>
  <c r="V161" i="37"/>
  <c r="V157" i="37"/>
  <c r="O155" i="37"/>
  <c r="V153" i="37"/>
  <c r="O151" i="37"/>
  <c r="V149" i="37"/>
  <c r="V145" i="37"/>
  <c r="O143" i="37"/>
  <c r="V141" i="37"/>
  <c r="V166" i="37"/>
  <c r="O140" i="37"/>
  <c r="I154" i="37"/>
  <c r="J154" i="37" s="1"/>
  <c r="I153" i="37"/>
  <c r="I165" i="37"/>
  <c r="J165" i="37" s="1"/>
  <c r="I150" i="37"/>
  <c r="J150" i="37" s="1"/>
  <c r="I157" i="37"/>
  <c r="P157" i="37" s="1"/>
  <c r="I162" i="37"/>
  <c r="J162" i="37" s="1"/>
  <c r="I161" i="37"/>
  <c r="I145" i="37"/>
  <c r="I141" i="37"/>
  <c r="J141" i="37" s="1"/>
  <c r="I167" i="37"/>
  <c r="I168" i="37"/>
  <c r="G168" i="37"/>
  <c r="G167" i="37"/>
  <c r="I159" i="37"/>
  <c r="I152" i="37"/>
  <c r="I143" i="37"/>
  <c r="I147" i="37"/>
  <c r="I163" i="37"/>
  <c r="J163" i="37" s="1"/>
  <c r="E122" i="55" s="1"/>
  <c r="I151" i="37"/>
  <c r="I156" i="37"/>
  <c r="J156" i="37" s="1"/>
  <c r="I155" i="37"/>
  <c r="G156" i="37"/>
  <c r="J152" i="37"/>
  <c r="C164" i="37"/>
  <c r="G163" i="37"/>
  <c r="J161" i="37"/>
  <c r="C160" i="37"/>
  <c r="G159" i="37"/>
  <c r="I158" i="37"/>
  <c r="J158" i="37" s="1"/>
  <c r="G151" i="37"/>
  <c r="C148" i="37"/>
  <c r="G147" i="37"/>
  <c r="I146" i="37"/>
  <c r="C144" i="37"/>
  <c r="G143" i="37"/>
  <c r="I142" i="37"/>
  <c r="J142" i="37" s="1"/>
  <c r="V159" i="37" l="1"/>
  <c r="H120" i="55"/>
  <c r="O120" i="55" s="1"/>
  <c r="E61" i="77" s="1"/>
  <c r="L118" i="55"/>
  <c r="B59" i="77" s="1"/>
  <c r="U59" i="77" s="1"/>
  <c r="B121" i="55"/>
  <c r="I121" i="55"/>
  <c r="C121" i="55"/>
  <c r="D121" i="55"/>
  <c r="B129" i="55"/>
  <c r="C129" i="55"/>
  <c r="I129" i="55"/>
  <c r="D129" i="55"/>
  <c r="B128" i="55"/>
  <c r="D128" i="55"/>
  <c r="I128" i="55"/>
  <c r="C128" i="55"/>
  <c r="B131" i="55"/>
  <c r="I131" i="55"/>
  <c r="K169" i="37"/>
  <c r="R169" i="37" s="1"/>
  <c r="L169" i="37"/>
  <c r="M169" i="37" s="1"/>
  <c r="B123" i="55"/>
  <c r="I123" i="55"/>
  <c r="B136" i="55"/>
  <c r="D136" i="55"/>
  <c r="I136" i="55"/>
  <c r="C136" i="55"/>
  <c r="J166" i="37"/>
  <c r="X122" i="55"/>
  <c r="O63" i="77" s="1"/>
  <c r="P168" i="37"/>
  <c r="O146" i="37"/>
  <c r="V152" i="37"/>
  <c r="V158" i="37"/>
  <c r="O148" i="37"/>
  <c r="O144" i="37"/>
  <c r="O145" i="37"/>
  <c r="P145" i="37" s="1"/>
  <c r="Q145" i="37" s="1"/>
  <c r="B135" i="55"/>
  <c r="C135" i="55"/>
  <c r="I135" i="55"/>
  <c r="D135" i="55"/>
  <c r="T135" i="55" s="1"/>
  <c r="K76" i="77" s="1"/>
  <c r="B109" i="55"/>
  <c r="I109" i="55"/>
  <c r="B132" i="55"/>
  <c r="C132" i="55"/>
  <c r="I132" i="55"/>
  <c r="D132" i="55"/>
  <c r="B113" i="55"/>
  <c r="C113" i="55"/>
  <c r="I113" i="55"/>
  <c r="D113" i="55"/>
  <c r="B122" i="55"/>
  <c r="S122" i="55" s="1"/>
  <c r="J63" i="77" s="1"/>
  <c r="I122" i="55"/>
  <c r="L122" i="55"/>
  <c r="B63" i="77" s="1"/>
  <c r="U63" i="77" s="1"/>
  <c r="H122" i="55"/>
  <c r="O122" i="55" s="1"/>
  <c r="E63" i="77" s="1"/>
  <c r="B115" i="55"/>
  <c r="C115" i="55"/>
  <c r="I115" i="55"/>
  <c r="D115" i="55"/>
  <c r="B134" i="55"/>
  <c r="S134" i="55" s="1"/>
  <c r="J75" i="77" s="1"/>
  <c r="D134" i="55"/>
  <c r="I134" i="55"/>
  <c r="B127" i="55"/>
  <c r="C127" i="55"/>
  <c r="I127" i="55"/>
  <c r="D127" i="55"/>
  <c r="B130" i="55"/>
  <c r="D130" i="55"/>
  <c r="C130" i="55"/>
  <c r="I130" i="55"/>
  <c r="B120" i="55"/>
  <c r="S120" i="55" s="1"/>
  <c r="J61" i="77" s="1"/>
  <c r="I120" i="55"/>
  <c r="D120" i="55"/>
  <c r="T120" i="55" s="1"/>
  <c r="K61" i="77" s="1"/>
  <c r="C120" i="55"/>
  <c r="B111" i="55"/>
  <c r="S111" i="55" s="1"/>
  <c r="J52" i="77" s="1"/>
  <c r="I111" i="55"/>
  <c r="C111" i="55"/>
  <c r="D111" i="55"/>
  <c r="D124" i="55"/>
  <c r="B124" i="55"/>
  <c r="I124" i="55"/>
  <c r="B114" i="55"/>
  <c r="S114" i="55" s="1"/>
  <c r="J55" i="77" s="1"/>
  <c r="D114" i="55"/>
  <c r="C114" i="55"/>
  <c r="I114" i="55"/>
  <c r="B117" i="55"/>
  <c r="S117" i="55" s="1"/>
  <c r="J58" i="77" s="1"/>
  <c r="I117" i="55"/>
  <c r="C117" i="55"/>
  <c r="D117" i="55"/>
  <c r="B99" i="55"/>
  <c r="S99" i="55" s="1"/>
  <c r="J40" i="77" s="1"/>
  <c r="I99" i="55"/>
  <c r="H99" i="55"/>
  <c r="O99" i="55" s="1"/>
  <c r="E40" i="77" s="1"/>
  <c r="D99" i="55"/>
  <c r="T99" i="55" s="1"/>
  <c r="K40" i="77" s="1"/>
  <c r="G99" i="55"/>
  <c r="M99" i="55" s="1"/>
  <c r="C40" i="77" s="1"/>
  <c r="A40" i="77" s="1"/>
  <c r="L99" i="55"/>
  <c r="B40" i="77" s="1"/>
  <c r="U40" i="77" s="1"/>
  <c r="B133" i="55"/>
  <c r="D133" i="55"/>
  <c r="T133" i="55" s="1"/>
  <c r="K74" i="77" s="1"/>
  <c r="I133" i="55"/>
  <c r="C133" i="55"/>
  <c r="B119" i="55"/>
  <c r="C119" i="55"/>
  <c r="D119" i="55"/>
  <c r="T119" i="55" s="1"/>
  <c r="K60" i="77" s="1"/>
  <c r="I119" i="55"/>
  <c r="D126" i="55"/>
  <c r="B126" i="55"/>
  <c r="S126" i="55" s="1"/>
  <c r="J67" i="77" s="1"/>
  <c r="I126" i="55"/>
  <c r="B137" i="55"/>
  <c r="C137" i="55"/>
  <c r="I137" i="55"/>
  <c r="D137" i="55"/>
  <c r="B110" i="55"/>
  <c r="S110" i="55" s="1"/>
  <c r="J51" i="77" s="1"/>
  <c r="C110" i="55"/>
  <c r="D110" i="55"/>
  <c r="T110" i="55" s="1"/>
  <c r="K51" i="77" s="1"/>
  <c r="I110" i="55"/>
  <c r="B112" i="55"/>
  <c r="S112" i="55" s="1"/>
  <c r="J53" i="77" s="1"/>
  <c r="D112" i="55"/>
  <c r="C112" i="55"/>
  <c r="I112" i="55"/>
  <c r="B118" i="55"/>
  <c r="S118" i="55" s="1"/>
  <c r="J59" i="77" s="1"/>
  <c r="D118" i="55"/>
  <c r="T118" i="55" s="1"/>
  <c r="K59" i="77" s="1"/>
  <c r="C118" i="55"/>
  <c r="I118" i="55"/>
  <c r="B116" i="55"/>
  <c r="S116" i="55" s="1"/>
  <c r="J57" i="77" s="1"/>
  <c r="I116" i="55"/>
  <c r="C116" i="55"/>
  <c r="C61" i="77"/>
  <c r="A61" i="77" s="1"/>
  <c r="C59" i="77"/>
  <c r="A59" i="77" s="1"/>
  <c r="T124" i="55"/>
  <c r="K65" i="77" s="1"/>
  <c r="S124" i="55"/>
  <c r="J65" i="77" s="1"/>
  <c r="G116" i="55"/>
  <c r="M116" i="55" s="1"/>
  <c r="L116" i="55"/>
  <c r="B57" i="77" s="1"/>
  <c r="U57" i="77" s="1"/>
  <c r="G124" i="55"/>
  <c r="M124" i="55" s="1"/>
  <c r="L124" i="55"/>
  <c r="B65" i="77" s="1"/>
  <c r="U65" i="77" s="1"/>
  <c r="G109" i="55"/>
  <c r="M109" i="55" s="1"/>
  <c r="L109" i="55"/>
  <c r="B50" i="77" s="1"/>
  <c r="U50" i="77" s="1"/>
  <c r="S109" i="55"/>
  <c r="J50" i="77" s="1"/>
  <c r="G135" i="55"/>
  <c r="M135" i="55" s="1"/>
  <c r="L135" i="55"/>
  <c r="B76" i="77" s="1"/>
  <c r="U76" i="77" s="1"/>
  <c r="S135" i="55"/>
  <c r="J76" i="77" s="1"/>
  <c r="G133" i="55"/>
  <c r="M133" i="55" s="1"/>
  <c r="L133" i="55"/>
  <c r="B74" i="77" s="1"/>
  <c r="U74" i="77" s="1"/>
  <c r="S133" i="55"/>
  <c r="J74" i="77" s="1"/>
  <c r="G130" i="55"/>
  <c r="M130" i="55" s="1"/>
  <c r="L130" i="55"/>
  <c r="B71" i="77" s="1"/>
  <c r="U71" i="77" s="1"/>
  <c r="S130" i="55"/>
  <c r="J71" i="77" s="1"/>
  <c r="M123" i="55"/>
  <c r="L123" i="55"/>
  <c r="B64" i="77" s="1"/>
  <c r="U64" i="77" s="1"/>
  <c r="S123" i="55"/>
  <c r="J64" i="77" s="1"/>
  <c r="M121" i="55"/>
  <c r="L121" i="55"/>
  <c r="B62" i="77" s="1"/>
  <c r="U62" i="77" s="1"/>
  <c r="S121" i="55"/>
  <c r="J62" i="77" s="1"/>
  <c r="G127" i="55"/>
  <c r="M127" i="55" s="1"/>
  <c r="L127" i="55"/>
  <c r="B68" i="77" s="1"/>
  <c r="U68" i="77" s="1"/>
  <c r="S127" i="55"/>
  <c r="J68" i="77" s="1"/>
  <c r="G110" i="55"/>
  <c r="M110" i="55" s="1"/>
  <c r="L110" i="55"/>
  <c r="B51" i="77" s="1"/>
  <c r="U51" i="77" s="1"/>
  <c r="G117" i="55"/>
  <c r="M117" i="55" s="1"/>
  <c r="L117" i="55"/>
  <c r="B58" i="77" s="1"/>
  <c r="U58" i="77" s="1"/>
  <c r="G114" i="55"/>
  <c r="M114" i="55" s="1"/>
  <c r="L114" i="55"/>
  <c r="B55" i="77" s="1"/>
  <c r="U55" i="77" s="1"/>
  <c r="G129" i="55"/>
  <c r="M129" i="55" s="1"/>
  <c r="L129" i="55"/>
  <c r="B70" i="77" s="1"/>
  <c r="U70" i="77" s="1"/>
  <c r="S129" i="55"/>
  <c r="J70" i="77" s="1"/>
  <c r="G112" i="55"/>
  <c r="M112" i="55" s="1"/>
  <c r="L112" i="55"/>
  <c r="B53" i="77" s="1"/>
  <c r="U53" i="77" s="1"/>
  <c r="G134" i="55"/>
  <c r="M134" i="55" s="1"/>
  <c r="L134" i="55"/>
  <c r="B75" i="77" s="1"/>
  <c r="U75" i="77" s="1"/>
  <c r="G137" i="55"/>
  <c r="M137" i="55" s="1"/>
  <c r="L137" i="55"/>
  <c r="B78" i="77" s="1"/>
  <c r="U78" i="77" s="1"/>
  <c r="S137" i="55"/>
  <c r="J78" i="77" s="1"/>
  <c r="G132" i="55"/>
  <c r="M132" i="55" s="1"/>
  <c r="L132" i="55"/>
  <c r="B73" i="77" s="1"/>
  <c r="U73" i="77" s="1"/>
  <c r="S132" i="55"/>
  <c r="J73" i="77" s="1"/>
  <c r="G115" i="55"/>
  <c r="M115" i="55" s="1"/>
  <c r="L115" i="55"/>
  <c r="B56" i="77" s="1"/>
  <c r="U56" i="77" s="1"/>
  <c r="S115" i="55"/>
  <c r="J56" i="77" s="1"/>
  <c r="G131" i="55"/>
  <c r="M131" i="55" s="1"/>
  <c r="L131" i="55"/>
  <c r="B72" i="77" s="1"/>
  <c r="U72" i="77" s="1"/>
  <c r="S131" i="55"/>
  <c r="J72" i="77" s="1"/>
  <c r="G128" i="55"/>
  <c r="M128" i="55" s="1"/>
  <c r="L128" i="55"/>
  <c r="B69" i="77" s="1"/>
  <c r="U69" i="77" s="1"/>
  <c r="S128" i="55"/>
  <c r="J69" i="77" s="1"/>
  <c r="M113" i="55"/>
  <c r="L113" i="55"/>
  <c r="B54" i="77" s="1"/>
  <c r="U54" i="77" s="1"/>
  <c r="S113" i="55"/>
  <c r="J54" i="77" s="1"/>
  <c r="G111" i="55"/>
  <c r="M111" i="55" s="1"/>
  <c r="L111" i="55"/>
  <c r="B52" i="77" s="1"/>
  <c r="U52" i="77" s="1"/>
  <c r="G136" i="55"/>
  <c r="M136" i="55" s="1"/>
  <c r="L136" i="55"/>
  <c r="B77" i="77" s="1"/>
  <c r="U77" i="77" s="1"/>
  <c r="S136" i="55"/>
  <c r="J77" i="77" s="1"/>
  <c r="G119" i="55"/>
  <c r="M119" i="55" s="1"/>
  <c r="L119" i="55"/>
  <c r="B60" i="77" s="1"/>
  <c r="U60" i="77" s="1"/>
  <c r="S119" i="55"/>
  <c r="J60" i="77" s="1"/>
  <c r="G126" i="55"/>
  <c r="M126" i="55" s="1"/>
  <c r="L126" i="55"/>
  <c r="B67" i="77" s="1"/>
  <c r="U67" i="77" s="1"/>
  <c r="H130" i="55"/>
  <c r="O130" i="55" s="1"/>
  <c r="E71" i="77" s="1"/>
  <c r="T130" i="55"/>
  <c r="K71" i="77" s="1"/>
  <c r="H114" i="55"/>
  <c r="O114" i="55" s="1"/>
  <c r="E55" i="77" s="1"/>
  <c r="T114" i="55"/>
  <c r="K55" i="77" s="1"/>
  <c r="H135" i="55"/>
  <c r="O135" i="55" s="1"/>
  <c r="E76" i="77" s="1"/>
  <c r="H113" i="55"/>
  <c r="O113" i="55" s="1"/>
  <c r="E54" i="77" s="1"/>
  <c r="T113" i="55"/>
  <c r="K54" i="77" s="1"/>
  <c r="H111" i="55"/>
  <c r="O111" i="55" s="1"/>
  <c r="E52" i="77" s="1"/>
  <c r="T111" i="55"/>
  <c r="K52" i="77" s="1"/>
  <c r="H136" i="55"/>
  <c r="O136" i="55" s="1"/>
  <c r="E77" i="77" s="1"/>
  <c r="T136" i="55"/>
  <c r="K77" i="77" s="1"/>
  <c r="D131" i="55"/>
  <c r="T131" i="55" s="1"/>
  <c r="K72" i="77" s="1"/>
  <c r="H131" i="55"/>
  <c r="O131" i="55" s="1"/>
  <c r="E72" i="77" s="1"/>
  <c r="C131" i="55"/>
  <c r="H128" i="55"/>
  <c r="O128" i="55" s="1"/>
  <c r="E69" i="77" s="1"/>
  <c r="T128" i="55"/>
  <c r="K69" i="77" s="1"/>
  <c r="T123" i="55"/>
  <c r="K64" i="77" s="1"/>
  <c r="H123" i="55"/>
  <c r="O123" i="55" s="1"/>
  <c r="E64" i="77" s="1"/>
  <c r="H126" i="55"/>
  <c r="O126" i="55" s="1"/>
  <c r="E67" i="77" s="1"/>
  <c r="T126" i="55"/>
  <c r="K67" i="77" s="1"/>
  <c r="H116" i="55"/>
  <c r="O116" i="55" s="1"/>
  <c r="E57" i="77" s="1"/>
  <c r="D116" i="55"/>
  <c r="T116" i="55" s="1"/>
  <c r="K57" i="77" s="1"/>
  <c r="H124" i="55"/>
  <c r="O124" i="55" s="1"/>
  <c r="E65" i="77" s="1"/>
  <c r="H127" i="55"/>
  <c r="O127" i="55" s="1"/>
  <c r="E68" i="77" s="1"/>
  <c r="T127" i="55"/>
  <c r="K68" i="77" s="1"/>
  <c r="H110" i="55"/>
  <c r="O110" i="55" s="1"/>
  <c r="E51" i="77" s="1"/>
  <c r="T117" i="55"/>
  <c r="K58" i="77" s="1"/>
  <c r="H117" i="55"/>
  <c r="O117" i="55" s="1"/>
  <c r="E58" i="77" s="1"/>
  <c r="H133" i="55"/>
  <c r="O133" i="55" s="1"/>
  <c r="E74" i="77" s="1"/>
  <c r="T121" i="55"/>
  <c r="K62" i="77" s="1"/>
  <c r="H121" i="55"/>
  <c r="O121" i="55" s="1"/>
  <c r="E62" i="77" s="1"/>
  <c r="H119" i="55"/>
  <c r="O119" i="55" s="1"/>
  <c r="E60" i="77" s="1"/>
  <c r="H134" i="55"/>
  <c r="O134" i="55" s="1"/>
  <c r="E75" i="77" s="1"/>
  <c r="C134" i="55"/>
  <c r="T134" i="55"/>
  <c r="K75" i="77" s="1"/>
  <c r="T137" i="55"/>
  <c r="K78" i="77" s="1"/>
  <c r="H137" i="55"/>
  <c r="O137" i="55" s="1"/>
  <c r="E78" i="77" s="1"/>
  <c r="D109" i="55"/>
  <c r="T109" i="55" s="1"/>
  <c r="K50" i="77" s="1"/>
  <c r="H109" i="55"/>
  <c r="O109" i="55" s="1"/>
  <c r="E50" i="77" s="1"/>
  <c r="T132" i="55"/>
  <c r="K73" i="77" s="1"/>
  <c r="H132" i="55"/>
  <c r="O132" i="55" s="1"/>
  <c r="E73" i="77" s="1"/>
  <c r="H115" i="55"/>
  <c r="O115" i="55" s="1"/>
  <c r="E56" i="77" s="1"/>
  <c r="T115" i="55"/>
  <c r="K56" i="77" s="1"/>
  <c r="H129" i="55"/>
  <c r="O129" i="55" s="1"/>
  <c r="E70" i="77" s="1"/>
  <c r="T129" i="55"/>
  <c r="K70" i="77" s="1"/>
  <c r="H112" i="55"/>
  <c r="O112" i="55" s="1"/>
  <c r="E53" i="77" s="1"/>
  <c r="T112" i="55"/>
  <c r="K53" i="77" s="1"/>
  <c r="V150" i="37"/>
  <c r="J143" i="37"/>
  <c r="O167" i="37"/>
  <c r="P167" i="37" s="1"/>
  <c r="Q167" i="37" s="1"/>
  <c r="J145" i="37"/>
  <c r="P159" i="37"/>
  <c r="V154" i="37"/>
  <c r="V162" i="37"/>
  <c r="P152" i="37"/>
  <c r="J157" i="37"/>
  <c r="K157" i="37" s="1"/>
  <c r="J146" i="37"/>
  <c r="K146" i="37" s="1"/>
  <c r="J155" i="37"/>
  <c r="K155" i="37" s="1"/>
  <c r="J147" i="37"/>
  <c r="J167" i="37"/>
  <c r="K167" i="37" s="1"/>
  <c r="O147" i="37"/>
  <c r="J159" i="37"/>
  <c r="J168" i="37"/>
  <c r="P161" i="37"/>
  <c r="Q161" i="37" s="1"/>
  <c r="P153" i="37"/>
  <c r="P149" i="37"/>
  <c r="Q149" i="37" s="1"/>
  <c r="P162" i="37"/>
  <c r="P150" i="37"/>
  <c r="Q150" i="37" s="1"/>
  <c r="P154" i="37"/>
  <c r="Q154" i="37" s="1"/>
  <c r="P166" i="37"/>
  <c r="Q166" i="37" s="1"/>
  <c r="P143" i="37"/>
  <c r="Q143" i="37" s="1"/>
  <c r="P155" i="37"/>
  <c r="Q155" i="37" s="1"/>
  <c r="P146" i="37"/>
  <c r="Q146" i="37" s="1"/>
  <c r="P141" i="37"/>
  <c r="Q141" i="37" s="1"/>
  <c r="P165" i="37"/>
  <c r="J151" i="37"/>
  <c r="K151" i="37" s="1"/>
  <c r="P151" i="37"/>
  <c r="Q151" i="37" s="1"/>
  <c r="P156" i="37"/>
  <c r="Q156" i="37" s="1"/>
  <c r="P147" i="37"/>
  <c r="Q147" i="37" s="1"/>
  <c r="P163" i="37"/>
  <c r="Q163" i="37" s="1"/>
  <c r="P142" i="37"/>
  <c r="P158" i="37"/>
  <c r="Q158" i="37" s="1"/>
  <c r="Q162" i="37"/>
  <c r="Q159" i="37"/>
  <c r="Q152" i="37"/>
  <c r="Q168" i="37"/>
  <c r="Q153" i="37"/>
  <c r="Q157" i="37"/>
  <c r="K168" i="37"/>
  <c r="K165" i="37"/>
  <c r="K166" i="37"/>
  <c r="K163" i="37"/>
  <c r="K152" i="37"/>
  <c r="K147" i="37"/>
  <c r="K142" i="37"/>
  <c r="K158" i="37"/>
  <c r="K156" i="37"/>
  <c r="I164" i="37"/>
  <c r="J164" i="37" s="1"/>
  <c r="I144" i="37"/>
  <c r="J144" i="37" s="1"/>
  <c r="I148" i="37"/>
  <c r="J148" i="37" s="1"/>
  <c r="I160" i="37"/>
  <c r="K150" i="37"/>
  <c r="K162" i="37"/>
  <c r="K154" i="37"/>
  <c r="K143" i="37"/>
  <c r="K153" i="37"/>
  <c r="K141" i="37"/>
  <c r="K145" i="37"/>
  <c r="K149" i="37"/>
  <c r="K161" i="37"/>
  <c r="L163" i="37" l="1"/>
  <c r="M163" i="37" s="1"/>
  <c r="F122" i="55"/>
  <c r="C62" i="77"/>
  <c r="A62" i="77" s="1"/>
  <c r="C51" i="77"/>
  <c r="A51" i="77" s="1"/>
  <c r="C65" i="77"/>
  <c r="A65" i="77" s="1"/>
  <c r="C57" i="77"/>
  <c r="A57" i="77" s="1"/>
  <c r="C69" i="77"/>
  <c r="A69" i="77" s="1"/>
  <c r="C76" i="77"/>
  <c r="A76" i="77" s="1"/>
  <c r="C52" i="77"/>
  <c r="A52" i="77" s="1"/>
  <c r="C56" i="77"/>
  <c r="A56" i="77" s="1"/>
  <c r="C75" i="77"/>
  <c r="A75" i="77" s="1"/>
  <c r="C50" i="77"/>
  <c r="A50" i="77" s="1"/>
  <c r="C74" i="77"/>
  <c r="A74" i="77" s="1"/>
  <c r="C71" i="77"/>
  <c r="A71" i="77" s="1"/>
  <c r="C73" i="77"/>
  <c r="A73" i="77" s="1"/>
  <c r="C78" i="77"/>
  <c r="A78" i="77" s="1"/>
  <c r="C64" i="77"/>
  <c r="A64" i="77" s="1"/>
  <c r="C72" i="77"/>
  <c r="A72" i="77" s="1"/>
  <c r="C54" i="77"/>
  <c r="A54" i="77" s="1"/>
  <c r="C55" i="77"/>
  <c r="A55" i="77" s="1"/>
  <c r="C60" i="77"/>
  <c r="A60" i="77" s="1"/>
  <c r="C70" i="77"/>
  <c r="A70" i="77" s="1"/>
  <c r="C68" i="77"/>
  <c r="A68" i="77" s="1"/>
  <c r="C53" i="77"/>
  <c r="A53" i="77" s="1"/>
  <c r="C58" i="77"/>
  <c r="A58" i="77" s="1"/>
  <c r="C77" i="77"/>
  <c r="A77" i="77" s="1"/>
  <c r="C67" i="77"/>
  <c r="A67" i="77" s="1"/>
  <c r="R153" i="37"/>
  <c r="K159" i="37"/>
  <c r="R159" i="37" s="1"/>
  <c r="L149" i="37"/>
  <c r="M149" i="37" s="1"/>
  <c r="R166" i="37"/>
  <c r="R155" i="37"/>
  <c r="R150" i="37"/>
  <c r="L152" i="37"/>
  <c r="M152" i="37" s="1"/>
  <c r="L161" i="37"/>
  <c r="M161" i="37" s="1"/>
  <c r="L162" i="37"/>
  <c r="M162" i="37" s="1"/>
  <c r="R168" i="37"/>
  <c r="R151" i="37"/>
  <c r="R146" i="37"/>
  <c r="R161" i="37"/>
  <c r="R162" i="37"/>
  <c r="R147" i="37"/>
  <c r="R156" i="37"/>
  <c r="R149" i="37"/>
  <c r="L145" i="37"/>
  <c r="M145" i="37" s="1"/>
  <c r="L154" i="37"/>
  <c r="M154" i="37" s="1"/>
  <c r="J160" i="37"/>
  <c r="P160" i="37"/>
  <c r="L156" i="37"/>
  <c r="M156" i="37" s="1"/>
  <c r="L151" i="37"/>
  <c r="M151" i="37" s="1"/>
  <c r="L142" i="37"/>
  <c r="M142" i="37" s="1"/>
  <c r="L165" i="37"/>
  <c r="M165" i="37" s="1"/>
  <c r="L167" i="37"/>
  <c r="M167" i="37" s="1"/>
  <c r="R167" i="37"/>
  <c r="R163" i="37"/>
  <c r="R141" i="37"/>
  <c r="R143" i="37"/>
  <c r="Q142" i="37"/>
  <c r="R142" i="37" s="1"/>
  <c r="Q165" i="37"/>
  <c r="R165" i="37" s="1"/>
  <c r="R154" i="37"/>
  <c r="R145" i="37"/>
  <c r="P148" i="37"/>
  <c r="Q148" i="37" s="1"/>
  <c r="L157" i="37"/>
  <c r="M157" i="37" s="1"/>
  <c r="L141" i="37"/>
  <c r="M141" i="37" s="1"/>
  <c r="L153" i="37"/>
  <c r="M153" i="37" s="1"/>
  <c r="L143" i="37"/>
  <c r="M143" i="37" s="1"/>
  <c r="L150" i="37"/>
  <c r="M150" i="37" s="1"/>
  <c r="L158" i="37"/>
  <c r="M158" i="37" s="1"/>
  <c r="L146" i="37"/>
  <c r="M146" i="37" s="1"/>
  <c r="L147" i="37"/>
  <c r="M147" i="37" s="1"/>
  <c r="L155" i="37"/>
  <c r="M155" i="37" s="1"/>
  <c r="L166" i="37"/>
  <c r="M166" i="37" s="1"/>
  <c r="L168" i="37"/>
  <c r="M168" i="37" s="1"/>
  <c r="R157" i="37"/>
  <c r="R152" i="37"/>
  <c r="R158" i="37"/>
  <c r="P164" i="37"/>
  <c r="P144" i="37"/>
  <c r="K148" i="37"/>
  <c r="K164" i="37"/>
  <c r="K144" i="37"/>
  <c r="K160" i="37"/>
  <c r="Y122" i="55" l="1"/>
  <c r="P63" i="77" s="1"/>
  <c r="L159" i="37"/>
  <c r="M159" i="37" s="1"/>
  <c r="L144" i="37"/>
  <c r="M144" i="37" s="1"/>
  <c r="L160" i="37"/>
  <c r="M160" i="37" s="1"/>
  <c r="Q144" i="37"/>
  <c r="R144" i="37" s="1"/>
  <c r="Q160" i="37"/>
  <c r="R160" i="37" s="1"/>
  <c r="L164" i="37"/>
  <c r="M164" i="37" s="1"/>
  <c r="L148" i="37"/>
  <c r="M148" i="37" s="1"/>
  <c r="Q164" i="37"/>
  <c r="R164" i="37" s="1"/>
  <c r="R148" i="37"/>
  <c r="C27" i="60"/>
  <c r="C28" i="60"/>
  <c r="C29" i="60"/>
  <c r="C30" i="60"/>
  <c r="C31" i="60"/>
  <c r="C32" i="60"/>
  <c r="C33" i="60"/>
  <c r="C34" i="60"/>
  <c r="C35" i="60"/>
  <c r="C36" i="60"/>
  <c r="C37" i="60"/>
  <c r="C38" i="60"/>
  <c r="C39" i="60"/>
  <c r="C40" i="60"/>
  <c r="C41" i="60"/>
  <c r="C42" i="60"/>
  <c r="C43" i="60"/>
  <c r="C44" i="60"/>
  <c r="C45" i="60"/>
  <c r="C46" i="60"/>
  <c r="C47" i="60"/>
  <c r="C48" i="60"/>
  <c r="C49" i="60"/>
  <c r="C50" i="60"/>
  <c r="C51" i="60"/>
  <c r="C52" i="60"/>
  <c r="C53" i="60"/>
  <c r="C54" i="60"/>
  <c r="B119" i="60" l="1"/>
  <c r="B149" i="60" s="1"/>
  <c r="B120" i="60"/>
  <c r="B150" i="60" s="1"/>
  <c r="B121" i="60"/>
  <c r="B122" i="60"/>
  <c r="B123" i="60"/>
  <c r="B153" i="60" s="1"/>
  <c r="B124" i="60"/>
  <c r="B125" i="60"/>
  <c r="B126" i="60"/>
  <c r="B127" i="60"/>
  <c r="B128" i="60"/>
  <c r="B129" i="60"/>
  <c r="B130" i="60"/>
  <c r="B131" i="60"/>
  <c r="B132" i="60"/>
  <c r="B133" i="60"/>
  <c r="B134" i="60"/>
  <c r="B135" i="60"/>
  <c r="B136" i="60"/>
  <c r="B137" i="60"/>
  <c r="B138" i="60"/>
  <c r="B139" i="60"/>
  <c r="B140" i="60"/>
  <c r="B141" i="60"/>
  <c r="B142" i="60"/>
  <c r="B143" i="60"/>
  <c r="B144" i="60"/>
  <c r="B145" i="60"/>
  <c r="B146" i="60"/>
  <c r="B147" i="60"/>
  <c r="B151" i="60"/>
  <c r="B152" i="60"/>
  <c r="C26" i="60"/>
  <c r="B148" i="60" s="1"/>
  <c r="C140" i="37" l="1"/>
  <c r="C139" i="37"/>
  <c r="B139" i="37"/>
  <c r="A139" i="37"/>
  <c r="N50" i="31"/>
  <c r="N51" i="31"/>
  <c r="N52" i="31"/>
  <c r="N53" i="31"/>
  <c r="N54" i="31"/>
  <c r="N55" i="31"/>
  <c r="N56" i="31"/>
  <c r="N57" i="31"/>
  <c r="N58" i="31"/>
  <c r="N59" i="31"/>
  <c r="N60" i="31"/>
  <c r="N61" i="31"/>
  <c r="N62" i="31"/>
  <c r="I140" i="37" l="1"/>
  <c r="P140" i="37" s="1"/>
  <c r="J140" i="37" l="1"/>
  <c r="E121" i="55" s="1"/>
  <c r="Q140" i="37"/>
  <c r="X121" i="55" l="1"/>
  <c r="O62" i="77" s="1"/>
  <c r="K140" i="37"/>
  <c r="F121" i="55" s="1"/>
  <c r="J23" i="39"/>
  <c r="J22" i="39"/>
  <c r="J20" i="39"/>
  <c r="J21" i="39"/>
  <c r="J19" i="39"/>
  <c r="Y121" i="55" l="1"/>
  <c r="P62" i="77" s="1"/>
  <c r="R140" i="37"/>
  <c r="L140" i="37"/>
  <c r="M140" i="37" s="1"/>
  <c r="M131" i="37"/>
  <c r="M139" i="37" s="1"/>
  <c r="J131" i="37"/>
  <c r="J139" i="37" s="1"/>
  <c r="I131" i="37"/>
  <c r="I139" i="37" s="1"/>
  <c r="H131" i="37"/>
  <c r="H139" i="37" s="1"/>
  <c r="G131" i="37"/>
  <c r="G139" i="37" s="1"/>
  <c r="V131" i="37"/>
  <c r="U131" i="37"/>
  <c r="T131" i="37"/>
  <c r="C131" i="37"/>
  <c r="B131" i="37"/>
  <c r="A131" i="37"/>
  <c r="M123" i="37"/>
  <c r="K123" i="37"/>
  <c r="I123" i="37"/>
  <c r="H123" i="37"/>
  <c r="G123" i="37"/>
  <c r="V123" i="37"/>
  <c r="U123" i="37"/>
  <c r="T123" i="37"/>
  <c r="C123" i="37"/>
  <c r="B123" i="37"/>
  <c r="A123" i="37"/>
  <c r="M115" i="37"/>
  <c r="L115" i="37"/>
  <c r="I115" i="37"/>
  <c r="H115" i="37"/>
  <c r="G115" i="37"/>
  <c r="V115" i="37"/>
  <c r="U115" i="37"/>
  <c r="T115" i="37"/>
  <c r="C115" i="37"/>
  <c r="B115" i="37"/>
  <c r="A115" i="37"/>
  <c r="M106" i="37"/>
  <c r="I106" i="37"/>
  <c r="H106" i="37"/>
  <c r="G106" i="37"/>
  <c r="V106" i="37"/>
  <c r="U106" i="37"/>
  <c r="T106" i="37"/>
  <c r="C106" i="37"/>
  <c r="B106" i="37"/>
  <c r="A106" i="37"/>
  <c r="M47" i="37"/>
  <c r="J47" i="37"/>
  <c r="I47" i="37"/>
  <c r="H47" i="37"/>
  <c r="G47" i="37"/>
  <c r="V47" i="37"/>
  <c r="U47" i="37"/>
  <c r="T47" i="37"/>
  <c r="C47" i="37"/>
  <c r="B47" i="37"/>
  <c r="A47" i="37"/>
  <c r="B37" i="37"/>
  <c r="C37" i="37"/>
  <c r="T37" i="37"/>
  <c r="U37" i="37"/>
  <c r="V37" i="37"/>
  <c r="G37" i="37"/>
  <c r="H37" i="37"/>
  <c r="I37" i="37"/>
  <c r="L37" i="37"/>
  <c r="M37" i="37"/>
  <c r="A37" i="37"/>
  <c r="M96" i="37"/>
  <c r="L96" i="37"/>
  <c r="K96" i="37"/>
  <c r="J96" i="37"/>
  <c r="I96" i="37"/>
  <c r="H96" i="37"/>
  <c r="G96" i="37"/>
  <c r="V96" i="37"/>
  <c r="U96" i="37"/>
  <c r="T96" i="37"/>
  <c r="C96" i="37"/>
  <c r="B96" i="37"/>
  <c r="A96" i="37"/>
  <c r="M86" i="37"/>
  <c r="L86" i="37"/>
  <c r="K86" i="37"/>
  <c r="J86" i="37"/>
  <c r="I86" i="37"/>
  <c r="H86" i="37"/>
  <c r="G86" i="37"/>
  <c r="V86" i="37"/>
  <c r="U86" i="37"/>
  <c r="T86" i="37"/>
  <c r="C86" i="37"/>
  <c r="B86" i="37"/>
  <c r="A86" i="37"/>
  <c r="M75" i="37"/>
  <c r="L75" i="37"/>
  <c r="K75" i="37"/>
  <c r="J75" i="37"/>
  <c r="I75" i="37"/>
  <c r="H75" i="37"/>
  <c r="G75" i="37"/>
  <c r="V75" i="37"/>
  <c r="U75" i="37"/>
  <c r="T75" i="37"/>
  <c r="C75" i="37"/>
  <c r="B75" i="37"/>
  <c r="A75" i="37"/>
  <c r="M64" i="37"/>
  <c r="L64" i="37"/>
  <c r="K64" i="37"/>
  <c r="J64" i="37"/>
  <c r="I64" i="37"/>
  <c r="H64" i="37"/>
  <c r="G64" i="37"/>
  <c r="V64" i="37"/>
  <c r="U64" i="37"/>
  <c r="T64" i="37"/>
  <c r="C64" i="37"/>
  <c r="B64" i="37"/>
  <c r="A64" i="37"/>
  <c r="M59" i="37"/>
  <c r="L59" i="37"/>
  <c r="K59" i="37"/>
  <c r="J59" i="37"/>
  <c r="I59" i="37"/>
  <c r="H59" i="37"/>
  <c r="G59" i="37"/>
  <c r="V59" i="37"/>
  <c r="U59" i="37"/>
  <c r="T59" i="37"/>
  <c r="C59" i="37"/>
  <c r="B59" i="37"/>
  <c r="A59" i="37"/>
  <c r="M18" i="37"/>
  <c r="L18" i="37"/>
  <c r="L30" i="37" s="1"/>
  <c r="L106" i="37" s="1"/>
  <c r="K18" i="37"/>
  <c r="K30" i="37" s="1"/>
  <c r="K115" i="37" s="1"/>
  <c r="J18" i="37"/>
  <c r="J30" i="37" s="1"/>
  <c r="J123" i="37" s="1"/>
  <c r="I18" i="37"/>
  <c r="H18" i="37"/>
  <c r="G18" i="37"/>
  <c r="V18" i="37"/>
  <c r="U18" i="37"/>
  <c r="T18" i="37"/>
  <c r="C18" i="37"/>
  <c r="B18" i="37"/>
  <c r="A18" i="37"/>
  <c r="R131" i="37"/>
  <c r="R139" i="37" s="1"/>
  <c r="Q131" i="37"/>
  <c r="Q139" i="37" s="1"/>
  <c r="P131" i="37"/>
  <c r="P139" i="37" s="1"/>
  <c r="O131" i="37"/>
  <c r="O139" i="37" s="1"/>
  <c r="R123" i="37"/>
  <c r="Q123" i="37"/>
  <c r="P123" i="37"/>
  <c r="O123" i="37"/>
  <c r="R115" i="37"/>
  <c r="Q115" i="37"/>
  <c r="P115" i="37"/>
  <c r="O115" i="37"/>
  <c r="R106" i="37"/>
  <c r="Q106" i="37"/>
  <c r="P106" i="37"/>
  <c r="O106" i="37"/>
  <c r="R96" i="37"/>
  <c r="Q96" i="37"/>
  <c r="P96" i="37"/>
  <c r="O96" i="37"/>
  <c r="R86" i="37"/>
  <c r="Q86" i="37"/>
  <c r="P86" i="37"/>
  <c r="O86" i="37"/>
  <c r="R75" i="37"/>
  <c r="Q75" i="37"/>
  <c r="P75" i="37"/>
  <c r="O75" i="37"/>
  <c r="R64" i="37"/>
  <c r="Q64" i="37"/>
  <c r="P64" i="37"/>
  <c r="O64" i="37"/>
  <c r="R59" i="37"/>
  <c r="Q59" i="37"/>
  <c r="P59" i="37"/>
  <c r="O59" i="37"/>
  <c r="R47" i="37"/>
  <c r="Q47" i="37"/>
  <c r="P47" i="37"/>
  <c r="O47" i="37"/>
  <c r="R37" i="37"/>
  <c r="Q37" i="37"/>
  <c r="P37" i="37"/>
  <c r="O37" i="37"/>
  <c r="R30" i="37"/>
  <c r="Q30" i="37"/>
  <c r="P30" i="37"/>
  <c r="O30" i="37"/>
  <c r="P18" i="37"/>
  <c r="Q18" i="37"/>
  <c r="R18" i="37"/>
  <c r="O18" i="37"/>
  <c r="A87" i="37"/>
  <c r="K37" i="37" l="1"/>
  <c r="K47" i="37"/>
  <c r="J106" i="37"/>
  <c r="L123" i="37"/>
  <c r="K131" i="37"/>
  <c r="K139" i="37" s="1"/>
  <c r="J37" i="37"/>
  <c r="L47" i="37"/>
  <c r="K106" i="37"/>
  <c r="J115" i="37"/>
  <c r="L131" i="37"/>
  <c r="L139" i="37" s="1"/>
  <c r="G132" i="37"/>
  <c r="G124" i="37"/>
  <c r="G116" i="37"/>
  <c r="G108" i="37" l="1"/>
  <c r="G107" i="37"/>
  <c r="G78" i="37"/>
  <c r="G77" i="37"/>
  <c r="G76" i="37"/>
  <c r="G48" i="37"/>
  <c r="G40" i="37"/>
  <c r="G39" i="37"/>
  <c r="G38" i="37"/>
  <c r="G31" i="37"/>
  <c r="G87" i="37"/>
  <c r="G97" i="37"/>
  <c r="G66" i="37"/>
  <c r="G65" i="37"/>
  <c r="G61" i="37"/>
  <c r="G60" i="37"/>
  <c r="G20" i="37"/>
  <c r="G19" i="37"/>
  <c r="G10" i="37"/>
  <c r="N16" i="59" l="1"/>
  <c r="N15" i="59"/>
  <c r="N14" i="59"/>
  <c r="N13" i="59"/>
  <c r="N12" i="59"/>
  <c r="N11" i="59"/>
  <c r="N10" i="59"/>
  <c r="N8" i="59"/>
  <c r="N9" i="59"/>
  <c r="N7" i="59"/>
  <c r="N6" i="59"/>
  <c r="N4" i="59"/>
  <c r="N5" i="59"/>
  <c r="N3" i="59"/>
  <c r="N2" i="59"/>
  <c r="A8156" i="59" l="1"/>
  <c r="A8155" i="59"/>
  <c r="A8154" i="59"/>
  <c r="A8153" i="59"/>
  <c r="A8152" i="59"/>
  <c r="A8151" i="59"/>
  <c r="A8150" i="59"/>
  <c r="A8149" i="59"/>
  <c r="A8148" i="59"/>
  <c r="M16" i="59"/>
  <c r="A10006" i="59"/>
  <c r="A10005" i="59"/>
  <c r="A10004" i="59"/>
  <c r="A10003" i="59"/>
  <c r="A10002" i="59"/>
  <c r="A10001" i="59"/>
  <c r="A10000" i="59"/>
  <c r="A9999" i="59"/>
  <c r="A9998" i="59"/>
  <c r="A9997" i="59"/>
  <c r="A9996" i="59"/>
  <c r="A9995" i="59"/>
  <c r="A9994" i="59"/>
  <c r="A9993" i="59"/>
  <c r="A9992" i="59"/>
  <c r="A9991" i="59"/>
  <c r="A9990" i="59"/>
  <c r="A9989" i="59"/>
  <c r="A9988" i="59"/>
  <c r="A9987" i="59"/>
  <c r="A9986" i="59"/>
  <c r="A9985" i="59"/>
  <c r="A9984" i="59"/>
  <c r="A9983" i="59"/>
  <c r="A9982" i="59"/>
  <c r="A9981" i="59"/>
  <c r="A9980" i="59"/>
  <c r="A9979" i="59"/>
  <c r="A9978" i="59"/>
  <c r="A9977" i="59"/>
  <c r="A9976" i="59"/>
  <c r="A9975" i="59"/>
  <c r="A9974" i="59"/>
  <c r="A9973" i="59"/>
  <c r="A9972" i="59"/>
  <c r="A9971" i="59"/>
  <c r="A9970" i="59"/>
  <c r="A9969" i="59"/>
  <c r="A9968" i="59"/>
  <c r="A9967" i="59"/>
  <c r="A9966" i="59"/>
  <c r="A9965" i="59"/>
  <c r="A9964" i="59"/>
  <c r="A9963" i="59"/>
  <c r="A9962" i="59"/>
  <c r="A9961" i="59"/>
  <c r="A9960" i="59"/>
  <c r="A9959" i="59"/>
  <c r="A9958" i="59"/>
  <c r="A9957" i="59"/>
  <c r="A9956" i="59"/>
  <c r="A9955" i="59"/>
  <c r="A9954" i="59"/>
  <c r="A9953" i="59"/>
  <c r="A9952" i="59"/>
  <c r="A9951" i="59"/>
  <c r="A9950" i="59"/>
  <c r="A9949" i="59"/>
  <c r="A9948" i="59"/>
  <c r="A9947" i="59"/>
  <c r="A9946" i="59"/>
  <c r="A9945" i="59"/>
  <c r="A9944" i="59"/>
  <c r="A9943" i="59"/>
  <c r="A9942" i="59"/>
  <c r="A9941" i="59"/>
  <c r="A9940" i="59"/>
  <c r="A9939" i="59"/>
  <c r="A9938" i="59"/>
  <c r="A9937" i="59"/>
  <c r="A9936" i="59"/>
  <c r="A9935" i="59"/>
  <c r="A9934" i="59"/>
  <c r="A9933" i="59"/>
  <c r="A9932" i="59"/>
  <c r="A9931" i="59"/>
  <c r="A9930" i="59"/>
  <c r="A9929" i="59"/>
  <c r="A9928" i="59"/>
  <c r="A9927" i="59"/>
  <c r="A9926" i="59"/>
  <c r="A9925" i="59"/>
  <c r="A9924" i="59"/>
  <c r="A9923" i="59"/>
  <c r="A9922" i="59"/>
  <c r="A9921" i="59"/>
  <c r="A9920" i="59"/>
  <c r="A9919" i="59"/>
  <c r="A9918" i="59"/>
  <c r="A9917" i="59"/>
  <c r="A9916" i="59"/>
  <c r="A9915" i="59"/>
  <c r="A9914" i="59"/>
  <c r="A9913" i="59"/>
  <c r="A9912" i="59"/>
  <c r="A9911" i="59"/>
  <c r="A9910" i="59"/>
  <c r="A9909" i="59"/>
  <c r="A9908" i="59"/>
  <c r="A9907" i="59"/>
  <c r="A9906" i="59"/>
  <c r="A9905" i="59"/>
  <c r="A9904" i="59"/>
  <c r="A9903" i="59"/>
  <c r="A9902" i="59"/>
  <c r="A9901" i="59"/>
  <c r="A9900" i="59"/>
  <c r="A9899" i="59"/>
  <c r="A9898" i="59"/>
  <c r="A9897" i="59"/>
  <c r="A9896" i="59"/>
  <c r="A9895" i="59"/>
  <c r="A9894" i="59"/>
  <c r="A9893" i="59"/>
  <c r="A9892" i="59"/>
  <c r="A9891" i="59"/>
  <c r="A9890" i="59"/>
  <c r="A9889" i="59"/>
  <c r="A9888" i="59"/>
  <c r="A9887" i="59"/>
  <c r="A9886" i="59"/>
  <c r="A9885" i="59"/>
  <c r="A9884" i="59"/>
  <c r="A9883" i="59"/>
  <c r="A9882" i="59"/>
  <c r="A9881" i="59"/>
  <c r="A9880" i="59"/>
  <c r="A9879" i="59"/>
  <c r="A9878" i="59"/>
  <c r="A9877" i="59"/>
  <c r="A9876" i="59"/>
  <c r="A9875" i="59"/>
  <c r="A9874" i="59"/>
  <c r="A9873" i="59"/>
  <c r="A9872" i="59"/>
  <c r="A9871" i="59"/>
  <c r="A9870" i="59"/>
  <c r="A9869" i="59"/>
  <c r="A9868" i="59"/>
  <c r="A9867" i="59"/>
  <c r="A9866" i="59"/>
  <c r="A9865" i="59"/>
  <c r="A9864" i="59"/>
  <c r="A9863" i="59"/>
  <c r="A9862" i="59"/>
  <c r="A9861" i="59"/>
  <c r="A9860" i="59"/>
  <c r="A9859" i="59"/>
  <c r="A9858" i="59"/>
  <c r="A9857" i="59"/>
  <c r="A9856" i="59"/>
  <c r="A9855" i="59"/>
  <c r="A9854" i="59"/>
  <c r="A9853" i="59"/>
  <c r="A9852" i="59"/>
  <c r="A9851" i="59"/>
  <c r="A9850" i="59"/>
  <c r="A9849" i="59"/>
  <c r="A9848" i="59"/>
  <c r="A9847" i="59"/>
  <c r="A9846" i="59"/>
  <c r="A9845" i="59"/>
  <c r="A9844" i="59"/>
  <c r="A9843" i="59"/>
  <c r="A9842" i="59"/>
  <c r="A9841" i="59"/>
  <c r="A9840" i="59"/>
  <c r="A9839" i="59"/>
  <c r="A9838" i="59"/>
  <c r="A9837" i="59"/>
  <c r="A9836" i="59"/>
  <c r="A9835" i="59"/>
  <c r="A9834" i="59"/>
  <c r="A9833" i="59"/>
  <c r="A9832" i="59"/>
  <c r="A9831" i="59"/>
  <c r="A9830" i="59"/>
  <c r="A9829" i="59"/>
  <c r="A9828" i="59"/>
  <c r="A9827" i="59"/>
  <c r="A9826" i="59"/>
  <c r="A9825" i="59"/>
  <c r="A9824" i="59"/>
  <c r="A9823" i="59"/>
  <c r="A9822" i="59"/>
  <c r="A9821" i="59"/>
  <c r="A9820" i="59"/>
  <c r="A9819" i="59"/>
  <c r="A9818" i="59"/>
  <c r="A9817" i="59"/>
  <c r="A9816" i="59"/>
  <c r="A9815" i="59"/>
  <c r="A9814" i="59"/>
  <c r="A9813" i="59"/>
  <c r="A9812" i="59"/>
  <c r="A9811" i="59"/>
  <c r="A9810" i="59"/>
  <c r="A9809" i="59"/>
  <c r="A9808" i="59"/>
  <c r="A9807" i="59"/>
  <c r="A9806" i="59"/>
  <c r="A9805" i="59"/>
  <c r="A9804" i="59"/>
  <c r="A9803" i="59"/>
  <c r="A9802" i="59"/>
  <c r="A9801" i="59"/>
  <c r="A9800" i="59"/>
  <c r="A9799" i="59"/>
  <c r="A9798" i="59"/>
  <c r="A9797" i="59"/>
  <c r="A9796" i="59"/>
  <c r="A9795" i="59"/>
  <c r="A9794" i="59"/>
  <c r="A9793" i="59"/>
  <c r="A9792" i="59"/>
  <c r="A9791" i="59"/>
  <c r="A9790" i="59"/>
  <c r="A9789" i="59"/>
  <c r="A9788" i="59"/>
  <c r="A9787" i="59"/>
  <c r="A9786" i="59"/>
  <c r="A9785" i="59"/>
  <c r="A9784" i="59"/>
  <c r="A9783" i="59"/>
  <c r="A9782" i="59"/>
  <c r="A9781" i="59"/>
  <c r="A9780" i="59"/>
  <c r="A9779" i="59"/>
  <c r="A9778" i="59"/>
  <c r="A9777" i="59"/>
  <c r="A9776" i="59"/>
  <c r="A9775" i="59"/>
  <c r="A9774" i="59"/>
  <c r="A9773" i="59"/>
  <c r="A9772" i="59"/>
  <c r="A9771" i="59"/>
  <c r="A9770" i="59"/>
  <c r="A9769" i="59"/>
  <c r="A9768" i="59"/>
  <c r="A9767" i="59"/>
  <c r="A9766" i="59"/>
  <c r="A9765" i="59"/>
  <c r="A9764" i="59"/>
  <c r="A9763" i="59"/>
  <c r="A9762" i="59"/>
  <c r="A9761" i="59"/>
  <c r="A9760" i="59"/>
  <c r="A9759" i="59"/>
  <c r="A9758" i="59"/>
  <c r="A9757" i="59"/>
  <c r="A9756" i="59"/>
  <c r="A9755" i="59"/>
  <c r="A9754" i="59"/>
  <c r="A9753" i="59"/>
  <c r="A9752" i="59"/>
  <c r="A9751" i="59"/>
  <c r="A9750" i="59"/>
  <c r="A9749" i="59"/>
  <c r="A9748" i="59"/>
  <c r="A9747" i="59"/>
  <c r="A9746" i="59"/>
  <c r="A9745" i="59"/>
  <c r="A9744" i="59"/>
  <c r="A9743" i="59"/>
  <c r="A9742" i="59"/>
  <c r="A9741" i="59"/>
  <c r="A9740" i="59"/>
  <c r="A9739" i="59"/>
  <c r="A9738" i="59"/>
  <c r="A9737" i="59"/>
  <c r="A9736" i="59"/>
  <c r="A9735" i="59"/>
  <c r="A9734" i="59"/>
  <c r="A9733" i="59"/>
  <c r="A9732" i="59"/>
  <c r="A9731" i="59"/>
  <c r="A9730" i="59"/>
  <c r="A9729" i="59"/>
  <c r="A9728" i="59"/>
  <c r="A9727" i="59"/>
  <c r="A9726" i="59"/>
  <c r="A9725" i="59"/>
  <c r="A9724" i="59"/>
  <c r="A9723" i="59"/>
  <c r="A9722" i="59"/>
  <c r="A9721" i="59"/>
  <c r="A9720" i="59"/>
  <c r="A9719" i="59"/>
  <c r="A9718" i="59"/>
  <c r="A9717" i="59"/>
  <c r="A9716" i="59"/>
  <c r="A9715" i="59"/>
  <c r="A9714" i="59"/>
  <c r="A9713" i="59"/>
  <c r="A9712" i="59"/>
  <c r="A9711" i="59"/>
  <c r="A9710" i="59"/>
  <c r="A9709" i="59"/>
  <c r="A9708" i="59"/>
  <c r="A9707" i="59"/>
  <c r="A9706" i="59"/>
  <c r="A9705" i="59"/>
  <c r="A9704" i="59"/>
  <c r="A9703" i="59"/>
  <c r="A9702" i="59"/>
  <c r="A9701" i="59"/>
  <c r="A9700" i="59"/>
  <c r="A9699" i="59"/>
  <c r="A9698" i="59"/>
  <c r="A9697" i="59"/>
  <c r="A9696" i="59"/>
  <c r="A9695" i="59"/>
  <c r="A9694" i="59"/>
  <c r="A9693" i="59"/>
  <c r="A9692" i="59"/>
  <c r="A9691" i="59"/>
  <c r="A9690" i="59"/>
  <c r="A9689" i="59"/>
  <c r="A9688" i="59"/>
  <c r="A9687" i="59"/>
  <c r="A9686" i="59"/>
  <c r="A9685" i="59"/>
  <c r="A9684" i="59"/>
  <c r="A9683" i="59"/>
  <c r="A9682" i="59"/>
  <c r="A9681" i="59"/>
  <c r="A9680" i="59"/>
  <c r="A9679" i="59"/>
  <c r="A9678" i="59"/>
  <c r="A9677" i="59"/>
  <c r="A9676" i="59"/>
  <c r="A9675" i="59"/>
  <c r="A9674" i="59"/>
  <c r="A9673" i="59"/>
  <c r="A9672" i="59"/>
  <c r="A9671" i="59"/>
  <c r="A9670" i="59"/>
  <c r="A9669" i="59"/>
  <c r="A9668" i="59"/>
  <c r="A9667" i="59"/>
  <c r="A9666" i="59"/>
  <c r="A9665" i="59"/>
  <c r="A9664" i="59"/>
  <c r="A9663" i="59"/>
  <c r="A9662" i="59"/>
  <c r="A9661" i="59"/>
  <c r="A9660" i="59"/>
  <c r="A9659" i="59"/>
  <c r="A9658" i="59"/>
  <c r="A9657" i="59"/>
  <c r="A9656" i="59"/>
  <c r="A9655" i="59"/>
  <c r="A9654" i="59"/>
  <c r="A9653" i="59"/>
  <c r="A9652" i="59"/>
  <c r="A9651" i="59"/>
  <c r="A9650" i="59"/>
  <c r="A9649" i="59"/>
  <c r="A9648" i="59"/>
  <c r="A9647" i="59"/>
  <c r="A9646" i="59"/>
  <c r="A9645" i="59"/>
  <c r="A9644" i="59"/>
  <c r="A9643" i="59"/>
  <c r="A9642" i="59"/>
  <c r="A9641" i="59"/>
  <c r="A9640" i="59"/>
  <c r="A9639" i="59"/>
  <c r="A9638" i="59"/>
  <c r="A9637" i="59"/>
  <c r="A9636" i="59"/>
  <c r="A9635" i="59"/>
  <c r="A9634" i="59"/>
  <c r="A9633" i="59"/>
  <c r="A9632" i="59"/>
  <c r="A9631" i="59"/>
  <c r="A9630" i="59"/>
  <c r="A9629" i="59"/>
  <c r="A9628" i="59"/>
  <c r="A9627" i="59"/>
  <c r="A9626" i="59"/>
  <c r="A9625" i="59"/>
  <c r="A9624" i="59"/>
  <c r="A9623" i="59"/>
  <c r="A9622" i="59"/>
  <c r="A9621" i="59"/>
  <c r="A9620" i="59"/>
  <c r="A9619" i="59"/>
  <c r="A9618" i="59"/>
  <c r="A9617" i="59"/>
  <c r="A9616" i="59"/>
  <c r="A9615" i="59"/>
  <c r="A9614" i="59"/>
  <c r="A9613" i="59"/>
  <c r="A9612" i="59"/>
  <c r="A9611" i="59"/>
  <c r="A9610" i="59"/>
  <c r="A9609" i="59"/>
  <c r="A9608" i="59"/>
  <c r="A9607" i="59"/>
  <c r="A9606" i="59"/>
  <c r="A9605" i="59"/>
  <c r="A9604" i="59"/>
  <c r="A9603" i="59"/>
  <c r="A9602" i="59"/>
  <c r="A9601" i="59"/>
  <c r="A9600" i="59"/>
  <c r="A9599" i="59"/>
  <c r="A9598" i="59"/>
  <c r="A9597" i="59"/>
  <c r="A9596" i="59"/>
  <c r="A9595" i="59"/>
  <c r="A9594" i="59"/>
  <c r="A9593" i="59"/>
  <c r="A9592" i="59"/>
  <c r="A9591" i="59"/>
  <c r="A9590" i="59"/>
  <c r="A9589" i="59"/>
  <c r="A9588" i="59"/>
  <c r="A9587" i="59"/>
  <c r="A9586" i="59"/>
  <c r="A9585" i="59"/>
  <c r="A9584" i="59"/>
  <c r="A9583" i="59"/>
  <c r="A9582" i="59"/>
  <c r="A9581" i="59"/>
  <c r="A9580" i="59"/>
  <c r="A9579" i="59"/>
  <c r="A9578" i="59"/>
  <c r="A9577" i="59"/>
  <c r="A9576" i="59"/>
  <c r="A9575" i="59"/>
  <c r="A9574" i="59"/>
  <c r="A9573" i="59"/>
  <c r="A9572" i="59"/>
  <c r="A9571" i="59"/>
  <c r="A9570" i="59"/>
  <c r="A9569" i="59"/>
  <c r="A9568" i="59"/>
  <c r="A9567" i="59"/>
  <c r="A9566" i="59"/>
  <c r="A9565" i="59"/>
  <c r="A9564" i="59"/>
  <c r="A9563" i="59"/>
  <c r="A9562" i="59"/>
  <c r="A9561" i="59"/>
  <c r="A9560" i="59"/>
  <c r="A9559" i="59"/>
  <c r="A9558" i="59"/>
  <c r="A9557" i="59"/>
  <c r="A9556" i="59"/>
  <c r="A9555" i="59"/>
  <c r="A9554" i="59"/>
  <c r="A9553" i="59"/>
  <c r="A9552" i="59"/>
  <c r="A9551" i="59"/>
  <c r="A9550" i="59"/>
  <c r="A9549" i="59"/>
  <c r="A9548" i="59"/>
  <c r="A9547" i="59"/>
  <c r="A9546" i="59"/>
  <c r="A9545" i="59"/>
  <c r="A9544" i="59"/>
  <c r="A9543" i="59"/>
  <c r="A9542" i="59"/>
  <c r="A9541" i="59"/>
  <c r="A9540" i="59"/>
  <c r="A9539" i="59"/>
  <c r="A9538" i="59"/>
  <c r="A9537" i="59"/>
  <c r="A9536" i="59"/>
  <c r="A9535" i="59"/>
  <c r="A9534" i="59"/>
  <c r="A9533" i="59"/>
  <c r="A9532" i="59"/>
  <c r="A9531" i="59"/>
  <c r="A9530" i="59"/>
  <c r="A9529" i="59"/>
  <c r="A9528" i="59"/>
  <c r="A9527" i="59"/>
  <c r="A9526" i="59"/>
  <c r="A9525" i="59"/>
  <c r="A9524" i="59"/>
  <c r="A9523" i="59"/>
  <c r="A9522" i="59"/>
  <c r="A9521" i="59"/>
  <c r="A9520" i="59"/>
  <c r="A9519" i="59"/>
  <c r="A9518" i="59"/>
  <c r="A9517" i="59"/>
  <c r="A9516" i="59"/>
  <c r="A9515" i="59"/>
  <c r="A9514" i="59"/>
  <c r="A9513" i="59"/>
  <c r="A9512" i="59"/>
  <c r="A9511" i="59"/>
  <c r="A9510" i="59"/>
  <c r="A9509" i="59"/>
  <c r="A9508" i="59"/>
  <c r="A9507" i="59"/>
  <c r="A9506" i="59"/>
  <c r="A9505" i="59"/>
  <c r="A9504" i="59"/>
  <c r="A9503" i="59"/>
  <c r="A9502" i="59"/>
  <c r="A9501" i="59"/>
  <c r="A9500" i="59"/>
  <c r="A9499" i="59"/>
  <c r="A9498" i="59"/>
  <c r="A9497" i="59"/>
  <c r="A9496" i="59"/>
  <c r="A9495" i="59"/>
  <c r="A9494" i="59"/>
  <c r="A9493" i="59"/>
  <c r="A9492" i="59"/>
  <c r="A9491" i="59"/>
  <c r="A9490" i="59"/>
  <c r="A9489" i="59"/>
  <c r="A9488" i="59"/>
  <c r="A9487" i="59"/>
  <c r="A9486" i="59"/>
  <c r="A9485" i="59"/>
  <c r="A9484" i="59"/>
  <c r="A9483" i="59"/>
  <c r="A9482" i="59"/>
  <c r="A9481" i="59"/>
  <c r="A9480" i="59"/>
  <c r="A9479" i="59"/>
  <c r="A9478" i="59"/>
  <c r="A9477" i="59"/>
  <c r="A9476" i="59"/>
  <c r="A9475" i="59"/>
  <c r="A9474" i="59"/>
  <c r="A9473" i="59"/>
  <c r="A9472" i="59"/>
  <c r="A9471" i="59"/>
  <c r="A9470" i="59"/>
  <c r="A9469" i="59"/>
  <c r="A9468" i="59"/>
  <c r="A9467" i="59"/>
  <c r="A9466" i="59"/>
  <c r="A9465" i="59"/>
  <c r="A9464" i="59"/>
  <c r="A9463" i="59"/>
  <c r="A9462" i="59"/>
  <c r="A9461" i="59"/>
  <c r="A9460" i="59"/>
  <c r="A9459" i="59"/>
  <c r="A9458" i="59"/>
  <c r="A9457" i="59"/>
  <c r="A9456" i="59"/>
  <c r="A9455" i="59"/>
  <c r="A9454" i="59"/>
  <c r="A9453" i="59"/>
  <c r="A9452" i="59"/>
  <c r="A9451" i="59"/>
  <c r="A9450" i="59"/>
  <c r="A9449" i="59"/>
  <c r="A9448" i="59"/>
  <c r="A9447" i="59"/>
  <c r="A9446" i="59"/>
  <c r="A9445" i="59"/>
  <c r="A9444" i="59"/>
  <c r="A9443" i="59"/>
  <c r="A9442" i="59"/>
  <c r="A9441" i="59"/>
  <c r="A9440" i="59"/>
  <c r="A9439" i="59"/>
  <c r="A9438" i="59"/>
  <c r="A9437" i="59"/>
  <c r="A9436" i="59"/>
  <c r="A9435" i="59"/>
  <c r="A9434" i="59"/>
  <c r="A9433" i="59"/>
  <c r="A9432" i="59"/>
  <c r="A9431" i="59"/>
  <c r="A9430" i="59"/>
  <c r="A9429" i="59"/>
  <c r="A9428" i="59"/>
  <c r="A9427" i="59"/>
  <c r="A9426" i="59"/>
  <c r="A9425" i="59"/>
  <c r="A9424" i="59"/>
  <c r="A9423" i="59"/>
  <c r="A9422" i="59"/>
  <c r="A9421" i="59"/>
  <c r="A9420" i="59"/>
  <c r="A9419" i="59"/>
  <c r="A9418" i="59"/>
  <c r="A9417" i="59"/>
  <c r="A9416" i="59"/>
  <c r="A9415" i="59"/>
  <c r="A9414" i="59"/>
  <c r="A9413" i="59"/>
  <c r="A9412" i="59"/>
  <c r="A9411" i="59"/>
  <c r="A9410" i="59"/>
  <c r="A9409" i="59"/>
  <c r="A9408" i="59"/>
  <c r="A9407" i="59"/>
  <c r="A9406" i="59"/>
  <c r="A9405" i="59"/>
  <c r="A9404" i="59"/>
  <c r="A9403" i="59"/>
  <c r="A9402" i="59"/>
  <c r="A9401" i="59"/>
  <c r="A9400" i="59"/>
  <c r="A9399" i="59"/>
  <c r="A9398" i="59"/>
  <c r="A9397" i="59"/>
  <c r="A9396" i="59"/>
  <c r="A9395" i="59"/>
  <c r="A9394" i="59"/>
  <c r="A9393" i="59"/>
  <c r="A9392" i="59"/>
  <c r="A9391" i="59"/>
  <c r="A9390" i="59"/>
  <c r="A9389" i="59"/>
  <c r="A9388" i="59"/>
  <c r="A9387" i="59"/>
  <c r="A9386" i="59"/>
  <c r="A9385" i="59"/>
  <c r="A9384" i="59"/>
  <c r="A9383" i="59"/>
  <c r="A9382" i="59"/>
  <c r="A9381" i="59"/>
  <c r="A9380" i="59"/>
  <c r="A9379" i="59"/>
  <c r="A9378" i="59"/>
  <c r="A9377" i="59"/>
  <c r="A9376" i="59"/>
  <c r="A9375" i="59"/>
  <c r="A9374" i="59"/>
  <c r="A9373" i="59"/>
  <c r="A9372" i="59"/>
  <c r="A9371" i="59"/>
  <c r="A9370" i="59"/>
  <c r="A9369" i="59"/>
  <c r="A9368" i="59"/>
  <c r="A9367" i="59"/>
  <c r="A9366" i="59"/>
  <c r="A9365" i="59"/>
  <c r="A9364" i="59"/>
  <c r="A9363" i="59"/>
  <c r="A9362" i="59"/>
  <c r="A9361" i="59"/>
  <c r="A9360" i="59"/>
  <c r="A9359" i="59"/>
  <c r="A9358" i="59"/>
  <c r="A9357" i="59"/>
  <c r="A9356" i="59"/>
  <c r="A9355" i="59"/>
  <c r="A9354" i="59"/>
  <c r="A9353" i="59"/>
  <c r="A9352" i="59"/>
  <c r="A9351" i="59"/>
  <c r="A9350" i="59"/>
  <c r="A9349" i="59"/>
  <c r="A9348" i="59"/>
  <c r="A9347" i="59"/>
  <c r="A9346" i="59"/>
  <c r="A9345" i="59"/>
  <c r="A9344" i="59"/>
  <c r="A9343" i="59"/>
  <c r="A9342" i="59"/>
  <c r="A9341" i="59"/>
  <c r="A9340" i="59"/>
  <c r="A9339" i="59"/>
  <c r="A9338" i="59"/>
  <c r="A9337" i="59"/>
  <c r="A9336" i="59"/>
  <c r="A9335" i="59"/>
  <c r="A9334" i="59"/>
  <c r="A9333" i="59"/>
  <c r="A9332" i="59"/>
  <c r="A9331" i="59"/>
  <c r="A9330" i="59"/>
  <c r="A9329" i="59"/>
  <c r="A9328" i="59"/>
  <c r="A9327" i="59"/>
  <c r="A9326" i="59"/>
  <c r="A9325" i="59"/>
  <c r="A9324" i="59"/>
  <c r="A9323" i="59"/>
  <c r="A9322" i="59"/>
  <c r="A9321" i="59"/>
  <c r="A9320" i="59"/>
  <c r="A9319" i="59"/>
  <c r="A9318" i="59"/>
  <c r="A9317" i="59"/>
  <c r="A9316" i="59"/>
  <c r="A9315" i="59"/>
  <c r="A9314" i="59"/>
  <c r="A9313" i="59"/>
  <c r="A9312" i="59"/>
  <c r="A9311" i="59"/>
  <c r="A9310" i="59"/>
  <c r="A9309" i="59"/>
  <c r="A9308" i="59"/>
  <c r="A9307" i="59"/>
  <c r="A9306" i="59"/>
  <c r="A9305" i="59"/>
  <c r="A9304" i="59"/>
  <c r="A9303" i="59"/>
  <c r="A9302" i="59"/>
  <c r="A9301" i="59"/>
  <c r="A9300" i="59"/>
  <c r="A9299" i="59"/>
  <c r="A9298" i="59"/>
  <c r="A9297" i="59"/>
  <c r="A9296" i="59"/>
  <c r="A9295" i="59"/>
  <c r="A9294" i="59"/>
  <c r="A9293" i="59"/>
  <c r="A9292" i="59"/>
  <c r="A9291" i="59"/>
  <c r="A9290" i="59"/>
  <c r="A9289" i="59"/>
  <c r="A9288" i="59"/>
  <c r="A9287" i="59"/>
  <c r="A9286" i="59"/>
  <c r="A9285" i="59"/>
  <c r="A9284" i="59"/>
  <c r="A9283" i="59"/>
  <c r="A9282" i="59"/>
  <c r="A9281" i="59"/>
  <c r="A9280" i="59"/>
  <c r="A9279" i="59"/>
  <c r="A9278" i="59"/>
  <c r="A9277" i="59"/>
  <c r="A9276" i="59"/>
  <c r="A9275" i="59"/>
  <c r="A9274" i="59"/>
  <c r="A9273" i="59"/>
  <c r="A9272" i="59"/>
  <c r="A9271" i="59"/>
  <c r="A9270" i="59"/>
  <c r="A9269" i="59"/>
  <c r="A9268" i="59"/>
  <c r="A9267" i="59"/>
  <c r="A9266" i="59"/>
  <c r="A9265" i="59"/>
  <c r="A9264" i="59"/>
  <c r="A9263" i="59"/>
  <c r="A9262" i="59"/>
  <c r="A9261" i="59"/>
  <c r="A9260" i="59"/>
  <c r="A9259" i="59"/>
  <c r="A9258" i="59"/>
  <c r="A9257" i="59"/>
  <c r="A9256" i="59"/>
  <c r="A9255" i="59"/>
  <c r="A9254" i="59"/>
  <c r="A9253" i="59"/>
  <c r="A9252" i="59"/>
  <c r="A9251" i="59"/>
  <c r="A9250" i="59"/>
  <c r="A9249" i="59"/>
  <c r="A9248" i="59"/>
  <c r="A9247" i="59"/>
  <c r="A9246" i="59"/>
  <c r="A9245" i="59"/>
  <c r="A9244" i="59"/>
  <c r="A9243" i="59"/>
  <c r="A9242" i="59"/>
  <c r="A9241" i="59"/>
  <c r="A9240" i="59"/>
  <c r="A9239" i="59"/>
  <c r="A9238" i="59"/>
  <c r="A9237" i="59"/>
  <c r="A9236" i="59"/>
  <c r="A9235" i="59"/>
  <c r="A9234" i="59"/>
  <c r="A9233" i="59"/>
  <c r="A9232" i="59"/>
  <c r="A9231" i="59"/>
  <c r="A9230" i="59"/>
  <c r="A9229" i="59"/>
  <c r="A9228" i="59"/>
  <c r="A9227" i="59"/>
  <c r="A9226" i="59"/>
  <c r="A9225" i="59"/>
  <c r="A9224" i="59"/>
  <c r="A9223" i="59"/>
  <c r="A9222" i="59"/>
  <c r="A9221" i="59"/>
  <c r="A9220" i="59"/>
  <c r="A9219" i="59"/>
  <c r="A9218" i="59"/>
  <c r="A9217" i="59"/>
  <c r="A9216" i="59"/>
  <c r="A9215" i="59"/>
  <c r="A9214" i="59"/>
  <c r="A9213" i="59"/>
  <c r="A9212" i="59"/>
  <c r="A9211" i="59"/>
  <c r="A9210" i="59"/>
  <c r="A9209" i="59"/>
  <c r="A9208" i="59"/>
  <c r="A9207" i="59"/>
  <c r="A9206" i="59"/>
  <c r="A9205" i="59"/>
  <c r="A9204" i="59"/>
  <c r="A9203" i="59"/>
  <c r="A9202" i="59"/>
  <c r="A9201" i="59"/>
  <c r="A9200" i="59"/>
  <c r="A9199" i="59"/>
  <c r="A9198" i="59"/>
  <c r="A9197" i="59"/>
  <c r="A9196" i="59"/>
  <c r="A9195" i="59"/>
  <c r="A9194" i="59"/>
  <c r="A9193" i="59"/>
  <c r="A9192" i="59"/>
  <c r="A9191" i="59"/>
  <c r="A9190" i="59"/>
  <c r="A9189" i="59"/>
  <c r="A9188" i="59"/>
  <c r="A9187" i="59"/>
  <c r="A9186" i="59"/>
  <c r="A9185" i="59"/>
  <c r="A9184" i="59"/>
  <c r="A9183" i="59"/>
  <c r="A9182" i="59"/>
  <c r="A9181" i="59"/>
  <c r="A9180" i="59"/>
  <c r="A9179" i="59"/>
  <c r="A9178" i="59"/>
  <c r="A9177" i="59"/>
  <c r="A9176" i="59"/>
  <c r="A9175" i="59"/>
  <c r="A9174" i="59"/>
  <c r="A9173" i="59"/>
  <c r="A9172" i="59"/>
  <c r="A9171" i="59"/>
  <c r="A9170" i="59"/>
  <c r="A9169" i="59"/>
  <c r="A9168" i="59"/>
  <c r="A9167" i="59"/>
  <c r="A9166" i="59"/>
  <c r="A9165" i="59"/>
  <c r="A9164" i="59"/>
  <c r="A9163" i="59"/>
  <c r="A9162" i="59"/>
  <c r="A9161" i="59"/>
  <c r="A9160" i="59"/>
  <c r="A9159" i="59"/>
  <c r="A9158" i="59"/>
  <c r="A9157" i="59"/>
  <c r="A9156" i="59"/>
  <c r="A9155" i="59"/>
  <c r="A9154" i="59"/>
  <c r="A9153" i="59"/>
  <c r="A9152" i="59"/>
  <c r="A9151" i="59"/>
  <c r="A9150" i="59"/>
  <c r="A9149" i="59"/>
  <c r="A9148" i="59"/>
  <c r="A9147" i="59"/>
  <c r="A9146" i="59"/>
  <c r="A9145" i="59"/>
  <c r="A9144" i="59"/>
  <c r="A9143" i="59"/>
  <c r="A9142" i="59"/>
  <c r="A9141" i="59"/>
  <c r="A9140" i="59"/>
  <c r="A9139" i="59"/>
  <c r="A9138" i="59"/>
  <c r="A9137" i="59"/>
  <c r="A9136" i="59"/>
  <c r="A9135" i="59"/>
  <c r="A9134" i="59"/>
  <c r="A9133" i="59"/>
  <c r="A9132" i="59"/>
  <c r="A9131" i="59"/>
  <c r="A9130" i="59"/>
  <c r="A9129" i="59"/>
  <c r="A9128" i="59"/>
  <c r="A9127" i="59"/>
  <c r="A9126" i="59"/>
  <c r="A9125" i="59"/>
  <c r="A9124" i="59"/>
  <c r="A9123" i="59"/>
  <c r="A9122" i="59"/>
  <c r="A9121" i="59"/>
  <c r="A9120" i="59"/>
  <c r="A9119" i="59"/>
  <c r="A9118" i="59"/>
  <c r="A9117" i="59"/>
  <c r="A9116" i="59"/>
  <c r="A9115" i="59"/>
  <c r="A9114" i="59"/>
  <c r="A9113" i="59"/>
  <c r="A9112" i="59"/>
  <c r="A9111" i="59"/>
  <c r="A9110" i="59"/>
  <c r="A9109" i="59"/>
  <c r="A9108" i="59"/>
  <c r="A9107" i="59"/>
  <c r="A9106" i="59"/>
  <c r="A9105" i="59"/>
  <c r="A9104" i="59"/>
  <c r="A9103" i="59"/>
  <c r="A9102" i="59"/>
  <c r="A9101" i="59"/>
  <c r="A9100" i="59"/>
  <c r="A9099" i="59"/>
  <c r="A9098" i="59"/>
  <c r="A9097" i="59"/>
  <c r="A9096" i="59"/>
  <c r="A9095" i="59"/>
  <c r="A9094" i="59"/>
  <c r="A9093" i="59"/>
  <c r="A9092" i="59"/>
  <c r="A9091" i="59"/>
  <c r="A9090" i="59"/>
  <c r="A9089" i="59"/>
  <c r="A9088" i="59"/>
  <c r="A9087" i="59"/>
  <c r="A9086" i="59"/>
  <c r="A9085" i="59"/>
  <c r="A9084" i="59"/>
  <c r="A9083" i="59"/>
  <c r="A9082" i="59"/>
  <c r="A9081" i="59"/>
  <c r="A9080" i="59"/>
  <c r="A9079" i="59"/>
  <c r="A9078" i="59"/>
  <c r="A9077" i="59"/>
  <c r="A9076" i="59"/>
  <c r="A9075" i="59"/>
  <c r="A9074" i="59"/>
  <c r="A9073" i="59"/>
  <c r="A9072" i="59"/>
  <c r="A9071" i="59"/>
  <c r="A9070" i="59"/>
  <c r="A9069" i="59"/>
  <c r="A9068" i="59"/>
  <c r="A9067" i="59"/>
  <c r="A9066" i="59"/>
  <c r="A9065" i="59"/>
  <c r="A9064" i="59"/>
  <c r="A9063" i="59"/>
  <c r="A9062" i="59"/>
  <c r="A9061" i="59"/>
  <c r="A9060" i="59"/>
  <c r="A9059" i="59"/>
  <c r="A9058" i="59"/>
  <c r="A9057" i="59"/>
  <c r="A9056" i="59"/>
  <c r="A9055" i="59"/>
  <c r="A9054" i="59"/>
  <c r="A9053" i="59"/>
  <c r="A9052" i="59"/>
  <c r="A9051" i="59"/>
  <c r="A9050" i="59"/>
  <c r="A9049" i="59"/>
  <c r="A9048" i="59"/>
  <c r="A9047" i="59"/>
  <c r="A9046" i="59"/>
  <c r="A9045" i="59"/>
  <c r="A9044" i="59"/>
  <c r="A9043" i="59"/>
  <c r="A9042" i="59"/>
  <c r="A9041" i="59"/>
  <c r="A9040" i="59"/>
  <c r="A9039" i="59"/>
  <c r="A9038" i="59"/>
  <c r="A9037" i="59"/>
  <c r="A9036" i="59"/>
  <c r="A9035" i="59"/>
  <c r="A9034" i="59"/>
  <c r="A9033" i="59"/>
  <c r="A9032" i="59"/>
  <c r="A9031" i="59"/>
  <c r="A9030" i="59"/>
  <c r="A9029" i="59"/>
  <c r="A9028" i="59"/>
  <c r="A9027" i="59"/>
  <c r="A9026" i="59"/>
  <c r="A9025" i="59"/>
  <c r="A9024" i="59"/>
  <c r="A9023" i="59"/>
  <c r="A9022" i="59"/>
  <c r="A9021" i="59"/>
  <c r="A9020" i="59"/>
  <c r="A9019" i="59"/>
  <c r="A9018" i="59"/>
  <c r="A9017" i="59"/>
  <c r="A9016" i="59"/>
  <c r="A9015" i="59"/>
  <c r="A9014" i="59"/>
  <c r="A9013" i="59"/>
  <c r="A9012" i="59"/>
  <c r="A9011" i="59"/>
  <c r="A9010" i="59"/>
  <c r="A9009" i="59"/>
  <c r="A9008" i="59"/>
  <c r="A9007" i="59"/>
  <c r="A9006" i="59"/>
  <c r="A9005" i="59"/>
  <c r="A9004" i="59"/>
  <c r="A9003" i="59"/>
  <c r="A9002" i="59"/>
  <c r="A9001" i="59"/>
  <c r="A9000" i="59"/>
  <c r="A8999" i="59"/>
  <c r="A8998" i="59"/>
  <c r="A8997" i="59"/>
  <c r="A8996" i="59"/>
  <c r="A8995" i="59"/>
  <c r="A8994" i="59"/>
  <c r="A8993" i="59"/>
  <c r="A8992" i="59"/>
  <c r="A8991" i="59"/>
  <c r="A8990" i="59"/>
  <c r="A8989" i="59"/>
  <c r="A8988" i="59"/>
  <c r="A8987" i="59"/>
  <c r="A8986" i="59"/>
  <c r="A8985" i="59"/>
  <c r="A8984" i="59"/>
  <c r="A8983" i="59"/>
  <c r="A8982" i="59"/>
  <c r="A8981" i="59"/>
  <c r="A8980" i="59"/>
  <c r="A8979" i="59"/>
  <c r="A8978" i="59"/>
  <c r="A8977" i="59"/>
  <c r="A8976" i="59"/>
  <c r="A8975" i="59"/>
  <c r="A8974" i="59"/>
  <c r="A8973" i="59"/>
  <c r="A8972" i="59"/>
  <c r="A8971" i="59"/>
  <c r="A8970" i="59"/>
  <c r="A8969" i="59"/>
  <c r="A8968" i="59"/>
  <c r="A8967" i="59"/>
  <c r="A8966" i="59"/>
  <c r="A8965" i="59"/>
  <c r="A8964" i="59"/>
  <c r="A8963" i="59"/>
  <c r="A8962" i="59"/>
  <c r="A8961" i="59"/>
  <c r="A8960" i="59"/>
  <c r="A8959" i="59"/>
  <c r="A8958" i="59"/>
  <c r="A8957" i="59"/>
  <c r="A8956" i="59"/>
  <c r="A8955" i="59"/>
  <c r="A8954" i="59"/>
  <c r="A8953" i="59"/>
  <c r="A8952" i="59"/>
  <c r="A8951" i="59"/>
  <c r="A8950" i="59"/>
  <c r="A8949" i="59"/>
  <c r="A8948" i="59"/>
  <c r="A8947" i="59"/>
  <c r="A8946" i="59"/>
  <c r="A8945" i="59"/>
  <c r="A8944" i="59"/>
  <c r="A8943" i="59"/>
  <c r="A8942" i="59"/>
  <c r="A8941" i="59"/>
  <c r="A8940" i="59"/>
  <c r="A8939" i="59"/>
  <c r="A8938" i="59"/>
  <c r="A8937" i="59"/>
  <c r="A8936" i="59"/>
  <c r="A8935" i="59"/>
  <c r="A8934" i="59"/>
  <c r="A8933" i="59"/>
  <c r="A8932" i="59"/>
  <c r="A8931" i="59"/>
  <c r="A8930" i="59"/>
  <c r="A8929" i="59"/>
  <c r="A8928" i="59"/>
  <c r="A8927" i="59"/>
  <c r="A8926" i="59"/>
  <c r="A8925" i="59"/>
  <c r="A8924" i="59"/>
  <c r="A8923" i="59"/>
  <c r="A8922" i="59"/>
  <c r="A8921" i="59"/>
  <c r="A8920" i="59"/>
  <c r="A8919" i="59"/>
  <c r="A8918" i="59"/>
  <c r="A8917" i="59"/>
  <c r="A8916" i="59"/>
  <c r="A8915" i="59"/>
  <c r="A8914" i="59"/>
  <c r="A8913" i="59"/>
  <c r="A8912" i="59"/>
  <c r="A8911" i="59"/>
  <c r="A8910" i="59"/>
  <c r="A8909" i="59"/>
  <c r="A8908" i="59"/>
  <c r="A8907" i="59"/>
  <c r="A8906" i="59"/>
  <c r="A8905" i="59"/>
  <c r="A8904" i="59"/>
  <c r="A8903" i="59"/>
  <c r="A8902" i="59"/>
  <c r="A8901" i="59"/>
  <c r="A8900" i="59"/>
  <c r="A8899" i="59"/>
  <c r="A8898" i="59"/>
  <c r="A8897" i="59"/>
  <c r="A8896" i="59"/>
  <c r="A8895" i="59"/>
  <c r="A8894" i="59"/>
  <c r="A8893" i="59"/>
  <c r="A8892" i="59"/>
  <c r="A8891" i="59"/>
  <c r="A8890" i="59"/>
  <c r="A8889" i="59"/>
  <c r="A8888" i="59"/>
  <c r="A8887" i="59"/>
  <c r="A8886" i="59"/>
  <c r="A8885" i="59"/>
  <c r="A8884" i="59"/>
  <c r="A8883" i="59"/>
  <c r="A8882" i="59"/>
  <c r="A8881" i="59"/>
  <c r="A8880" i="59"/>
  <c r="A8879" i="59"/>
  <c r="A8878" i="59"/>
  <c r="A8877" i="59"/>
  <c r="A8876" i="59"/>
  <c r="A8875" i="59"/>
  <c r="A8874" i="59"/>
  <c r="A8873" i="59"/>
  <c r="A8872" i="59"/>
  <c r="A8871" i="59"/>
  <c r="A8870" i="59"/>
  <c r="A8869" i="59"/>
  <c r="A8868" i="59"/>
  <c r="A8867" i="59"/>
  <c r="A8866" i="59"/>
  <c r="A8865" i="59"/>
  <c r="A8864" i="59"/>
  <c r="A8863" i="59"/>
  <c r="A8862" i="59"/>
  <c r="A8861" i="59"/>
  <c r="A8860" i="59"/>
  <c r="A8859" i="59"/>
  <c r="A8858" i="59"/>
  <c r="A8857" i="59"/>
  <c r="A8856" i="59"/>
  <c r="A8855" i="59"/>
  <c r="A8854" i="59"/>
  <c r="A8853" i="59"/>
  <c r="A8852" i="59"/>
  <c r="A8851" i="59"/>
  <c r="A8850" i="59"/>
  <c r="A8849" i="59"/>
  <c r="A8848" i="59"/>
  <c r="A8847" i="59"/>
  <c r="A8846" i="59"/>
  <c r="A8845" i="59"/>
  <c r="A8844" i="59"/>
  <c r="A8843" i="59"/>
  <c r="A8842" i="59"/>
  <c r="A8841" i="59"/>
  <c r="A8840" i="59"/>
  <c r="A8839" i="59"/>
  <c r="A8838" i="59"/>
  <c r="A8837" i="59"/>
  <c r="A8836" i="59"/>
  <c r="A8835" i="59"/>
  <c r="A8834" i="59"/>
  <c r="A8833" i="59"/>
  <c r="A8832" i="59"/>
  <c r="A8831" i="59"/>
  <c r="A8830" i="59"/>
  <c r="A8829" i="59"/>
  <c r="A8828" i="59"/>
  <c r="A8827" i="59"/>
  <c r="A8826" i="59"/>
  <c r="A8825" i="59"/>
  <c r="A8824" i="59"/>
  <c r="A8823" i="59"/>
  <c r="A8822" i="59"/>
  <c r="A8821" i="59"/>
  <c r="A8820" i="59"/>
  <c r="A8819" i="59"/>
  <c r="A8818" i="59"/>
  <c r="A8817" i="59"/>
  <c r="A8816" i="59"/>
  <c r="A8815" i="59"/>
  <c r="A8814" i="59"/>
  <c r="A8813" i="59"/>
  <c r="A8812" i="59"/>
  <c r="A8811" i="59"/>
  <c r="A8810" i="59"/>
  <c r="A8809" i="59"/>
  <c r="A8808" i="59"/>
  <c r="A8807" i="59"/>
  <c r="A8806" i="59"/>
  <c r="A8805" i="59"/>
  <c r="A8804" i="59"/>
  <c r="A8803" i="59"/>
  <c r="A8802" i="59"/>
  <c r="A8801" i="59"/>
  <c r="A8800" i="59"/>
  <c r="A8799" i="59"/>
  <c r="A8798" i="59"/>
  <c r="A8797" i="59"/>
  <c r="A8796" i="59"/>
  <c r="A8795" i="59"/>
  <c r="A8794" i="59"/>
  <c r="A8793" i="59"/>
  <c r="A8792" i="59"/>
  <c r="A8791" i="59"/>
  <c r="A8790" i="59"/>
  <c r="A8789" i="59"/>
  <c r="A8788" i="59"/>
  <c r="A8787" i="59"/>
  <c r="A8786" i="59"/>
  <c r="A8785" i="59"/>
  <c r="A8784" i="59"/>
  <c r="A8783" i="59"/>
  <c r="A8782" i="59"/>
  <c r="A8781" i="59"/>
  <c r="A8780" i="59"/>
  <c r="A8779" i="59"/>
  <c r="A8778" i="59"/>
  <c r="A8777" i="59"/>
  <c r="A8776" i="59"/>
  <c r="A8775" i="59"/>
  <c r="A8774" i="59"/>
  <c r="A8773" i="59"/>
  <c r="A8772" i="59"/>
  <c r="A8771" i="59"/>
  <c r="A8770" i="59"/>
  <c r="A8769" i="59"/>
  <c r="A8768" i="59"/>
  <c r="A8767" i="59"/>
  <c r="A8766" i="59"/>
  <c r="A8765" i="59"/>
  <c r="A8764" i="59"/>
  <c r="A8763" i="59"/>
  <c r="A8762" i="59"/>
  <c r="A8761" i="59"/>
  <c r="A8760" i="59"/>
  <c r="A8759" i="59"/>
  <c r="A8758" i="59"/>
  <c r="A8757" i="59"/>
  <c r="A8756" i="59"/>
  <c r="A8755" i="59"/>
  <c r="A8754" i="59"/>
  <c r="A8753" i="59"/>
  <c r="A8752" i="59"/>
  <c r="A8751" i="59"/>
  <c r="A8750" i="59"/>
  <c r="A8749" i="59"/>
  <c r="A8748" i="59"/>
  <c r="A8747" i="59"/>
  <c r="A8746" i="59"/>
  <c r="A8745" i="59"/>
  <c r="A8744" i="59"/>
  <c r="A8743" i="59"/>
  <c r="A8742" i="59"/>
  <c r="A8741" i="59"/>
  <c r="A8740" i="59"/>
  <c r="A8739" i="59"/>
  <c r="A8738" i="59"/>
  <c r="A8737" i="59"/>
  <c r="A8736" i="59"/>
  <c r="A8735" i="59"/>
  <c r="A8734" i="59"/>
  <c r="A8733" i="59"/>
  <c r="A8732" i="59"/>
  <c r="A8731" i="59"/>
  <c r="A8730" i="59"/>
  <c r="A8729" i="59"/>
  <c r="A8728" i="59"/>
  <c r="A8727" i="59"/>
  <c r="A8726" i="59"/>
  <c r="A8725" i="59"/>
  <c r="A8724" i="59"/>
  <c r="A8723" i="59"/>
  <c r="A8722" i="59"/>
  <c r="A8721" i="59"/>
  <c r="A8720" i="59"/>
  <c r="A8719" i="59"/>
  <c r="A8718" i="59"/>
  <c r="A8717" i="59"/>
  <c r="A8716" i="59"/>
  <c r="A8715" i="59"/>
  <c r="A8714" i="59"/>
  <c r="A8713" i="59"/>
  <c r="A8712" i="59"/>
  <c r="A8711" i="59"/>
  <c r="A8710" i="59"/>
  <c r="A8709" i="59"/>
  <c r="A8708" i="59"/>
  <c r="A8707" i="59"/>
  <c r="A8706" i="59"/>
  <c r="A8705" i="59"/>
  <c r="A8704" i="59"/>
  <c r="A8703" i="59"/>
  <c r="A8702" i="59"/>
  <c r="A8701" i="59"/>
  <c r="A8700" i="59"/>
  <c r="A8699" i="59"/>
  <c r="A8698" i="59"/>
  <c r="A8697" i="59"/>
  <c r="A8696" i="59"/>
  <c r="A8695" i="59"/>
  <c r="A8694" i="59"/>
  <c r="A8693" i="59"/>
  <c r="A8692" i="59"/>
  <c r="A8691" i="59"/>
  <c r="A8690" i="59"/>
  <c r="A8689" i="59"/>
  <c r="A8688" i="59"/>
  <c r="A8687" i="59"/>
  <c r="A8686" i="59"/>
  <c r="A8685" i="59"/>
  <c r="A8684" i="59"/>
  <c r="A8683" i="59"/>
  <c r="A8682" i="59"/>
  <c r="A8681" i="59"/>
  <c r="A8680" i="59"/>
  <c r="A8679" i="59"/>
  <c r="A8678" i="59"/>
  <c r="A8677" i="59"/>
  <c r="A8676" i="59"/>
  <c r="A8675" i="59"/>
  <c r="A8674" i="59"/>
  <c r="A8673" i="59"/>
  <c r="A8672" i="59"/>
  <c r="A8671" i="59"/>
  <c r="A8670" i="59"/>
  <c r="A8669" i="59"/>
  <c r="A8668" i="59"/>
  <c r="A8667" i="59"/>
  <c r="A8666" i="59"/>
  <c r="A8665" i="59"/>
  <c r="A8664" i="59"/>
  <c r="A8663" i="59"/>
  <c r="A8662" i="59"/>
  <c r="A8661" i="59"/>
  <c r="A8660" i="59"/>
  <c r="A8659" i="59"/>
  <c r="A8658" i="59"/>
  <c r="A8657" i="59"/>
  <c r="A8656" i="59"/>
  <c r="A8655" i="59"/>
  <c r="A8654" i="59"/>
  <c r="A8653" i="59"/>
  <c r="A8652" i="59"/>
  <c r="A8651" i="59"/>
  <c r="A8650" i="59"/>
  <c r="A8649" i="59"/>
  <c r="A8648" i="59"/>
  <c r="A8647" i="59"/>
  <c r="A8646" i="59"/>
  <c r="A8645" i="59"/>
  <c r="A8644" i="59"/>
  <c r="A8643" i="59"/>
  <c r="A8642" i="59"/>
  <c r="A8641" i="59"/>
  <c r="A8640" i="59"/>
  <c r="A8639" i="59"/>
  <c r="A8638" i="59"/>
  <c r="A8637" i="59"/>
  <c r="A8636" i="59"/>
  <c r="A8635" i="59"/>
  <c r="A8634" i="59"/>
  <c r="A8633" i="59"/>
  <c r="A8632" i="59"/>
  <c r="A8631" i="59"/>
  <c r="A8630" i="59"/>
  <c r="A8629" i="59"/>
  <c r="A8628" i="59"/>
  <c r="A8627" i="59"/>
  <c r="A8626" i="59"/>
  <c r="A8625" i="59"/>
  <c r="A8624" i="59"/>
  <c r="A8623" i="59"/>
  <c r="A8622" i="59"/>
  <c r="A8621" i="59"/>
  <c r="A8620" i="59"/>
  <c r="A8619" i="59"/>
  <c r="A8618" i="59"/>
  <c r="A8617" i="59"/>
  <c r="A8616" i="59"/>
  <c r="A8615" i="59"/>
  <c r="A8614" i="59"/>
  <c r="A8613" i="59"/>
  <c r="A8612" i="59"/>
  <c r="A8611" i="59"/>
  <c r="A8610" i="59"/>
  <c r="A8609" i="59"/>
  <c r="A8608" i="59"/>
  <c r="A8607" i="59"/>
  <c r="A8606" i="59"/>
  <c r="A8605" i="59"/>
  <c r="A8604" i="59"/>
  <c r="A8603" i="59"/>
  <c r="A8602" i="59"/>
  <c r="A8601" i="59"/>
  <c r="A8600" i="59"/>
  <c r="A8599" i="59"/>
  <c r="A8598" i="59"/>
  <c r="A8597" i="59"/>
  <c r="A8596" i="59"/>
  <c r="A8595" i="59"/>
  <c r="A8594" i="59"/>
  <c r="A8593" i="59"/>
  <c r="A8592" i="59"/>
  <c r="A8591" i="59"/>
  <c r="A8590" i="59"/>
  <c r="A8589" i="59"/>
  <c r="A8588" i="59"/>
  <c r="A8587" i="59"/>
  <c r="A8586" i="59"/>
  <c r="A8585" i="59"/>
  <c r="A8584" i="59"/>
  <c r="A8583" i="59"/>
  <c r="A8582" i="59"/>
  <c r="A8581" i="59"/>
  <c r="A8580" i="59"/>
  <c r="A8579" i="59"/>
  <c r="A8578" i="59"/>
  <c r="A8577" i="59"/>
  <c r="A8576" i="59"/>
  <c r="A8575" i="59"/>
  <c r="A8574" i="59"/>
  <c r="A8573" i="59"/>
  <c r="A8572" i="59"/>
  <c r="A8571" i="59"/>
  <c r="A8570" i="59"/>
  <c r="A8569" i="59"/>
  <c r="A8568" i="59"/>
  <c r="A8567" i="59"/>
  <c r="A8566" i="59"/>
  <c r="A8565" i="59"/>
  <c r="A8564" i="59"/>
  <c r="A8563" i="59"/>
  <c r="A8562" i="59"/>
  <c r="A8561" i="59"/>
  <c r="A8560" i="59"/>
  <c r="A8559" i="59"/>
  <c r="A8558" i="59"/>
  <c r="A8557" i="59"/>
  <c r="A8556" i="59"/>
  <c r="A8555" i="59"/>
  <c r="A8554" i="59"/>
  <c r="A8553" i="59"/>
  <c r="A8552" i="59"/>
  <c r="A8551" i="59"/>
  <c r="A8550" i="59"/>
  <c r="A8549" i="59"/>
  <c r="A8548" i="59"/>
  <c r="A8547" i="59"/>
  <c r="A8546" i="59"/>
  <c r="A8545" i="59"/>
  <c r="A8544" i="59"/>
  <c r="A8543" i="59"/>
  <c r="A8542" i="59"/>
  <c r="A8541" i="59"/>
  <c r="A8540" i="59"/>
  <c r="A8539" i="59"/>
  <c r="A8538" i="59"/>
  <c r="A8537" i="59"/>
  <c r="A8536" i="59"/>
  <c r="A8535" i="59"/>
  <c r="A8534" i="59"/>
  <c r="A8533" i="59"/>
  <c r="A8532" i="59"/>
  <c r="A8531" i="59"/>
  <c r="A8530" i="59"/>
  <c r="A8529" i="59"/>
  <c r="A8528" i="59"/>
  <c r="A8527" i="59"/>
  <c r="A8526" i="59"/>
  <c r="A8525" i="59"/>
  <c r="A8524" i="59"/>
  <c r="A8523" i="59"/>
  <c r="A8522" i="59"/>
  <c r="A8521" i="59"/>
  <c r="A8520" i="59"/>
  <c r="A8519" i="59"/>
  <c r="A8518" i="59"/>
  <c r="A8517" i="59"/>
  <c r="A8516" i="59"/>
  <c r="A8515" i="59"/>
  <c r="A8514" i="59"/>
  <c r="A8513" i="59"/>
  <c r="A8512" i="59"/>
  <c r="A8511" i="59"/>
  <c r="A8510" i="59"/>
  <c r="A8509" i="59"/>
  <c r="A8508" i="59"/>
  <c r="A8507" i="59"/>
  <c r="A8506" i="59"/>
  <c r="A8505" i="59"/>
  <c r="A8504" i="59"/>
  <c r="A8503" i="59"/>
  <c r="A8502" i="59"/>
  <c r="A8501" i="59"/>
  <c r="A8500" i="59"/>
  <c r="A8499" i="59"/>
  <c r="A8498" i="59"/>
  <c r="A8497" i="59"/>
  <c r="A8496" i="59"/>
  <c r="A8495" i="59"/>
  <c r="A8494" i="59"/>
  <c r="A8493" i="59"/>
  <c r="A8492" i="59"/>
  <c r="A8491" i="59"/>
  <c r="A8490" i="59"/>
  <c r="A8489" i="59"/>
  <c r="A8488" i="59"/>
  <c r="A8487" i="59"/>
  <c r="A8486" i="59"/>
  <c r="A8485" i="59"/>
  <c r="A8484" i="59"/>
  <c r="A8483" i="59"/>
  <c r="A8482" i="59"/>
  <c r="A8481" i="59"/>
  <c r="A8480" i="59"/>
  <c r="A8479" i="59"/>
  <c r="A8478" i="59"/>
  <c r="A8477" i="59"/>
  <c r="A8476" i="59"/>
  <c r="A8475" i="59"/>
  <c r="A8474" i="59"/>
  <c r="A8473" i="59"/>
  <c r="A8472" i="59"/>
  <c r="A8471" i="59"/>
  <c r="A8470" i="59"/>
  <c r="A8469" i="59"/>
  <c r="A8468" i="59"/>
  <c r="A8467" i="59"/>
  <c r="A8466" i="59"/>
  <c r="A8465" i="59"/>
  <c r="A8464" i="59"/>
  <c r="A8463" i="59"/>
  <c r="A8462" i="59"/>
  <c r="A8461" i="59"/>
  <c r="A8460" i="59"/>
  <c r="A8459" i="59"/>
  <c r="A8458" i="59"/>
  <c r="A8457" i="59"/>
  <c r="A8456" i="59"/>
  <c r="A8455" i="59"/>
  <c r="A8454" i="59"/>
  <c r="A8453" i="59"/>
  <c r="A8452" i="59"/>
  <c r="A8451" i="59"/>
  <c r="A8450" i="59"/>
  <c r="A8449" i="59"/>
  <c r="A8448" i="59"/>
  <c r="A8447" i="59"/>
  <c r="A8446" i="59"/>
  <c r="A8445" i="59"/>
  <c r="A8444" i="59"/>
  <c r="A8443" i="59"/>
  <c r="A8442" i="59"/>
  <c r="A8441" i="59"/>
  <c r="A8440" i="59"/>
  <c r="A8439" i="59"/>
  <c r="A8438" i="59"/>
  <c r="A8437" i="59"/>
  <c r="A8436" i="59"/>
  <c r="A8435" i="59"/>
  <c r="A8434" i="59"/>
  <c r="A8433" i="59"/>
  <c r="A8432" i="59"/>
  <c r="A8431" i="59"/>
  <c r="A8430" i="59"/>
  <c r="A8429" i="59"/>
  <c r="A8428" i="59"/>
  <c r="A8427" i="59"/>
  <c r="A8426" i="59"/>
  <c r="A8425" i="59"/>
  <c r="A8424" i="59"/>
  <c r="A8423" i="59"/>
  <c r="A8422" i="59"/>
  <c r="A8421" i="59"/>
  <c r="A8420" i="59"/>
  <c r="A8419" i="59"/>
  <c r="A8418" i="59"/>
  <c r="A8417" i="59"/>
  <c r="A8416" i="59"/>
  <c r="A8415" i="59"/>
  <c r="A8414" i="59"/>
  <c r="A8413" i="59"/>
  <c r="A8412" i="59"/>
  <c r="A8411" i="59"/>
  <c r="A8410" i="59"/>
  <c r="A8409" i="59"/>
  <c r="A8408" i="59"/>
  <c r="A8407" i="59"/>
  <c r="A8406" i="59"/>
  <c r="A8405" i="59"/>
  <c r="A8404" i="59"/>
  <c r="A8403" i="59"/>
  <c r="A8402" i="59"/>
  <c r="A8401" i="59"/>
  <c r="A8400" i="59"/>
  <c r="A8399" i="59"/>
  <c r="A8398" i="59"/>
  <c r="A8397" i="59"/>
  <c r="A8396" i="59"/>
  <c r="A8395" i="59"/>
  <c r="A8394" i="59"/>
  <c r="A8393" i="59"/>
  <c r="A8392" i="59"/>
  <c r="A8391" i="59"/>
  <c r="A8390" i="59"/>
  <c r="A8389" i="59"/>
  <c r="A8388" i="59"/>
  <c r="A8387" i="59"/>
  <c r="A8386" i="59"/>
  <c r="A8385" i="59"/>
  <c r="A8384" i="59"/>
  <c r="A8383" i="59"/>
  <c r="A8382" i="59"/>
  <c r="A8381" i="59"/>
  <c r="A8380" i="59"/>
  <c r="A8379" i="59"/>
  <c r="A8378" i="59"/>
  <c r="A8377" i="59"/>
  <c r="A8376" i="59"/>
  <c r="A8375" i="59"/>
  <c r="A8374" i="59"/>
  <c r="A8373" i="59"/>
  <c r="A8372" i="59"/>
  <c r="A8371" i="59"/>
  <c r="A8370" i="59"/>
  <c r="A8369" i="59"/>
  <c r="A8368" i="59"/>
  <c r="A8367" i="59"/>
  <c r="A8366" i="59"/>
  <c r="A8365" i="59"/>
  <c r="A8364" i="59"/>
  <c r="A8363" i="59"/>
  <c r="A8362" i="59"/>
  <c r="A8361" i="59"/>
  <c r="A8360" i="59"/>
  <c r="A8359" i="59"/>
  <c r="A8358" i="59"/>
  <c r="A8357" i="59"/>
  <c r="A8356" i="59"/>
  <c r="A8355" i="59"/>
  <c r="A8354" i="59"/>
  <c r="A8353" i="59"/>
  <c r="A8352" i="59"/>
  <c r="A8351" i="59"/>
  <c r="A8350" i="59"/>
  <c r="A8349" i="59"/>
  <c r="A8348" i="59"/>
  <c r="A8347" i="59"/>
  <c r="A8346" i="59"/>
  <c r="A8345" i="59"/>
  <c r="A8344" i="59"/>
  <c r="A8343" i="59"/>
  <c r="A8342" i="59"/>
  <c r="A8341" i="59"/>
  <c r="A8340" i="59"/>
  <c r="A8339" i="59"/>
  <c r="A8338" i="59"/>
  <c r="A8337" i="59"/>
  <c r="A8336" i="59"/>
  <c r="A8335" i="59"/>
  <c r="A8334" i="59"/>
  <c r="A8333" i="59"/>
  <c r="A8332" i="59"/>
  <c r="A8331" i="59"/>
  <c r="A8330" i="59"/>
  <c r="A8329" i="59"/>
  <c r="A8328" i="59"/>
  <c r="A8327" i="59"/>
  <c r="A8326" i="59"/>
  <c r="A8325" i="59"/>
  <c r="A8324" i="59"/>
  <c r="A8323" i="59"/>
  <c r="A8322" i="59"/>
  <c r="A8321" i="59"/>
  <c r="A8320" i="59"/>
  <c r="A8319" i="59"/>
  <c r="A8318" i="59"/>
  <c r="A8317" i="59"/>
  <c r="A8316" i="59"/>
  <c r="A8315" i="59"/>
  <c r="A8314" i="59"/>
  <c r="A8313" i="59"/>
  <c r="A8312" i="59"/>
  <c r="A8311" i="59"/>
  <c r="A8310" i="59"/>
  <c r="A8309" i="59"/>
  <c r="A8308" i="59"/>
  <c r="A8307" i="59"/>
  <c r="A8306" i="59"/>
  <c r="A8305" i="59"/>
  <c r="A8304" i="59"/>
  <c r="A8303" i="59"/>
  <c r="A8302" i="59"/>
  <c r="A8301" i="59"/>
  <c r="A8300" i="59"/>
  <c r="A8299" i="59"/>
  <c r="A8298" i="59"/>
  <c r="A8297" i="59"/>
  <c r="A8296" i="59"/>
  <c r="A8295" i="59"/>
  <c r="A8294" i="59"/>
  <c r="A8293" i="59"/>
  <c r="A8292" i="59"/>
  <c r="A8291" i="59"/>
  <c r="A8290" i="59"/>
  <c r="A8289" i="59"/>
  <c r="A8288" i="59"/>
  <c r="A8287" i="59"/>
  <c r="A8286" i="59"/>
  <c r="A8285" i="59"/>
  <c r="A8284" i="59"/>
  <c r="A8283" i="59"/>
  <c r="A8282" i="59"/>
  <c r="A8281" i="59"/>
  <c r="A8280" i="59"/>
  <c r="A8279" i="59"/>
  <c r="A8278" i="59"/>
  <c r="A8277" i="59"/>
  <c r="A8276" i="59"/>
  <c r="A8275" i="59"/>
  <c r="A8274" i="59"/>
  <c r="A8273" i="59"/>
  <c r="A8272" i="59"/>
  <c r="A8271" i="59"/>
  <c r="A8270" i="59"/>
  <c r="A8269" i="59"/>
  <c r="A8268" i="59"/>
  <c r="A8267" i="59"/>
  <c r="A8266" i="59"/>
  <c r="A8265" i="59"/>
  <c r="A8264" i="59"/>
  <c r="A8263" i="59"/>
  <c r="A8262" i="59"/>
  <c r="A8261" i="59"/>
  <c r="A8260" i="59"/>
  <c r="A8259" i="59"/>
  <c r="A8258" i="59"/>
  <c r="A8257" i="59"/>
  <c r="A8256" i="59"/>
  <c r="A8255" i="59"/>
  <c r="A8254" i="59"/>
  <c r="A8253" i="59"/>
  <c r="A8252" i="59"/>
  <c r="A8251" i="59"/>
  <c r="A8250" i="59"/>
  <c r="A8249" i="59"/>
  <c r="A8248" i="59"/>
  <c r="A8247" i="59"/>
  <c r="A8246" i="59"/>
  <c r="A8245" i="59"/>
  <c r="A8244" i="59"/>
  <c r="A8243" i="59"/>
  <c r="A8242" i="59"/>
  <c r="A8241" i="59"/>
  <c r="A8240" i="59"/>
  <c r="A8239" i="59"/>
  <c r="A8238" i="59"/>
  <c r="A8237" i="59"/>
  <c r="A8236" i="59"/>
  <c r="A8235" i="59"/>
  <c r="A8234" i="59"/>
  <c r="A8233" i="59"/>
  <c r="A8232" i="59"/>
  <c r="A8231" i="59"/>
  <c r="A8230" i="59"/>
  <c r="A8229" i="59"/>
  <c r="A8228" i="59"/>
  <c r="A8227" i="59"/>
  <c r="A8226" i="59"/>
  <c r="A8225" i="59"/>
  <c r="A8224" i="59"/>
  <c r="A8223" i="59"/>
  <c r="A8222" i="59"/>
  <c r="A8221" i="59"/>
  <c r="A8220" i="59"/>
  <c r="A8219" i="59"/>
  <c r="A8218" i="59"/>
  <c r="A8217" i="59"/>
  <c r="A8216" i="59"/>
  <c r="A8215" i="59"/>
  <c r="A8214" i="59"/>
  <c r="A8213" i="59"/>
  <c r="A8212" i="59"/>
  <c r="A8211" i="59"/>
  <c r="A8210" i="59"/>
  <c r="A8209" i="59"/>
  <c r="A8208" i="59"/>
  <c r="A8207" i="59"/>
  <c r="A8206" i="59"/>
  <c r="A8205" i="59"/>
  <c r="A8204" i="59"/>
  <c r="A8203" i="59"/>
  <c r="A8202" i="59"/>
  <c r="A8201" i="59"/>
  <c r="A8200" i="59"/>
  <c r="A8199" i="59"/>
  <c r="A8198" i="59"/>
  <c r="A8197" i="59"/>
  <c r="A8196" i="59"/>
  <c r="A8195" i="59"/>
  <c r="A8194" i="59"/>
  <c r="A8193" i="59"/>
  <c r="A8192" i="59"/>
  <c r="A8191" i="59"/>
  <c r="A8190" i="59"/>
  <c r="A8189" i="59"/>
  <c r="A8188" i="59"/>
  <c r="A8187" i="59"/>
  <c r="A8186" i="59"/>
  <c r="A8185" i="59"/>
  <c r="A8184" i="59"/>
  <c r="A8183" i="59"/>
  <c r="A8182" i="59"/>
  <c r="A8181" i="59"/>
  <c r="A8180" i="59"/>
  <c r="A8179" i="59"/>
  <c r="A8178" i="59"/>
  <c r="A8177" i="59"/>
  <c r="A8176" i="59"/>
  <c r="A8175" i="59"/>
  <c r="A8174" i="59"/>
  <c r="A8173" i="59"/>
  <c r="A8172" i="59"/>
  <c r="A8171" i="59"/>
  <c r="A8170" i="59"/>
  <c r="A8169" i="59"/>
  <c r="A8168" i="59"/>
  <c r="A8167" i="59"/>
  <c r="A8166" i="59"/>
  <c r="A8165" i="59"/>
  <c r="A8164" i="59"/>
  <c r="A8163" i="59"/>
  <c r="A8162" i="59"/>
  <c r="A8161" i="59"/>
  <c r="A8160" i="59"/>
  <c r="A8159" i="59"/>
  <c r="A8158" i="59"/>
  <c r="A8157" i="59"/>
  <c r="A19" i="39" l="1"/>
  <c r="B21" i="39"/>
  <c r="B20" i="39"/>
  <c r="A21" i="39"/>
  <c r="A23" i="39" s="1"/>
  <c r="A20" i="39"/>
  <c r="A22" i="39" s="1"/>
  <c r="B19" i="39"/>
  <c r="G51" i="31" l="1"/>
  <c r="G52" i="31"/>
  <c r="G53" i="31"/>
  <c r="G54" i="31"/>
  <c r="G55" i="31"/>
  <c r="G56" i="31"/>
  <c r="G57" i="31"/>
  <c r="G58" i="31"/>
  <c r="G59" i="31"/>
  <c r="G60" i="31"/>
  <c r="G61" i="31"/>
  <c r="G62" i="31"/>
  <c r="G50" i="31"/>
  <c r="J51" i="31"/>
  <c r="J52" i="31"/>
  <c r="J53" i="31"/>
  <c r="J54" i="31"/>
  <c r="J55" i="31"/>
  <c r="J56" i="31"/>
  <c r="J57" i="31"/>
  <c r="J58" i="31"/>
  <c r="J59" i="31"/>
  <c r="J60" i="31"/>
  <c r="J61" i="31"/>
  <c r="J62" i="31"/>
  <c r="J50" i="31"/>
  <c r="F15" i="33"/>
  <c r="F12" i="35"/>
  <c r="F13" i="35"/>
  <c r="F14" i="35"/>
  <c r="F11" i="35"/>
  <c r="D12" i="35"/>
  <c r="D13" i="35"/>
  <c r="D14" i="35"/>
  <c r="D11" i="35"/>
  <c r="A15" i="32"/>
  <c r="D15" i="32" s="1"/>
  <c r="B15" i="32"/>
  <c r="C15" i="32"/>
  <c r="E15" i="32"/>
  <c r="F15" i="32"/>
  <c r="A16" i="32"/>
  <c r="D16" i="32" s="1"/>
  <c r="B16" i="32"/>
  <c r="C16" i="32"/>
  <c r="E16" i="32"/>
  <c r="F16" i="32"/>
  <c r="A17" i="32"/>
  <c r="D17" i="32" s="1"/>
  <c r="B17" i="32"/>
  <c r="C17" i="32"/>
  <c r="E17" i="32"/>
  <c r="F17" i="32"/>
  <c r="A18" i="32"/>
  <c r="D18" i="32" s="1"/>
  <c r="B18" i="32"/>
  <c r="C18" i="32"/>
  <c r="E18" i="32"/>
  <c r="F18" i="32"/>
  <c r="A19" i="32"/>
  <c r="D19" i="32" s="1"/>
  <c r="B19" i="32"/>
  <c r="C19" i="32"/>
  <c r="E19" i="32"/>
  <c r="F19" i="32"/>
  <c r="A20" i="32"/>
  <c r="D20" i="32" s="1"/>
  <c r="B20" i="32"/>
  <c r="C20" i="32"/>
  <c r="E20" i="32"/>
  <c r="F20" i="32"/>
  <c r="A21" i="32"/>
  <c r="D21" i="32" s="1"/>
  <c r="B21" i="32"/>
  <c r="C21" i="32"/>
  <c r="E21" i="32"/>
  <c r="F21" i="32"/>
  <c r="A22" i="32"/>
  <c r="D22" i="32" s="1"/>
  <c r="B22" i="32"/>
  <c r="C22" i="32"/>
  <c r="E22" i="32"/>
  <c r="F22" i="32"/>
  <c r="A23" i="32"/>
  <c r="D23" i="32" s="1"/>
  <c r="B23" i="32"/>
  <c r="C23" i="32"/>
  <c r="E23" i="32"/>
  <c r="F23" i="32"/>
  <c r="A24" i="32"/>
  <c r="D24" i="32" s="1"/>
  <c r="B24" i="32"/>
  <c r="C24" i="32"/>
  <c r="E24" i="32"/>
  <c r="F24" i="32"/>
  <c r="A25" i="32"/>
  <c r="D25" i="32" s="1"/>
  <c r="B25" i="32"/>
  <c r="C25" i="32"/>
  <c r="E25" i="32"/>
  <c r="F25" i="32"/>
  <c r="A26" i="32"/>
  <c r="D26" i="32" s="1"/>
  <c r="B26" i="32"/>
  <c r="C26" i="32"/>
  <c r="E26" i="32"/>
  <c r="F26" i="32"/>
  <c r="A27" i="32"/>
  <c r="D27" i="32" s="1"/>
  <c r="B27" i="32"/>
  <c r="C27" i="32"/>
  <c r="E27" i="32"/>
  <c r="F27" i="32"/>
  <c r="A28" i="32"/>
  <c r="D28" i="32" s="1"/>
  <c r="B28" i="32"/>
  <c r="C28" i="32"/>
  <c r="E28" i="32"/>
  <c r="F28" i="32"/>
  <c r="A29" i="32"/>
  <c r="D29" i="32" s="1"/>
  <c r="B29" i="32"/>
  <c r="C29" i="32"/>
  <c r="E29" i="32"/>
  <c r="F29" i="32"/>
  <c r="A30" i="32"/>
  <c r="D30" i="32" s="1"/>
  <c r="B30" i="32"/>
  <c r="C30" i="32"/>
  <c r="E30" i="32"/>
  <c r="F30" i="32"/>
  <c r="A31" i="32"/>
  <c r="D31" i="32" s="1"/>
  <c r="B31" i="32"/>
  <c r="C31" i="32"/>
  <c r="E31" i="32"/>
  <c r="F31" i="32"/>
  <c r="A32" i="32"/>
  <c r="D32" i="32" s="1"/>
  <c r="B32" i="32"/>
  <c r="C32" i="32"/>
  <c r="E32" i="32"/>
  <c r="F32" i="32"/>
  <c r="F14" i="32"/>
  <c r="E14" i="32"/>
  <c r="C14" i="32"/>
  <c r="B14" i="32"/>
  <c r="A14" i="32"/>
  <c r="D14" i="32" s="1"/>
  <c r="G30" i="32" l="1"/>
  <c r="H30" i="32" s="1"/>
  <c r="G18" i="32"/>
  <c r="H18" i="32" s="1"/>
  <c r="I18" i="32" s="1"/>
  <c r="J18" i="32" s="1"/>
  <c r="K18" i="32" s="1"/>
  <c r="D213" i="55" s="1"/>
  <c r="G15" i="32"/>
  <c r="G22" i="32"/>
  <c r="G25" i="32"/>
  <c r="G19" i="32"/>
  <c r="G31" i="32"/>
  <c r="G27" i="32"/>
  <c r="G23" i="32"/>
  <c r="H23" i="32" s="1"/>
  <c r="G26" i="32"/>
  <c r="H26" i="32" s="1"/>
  <c r="G32" i="32"/>
  <c r="H32" i="32" s="1"/>
  <c r="G24" i="32"/>
  <c r="H24" i="32" s="1"/>
  <c r="I30" i="32"/>
  <c r="J30" i="32" s="1"/>
  <c r="K30" i="32" s="1"/>
  <c r="D218" i="55" s="1"/>
  <c r="G20" i="32"/>
  <c r="H20" i="32" s="1"/>
  <c r="G28" i="32"/>
  <c r="H28" i="32" s="1"/>
  <c r="G29" i="32"/>
  <c r="H29" i="32" s="1"/>
  <c r="G21" i="32"/>
  <c r="H21" i="32" s="1"/>
  <c r="G17" i="32"/>
  <c r="H17" i="32" s="1"/>
  <c r="G16" i="32"/>
  <c r="H16" i="32" s="1"/>
  <c r="G14" i="32"/>
  <c r="X213" i="55" l="1"/>
  <c r="O111" i="77" s="1"/>
  <c r="X218" i="55"/>
  <c r="O116" i="77" s="1"/>
  <c r="H25" i="32"/>
  <c r="I25" i="32" s="1"/>
  <c r="J25" i="32" s="1"/>
  <c r="K25" i="32" s="1"/>
  <c r="H31" i="32"/>
  <c r="I31" i="32" s="1"/>
  <c r="J31" i="32" s="1"/>
  <c r="K31" i="32" s="1"/>
  <c r="D219" i="55" s="1"/>
  <c r="H22" i="32"/>
  <c r="I22" i="32" s="1"/>
  <c r="J22" i="32" s="1"/>
  <c r="K22" i="32" s="1"/>
  <c r="H14" i="32"/>
  <c r="I14" i="32" s="1"/>
  <c r="J14" i="32" s="1"/>
  <c r="K14" i="32" s="1"/>
  <c r="D210" i="55" s="1"/>
  <c r="H27" i="32"/>
  <c r="I27" i="32" s="1"/>
  <c r="J27" i="32" s="1"/>
  <c r="K27" i="32" s="1"/>
  <c r="D220" i="55" s="1"/>
  <c r="H19" i="32"/>
  <c r="I19" i="32" s="1"/>
  <c r="J19" i="32" s="1"/>
  <c r="K19" i="32" s="1"/>
  <c r="D224" i="55" s="1"/>
  <c r="H15" i="32"/>
  <c r="I15" i="32" s="1"/>
  <c r="J15" i="32" s="1"/>
  <c r="K15" i="32" s="1"/>
  <c r="L30" i="32"/>
  <c r="I16" i="32"/>
  <c r="J16" i="32" s="1"/>
  <c r="K16" i="32" s="1"/>
  <c r="D214" i="55" s="1"/>
  <c r="I29" i="32"/>
  <c r="J29" i="32" s="1"/>
  <c r="K29" i="32" s="1"/>
  <c r="D221" i="55" s="1"/>
  <c r="I28" i="32"/>
  <c r="J28" i="32" s="1"/>
  <c r="K28" i="32" s="1"/>
  <c r="D215" i="55" s="1"/>
  <c r="I23" i="32"/>
  <c r="J23" i="32" s="1"/>
  <c r="K23" i="32" s="1"/>
  <c r="D209" i="55" s="1"/>
  <c r="I32" i="32"/>
  <c r="J32" i="32" s="1"/>
  <c r="K32" i="32" s="1"/>
  <c r="D216" i="55" s="1"/>
  <c r="I17" i="32"/>
  <c r="J17" i="32" s="1"/>
  <c r="K17" i="32" s="1"/>
  <c r="D211" i="55" s="1"/>
  <c r="I20" i="32"/>
  <c r="J20" i="32" s="1"/>
  <c r="K20" i="32" s="1"/>
  <c r="D225" i="55" s="1"/>
  <c r="I24" i="32"/>
  <c r="J24" i="32" s="1"/>
  <c r="K24" i="32" s="1"/>
  <c r="D222" i="55" s="1"/>
  <c r="I21" i="32"/>
  <c r="J21" i="32" s="1"/>
  <c r="K21" i="32" s="1"/>
  <c r="D223" i="55" s="1"/>
  <c r="L18" i="32"/>
  <c r="I26" i="32"/>
  <c r="J26" i="32" s="1"/>
  <c r="K26" i="32" s="1"/>
  <c r="D217" i="55" s="1"/>
  <c r="X216" i="55" l="1"/>
  <c r="O114" i="77" s="1"/>
  <c r="X209" i="55"/>
  <c r="O107" i="77" s="1"/>
  <c r="X210" i="55"/>
  <c r="O108" i="77" s="1"/>
  <c r="X220" i="55"/>
  <c r="O118" i="77" s="1"/>
  <c r="X222" i="55"/>
  <c r="O120" i="77" s="1"/>
  <c r="X217" i="55"/>
  <c r="O115" i="77" s="1"/>
  <c r="X225" i="55"/>
  <c r="O123" i="77" s="1"/>
  <c r="X215" i="55"/>
  <c r="O113" i="77" s="1"/>
  <c r="X223" i="55"/>
  <c r="O121" i="77" s="1"/>
  <c r="X214" i="55"/>
  <c r="O112" i="77" s="1"/>
  <c r="X211" i="55"/>
  <c r="O109" i="77" s="1"/>
  <c r="X221" i="55"/>
  <c r="O119" i="77" s="1"/>
  <c r="X224" i="55"/>
  <c r="O122" i="77" s="1"/>
  <c r="X219" i="55"/>
  <c r="O117" i="77" s="1"/>
  <c r="D212" i="55"/>
  <c r="L15" i="32"/>
  <c r="C212" i="55" s="1"/>
  <c r="D207" i="55"/>
  <c r="L22" i="32"/>
  <c r="C207" i="55" s="1"/>
  <c r="L25" i="32"/>
  <c r="C208" i="55" s="1"/>
  <c r="D208" i="55"/>
  <c r="O18" i="32"/>
  <c r="P18" i="32" s="1"/>
  <c r="C213" i="55"/>
  <c r="M30" i="32"/>
  <c r="C218" i="55"/>
  <c r="O15" i="32"/>
  <c r="P15" i="32" s="1"/>
  <c r="M18" i="32"/>
  <c r="L20" i="32"/>
  <c r="L17" i="32"/>
  <c r="L29" i="32"/>
  <c r="L24" i="32"/>
  <c r="L23" i="32"/>
  <c r="L16" i="32"/>
  <c r="L28" i="32"/>
  <c r="L19" i="32"/>
  <c r="L32" i="32"/>
  <c r="L26" i="32"/>
  <c r="L21" i="32"/>
  <c r="L27" i="32"/>
  <c r="L31" i="32"/>
  <c r="O30" i="32"/>
  <c r="P30" i="32" s="1"/>
  <c r="L14" i="32"/>
  <c r="Y213" i="55" l="1"/>
  <c r="P111" i="77" s="1"/>
  <c r="Y207" i="55"/>
  <c r="P105" i="77" s="1"/>
  <c r="Y208" i="55"/>
  <c r="P106" i="77" s="1"/>
  <c r="X207" i="55"/>
  <c r="O105" i="77" s="1"/>
  <c r="X212" i="55"/>
  <c r="O110" i="77" s="1"/>
  <c r="Y218" i="55"/>
  <c r="P116" i="77" s="1"/>
  <c r="O25" i="32"/>
  <c r="P25" i="32" s="1"/>
  <c r="X208" i="55"/>
  <c r="O106" i="77" s="1"/>
  <c r="Y212" i="55"/>
  <c r="P110" i="77" s="1"/>
  <c r="E218" i="55"/>
  <c r="E213" i="55"/>
  <c r="M25" i="32"/>
  <c r="M15" i="32"/>
  <c r="O22" i="32"/>
  <c r="P22" i="32" s="1"/>
  <c r="E208" i="55"/>
  <c r="E207" i="55"/>
  <c r="E212" i="55"/>
  <c r="M22" i="32"/>
  <c r="M21" i="32"/>
  <c r="C223" i="55"/>
  <c r="M28" i="32"/>
  <c r="C215" i="55"/>
  <c r="O31" i="32"/>
  <c r="P31" i="32" s="1"/>
  <c r="C219" i="55"/>
  <c r="O32" i="32"/>
  <c r="P32" i="32" s="1"/>
  <c r="C216" i="55"/>
  <c r="O23" i="32"/>
  <c r="P23" i="32" s="1"/>
  <c r="C209" i="55"/>
  <c r="M20" i="32"/>
  <c r="C225" i="55"/>
  <c r="C210" i="55"/>
  <c r="O27" i="32"/>
  <c r="P27" i="32" s="1"/>
  <c r="C220" i="55"/>
  <c r="O19" i="32"/>
  <c r="P19" i="32" s="1"/>
  <c r="C224" i="55"/>
  <c r="O24" i="32"/>
  <c r="P24" i="32" s="1"/>
  <c r="C222" i="55"/>
  <c r="M29" i="32"/>
  <c r="C221" i="55"/>
  <c r="O26" i="32"/>
  <c r="P26" i="32" s="1"/>
  <c r="C217" i="55"/>
  <c r="M16" i="32"/>
  <c r="C214" i="55"/>
  <c r="O17" i="32"/>
  <c r="P17" i="32" s="1"/>
  <c r="C211" i="55"/>
  <c r="O16" i="32"/>
  <c r="P16" i="32" s="1"/>
  <c r="O29" i="32"/>
  <c r="P29" i="32" s="1"/>
  <c r="M26" i="32"/>
  <c r="O28" i="32"/>
  <c r="P28" i="32" s="1"/>
  <c r="O21" i="32"/>
  <c r="P21" i="32" s="1"/>
  <c r="M17" i="32"/>
  <c r="M27" i="32"/>
  <c r="M31" i="32"/>
  <c r="O20" i="32"/>
  <c r="P20" i="32" s="1"/>
  <c r="M19" i="32"/>
  <c r="M24" i="32"/>
  <c r="M32" i="32"/>
  <c r="M23" i="32"/>
  <c r="O14" i="32"/>
  <c r="P14" i="32" s="1"/>
  <c r="M14" i="32"/>
  <c r="Y220" i="55" l="1"/>
  <c r="P118" i="77" s="1"/>
  <c r="Y223" i="55"/>
  <c r="P121" i="77" s="1"/>
  <c r="Y217" i="55"/>
  <c r="P115" i="77" s="1"/>
  <c r="Y209" i="55"/>
  <c r="P107" i="77" s="1"/>
  <c r="Y219" i="55"/>
  <c r="P117" i="77" s="1"/>
  <c r="Y214" i="55"/>
  <c r="P112" i="77" s="1"/>
  <c r="Y221" i="55"/>
  <c r="P119" i="77" s="1"/>
  <c r="Y224" i="55"/>
  <c r="P122" i="77" s="1"/>
  <c r="Y210" i="55"/>
  <c r="P108" i="77" s="1"/>
  <c r="Y211" i="55"/>
  <c r="P109" i="77" s="1"/>
  <c r="Y222" i="55"/>
  <c r="P120" i="77" s="1"/>
  <c r="Y225" i="55"/>
  <c r="P123" i="77" s="1"/>
  <c r="Y216" i="55"/>
  <c r="P114" i="77" s="1"/>
  <c r="Y215" i="55"/>
  <c r="P113" i="77" s="1"/>
  <c r="E225" i="55"/>
  <c r="E209" i="55"/>
  <c r="E216" i="55"/>
  <c r="E219" i="55"/>
  <c r="E215" i="55"/>
  <c r="E223" i="55"/>
  <c r="E211" i="55"/>
  <c r="E214" i="55"/>
  <c r="E217" i="55"/>
  <c r="E221" i="55"/>
  <c r="E222" i="55"/>
  <c r="E224" i="55"/>
  <c r="E220" i="55"/>
  <c r="E210" i="55"/>
  <c r="H5" i="33"/>
  <c r="H104" i="31"/>
  <c r="H105" i="31" s="1"/>
  <c r="G22" i="31"/>
  <c r="H106" i="31" l="1"/>
  <c r="G23" i="31"/>
  <c r="H107" i="31" l="1"/>
  <c r="G24" i="31"/>
  <c r="G25" i="31" l="1"/>
  <c r="B21" i="34"/>
  <c r="G72" i="34" s="1"/>
  <c r="C21" i="34"/>
  <c r="B20" i="34"/>
  <c r="G71" i="34" s="1"/>
  <c r="C20" i="34"/>
  <c r="P101" i="34" s="1"/>
  <c r="B19" i="34"/>
  <c r="G70" i="34" s="1"/>
  <c r="C19" i="34"/>
  <c r="P100" i="34" s="1"/>
  <c r="B18" i="34"/>
  <c r="G69" i="34" s="1"/>
  <c r="C18" i="34"/>
  <c r="P99" i="34" s="1"/>
  <c r="B17" i="34"/>
  <c r="G68" i="34" s="1"/>
  <c r="C17" i="34"/>
  <c r="P98" i="34" s="1"/>
  <c r="B16" i="34"/>
  <c r="G67" i="34" s="1"/>
  <c r="C16" i="34"/>
  <c r="P97" i="34" s="1"/>
  <c r="B15" i="34"/>
  <c r="G66" i="34" s="1"/>
  <c r="C15" i="34"/>
  <c r="P96" i="34" s="1"/>
  <c r="B14" i="34"/>
  <c r="G65" i="34" s="1"/>
  <c r="C14" i="34"/>
  <c r="P95" i="34" s="1"/>
  <c r="B13" i="34"/>
  <c r="G64" i="34" s="1"/>
  <c r="C13" i="34"/>
  <c r="P94" i="34" s="1"/>
  <c r="B12" i="34"/>
  <c r="G63" i="34" s="1"/>
  <c r="C12" i="34"/>
  <c r="P93" i="34" s="1"/>
  <c r="B11" i="34"/>
  <c r="G62" i="34" s="1"/>
  <c r="C11" i="34"/>
  <c r="P92" i="34" s="1"/>
  <c r="B10" i="34"/>
  <c r="G61" i="34" s="1"/>
  <c r="C10" i="34"/>
  <c r="P91" i="34" s="1"/>
  <c r="C9" i="34"/>
  <c r="P90" i="34" s="1"/>
  <c r="B9" i="34"/>
  <c r="G60" i="34" s="1"/>
  <c r="G74" i="34" l="1"/>
  <c r="N92" i="34"/>
  <c r="C62" i="34"/>
  <c r="D62" i="34" s="1"/>
  <c r="N98" i="34"/>
  <c r="C68" i="34"/>
  <c r="D68" i="34" s="1"/>
  <c r="N91" i="34"/>
  <c r="C61" i="34"/>
  <c r="D61" i="34" s="1"/>
  <c r="N93" i="34"/>
  <c r="C63" i="34"/>
  <c r="D63" i="34" s="1"/>
  <c r="N95" i="34"/>
  <c r="C65" i="34"/>
  <c r="D65" i="34" s="1"/>
  <c r="N97" i="34"/>
  <c r="C67" i="34"/>
  <c r="D67" i="34" s="1"/>
  <c r="N99" i="34"/>
  <c r="C69" i="34"/>
  <c r="D69" i="34" s="1"/>
  <c r="N101" i="34"/>
  <c r="C71" i="34"/>
  <c r="D71" i="34" s="1"/>
  <c r="N90" i="34"/>
  <c r="C60" i="34"/>
  <c r="N94" i="34"/>
  <c r="C64" i="34"/>
  <c r="D64" i="34" s="1"/>
  <c r="N96" i="34"/>
  <c r="C66" i="34"/>
  <c r="D66" i="34" s="1"/>
  <c r="N100" i="34"/>
  <c r="C70" i="34"/>
  <c r="D70" i="34" s="1"/>
  <c r="N102" i="34"/>
  <c r="C72" i="34"/>
  <c r="D72" i="34" s="1"/>
  <c r="D30" i="34"/>
  <c r="P102" i="34"/>
  <c r="F44" i="34"/>
  <c r="F48" i="34"/>
  <c r="F52" i="34"/>
  <c r="F41" i="34"/>
  <c r="F42" i="34"/>
  <c r="F46" i="34"/>
  <c r="F50" i="34"/>
  <c r="F43" i="34"/>
  <c r="F45" i="34"/>
  <c r="F47" i="34"/>
  <c r="F49" i="34"/>
  <c r="F51" i="34"/>
  <c r="C30" i="34"/>
  <c r="F53" i="34"/>
  <c r="G26" i="31"/>
  <c r="C22" i="34"/>
  <c r="B22" i="34"/>
  <c r="F27" i="34"/>
  <c r="R43" i="34"/>
  <c r="R45" i="34"/>
  <c r="R47" i="34"/>
  <c r="F28" i="34"/>
  <c r="R49" i="34"/>
  <c r="R51" i="34"/>
  <c r="R53" i="34"/>
  <c r="U42" i="34"/>
  <c r="U44" i="34"/>
  <c r="U46" i="34"/>
  <c r="U48" i="34"/>
  <c r="U50" i="34"/>
  <c r="U52" i="34"/>
  <c r="E52" i="34"/>
  <c r="U41" i="34"/>
  <c r="E26" i="34"/>
  <c r="R42" i="34"/>
  <c r="E27" i="34"/>
  <c r="R44" i="34"/>
  <c r="R46" i="34"/>
  <c r="R48" i="34"/>
  <c r="E28" i="34"/>
  <c r="R50" i="34"/>
  <c r="R52" i="34"/>
  <c r="R41" i="34"/>
  <c r="U43" i="34"/>
  <c r="U45" i="34"/>
  <c r="U47" i="34"/>
  <c r="U49" i="34"/>
  <c r="E51" i="34"/>
  <c r="U51" i="34"/>
  <c r="U53" i="34"/>
  <c r="E53" i="34"/>
  <c r="E101" i="34"/>
  <c r="F26" i="34"/>
  <c r="E102" i="34"/>
  <c r="E100" i="34"/>
  <c r="O100" i="34" s="1"/>
  <c r="O102" i="34" l="1"/>
  <c r="B30" i="34"/>
  <c r="O101" i="34"/>
  <c r="H28" i="34"/>
  <c r="H27" i="34"/>
  <c r="S52" i="34"/>
  <c r="D60" i="34"/>
  <c r="D74" i="34" s="1"/>
  <c r="C74" i="34"/>
  <c r="S53" i="34"/>
  <c r="S51" i="34"/>
  <c r="H52" i="34"/>
  <c r="H51" i="34"/>
  <c r="G51" i="34"/>
  <c r="G53" i="34"/>
  <c r="G52" i="34"/>
  <c r="H53" i="34"/>
  <c r="G27" i="31"/>
  <c r="P103" i="34"/>
  <c r="H26" i="34"/>
  <c r="U54" i="34"/>
  <c r="I53" i="34" l="1"/>
  <c r="I51" i="34"/>
  <c r="I52" i="34"/>
  <c r="G28" i="31"/>
  <c r="H8" i="32"/>
  <c r="B9" i="41" l="1"/>
  <c r="B20" i="41"/>
  <c r="B16" i="41"/>
  <c r="B15" i="41"/>
  <c r="H23" i="39" l="1"/>
  <c r="K23" i="39" s="1"/>
  <c r="H22" i="39"/>
  <c r="K22" i="39" s="1"/>
  <c r="H21" i="39"/>
  <c r="K21" i="39" s="1"/>
  <c r="H20" i="39"/>
  <c r="K20" i="39" s="1"/>
  <c r="F27" i="39"/>
  <c r="F26" i="39"/>
  <c r="E21" i="39"/>
  <c r="E20" i="39"/>
  <c r="E19" i="39"/>
  <c r="F12" i="42"/>
  <c r="G12" i="42"/>
  <c r="F13" i="42"/>
  <c r="G13" i="42"/>
  <c r="G9" i="42"/>
  <c r="F9" i="42"/>
  <c r="E12" i="42"/>
  <c r="E13" i="42"/>
  <c r="E9" i="42"/>
  <c r="D13" i="42"/>
  <c r="D12" i="42"/>
  <c r="D9" i="42"/>
  <c r="B50" i="31"/>
  <c r="B51" i="31"/>
  <c r="B52" i="31"/>
  <c r="B53" i="31"/>
  <c r="B54" i="31"/>
  <c r="B55" i="31"/>
  <c r="B56" i="31"/>
  <c r="B57" i="31"/>
  <c r="B58" i="31"/>
  <c r="B59" i="31"/>
  <c r="B60" i="31"/>
  <c r="B61" i="31"/>
  <c r="B62" i="31"/>
  <c r="A51" i="31"/>
  <c r="F51" i="31" s="1"/>
  <c r="A52" i="31"/>
  <c r="F52" i="31" s="1"/>
  <c r="A53" i="31"/>
  <c r="F53" i="31" s="1"/>
  <c r="A54" i="31"/>
  <c r="F54" i="31" s="1"/>
  <c r="A55" i="31"/>
  <c r="F55" i="31" s="1"/>
  <c r="A56" i="31"/>
  <c r="F56" i="31" s="1"/>
  <c r="A57" i="31"/>
  <c r="F57" i="31" s="1"/>
  <c r="A58" i="31"/>
  <c r="F58" i="31" s="1"/>
  <c r="A59" i="31"/>
  <c r="F59" i="31" s="1"/>
  <c r="A60" i="31"/>
  <c r="F60" i="31" s="1"/>
  <c r="A61" i="31"/>
  <c r="F61" i="31" s="1"/>
  <c r="A62" i="31"/>
  <c r="F62" i="31" s="1"/>
  <c r="A50" i="31"/>
  <c r="B87" i="37"/>
  <c r="B65" i="37"/>
  <c r="B66" i="37"/>
  <c r="A66" i="37"/>
  <c r="U66" i="37" s="1"/>
  <c r="A65" i="37"/>
  <c r="U65" i="37" s="1"/>
  <c r="A63" i="37"/>
  <c r="C87" i="37"/>
  <c r="H87" i="37" s="1"/>
  <c r="B132" i="37"/>
  <c r="A132" i="37"/>
  <c r="B124" i="37"/>
  <c r="A124" i="37"/>
  <c r="B116" i="37"/>
  <c r="A116" i="37"/>
  <c r="B107" i="37"/>
  <c r="B108" i="37"/>
  <c r="A108" i="37"/>
  <c r="A107" i="37"/>
  <c r="B97" i="37"/>
  <c r="A97" i="37"/>
  <c r="U97" i="37" s="1"/>
  <c r="B76" i="37"/>
  <c r="B77" i="37"/>
  <c r="B78" i="37"/>
  <c r="A77" i="37"/>
  <c r="A78" i="37"/>
  <c r="A76" i="37"/>
  <c r="B60" i="37"/>
  <c r="B61" i="37"/>
  <c r="A61" i="37"/>
  <c r="U61" i="37" s="1"/>
  <c r="A60" i="37"/>
  <c r="C60" i="37" s="1"/>
  <c r="H60" i="37" s="1"/>
  <c r="B48" i="37"/>
  <c r="A48" i="37"/>
  <c r="B31" i="37"/>
  <c r="A31" i="37"/>
  <c r="B38" i="37"/>
  <c r="B39" i="37"/>
  <c r="B40" i="37"/>
  <c r="A39" i="37"/>
  <c r="A40" i="37"/>
  <c r="A38" i="37"/>
  <c r="B1" i="53"/>
  <c r="C1" i="53" s="1"/>
  <c r="D1" i="53" s="1"/>
  <c r="E1" i="53" s="1"/>
  <c r="F1" i="53" s="1"/>
  <c r="G1" i="53" s="1"/>
  <c r="H1" i="53" s="1"/>
  <c r="I1" i="53" s="1"/>
  <c r="J1" i="53" s="1"/>
  <c r="K1" i="53" s="1"/>
  <c r="L1" i="53" s="1"/>
  <c r="M1" i="53" s="1"/>
  <c r="N1" i="53" s="1"/>
  <c r="O1" i="53" s="1"/>
  <c r="P1" i="53" s="1"/>
  <c r="A20" i="37"/>
  <c r="T20" i="37" s="1"/>
  <c r="B20" i="37"/>
  <c r="B19" i="37"/>
  <c r="A19" i="37"/>
  <c r="C19" i="37" s="1"/>
  <c r="H19" i="37" s="1"/>
  <c r="F50" i="31" l="1"/>
  <c r="H50" i="31" s="1"/>
  <c r="P13" i="42"/>
  <c r="P12" i="42"/>
  <c r="M9" i="42"/>
  <c r="P9" i="42"/>
  <c r="L21" i="39"/>
  <c r="L20" i="39"/>
  <c r="I21" i="39"/>
  <c r="I20" i="39"/>
  <c r="T77" i="37"/>
  <c r="U77" i="37"/>
  <c r="C76" i="37"/>
  <c r="H76" i="37" s="1"/>
  <c r="U76" i="37"/>
  <c r="T76" i="37"/>
  <c r="U78" i="37"/>
  <c r="T78" i="37"/>
  <c r="M7" i="59"/>
  <c r="C31" i="37"/>
  <c r="H31" i="37" s="1"/>
  <c r="M2" i="59"/>
  <c r="C38" i="37"/>
  <c r="H38" i="37" s="1"/>
  <c r="M3" i="59"/>
  <c r="C78" i="37"/>
  <c r="H78" i="37" s="1"/>
  <c r="M9" i="59"/>
  <c r="C107" i="37"/>
  <c r="H107" i="37" s="1"/>
  <c r="M11" i="59"/>
  <c r="C116" i="37"/>
  <c r="H116" i="37" s="1"/>
  <c r="M13" i="59"/>
  <c r="C132" i="37"/>
  <c r="M15" i="59"/>
  <c r="M10" i="59"/>
  <c r="M5" i="59"/>
  <c r="C48" i="37"/>
  <c r="M6" i="59"/>
  <c r="C77" i="37"/>
  <c r="H77" i="37" s="1"/>
  <c r="M8" i="59"/>
  <c r="C108" i="37"/>
  <c r="H108" i="37" s="1"/>
  <c r="M12" i="59"/>
  <c r="C39" i="37"/>
  <c r="H39" i="37" s="1"/>
  <c r="M4" i="59"/>
  <c r="C40" i="37"/>
  <c r="H40" i="37" s="1"/>
  <c r="C124" i="37"/>
  <c r="H124" i="37" s="1"/>
  <c r="M14" i="59"/>
  <c r="H58" i="31"/>
  <c r="K58" i="31"/>
  <c r="H54" i="31"/>
  <c r="K54" i="31"/>
  <c r="K59" i="31"/>
  <c r="H59" i="31"/>
  <c r="H62" i="31"/>
  <c r="K62" i="31"/>
  <c r="H61" i="31"/>
  <c r="K61" i="31"/>
  <c r="K57" i="31"/>
  <c r="H57" i="31"/>
  <c r="K53" i="31"/>
  <c r="H53" i="31"/>
  <c r="H60" i="31"/>
  <c r="K60" i="31"/>
  <c r="H56" i="31"/>
  <c r="K56" i="31"/>
  <c r="H52" i="31"/>
  <c r="K52" i="31"/>
  <c r="H55" i="31"/>
  <c r="K55" i="31"/>
  <c r="H51" i="31"/>
  <c r="K51" i="31"/>
  <c r="I87" i="37"/>
  <c r="J87" i="37" s="1"/>
  <c r="K87" i="37" s="1"/>
  <c r="L87" i="37" s="1"/>
  <c r="M87" i="37" s="1"/>
  <c r="T19" i="37"/>
  <c r="T87" i="37"/>
  <c r="C65" i="37"/>
  <c r="H65" i="37" s="1"/>
  <c r="T66" i="37"/>
  <c r="O66" i="37" s="1"/>
  <c r="T60" i="37"/>
  <c r="C66" i="37"/>
  <c r="U60" i="37"/>
  <c r="T65" i="37"/>
  <c r="O65" i="37" s="1"/>
  <c r="C97" i="37"/>
  <c r="T97" i="37"/>
  <c r="O97" i="37" s="1"/>
  <c r="C61" i="37"/>
  <c r="T61" i="37"/>
  <c r="O61" i="37" s="1"/>
  <c r="U87" i="37"/>
  <c r="U20" i="37"/>
  <c r="O20" i="37" s="1"/>
  <c r="U19" i="37"/>
  <c r="C20" i="37"/>
  <c r="H20" i="37" s="1"/>
  <c r="K50" i="31" l="1"/>
  <c r="M53" i="31"/>
  <c r="C183" i="55" s="1"/>
  <c r="M59" i="31"/>
  <c r="C189" i="55" s="1"/>
  <c r="M52" i="31"/>
  <c r="C182" i="55" s="1"/>
  <c r="M62" i="31"/>
  <c r="C192" i="55" s="1"/>
  <c r="M55" i="31"/>
  <c r="C185" i="55" s="1"/>
  <c r="M56" i="31"/>
  <c r="C186" i="55" s="1"/>
  <c r="M61" i="31"/>
  <c r="C191" i="55" s="1"/>
  <c r="M58" i="31"/>
  <c r="C188" i="55" s="1"/>
  <c r="M51" i="31"/>
  <c r="C181" i="55" s="1"/>
  <c r="M60" i="31"/>
  <c r="C190" i="55" s="1"/>
  <c r="M57" i="31"/>
  <c r="C187" i="55" s="1"/>
  <c r="M54" i="31"/>
  <c r="C184" i="55" s="1"/>
  <c r="O60" i="37"/>
  <c r="O78" i="37"/>
  <c r="O77" i="37"/>
  <c r="O19" i="37"/>
  <c r="H48" i="37"/>
  <c r="H132" i="37"/>
  <c r="H97" i="37"/>
  <c r="H61" i="37"/>
  <c r="H66" i="37"/>
  <c r="I66" i="37" s="1"/>
  <c r="J66" i="37" s="1"/>
  <c r="O87" i="37"/>
  <c r="P87" i="37" s="1"/>
  <c r="O76" i="37"/>
  <c r="V66" i="37"/>
  <c r="D470" i="59"/>
  <c r="A470" i="59" s="1"/>
  <c r="D31" i="59"/>
  <c r="A31" i="59" s="1"/>
  <c r="D45" i="59"/>
  <c r="A45" i="59" s="1"/>
  <c r="D61" i="59"/>
  <c r="A61" i="59" s="1"/>
  <c r="D77" i="59"/>
  <c r="A77" i="59" s="1"/>
  <c r="D93" i="59"/>
  <c r="A93" i="59" s="1"/>
  <c r="D109" i="59"/>
  <c r="A109" i="59" s="1"/>
  <c r="D130" i="59"/>
  <c r="A130" i="59" s="1"/>
  <c r="D152" i="59"/>
  <c r="A152" i="59" s="1"/>
  <c r="D173" i="59"/>
  <c r="A173" i="59" s="1"/>
  <c r="D194" i="59"/>
  <c r="A194" i="59" s="1"/>
  <c r="D216" i="59"/>
  <c r="A216" i="59" s="1"/>
  <c r="D237" i="59"/>
  <c r="A237" i="59" s="1"/>
  <c r="D258" i="59"/>
  <c r="A258" i="59" s="1"/>
  <c r="D281" i="59"/>
  <c r="A281" i="59" s="1"/>
  <c r="D313" i="59"/>
  <c r="A313" i="59" s="1"/>
  <c r="D345" i="59"/>
  <c r="A345" i="59" s="1"/>
  <c r="D377" i="59"/>
  <c r="A377" i="59" s="1"/>
  <c r="D409" i="59"/>
  <c r="A409" i="59" s="1"/>
  <c r="D462" i="59"/>
  <c r="A462" i="59" s="1"/>
  <c r="D26" i="59"/>
  <c r="A26" i="59" s="1"/>
  <c r="D42" i="59"/>
  <c r="A42" i="59" s="1"/>
  <c r="D58" i="59"/>
  <c r="A58" i="59" s="1"/>
  <c r="D74" i="59"/>
  <c r="A74" i="59" s="1"/>
  <c r="D90" i="59"/>
  <c r="A90" i="59" s="1"/>
  <c r="D106" i="59"/>
  <c r="A106" i="59" s="1"/>
  <c r="D126" i="59"/>
  <c r="A126" i="59" s="1"/>
  <c r="D148" i="59"/>
  <c r="A148" i="59" s="1"/>
  <c r="D169" i="59"/>
  <c r="A169" i="59" s="1"/>
  <c r="D190" i="59"/>
  <c r="A190" i="59" s="1"/>
  <c r="D212" i="59"/>
  <c r="A212" i="59" s="1"/>
  <c r="D233" i="59"/>
  <c r="A233" i="59" s="1"/>
  <c r="D254" i="59"/>
  <c r="A254" i="59" s="1"/>
  <c r="D276" i="59"/>
  <c r="A276" i="59" s="1"/>
  <c r="D308" i="59"/>
  <c r="A308" i="59" s="1"/>
  <c r="D340" i="59"/>
  <c r="A340" i="59" s="1"/>
  <c r="D372" i="59"/>
  <c r="A372" i="59" s="1"/>
  <c r="D404" i="59"/>
  <c r="A404" i="59" s="1"/>
  <c r="D452" i="59"/>
  <c r="A452" i="59" s="1"/>
  <c r="D25" i="59"/>
  <c r="A25" i="59" s="1"/>
  <c r="D43" i="59"/>
  <c r="A43" i="59" s="1"/>
  <c r="D59" i="59"/>
  <c r="A59" i="59" s="1"/>
  <c r="D75" i="59"/>
  <c r="A75" i="59" s="1"/>
  <c r="D91" i="59"/>
  <c r="A91" i="59" s="1"/>
  <c r="D107" i="59"/>
  <c r="A107" i="59" s="1"/>
  <c r="D128" i="59"/>
  <c r="A128" i="59" s="1"/>
  <c r="D149" i="59"/>
  <c r="A149" i="59" s="1"/>
  <c r="D170" i="59"/>
  <c r="A170" i="59" s="1"/>
  <c r="D192" i="59"/>
  <c r="A192" i="59" s="1"/>
  <c r="D213" i="59"/>
  <c r="A213" i="59" s="1"/>
  <c r="D234" i="59"/>
  <c r="A234" i="59" s="1"/>
  <c r="D256" i="59"/>
  <c r="A256" i="59" s="1"/>
  <c r="D277" i="59"/>
  <c r="A277" i="59" s="1"/>
  <c r="D309" i="59"/>
  <c r="A309" i="59" s="1"/>
  <c r="D341" i="59"/>
  <c r="A341" i="59" s="1"/>
  <c r="D373" i="59"/>
  <c r="A373" i="59" s="1"/>
  <c r="D405" i="59"/>
  <c r="A405" i="59" s="1"/>
  <c r="D454" i="59"/>
  <c r="A454" i="59" s="1"/>
  <c r="D450" i="59"/>
  <c r="A450" i="59" s="1"/>
  <c r="D419" i="59"/>
  <c r="A419" i="59" s="1"/>
  <c r="D403" i="59"/>
  <c r="A403" i="59" s="1"/>
  <c r="D387" i="59"/>
  <c r="A387" i="59" s="1"/>
  <c r="D371" i="59"/>
  <c r="A371" i="59" s="1"/>
  <c r="D355" i="59"/>
  <c r="A355" i="59" s="1"/>
  <c r="D19" i="59"/>
  <c r="A19" i="59" s="1"/>
  <c r="D33" i="59"/>
  <c r="A33" i="59" s="1"/>
  <c r="D49" i="59"/>
  <c r="A49" i="59" s="1"/>
  <c r="D65" i="59"/>
  <c r="A65" i="59" s="1"/>
  <c r="D81" i="59"/>
  <c r="A81" i="59" s="1"/>
  <c r="D97" i="59"/>
  <c r="A97" i="59" s="1"/>
  <c r="D114" i="59"/>
  <c r="A114" i="59" s="1"/>
  <c r="D136" i="59"/>
  <c r="A136" i="59" s="1"/>
  <c r="D157" i="59"/>
  <c r="A157" i="59" s="1"/>
  <c r="D178" i="59"/>
  <c r="A178" i="59" s="1"/>
  <c r="D200" i="59"/>
  <c r="A200" i="59" s="1"/>
  <c r="D221" i="59"/>
  <c r="A221" i="59" s="1"/>
  <c r="D242" i="59"/>
  <c r="A242" i="59" s="1"/>
  <c r="D264" i="59"/>
  <c r="A264" i="59" s="1"/>
  <c r="D289" i="59"/>
  <c r="A289" i="59" s="1"/>
  <c r="D321" i="59"/>
  <c r="A321" i="59" s="1"/>
  <c r="D353" i="59"/>
  <c r="A353" i="59" s="1"/>
  <c r="D385" i="59"/>
  <c r="A385" i="59" s="1"/>
  <c r="D417" i="59"/>
  <c r="A417" i="59" s="1"/>
  <c r="D478" i="59"/>
  <c r="A478" i="59" s="1"/>
  <c r="D30" i="59"/>
  <c r="A30" i="59" s="1"/>
  <c r="D46" i="59"/>
  <c r="A46" i="59" s="1"/>
  <c r="D62" i="59"/>
  <c r="A62" i="59" s="1"/>
  <c r="D78" i="59"/>
  <c r="A78" i="59" s="1"/>
  <c r="D94" i="59"/>
  <c r="A94" i="59" s="1"/>
  <c r="D110" i="59"/>
  <c r="A110" i="59" s="1"/>
  <c r="D132" i="59"/>
  <c r="A132" i="59" s="1"/>
  <c r="D153" i="59"/>
  <c r="A153" i="59" s="1"/>
  <c r="D174" i="59"/>
  <c r="A174" i="59" s="1"/>
  <c r="D196" i="59"/>
  <c r="A196" i="59" s="1"/>
  <c r="D217" i="59"/>
  <c r="A217" i="59" s="1"/>
  <c r="D238" i="59"/>
  <c r="A238" i="59" s="1"/>
  <c r="D260" i="59"/>
  <c r="A260" i="59" s="1"/>
  <c r="D284" i="59"/>
  <c r="A284" i="59" s="1"/>
  <c r="D316" i="59"/>
  <c r="A316" i="59" s="1"/>
  <c r="D348" i="59"/>
  <c r="A348" i="59" s="1"/>
  <c r="D380" i="59"/>
  <c r="A380" i="59" s="1"/>
  <c r="D412" i="59"/>
  <c r="A412" i="59" s="1"/>
  <c r="D468" i="59"/>
  <c r="A468" i="59" s="1"/>
  <c r="D29" i="59"/>
  <c r="A29" i="59" s="1"/>
  <c r="D47" i="59"/>
  <c r="A47" i="59" s="1"/>
  <c r="D63" i="59"/>
  <c r="A63" i="59" s="1"/>
  <c r="D79" i="59"/>
  <c r="A79" i="59" s="1"/>
  <c r="D95" i="59"/>
  <c r="A95" i="59" s="1"/>
  <c r="D112" i="59"/>
  <c r="A112" i="59" s="1"/>
  <c r="D133" i="59"/>
  <c r="A133" i="59" s="1"/>
  <c r="D154" i="59"/>
  <c r="A154" i="59" s="1"/>
  <c r="D176" i="59"/>
  <c r="A176" i="59" s="1"/>
  <c r="D197" i="59"/>
  <c r="A197" i="59" s="1"/>
  <c r="D218" i="59"/>
  <c r="A218" i="59" s="1"/>
  <c r="D240" i="59"/>
  <c r="A240" i="59" s="1"/>
  <c r="D261" i="59"/>
  <c r="A261" i="59" s="1"/>
  <c r="D285" i="59"/>
  <c r="A285" i="59" s="1"/>
  <c r="D317" i="59"/>
  <c r="A317" i="59" s="1"/>
  <c r="D349" i="59"/>
  <c r="A349" i="59" s="1"/>
  <c r="D381" i="59"/>
  <c r="A381" i="59" s="1"/>
  <c r="D413" i="59"/>
  <c r="A413" i="59" s="1"/>
  <c r="D474" i="59"/>
  <c r="A474" i="59" s="1"/>
  <c r="D442" i="59"/>
  <c r="A442" i="59" s="1"/>
  <c r="D415" i="59"/>
  <c r="A415" i="59" s="1"/>
  <c r="D399" i="59"/>
  <c r="A399" i="59" s="1"/>
  <c r="D383" i="59"/>
  <c r="A383" i="59" s="1"/>
  <c r="D367" i="59"/>
  <c r="A367" i="59" s="1"/>
  <c r="D351" i="59"/>
  <c r="A351" i="59" s="1"/>
  <c r="D335" i="59"/>
  <c r="A335" i="59" s="1"/>
  <c r="D319" i="59"/>
  <c r="A319" i="59" s="1"/>
  <c r="D303" i="59"/>
  <c r="A303" i="59" s="1"/>
  <c r="D287" i="59"/>
  <c r="A287" i="59" s="1"/>
  <c r="D271" i="59"/>
  <c r="A271" i="59" s="1"/>
  <c r="D255" i="59"/>
  <c r="A255" i="59" s="1"/>
  <c r="D239" i="59"/>
  <c r="A239" i="59" s="1"/>
  <c r="D223" i="59"/>
  <c r="A223" i="59" s="1"/>
  <c r="D207" i="59"/>
  <c r="A207" i="59" s="1"/>
  <c r="D191" i="59"/>
  <c r="A191" i="59" s="1"/>
  <c r="D175" i="59"/>
  <c r="A175" i="59" s="1"/>
  <c r="D159" i="59"/>
  <c r="A159" i="59" s="1"/>
  <c r="D143" i="59"/>
  <c r="A143" i="59" s="1"/>
  <c r="D127" i="59"/>
  <c r="A127" i="59" s="1"/>
  <c r="D111" i="59"/>
  <c r="A111" i="59" s="1"/>
  <c r="D448" i="59"/>
  <c r="A448" i="59" s="1"/>
  <c r="D418" i="59"/>
  <c r="A418" i="59" s="1"/>
  <c r="D402" i="59"/>
  <c r="A402" i="59" s="1"/>
  <c r="D386" i="59"/>
  <c r="A386" i="59" s="1"/>
  <c r="D370" i="59"/>
  <c r="A370" i="59" s="1"/>
  <c r="D354" i="59"/>
  <c r="A354" i="59" s="1"/>
  <c r="D23" i="59"/>
  <c r="A23" i="59" s="1"/>
  <c r="D37" i="59"/>
  <c r="A37" i="59" s="1"/>
  <c r="D53" i="59"/>
  <c r="A53" i="59" s="1"/>
  <c r="D69" i="59"/>
  <c r="A69" i="59" s="1"/>
  <c r="D85" i="59"/>
  <c r="A85" i="59" s="1"/>
  <c r="D101" i="59"/>
  <c r="A101" i="59" s="1"/>
  <c r="D120" i="59"/>
  <c r="A120" i="59" s="1"/>
  <c r="D141" i="59"/>
  <c r="A141" i="59" s="1"/>
  <c r="D162" i="59"/>
  <c r="A162" i="59" s="1"/>
  <c r="D184" i="59"/>
  <c r="A184" i="59" s="1"/>
  <c r="D205" i="59"/>
  <c r="A205" i="59" s="1"/>
  <c r="D226" i="59"/>
  <c r="A226" i="59" s="1"/>
  <c r="D248" i="59"/>
  <c r="A248" i="59" s="1"/>
  <c r="D269" i="59"/>
  <c r="A269" i="59" s="1"/>
  <c r="D297" i="59"/>
  <c r="A297" i="59" s="1"/>
  <c r="D329" i="59"/>
  <c r="A329" i="59" s="1"/>
  <c r="D361" i="59"/>
  <c r="A361" i="59" s="1"/>
  <c r="D27" i="59"/>
  <c r="A27" i="59" s="1"/>
  <c r="D41" i="59"/>
  <c r="A41" i="59" s="1"/>
  <c r="D57" i="59"/>
  <c r="A57" i="59" s="1"/>
  <c r="D73" i="59"/>
  <c r="A73" i="59" s="1"/>
  <c r="D89" i="59"/>
  <c r="A89" i="59" s="1"/>
  <c r="D105" i="59"/>
  <c r="A105" i="59" s="1"/>
  <c r="D125" i="59"/>
  <c r="A125" i="59" s="1"/>
  <c r="D146" i="59"/>
  <c r="A146" i="59" s="1"/>
  <c r="D168" i="59"/>
  <c r="A168" i="59" s="1"/>
  <c r="D189" i="59"/>
  <c r="A189" i="59" s="1"/>
  <c r="D210" i="59"/>
  <c r="A210" i="59" s="1"/>
  <c r="D232" i="59"/>
  <c r="A232" i="59" s="1"/>
  <c r="D253" i="59"/>
  <c r="A253" i="59" s="1"/>
  <c r="D274" i="59"/>
  <c r="A274" i="59" s="1"/>
  <c r="D305" i="59"/>
  <c r="A305" i="59" s="1"/>
  <c r="D337" i="59"/>
  <c r="A337" i="59" s="1"/>
  <c r="D369" i="59"/>
  <c r="A369" i="59" s="1"/>
  <c r="D401" i="59"/>
  <c r="A401" i="59" s="1"/>
  <c r="D446" i="59"/>
  <c r="A446" i="59" s="1"/>
  <c r="D22" i="59"/>
  <c r="A22" i="59" s="1"/>
  <c r="D38" i="59"/>
  <c r="A38" i="59" s="1"/>
  <c r="D54" i="59"/>
  <c r="A54" i="59" s="1"/>
  <c r="D70" i="59"/>
  <c r="A70" i="59" s="1"/>
  <c r="D86" i="59"/>
  <c r="A86" i="59" s="1"/>
  <c r="D102" i="59"/>
  <c r="A102" i="59" s="1"/>
  <c r="D121" i="59"/>
  <c r="A121" i="59" s="1"/>
  <c r="D142" i="59"/>
  <c r="A142" i="59" s="1"/>
  <c r="D164" i="59"/>
  <c r="A164" i="59" s="1"/>
  <c r="D185" i="59"/>
  <c r="A185" i="59" s="1"/>
  <c r="D206" i="59"/>
  <c r="A206" i="59" s="1"/>
  <c r="D228" i="59"/>
  <c r="A228" i="59" s="1"/>
  <c r="D249" i="59"/>
  <c r="A249" i="59" s="1"/>
  <c r="D270" i="59"/>
  <c r="A270" i="59" s="1"/>
  <c r="D300" i="59"/>
  <c r="A300" i="59" s="1"/>
  <c r="D332" i="59"/>
  <c r="A332" i="59" s="1"/>
  <c r="D364" i="59"/>
  <c r="A364" i="59" s="1"/>
  <c r="D396" i="59"/>
  <c r="A396" i="59" s="1"/>
  <c r="D436" i="59"/>
  <c r="A436" i="59" s="1"/>
  <c r="D21" i="59"/>
  <c r="A21" i="59" s="1"/>
  <c r="D39" i="59"/>
  <c r="A39" i="59" s="1"/>
  <c r="D55" i="59"/>
  <c r="A55" i="59" s="1"/>
  <c r="D71" i="59"/>
  <c r="A71" i="59" s="1"/>
  <c r="D87" i="59"/>
  <c r="A87" i="59" s="1"/>
  <c r="D103" i="59"/>
  <c r="A103" i="59" s="1"/>
  <c r="D122" i="59"/>
  <c r="A122" i="59" s="1"/>
  <c r="D144" i="59"/>
  <c r="A144" i="59" s="1"/>
  <c r="D165" i="59"/>
  <c r="A165" i="59" s="1"/>
  <c r="D186" i="59"/>
  <c r="A186" i="59" s="1"/>
  <c r="D208" i="59"/>
  <c r="A208" i="59" s="1"/>
  <c r="D229" i="59"/>
  <c r="A229" i="59" s="1"/>
  <c r="D250" i="59"/>
  <c r="A250" i="59" s="1"/>
  <c r="D272" i="59"/>
  <c r="A272" i="59" s="1"/>
  <c r="D301" i="59"/>
  <c r="A301" i="59" s="1"/>
  <c r="D333" i="59"/>
  <c r="A333" i="59" s="1"/>
  <c r="D365" i="59"/>
  <c r="A365" i="59" s="1"/>
  <c r="D397" i="59"/>
  <c r="A397" i="59" s="1"/>
  <c r="D438" i="59"/>
  <c r="A438" i="59" s="1"/>
  <c r="D458" i="59"/>
  <c r="A458" i="59" s="1"/>
  <c r="D426" i="59"/>
  <c r="A426" i="59" s="1"/>
  <c r="D407" i="59"/>
  <c r="A407" i="59" s="1"/>
  <c r="D391" i="59"/>
  <c r="A391" i="59" s="1"/>
  <c r="D375" i="59"/>
  <c r="A375" i="59" s="1"/>
  <c r="D359" i="59"/>
  <c r="A359" i="59" s="1"/>
  <c r="D343" i="59"/>
  <c r="A343" i="59" s="1"/>
  <c r="D327" i="59"/>
  <c r="A327" i="59" s="1"/>
  <c r="D311" i="59"/>
  <c r="A311" i="59" s="1"/>
  <c r="D295" i="59"/>
  <c r="A295" i="59" s="1"/>
  <c r="D279" i="59"/>
  <c r="A279" i="59" s="1"/>
  <c r="D263" i="59"/>
  <c r="A263" i="59" s="1"/>
  <c r="D247" i="59"/>
  <c r="A247" i="59" s="1"/>
  <c r="D231" i="59"/>
  <c r="A231" i="59" s="1"/>
  <c r="D215" i="59"/>
  <c r="A215" i="59" s="1"/>
  <c r="D199" i="59"/>
  <c r="A199" i="59" s="1"/>
  <c r="D183" i="59"/>
  <c r="A183" i="59" s="1"/>
  <c r="D167" i="59"/>
  <c r="A167" i="59" s="1"/>
  <c r="D151" i="59"/>
  <c r="A151" i="59" s="1"/>
  <c r="D135" i="59"/>
  <c r="A135" i="59" s="1"/>
  <c r="D393" i="59"/>
  <c r="A393" i="59" s="1"/>
  <c r="D50" i="59"/>
  <c r="A50" i="59" s="1"/>
  <c r="D116" i="59"/>
  <c r="A116" i="59" s="1"/>
  <c r="D201" i="59"/>
  <c r="A201" i="59" s="1"/>
  <c r="D292" i="59"/>
  <c r="A292" i="59" s="1"/>
  <c r="D420" i="59"/>
  <c r="A420" i="59" s="1"/>
  <c r="D67" i="59"/>
  <c r="A67" i="59" s="1"/>
  <c r="D138" i="59"/>
  <c r="A138" i="59" s="1"/>
  <c r="D224" i="59"/>
  <c r="A224" i="59" s="1"/>
  <c r="D325" i="59"/>
  <c r="A325" i="59" s="1"/>
  <c r="D466" i="59"/>
  <c r="A466" i="59" s="1"/>
  <c r="D379" i="59"/>
  <c r="A379" i="59" s="1"/>
  <c r="D331" i="59"/>
  <c r="A331" i="59" s="1"/>
  <c r="D299" i="59"/>
  <c r="A299" i="59" s="1"/>
  <c r="D267" i="59"/>
  <c r="A267" i="59" s="1"/>
  <c r="D235" i="59"/>
  <c r="A235" i="59" s="1"/>
  <c r="D203" i="59"/>
  <c r="A203" i="59" s="1"/>
  <c r="D171" i="59"/>
  <c r="A171" i="59" s="1"/>
  <c r="D139" i="59"/>
  <c r="A139" i="59" s="1"/>
  <c r="D115" i="59"/>
  <c r="A115" i="59" s="1"/>
  <c r="D440" i="59"/>
  <c r="A440" i="59" s="1"/>
  <c r="D410" i="59"/>
  <c r="A410" i="59" s="1"/>
  <c r="D390" i="59"/>
  <c r="A390" i="59" s="1"/>
  <c r="D366" i="59"/>
  <c r="A366" i="59" s="1"/>
  <c r="D346" i="59"/>
  <c r="A346" i="59" s="1"/>
  <c r="D330" i="59"/>
  <c r="A330" i="59" s="1"/>
  <c r="D314" i="59"/>
  <c r="A314" i="59" s="1"/>
  <c r="D298" i="59"/>
  <c r="A298" i="59" s="1"/>
  <c r="D282" i="59"/>
  <c r="A282" i="59" s="1"/>
  <c r="D28" i="59"/>
  <c r="A28" i="59" s="1"/>
  <c r="D44" i="59"/>
  <c r="A44" i="59" s="1"/>
  <c r="D60" i="59"/>
  <c r="A60" i="59" s="1"/>
  <c r="D76" i="59"/>
  <c r="A76" i="59" s="1"/>
  <c r="D92" i="59"/>
  <c r="A92" i="59" s="1"/>
  <c r="D108" i="59"/>
  <c r="A108" i="59" s="1"/>
  <c r="D129" i="59"/>
  <c r="A129" i="59" s="1"/>
  <c r="D150" i="59"/>
  <c r="A150" i="59" s="1"/>
  <c r="D172" i="59"/>
  <c r="A172" i="59" s="1"/>
  <c r="D193" i="59"/>
  <c r="A193" i="59" s="1"/>
  <c r="D214" i="59"/>
  <c r="A214" i="59" s="1"/>
  <c r="D236" i="59"/>
  <c r="A236" i="59" s="1"/>
  <c r="D257" i="59"/>
  <c r="A257" i="59" s="1"/>
  <c r="D280" i="59"/>
  <c r="A280" i="59" s="1"/>
  <c r="D312" i="59"/>
  <c r="A312" i="59" s="1"/>
  <c r="D344" i="59"/>
  <c r="A344" i="59" s="1"/>
  <c r="D376" i="59"/>
  <c r="A376" i="59" s="1"/>
  <c r="D408" i="59"/>
  <c r="A408" i="59" s="1"/>
  <c r="D460" i="59"/>
  <c r="A460" i="59" s="1"/>
  <c r="D8141" i="59"/>
  <c r="A8141" i="59" s="1"/>
  <c r="D8125" i="59"/>
  <c r="A8125" i="59" s="1"/>
  <c r="D8109" i="59"/>
  <c r="A8109" i="59" s="1"/>
  <c r="D8093" i="59"/>
  <c r="A8093" i="59" s="1"/>
  <c r="D8077" i="59"/>
  <c r="A8077" i="59" s="1"/>
  <c r="D8061" i="59"/>
  <c r="A8061" i="59" s="1"/>
  <c r="D8045" i="59"/>
  <c r="A8045" i="59" s="1"/>
  <c r="D8029" i="59"/>
  <c r="A8029" i="59" s="1"/>
  <c r="D8013" i="59"/>
  <c r="A8013" i="59" s="1"/>
  <c r="D7997" i="59"/>
  <c r="A7997" i="59" s="1"/>
  <c r="D7981" i="59"/>
  <c r="A7981" i="59" s="1"/>
  <c r="D7970" i="59"/>
  <c r="A7970" i="59" s="1"/>
  <c r="D7962" i="59"/>
  <c r="A7962" i="59" s="1"/>
  <c r="D7954" i="59"/>
  <c r="A7954" i="59" s="1"/>
  <c r="D7946" i="59"/>
  <c r="A7946" i="59" s="1"/>
  <c r="D7938" i="59"/>
  <c r="A7938" i="59" s="1"/>
  <c r="D8138" i="59"/>
  <c r="A8138" i="59" s="1"/>
  <c r="D8123" i="59"/>
  <c r="A8123" i="59" s="1"/>
  <c r="D8102" i="59"/>
  <c r="A8102" i="59" s="1"/>
  <c r="D8084" i="59"/>
  <c r="A8084" i="59" s="1"/>
  <c r="D8059" i="59"/>
  <c r="A8059" i="59" s="1"/>
  <c r="D8038" i="59"/>
  <c r="A8038" i="59" s="1"/>
  <c r="D8020" i="59"/>
  <c r="A8020" i="59" s="1"/>
  <c r="D7995" i="59"/>
  <c r="A7995" i="59" s="1"/>
  <c r="D7969" i="59"/>
  <c r="A7969" i="59" s="1"/>
  <c r="D7937" i="59"/>
  <c r="A7937" i="59" s="1"/>
  <c r="D8126" i="59"/>
  <c r="A8126" i="59" s="1"/>
  <c r="D8108" i="59"/>
  <c r="A8108" i="59" s="1"/>
  <c r="D8083" i="59"/>
  <c r="A8083" i="59" s="1"/>
  <c r="D8062" i="59"/>
  <c r="A8062" i="59" s="1"/>
  <c r="D8044" i="59"/>
  <c r="A8044" i="59" s="1"/>
  <c r="D8019" i="59"/>
  <c r="A8019" i="59" s="1"/>
  <c r="D7998" i="59"/>
  <c r="A7998" i="59" s="1"/>
  <c r="D7980" i="59"/>
  <c r="A7980" i="59" s="1"/>
  <c r="D7947" i="59"/>
  <c r="A7947" i="59" s="1"/>
  <c r="D7930" i="59"/>
  <c r="A7930" i="59" s="1"/>
  <c r="D7922" i="59"/>
  <c r="A7922" i="59" s="1"/>
  <c r="D430" i="59"/>
  <c r="A430" i="59" s="1"/>
  <c r="D66" i="59"/>
  <c r="A66" i="59" s="1"/>
  <c r="D137" i="59"/>
  <c r="A137" i="59" s="1"/>
  <c r="D222" i="59"/>
  <c r="A222" i="59" s="1"/>
  <c r="D324" i="59"/>
  <c r="A324" i="59" s="1"/>
  <c r="D17" i="59"/>
  <c r="A17" i="59" s="1"/>
  <c r="D83" i="59"/>
  <c r="A83" i="59" s="1"/>
  <c r="D160" i="59"/>
  <c r="A160" i="59" s="1"/>
  <c r="D245" i="59"/>
  <c r="A245" i="59" s="1"/>
  <c r="D357" i="59"/>
  <c r="A357" i="59" s="1"/>
  <c r="D434" i="59"/>
  <c r="A434" i="59" s="1"/>
  <c r="D363" i="59"/>
  <c r="A363" i="59" s="1"/>
  <c r="D323" i="59"/>
  <c r="A323" i="59" s="1"/>
  <c r="D291" i="59"/>
  <c r="A291" i="59" s="1"/>
  <c r="D259" i="59"/>
  <c r="A259" i="59" s="1"/>
  <c r="D227" i="59"/>
  <c r="A227" i="59" s="1"/>
  <c r="D195" i="59"/>
  <c r="A195" i="59" s="1"/>
  <c r="D163" i="59"/>
  <c r="A163" i="59" s="1"/>
  <c r="D131" i="59"/>
  <c r="A131" i="59" s="1"/>
  <c r="D472" i="59"/>
  <c r="A472" i="59" s="1"/>
  <c r="D432" i="59"/>
  <c r="A432" i="59" s="1"/>
  <c r="D406" i="59"/>
  <c r="A406" i="59" s="1"/>
  <c r="D382" i="59"/>
  <c r="A382" i="59" s="1"/>
  <c r="D362" i="59"/>
  <c r="A362" i="59" s="1"/>
  <c r="D342" i="59"/>
  <c r="A342" i="59" s="1"/>
  <c r="D326" i="59"/>
  <c r="A326" i="59" s="1"/>
  <c r="D310" i="59"/>
  <c r="A310" i="59" s="1"/>
  <c r="D294" i="59"/>
  <c r="A294" i="59" s="1"/>
  <c r="D278" i="59"/>
  <c r="A278" i="59" s="1"/>
  <c r="D32" i="59"/>
  <c r="A32" i="59" s="1"/>
  <c r="D48" i="59"/>
  <c r="A48" i="59" s="1"/>
  <c r="D64" i="59"/>
  <c r="A64" i="59" s="1"/>
  <c r="D80" i="59"/>
  <c r="A80" i="59" s="1"/>
  <c r="D96" i="59"/>
  <c r="A96" i="59" s="1"/>
  <c r="D113" i="59"/>
  <c r="A113" i="59" s="1"/>
  <c r="D134" i="59"/>
  <c r="A134" i="59" s="1"/>
  <c r="D156" i="59"/>
  <c r="A156" i="59" s="1"/>
  <c r="D177" i="59"/>
  <c r="A177" i="59" s="1"/>
  <c r="D198" i="59"/>
  <c r="A198" i="59" s="1"/>
  <c r="D220" i="59"/>
  <c r="A220" i="59" s="1"/>
  <c r="D241" i="59"/>
  <c r="A241" i="59" s="1"/>
  <c r="D262" i="59"/>
  <c r="A262" i="59" s="1"/>
  <c r="D288" i="59"/>
  <c r="A288" i="59" s="1"/>
  <c r="D320" i="59"/>
  <c r="A320" i="59" s="1"/>
  <c r="D352" i="59"/>
  <c r="A352" i="59" s="1"/>
  <c r="D384" i="59"/>
  <c r="A384" i="59" s="1"/>
  <c r="D416" i="59"/>
  <c r="A416" i="59" s="1"/>
  <c r="D476" i="59"/>
  <c r="A476" i="59" s="1"/>
  <c r="D8136" i="59"/>
  <c r="A8136" i="59" s="1"/>
  <c r="D8120" i="59"/>
  <c r="A8120" i="59" s="1"/>
  <c r="D8104" i="59"/>
  <c r="A8104" i="59" s="1"/>
  <c r="D8088" i="59"/>
  <c r="A8088" i="59" s="1"/>
  <c r="D8072" i="59"/>
  <c r="A8072" i="59" s="1"/>
  <c r="D8056" i="59"/>
  <c r="A8056" i="59" s="1"/>
  <c r="D8040" i="59"/>
  <c r="A8040" i="59" s="1"/>
  <c r="D8024" i="59"/>
  <c r="A8024" i="59" s="1"/>
  <c r="D8008" i="59"/>
  <c r="A8008" i="59" s="1"/>
  <c r="D7992" i="59"/>
  <c r="A7992" i="59" s="1"/>
  <c r="D7976" i="59"/>
  <c r="A7976" i="59" s="1"/>
  <c r="D7968" i="59"/>
  <c r="A7968" i="59" s="1"/>
  <c r="D7960" i="59"/>
  <c r="A7960" i="59" s="1"/>
  <c r="D7952" i="59"/>
  <c r="A7952" i="59" s="1"/>
  <c r="D7944" i="59"/>
  <c r="A7944" i="59" s="1"/>
  <c r="D7936" i="59"/>
  <c r="A7936" i="59" s="1"/>
  <c r="D8137" i="59"/>
  <c r="A8137" i="59" s="1"/>
  <c r="D8119" i="59"/>
  <c r="A8119" i="59" s="1"/>
  <c r="D8098" i="59"/>
  <c r="A8098" i="59" s="1"/>
  <c r="D8073" i="59"/>
  <c r="A8073" i="59" s="1"/>
  <c r="D8055" i="59"/>
  <c r="A8055" i="59" s="1"/>
  <c r="D8034" i="59"/>
  <c r="A8034" i="59" s="1"/>
  <c r="D8009" i="59"/>
  <c r="A8009" i="59" s="1"/>
  <c r="D7991" i="59"/>
  <c r="A7991" i="59" s="1"/>
  <c r="D7961" i="59"/>
  <c r="A7961" i="59" s="1"/>
  <c r="D8143" i="59"/>
  <c r="A8143" i="59" s="1"/>
  <c r="D8122" i="59"/>
  <c r="A8122" i="59" s="1"/>
  <c r="D8097" i="59"/>
  <c r="A8097" i="59" s="1"/>
  <c r="D8079" i="59"/>
  <c r="A8079" i="59" s="1"/>
  <c r="D8058" i="59"/>
  <c r="A8058" i="59" s="1"/>
  <c r="D8033" i="59"/>
  <c r="A8033" i="59" s="1"/>
  <c r="D18" i="59"/>
  <c r="A18" i="59" s="1"/>
  <c r="D82" i="59"/>
  <c r="A82" i="59" s="1"/>
  <c r="D158" i="59"/>
  <c r="A158" i="59" s="1"/>
  <c r="D244" i="59"/>
  <c r="A244" i="59" s="1"/>
  <c r="D356" i="59"/>
  <c r="A356" i="59" s="1"/>
  <c r="D35" i="59"/>
  <c r="A35" i="59" s="1"/>
  <c r="D99" i="59"/>
  <c r="A99" i="59" s="1"/>
  <c r="D181" i="59"/>
  <c r="A181" i="59" s="1"/>
  <c r="D266" i="59"/>
  <c r="A266" i="59" s="1"/>
  <c r="D389" i="59"/>
  <c r="A389" i="59" s="1"/>
  <c r="D411" i="59"/>
  <c r="A411" i="59" s="1"/>
  <c r="D347" i="59"/>
  <c r="A347" i="59" s="1"/>
  <c r="D315" i="59"/>
  <c r="A315" i="59" s="1"/>
  <c r="D283" i="59"/>
  <c r="A283" i="59" s="1"/>
  <c r="D251" i="59"/>
  <c r="A251" i="59" s="1"/>
  <c r="D219" i="59"/>
  <c r="A219" i="59" s="1"/>
  <c r="D187" i="59"/>
  <c r="A187" i="59" s="1"/>
  <c r="D155" i="59"/>
  <c r="A155" i="59" s="1"/>
  <c r="D123" i="59"/>
  <c r="A123" i="59" s="1"/>
  <c r="D464" i="59"/>
  <c r="A464" i="59" s="1"/>
  <c r="D424" i="59"/>
  <c r="A424" i="59" s="1"/>
  <c r="D398" i="59"/>
  <c r="A398" i="59" s="1"/>
  <c r="D378" i="59"/>
  <c r="A378" i="59" s="1"/>
  <c r="D358" i="59"/>
  <c r="A358" i="59" s="1"/>
  <c r="D338" i="59"/>
  <c r="A338" i="59" s="1"/>
  <c r="D322" i="59"/>
  <c r="A322" i="59" s="1"/>
  <c r="D306" i="59"/>
  <c r="A306" i="59" s="1"/>
  <c r="D290" i="59"/>
  <c r="A290" i="59" s="1"/>
  <c r="D20" i="59"/>
  <c r="A20" i="59" s="1"/>
  <c r="D36" i="59"/>
  <c r="A36" i="59" s="1"/>
  <c r="D52" i="59"/>
  <c r="A52" i="59" s="1"/>
  <c r="D68" i="59"/>
  <c r="A68" i="59" s="1"/>
  <c r="D84" i="59"/>
  <c r="A84" i="59" s="1"/>
  <c r="D100" i="59"/>
  <c r="A100" i="59" s="1"/>
  <c r="D118" i="59"/>
  <c r="A118" i="59" s="1"/>
  <c r="D140" i="59"/>
  <c r="A140" i="59" s="1"/>
  <c r="D161" i="59"/>
  <c r="A161" i="59" s="1"/>
  <c r="D182" i="59"/>
  <c r="A182" i="59" s="1"/>
  <c r="D204" i="59"/>
  <c r="A204" i="59" s="1"/>
  <c r="D225" i="59"/>
  <c r="A225" i="59" s="1"/>
  <c r="D246" i="59"/>
  <c r="A246" i="59" s="1"/>
  <c r="D268" i="59"/>
  <c r="A268" i="59" s="1"/>
  <c r="D296" i="59"/>
  <c r="A296" i="59" s="1"/>
  <c r="D328" i="59"/>
  <c r="A328" i="59" s="1"/>
  <c r="D360" i="59"/>
  <c r="A360" i="59" s="1"/>
  <c r="D392" i="59"/>
  <c r="A392" i="59" s="1"/>
  <c r="D428" i="59"/>
  <c r="A428" i="59" s="1"/>
  <c r="D8147" i="59"/>
  <c r="A8147" i="59" s="1"/>
  <c r="D8133" i="59"/>
  <c r="A8133" i="59" s="1"/>
  <c r="D8117" i="59"/>
  <c r="A8117" i="59" s="1"/>
  <c r="D8101" i="59"/>
  <c r="A8101" i="59" s="1"/>
  <c r="D8085" i="59"/>
  <c r="A8085" i="59" s="1"/>
  <c r="D8069" i="59"/>
  <c r="A8069" i="59" s="1"/>
  <c r="D8053" i="59"/>
  <c r="A8053" i="59" s="1"/>
  <c r="D8037" i="59"/>
  <c r="A8037" i="59" s="1"/>
  <c r="D8021" i="59"/>
  <c r="A8021" i="59" s="1"/>
  <c r="D8005" i="59"/>
  <c r="A8005" i="59" s="1"/>
  <c r="D7989" i="59"/>
  <c r="A7989" i="59" s="1"/>
  <c r="D7974" i="59"/>
  <c r="A7974" i="59" s="1"/>
  <c r="D7966" i="59"/>
  <c r="A7966" i="59" s="1"/>
  <c r="D7958" i="59"/>
  <c r="A7958" i="59" s="1"/>
  <c r="D7950" i="59"/>
  <c r="A7950" i="59" s="1"/>
  <c r="D7942" i="59"/>
  <c r="A7942" i="59" s="1"/>
  <c r="D8145" i="59"/>
  <c r="A8145" i="59" s="1"/>
  <c r="D8134" i="59"/>
  <c r="A8134" i="59" s="1"/>
  <c r="D8116" i="59"/>
  <c r="A8116" i="59" s="1"/>
  <c r="D8091" i="59"/>
  <c r="A8091" i="59" s="1"/>
  <c r="D8070" i="59"/>
  <c r="A8070" i="59" s="1"/>
  <c r="D8052" i="59"/>
  <c r="A8052" i="59" s="1"/>
  <c r="D8027" i="59"/>
  <c r="A8027" i="59" s="1"/>
  <c r="D8006" i="59"/>
  <c r="A8006" i="59" s="1"/>
  <c r="D7988" i="59"/>
  <c r="A7988" i="59" s="1"/>
  <c r="D7953" i="59"/>
  <c r="A7953" i="59" s="1"/>
  <c r="D8140" i="59"/>
  <c r="A8140" i="59" s="1"/>
  <c r="D8115" i="59"/>
  <c r="A8115" i="59" s="1"/>
  <c r="D8094" i="59"/>
  <c r="A8094" i="59" s="1"/>
  <c r="D8076" i="59"/>
  <c r="A8076" i="59" s="1"/>
  <c r="D8051" i="59"/>
  <c r="A8051" i="59" s="1"/>
  <c r="D8030" i="59"/>
  <c r="A8030" i="59" s="1"/>
  <c r="D8012" i="59"/>
  <c r="A8012" i="59" s="1"/>
  <c r="D7987" i="59"/>
  <c r="A7987" i="59" s="1"/>
  <c r="D7963" i="59"/>
  <c r="A7963" i="59" s="1"/>
  <c r="D7934" i="59"/>
  <c r="A7934" i="59" s="1"/>
  <c r="D7926" i="59"/>
  <c r="A7926" i="59" s="1"/>
  <c r="D7918" i="59"/>
  <c r="A7918" i="59" s="1"/>
  <c r="D34" i="59"/>
  <c r="A34" i="59" s="1"/>
  <c r="D98" i="59"/>
  <c r="A98" i="59" s="1"/>
  <c r="D180" i="59"/>
  <c r="A180" i="59" s="1"/>
  <c r="D265" i="59"/>
  <c r="A265" i="59" s="1"/>
  <c r="D388" i="59"/>
  <c r="A388" i="59" s="1"/>
  <c r="D51" i="59"/>
  <c r="A51" i="59" s="1"/>
  <c r="D117" i="59"/>
  <c r="A117" i="59" s="1"/>
  <c r="D202" i="59"/>
  <c r="A202" i="59" s="1"/>
  <c r="D293" i="59"/>
  <c r="A293" i="59" s="1"/>
  <c r="D422" i="59"/>
  <c r="A422" i="59" s="1"/>
  <c r="D395" i="59"/>
  <c r="A395" i="59" s="1"/>
  <c r="D339" i="59"/>
  <c r="A339" i="59" s="1"/>
  <c r="D307" i="59"/>
  <c r="A307" i="59" s="1"/>
  <c r="D275" i="59"/>
  <c r="A275" i="59" s="1"/>
  <c r="D243" i="59"/>
  <c r="A243" i="59" s="1"/>
  <c r="D211" i="59"/>
  <c r="A211" i="59" s="1"/>
  <c r="D179" i="59"/>
  <c r="A179" i="59" s="1"/>
  <c r="D147" i="59"/>
  <c r="A147" i="59" s="1"/>
  <c r="D119" i="59"/>
  <c r="A119" i="59" s="1"/>
  <c r="D456" i="59"/>
  <c r="A456" i="59" s="1"/>
  <c r="D414" i="59"/>
  <c r="A414" i="59" s="1"/>
  <c r="D394" i="59"/>
  <c r="A394" i="59" s="1"/>
  <c r="D374" i="59"/>
  <c r="A374" i="59" s="1"/>
  <c r="D350" i="59"/>
  <c r="A350" i="59" s="1"/>
  <c r="D334" i="59"/>
  <c r="A334" i="59" s="1"/>
  <c r="D318" i="59"/>
  <c r="A318" i="59" s="1"/>
  <c r="D302" i="59"/>
  <c r="A302" i="59" s="1"/>
  <c r="D286" i="59"/>
  <c r="A286" i="59" s="1"/>
  <c r="D24" i="59"/>
  <c r="A24" i="59" s="1"/>
  <c r="D40" i="59"/>
  <c r="A40" i="59" s="1"/>
  <c r="D56" i="59"/>
  <c r="A56" i="59" s="1"/>
  <c r="D72" i="59"/>
  <c r="A72" i="59" s="1"/>
  <c r="D88" i="59"/>
  <c r="A88" i="59" s="1"/>
  <c r="D104" i="59"/>
  <c r="A104" i="59" s="1"/>
  <c r="D124" i="59"/>
  <c r="A124" i="59" s="1"/>
  <c r="D145" i="59"/>
  <c r="A145" i="59" s="1"/>
  <c r="D166" i="59"/>
  <c r="A166" i="59" s="1"/>
  <c r="D188" i="59"/>
  <c r="A188" i="59" s="1"/>
  <c r="D209" i="59"/>
  <c r="A209" i="59" s="1"/>
  <c r="D230" i="59"/>
  <c r="A230" i="59" s="1"/>
  <c r="D252" i="59"/>
  <c r="A252" i="59" s="1"/>
  <c r="D273" i="59"/>
  <c r="A273" i="59" s="1"/>
  <c r="D304" i="59"/>
  <c r="A304" i="59" s="1"/>
  <c r="D336" i="59"/>
  <c r="A336" i="59" s="1"/>
  <c r="D368" i="59"/>
  <c r="A368" i="59" s="1"/>
  <c r="D400" i="59"/>
  <c r="A400" i="59" s="1"/>
  <c r="D444" i="59"/>
  <c r="A444" i="59" s="1"/>
  <c r="D8144" i="59"/>
  <c r="A8144" i="59" s="1"/>
  <c r="D8128" i="59"/>
  <c r="A8128" i="59" s="1"/>
  <c r="D8112" i="59"/>
  <c r="A8112" i="59" s="1"/>
  <c r="D8096" i="59"/>
  <c r="A8096" i="59" s="1"/>
  <c r="D8080" i="59"/>
  <c r="A8080" i="59" s="1"/>
  <c r="D8064" i="59"/>
  <c r="A8064" i="59" s="1"/>
  <c r="D8048" i="59"/>
  <c r="A8048" i="59" s="1"/>
  <c r="D8032" i="59"/>
  <c r="A8032" i="59" s="1"/>
  <c r="D8016" i="59"/>
  <c r="A8016" i="59" s="1"/>
  <c r="D8000" i="59"/>
  <c r="A8000" i="59" s="1"/>
  <c r="D7984" i="59"/>
  <c r="A7984" i="59" s="1"/>
  <c r="D7972" i="59"/>
  <c r="A7972" i="59" s="1"/>
  <c r="D7964" i="59"/>
  <c r="A7964" i="59" s="1"/>
  <c r="D7956" i="59"/>
  <c r="A7956" i="59" s="1"/>
  <c r="D7948" i="59"/>
  <c r="A7948" i="59" s="1"/>
  <c r="D7940" i="59"/>
  <c r="A7940" i="59" s="1"/>
  <c r="D8142" i="59"/>
  <c r="A8142" i="59" s="1"/>
  <c r="D8130" i="59"/>
  <c r="A8130" i="59" s="1"/>
  <c r="D8105" i="59"/>
  <c r="A8105" i="59" s="1"/>
  <c r="D8087" i="59"/>
  <c r="A8087" i="59" s="1"/>
  <c r="D8066" i="59"/>
  <c r="A8066" i="59" s="1"/>
  <c r="D8041" i="59"/>
  <c r="A8041" i="59" s="1"/>
  <c r="D8023" i="59"/>
  <c r="A8023" i="59" s="1"/>
  <c r="D8002" i="59"/>
  <c r="A8002" i="59" s="1"/>
  <c r="D7977" i="59"/>
  <c r="A7977" i="59" s="1"/>
  <c r="D7945" i="59"/>
  <c r="A7945" i="59" s="1"/>
  <c r="D8129" i="59"/>
  <c r="A8129" i="59" s="1"/>
  <c r="D8047" i="59"/>
  <c r="A8047" i="59" s="1"/>
  <c r="D7994" i="59"/>
  <c r="A7994" i="59" s="1"/>
  <c r="D7939" i="59"/>
  <c r="A7939" i="59" s="1"/>
  <c r="D7920" i="59"/>
  <c r="A7920" i="59" s="1"/>
  <c r="D7910" i="59"/>
  <c r="A7910" i="59" s="1"/>
  <c r="D7902" i="59"/>
  <c r="A7902" i="59" s="1"/>
  <c r="D7894" i="59"/>
  <c r="A7894" i="59" s="1"/>
  <c r="D7886" i="59"/>
  <c r="A7886" i="59" s="1"/>
  <c r="D7878" i="59"/>
  <c r="A7878" i="59" s="1"/>
  <c r="D8132" i="59"/>
  <c r="A8132" i="59" s="1"/>
  <c r="D8107" i="59"/>
  <c r="A8107" i="59" s="1"/>
  <c r="D8086" i="59"/>
  <c r="A8086" i="59" s="1"/>
  <c r="D8068" i="59"/>
  <c r="A8068" i="59" s="1"/>
  <c r="D8043" i="59"/>
  <c r="A8043" i="59" s="1"/>
  <c r="D8022" i="59"/>
  <c r="A8022" i="59" s="1"/>
  <c r="D8004" i="59"/>
  <c r="A8004" i="59" s="1"/>
  <c r="D7979" i="59"/>
  <c r="A7979" i="59" s="1"/>
  <c r="D8131" i="59"/>
  <c r="A8131" i="59" s="1"/>
  <c r="D8031" i="59"/>
  <c r="A8031" i="59" s="1"/>
  <c r="D7949" i="59"/>
  <c r="A7949" i="59" s="1"/>
  <c r="D7873" i="59"/>
  <c r="A7873" i="59" s="1"/>
  <c r="D7865" i="59"/>
  <c r="A7865" i="59" s="1"/>
  <c r="D7857" i="59"/>
  <c r="A7857" i="59" s="1"/>
  <c r="D7849" i="59"/>
  <c r="A7849" i="59" s="1"/>
  <c r="D7841" i="59"/>
  <c r="A7841" i="59" s="1"/>
  <c r="D7833" i="59"/>
  <c r="A7833" i="59" s="1"/>
  <c r="D7825" i="59"/>
  <c r="A7825" i="59" s="1"/>
  <c r="D7817" i="59"/>
  <c r="A7817" i="59" s="1"/>
  <c r="D7809" i="59"/>
  <c r="A7809" i="59" s="1"/>
  <c r="D7801" i="59"/>
  <c r="A7801" i="59" s="1"/>
  <c r="D7793" i="59"/>
  <c r="A7793" i="59" s="1"/>
  <c r="D7785" i="59"/>
  <c r="A7785" i="59" s="1"/>
  <c r="D7777" i="59"/>
  <c r="A7777" i="59" s="1"/>
  <c r="D8099" i="59"/>
  <c r="A8099" i="59" s="1"/>
  <c r="D7999" i="59"/>
  <c r="A7999" i="59" s="1"/>
  <c r="D7929" i="59"/>
  <c r="A7929" i="59" s="1"/>
  <c r="D7913" i="59"/>
  <c r="A7913" i="59" s="1"/>
  <c r="D7897" i="59"/>
  <c r="A7897" i="59" s="1"/>
  <c r="D8124" i="59"/>
  <c r="A8124" i="59" s="1"/>
  <c r="D8067" i="59"/>
  <c r="A8067" i="59" s="1"/>
  <c r="D7959" i="59"/>
  <c r="A7959" i="59" s="1"/>
  <c r="D7876" i="59"/>
  <c r="A7876" i="59" s="1"/>
  <c r="D7868" i="59"/>
  <c r="A7868" i="59" s="1"/>
  <c r="D7860" i="59"/>
  <c r="A7860" i="59" s="1"/>
  <c r="D7852" i="59"/>
  <c r="A7852" i="59" s="1"/>
  <c r="D7844" i="59"/>
  <c r="A7844" i="59" s="1"/>
  <c r="D7836" i="59"/>
  <c r="A7836" i="59" s="1"/>
  <c r="D7828" i="59"/>
  <c r="A7828" i="59" s="1"/>
  <c r="D7820" i="59"/>
  <c r="A7820" i="59" s="1"/>
  <c r="D7812" i="59"/>
  <c r="A7812" i="59" s="1"/>
  <c r="D7804" i="59"/>
  <c r="A7804" i="59" s="1"/>
  <c r="D7796" i="59"/>
  <c r="A7796" i="59" s="1"/>
  <c r="D7788" i="59"/>
  <c r="A7788" i="59" s="1"/>
  <c r="D7780" i="59"/>
  <c r="A7780" i="59" s="1"/>
  <c r="D7772" i="59"/>
  <c r="A7772" i="59" s="1"/>
  <c r="D7764" i="59"/>
  <c r="A7764" i="59" s="1"/>
  <c r="D7756" i="59"/>
  <c r="A7756" i="59" s="1"/>
  <c r="D7748" i="59"/>
  <c r="A7748" i="59" s="1"/>
  <c r="D8078" i="59"/>
  <c r="A8078" i="59" s="1"/>
  <c r="D7978" i="59"/>
  <c r="A7978" i="59" s="1"/>
  <c r="D7931" i="59"/>
  <c r="A7931" i="59" s="1"/>
  <c r="D7915" i="59"/>
  <c r="A7915" i="59" s="1"/>
  <c r="D7899" i="59"/>
  <c r="A7899" i="59" s="1"/>
  <c r="D7749" i="59"/>
  <c r="A7749" i="59" s="1"/>
  <c r="D7738" i="59"/>
  <c r="A7738" i="59" s="1"/>
  <c r="D7730" i="59"/>
  <c r="A7730" i="59" s="1"/>
  <c r="D7722" i="59"/>
  <c r="A7722" i="59" s="1"/>
  <c r="D7714" i="59"/>
  <c r="A7714" i="59" s="1"/>
  <c r="D7706" i="59"/>
  <c r="A7706" i="59" s="1"/>
  <c r="D7698" i="59"/>
  <c r="A7698" i="59" s="1"/>
  <c r="D7690" i="59"/>
  <c r="A7690" i="59" s="1"/>
  <c r="D7682" i="59"/>
  <c r="A7682" i="59" s="1"/>
  <c r="D7674" i="59"/>
  <c r="A7674" i="59" s="1"/>
  <c r="D7666" i="59"/>
  <c r="A7666" i="59" s="1"/>
  <c r="D7658" i="59"/>
  <c r="A7658" i="59" s="1"/>
  <c r="D7650" i="59"/>
  <c r="A7650" i="59" s="1"/>
  <c r="D7642" i="59"/>
  <c r="A7642" i="59" s="1"/>
  <c r="D7634" i="59"/>
  <c r="A7634" i="59" s="1"/>
  <c r="D7626" i="59"/>
  <c r="A7626" i="59" s="1"/>
  <c r="D7618" i="59"/>
  <c r="A7618" i="59" s="1"/>
  <c r="D7610" i="59"/>
  <c r="A7610" i="59" s="1"/>
  <c r="D7602" i="59"/>
  <c r="A7602" i="59" s="1"/>
  <c r="D7594" i="59"/>
  <c r="A7594" i="59" s="1"/>
  <c r="D7586" i="59"/>
  <c r="A7586" i="59" s="1"/>
  <c r="D7578" i="59"/>
  <c r="A7578" i="59" s="1"/>
  <c r="D7570" i="59"/>
  <c r="A7570" i="59" s="1"/>
  <c r="D7562" i="59"/>
  <c r="A7562" i="59" s="1"/>
  <c r="D7767" i="59"/>
  <c r="A7767" i="59" s="1"/>
  <c r="D7751" i="59"/>
  <c r="A7751" i="59" s="1"/>
  <c r="D7739" i="59"/>
  <c r="A7739" i="59" s="1"/>
  <c r="D7731" i="59"/>
  <c r="A7731" i="59" s="1"/>
  <c r="D7723" i="59"/>
  <c r="A7723" i="59" s="1"/>
  <c r="D7715" i="59"/>
  <c r="A7715" i="59" s="1"/>
  <c r="D7707" i="59"/>
  <c r="A7707" i="59" s="1"/>
  <c r="D7699" i="59"/>
  <c r="A7699" i="59" s="1"/>
  <c r="D7691" i="59"/>
  <c r="A7691" i="59" s="1"/>
  <c r="D7683" i="59"/>
  <c r="A7683" i="59" s="1"/>
  <c r="D7675" i="59"/>
  <c r="A7675" i="59" s="1"/>
  <c r="D7667" i="59"/>
  <c r="A7667" i="59" s="1"/>
  <c r="D7659" i="59"/>
  <c r="A7659" i="59" s="1"/>
  <c r="D7651" i="59"/>
  <c r="A7651" i="59" s="1"/>
  <c r="D7643" i="59"/>
  <c r="A7643" i="59" s="1"/>
  <c r="D7635" i="59"/>
  <c r="A7635" i="59" s="1"/>
  <c r="D7627" i="59"/>
  <c r="A7627" i="59" s="1"/>
  <c r="D7619" i="59"/>
  <c r="A7619" i="59" s="1"/>
  <c r="D7611" i="59"/>
  <c r="A7611" i="59" s="1"/>
  <c r="D7603" i="59"/>
  <c r="A7603" i="59" s="1"/>
  <c r="D7595" i="59"/>
  <c r="A7595" i="59" s="1"/>
  <c r="D7587" i="59"/>
  <c r="A7587" i="59" s="1"/>
  <c r="D7579" i="59"/>
  <c r="A7579" i="59" s="1"/>
  <c r="D7571" i="59"/>
  <c r="A7571" i="59" s="1"/>
  <c r="D8090" i="59"/>
  <c r="A8090" i="59" s="1"/>
  <c r="D8015" i="59"/>
  <c r="A8015" i="59" s="1"/>
  <c r="D7971" i="59"/>
  <c r="A7971" i="59" s="1"/>
  <c r="D7928" i="59"/>
  <c r="A7928" i="59" s="1"/>
  <c r="D7914" i="59"/>
  <c r="A7914" i="59" s="1"/>
  <c r="D7906" i="59"/>
  <c r="A7906" i="59" s="1"/>
  <c r="D7898" i="59"/>
  <c r="A7898" i="59" s="1"/>
  <c r="D7890" i="59"/>
  <c r="A7890" i="59" s="1"/>
  <c r="D7882" i="59"/>
  <c r="A7882" i="59" s="1"/>
  <c r="D8139" i="59"/>
  <c r="A8139" i="59" s="1"/>
  <c r="D8118" i="59"/>
  <c r="A8118" i="59" s="1"/>
  <c r="D8100" i="59"/>
  <c r="A8100" i="59" s="1"/>
  <c r="D8075" i="59"/>
  <c r="A8075" i="59" s="1"/>
  <c r="D8054" i="59"/>
  <c r="A8054" i="59" s="1"/>
  <c r="D8036" i="59"/>
  <c r="A8036" i="59" s="1"/>
  <c r="D8011" i="59"/>
  <c r="A8011" i="59" s="1"/>
  <c r="D7990" i="59"/>
  <c r="A7990" i="59" s="1"/>
  <c r="D7965" i="59"/>
  <c r="A7965" i="59" s="1"/>
  <c r="D8060" i="59"/>
  <c r="A8060" i="59" s="1"/>
  <c r="D8003" i="59"/>
  <c r="A8003" i="59" s="1"/>
  <c r="D7877" i="59"/>
  <c r="A7877" i="59" s="1"/>
  <c r="D7869" i="59"/>
  <c r="A7869" i="59" s="1"/>
  <c r="D7861" i="59"/>
  <c r="A7861" i="59" s="1"/>
  <c r="D7853" i="59"/>
  <c r="A7853" i="59" s="1"/>
  <c r="D7845" i="59"/>
  <c r="A7845" i="59" s="1"/>
  <c r="D7837" i="59"/>
  <c r="A7837" i="59" s="1"/>
  <c r="D7829" i="59"/>
  <c r="A7829" i="59" s="1"/>
  <c r="D7821" i="59"/>
  <c r="A7821" i="59" s="1"/>
  <c r="D7813" i="59"/>
  <c r="A7813" i="59" s="1"/>
  <c r="D7805" i="59"/>
  <c r="A7805" i="59" s="1"/>
  <c r="D7797" i="59"/>
  <c r="A7797" i="59" s="1"/>
  <c r="D7789" i="59"/>
  <c r="A7789" i="59" s="1"/>
  <c r="D7781" i="59"/>
  <c r="A7781" i="59" s="1"/>
  <c r="D8127" i="59"/>
  <c r="A8127" i="59" s="1"/>
  <c r="D8028" i="59"/>
  <c r="A8028" i="59" s="1"/>
  <c r="D7943" i="59"/>
  <c r="A7943" i="59" s="1"/>
  <c r="D7921" i="59"/>
  <c r="A7921" i="59" s="1"/>
  <c r="D7905" i="59"/>
  <c r="A7905" i="59" s="1"/>
  <c r="D7887" i="59"/>
  <c r="A7887" i="59" s="1"/>
  <c r="D8095" i="59"/>
  <c r="A8095" i="59" s="1"/>
  <c r="D7996" i="59"/>
  <c r="A7996" i="59" s="1"/>
  <c r="D7889" i="59"/>
  <c r="A7889" i="59" s="1"/>
  <c r="D7872" i="59"/>
  <c r="A7872" i="59" s="1"/>
  <c r="D7864" i="59"/>
  <c r="A7864" i="59" s="1"/>
  <c r="D7856" i="59"/>
  <c r="A7856" i="59" s="1"/>
  <c r="D7848" i="59"/>
  <c r="A7848" i="59" s="1"/>
  <c r="D7840" i="59"/>
  <c r="A7840" i="59" s="1"/>
  <c r="D7832" i="59"/>
  <c r="A7832" i="59" s="1"/>
  <c r="D7824" i="59"/>
  <c r="A7824" i="59" s="1"/>
  <c r="D7816" i="59"/>
  <c r="A7816" i="59" s="1"/>
  <c r="D7808" i="59"/>
  <c r="A7808" i="59" s="1"/>
  <c r="D7800" i="59"/>
  <c r="A7800" i="59" s="1"/>
  <c r="D7792" i="59"/>
  <c r="A7792" i="59" s="1"/>
  <c r="D7784" i="59"/>
  <c r="A7784" i="59" s="1"/>
  <c r="D7776" i="59"/>
  <c r="A7776" i="59" s="1"/>
  <c r="D7768" i="59"/>
  <c r="A7768" i="59" s="1"/>
  <c r="D7760" i="59"/>
  <c r="A7760" i="59" s="1"/>
  <c r="D7752" i="59"/>
  <c r="A7752" i="59" s="1"/>
  <c r="D8106" i="59"/>
  <c r="A8106" i="59" s="1"/>
  <c r="D8049" i="59"/>
  <c r="A8049" i="59" s="1"/>
  <c r="D7951" i="59"/>
  <c r="A7951" i="59" s="1"/>
  <c r="D7923" i="59"/>
  <c r="A7923" i="59" s="1"/>
  <c r="D7907" i="59"/>
  <c r="A7907" i="59" s="1"/>
  <c r="D7891" i="59"/>
  <c r="A7891" i="59" s="1"/>
  <c r="D7742" i="59"/>
  <c r="A7742" i="59" s="1"/>
  <c r="D7734" i="59"/>
  <c r="A7734" i="59" s="1"/>
  <c r="D7726" i="59"/>
  <c r="A7726" i="59" s="1"/>
  <c r="D7718" i="59"/>
  <c r="A7718" i="59" s="1"/>
  <c r="D7710" i="59"/>
  <c r="A7710" i="59" s="1"/>
  <c r="D7702" i="59"/>
  <c r="A7702" i="59" s="1"/>
  <c r="D7694" i="59"/>
  <c r="A7694" i="59" s="1"/>
  <c r="D7686" i="59"/>
  <c r="A7686" i="59" s="1"/>
  <c r="D7678" i="59"/>
  <c r="A7678" i="59" s="1"/>
  <c r="D7670" i="59"/>
  <c r="A7670" i="59" s="1"/>
  <c r="D7662" i="59"/>
  <c r="A7662" i="59" s="1"/>
  <c r="D7654" i="59"/>
  <c r="A7654" i="59" s="1"/>
  <c r="D7646" i="59"/>
  <c r="A7646" i="59" s="1"/>
  <c r="D7638" i="59"/>
  <c r="A7638" i="59" s="1"/>
  <c r="D7630" i="59"/>
  <c r="A7630" i="59" s="1"/>
  <c r="D7622" i="59"/>
  <c r="A7622" i="59" s="1"/>
  <c r="D7614" i="59"/>
  <c r="A7614" i="59" s="1"/>
  <c r="D7606" i="59"/>
  <c r="A7606" i="59" s="1"/>
  <c r="D7598" i="59"/>
  <c r="A7598" i="59" s="1"/>
  <c r="D7590" i="59"/>
  <c r="A7590" i="59" s="1"/>
  <c r="D7582" i="59"/>
  <c r="A7582" i="59" s="1"/>
  <c r="D7574" i="59"/>
  <c r="A7574" i="59" s="1"/>
  <c r="D7566" i="59"/>
  <c r="A7566" i="59" s="1"/>
  <c r="D7558" i="59"/>
  <c r="A7558" i="59" s="1"/>
  <c r="D7759" i="59"/>
  <c r="A7759" i="59" s="1"/>
  <c r="D7743" i="59"/>
  <c r="A7743" i="59" s="1"/>
  <c r="D7735" i="59"/>
  <c r="A7735" i="59" s="1"/>
  <c r="D7727" i="59"/>
  <c r="A7727" i="59" s="1"/>
  <c r="D7719" i="59"/>
  <c r="A7719" i="59" s="1"/>
  <c r="D7711" i="59"/>
  <c r="A7711" i="59" s="1"/>
  <c r="D7703" i="59"/>
  <c r="A7703" i="59" s="1"/>
  <c r="D7695" i="59"/>
  <c r="A7695" i="59" s="1"/>
  <c r="D7687" i="59"/>
  <c r="A7687" i="59" s="1"/>
  <c r="D7679" i="59"/>
  <c r="A7679" i="59" s="1"/>
  <c r="D7671" i="59"/>
  <c r="A7671" i="59" s="1"/>
  <c r="D7663" i="59"/>
  <c r="A7663" i="59" s="1"/>
  <c r="D7655" i="59"/>
  <c r="A7655" i="59" s="1"/>
  <c r="D7647" i="59"/>
  <c r="A7647" i="59" s="1"/>
  <c r="D7639" i="59"/>
  <c r="A7639" i="59" s="1"/>
  <c r="D8065" i="59"/>
  <c r="A8065" i="59" s="1"/>
  <c r="D8001" i="59"/>
  <c r="A8001" i="59" s="1"/>
  <c r="D7955" i="59"/>
  <c r="A7955" i="59" s="1"/>
  <c r="D7924" i="59"/>
  <c r="A7924" i="59" s="1"/>
  <c r="D7912" i="59"/>
  <c r="A7912" i="59" s="1"/>
  <c r="D7904" i="59"/>
  <c r="A7904" i="59" s="1"/>
  <c r="D7896" i="59"/>
  <c r="A7896" i="59" s="1"/>
  <c r="D7888" i="59"/>
  <c r="A7888" i="59" s="1"/>
  <c r="D7880" i="59"/>
  <c r="A7880" i="59" s="1"/>
  <c r="D8135" i="59"/>
  <c r="A8135" i="59" s="1"/>
  <c r="D8114" i="59"/>
  <c r="A8114" i="59" s="1"/>
  <c r="D8089" i="59"/>
  <c r="A8089" i="59" s="1"/>
  <c r="D8071" i="59"/>
  <c r="A8071" i="59" s="1"/>
  <c r="D8050" i="59"/>
  <c r="A8050" i="59" s="1"/>
  <c r="D8025" i="59"/>
  <c r="A8025" i="59" s="1"/>
  <c r="D8007" i="59"/>
  <c r="A8007" i="59" s="1"/>
  <c r="D7986" i="59"/>
  <c r="A7986" i="59" s="1"/>
  <c r="D7957" i="59"/>
  <c r="A7957" i="59" s="1"/>
  <c r="D8046" i="59"/>
  <c r="A8046" i="59" s="1"/>
  <c r="D7975" i="59"/>
  <c r="A7975" i="59" s="1"/>
  <c r="D7875" i="59"/>
  <c r="A7875" i="59" s="1"/>
  <c r="D7867" i="59"/>
  <c r="A7867" i="59" s="1"/>
  <c r="D7859" i="59"/>
  <c r="A7859" i="59" s="1"/>
  <c r="D7851" i="59"/>
  <c r="A7851" i="59" s="1"/>
  <c r="D7843" i="59"/>
  <c r="A7843" i="59" s="1"/>
  <c r="D7835" i="59"/>
  <c r="A7835" i="59" s="1"/>
  <c r="D7827" i="59"/>
  <c r="A7827" i="59" s="1"/>
  <c r="D7819" i="59"/>
  <c r="A7819" i="59" s="1"/>
  <c r="D7811" i="59"/>
  <c r="A7811" i="59" s="1"/>
  <c r="D7803" i="59"/>
  <c r="A7803" i="59" s="1"/>
  <c r="D7795" i="59"/>
  <c r="A7795" i="59" s="1"/>
  <c r="D7787" i="59"/>
  <c r="A7787" i="59" s="1"/>
  <c r="D7779" i="59"/>
  <c r="A7779" i="59" s="1"/>
  <c r="D8113" i="59"/>
  <c r="A8113" i="59" s="1"/>
  <c r="D8014" i="59"/>
  <c r="A8014" i="59" s="1"/>
  <c r="D7933" i="59"/>
  <c r="A7933" i="59" s="1"/>
  <c r="D7917" i="59"/>
  <c r="A7917" i="59" s="1"/>
  <c r="D7901" i="59"/>
  <c r="A7901" i="59" s="1"/>
  <c r="D7879" i="59"/>
  <c r="A7879" i="59" s="1"/>
  <c r="D8081" i="59"/>
  <c r="A8081" i="59" s="1"/>
  <c r="D7982" i="59"/>
  <c r="A7982" i="59" s="1"/>
  <c r="D7881" i="59"/>
  <c r="A7881" i="59" s="1"/>
  <c r="D7870" i="59"/>
  <c r="A7870" i="59" s="1"/>
  <c r="D7862" i="59"/>
  <c r="A7862" i="59" s="1"/>
  <c r="D7854" i="59"/>
  <c r="A7854" i="59" s="1"/>
  <c r="D7846" i="59"/>
  <c r="A7846" i="59" s="1"/>
  <c r="D7838" i="59"/>
  <c r="A7838" i="59" s="1"/>
  <c r="D7830" i="59"/>
  <c r="A7830" i="59" s="1"/>
  <c r="D7822" i="59"/>
  <c r="A7822" i="59" s="1"/>
  <c r="D7814" i="59"/>
  <c r="A7814" i="59" s="1"/>
  <c r="D7806" i="59"/>
  <c r="A7806" i="59" s="1"/>
  <c r="D7798" i="59"/>
  <c r="A7798" i="59" s="1"/>
  <c r="D7790" i="59"/>
  <c r="A7790" i="59" s="1"/>
  <c r="D7782" i="59"/>
  <c r="A7782" i="59" s="1"/>
  <c r="D7774" i="59"/>
  <c r="A7774" i="59" s="1"/>
  <c r="D7766" i="59"/>
  <c r="A7766" i="59" s="1"/>
  <c r="D7758" i="59"/>
  <c r="A7758" i="59" s="1"/>
  <c r="D7750" i="59"/>
  <c r="A7750" i="59" s="1"/>
  <c r="D8092" i="59"/>
  <c r="A8092" i="59" s="1"/>
  <c r="D8035" i="59"/>
  <c r="A8035" i="59" s="1"/>
  <c r="D7935" i="59"/>
  <c r="A7935" i="59" s="1"/>
  <c r="D7919" i="59"/>
  <c r="A7919" i="59" s="1"/>
  <c r="D7903" i="59"/>
  <c r="A7903" i="59" s="1"/>
  <c r="D7883" i="59"/>
  <c r="A7883" i="59" s="1"/>
  <c r="D7740" i="59"/>
  <c r="A7740" i="59" s="1"/>
  <c r="D7732" i="59"/>
  <c r="A7732" i="59" s="1"/>
  <c r="D7724" i="59"/>
  <c r="A7724" i="59" s="1"/>
  <c r="D7716" i="59"/>
  <c r="A7716" i="59" s="1"/>
  <c r="D7708" i="59"/>
  <c r="A7708" i="59" s="1"/>
  <c r="D7700" i="59"/>
  <c r="A7700" i="59" s="1"/>
  <c r="D7692" i="59"/>
  <c r="A7692" i="59" s="1"/>
  <c r="D7684" i="59"/>
  <c r="A7684" i="59" s="1"/>
  <c r="D7676" i="59"/>
  <c r="A7676" i="59" s="1"/>
  <c r="D7668" i="59"/>
  <c r="A7668" i="59" s="1"/>
  <c r="D7660" i="59"/>
  <c r="A7660" i="59" s="1"/>
  <c r="D7652" i="59"/>
  <c r="A7652" i="59" s="1"/>
  <c r="D7644" i="59"/>
  <c r="A7644" i="59" s="1"/>
  <c r="D7636" i="59"/>
  <c r="A7636" i="59" s="1"/>
  <c r="D7628" i="59"/>
  <c r="A7628" i="59" s="1"/>
  <c r="D7620" i="59"/>
  <c r="A7620" i="59" s="1"/>
  <c r="D7612" i="59"/>
  <c r="A7612" i="59" s="1"/>
  <c r="D7604" i="59"/>
  <c r="A7604" i="59" s="1"/>
  <c r="D7596" i="59"/>
  <c r="A7596" i="59" s="1"/>
  <c r="D7588" i="59"/>
  <c r="A7588" i="59" s="1"/>
  <c r="D7580" i="59"/>
  <c r="A7580" i="59" s="1"/>
  <c r="D8111" i="59"/>
  <c r="A8111" i="59" s="1"/>
  <c r="D7916" i="59"/>
  <c r="A7916" i="59" s="1"/>
  <c r="D7884" i="59"/>
  <c r="A7884" i="59" s="1"/>
  <c r="D8082" i="59"/>
  <c r="A8082" i="59" s="1"/>
  <c r="D7993" i="59"/>
  <c r="A7993" i="59" s="1"/>
  <c r="D7885" i="59"/>
  <c r="A7885" i="59" s="1"/>
  <c r="D7847" i="59"/>
  <c r="A7847" i="59" s="1"/>
  <c r="D7815" i="59"/>
  <c r="A7815" i="59" s="1"/>
  <c r="D7783" i="59"/>
  <c r="A7783" i="59" s="1"/>
  <c r="D7925" i="59"/>
  <c r="A7925" i="59" s="1"/>
  <c r="D8010" i="59"/>
  <c r="A8010" i="59" s="1"/>
  <c r="D7858" i="59"/>
  <c r="A7858" i="59" s="1"/>
  <c r="D7826" i="59"/>
  <c r="A7826" i="59" s="1"/>
  <c r="D7794" i="59"/>
  <c r="A7794" i="59" s="1"/>
  <c r="D7762" i="59"/>
  <c r="A7762" i="59" s="1"/>
  <c r="D7967" i="59"/>
  <c r="A7967" i="59" s="1"/>
  <c r="D7744" i="59"/>
  <c r="A7744" i="59" s="1"/>
  <c r="D7712" i="59"/>
  <c r="A7712" i="59" s="1"/>
  <c r="D7680" i="59"/>
  <c r="A7680" i="59" s="1"/>
  <c r="D7648" i="59"/>
  <c r="A7648" i="59" s="1"/>
  <c r="D7616" i="59"/>
  <c r="A7616" i="59" s="1"/>
  <c r="D7584" i="59"/>
  <c r="A7584" i="59" s="1"/>
  <c r="D7564" i="59"/>
  <c r="A7564" i="59" s="1"/>
  <c r="D7755" i="59"/>
  <c r="A7755" i="59" s="1"/>
  <c r="D7733" i="59"/>
  <c r="A7733" i="59" s="1"/>
  <c r="D7717" i="59"/>
  <c r="A7717" i="59" s="1"/>
  <c r="D7701" i="59"/>
  <c r="A7701" i="59" s="1"/>
  <c r="D7685" i="59"/>
  <c r="A7685" i="59" s="1"/>
  <c r="D7669" i="59"/>
  <c r="A7669" i="59" s="1"/>
  <c r="D7653" i="59"/>
  <c r="A7653" i="59" s="1"/>
  <c r="D7637" i="59"/>
  <c r="A7637" i="59" s="1"/>
  <c r="D7625" i="59"/>
  <c r="A7625" i="59" s="1"/>
  <c r="D7615" i="59"/>
  <c r="A7615" i="59" s="1"/>
  <c r="D7605" i="59"/>
  <c r="A7605" i="59" s="1"/>
  <c r="D7593" i="59"/>
  <c r="A7593" i="59" s="1"/>
  <c r="D7583" i="59"/>
  <c r="A7583" i="59" s="1"/>
  <c r="D7573" i="59"/>
  <c r="A7573" i="59" s="1"/>
  <c r="D7563" i="59"/>
  <c r="A7563" i="59" s="1"/>
  <c r="D7555" i="59"/>
  <c r="A7555" i="59" s="1"/>
  <c r="D7547" i="59"/>
  <c r="A7547" i="59" s="1"/>
  <c r="D7539" i="59"/>
  <c r="A7539" i="59" s="1"/>
  <c r="D7531" i="59"/>
  <c r="A7531" i="59" s="1"/>
  <c r="D7523" i="59"/>
  <c r="A7523" i="59" s="1"/>
  <c r="D7515" i="59"/>
  <c r="A7515" i="59" s="1"/>
  <c r="D7507" i="59"/>
  <c r="A7507" i="59" s="1"/>
  <c r="D7753" i="59"/>
  <c r="A7753" i="59" s="1"/>
  <c r="D7542" i="59"/>
  <c r="A7542" i="59" s="1"/>
  <c r="D7526" i="59"/>
  <c r="A7526" i="59" s="1"/>
  <c r="D7510" i="59"/>
  <c r="A7510" i="59" s="1"/>
  <c r="D7494" i="59"/>
  <c r="A7494" i="59" s="1"/>
  <c r="D7478" i="59"/>
  <c r="A7478" i="59" s="1"/>
  <c r="D7462" i="59"/>
  <c r="A7462" i="59" s="1"/>
  <c r="D7446" i="59"/>
  <c r="A7446" i="59" s="1"/>
  <c r="D7430" i="59"/>
  <c r="A7430" i="59" s="1"/>
  <c r="D7501" i="59"/>
  <c r="A7501" i="59" s="1"/>
  <c r="D7485" i="59"/>
  <c r="A7485" i="59" s="1"/>
  <c r="D7469" i="59"/>
  <c r="A7469" i="59" s="1"/>
  <c r="D7453" i="59"/>
  <c r="A7453" i="59" s="1"/>
  <c r="D7437" i="59"/>
  <c r="A7437" i="59" s="1"/>
  <c r="D7421" i="59"/>
  <c r="A7421" i="59" s="1"/>
  <c r="D7413" i="59"/>
  <c r="A7413" i="59" s="1"/>
  <c r="D7405" i="59"/>
  <c r="A7405" i="59" s="1"/>
  <c r="D7397" i="59"/>
  <c r="A7397" i="59" s="1"/>
  <c r="D7389" i="59"/>
  <c r="A7389" i="59" s="1"/>
  <c r="D7381" i="59"/>
  <c r="A7381" i="59" s="1"/>
  <c r="D7373" i="59"/>
  <c r="A7373" i="59" s="1"/>
  <c r="D7761" i="59"/>
  <c r="A7761" i="59" s="1"/>
  <c r="D7548" i="59"/>
  <c r="A7548" i="59" s="1"/>
  <c r="D7532" i="59"/>
  <c r="A7532" i="59" s="1"/>
  <c r="D7516" i="59"/>
  <c r="A7516" i="59" s="1"/>
  <c r="D7498" i="59"/>
  <c r="A7498" i="59" s="1"/>
  <c r="D7482" i="59"/>
  <c r="A7482" i="59" s="1"/>
  <c r="D7466" i="59"/>
  <c r="A7466" i="59" s="1"/>
  <c r="D7450" i="59"/>
  <c r="A7450" i="59" s="1"/>
  <c r="D7434" i="59"/>
  <c r="A7434" i="59" s="1"/>
  <c r="D7773" i="59"/>
  <c r="A7773" i="59" s="1"/>
  <c r="D7492" i="59"/>
  <c r="A7492" i="59" s="1"/>
  <c r="D7476" i="59"/>
  <c r="A7476" i="59" s="1"/>
  <c r="D7460" i="59"/>
  <c r="A7460" i="59" s="1"/>
  <c r="D7444" i="59"/>
  <c r="A7444" i="59" s="1"/>
  <c r="D7428" i="59"/>
  <c r="A7428" i="59" s="1"/>
  <c r="D7416" i="59"/>
  <c r="A7416" i="59" s="1"/>
  <c r="D7408" i="59"/>
  <c r="A7408" i="59" s="1"/>
  <c r="D7400" i="59"/>
  <c r="A7400" i="59" s="1"/>
  <c r="D7392" i="59"/>
  <c r="A7392" i="59" s="1"/>
  <c r="D7384" i="59"/>
  <c r="A7384" i="59" s="1"/>
  <c r="D7376" i="59"/>
  <c r="A7376" i="59" s="1"/>
  <c r="D7368" i="59"/>
  <c r="A7368" i="59" s="1"/>
  <c r="D7360" i="59"/>
  <c r="A7360" i="59" s="1"/>
  <c r="D7355" i="59"/>
  <c r="A7355" i="59" s="1"/>
  <c r="D7339" i="59"/>
  <c r="A7339" i="59" s="1"/>
  <c r="D7323" i="59"/>
  <c r="A7323" i="59" s="1"/>
  <c r="D7307" i="59"/>
  <c r="A7307" i="59" s="1"/>
  <c r="D7291" i="59"/>
  <c r="A7291" i="59" s="1"/>
  <c r="D7275" i="59"/>
  <c r="A7275" i="59" s="1"/>
  <c r="D7259" i="59"/>
  <c r="A7259" i="59" s="1"/>
  <c r="D7244" i="59"/>
  <c r="A7244" i="59" s="1"/>
  <c r="D7228" i="59"/>
  <c r="A7228" i="59" s="1"/>
  <c r="D7216" i="59"/>
  <c r="A7216" i="59" s="1"/>
  <c r="D7208" i="59"/>
  <c r="A7208" i="59" s="1"/>
  <c r="D7200" i="59"/>
  <c r="A7200" i="59" s="1"/>
  <c r="D7192" i="59"/>
  <c r="A7192" i="59" s="1"/>
  <c r="D7184" i="59"/>
  <c r="A7184" i="59" s="1"/>
  <c r="D7176" i="59"/>
  <c r="A7176" i="59" s="1"/>
  <c r="D7168" i="59"/>
  <c r="A7168" i="59" s="1"/>
  <c r="D7160" i="59"/>
  <c r="A7160" i="59" s="1"/>
  <c r="D7346" i="59"/>
  <c r="A7346" i="59" s="1"/>
  <c r="D7330" i="59"/>
  <c r="A7330" i="59" s="1"/>
  <c r="D7314" i="59"/>
  <c r="A7314" i="59" s="1"/>
  <c r="D7298" i="59"/>
  <c r="A7298" i="59" s="1"/>
  <c r="D7282" i="59"/>
  <c r="A7282" i="59" s="1"/>
  <c r="D7266" i="59"/>
  <c r="A7266" i="59" s="1"/>
  <c r="D7250" i="59"/>
  <c r="A7250" i="59" s="1"/>
  <c r="D7233" i="59"/>
  <c r="A7233" i="59" s="1"/>
  <c r="D7359" i="59"/>
  <c r="A7359" i="59" s="1"/>
  <c r="D7348" i="59"/>
  <c r="A7348" i="59" s="1"/>
  <c r="D7332" i="59"/>
  <c r="A7332" i="59" s="1"/>
  <c r="D7316" i="59"/>
  <c r="A7316" i="59" s="1"/>
  <c r="D7300" i="59"/>
  <c r="A7300" i="59" s="1"/>
  <c r="D7284" i="59"/>
  <c r="A7284" i="59" s="1"/>
  <c r="D7268" i="59"/>
  <c r="A7268" i="59" s="1"/>
  <c r="D7252" i="59"/>
  <c r="A7252" i="59" s="1"/>
  <c r="D7237" i="59"/>
  <c r="A7237" i="59" s="1"/>
  <c r="D7221" i="59"/>
  <c r="A7221" i="59" s="1"/>
  <c r="D7301" i="59"/>
  <c r="A7301" i="59" s="1"/>
  <c r="D7240" i="59"/>
  <c r="A7240" i="59" s="1"/>
  <c r="D7195" i="59"/>
  <c r="A7195" i="59" s="1"/>
  <c r="D7163" i="59"/>
  <c r="A7163" i="59" s="1"/>
  <c r="D7145" i="59"/>
  <c r="A7145" i="59" s="1"/>
  <c r="D7129" i="59"/>
  <c r="A7129" i="59" s="1"/>
  <c r="D7113" i="59"/>
  <c r="A7113" i="59" s="1"/>
  <c r="D7096" i="59"/>
  <c r="A7096" i="59" s="1"/>
  <c r="D7080" i="59"/>
  <c r="A7080" i="59" s="1"/>
  <c r="D7064" i="59"/>
  <c r="A7064" i="59" s="1"/>
  <c r="D7048" i="59"/>
  <c r="A7048" i="59" s="1"/>
  <c r="D7032" i="59"/>
  <c r="A7032" i="59" s="1"/>
  <c r="D7016" i="59"/>
  <c r="A7016" i="59" s="1"/>
  <c r="D7000" i="59"/>
  <c r="A7000" i="59" s="1"/>
  <c r="D6984" i="59"/>
  <c r="A6984" i="59" s="1"/>
  <c r="D6968" i="59"/>
  <c r="A6968" i="59" s="1"/>
  <c r="D7329" i="59"/>
  <c r="A7329" i="59" s="1"/>
  <c r="D7265" i="59"/>
  <c r="A7265" i="59" s="1"/>
  <c r="D7209" i="59"/>
  <c r="A7209" i="59" s="1"/>
  <c r="D7177" i="59"/>
  <c r="A7177" i="59" s="1"/>
  <c r="D7152" i="59"/>
  <c r="A7152" i="59" s="1"/>
  <c r="D7136" i="59"/>
  <c r="A7136" i="59" s="1"/>
  <c r="D7120" i="59"/>
  <c r="A7120" i="59" s="1"/>
  <c r="D7106" i="59"/>
  <c r="A7106" i="59" s="1"/>
  <c r="D7090" i="59"/>
  <c r="A7090" i="59" s="1"/>
  <c r="D7074" i="59"/>
  <c r="A7074" i="59" s="1"/>
  <c r="D7058" i="59"/>
  <c r="A7058" i="59" s="1"/>
  <c r="D7042" i="59"/>
  <c r="A7042" i="59" s="1"/>
  <c r="D7026" i="59"/>
  <c r="A7026" i="59" s="1"/>
  <c r="D7010" i="59"/>
  <c r="A7010" i="59" s="1"/>
  <c r="D6994" i="59"/>
  <c r="A6994" i="59" s="1"/>
  <c r="D6978" i="59"/>
  <c r="A6978" i="59" s="1"/>
  <c r="D6962" i="59"/>
  <c r="A6962" i="59" s="1"/>
  <c r="D6951" i="59"/>
  <c r="A6951" i="59" s="1"/>
  <c r="D6943" i="59"/>
  <c r="A6943" i="59" s="1"/>
  <c r="D6935" i="59"/>
  <c r="A6935" i="59" s="1"/>
  <c r="D7309" i="59"/>
  <c r="A7309" i="59" s="1"/>
  <c r="D7235" i="59"/>
  <c r="A7235" i="59" s="1"/>
  <c r="D7199" i="59"/>
  <c r="A7199" i="59" s="1"/>
  <c r="D7167" i="59"/>
  <c r="A7167" i="59" s="1"/>
  <c r="D7147" i="59"/>
  <c r="A7147" i="59" s="1"/>
  <c r="D7131" i="59"/>
  <c r="A7131" i="59" s="1"/>
  <c r="D7115" i="59"/>
  <c r="A7115" i="59" s="1"/>
  <c r="D7100" i="59"/>
  <c r="A7100" i="59" s="1"/>
  <c r="D7084" i="59"/>
  <c r="A7084" i="59" s="1"/>
  <c r="D7068" i="59"/>
  <c r="A7068" i="59" s="1"/>
  <c r="D8026" i="59"/>
  <c r="A8026" i="59" s="1"/>
  <c r="D7908" i="59"/>
  <c r="A7908" i="59" s="1"/>
  <c r="D8146" i="59"/>
  <c r="A8146" i="59" s="1"/>
  <c r="D8057" i="59"/>
  <c r="A8057" i="59" s="1"/>
  <c r="D7973" i="59"/>
  <c r="A7973" i="59" s="1"/>
  <c r="D7871" i="59"/>
  <c r="A7871" i="59" s="1"/>
  <c r="D7839" i="59"/>
  <c r="A7839" i="59" s="1"/>
  <c r="D7807" i="59"/>
  <c r="A7807" i="59" s="1"/>
  <c r="D7775" i="59"/>
  <c r="A7775" i="59" s="1"/>
  <c r="D7909" i="59"/>
  <c r="A7909" i="59" s="1"/>
  <c r="D7941" i="59"/>
  <c r="A7941" i="59" s="1"/>
  <c r="D7850" i="59"/>
  <c r="A7850" i="59" s="1"/>
  <c r="D7818" i="59"/>
  <c r="A7818" i="59" s="1"/>
  <c r="D7786" i="59"/>
  <c r="A7786" i="59" s="1"/>
  <c r="D7754" i="59"/>
  <c r="A7754" i="59" s="1"/>
  <c r="D7927" i="59"/>
  <c r="A7927" i="59" s="1"/>
  <c r="D7736" i="59"/>
  <c r="A7736" i="59" s="1"/>
  <c r="D7704" i="59"/>
  <c r="A7704" i="59" s="1"/>
  <c r="D7672" i="59"/>
  <c r="A7672" i="59" s="1"/>
  <c r="D7640" i="59"/>
  <c r="A7640" i="59" s="1"/>
  <c r="D7608" i="59"/>
  <c r="A7608" i="59" s="1"/>
  <c r="D7576" i="59"/>
  <c r="A7576" i="59" s="1"/>
  <c r="D7560" i="59"/>
  <c r="A7560" i="59" s="1"/>
  <c r="D7745" i="59"/>
  <c r="A7745" i="59" s="1"/>
  <c r="D7729" i="59"/>
  <c r="A7729" i="59" s="1"/>
  <c r="D7713" i="59"/>
  <c r="A7713" i="59" s="1"/>
  <c r="D7697" i="59"/>
  <c r="A7697" i="59" s="1"/>
  <c r="D7681" i="59"/>
  <c r="A7681" i="59" s="1"/>
  <c r="D7665" i="59"/>
  <c r="A7665" i="59" s="1"/>
  <c r="D7649" i="59"/>
  <c r="A7649" i="59" s="1"/>
  <c r="D7633" i="59"/>
  <c r="A7633" i="59" s="1"/>
  <c r="D7623" i="59"/>
  <c r="A7623" i="59" s="1"/>
  <c r="D7613" i="59"/>
  <c r="A7613" i="59" s="1"/>
  <c r="D7601" i="59"/>
  <c r="A7601" i="59" s="1"/>
  <c r="D7591" i="59"/>
  <c r="A7591" i="59" s="1"/>
  <c r="D7581" i="59"/>
  <c r="A7581" i="59" s="1"/>
  <c r="D7569" i="59"/>
  <c r="A7569" i="59" s="1"/>
  <c r="D7561" i="59"/>
  <c r="A7561" i="59" s="1"/>
  <c r="D7553" i="59"/>
  <c r="A7553" i="59" s="1"/>
  <c r="D7545" i="59"/>
  <c r="A7545" i="59" s="1"/>
  <c r="D7537" i="59"/>
  <c r="A7537" i="59" s="1"/>
  <c r="D7529" i="59"/>
  <c r="A7529" i="59" s="1"/>
  <c r="D7521" i="59"/>
  <c r="A7521" i="59" s="1"/>
  <c r="D7513" i="59"/>
  <c r="A7513" i="59" s="1"/>
  <c r="D7505" i="59"/>
  <c r="A7505" i="59" s="1"/>
  <c r="D7554" i="59"/>
  <c r="A7554" i="59" s="1"/>
  <c r="D7538" i="59"/>
  <c r="A7538" i="59" s="1"/>
  <c r="D7522" i="59"/>
  <c r="A7522" i="59" s="1"/>
  <c r="D7506" i="59"/>
  <c r="A7506" i="59" s="1"/>
  <c r="D7491" i="59"/>
  <c r="A7491" i="59" s="1"/>
  <c r="D7475" i="59"/>
  <c r="A7475" i="59" s="1"/>
  <c r="D7459" i="59"/>
  <c r="A7459" i="59" s="1"/>
  <c r="D7443" i="59"/>
  <c r="A7443" i="59" s="1"/>
  <c r="D7427" i="59"/>
  <c r="A7427" i="59" s="1"/>
  <c r="D7496" i="59"/>
  <c r="A7496" i="59" s="1"/>
  <c r="D7480" i="59"/>
  <c r="A7480" i="59" s="1"/>
  <c r="D7464" i="59"/>
  <c r="A7464" i="59" s="1"/>
  <c r="D7448" i="59"/>
  <c r="A7448" i="59" s="1"/>
  <c r="D7432" i="59"/>
  <c r="A7432" i="59" s="1"/>
  <c r="D7419" i="59"/>
  <c r="A7419" i="59" s="1"/>
  <c r="D7411" i="59"/>
  <c r="A7411" i="59" s="1"/>
  <c r="D7403" i="59"/>
  <c r="A7403" i="59" s="1"/>
  <c r="D7395" i="59"/>
  <c r="A7395" i="59" s="1"/>
  <c r="D7387" i="59"/>
  <c r="A7387" i="59" s="1"/>
  <c r="D7379" i="59"/>
  <c r="A7379" i="59" s="1"/>
  <c r="D7371" i="59"/>
  <c r="A7371" i="59" s="1"/>
  <c r="D7747" i="59"/>
  <c r="A7747" i="59" s="1"/>
  <c r="D7544" i="59"/>
  <c r="A7544" i="59" s="1"/>
  <c r="D7528" i="59"/>
  <c r="A7528" i="59" s="1"/>
  <c r="D7512" i="59"/>
  <c r="A7512" i="59" s="1"/>
  <c r="D7495" i="59"/>
  <c r="A7495" i="59" s="1"/>
  <c r="D7479" i="59"/>
  <c r="A7479" i="59" s="1"/>
  <c r="D7463" i="59"/>
  <c r="A7463" i="59" s="1"/>
  <c r="D7447" i="59"/>
  <c r="A7447" i="59" s="1"/>
  <c r="D7431" i="59"/>
  <c r="A7431" i="59" s="1"/>
  <c r="D7757" i="59"/>
  <c r="A7757" i="59" s="1"/>
  <c r="D7489" i="59"/>
  <c r="A7489" i="59" s="1"/>
  <c r="D7473" i="59"/>
  <c r="A7473" i="59" s="1"/>
  <c r="D7457" i="59"/>
  <c r="A7457" i="59" s="1"/>
  <c r="D7441" i="59"/>
  <c r="A7441" i="59" s="1"/>
  <c r="D7425" i="59"/>
  <c r="A7425" i="59" s="1"/>
  <c r="D7414" i="59"/>
  <c r="A7414" i="59" s="1"/>
  <c r="D7406" i="59"/>
  <c r="A7406" i="59" s="1"/>
  <c r="D7398" i="59"/>
  <c r="A7398" i="59" s="1"/>
  <c r="D7390" i="59"/>
  <c r="A7390" i="59" s="1"/>
  <c r="D7382" i="59"/>
  <c r="A7382" i="59" s="1"/>
  <c r="D7374" i="59"/>
  <c r="A7374" i="59" s="1"/>
  <c r="D7366" i="59"/>
  <c r="A7366" i="59" s="1"/>
  <c r="D7358" i="59"/>
  <c r="A7358" i="59" s="1"/>
  <c r="D7351" i="59"/>
  <c r="A7351" i="59" s="1"/>
  <c r="D7335" i="59"/>
  <c r="A7335" i="59" s="1"/>
  <c r="D7319" i="59"/>
  <c r="A7319" i="59" s="1"/>
  <c r="D7303" i="59"/>
  <c r="A7303" i="59" s="1"/>
  <c r="D7287" i="59"/>
  <c r="A7287" i="59" s="1"/>
  <c r="D7271" i="59"/>
  <c r="A7271" i="59" s="1"/>
  <c r="D7255" i="59"/>
  <c r="A7255" i="59" s="1"/>
  <c r="D7239" i="59"/>
  <c r="A7239" i="59" s="1"/>
  <c r="D7223" i="59"/>
  <c r="A7223" i="59" s="1"/>
  <c r="D7214" i="59"/>
  <c r="A7214" i="59" s="1"/>
  <c r="D7206" i="59"/>
  <c r="A7206" i="59" s="1"/>
  <c r="D7198" i="59"/>
  <c r="A7198" i="59" s="1"/>
  <c r="D7190" i="59"/>
  <c r="A7190" i="59" s="1"/>
  <c r="D7182" i="59"/>
  <c r="A7182" i="59" s="1"/>
  <c r="D7174" i="59"/>
  <c r="A7174" i="59" s="1"/>
  <c r="D7166" i="59"/>
  <c r="A7166" i="59" s="1"/>
  <c r="D7361" i="59"/>
  <c r="A7361" i="59" s="1"/>
  <c r="D7342" i="59"/>
  <c r="A7342" i="59" s="1"/>
  <c r="D7326" i="59"/>
  <c r="A7326" i="59" s="1"/>
  <c r="D7310" i="59"/>
  <c r="A7310" i="59" s="1"/>
  <c r="D7294" i="59"/>
  <c r="A7294" i="59" s="1"/>
  <c r="D7278" i="59"/>
  <c r="A7278" i="59" s="1"/>
  <c r="D7262" i="59"/>
  <c r="A7262" i="59" s="1"/>
  <c r="D7246" i="59"/>
  <c r="A7246" i="59" s="1"/>
  <c r="D7230" i="59"/>
  <c r="A7230" i="59" s="1"/>
  <c r="D7365" i="59"/>
  <c r="A7365" i="59" s="1"/>
  <c r="D7344" i="59"/>
  <c r="A7344" i="59" s="1"/>
  <c r="D7328" i="59"/>
  <c r="A7328" i="59" s="1"/>
  <c r="D7312" i="59"/>
  <c r="A7312" i="59" s="1"/>
  <c r="D7296" i="59"/>
  <c r="A7296" i="59" s="1"/>
  <c r="D7280" i="59"/>
  <c r="A7280" i="59" s="1"/>
  <c r="D7264" i="59"/>
  <c r="A7264" i="59" s="1"/>
  <c r="D7248" i="59"/>
  <c r="A7248" i="59" s="1"/>
  <c r="D7234" i="59"/>
  <c r="A7234" i="59" s="1"/>
  <c r="D7349" i="59"/>
  <c r="A7349" i="59" s="1"/>
  <c r="D7285" i="59"/>
  <c r="A7285" i="59" s="1"/>
  <c r="D7219" i="59"/>
  <c r="A7219" i="59" s="1"/>
  <c r="D7187" i="59"/>
  <c r="A7187" i="59" s="1"/>
  <c r="D7157" i="59"/>
  <c r="A7157" i="59" s="1"/>
  <c r="D7141" i="59"/>
  <c r="A7141" i="59" s="1"/>
  <c r="D7125" i="59"/>
  <c r="A7125" i="59" s="1"/>
  <c r="D7107" i="59"/>
  <c r="A7107" i="59" s="1"/>
  <c r="D7091" i="59"/>
  <c r="A7091" i="59" s="1"/>
  <c r="D7075" i="59"/>
  <c r="A7075" i="59" s="1"/>
  <c r="D7059" i="59"/>
  <c r="A7059" i="59" s="1"/>
  <c r="D7043" i="59"/>
  <c r="A7043" i="59" s="1"/>
  <c r="D7027" i="59"/>
  <c r="A7027" i="59" s="1"/>
  <c r="D7011" i="59"/>
  <c r="A7011" i="59" s="1"/>
  <c r="D7983" i="59"/>
  <c r="A7983" i="59" s="1"/>
  <c r="D7900" i="59"/>
  <c r="A7900" i="59" s="1"/>
  <c r="D8121" i="59"/>
  <c r="A8121" i="59" s="1"/>
  <c r="D8039" i="59"/>
  <c r="A8039" i="59" s="1"/>
  <c r="D8074" i="59"/>
  <c r="A8074" i="59" s="1"/>
  <c r="D7863" i="59"/>
  <c r="A7863" i="59" s="1"/>
  <c r="D7831" i="59"/>
  <c r="A7831" i="59" s="1"/>
  <c r="D7799" i="59"/>
  <c r="A7799" i="59" s="1"/>
  <c r="D8042" i="59"/>
  <c r="A8042" i="59" s="1"/>
  <c r="D7893" i="59"/>
  <c r="A7893" i="59" s="1"/>
  <c r="D7874" i="59"/>
  <c r="A7874" i="59" s="1"/>
  <c r="D7842" i="59"/>
  <c r="A7842" i="59" s="1"/>
  <c r="D7810" i="59"/>
  <c r="A7810" i="59" s="1"/>
  <c r="D7778" i="59"/>
  <c r="A7778" i="59" s="1"/>
  <c r="D7746" i="59"/>
  <c r="A7746" i="59" s="1"/>
  <c r="D7911" i="59"/>
  <c r="A7911" i="59" s="1"/>
  <c r="D7728" i="59"/>
  <c r="A7728" i="59" s="1"/>
  <c r="D7696" i="59"/>
  <c r="A7696" i="59" s="1"/>
  <c r="D7664" i="59"/>
  <c r="A7664" i="59" s="1"/>
  <c r="D7632" i="59"/>
  <c r="A7632" i="59" s="1"/>
  <c r="D7600" i="59"/>
  <c r="A7600" i="59" s="1"/>
  <c r="D7572" i="59"/>
  <c r="A7572" i="59" s="1"/>
  <c r="D7771" i="59"/>
  <c r="A7771" i="59" s="1"/>
  <c r="D7741" i="59"/>
  <c r="A7741" i="59" s="1"/>
  <c r="D7725" i="59"/>
  <c r="A7725" i="59" s="1"/>
  <c r="D7709" i="59"/>
  <c r="A7709" i="59" s="1"/>
  <c r="D7693" i="59"/>
  <c r="A7693" i="59" s="1"/>
  <c r="D7677" i="59"/>
  <c r="A7677" i="59" s="1"/>
  <c r="D7661" i="59"/>
  <c r="A7661" i="59" s="1"/>
  <c r="D7645" i="59"/>
  <c r="A7645" i="59" s="1"/>
  <c r="D7631" i="59"/>
  <c r="A7631" i="59" s="1"/>
  <c r="D7621" i="59"/>
  <c r="A7621" i="59" s="1"/>
  <c r="D7609" i="59"/>
  <c r="A7609" i="59" s="1"/>
  <c r="D7599" i="59"/>
  <c r="A7599" i="59" s="1"/>
  <c r="D7589" i="59"/>
  <c r="A7589" i="59" s="1"/>
  <c r="D7577" i="59"/>
  <c r="A7577" i="59" s="1"/>
  <c r="D7567" i="59"/>
  <c r="A7567" i="59" s="1"/>
  <c r="D7559" i="59"/>
  <c r="A7559" i="59" s="1"/>
  <c r="D7551" i="59"/>
  <c r="A7551" i="59" s="1"/>
  <c r="D7543" i="59"/>
  <c r="A7543" i="59" s="1"/>
  <c r="D7535" i="59"/>
  <c r="A7535" i="59" s="1"/>
  <c r="D7527" i="59"/>
  <c r="A7527" i="59" s="1"/>
  <c r="D7519" i="59"/>
  <c r="A7519" i="59" s="1"/>
  <c r="D7511" i="59"/>
  <c r="A7511" i="59" s="1"/>
  <c r="D7503" i="59"/>
  <c r="A7503" i="59" s="1"/>
  <c r="D7550" i="59"/>
  <c r="A7550" i="59" s="1"/>
  <c r="D7534" i="59"/>
  <c r="A7534" i="59" s="1"/>
  <c r="D7518" i="59"/>
  <c r="A7518" i="59" s="1"/>
  <c r="D7502" i="59"/>
  <c r="A7502" i="59" s="1"/>
  <c r="D7486" i="59"/>
  <c r="A7486" i="59" s="1"/>
  <c r="D7470" i="59"/>
  <c r="A7470" i="59" s="1"/>
  <c r="D7454" i="59"/>
  <c r="A7454" i="59" s="1"/>
  <c r="D7438" i="59"/>
  <c r="A7438" i="59" s="1"/>
  <c r="D7422" i="59"/>
  <c r="A7422" i="59" s="1"/>
  <c r="D7493" i="59"/>
  <c r="A7493" i="59" s="1"/>
  <c r="D7477" i="59"/>
  <c r="A7477" i="59" s="1"/>
  <c r="D7461" i="59"/>
  <c r="A7461" i="59" s="1"/>
  <c r="D7445" i="59"/>
  <c r="A7445" i="59" s="1"/>
  <c r="D7429" i="59"/>
  <c r="A7429" i="59" s="1"/>
  <c r="D7417" i="59"/>
  <c r="A7417" i="59" s="1"/>
  <c r="D7409" i="59"/>
  <c r="A7409" i="59" s="1"/>
  <c r="D7401" i="59"/>
  <c r="A7401" i="59" s="1"/>
  <c r="D7393" i="59"/>
  <c r="A7393" i="59" s="1"/>
  <c r="D7385" i="59"/>
  <c r="A7385" i="59" s="1"/>
  <c r="D7377" i="59"/>
  <c r="A7377" i="59" s="1"/>
  <c r="D7369" i="59"/>
  <c r="A7369" i="59" s="1"/>
  <c r="D7556" i="59"/>
  <c r="A7556" i="59" s="1"/>
  <c r="D7540" i="59"/>
  <c r="A7540" i="59" s="1"/>
  <c r="D7524" i="59"/>
  <c r="A7524" i="59" s="1"/>
  <c r="D7508" i="59"/>
  <c r="A7508" i="59" s="1"/>
  <c r="D7490" i="59"/>
  <c r="A7490" i="59" s="1"/>
  <c r="D7474" i="59"/>
  <c r="A7474" i="59" s="1"/>
  <c r="D7458" i="59"/>
  <c r="A7458" i="59" s="1"/>
  <c r="D7442" i="59"/>
  <c r="A7442" i="59" s="1"/>
  <c r="D7426" i="59"/>
  <c r="A7426" i="59" s="1"/>
  <c r="D7500" i="59"/>
  <c r="A7500" i="59" s="1"/>
  <c r="D7484" i="59"/>
  <c r="A7484" i="59" s="1"/>
  <c r="D7468" i="59"/>
  <c r="A7468" i="59" s="1"/>
  <c r="D7452" i="59"/>
  <c r="A7452" i="59" s="1"/>
  <c r="D7436" i="59"/>
  <c r="A7436" i="59" s="1"/>
  <c r="D7420" i="59"/>
  <c r="A7420" i="59" s="1"/>
  <c r="D7412" i="59"/>
  <c r="A7412" i="59" s="1"/>
  <c r="D7404" i="59"/>
  <c r="A7404" i="59" s="1"/>
  <c r="D7396" i="59"/>
  <c r="A7396" i="59" s="1"/>
  <c r="D7388" i="59"/>
  <c r="A7388" i="59" s="1"/>
  <c r="D7380" i="59"/>
  <c r="A7380" i="59" s="1"/>
  <c r="D7372" i="59"/>
  <c r="A7372" i="59" s="1"/>
  <c r="D7364" i="59"/>
  <c r="A7364" i="59" s="1"/>
  <c r="D7356" i="59"/>
  <c r="A7356" i="59" s="1"/>
  <c r="D7347" i="59"/>
  <c r="A7347" i="59" s="1"/>
  <c r="D7331" i="59"/>
  <c r="A7331" i="59" s="1"/>
  <c r="D7315" i="59"/>
  <c r="A7315" i="59" s="1"/>
  <c r="D7299" i="59"/>
  <c r="A7299" i="59" s="1"/>
  <c r="D7283" i="59"/>
  <c r="A7283" i="59" s="1"/>
  <c r="D7267" i="59"/>
  <c r="A7267" i="59" s="1"/>
  <c r="D7251" i="59"/>
  <c r="A7251" i="59" s="1"/>
  <c r="D7236" i="59"/>
  <c r="A7236" i="59" s="1"/>
  <c r="D7220" i="59"/>
  <c r="A7220" i="59" s="1"/>
  <c r="D7212" i="59"/>
  <c r="A7212" i="59" s="1"/>
  <c r="D7204" i="59"/>
  <c r="A7204" i="59" s="1"/>
  <c r="D7196" i="59"/>
  <c r="A7196" i="59" s="1"/>
  <c r="D7188" i="59"/>
  <c r="A7188" i="59" s="1"/>
  <c r="D7180" i="59"/>
  <c r="A7180" i="59" s="1"/>
  <c r="D7172" i="59"/>
  <c r="A7172" i="59" s="1"/>
  <c r="D7164" i="59"/>
  <c r="A7164" i="59" s="1"/>
  <c r="D7354" i="59"/>
  <c r="A7354" i="59" s="1"/>
  <c r="D7338" i="59"/>
  <c r="A7338" i="59" s="1"/>
  <c r="D7322" i="59"/>
  <c r="A7322" i="59" s="1"/>
  <c r="D7306" i="59"/>
  <c r="A7306" i="59" s="1"/>
  <c r="D7290" i="59"/>
  <c r="A7290" i="59" s="1"/>
  <c r="D7274" i="59"/>
  <c r="A7274" i="59" s="1"/>
  <c r="D7258" i="59"/>
  <c r="A7258" i="59" s="1"/>
  <c r="D7241" i="59"/>
  <c r="A7241" i="59" s="1"/>
  <c r="D7225" i="59"/>
  <c r="A7225" i="59" s="1"/>
  <c r="D7357" i="59"/>
  <c r="A7357" i="59" s="1"/>
  <c r="D7340" i="59"/>
  <c r="A7340" i="59" s="1"/>
  <c r="D7324" i="59"/>
  <c r="A7324" i="59" s="1"/>
  <c r="D7308" i="59"/>
  <c r="A7308" i="59" s="1"/>
  <c r="D7292" i="59"/>
  <c r="A7292" i="59" s="1"/>
  <c r="D7276" i="59"/>
  <c r="A7276" i="59" s="1"/>
  <c r="D7260" i="59"/>
  <c r="A7260" i="59" s="1"/>
  <c r="D7245" i="59"/>
  <c r="A7245" i="59" s="1"/>
  <c r="D7229" i="59"/>
  <c r="A7229" i="59" s="1"/>
  <c r="D7333" i="59"/>
  <c r="A7333" i="59" s="1"/>
  <c r="D7269" i="59"/>
  <c r="A7269" i="59" s="1"/>
  <c r="D7211" i="59"/>
  <c r="A7211" i="59" s="1"/>
  <c r="D7179" i="59"/>
  <c r="A7179" i="59" s="1"/>
  <c r="D7153" i="59"/>
  <c r="A7153" i="59" s="1"/>
  <c r="D7137" i="59"/>
  <c r="A7137" i="59" s="1"/>
  <c r="D7121" i="59"/>
  <c r="A7121" i="59" s="1"/>
  <c r="D7104" i="59"/>
  <c r="A7104" i="59" s="1"/>
  <c r="D7088" i="59"/>
  <c r="A7088" i="59" s="1"/>
  <c r="D7072" i="59"/>
  <c r="A7072" i="59" s="1"/>
  <c r="D7056" i="59"/>
  <c r="A7056" i="59" s="1"/>
  <c r="D7040" i="59"/>
  <c r="A7040" i="59" s="1"/>
  <c r="D7024" i="59"/>
  <c r="A7024" i="59" s="1"/>
  <c r="D7008" i="59"/>
  <c r="A7008" i="59" s="1"/>
  <c r="D6992" i="59"/>
  <c r="A6992" i="59" s="1"/>
  <c r="D6976" i="59"/>
  <c r="A6976" i="59" s="1"/>
  <c r="D6960" i="59"/>
  <c r="A6960" i="59" s="1"/>
  <c r="D7297" i="59"/>
  <c r="A7297" i="59" s="1"/>
  <c r="D7227" i="59"/>
  <c r="A7227" i="59" s="1"/>
  <c r="D7193" i="59"/>
  <c r="A7193" i="59" s="1"/>
  <c r="D7161" i="59"/>
  <c r="A7161" i="59" s="1"/>
  <c r="D7144" i="59"/>
  <c r="A7144" i="59" s="1"/>
  <c r="D7128" i="59"/>
  <c r="A7128" i="59" s="1"/>
  <c r="D7112" i="59"/>
  <c r="A7112" i="59" s="1"/>
  <c r="D7098" i="59"/>
  <c r="A7098" i="59" s="1"/>
  <c r="D7082" i="59"/>
  <c r="A7082" i="59" s="1"/>
  <c r="D7066" i="59"/>
  <c r="A7066" i="59" s="1"/>
  <c r="D7050" i="59"/>
  <c r="A7050" i="59" s="1"/>
  <c r="D7034" i="59"/>
  <c r="A7034" i="59" s="1"/>
  <c r="D7018" i="59"/>
  <c r="A7018" i="59" s="1"/>
  <c r="D7002" i="59"/>
  <c r="A7002" i="59" s="1"/>
  <c r="D6986" i="59"/>
  <c r="A6986" i="59" s="1"/>
  <c r="D6970" i="59"/>
  <c r="A6970" i="59" s="1"/>
  <c r="D6955" i="59"/>
  <c r="A6955" i="59" s="1"/>
  <c r="D6947" i="59"/>
  <c r="A6947" i="59" s="1"/>
  <c r="D6939" i="59"/>
  <c r="A6939" i="59" s="1"/>
  <c r="D7341" i="59"/>
  <c r="A7341" i="59" s="1"/>
  <c r="D7277" i="59"/>
  <c r="A7277" i="59" s="1"/>
  <c r="D7215" i="59"/>
  <c r="A7215" i="59" s="1"/>
  <c r="D7932" i="59"/>
  <c r="A7932" i="59" s="1"/>
  <c r="D7892" i="59"/>
  <c r="A7892" i="59" s="1"/>
  <c r="D8103" i="59"/>
  <c r="A8103" i="59" s="1"/>
  <c r="D8018" i="59"/>
  <c r="A8018" i="59" s="1"/>
  <c r="D8017" i="59"/>
  <c r="A8017" i="59" s="1"/>
  <c r="D7855" i="59"/>
  <c r="A7855" i="59" s="1"/>
  <c r="D7823" i="59"/>
  <c r="A7823" i="59" s="1"/>
  <c r="D7791" i="59"/>
  <c r="A7791" i="59" s="1"/>
  <c r="D7985" i="59"/>
  <c r="A7985" i="59" s="1"/>
  <c r="D8110" i="59"/>
  <c r="A8110" i="59" s="1"/>
  <c r="D7866" i="59"/>
  <c r="A7866" i="59" s="1"/>
  <c r="D7834" i="59"/>
  <c r="A7834" i="59" s="1"/>
  <c r="D7802" i="59"/>
  <c r="A7802" i="59" s="1"/>
  <c r="D7770" i="59"/>
  <c r="A7770" i="59" s="1"/>
  <c r="D8063" i="59"/>
  <c r="A8063" i="59" s="1"/>
  <c r="D7895" i="59"/>
  <c r="A7895" i="59" s="1"/>
  <c r="D7720" i="59"/>
  <c r="A7720" i="59" s="1"/>
  <c r="D7688" i="59"/>
  <c r="A7688" i="59" s="1"/>
  <c r="D7656" i="59"/>
  <c r="A7656" i="59" s="1"/>
  <c r="D7624" i="59"/>
  <c r="A7624" i="59" s="1"/>
  <c r="D7592" i="59"/>
  <c r="A7592" i="59" s="1"/>
  <c r="D7568" i="59"/>
  <c r="A7568" i="59" s="1"/>
  <c r="D7763" i="59"/>
  <c r="A7763" i="59" s="1"/>
  <c r="D7737" i="59"/>
  <c r="A7737" i="59" s="1"/>
  <c r="D7721" i="59"/>
  <c r="A7721" i="59" s="1"/>
  <c r="D7705" i="59"/>
  <c r="A7705" i="59" s="1"/>
  <c r="D7689" i="59"/>
  <c r="A7689" i="59" s="1"/>
  <c r="D7673" i="59"/>
  <c r="A7673" i="59" s="1"/>
  <c r="D7657" i="59"/>
  <c r="A7657" i="59" s="1"/>
  <c r="D7641" i="59"/>
  <c r="A7641" i="59" s="1"/>
  <c r="D7629" i="59"/>
  <c r="A7629" i="59" s="1"/>
  <c r="D7617" i="59"/>
  <c r="A7617" i="59" s="1"/>
  <c r="D7607" i="59"/>
  <c r="A7607" i="59" s="1"/>
  <c r="D7597" i="59"/>
  <c r="A7597" i="59" s="1"/>
  <c r="D7585" i="59"/>
  <c r="A7585" i="59" s="1"/>
  <c r="D7575" i="59"/>
  <c r="A7575" i="59" s="1"/>
  <c r="D7565" i="59"/>
  <c r="A7565" i="59" s="1"/>
  <c r="D7557" i="59"/>
  <c r="A7557" i="59" s="1"/>
  <c r="D7549" i="59"/>
  <c r="A7549" i="59" s="1"/>
  <c r="D7541" i="59"/>
  <c r="A7541" i="59" s="1"/>
  <c r="D7533" i="59"/>
  <c r="A7533" i="59" s="1"/>
  <c r="D7525" i="59"/>
  <c r="A7525" i="59" s="1"/>
  <c r="D7517" i="59"/>
  <c r="A7517" i="59" s="1"/>
  <c r="D7509" i="59"/>
  <c r="A7509" i="59" s="1"/>
  <c r="D7769" i="59"/>
  <c r="A7769" i="59" s="1"/>
  <c r="D7546" i="59"/>
  <c r="A7546" i="59" s="1"/>
  <c r="D7530" i="59"/>
  <c r="A7530" i="59" s="1"/>
  <c r="D7514" i="59"/>
  <c r="A7514" i="59" s="1"/>
  <c r="D7499" i="59"/>
  <c r="A7499" i="59" s="1"/>
  <c r="D7483" i="59"/>
  <c r="A7483" i="59" s="1"/>
  <c r="D7467" i="59"/>
  <c r="A7467" i="59" s="1"/>
  <c r="D7451" i="59"/>
  <c r="A7451" i="59" s="1"/>
  <c r="D7435" i="59"/>
  <c r="A7435" i="59" s="1"/>
  <c r="D7765" i="59"/>
  <c r="A7765" i="59" s="1"/>
  <c r="D7488" i="59"/>
  <c r="A7488" i="59" s="1"/>
  <c r="D7472" i="59"/>
  <c r="A7472" i="59" s="1"/>
  <c r="D7456" i="59"/>
  <c r="A7456" i="59" s="1"/>
  <c r="D7440" i="59"/>
  <c r="A7440" i="59" s="1"/>
  <c r="D7424" i="59"/>
  <c r="A7424" i="59" s="1"/>
  <c r="D7415" i="59"/>
  <c r="A7415" i="59" s="1"/>
  <c r="D7407" i="59"/>
  <c r="A7407" i="59" s="1"/>
  <c r="D7399" i="59"/>
  <c r="A7399" i="59" s="1"/>
  <c r="D7391" i="59"/>
  <c r="A7391" i="59" s="1"/>
  <c r="D7383" i="59"/>
  <c r="A7383" i="59" s="1"/>
  <c r="D7375" i="59"/>
  <c r="A7375" i="59" s="1"/>
  <c r="D7367" i="59"/>
  <c r="A7367" i="59" s="1"/>
  <c r="D7552" i="59"/>
  <c r="A7552" i="59" s="1"/>
  <c r="D7536" i="59"/>
  <c r="A7536" i="59" s="1"/>
  <c r="D7520" i="59"/>
  <c r="A7520" i="59" s="1"/>
  <c r="D7504" i="59"/>
  <c r="A7504" i="59" s="1"/>
  <c r="D7487" i="59"/>
  <c r="A7487" i="59" s="1"/>
  <c r="D7471" i="59"/>
  <c r="A7471" i="59" s="1"/>
  <c r="D7455" i="59"/>
  <c r="A7455" i="59" s="1"/>
  <c r="D7439" i="59"/>
  <c r="A7439" i="59" s="1"/>
  <c r="D7423" i="59"/>
  <c r="A7423" i="59" s="1"/>
  <c r="D7497" i="59"/>
  <c r="A7497" i="59" s="1"/>
  <c r="D7481" i="59"/>
  <c r="A7481" i="59" s="1"/>
  <c r="D7465" i="59"/>
  <c r="A7465" i="59" s="1"/>
  <c r="D7449" i="59"/>
  <c r="A7449" i="59" s="1"/>
  <c r="D7433" i="59"/>
  <c r="A7433" i="59" s="1"/>
  <c r="D7418" i="59"/>
  <c r="A7418" i="59" s="1"/>
  <c r="D7410" i="59"/>
  <c r="A7410" i="59" s="1"/>
  <c r="D7402" i="59"/>
  <c r="A7402" i="59" s="1"/>
  <c r="D7394" i="59"/>
  <c r="A7394" i="59" s="1"/>
  <c r="D7386" i="59"/>
  <c r="A7386" i="59" s="1"/>
  <c r="D7378" i="59"/>
  <c r="A7378" i="59" s="1"/>
  <c r="D7370" i="59"/>
  <c r="A7370" i="59" s="1"/>
  <c r="D7362" i="59"/>
  <c r="A7362" i="59" s="1"/>
  <c r="D7363" i="59"/>
  <c r="A7363" i="59" s="1"/>
  <c r="D7343" i="59"/>
  <c r="A7343" i="59" s="1"/>
  <c r="D7327" i="59"/>
  <c r="A7327" i="59" s="1"/>
  <c r="D7311" i="59"/>
  <c r="A7311" i="59" s="1"/>
  <c r="D7295" i="59"/>
  <c r="A7295" i="59" s="1"/>
  <c r="D7279" i="59"/>
  <c r="A7279" i="59" s="1"/>
  <c r="D7263" i="59"/>
  <c r="A7263" i="59" s="1"/>
  <c r="D7247" i="59"/>
  <c r="A7247" i="59" s="1"/>
  <c r="D7231" i="59"/>
  <c r="A7231" i="59" s="1"/>
  <c r="D7218" i="59"/>
  <c r="A7218" i="59" s="1"/>
  <c r="D7210" i="59"/>
  <c r="A7210" i="59" s="1"/>
  <c r="D7202" i="59"/>
  <c r="A7202" i="59" s="1"/>
  <c r="D7194" i="59"/>
  <c r="A7194" i="59" s="1"/>
  <c r="D7186" i="59"/>
  <c r="A7186" i="59" s="1"/>
  <c r="D7178" i="59"/>
  <c r="A7178" i="59" s="1"/>
  <c r="D7170" i="59"/>
  <c r="A7170" i="59" s="1"/>
  <c r="D7162" i="59"/>
  <c r="A7162" i="59" s="1"/>
  <c r="D7350" i="59"/>
  <c r="A7350" i="59" s="1"/>
  <c r="D7334" i="59"/>
  <c r="A7334" i="59" s="1"/>
  <c r="D7318" i="59"/>
  <c r="A7318" i="59" s="1"/>
  <c r="D7302" i="59"/>
  <c r="A7302" i="59" s="1"/>
  <c r="D7286" i="59"/>
  <c r="A7286" i="59" s="1"/>
  <c r="D7270" i="59"/>
  <c r="A7270" i="59" s="1"/>
  <c r="D7254" i="59"/>
  <c r="A7254" i="59" s="1"/>
  <c r="D7238" i="59"/>
  <c r="A7238" i="59" s="1"/>
  <c r="D7222" i="59"/>
  <c r="A7222" i="59" s="1"/>
  <c r="D7352" i="59"/>
  <c r="A7352" i="59" s="1"/>
  <c r="D7336" i="59"/>
  <c r="A7336" i="59" s="1"/>
  <c r="D7320" i="59"/>
  <c r="A7320" i="59" s="1"/>
  <c r="D7304" i="59"/>
  <c r="A7304" i="59" s="1"/>
  <c r="D7288" i="59"/>
  <c r="A7288" i="59" s="1"/>
  <c r="D7272" i="59"/>
  <c r="A7272" i="59" s="1"/>
  <c r="D7256" i="59"/>
  <c r="A7256" i="59" s="1"/>
  <c r="D7242" i="59"/>
  <c r="A7242" i="59" s="1"/>
  <c r="D7226" i="59"/>
  <c r="A7226" i="59" s="1"/>
  <c r="D7317" i="59"/>
  <c r="A7317" i="59" s="1"/>
  <c r="D7253" i="59"/>
  <c r="A7253" i="59" s="1"/>
  <c r="D7203" i="59"/>
  <c r="A7203" i="59" s="1"/>
  <c r="D7171" i="59"/>
  <c r="A7171" i="59" s="1"/>
  <c r="D7149" i="59"/>
  <c r="A7149" i="59" s="1"/>
  <c r="D7133" i="59"/>
  <c r="A7133" i="59" s="1"/>
  <c r="D7117" i="59"/>
  <c r="A7117" i="59" s="1"/>
  <c r="D7051" i="59"/>
  <c r="A7051" i="59" s="1"/>
  <c r="D6995" i="59"/>
  <c r="A6995" i="59" s="1"/>
  <c r="D6963" i="59"/>
  <c r="A6963" i="59" s="1"/>
  <c r="D7249" i="59"/>
  <c r="A7249" i="59" s="1"/>
  <c r="D7169" i="59"/>
  <c r="A7169" i="59" s="1"/>
  <c r="D7132" i="59"/>
  <c r="A7132" i="59" s="1"/>
  <c r="D7101" i="59"/>
  <c r="A7101" i="59" s="1"/>
  <c r="D7069" i="59"/>
  <c r="A7069" i="59" s="1"/>
  <c r="D7037" i="59"/>
  <c r="A7037" i="59" s="1"/>
  <c r="D7005" i="59"/>
  <c r="A7005" i="59" s="1"/>
  <c r="D6973" i="59"/>
  <c r="A6973" i="59" s="1"/>
  <c r="D6949" i="59"/>
  <c r="A6949" i="59" s="1"/>
  <c r="D6933" i="59"/>
  <c r="A6933" i="59" s="1"/>
  <c r="D7224" i="59"/>
  <c r="A7224" i="59" s="1"/>
  <c r="D7175" i="59"/>
  <c r="A7175" i="59" s="1"/>
  <c r="D7143" i="59"/>
  <c r="A7143" i="59" s="1"/>
  <c r="D7123" i="59"/>
  <c r="A7123" i="59" s="1"/>
  <c r="D7103" i="59"/>
  <c r="A7103" i="59" s="1"/>
  <c r="D7079" i="59"/>
  <c r="A7079" i="59" s="1"/>
  <c r="D7060" i="59"/>
  <c r="A7060" i="59" s="1"/>
  <c r="D7044" i="59"/>
  <c r="A7044" i="59" s="1"/>
  <c r="D7028" i="59"/>
  <c r="A7028" i="59" s="1"/>
  <c r="D7012" i="59"/>
  <c r="A7012" i="59" s="1"/>
  <c r="D6996" i="59"/>
  <c r="A6996" i="59" s="1"/>
  <c r="D6980" i="59"/>
  <c r="A6980" i="59" s="1"/>
  <c r="D6964" i="59"/>
  <c r="A6964" i="59" s="1"/>
  <c r="D7321" i="59"/>
  <c r="A7321" i="59" s="1"/>
  <c r="D7257" i="59"/>
  <c r="A7257" i="59" s="1"/>
  <c r="D7205" i="59"/>
  <c r="A7205" i="59" s="1"/>
  <c r="D7173" i="59"/>
  <c r="A7173" i="59" s="1"/>
  <c r="D7150" i="59"/>
  <c r="A7150" i="59" s="1"/>
  <c r="D7134" i="59"/>
  <c r="A7134" i="59" s="1"/>
  <c r="D7118" i="59"/>
  <c r="A7118" i="59" s="1"/>
  <c r="D7102" i="59"/>
  <c r="A7102" i="59" s="1"/>
  <c r="D7086" i="59"/>
  <c r="A7086" i="59" s="1"/>
  <c r="D7070" i="59"/>
  <c r="A7070" i="59" s="1"/>
  <c r="D7054" i="59"/>
  <c r="A7054" i="59" s="1"/>
  <c r="D7038" i="59"/>
  <c r="A7038" i="59" s="1"/>
  <c r="D7022" i="59"/>
  <c r="A7022" i="59" s="1"/>
  <c r="D6961" i="59"/>
  <c r="A6961" i="59" s="1"/>
  <c r="D6930" i="59"/>
  <c r="A6930" i="59" s="1"/>
  <c r="D6914" i="59"/>
  <c r="A6914" i="59" s="1"/>
  <c r="D6898" i="59"/>
  <c r="A6898" i="59" s="1"/>
  <c r="D6882" i="59"/>
  <c r="A6882" i="59" s="1"/>
  <c r="D6866" i="59"/>
  <c r="A6866" i="59" s="1"/>
  <c r="D6850" i="59"/>
  <c r="A6850" i="59" s="1"/>
  <c r="D6834" i="59"/>
  <c r="A6834" i="59" s="1"/>
  <c r="D6818" i="59"/>
  <c r="A6818" i="59" s="1"/>
  <c r="D6802" i="59"/>
  <c r="A6802" i="59" s="1"/>
  <c r="D6785" i="59"/>
  <c r="A6785" i="59" s="1"/>
  <c r="D6769" i="59"/>
  <c r="A6769" i="59" s="1"/>
  <c r="D6753" i="59"/>
  <c r="A6753" i="59" s="1"/>
  <c r="D6737" i="59"/>
  <c r="A6737" i="59" s="1"/>
  <c r="D6721" i="59"/>
  <c r="A6721" i="59" s="1"/>
  <c r="D6969" i="59"/>
  <c r="A6969" i="59" s="1"/>
  <c r="D6934" i="59"/>
  <c r="A6934" i="59" s="1"/>
  <c r="D6917" i="59"/>
  <c r="A6917" i="59" s="1"/>
  <c r="D6901" i="59"/>
  <c r="A6901" i="59" s="1"/>
  <c r="D6885" i="59"/>
  <c r="A6885" i="59" s="1"/>
  <c r="D6869" i="59"/>
  <c r="A6869" i="59" s="1"/>
  <c r="D6853" i="59"/>
  <c r="A6853" i="59" s="1"/>
  <c r="D6837" i="59"/>
  <c r="A6837" i="59" s="1"/>
  <c r="D6821" i="59"/>
  <c r="A6821" i="59" s="1"/>
  <c r="D6805" i="59"/>
  <c r="A6805" i="59" s="1"/>
  <c r="D6787" i="59"/>
  <c r="A6787" i="59" s="1"/>
  <c r="D6771" i="59"/>
  <c r="A6771" i="59" s="1"/>
  <c r="D6755" i="59"/>
  <c r="A6755" i="59" s="1"/>
  <c r="D6739" i="59"/>
  <c r="A6739" i="59" s="1"/>
  <c r="D6723" i="59"/>
  <c r="A6723" i="59" s="1"/>
  <c r="D6711" i="59"/>
  <c r="A6711" i="59" s="1"/>
  <c r="D6703" i="59"/>
  <c r="A6703" i="59" s="1"/>
  <c r="D6695" i="59"/>
  <c r="A6695" i="59" s="1"/>
  <c r="D6687" i="59"/>
  <c r="A6687" i="59" s="1"/>
  <c r="D6966" i="59"/>
  <c r="A6966" i="59" s="1"/>
  <c r="D6932" i="59"/>
  <c r="A6932" i="59" s="1"/>
  <c r="D6916" i="59"/>
  <c r="A6916" i="59" s="1"/>
  <c r="D6900" i="59"/>
  <c r="A6900" i="59" s="1"/>
  <c r="D6884" i="59"/>
  <c r="A6884" i="59" s="1"/>
  <c r="D6868" i="59"/>
  <c r="A6868" i="59" s="1"/>
  <c r="D6852" i="59"/>
  <c r="A6852" i="59" s="1"/>
  <c r="D6836" i="59"/>
  <c r="A6836" i="59" s="1"/>
  <c r="D6820" i="59"/>
  <c r="A6820" i="59" s="1"/>
  <c r="D6804" i="59"/>
  <c r="A6804" i="59" s="1"/>
  <c r="D6789" i="59"/>
  <c r="A6789" i="59" s="1"/>
  <c r="D6773" i="59"/>
  <c r="A6773" i="59" s="1"/>
  <c r="D6757" i="59"/>
  <c r="A6757" i="59" s="1"/>
  <c r="D6741" i="59"/>
  <c r="A6741" i="59" s="1"/>
  <c r="D6725" i="59"/>
  <c r="A6725" i="59" s="1"/>
  <c r="D6931" i="59"/>
  <c r="A6931" i="59" s="1"/>
  <c r="D6867" i="59"/>
  <c r="A6867" i="59" s="1"/>
  <c r="D6803" i="59"/>
  <c r="A6803" i="59" s="1"/>
  <c r="D6735" i="59"/>
  <c r="A6735" i="59" s="1"/>
  <c r="D6698" i="59"/>
  <c r="A6698" i="59" s="1"/>
  <c r="D6676" i="59"/>
  <c r="A6676" i="59" s="1"/>
  <c r="D6660" i="59"/>
  <c r="A6660" i="59" s="1"/>
  <c r="D6644" i="59"/>
  <c r="A6644" i="59" s="1"/>
  <c r="D6628" i="59"/>
  <c r="A6628" i="59" s="1"/>
  <c r="D6612" i="59"/>
  <c r="A6612" i="59" s="1"/>
  <c r="D6596" i="59"/>
  <c r="A6596" i="59" s="1"/>
  <c r="D6580" i="59"/>
  <c r="A6580" i="59" s="1"/>
  <c r="D6564" i="59"/>
  <c r="A6564" i="59" s="1"/>
  <c r="D6548" i="59"/>
  <c r="A6548" i="59" s="1"/>
  <c r="D6532" i="59"/>
  <c r="A6532" i="59" s="1"/>
  <c r="D6516" i="59"/>
  <c r="A6516" i="59" s="1"/>
  <c r="D6500" i="59"/>
  <c r="A6500" i="59" s="1"/>
  <c r="D6484" i="59"/>
  <c r="A6484" i="59" s="1"/>
  <c r="D6468" i="59"/>
  <c r="A6468" i="59" s="1"/>
  <c r="D6452" i="59"/>
  <c r="A6452" i="59" s="1"/>
  <c r="D6438" i="59"/>
  <c r="A6438" i="59" s="1"/>
  <c r="D6422" i="59"/>
  <c r="A6422" i="59" s="1"/>
  <c r="D6406" i="59"/>
  <c r="A6406" i="59" s="1"/>
  <c r="D6390" i="59"/>
  <c r="A6390" i="59" s="1"/>
  <c r="D6374" i="59"/>
  <c r="A6374" i="59" s="1"/>
  <c r="D6358" i="59"/>
  <c r="A6358" i="59" s="1"/>
  <c r="D6342" i="59"/>
  <c r="A6342" i="59" s="1"/>
  <c r="D6326" i="59"/>
  <c r="A6326" i="59" s="1"/>
  <c r="D6310" i="59"/>
  <c r="A6310" i="59" s="1"/>
  <c r="D6294" i="59"/>
  <c r="A6294" i="59" s="1"/>
  <c r="D6278" i="59"/>
  <c r="A6278" i="59" s="1"/>
  <c r="D6262" i="59"/>
  <c r="A6262" i="59" s="1"/>
  <c r="D6246" i="59"/>
  <c r="A6246" i="59" s="1"/>
  <c r="D6230" i="59"/>
  <c r="A6230" i="59" s="1"/>
  <c r="D6214" i="59"/>
  <c r="A6214" i="59" s="1"/>
  <c r="D6198" i="59"/>
  <c r="A6198" i="59" s="1"/>
  <c r="D6182" i="59"/>
  <c r="A6182" i="59" s="1"/>
  <c r="D6171" i="59"/>
  <c r="A6171" i="59" s="1"/>
  <c r="D6163" i="59"/>
  <c r="A6163" i="59" s="1"/>
  <c r="D6155" i="59"/>
  <c r="A6155" i="59" s="1"/>
  <c r="D6147" i="59"/>
  <c r="A6147" i="59" s="1"/>
  <c r="D6139" i="59"/>
  <c r="A6139" i="59" s="1"/>
  <c r="D6131" i="59"/>
  <c r="A6131" i="59" s="1"/>
  <c r="D6123" i="59"/>
  <c r="A6123" i="59" s="1"/>
  <c r="D6115" i="59"/>
  <c r="A6115" i="59" s="1"/>
  <c r="D6107" i="59"/>
  <c r="A6107" i="59" s="1"/>
  <c r="D6099" i="59"/>
  <c r="A6099" i="59" s="1"/>
  <c r="D6091" i="59"/>
  <c r="A6091" i="59" s="1"/>
  <c r="D6083" i="59"/>
  <c r="A6083" i="59" s="1"/>
  <c r="D6075" i="59"/>
  <c r="A6075" i="59" s="1"/>
  <c r="D6067" i="59"/>
  <c r="A6067" i="59" s="1"/>
  <c r="D6059" i="59"/>
  <c r="A6059" i="59" s="1"/>
  <c r="D6051" i="59"/>
  <c r="A6051" i="59" s="1"/>
  <c r="D6043" i="59"/>
  <c r="A6043" i="59" s="1"/>
  <c r="D6035" i="59"/>
  <c r="A6035" i="59" s="1"/>
  <c r="D6027" i="59"/>
  <c r="A6027" i="59" s="1"/>
  <c r="D6019" i="59"/>
  <c r="A6019" i="59" s="1"/>
  <c r="D6011" i="59"/>
  <c r="A6011" i="59" s="1"/>
  <c r="D6003" i="59"/>
  <c r="A6003" i="59" s="1"/>
  <c r="D5995" i="59"/>
  <c r="A5995" i="59" s="1"/>
  <c r="D5987" i="59"/>
  <c r="A5987" i="59" s="1"/>
  <c r="D5979" i="59"/>
  <c r="A5979" i="59" s="1"/>
  <c r="D5971" i="59"/>
  <c r="A5971" i="59" s="1"/>
  <c r="D5963" i="59"/>
  <c r="A5963" i="59" s="1"/>
  <c r="D5955" i="59"/>
  <c r="A5955" i="59" s="1"/>
  <c r="D5947" i="59"/>
  <c r="A5947" i="59" s="1"/>
  <c r="D6927" i="59"/>
  <c r="A6927" i="59" s="1"/>
  <c r="D6863" i="59"/>
  <c r="A6863" i="59" s="1"/>
  <c r="D6799" i="59"/>
  <c r="A6799" i="59" s="1"/>
  <c r="D6732" i="59"/>
  <c r="A6732" i="59" s="1"/>
  <c r="D6688" i="59"/>
  <c r="A6688" i="59" s="1"/>
  <c r="D6671" i="59"/>
  <c r="A6671" i="59" s="1"/>
  <c r="D6655" i="59"/>
  <c r="A6655" i="59" s="1"/>
  <c r="D6639" i="59"/>
  <c r="A6639" i="59" s="1"/>
  <c r="D6623" i="59"/>
  <c r="A6623" i="59" s="1"/>
  <c r="D6607" i="59"/>
  <c r="A6607" i="59" s="1"/>
  <c r="D6591" i="59"/>
  <c r="A6591" i="59" s="1"/>
  <c r="D6575" i="59"/>
  <c r="A6575" i="59" s="1"/>
  <c r="D6559" i="59"/>
  <c r="A6559" i="59" s="1"/>
  <c r="D6543" i="59"/>
  <c r="A6543" i="59" s="1"/>
  <c r="D6527" i="59"/>
  <c r="A6527" i="59" s="1"/>
  <c r="D6511" i="59"/>
  <c r="A6511" i="59" s="1"/>
  <c r="D6495" i="59"/>
  <c r="A6495" i="59" s="1"/>
  <c r="D6479" i="59"/>
  <c r="A6479" i="59" s="1"/>
  <c r="D6463" i="59"/>
  <c r="A6463" i="59" s="1"/>
  <c r="D6447" i="59"/>
  <c r="A6447" i="59" s="1"/>
  <c r="D6432" i="59"/>
  <c r="A6432" i="59" s="1"/>
  <c r="D6416" i="59"/>
  <c r="A6416" i="59" s="1"/>
  <c r="D6400" i="59"/>
  <c r="A6400" i="59" s="1"/>
  <c r="D6384" i="59"/>
  <c r="A6384" i="59" s="1"/>
  <c r="D6368" i="59"/>
  <c r="A6368" i="59" s="1"/>
  <c r="D6352" i="59"/>
  <c r="A6352" i="59" s="1"/>
  <c r="D6336" i="59"/>
  <c r="A6336" i="59" s="1"/>
  <c r="D6320" i="59"/>
  <c r="A6320" i="59" s="1"/>
  <c r="D6304" i="59"/>
  <c r="A6304" i="59" s="1"/>
  <c r="D6288" i="59"/>
  <c r="A6288" i="59" s="1"/>
  <c r="D6272" i="59"/>
  <c r="A6272" i="59" s="1"/>
  <c r="D6256" i="59"/>
  <c r="A6256" i="59" s="1"/>
  <c r="D6240" i="59"/>
  <c r="A6240" i="59" s="1"/>
  <c r="D6224" i="59"/>
  <c r="A6224" i="59" s="1"/>
  <c r="D6208" i="59"/>
  <c r="A6208" i="59" s="1"/>
  <c r="D6192" i="59"/>
  <c r="A6192" i="59" s="1"/>
  <c r="D6985" i="59"/>
  <c r="A6985" i="59" s="1"/>
  <c r="D6891" i="59"/>
  <c r="A6891" i="59" s="1"/>
  <c r="D6827" i="59"/>
  <c r="A6827" i="59" s="1"/>
  <c r="D6772" i="59"/>
  <c r="A6772" i="59" s="1"/>
  <c r="D6710" i="59"/>
  <c r="A6710" i="59" s="1"/>
  <c r="D6682" i="59"/>
  <c r="A6682" i="59" s="1"/>
  <c r="D6666" i="59"/>
  <c r="A6666" i="59" s="1"/>
  <c r="D6650" i="59"/>
  <c r="A6650" i="59" s="1"/>
  <c r="D6634" i="59"/>
  <c r="A6634" i="59" s="1"/>
  <c r="D7083" i="59"/>
  <c r="A7083" i="59" s="1"/>
  <c r="D7019" i="59"/>
  <c r="A7019" i="59" s="1"/>
  <c r="D6979" i="59"/>
  <c r="A6979" i="59" s="1"/>
  <c r="D7313" i="59"/>
  <c r="A7313" i="59" s="1"/>
  <c r="D7201" i="59"/>
  <c r="A7201" i="59" s="1"/>
  <c r="D7148" i="59"/>
  <c r="A7148" i="59" s="1"/>
  <c r="D7116" i="59"/>
  <c r="A7116" i="59" s="1"/>
  <c r="D7085" i="59"/>
  <c r="A7085" i="59" s="1"/>
  <c r="D7053" i="59"/>
  <c r="A7053" i="59" s="1"/>
  <c r="D7021" i="59"/>
  <c r="A7021" i="59" s="1"/>
  <c r="D6989" i="59"/>
  <c r="A6989" i="59" s="1"/>
  <c r="D6957" i="59"/>
  <c r="A6957" i="59" s="1"/>
  <c r="D6941" i="59"/>
  <c r="A6941" i="59" s="1"/>
  <c r="D7293" i="59"/>
  <c r="A7293" i="59" s="1"/>
  <c r="D7191" i="59"/>
  <c r="A7191" i="59" s="1"/>
  <c r="D7155" i="59"/>
  <c r="A7155" i="59" s="1"/>
  <c r="D7135" i="59"/>
  <c r="A7135" i="59" s="1"/>
  <c r="D7111" i="59"/>
  <c r="A7111" i="59" s="1"/>
  <c r="D7092" i="59"/>
  <c r="A7092" i="59" s="1"/>
  <c r="D7071" i="59"/>
  <c r="A7071" i="59" s="1"/>
  <c r="D7052" i="59"/>
  <c r="A7052" i="59" s="1"/>
  <c r="D7036" i="59"/>
  <c r="A7036" i="59" s="1"/>
  <c r="D7020" i="59"/>
  <c r="A7020" i="59" s="1"/>
  <c r="D7004" i="59"/>
  <c r="A7004" i="59" s="1"/>
  <c r="D6988" i="59"/>
  <c r="A6988" i="59" s="1"/>
  <c r="D6972" i="59"/>
  <c r="A6972" i="59" s="1"/>
  <c r="D7353" i="59"/>
  <c r="A7353" i="59" s="1"/>
  <c r="D7289" i="59"/>
  <c r="A7289" i="59" s="1"/>
  <c r="D7232" i="59"/>
  <c r="A7232" i="59" s="1"/>
  <c r="D7189" i="59"/>
  <c r="A7189" i="59" s="1"/>
  <c r="D7158" i="59"/>
  <c r="A7158" i="59" s="1"/>
  <c r="D7142" i="59"/>
  <c r="A7142" i="59" s="1"/>
  <c r="D7126" i="59"/>
  <c r="A7126" i="59" s="1"/>
  <c r="D7110" i="59"/>
  <c r="A7110" i="59" s="1"/>
  <c r="D7094" i="59"/>
  <c r="A7094" i="59" s="1"/>
  <c r="D7078" i="59"/>
  <c r="A7078" i="59" s="1"/>
  <c r="D7062" i="59"/>
  <c r="A7062" i="59" s="1"/>
  <c r="D7046" i="59"/>
  <c r="A7046" i="59" s="1"/>
  <c r="D7030" i="59"/>
  <c r="A7030" i="59" s="1"/>
  <c r="D6993" i="59"/>
  <c r="A6993" i="59" s="1"/>
  <c r="D6944" i="59"/>
  <c r="A6944" i="59" s="1"/>
  <c r="D6922" i="59"/>
  <c r="A6922" i="59" s="1"/>
  <c r="D6906" i="59"/>
  <c r="A6906" i="59" s="1"/>
  <c r="D6890" i="59"/>
  <c r="A6890" i="59" s="1"/>
  <c r="D6874" i="59"/>
  <c r="A6874" i="59" s="1"/>
  <c r="D6858" i="59"/>
  <c r="A6858" i="59" s="1"/>
  <c r="D6842" i="59"/>
  <c r="A6842" i="59" s="1"/>
  <c r="D6826" i="59"/>
  <c r="A6826" i="59" s="1"/>
  <c r="D6810" i="59"/>
  <c r="A6810" i="59" s="1"/>
  <c r="D6794" i="59"/>
  <c r="A6794" i="59" s="1"/>
  <c r="D6777" i="59"/>
  <c r="A6777" i="59" s="1"/>
  <c r="D6761" i="59"/>
  <c r="A6761" i="59" s="1"/>
  <c r="D6745" i="59"/>
  <c r="A6745" i="59" s="1"/>
  <c r="D6729" i="59"/>
  <c r="A6729" i="59" s="1"/>
  <c r="D7001" i="59"/>
  <c r="A7001" i="59" s="1"/>
  <c r="D6950" i="59"/>
  <c r="A6950" i="59" s="1"/>
  <c r="D6925" i="59"/>
  <c r="A6925" i="59" s="1"/>
  <c r="D6909" i="59"/>
  <c r="A6909" i="59" s="1"/>
  <c r="D6893" i="59"/>
  <c r="A6893" i="59" s="1"/>
  <c r="D6877" i="59"/>
  <c r="A6877" i="59" s="1"/>
  <c r="D6861" i="59"/>
  <c r="A6861" i="59" s="1"/>
  <c r="D6845" i="59"/>
  <c r="A6845" i="59" s="1"/>
  <c r="D6829" i="59"/>
  <c r="A6829" i="59" s="1"/>
  <c r="D6813" i="59"/>
  <c r="A6813" i="59" s="1"/>
  <c r="D6797" i="59"/>
  <c r="A6797" i="59" s="1"/>
  <c r="D6779" i="59"/>
  <c r="A6779" i="59" s="1"/>
  <c r="D6763" i="59"/>
  <c r="A6763" i="59" s="1"/>
  <c r="D6747" i="59"/>
  <c r="A6747" i="59" s="1"/>
  <c r="D6731" i="59"/>
  <c r="A6731" i="59" s="1"/>
  <c r="D6715" i="59"/>
  <c r="A6715" i="59" s="1"/>
  <c r="D6707" i="59"/>
  <c r="A6707" i="59" s="1"/>
  <c r="D6699" i="59"/>
  <c r="A6699" i="59" s="1"/>
  <c r="D6691" i="59"/>
  <c r="A6691" i="59" s="1"/>
  <c r="D6998" i="59"/>
  <c r="A6998" i="59" s="1"/>
  <c r="D6948" i="59"/>
  <c r="A6948" i="59" s="1"/>
  <c r="D6924" i="59"/>
  <c r="A6924" i="59" s="1"/>
  <c r="D6908" i="59"/>
  <c r="A6908" i="59" s="1"/>
  <c r="D6892" i="59"/>
  <c r="A6892" i="59" s="1"/>
  <c r="D6876" i="59"/>
  <c r="A6876" i="59" s="1"/>
  <c r="D6860" i="59"/>
  <c r="A6860" i="59" s="1"/>
  <c r="D6844" i="59"/>
  <c r="A6844" i="59" s="1"/>
  <c r="D6828" i="59"/>
  <c r="A6828" i="59" s="1"/>
  <c r="D6812" i="59"/>
  <c r="A6812" i="59" s="1"/>
  <c r="D6796" i="59"/>
  <c r="A6796" i="59" s="1"/>
  <c r="D6781" i="59"/>
  <c r="A6781" i="59" s="1"/>
  <c r="D6765" i="59"/>
  <c r="A6765" i="59" s="1"/>
  <c r="D6749" i="59"/>
  <c r="A6749" i="59" s="1"/>
  <c r="D6733" i="59"/>
  <c r="A6733" i="59" s="1"/>
  <c r="D6717" i="59"/>
  <c r="A6717" i="59" s="1"/>
  <c r="D6899" i="59"/>
  <c r="A6899" i="59" s="1"/>
  <c r="D6835" i="59"/>
  <c r="A6835" i="59" s="1"/>
  <c r="D6767" i="59"/>
  <c r="A6767" i="59" s="1"/>
  <c r="D6714" i="59"/>
  <c r="A6714" i="59" s="1"/>
  <c r="D6684" i="59"/>
  <c r="A6684" i="59" s="1"/>
  <c r="D6668" i="59"/>
  <c r="A6668" i="59" s="1"/>
  <c r="D6652" i="59"/>
  <c r="A6652" i="59" s="1"/>
  <c r="D6636" i="59"/>
  <c r="A6636" i="59" s="1"/>
  <c r="D6620" i="59"/>
  <c r="A6620" i="59" s="1"/>
  <c r="D6604" i="59"/>
  <c r="A6604" i="59" s="1"/>
  <c r="D6588" i="59"/>
  <c r="A6588" i="59" s="1"/>
  <c r="D6572" i="59"/>
  <c r="A6572" i="59" s="1"/>
  <c r="D6556" i="59"/>
  <c r="A6556" i="59" s="1"/>
  <c r="D6540" i="59"/>
  <c r="A6540" i="59" s="1"/>
  <c r="D6524" i="59"/>
  <c r="A6524" i="59" s="1"/>
  <c r="D6508" i="59"/>
  <c r="A6508" i="59" s="1"/>
  <c r="D6492" i="59"/>
  <c r="A6492" i="59" s="1"/>
  <c r="D6476" i="59"/>
  <c r="A6476" i="59" s="1"/>
  <c r="D6460" i="59"/>
  <c r="A6460" i="59" s="1"/>
  <c r="D6444" i="59"/>
  <c r="A6444" i="59" s="1"/>
  <c r="D6430" i="59"/>
  <c r="A6430" i="59" s="1"/>
  <c r="D6414" i="59"/>
  <c r="A6414" i="59" s="1"/>
  <c r="D6398" i="59"/>
  <c r="A6398" i="59" s="1"/>
  <c r="D6382" i="59"/>
  <c r="A6382" i="59" s="1"/>
  <c r="D6366" i="59"/>
  <c r="A6366" i="59" s="1"/>
  <c r="D6350" i="59"/>
  <c r="A6350" i="59" s="1"/>
  <c r="D6334" i="59"/>
  <c r="A6334" i="59" s="1"/>
  <c r="D6318" i="59"/>
  <c r="A6318" i="59" s="1"/>
  <c r="D6302" i="59"/>
  <c r="A6302" i="59" s="1"/>
  <c r="D6286" i="59"/>
  <c r="A6286" i="59" s="1"/>
  <c r="D6270" i="59"/>
  <c r="A6270" i="59" s="1"/>
  <c r="D6254" i="59"/>
  <c r="A6254" i="59" s="1"/>
  <c r="D6238" i="59"/>
  <c r="A6238" i="59" s="1"/>
  <c r="D7067" i="59"/>
  <c r="A7067" i="59" s="1"/>
  <c r="D7003" i="59"/>
  <c r="A7003" i="59" s="1"/>
  <c r="D6971" i="59"/>
  <c r="A6971" i="59" s="1"/>
  <c r="D7281" i="59"/>
  <c r="A7281" i="59" s="1"/>
  <c r="D7185" i="59"/>
  <c r="A7185" i="59" s="1"/>
  <c r="D7140" i="59"/>
  <c r="A7140" i="59" s="1"/>
  <c r="D7109" i="59"/>
  <c r="A7109" i="59" s="1"/>
  <c r="D7077" i="59"/>
  <c r="A7077" i="59" s="1"/>
  <c r="D7045" i="59"/>
  <c r="A7045" i="59" s="1"/>
  <c r="D7013" i="59"/>
  <c r="A7013" i="59" s="1"/>
  <c r="D6981" i="59"/>
  <c r="A6981" i="59" s="1"/>
  <c r="D6953" i="59"/>
  <c r="A6953" i="59" s="1"/>
  <c r="D6937" i="59"/>
  <c r="A6937" i="59" s="1"/>
  <c r="D7261" i="59"/>
  <c r="A7261" i="59" s="1"/>
  <c r="D7183" i="59"/>
  <c r="A7183" i="59" s="1"/>
  <c r="D7151" i="59"/>
  <c r="A7151" i="59" s="1"/>
  <c r="D7127" i="59"/>
  <c r="A7127" i="59" s="1"/>
  <c r="D7108" i="59"/>
  <c r="A7108" i="59" s="1"/>
  <c r="D7087" i="59"/>
  <c r="A7087" i="59" s="1"/>
  <c r="D7063" i="59"/>
  <c r="A7063" i="59" s="1"/>
  <c r="D7047" i="59"/>
  <c r="A7047" i="59" s="1"/>
  <c r="D7031" i="59"/>
  <c r="A7031" i="59" s="1"/>
  <c r="D7015" i="59"/>
  <c r="A7015" i="59" s="1"/>
  <c r="D6999" i="59"/>
  <c r="A6999" i="59" s="1"/>
  <c r="D6983" i="59"/>
  <c r="A6983" i="59" s="1"/>
  <c r="D6967" i="59"/>
  <c r="A6967" i="59" s="1"/>
  <c r="D7337" i="59"/>
  <c r="A7337" i="59" s="1"/>
  <c r="D7273" i="59"/>
  <c r="A7273" i="59" s="1"/>
  <c r="D7213" i="59"/>
  <c r="A7213" i="59" s="1"/>
  <c r="D7181" i="59"/>
  <c r="A7181" i="59" s="1"/>
  <c r="D7154" i="59"/>
  <c r="A7154" i="59" s="1"/>
  <c r="D7138" i="59"/>
  <c r="A7138" i="59" s="1"/>
  <c r="D7122" i="59"/>
  <c r="A7122" i="59" s="1"/>
  <c r="D7105" i="59"/>
  <c r="A7105" i="59" s="1"/>
  <c r="D7089" i="59"/>
  <c r="A7089" i="59" s="1"/>
  <c r="D7073" i="59"/>
  <c r="A7073" i="59" s="1"/>
  <c r="D7057" i="59"/>
  <c r="A7057" i="59" s="1"/>
  <c r="D7041" i="59"/>
  <c r="A7041" i="59" s="1"/>
  <c r="D7025" i="59"/>
  <c r="A7025" i="59" s="1"/>
  <c r="D6982" i="59"/>
  <c r="A6982" i="59" s="1"/>
  <c r="D6936" i="59"/>
  <c r="A6936" i="59" s="1"/>
  <c r="D6918" i="59"/>
  <c r="A6918" i="59" s="1"/>
  <c r="D6902" i="59"/>
  <c r="A6902" i="59" s="1"/>
  <c r="D6886" i="59"/>
  <c r="A6886" i="59" s="1"/>
  <c r="D6870" i="59"/>
  <c r="A6870" i="59" s="1"/>
  <c r="D6854" i="59"/>
  <c r="A6854" i="59" s="1"/>
  <c r="D6838" i="59"/>
  <c r="A6838" i="59" s="1"/>
  <c r="D6822" i="59"/>
  <c r="A6822" i="59" s="1"/>
  <c r="D6806" i="59"/>
  <c r="A6806" i="59" s="1"/>
  <c r="D6790" i="59"/>
  <c r="A6790" i="59" s="1"/>
  <c r="D6774" i="59"/>
  <c r="A6774" i="59" s="1"/>
  <c r="D6758" i="59"/>
  <c r="A6758" i="59" s="1"/>
  <c r="D6742" i="59"/>
  <c r="A6742" i="59" s="1"/>
  <c r="D6726" i="59"/>
  <c r="A6726" i="59" s="1"/>
  <c r="D6990" i="59"/>
  <c r="A6990" i="59" s="1"/>
  <c r="D6942" i="59"/>
  <c r="A6942" i="59" s="1"/>
  <c r="D6921" i="59"/>
  <c r="A6921" i="59" s="1"/>
  <c r="D6905" i="59"/>
  <c r="A6905" i="59" s="1"/>
  <c r="D6889" i="59"/>
  <c r="A6889" i="59" s="1"/>
  <c r="D6873" i="59"/>
  <c r="A6873" i="59" s="1"/>
  <c r="D6857" i="59"/>
  <c r="A6857" i="59" s="1"/>
  <c r="D6841" i="59"/>
  <c r="A6841" i="59" s="1"/>
  <c r="D6825" i="59"/>
  <c r="A6825" i="59" s="1"/>
  <c r="D6809" i="59"/>
  <c r="A6809" i="59" s="1"/>
  <c r="D6793" i="59"/>
  <c r="A6793" i="59" s="1"/>
  <c r="D6776" i="59"/>
  <c r="A6776" i="59" s="1"/>
  <c r="D6760" i="59"/>
  <c r="A6760" i="59" s="1"/>
  <c r="D6744" i="59"/>
  <c r="A6744" i="59" s="1"/>
  <c r="D6728" i="59"/>
  <c r="A6728" i="59" s="1"/>
  <c r="D6713" i="59"/>
  <c r="A6713" i="59" s="1"/>
  <c r="D6705" i="59"/>
  <c r="A6705" i="59" s="1"/>
  <c r="D6697" i="59"/>
  <c r="A6697" i="59" s="1"/>
  <c r="D6689" i="59"/>
  <c r="A6689" i="59" s="1"/>
  <c r="D6977" i="59"/>
  <c r="A6977" i="59" s="1"/>
  <c r="D6940" i="59"/>
  <c r="A6940" i="59" s="1"/>
  <c r="D6920" i="59"/>
  <c r="A6920" i="59" s="1"/>
  <c r="D6904" i="59"/>
  <c r="A6904" i="59" s="1"/>
  <c r="D6888" i="59"/>
  <c r="A6888" i="59" s="1"/>
  <c r="D6872" i="59"/>
  <c r="A6872" i="59" s="1"/>
  <c r="D6856" i="59"/>
  <c r="A6856" i="59" s="1"/>
  <c r="D6840" i="59"/>
  <c r="A6840" i="59" s="1"/>
  <c r="D6824" i="59"/>
  <c r="A6824" i="59" s="1"/>
  <c r="D6808" i="59"/>
  <c r="A6808" i="59" s="1"/>
  <c r="D6792" i="59"/>
  <c r="A6792" i="59" s="1"/>
  <c r="D6778" i="59"/>
  <c r="A6778" i="59" s="1"/>
  <c r="D6762" i="59"/>
  <c r="A6762" i="59" s="1"/>
  <c r="D6746" i="59"/>
  <c r="A6746" i="59" s="1"/>
  <c r="D6730" i="59"/>
  <c r="A6730" i="59" s="1"/>
  <c r="D7006" i="59"/>
  <c r="A7006" i="59" s="1"/>
  <c r="D6883" i="59"/>
  <c r="A6883" i="59" s="1"/>
  <c r="D6819" i="59"/>
  <c r="A6819" i="59" s="1"/>
  <c r="D6756" i="59"/>
  <c r="A6756" i="59" s="1"/>
  <c r="D6706" i="59"/>
  <c r="A6706" i="59" s="1"/>
  <c r="D6680" i="59"/>
  <c r="A6680" i="59" s="1"/>
  <c r="D6664" i="59"/>
  <c r="A6664" i="59" s="1"/>
  <c r="D6648" i="59"/>
  <c r="A6648" i="59" s="1"/>
  <c r="D6632" i="59"/>
  <c r="A6632" i="59" s="1"/>
  <c r="D6616" i="59"/>
  <c r="A6616" i="59" s="1"/>
  <c r="D6600" i="59"/>
  <c r="A6600" i="59" s="1"/>
  <c r="D6584" i="59"/>
  <c r="A6584" i="59" s="1"/>
  <c r="D6568" i="59"/>
  <c r="A6568" i="59" s="1"/>
  <c r="D6552" i="59"/>
  <c r="A6552" i="59" s="1"/>
  <c r="D6536" i="59"/>
  <c r="A6536" i="59" s="1"/>
  <c r="D6520" i="59"/>
  <c r="A6520" i="59" s="1"/>
  <c r="D6504" i="59"/>
  <c r="A6504" i="59" s="1"/>
  <c r="D6488" i="59"/>
  <c r="A6488" i="59" s="1"/>
  <c r="D6472" i="59"/>
  <c r="A6472" i="59" s="1"/>
  <c r="D6456" i="59"/>
  <c r="A6456" i="59" s="1"/>
  <c r="D6441" i="59"/>
  <c r="A6441" i="59" s="1"/>
  <c r="D6425" i="59"/>
  <c r="A6425" i="59" s="1"/>
  <c r="D6409" i="59"/>
  <c r="A6409" i="59" s="1"/>
  <c r="D6393" i="59"/>
  <c r="A6393" i="59" s="1"/>
  <c r="D6377" i="59"/>
  <c r="A6377" i="59" s="1"/>
  <c r="D6361" i="59"/>
  <c r="A6361" i="59" s="1"/>
  <c r="D6345" i="59"/>
  <c r="A6345" i="59" s="1"/>
  <c r="D6329" i="59"/>
  <c r="A6329" i="59" s="1"/>
  <c r="D6313" i="59"/>
  <c r="A6313" i="59" s="1"/>
  <c r="D6297" i="59"/>
  <c r="A6297" i="59" s="1"/>
  <c r="D6281" i="59"/>
  <c r="A6281" i="59" s="1"/>
  <c r="D6265" i="59"/>
  <c r="A6265" i="59" s="1"/>
  <c r="D6249" i="59"/>
  <c r="A6249" i="59" s="1"/>
  <c r="D6233" i="59"/>
  <c r="A6233" i="59" s="1"/>
  <c r="D6217" i="59"/>
  <c r="A6217" i="59" s="1"/>
  <c r="D6201" i="59"/>
  <c r="A6201" i="59" s="1"/>
  <c r="D6185" i="59"/>
  <c r="A6185" i="59" s="1"/>
  <c r="D6173" i="59"/>
  <c r="A6173" i="59" s="1"/>
  <c r="D6165" i="59"/>
  <c r="A6165" i="59" s="1"/>
  <c r="D6157" i="59"/>
  <c r="A6157" i="59" s="1"/>
  <c r="D6149" i="59"/>
  <c r="A6149" i="59" s="1"/>
  <c r="D6141" i="59"/>
  <c r="A6141" i="59" s="1"/>
  <c r="D6133" i="59"/>
  <c r="A6133" i="59" s="1"/>
  <c r="D6125" i="59"/>
  <c r="A6125" i="59" s="1"/>
  <c r="D6117" i="59"/>
  <c r="A6117" i="59" s="1"/>
  <c r="D6109" i="59"/>
  <c r="A6109" i="59" s="1"/>
  <c r="D6101" i="59"/>
  <c r="A6101" i="59" s="1"/>
  <c r="D6093" i="59"/>
  <c r="A6093" i="59" s="1"/>
  <c r="D6085" i="59"/>
  <c r="A6085" i="59" s="1"/>
  <c r="D6077" i="59"/>
  <c r="A6077" i="59" s="1"/>
  <c r="D6069" i="59"/>
  <c r="A6069" i="59" s="1"/>
  <c r="D6061" i="59"/>
  <c r="A6061" i="59" s="1"/>
  <c r="D6053" i="59"/>
  <c r="A6053" i="59" s="1"/>
  <c r="D6045" i="59"/>
  <c r="A6045" i="59" s="1"/>
  <c r="D6037" i="59"/>
  <c r="A6037" i="59" s="1"/>
  <c r="D6029" i="59"/>
  <c r="A6029" i="59" s="1"/>
  <c r="D6021" i="59"/>
  <c r="A6021" i="59" s="1"/>
  <c r="D6013" i="59"/>
  <c r="A6013" i="59" s="1"/>
  <c r="D6005" i="59"/>
  <c r="A6005" i="59" s="1"/>
  <c r="D5997" i="59"/>
  <c r="A5997" i="59" s="1"/>
  <c r="D5989" i="59"/>
  <c r="A5989" i="59" s="1"/>
  <c r="D5981" i="59"/>
  <c r="A5981" i="59" s="1"/>
  <c r="D5973" i="59"/>
  <c r="A5973" i="59" s="1"/>
  <c r="D5965" i="59"/>
  <c r="A5965" i="59" s="1"/>
  <c r="D5957" i="59"/>
  <c r="A5957" i="59" s="1"/>
  <c r="D5949" i="59"/>
  <c r="A5949" i="59" s="1"/>
  <c r="D6954" i="59"/>
  <c r="A6954" i="59" s="1"/>
  <c r="D6879" i="59"/>
  <c r="A6879" i="59" s="1"/>
  <c r="D6815" i="59"/>
  <c r="A6815" i="59" s="1"/>
  <c r="D6743" i="59"/>
  <c r="A6743" i="59" s="1"/>
  <c r="D6696" i="59"/>
  <c r="A6696" i="59" s="1"/>
  <c r="D6675" i="59"/>
  <c r="A6675" i="59" s="1"/>
  <c r="D6659" i="59"/>
  <c r="A6659" i="59" s="1"/>
  <c r="D6643" i="59"/>
  <c r="A6643" i="59" s="1"/>
  <c r="D6627" i="59"/>
  <c r="A6627" i="59" s="1"/>
  <c r="D6611" i="59"/>
  <c r="A6611" i="59" s="1"/>
  <c r="D6595" i="59"/>
  <c r="A6595" i="59" s="1"/>
  <c r="D6579" i="59"/>
  <c r="A6579" i="59" s="1"/>
  <c r="D6563" i="59"/>
  <c r="A6563" i="59" s="1"/>
  <c r="D6547" i="59"/>
  <c r="A6547" i="59" s="1"/>
  <c r="D6531" i="59"/>
  <c r="A6531" i="59" s="1"/>
  <c r="D6515" i="59"/>
  <c r="A6515" i="59" s="1"/>
  <c r="D7099" i="59"/>
  <c r="A7099" i="59" s="1"/>
  <c r="D7217" i="59"/>
  <c r="A7217" i="59" s="1"/>
  <c r="D7061" i="59"/>
  <c r="A7061" i="59" s="1"/>
  <c r="D6945" i="59"/>
  <c r="A6945" i="59" s="1"/>
  <c r="D7139" i="59"/>
  <c r="A7139" i="59" s="1"/>
  <c r="D7055" i="59"/>
  <c r="A7055" i="59" s="1"/>
  <c r="D6991" i="59"/>
  <c r="A6991" i="59" s="1"/>
  <c r="D7243" i="59"/>
  <c r="A7243" i="59" s="1"/>
  <c r="D7130" i="59"/>
  <c r="A7130" i="59" s="1"/>
  <c r="D7065" i="59"/>
  <c r="A7065" i="59" s="1"/>
  <c r="D6952" i="59"/>
  <c r="A6952" i="59" s="1"/>
  <c r="D6878" i="59"/>
  <c r="A6878" i="59" s="1"/>
  <c r="D6814" i="59"/>
  <c r="A6814" i="59" s="1"/>
  <c r="D6750" i="59"/>
  <c r="A6750" i="59" s="1"/>
  <c r="D6929" i="59"/>
  <c r="A6929" i="59" s="1"/>
  <c r="D6865" i="59"/>
  <c r="A6865" i="59" s="1"/>
  <c r="D6801" i="59"/>
  <c r="A6801" i="59" s="1"/>
  <c r="D6736" i="59"/>
  <c r="A6736" i="59" s="1"/>
  <c r="D6693" i="59"/>
  <c r="A6693" i="59" s="1"/>
  <c r="D6912" i="59"/>
  <c r="A6912" i="59" s="1"/>
  <c r="D6848" i="59"/>
  <c r="A6848" i="59" s="1"/>
  <c r="D6786" i="59"/>
  <c r="A6786" i="59" s="1"/>
  <c r="D6722" i="59"/>
  <c r="A6722" i="59" s="1"/>
  <c r="D6724" i="59"/>
  <c r="A6724" i="59" s="1"/>
  <c r="D6640" i="59"/>
  <c r="A6640" i="59" s="1"/>
  <c r="D6576" i="59"/>
  <c r="A6576" i="59" s="1"/>
  <c r="D6512" i="59"/>
  <c r="A6512" i="59" s="1"/>
  <c r="D6448" i="59"/>
  <c r="A6448" i="59" s="1"/>
  <c r="D6385" i="59"/>
  <c r="A6385" i="59" s="1"/>
  <c r="D6321" i="59"/>
  <c r="A6321" i="59" s="1"/>
  <c r="D6257" i="59"/>
  <c r="A6257" i="59" s="1"/>
  <c r="D6209" i="59"/>
  <c r="A6209" i="59" s="1"/>
  <c r="D6177" i="59"/>
  <c r="A6177" i="59" s="1"/>
  <c r="D6161" i="59"/>
  <c r="A6161" i="59" s="1"/>
  <c r="D6145" i="59"/>
  <c r="A6145" i="59" s="1"/>
  <c r="D6129" i="59"/>
  <c r="A6129" i="59" s="1"/>
  <c r="D6113" i="59"/>
  <c r="A6113" i="59" s="1"/>
  <c r="D6097" i="59"/>
  <c r="A6097" i="59" s="1"/>
  <c r="D6081" i="59"/>
  <c r="A6081" i="59" s="1"/>
  <c r="D6065" i="59"/>
  <c r="A6065" i="59" s="1"/>
  <c r="D6049" i="59"/>
  <c r="A6049" i="59" s="1"/>
  <c r="D6033" i="59"/>
  <c r="A6033" i="59" s="1"/>
  <c r="D6017" i="59"/>
  <c r="A6017" i="59" s="1"/>
  <c r="D6001" i="59"/>
  <c r="A6001" i="59" s="1"/>
  <c r="D5985" i="59"/>
  <c r="A5985" i="59" s="1"/>
  <c r="D5969" i="59"/>
  <c r="A5969" i="59" s="1"/>
  <c r="D5953" i="59"/>
  <c r="A5953" i="59" s="1"/>
  <c r="D6911" i="59"/>
  <c r="A6911" i="59" s="1"/>
  <c r="D6775" i="59"/>
  <c r="A6775" i="59" s="1"/>
  <c r="D6683" i="59"/>
  <c r="A6683" i="59" s="1"/>
  <c r="D6651" i="59"/>
  <c r="A6651" i="59" s="1"/>
  <c r="D6619" i="59"/>
  <c r="A6619" i="59" s="1"/>
  <c r="D6587" i="59"/>
  <c r="A6587" i="59" s="1"/>
  <c r="D6555" i="59"/>
  <c r="A6555" i="59" s="1"/>
  <c r="D6523" i="59"/>
  <c r="A6523" i="59" s="1"/>
  <c r="D6499" i="59"/>
  <c r="A6499" i="59" s="1"/>
  <c r="D6475" i="59"/>
  <c r="A6475" i="59" s="1"/>
  <c r="D6455" i="59"/>
  <c r="A6455" i="59" s="1"/>
  <c r="D6435" i="59"/>
  <c r="A6435" i="59" s="1"/>
  <c r="D6411" i="59"/>
  <c r="A6411" i="59" s="1"/>
  <c r="D6392" i="59"/>
  <c r="A6392" i="59" s="1"/>
  <c r="D6371" i="59"/>
  <c r="A6371" i="59" s="1"/>
  <c r="D6347" i="59"/>
  <c r="A6347" i="59" s="1"/>
  <c r="D6328" i="59"/>
  <c r="A6328" i="59" s="1"/>
  <c r="D6307" i="59"/>
  <c r="A6307" i="59" s="1"/>
  <c r="D6283" i="59"/>
  <c r="A6283" i="59" s="1"/>
  <c r="D6264" i="59"/>
  <c r="A6264" i="59" s="1"/>
  <c r="D6243" i="59"/>
  <c r="A6243" i="59" s="1"/>
  <c r="D6219" i="59"/>
  <c r="A6219" i="59" s="1"/>
  <c r="D6200" i="59"/>
  <c r="A6200" i="59" s="1"/>
  <c r="D6179" i="59"/>
  <c r="A6179" i="59" s="1"/>
  <c r="D6875" i="59"/>
  <c r="A6875" i="59" s="1"/>
  <c r="D6795" i="59"/>
  <c r="A6795" i="59" s="1"/>
  <c r="D6719" i="59"/>
  <c r="A6719" i="59" s="1"/>
  <c r="D6678" i="59"/>
  <c r="A6678" i="59" s="1"/>
  <c r="D6658" i="59"/>
  <c r="A6658" i="59" s="1"/>
  <c r="D6638" i="59"/>
  <c r="A6638" i="59" s="1"/>
  <c r="D6618" i="59"/>
  <c r="A6618" i="59" s="1"/>
  <c r="D6602" i="59"/>
  <c r="A6602" i="59" s="1"/>
  <c r="D6586" i="59"/>
  <c r="A6586" i="59" s="1"/>
  <c r="D6570" i="59"/>
  <c r="A6570" i="59" s="1"/>
  <c r="D6554" i="59"/>
  <c r="A6554" i="59" s="1"/>
  <c r="D6538" i="59"/>
  <c r="A6538" i="59" s="1"/>
  <c r="D6522" i="59"/>
  <c r="A6522" i="59" s="1"/>
  <c r="D6506" i="59"/>
  <c r="A6506" i="59" s="1"/>
  <c r="D6490" i="59"/>
  <c r="A6490" i="59" s="1"/>
  <c r="D6474" i="59"/>
  <c r="A6474" i="59" s="1"/>
  <c r="D6458" i="59"/>
  <c r="A6458" i="59" s="1"/>
  <c r="D6442" i="59"/>
  <c r="A6442" i="59" s="1"/>
  <c r="D6426" i="59"/>
  <c r="A6426" i="59" s="1"/>
  <c r="D6410" i="59"/>
  <c r="A6410" i="59" s="1"/>
  <c r="D6394" i="59"/>
  <c r="A6394" i="59" s="1"/>
  <c r="D6378" i="59"/>
  <c r="A6378" i="59" s="1"/>
  <c r="D6362" i="59"/>
  <c r="A6362" i="59" s="1"/>
  <c r="D6346" i="59"/>
  <c r="A6346" i="59" s="1"/>
  <c r="D6330" i="59"/>
  <c r="A6330" i="59" s="1"/>
  <c r="D6314" i="59"/>
  <c r="A6314" i="59" s="1"/>
  <c r="D6298" i="59"/>
  <c r="A6298" i="59" s="1"/>
  <c r="D6282" i="59"/>
  <c r="A6282" i="59" s="1"/>
  <c r="D6266" i="59"/>
  <c r="A6266" i="59" s="1"/>
  <c r="D6250" i="59"/>
  <c r="A6250" i="59" s="1"/>
  <c r="D6234" i="59"/>
  <c r="A6234" i="59" s="1"/>
  <c r="D6218" i="59"/>
  <c r="A6218" i="59" s="1"/>
  <c r="D6202" i="59"/>
  <c r="A6202" i="59" s="1"/>
  <c r="D6186" i="59"/>
  <c r="A6186" i="59" s="1"/>
  <c r="D6174" i="59"/>
  <c r="A6174" i="59" s="1"/>
  <c r="D6166" i="59"/>
  <c r="A6166" i="59" s="1"/>
  <c r="D6158" i="59"/>
  <c r="A6158" i="59" s="1"/>
  <c r="D6150" i="59"/>
  <c r="A6150" i="59" s="1"/>
  <c r="D6142" i="59"/>
  <c r="A6142" i="59" s="1"/>
  <c r="D6134" i="59"/>
  <c r="A6134" i="59" s="1"/>
  <c r="D6126" i="59"/>
  <c r="A6126" i="59" s="1"/>
  <c r="D6118" i="59"/>
  <c r="A6118" i="59" s="1"/>
  <c r="D6110" i="59"/>
  <c r="A6110" i="59" s="1"/>
  <c r="D6102" i="59"/>
  <c r="A6102" i="59" s="1"/>
  <c r="D6094" i="59"/>
  <c r="A6094" i="59" s="1"/>
  <c r="D6086" i="59"/>
  <c r="A6086" i="59" s="1"/>
  <c r="D6078" i="59"/>
  <c r="A6078" i="59" s="1"/>
  <c r="D6070" i="59"/>
  <c r="A6070" i="59" s="1"/>
  <c r="D6062" i="59"/>
  <c r="A6062" i="59" s="1"/>
  <c r="D6054" i="59"/>
  <c r="A6054" i="59" s="1"/>
  <c r="D6046" i="59"/>
  <c r="A6046" i="59" s="1"/>
  <c r="D6038" i="59"/>
  <c r="A6038" i="59" s="1"/>
  <c r="D6030" i="59"/>
  <c r="A6030" i="59" s="1"/>
  <c r="D6022" i="59"/>
  <c r="A6022" i="59" s="1"/>
  <c r="D6014" i="59"/>
  <c r="A6014" i="59" s="1"/>
  <c r="D6006" i="59"/>
  <c r="A6006" i="59" s="1"/>
  <c r="D5998" i="59"/>
  <c r="A5998" i="59" s="1"/>
  <c r="D5990" i="59"/>
  <c r="A5990" i="59" s="1"/>
  <c r="D5982" i="59"/>
  <c r="A5982" i="59" s="1"/>
  <c r="D5974" i="59"/>
  <c r="A5974" i="59" s="1"/>
  <c r="D5966" i="59"/>
  <c r="A5966" i="59" s="1"/>
  <c r="D5958" i="59"/>
  <c r="A5958" i="59" s="1"/>
  <c r="D5950" i="59"/>
  <c r="A5950" i="59" s="1"/>
  <c r="D5942" i="59"/>
  <c r="A5942" i="59" s="1"/>
  <c r="D5934" i="59"/>
  <c r="A5934" i="59" s="1"/>
  <c r="D5926" i="59"/>
  <c r="A5926" i="59" s="1"/>
  <c r="D5918" i="59"/>
  <c r="A5918" i="59" s="1"/>
  <c r="D5910" i="59"/>
  <c r="A5910" i="59" s="1"/>
  <c r="D5902" i="59"/>
  <c r="A5902" i="59" s="1"/>
  <c r="D5894" i="59"/>
  <c r="A5894" i="59" s="1"/>
  <c r="D5886" i="59"/>
  <c r="A5886" i="59" s="1"/>
  <c r="D5878" i="59"/>
  <c r="A5878" i="59" s="1"/>
  <c r="D5870" i="59"/>
  <c r="A5870" i="59" s="1"/>
  <c r="D5862" i="59"/>
  <c r="A5862" i="59" s="1"/>
  <c r="D5854" i="59"/>
  <c r="A5854" i="59" s="1"/>
  <c r="D5846" i="59"/>
  <c r="A5846" i="59" s="1"/>
  <c r="D5838" i="59"/>
  <c r="A5838" i="59" s="1"/>
  <c r="D5830" i="59"/>
  <c r="A5830" i="59" s="1"/>
  <c r="D5822" i="59"/>
  <c r="A5822" i="59" s="1"/>
  <c r="D5814" i="59"/>
  <c r="A5814" i="59" s="1"/>
  <c r="D5806" i="59"/>
  <c r="A5806" i="59" s="1"/>
  <c r="D5798" i="59"/>
  <c r="A5798" i="59" s="1"/>
  <c r="D5790" i="59"/>
  <c r="A5790" i="59" s="1"/>
  <c r="D5782" i="59"/>
  <c r="A5782" i="59" s="1"/>
  <c r="D5774" i="59"/>
  <c r="A5774" i="59" s="1"/>
  <c r="D5766" i="59"/>
  <c r="A5766" i="59" s="1"/>
  <c r="D5758" i="59"/>
  <c r="A5758" i="59" s="1"/>
  <c r="D5750" i="59"/>
  <c r="A5750" i="59" s="1"/>
  <c r="D5742" i="59"/>
  <c r="A5742" i="59" s="1"/>
  <c r="D6974" i="59"/>
  <c r="A6974" i="59" s="1"/>
  <c r="D6887" i="59"/>
  <c r="A6887" i="59" s="1"/>
  <c r="D6823" i="59"/>
  <c r="A6823" i="59" s="1"/>
  <c r="D6759" i="59"/>
  <c r="A6759" i="59" s="1"/>
  <c r="D6708" i="59"/>
  <c r="A6708" i="59" s="1"/>
  <c r="D6681" i="59"/>
  <c r="A6681" i="59" s="1"/>
  <c r="D6665" i="59"/>
  <c r="A6665" i="59" s="1"/>
  <c r="D6649" i="59"/>
  <c r="A6649" i="59" s="1"/>
  <c r="D6633" i="59"/>
  <c r="A6633" i="59" s="1"/>
  <c r="D6617" i="59"/>
  <c r="A6617" i="59" s="1"/>
  <c r="D6601" i="59"/>
  <c r="A6601" i="59" s="1"/>
  <c r="D6585" i="59"/>
  <c r="A6585" i="59" s="1"/>
  <c r="D6569" i="59"/>
  <c r="A6569" i="59" s="1"/>
  <c r="D6553" i="59"/>
  <c r="A6553" i="59" s="1"/>
  <c r="D6537" i="59"/>
  <c r="A6537" i="59" s="1"/>
  <c r="D6521" i="59"/>
  <c r="A6521" i="59" s="1"/>
  <c r="D6505" i="59"/>
  <c r="A6505" i="59" s="1"/>
  <c r="D6489" i="59"/>
  <c r="A6489" i="59" s="1"/>
  <c r="D6473" i="59"/>
  <c r="A6473" i="59" s="1"/>
  <c r="D6457" i="59"/>
  <c r="A6457" i="59" s="1"/>
  <c r="D6439" i="59"/>
  <c r="A6439" i="59" s="1"/>
  <c r="D6423" i="59"/>
  <c r="A6423" i="59" s="1"/>
  <c r="D6407" i="59"/>
  <c r="A6407" i="59" s="1"/>
  <c r="D6391" i="59"/>
  <c r="A6391" i="59" s="1"/>
  <c r="D6375" i="59"/>
  <c r="A6375" i="59" s="1"/>
  <c r="D6359" i="59"/>
  <c r="A6359" i="59" s="1"/>
  <c r="D6343" i="59"/>
  <c r="A6343" i="59" s="1"/>
  <c r="D6327" i="59"/>
  <c r="A6327" i="59" s="1"/>
  <c r="D6311" i="59"/>
  <c r="A6311" i="59" s="1"/>
  <c r="D6295" i="59"/>
  <c r="A6295" i="59" s="1"/>
  <c r="D6279" i="59"/>
  <c r="A6279" i="59" s="1"/>
  <c r="D6263" i="59"/>
  <c r="A6263" i="59" s="1"/>
  <c r="D6247" i="59"/>
  <c r="A6247" i="59" s="1"/>
  <c r="D6231" i="59"/>
  <c r="A6231" i="59" s="1"/>
  <c r="D6215" i="59"/>
  <c r="A6215" i="59" s="1"/>
  <c r="D6199" i="59"/>
  <c r="A6199" i="59" s="1"/>
  <c r="D6183" i="59"/>
  <c r="A6183" i="59" s="1"/>
  <c r="D5923" i="59"/>
  <c r="A5923" i="59" s="1"/>
  <c r="D5891" i="59"/>
  <c r="A5891" i="59" s="1"/>
  <c r="D5845" i="59"/>
  <c r="A5845" i="59" s="1"/>
  <c r="D5813" i="59"/>
  <c r="A5813" i="59" s="1"/>
  <c r="D5781" i="59"/>
  <c r="A5781" i="59" s="1"/>
  <c r="D5749" i="59"/>
  <c r="A5749" i="59" s="1"/>
  <c r="D5732" i="59"/>
  <c r="A5732" i="59" s="1"/>
  <c r="D5724" i="59"/>
  <c r="A5724" i="59" s="1"/>
  <c r="D5716" i="59"/>
  <c r="A5716" i="59" s="1"/>
  <c r="D5708" i="59"/>
  <c r="A5708" i="59" s="1"/>
  <c r="D5700" i="59"/>
  <c r="A5700" i="59" s="1"/>
  <c r="D5692" i="59"/>
  <c r="A5692" i="59" s="1"/>
  <c r="D5684" i="59"/>
  <c r="A5684" i="59" s="1"/>
  <c r="D5676" i="59"/>
  <c r="A5676" i="59" s="1"/>
  <c r="D5668" i="59"/>
  <c r="A5668" i="59" s="1"/>
  <c r="D5660" i="59"/>
  <c r="A5660" i="59" s="1"/>
  <c r="D5652" i="59"/>
  <c r="A5652" i="59" s="1"/>
  <c r="D5644" i="59"/>
  <c r="A5644" i="59" s="1"/>
  <c r="D5636" i="59"/>
  <c r="A5636" i="59" s="1"/>
  <c r="D5628" i="59"/>
  <c r="A5628" i="59" s="1"/>
  <c r="D5620" i="59"/>
  <c r="A5620" i="59" s="1"/>
  <c r="D5612" i="59"/>
  <c r="A5612" i="59" s="1"/>
  <c r="D5604" i="59"/>
  <c r="A5604" i="59" s="1"/>
  <c r="D5596" i="59"/>
  <c r="A5596" i="59" s="1"/>
  <c r="D5588" i="59"/>
  <c r="A5588" i="59" s="1"/>
  <c r="D5580" i="59"/>
  <c r="A5580" i="59" s="1"/>
  <c r="D5572" i="59"/>
  <c r="A5572" i="59" s="1"/>
  <c r="D5564" i="59"/>
  <c r="A5564" i="59" s="1"/>
  <c r="D5556" i="59"/>
  <c r="A5556" i="59" s="1"/>
  <c r="D5548" i="59"/>
  <c r="A5548" i="59" s="1"/>
  <c r="D5540" i="59"/>
  <c r="A5540" i="59" s="1"/>
  <c r="D5532" i="59"/>
  <c r="A5532" i="59" s="1"/>
  <c r="D5524" i="59"/>
  <c r="A5524" i="59" s="1"/>
  <c r="D5516" i="59"/>
  <c r="A5516" i="59" s="1"/>
  <c r="D5508" i="59"/>
  <c r="A5508" i="59" s="1"/>
  <c r="D5500" i="59"/>
  <c r="A5500" i="59" s="1"/>
  <c r="D5492" i="59"/>
  <c r="A5492" i="59" s="1"/>
  <c r="D5484" i="59"/>
  <c r="A5484" i="59" s="1"/>
  <c r="D5476" i="59"/>
  <c r="A5476" i="59" s="1"/>
  <c r="D5468" i="59"/>
  <c r="A5468" i="59" s="1"/>
  <c r="D5460" i="59"/>
  <c r="A5460" i="59" s="1"/>
  <c r="D5452" i="59"/>
  <c r="A5452" i="59" s="1"/>
  <c r="D5444" i="59"/>
  <c r="A5444" i="59" s="1"/>
  <c r="D5436" i="59"/>
  <c r="A5436" i="59" s="1"/>
  <c r="D5428" i="59"/>
  <c r="A5428" i="59" s="1"/>
  <c r="D5420" i="59"/>
  <c r="A5420" i="59" s="1"/>
  <c r="D5412" i="59"/>
  <c r="A5412" i="59" s="1"/>
  <c r="D5404" i="59"/>
  <c r="A5404" i="59" s="1"/>
  <c r="D5396" i="59"/>
  <c r="A5396" i="59" s="1"/>
  <c r="D5388" i="59"/>
  <c r="A5388" i="59" s="1"/>
  <c r="D5380" i="59"/>
  <c r="A5380" i="59" s="1"/>
  <c r="D5372" i="59"/>
  <c r="A5372" i="59" s="1"/>
  <c r="D5364" i="59"/>
  <c r="A5364" i="59" s="1"/>
  <c r="D5356" i="59"/>
  <c r="A5356" i="59" s="1"/>
  <c r="D5348" i="59"/>
  <c r="A5348" i="59" s="1"/>
  <c r="D5340" i="59"/>
  <c r="A5340" i="59" s="1"/>
  <c r="D5332" i="59"/>
  <c r="A5332" i="59" s="1"/>
  <c r="D5324" i="59"/>
  <c r="A5324" i="59" s="1"/>
  <c r="D5316" i="59"/>
  <c r="A5316" i="59" s="1"/>
  <c r="D5308" i="59"/>
  <c r="A5308" i="59" s="1"/>
  <c r="D5300" i="59"/>
  <c r="A5300" i="59" s="1"/>
  <c r="D5292" i="59"/>
  <c r="A5292" i="59" s="1"/>
  <c r="D5284" i="59"/>
  <c r="A5284" i="59" s="1"/>
  <c r="D5276" i="59"/>
  <c r="A5276" i="59" s="1"/>
  <c r="D5268" i="59"/>
  <c r="A5268" i="59" s="1"/>
  <c r="D5260" i="59"/>
  <c r="A5260" i="59" s="1"/>
  <c r="D5252" i="59"/>
  <c r="A5252" i="59" s="1"/>
  <c r="D5244" i="59"/>
  <c r="A5244" i="59" s="1"/>
  <c r="D5236" i="59"/>
  <c r="A5236" i="59" s="1"/>
  <c r="D5228" i="59"/>
  <c r="A5228" i="59" s="1"/>
  <c r="D5220" i="59"/>
  <c r="A5220" i="59" s="1"/>
  <c r="D5212" i="59"/>
  <c r="A5212" i="59" s="1"/>
  <c r="D5204" i="59"/>
  <c r="A5204" i="59" s="1"/>
  <c r="D5196" i="59"/>
  <c r="A5196" i="59" s="1"/>
  <c r="D5188" i="59"/>
  <c r="A5188" i="59" s="1"/>
  <c r="D5180" i="59"/>
  <c r="A5180" i="59" s="1"/>
  <c r="D5172" i="59"/>
  <c r="A5172" i="59" s="1"/>
  <c r="D5913" i="59"/>
  <c r="A5913" i="59" s="1"/>
  <c r="D5881" i="59"/>
  <c r="A5881" i="59" s="1"/>
  <c r="D5861" i="59"/>
  <c r="A5861" i="59" s="1"/>
  <c r="D5831" i="59"/>
  <c r="A5831" i="59" s="1"/>
  <c r="D5799" i="59"/>
  <c r="A5799" i="59" s="1"/>
  <c r="D5767" i="59"/>
  <c r="A5767" i="59" s="1"/>
  <c r="D5935" i="59"/>
  <c r="A5935" i="59" s="1"/>
  <c r="D5903" i="59"/>
  <c r="A5903" i="59" s="1"/>
  <c r="D5857" i="59"/>
  <c r="A5857" i="59" s="1"/>
  <c r="D5825" i="59"/>
  <c r="A5825" i="59" s="1"/>
  <c r="D5793" i="59"/>
  <c r="A5793" i="59" s="1"/>
  <c r="D5761" i="59"/>
  <c r="A5761" i="59" s="1"/>
  <c r="D5735" i="59"/>
  <c r="A5735" i="59" s="1"/>
  <c r="D5727" i="59"/>
  <c r="A5727" i="59" s="1"/>
  <c r="D5719" i="59"/>
  <c r="A5719" i="59" s="1"/>
  <c r="D5711" i="59"/>
  <c r="A5711" i="59" s="1"/>
  <c r="D5703" i="59"/>
  <c r="A5703" i="59" s="1"/>
  <c r="D5695" i="59"/>
  <c r="A5695" i="59" s="1"/>
  <c r="D5687" i="59"/>
  <c r="A5687" i="59" s="1"/>
  <c r="D5679" i="59"/>
  <c r="A5679" i="59" s="1"/>
  <c r="D5671" i="59"/>
  <c r="A5671" i="59" s="1"/>
  <c r="D5663" i="59"/>
  <c r="A5663" i="59" s="1"/>
  <c r="D5655" i="59"/>
  <c r="A5655" i="59" s="1"/>
  <c r="D5647" i="59"/>
  <c r="A5647" i="59" s="1"/>
  <c r="D5639" i="59"/>
  <c r="A5639" i="59" s="1"/>
  <c r="D5631" i="59"/>
  <c r="A5631" i="59" s="1"/>
  <c r="D5623" i="59"/>
  <c r="A5623" i="59" s="1"/>
  <c r="D5615" i="59"/>
  <c r="A5615" i="59" s="1"/>
  <c r="D5607" i="59"/>
  <c r="A5607" i="59" s="1"/>
  <c r="D5599" i="59"/>
  <c r="A5599" i="59" s="1"/>
  <c r="D5591" i="59"/>
  <c r="A5591" i="59" s="1"/>
  <c r="D5583" i="59"/>
  <c r="A5583" i="59" s="1"/>
  <c r="D5575" i="59"/>
  <c r="A5575" i="59" s="1"/>
  <c r="D5567" i="59"/>
  <c r="A5567" i="59" s="1"/>
  <c r="D5559" i="59"/>
  <c r="A5559" i="59" s="1"/>
  <c r="D5551" i="59"/>
  <c r="A5551" i="59" s="1"/>
  <c r="D5543" i="59"/>
  <c r="A5543" i="59" s="1"/>
  <c r="D5535" i="59"/>
  <c r="A5535" i="59" s="1"/>
  <c r="D5527" i="59"/>
  <c r="A5527" i="59" s="1"/>
  <c r="D6987" i="59"/>
  <c r="A6987" i="59" s="1"/>
  <c r="D7124" i="59"/>
  <c r="A7124" i="59" s="1"/>
  <c r="D6997" i="59"/>
  <c r="A6997" i="59" s="1"/>
  <c r="D7207" i="59"/>
  <c r="A7207" i="59" s="1"/>
  <c r="D7095" i="59"/>
  <c r="A7095" i="59" s="1"/>
  <c r="D7023" i="59"/>
  <c r="A7023" i="59" s="1"/>
  <c r="D6959" i="59"/>
  <c r="A6959" i="59" s="1"/>
  <c r="D7165" i="59"/>
  <c r="A7165" i="59" s="1"/>
  <c r="D7097" i="59"/>
  <c r="A7097" i="59" s="1"/>
  <c r="D7033" i="59"/>
  <c r="A7033" i="59" s="1"/>
  <c r="D6910" i="59"/>
  <c r="A6910" i="59" s="1"/>
  <c r="D6846" i="59"/>
  <c r="A6846" i="59" s="1"/>
  <c r="D6782" i="59"/>
  <c r="A6782" i="59" s="1"/>
  <c r="D6718" i="59"/>
  <c r="A6718" i="59" s="1"/>
  <c r="D6897" i="59"/>
  <c r="A6897" i="59" s="1"/>
  <c r="D6833" i="59"/>
  <c r="A6833" i="59" s="1"/>
  <c r="D6768" i="59"/>
  <c r="A6768" i="59" s="1"/>
  <c r="D6709" i="59"/>
  <c r="A6709" i="59" s="1"/>
  <c r="D6956" i="59"/>
  <c r="A6956" i="59" s="1"/>
  <c r="D6880" i="59"/>
  <c r="A6880" i="59" s="1"/>
  <c r="D6816" i="59"/>
  <c r="A6816" i="59" s="1"/>
  <c r="D6754" i="59"/>
  <c r="A6754" i="59" s="1"/>
  <c r="D6851" i="59"/>
  <c r="A6851" i="59" s="1"/>
  <c r="D6672" i="59"/>
  <c r="A6672" i="59" s="1"/>
  <c r="D6608" i="59"/>
  <c r="A6608" i="59" s="1"/>
  <c r="D6544" i="59"/>
  <c r="A6544" i="59" s="1"/>
  <c r="D6480" i="59"/>
  <c r="A6480" i="59" s="1"/>
  <c r="D6417" i="59"/>
  <c r="A6417" i="59" s="1"/>
  <c r="D6353" i="59"/>
  <c r="A6353" i="59" s="1"/>
  <c r="D6289" i="59"/>
  <c r="A6289" i="59" s="1"/>
  <c r="D6225" i="59"/>
  <c r="A6225" i="59" s="1"/>
  <c r="D6193" i="59"/>
  <c r="A6193" i="59" s="1"/>
  <c r="D6169" i="59"/>
  <c r="A6169" i="59" s="1"/>
  <c r="D6153" i="59"/>
  <c r="A6153" i="59" s="1"/>
  <c r="D6137" i="59"/>
  <c r="A6137" i="59" s="1"/>
  <c r="D6121" i="59"/>
  <c r="A6121" i="59" s="1"/>
  <c r="D6105" i="59"/>
  <c r="A6105" i="59" s="1"/>
  <c r="D6089" i="59"/>
  <c r="A6089" i="59" s="1"/>
  <c r="D6073" i="59"/>
  <c r="A6073" i="59" s="1"/>
  <c r="D6057" i="59"/>
  <c r="A6057" i="59" s="1"/>
  <c r="D6041" i="59"/>
  <c r="A6041" i="59" s="1"/>
  <c r="D6025" i="59"/>
  <c r="A6025" i="59" s="1"/>
  <c r="D6009" i="59"/>
  <c r="A6009" i="59" s="1"/>
  <c r="D5993" i="59"/>
  <c r="A5993" i="59" s="1"/>
  <c r="D5977" i="59"/>
  <c r="A5977" i="59" s="1"/>
  <c r="D5961" i="59"/>
  <c r="A5961" i="59" s="1"/>
  <c r="D5945" i="59"/>
  <c r="A5945" i="59" s="1"/>
  <c r="D6847" i="59"/>
  <c r="A6847" i="59" s="1"/>
  <c r="D6712" i="59"/>
  <c r="A6712" i="59" s="1"/>
  <c r="D6667" i="59"/>
  <c r="A6667" i="59" s="1"/>
  <c r="D6635" i="59"/>
  <c r="A6635" i="59" s="1"/>
  <c r="D6603" i="59"/>
  <c r="A6603" i="59" s="1"/>
  <c r="D6571" i="59"/>
  <c r="A6571" i="59" s="1"/>
  <c r="D6539" i="59"/>
  <c r="A6539" i="59" s="1"/>
  <c r="D6507" i="59"/>
  <c r="A6507" i="59" s="1"/>
  <c r="D6487" i="59"/>
  <c r="A6487" i="59" s="1"/>
  <c r="D6467" i="59"/>
  <c r="A6467" i="59" s="1"/>
  <c r="D6443" i="59"/>
  <c r="A6443" i="59" s="1"/>
  <c r="D6424" i="59"/>
  <c r="A6424" i="59" s="1"/>
  <c r="D6403" i="59"/>
  <c r="A6403" i="59" s="1"/>
  <c r="D6379" i="59"/>
  <c r="A6379" i="59" s="1"/>
  <c r="D6360" i="59"/>
  <c r="A6360" i="59" s="1"/>
  <c r="D6339" i="59"/>
  <c r="A6339" i="59" s="1"/>
  <c r="D6315" i="59"/>
  <c r="A6315" i="59" s="1"/>
  <c r="D6296" i="59"/>
  <c r="A6296" i="59" s="1"/>
  <c r="D6275" i="59"/>
  <c r="A6275" i="59" s="1"/>
  <c r="D6251" i="59"/>
  <c r="A6251" i="59" s="1"/>
  <c r="D6232" i="59"/>
  <c r="A6232" i="59" s="1"/>
  <c r="D6211" i="59"/>
  <c r="A6211" i="59" s="1"/>
  <c r="D6187" i="59"/>
  <c r="A6187" i="59" s="1"/>
  <c r="D6923" i="59"/>
  <c r="A6923" i="59" s="1"/>
  <c r="D6843" i="59"/>
  <c r="A6843" i="59" s="1"/>
  <c r="D6751" i="59"/>
  <c r="A6751" i="59" s="1"/>
  <c r="D6694" i="59"/>
  <c r="A6694" i="59" s="1"/>
  <c r="D6670" i="59"/>
  <c r="A6670" i="59" s="1"/>
  <c r="D6646" i="59"/>
  <c r="A6646" i="59" s="1"/>
  <c r="D6626" i="59"/>
  <c r="A6626" i="59" s="1"/>
  <c r="D6610" i="59"/>
  <c r="A6610" i="59" s="1"/>
  <c r="D6594" i="59"/>
  <c r="A6594" i="59" s="1"/>
  <c r="D6578" i="59"/>
  <c r="A6578" i="59" s="1"/>
  <c r="D6562" i="59"/>
  <c r="A6562" i="59" s="1"/>
  <c r="D6546" i="59"/>
  <c r="A6546" i="59" s="1"/>
  <c r="D6530" i="59"/>
  <c r="A6530" i="59" s="1"/>
  <c r="D6514" i="59"/>
  <c r="A6514" i="59" s="1"/>
  <c r="D6498" i="59"/>
  <c r="A6498" i="59" s="1"/>
  <c r="D6482" i="59"/>
  <c r="A6482" i="59" s="1"/>
  <c r="D6466" i="59"/>
  <c r="A6466" i="59" s="1"/>
  <c r="D6450" i="59"/>
  <c r="A6450" i="59" s="1"/>
  <c r="D6434" i="59"/>
  <c r="A6434" i="59" s="1"/>
  <c r="D6418" i="59"/>
  <c r="A6418" i="59" s="1"/>
  <c r="D6402" i="59"/>
  <c r="A6402" i="59" s="1"/>
  <c r="D6386" i="59"/>
  <c r="A6386" i="59" s="1"/>
  <c r="D6370" i="59"/>
  <c r="A6370" i="59" s="1"/>
  <c r="D6354" i="59"/>
  <c r="A6354" i="59" s="1"/>
  <c r="D6338" i="59"/>
  <c r="A6338" i="59" s="1"/>
  <c r="D6322" i="59"/>
  <c r="A6322" i="59" s="1"/>
  <c r="D6306" i="59"/>
  <c r="A6306" i="59" s="1"/>
  <c r="D6290" i="59"/>
  <c r="A6290" i="59" s="1"/>
  <c r="D6274" i="59"/>
  <c r="A6274" i="59" s="1"/>
  <c r="D6258" i="59"/>
  <c r="A6258" i="59" s="1"/>
  <c r="D6242" i="59"/>
  <c r="A6242" i="59" s="1"/>
  <c r="D6226" i="59"/>
  <c r="A6226" i="59" s="1"/>
  <c r="D6210" i="59"/>
  <c r="A6210" i="59" s="1"/>
  <c r="D6194" i="59"/>
  <c r="A6194" i="59" s="1"/>
  <c r="D6178" i="59"/>
  <c r="A6178" i="59" s="1"/>
  <c r="D6170" i="59"/>
  <c r="A6170" i="59" s="1"/>
  <c r="D6162" i="59"/>
  <c r="A6162" i="59" s="1"/>
  <c r="D6154" i="59"/>
  <c r="A6154" i="59" s="1"/>
  <c r="D6146" i="59"/>
  <c r="A6146" i="59" s="1"/>
  <c r="D6138" i="59"/>
  <c r="A6138" i="59" s="1"/>
  <c r="D6130" i="59"/>
  <c r="A6130" i="59" s="1"/>
  <c r="D6122" i="59"/>
  <c r="A6122" i="59" s="1"/>
  <c r="D6114" i="59"/>
  <c r="A6114" i="59" s="1"/>
  <c r="D6106" i="59"/>
  <c r="A6106" i="59" s="1"/>
  <c r="D6098" i="59"/>
  <c r="A6098" i="59" s="1"/>
  <c r="D6090" i="59"/>
  <c r="A6090" i="59" s="1"/>
  <c r="D6082" i="59"/>
  <c r="A6082" i="59" s="1"/>
  <c r="D6074" i="59"/>
  <c r="A6074" i="59" s="1"/>
  <c r="D6066" i="59"/>
  <c r="A6066" i="59" s="1"/>
  <c r="D6058" i="59"/>
  <c r="A6058" i="59" s="1"/>
  <c r="D6050" i="59"/>
  <c r="A6050" i="59" s="1"/>
  <c r="D6042" i="59"/>
  <c r="A6042" i="59" s="1"/>
  <c r="D6034" i="59"/>
  <c r="A6034" i="59" s="1"/>
  <c r="D6026" i="59"/>
  <c r="A6026" i="59" s="1"/>
  <c r="D6018" i="59"/>
  <c r="A6018" i="59" s="1"/>
  <c r="D6010" i="59"/>
  <c r="A6010" i="59" s="1"/>
  <c r="D6002" i="59"/>
  <c r="A6002" i="59" s="1"/>
  <c r="D5994" i="59"/>
  <c r="A5994" i="59" s="1"/>
  <c r="D5986" i="59"/>
  <c r="A5986" i="59" s="1"/>
  <c r="D5978" i="59"/>
  <c r="A5978" i="59" s="1"/>
  <c r="D5970" i="59"/>
  <c r="A5970" i="59" s="1"/>
  <c r="D5962" i="59"/>
  <c r="A5962" i="59" s="1"/>
  <c r="D5954" i="59"/>
  <c r="A5954" i="59" s="1"/>
  <c r="D5946" i="59"/>
  <c r="A5946" i="59" s="1"/>
  <c r="D5938" i="59"/>
  <c r="A5938" i="59" s="1"/>
  <c r="D5930" i="59"/>
  <c r="A5930" i="59" s="1"/>
  <c r="D5922" i="59"/>
  <c r="A5922" i="59" s="1"/>
  <c r="D5914" i="59"/>
  <c r="A5914" i="59" s="1"/>
  <c r="D5906" i="59"/>
  <c r="A5906" i="59" s="1"/>
  <c r="D5898" i="59"/>
  <c r="A5898" i="59" s="1"/>
  <c r="D5890" i="59"/>
  <c r="A5890" i="59" s="1"/>
  <c r="D5882" i="59"/>
  <c r="A5882" i="59" s="1"/>
  <c r="D5874" i="59"/>
  <c r="A5874" i="59" s="1"/>
  <c r="D5866" i="59"/>
  <c r="A5866" i="59" s="1"/>
  <c r="D5858" i="59"/>
  <c r="A5858" i="59" s="1"/>
  <c r="D5850" i="59"/>
  <c r="A5850" i="59" s="1"/>
  <c r="D5842" i="59"/>
  <c r="A5842" i="59" s="1"/>
  <c r="D5834" i="59"/>
  <c r="A5834" i="59" s="1"/>
  <c r="D5826" i="59"/>
  <c r="A5826" i="59" s="1"/>
  <c r="D5818" i="59"/>
  <c r="A5818" i="59" s="1"/>
  <c r="D5810" i="59"/>
  <c r="A5810" i="59" s="1"/>
  <c r="D5802" i="59"/>
  <c r="A5802" i="59" s="1"/>
  <c r="D5794" i="59"/>
  <c r="A5794" i="59" s="1"/>
  <c r="D5786" i="59"/>
  <c r="A5786" i="59" s="1"/>
  <c r="D5778" i="59"/>
  <c r="A5778" i="59" s="1"/>
  <c r="D5770" i="59"/>
  <c r="A5770" i="59" s="1"/>
  <c r="D5762" i="59"/>
  <c r="A5762" i="59" s="1"/>
  <c r="D5754" i="59"/>
  <c r="A5754" i="59" s="1"/>
  <c r="D5746" i="59"/>
  <c r="A5746" i="59" s="1"/>
  <c r="D5738" i="59"/>
  <c r="A5738" i="59" s="1"/>
  <c r="D6919" i="59"/>
  <c r="A6919" i="59" s="1"/>
  <c r="D6855" i="59"/>
  <c r="A6855" i="59" s="1"/>
  <c r="D6791" i="59"/>
  <c r="A6791" i="59" s="1"/>
  <c r="D6727" i="59"/>
  <c r="A6727" i="59" s="1"/>
  <c r="D6692" i="59"/>
  <c r="A6692" i="59" s="1"/>
  <c r="D6673" i="59"/>
  <c r="A6673" i="59" s="1"/>
  <c r="D6657" i="59"/>
  <c r="A6657" i="59" s="1"/>
  <c r="D6641" i="59"/>
  <c r="A6641" i="59" s="1"/>
  <c r="D6625" i="59"/>
  <c r="A6625" i="59" s="1"/>
  <c r="D6609" i="59"/>
  <c r="A6609" i="59" s="1"/>
  <c r="D7345" i="59"/>
  <c r="A7345" i="59" s="1"/>
  <c r="D7093" i="59"/>
  <c r="A7093" i="59" s="1"/>
  <c r="D6965" i="59"/>
  <c r="A6965" i="59" s="1"/>
  <c r="D7159" i="59"/>
  <c r="A7159" i="59" s="1"/>
  <c r="D7076" i="59"/>
  <c r="A7076" i="59" s="1"/>
  <c r="D7007" i="59"/>
  <c r="A7007" i="59" s="1"/>
  <c r="D7305" i="59"/>
  <c r="A7305" i="59" s="1"/>
  <c r="D7146" i="59"/>
  <c r="A7146" i="59" s="1"/>
  <c r="D7081" i="59"/>
  <c r="A7081" i="59" s="1"/>
  <c r="D7014" i="59"/>
  <c r="A7014" i="59" s="1"/>
  <c r="D6894" i="59"/>
  <c r="A6894" i="59" s="1"/>
  <c r="D6830" i="59"/>
  <c r="A6830" i="59" s="1"/>
  <c r="D6766" i="59"/>
  <c r="A6766" i="59" s="1"/>
  <c r="D6958" i="59"/>
  <c r="A6958" i="59" s="1"/>
  <c r="D6881" i="59"/>
  <c r="A6881" i="59" s="1"/>
  <c r="D6817" i="59"/>
  <c r="A6817" i="59" s="1"/>
  <c r="D6752" i="59"/>
  <c r="A6752" i="59" s="1"/>
  <c r="D6701" i="59"/>
  <c r="A6701" i="59" s="1"/>
  <c r="D6928" i="59"/>
  <c r="A6928" i="59" s="1"/>
  <c r="D6864" i="59"/>
  <c r="A6864" i="59" s="1"/>
  <c r="D6800" i="59"/>
  <c r="A6800" i="59" s="1"/>
  <c r="D6738" i="59"/>
  <c r="A6738" i="59" s="1"/>
  <c r="D6788" i="59"/>
  <c r="A6788" i="59" s="1"/>
  <c r="D6656" i="59"/>
  <c r="A6656" i="59" s="1"/>
  <c r="D6592" i="59"/>
  <c r="A6592" i="59" s="1"/>
  <c r="D6528" i="59"/>
  <c r="A6528" i="59" s="1"/>
  <c r="D6464" i="59"/>
  <c r="A6464" i="59" s="1"/>
  <c r="D6401" i="59"/>
  <c r="A6401" i="59" s="1"/>
  <c r="D6337" i="59"/>
  <c r="A6337" i="59" s="1"/>
  <c r="D6273" i="59"/>
  <c r="A6273" i="59" s="1"/>
  <c r="D6222" i="59"/>
  <c r="A6222" i="59" s="1"/>
  <c r="D6190" i="59"/>
  <c r="A6190" i="59" s="1"/>
  <c r="D6167" i="59"/>
  <c r="A6167" i="59" s="1"/>
  <c r="D6151" i="59"/>
  <c r="A6151" i="59" s="1"/>
  <c r="D6135" i="59"/>
  <c r="A6135" i="59" s="1"/>
  <c r="D6119" i="59"/>
  <c r="A6119" i="59" s="1"/>
  <c r="D6103" i="59"/>
  <c r="A6103" i="59" s="1"/>
  <c r="D6087" i="59"/>
  <c r="A6087" i="59" s="1"/>
  <c r="D6071" i="59"/>
  <c r="A6071" i="59" s="1"/>
  <c r="D6055" i="59"/>
  <c r="A6055" i="59" s="1"/>
  <c r="D6039" i="59"/>
  <c r="A6039" i="59" s="1"/>
  <c r="D6023" i="59"/>
  <c r="A6023" i="59" s="1"/>
  <c r="D6007" i="59"/>
  <c r="A6007" i="59" s="1"/>
  <c r="D5991" i="59"/>
  <c r="A5991" i="59" s="1"/>
  <c r="D5975" i="59"/>
  <c r="A5975" i="59" s="1"/>
  <c r="D5959" i="59"/>
  <c r="A5959" i="59" s="1"/>
  <c r="D5943" i="59"/>
  <c r="A5943" i="59" s="1"/>
  <c r="D6831" i="59"/>
  <c r="A6831" i="59" s="1"/>
  <c r="D6704" i="59"/>
  <c r="A6704" i="59" s="1"/>
  <c r="D6663" i="59"/>
  <c r="A6663" i="59" s="1"/>
  <c r="D6631" i="59"/>
  <c r="A6631" i="59" s="1"/>
  <c r="D6599" i="59"/>
  <c r="A6599" i="59" s="1"/>
  <c r="D6567" i="59"/>
  <c r="A6567" i="59" s="1"/>
  <c r="D6535" i="59"/>
  <c r="A6535" i="59" s="1"/>
  <c r="D6503" i="59"/>
  <c r="A6503" i="59" s="1"/>
  <c r="D6483" i="59"/>
  <c r="A6483" i="59" s="1"/>
  <c r="D6459" i="59"/>
  <c r="A6459" i="59" s="1"/>
  <c r="D6440" i="59"/>
  <c r="A6440" i="59" s="1"/>
  <c r="D6419" i="59"/>
  <c r="A6419" i="59" s="1"/>
  <c r="D6395" i="59"/>
  <c r="A6395" i="59" s="1"/>
  <c r="D6376" i="59"/>
  <c r="A6376" i="59" s="1"/>
  <c r="D6355" i="59"/>
  <c r="A6355" i="59" s="1"/>
  <c r="D6331" i="59"/>
  <c r="A6331" i="59" s="1"/>
  <c r="D6312" i="59"/>
  <c r="A6312" i="59" s="1"/>
  <c r="D6291" i="59"/>
  <c r="A6291" i="59" s="1"/>
  <c r="D6267" i="59"/>
  <c r="A6267" i="59" s="1"/>
  <c r="D6248" i="59"/>
  <c r="A6248" i="59" s="1"/>
  <c r="D6227" i="59"/>
  <c r="A6227" i="59" s="1"/>
  <c r="D6203" i="59"/>
  <c r="A6203" i="59" s="1"/>
  <c r="D6184" i="59"/>
  <c r="A6184" i="59" s="1"/>
  <c r="D6907" i="59"/>
  <c r="A6907" i="59" s="1"/>
  <c r="D6811" i="59"/>
  <c r="A6811" i="59" s="1"/>
  <c r="D6740" i="59"/>
  <c r="A6740" i="59" s="1"/>
  <c r="D6686" i="59"/>
  <c r="A6686" i="59" s="1"/>
  <c r="D6662" i="59"/>
  <c r="A6662" i="59" s="1"/>
  <c r="D6642" i="59"/>
  <c r="A6642" i="59" s="1"/>
  <c r="D6622" i="59"/>
  <c r="A6622" i="59" s="1"/>
  <c r="D6606" i="59"/>
  <c r="A6606" i="59" s="1"/>
  <c r="D6590" i="59"/>
  <c r="A6590" i="59" s="1"/>
  <c r="D6574" i="59"/>
  <c r="A6574" i="59" s="1"/>
  <c r="D6558" i="59"/>
  <c r="A6558" i="59" s="1"/>
  <c r="D6542" i="59"/>
  <c r="A6542" i="59" s="1"/>
  <c r="D6526" i="59"/>
  <c r="A6526" i="59" s="1"/>
  <c r="D6510" i="59"/>
  <c r="A6510" i="59" s="1"/>
  <c r="D6494" i="59"/>
  <c r="A6494" i="59" s="1"/>
  <c r="D6478" i="59"/>
  <c r="A6478" i="59" s="1"/>
  <c r="D6462" i="59"/>
  <c r="A6462" i="59" s="1"/>
  <c r="D6446" i="59"/>
  <c r="A6446" i="59" s="1"/>
  <c r="D6429" i="59"/>
  <c r="A6429" i="59" s="1"/>
  <c r="D6413" i="59"/>
  <c r="A6413" i="59" s="1"/>
  <c r="D6397" i="59"/>
  <c r="A6397" i="59" s="1"/>
  <c r="D6381" i="59"/>
  <c r="A6381" i="59" s="1"/>
  <c r="D6365" i="59"/>
  <c r="A6365" i="59" s="1"/>
  <c r="D6349" i="59"/>
  <c r="A6349" i="59" s="1"/>
  <c r="D6333" i="59"/>
  <c r="A6333" i="59" s="1"/>
  <c r="D6317" i="59"/>
  <c r="A6317" i="59" s="1"/>
  <c r="D6301" i="59"/>
  <c r="A6301" i="59" s="1"/>
  <c r="D6285" i="59"/>
  <c r="A6285" i="59" s="1"/>
  <c r="D6269" i="59"/>
  <c r="A6269" i="59" s="1"/>
  <c r="D6253" i="59"/>
  <c r="A6253" i="59" s="1"/>
  <c r="D6237" i="59"/>
  <c r="A6237" i="59" s="1"/>
  <c r="D6221" i="59"/>
  <c r="A6221" i="59" s="1"/>
  <c r="D6205" i="59"/>
  <c r="A6205" i="59" s="1"/>
  <c r="D6189" i="59"/>
  <c r="A6189" i="59" s="1"/>
  <c r="D6176" i="59"/>
  <c r="A6176" i="59" s="1"/>
  <c r="D6168" i="59"/>
  <c r="A6168" i="59" s="1"/>
  <c r="D6160" i="59"/>
  <c r="A6160" i="59" s="1"/>
  <c r="D6152" i="59"/>
  <c r="A6152" i="59" s="1"/>
  <c r="D6144" i="59"/>
  <c r="A6144" i="59" s="1"/>
  <c r="D6136" i="59"/>
  <c r="A6136" i="59" s="1"/>
  <c r="D6128" i="59"/>
  <c r="A6128" i="59" s="1"/>
  <c r="D6120" i="59"/>
  <c r="A6120" i="59" s="1"/>
  <c r="D6112" i="59"/>
  <c r="A6112" i="59" s="1"/>
  <c r="D6104" i="59"/>
  <c r="A6104" i="59" s="1"/>
  <c r="D6096" i="59"/>
  <c r="A6096" i="59" s="1"/>
  <c r="D6088" i="59"/>
  <c r="A6088" i="59" s="1"/>
  <c r="D6080" i="59"/>
  <c r="A6080" i="59" s="1"/>
  <c r="D6072" i="59"/>
  <c r="A6072" i="59" s="1"/>
  <c r="D6064" i="59"/>
  <c r="A6064" i="59" s="1"/>
  <c r="D6056" i="59"/>
  <c r="A6056" i="59" s="1"/>
  <c r="D6048" i="59"/>
  <c r="A6048" i="59" s="1"/>
  <c r="D6040" i="59"/>
  <c r="A6040" i="59" s="1"/>
  <c r="D6032" i="59"/>
  <c r="A6032" i="59" s="1"/>
  <c r="D6024" i="59"/>
  <c r="A6024" i="59" s="1"/>
  <c r="D6016" i="59"/>
  <c r="A6016" i="59" s="1"/>
  <c r="D6008" i="59"/>
  <c r="A6008" i="59" s="1"/>
  <c r="D6000" i="59"/>
  <c r="A6000" i="59" s="1"/>
  <c r="D5992" i="59"/>
  <c r="A5992" i="59" s="1"/>
  <c r="D5984" i="59"/>
  <c r="A5984" i="59" s="1"/>
  <c r="D5976" i="59"/>
  <c r="A5976" i="59" s="1"/>
  <c r="D5968" i="59"/>
  <c r="A5968" i="59" s="1"/>
  <c r="D5960" i="59"/>
  <c r="A5960" i="59" s="1"/>
  <c r="D5952" i="59"/>
  <c r="A5952" i="59" s="1"/>
  <c r="D5944" i="59"/>
  <c r="A5944" i="59" s="1"/>
  <c r="D5936" i="59"/>
  <c r="A5936" i="59" s="1"/>
  <c r="D5928" i="59"/>
  <c r="A5928" i="59" s="1"/>
  <c r="D5920" i="59"/>
  <c r="A5920" i="59" s="1"/>
  <c r="D5912" i="59"/>
  <c r="A5912" i="59" s="1"/>
  <c r="D5904" i="59"/>
  <c r="A5904" i="59" s="1"/>
  <c r="D5896" i="59"/>
  <c r="A5896" i="59" s="1"/>
  <c r="D5888" i="59"/>
  <c r="A5888" i="59" s="1"/>
  <c r="D5880" i="59"/>
  <c r="A5880" i="59" s="1"/>
  <c r="D5872" i="59"/>
  <c r="A5872" i="59" s="1"/>
  <c r="D5864" i="59"/>
  <c r="A5864" i="59" s="1"/>
  <c r="D5856" i="59"/>
  <c r="A5856" i="59" s="1"/>
  <c r="D5848" i="59"/>
  <c r="A5848" i="59" s="1"/>
  <c r="D5840" i="59"/>
  <c r="A5840" i="59" s="1"/>
  <c r="D5832" i="59"/>
  <c r="A5832" i="59" s="1"/>
  <c r="D5824" i="59"/>
  <c r="A5824" i="59" s="1"/>
  <c r="D5816" i="59"/>
  <c r="A5816" i="59" s="1"/>
  <c r="D5808" i="59"/>
  <c r="A5808" i="59" s="1"/>
  <c r="D5800" i="59"/>
  <c r="A5800" i="59" s="1"/>
  <c r="D5792" i="59"/>
  <c r="A5792" i="59" s="1"/>
  <c r="D5784" i="59"/>
  <c r="A5784" i="59" s="1"/>
  <c r="D5776" i="59"/>
  <c r="A5776" i="59" s="1"/>
  <c r="D5768" i="59"/>
  <c r="A5768" i="59" s="1"/>
  <c r="D5760" i="59"/>
  <c r="A5760" i="59" s="1"/>
  <c r="D5752" i="59"/>
  <c r="A5752" i="59" s="1"/>
  <c r="D5744" i="59"/>
  <c r="A5744" i="59" s="1"/>
  <c r="D7017" i="59"/>
  <c r="A7017" i="59" s="1"/>
  <c r="D6903" i="59"/>
  <c r="A6903" i="59" s="1"/>
  <c r="D6839" i="59"/>
  <c r="A6839" i="59" s="1"/>
  <c r="D6780" i="59"/>
  <c r="A6780" i="59" s="1"/>
  <c r="D6716" i="59"/>
  <c r="A6716" i="59" s="1"/>
  <c r="D6685" i="59"/>
  <c r="A6685" i="59" s="1"/>
  <c r="D6669" i="59"/>
  <c r="A6669" i="59" s="1"/>
  <c r="D6653" i="59"/>
  <c r="A6653" i="59" s="1"/>
  <c r="D6637" i="59"/>
  <c r="A6637" i="59" s="1"/>
  <c r="D6621" i="59"/>
  <c r="A6621" i="59" s="1"/>
  <c r="D6605" i="59"/>
  <c r="A6605" i="59" s="1"/>
  <c r="D6589" i="59"/>
  <c r="A6589" i="59" s="1"/>
  <c r="D6573" i="59"/>
  <c r="A6573" i="59" s="1"/>
  <c r="D6557" i="59"/>
  <c r="A6557" i="59" s="1"/>
  <c r="D6541" i="59"/>
  <c r="A6541" i="59" s="1"/>
  <c r="D6525" i="59"/>
  <c r="A6525" i="59" s="1"/>
  <c r="D6509" i="59"/>
  <c r="A6509" i="59" s="1"/>
  <c r="D6493" i="59"/>
  <c r="A6493" i="59" s="1"/>
  <c r="D6477" i="59"/>
  <c r="A6477" i="59" s="1"/>
  <c r="D6461" i="59"/>
  <c r="A6461" i="59" s="1"/>
  <c r="D6445" i="59"/>
  <c r="A6445" i="59" s="1"/>
  <c r="D6428" i="59"/>
  <c r="A6428" i="59" s="1"/>
  <c r="D6412" i="59"/>
  <c r="A6412" i="59" s="1"/>
  <c r="D6396" i="59"/>
  <c r="A6396" i="59" s="1"/>
  <c r="D6380" i="59"/>
  <c r="A6380" i="59" s="1"/>
  <c r="D6364" i="59"/>
  <c r="A6364" i="59" s="1"/>
  <c r="D6348" i="59"/>
  <c r="A6348" i="59" s="1"/>
  <c r="D6332" i="59"/>
  <c r="A6332" i="59" s="1"/>
  <c r="D6316" i="59"/>
  <c r="A6316" i="59" s="1"/>
  <c r="D6300" i="59"/>
  <c r="A6300" i="59" s="1"/>
  <c r="D6284" i="59"/>
  <c r="A6284" i="59" s="1"/>
  <c r="D6268" i="59"/>
  <c r="A6268" i="59" s="1"/>
  <c r="D6252" i="59"/>
  <c r="A6252" i="59" s="1"/>
  <c r="D6236" i="59"/>
  <c r="A6236" i="59" s="1"/>
  <c r="D6220" i="59"/>
  <c r="A6220" i="59" s="1"/>
  <c r="D6204" i="59"/>
  <c r="A6204" i="59" s="1"/>
  <c r="D6188" i="59"/>
  <c r="A6188" i="59" s="1"/>
  <c r="D5931" i="59"/>
  <c r="A5931" i="59" s="1"/>
  <c r="D5899" i="59"/>
  <c r="A5899" i="59" s="1"/>
  <c r="D5853" i="59"/>
  <c r="A5853" i="59" s="1"/>
  <c r="D5821" i="59"/>
  <c r="A5821" i="59" s="1"/>
  <c r="D5789" i="59"/>
  <c r="A5789" i="59" s="1"/>
  <c r="D5757" i="59"/>
  <c r="A5757" i="59" s="1"/>
  <c r="D5734" i="59"/>
  <c r="A5734" i="59" s="1"/>
  <c r="D5726" i="59"/>
  <c r="A5726" i="59" s="1"/>
  <c r="D5718" i="59"/>
  <c r="A5718" i="59" s="1"/>
  <c r="D5710" i="59"/>
  <c r="A5710" i="59" s="1"/>
  <c r="D5702" i="59"/>
  <c r="A5702" i="59" s="1"/>
  <c r="D5694" i="59"/>
  <c r="A5694" i="59" s="1"/>
  <c r="D5686" i="59"/>
  <c r="A5686" i="59" s="1"/>
  <c r="D5678" i="59"/>
  <c r="A5678" i="59" s="1"/>
  <c r="D5670" i="59"/>
  <c r="A5670" i="59" s="1"/>
  <c r="D5662" i="59"/>
  <c r="A5662" i="59" s="1"/>
  <c r="D5654" i="59"/>
  <c r="A5654" i="59" s="1"/>
  <c r="D5646" i="59"/>
  <c r="A5646" i="59" s="1"/>
  <c r="D5638" i="59"/>
  <c r="A5638" i="59" s="1"/>
  <c r="D5630" i="59"/>
  <c r="A5630" i="59" s="1"/>
  <c r="D5622" i="59"/>
  <c r="A5622" i="59" s="1"/>
  <c r="D5614" i="59"/>
  <c r="A5614" i="59" s="1"/>
  <c r="D5606" i="59"/>
  <c r="A5606" i="59" s="1"/>
  <c r="D5598" i="59"/>
  <c r="A5598" i="59" s="1"/>
  <c r="D5590" i="59"/>
  <c r="A5590" i="59" s="1"/>
  <c r="D5582" i="59"/>
  <c r="A5582" i="59" s="1"/>
  <c r="D5574" i="59"/>
  <c r="A5574" i="59" s="1"/>
  <c r="D5566" i="59"/>
  <c r="A5566" i="59" s="1"/>
  <c r="D5558" i="59"/>
  <c r="A5558" i="59" s="1"/>
  <c r="D5550" i="59"/>
  <c r="A5550" i="59" s="1"/>
  <c r="D5542" i="59"/>
  <c r="A5542" i="59" s="1"/>
  <c r="D5534" i="59"/>
  <c r="A5534" i="59" s="1"/>
  <c r="D5526" i="59"/>
  <c r="A5526" i="59" s="1"/>
  <c r="D5518" i="59"/>
  <c r="A5518" i="59" s="1"/>
  <c r="D5510" i="59"/>
  <c r="A5510" i="59" s="1"/>
  <c r="D5502" i="59"/>
  <c r="A5502" i="59" s="1"/>
  <c r="D5494" i="59"/>
  <c r="A5494" i="59" s="1"/>
  <c r="D5486" i="59"/>
  <c r="A5486" i="59" s="1"/>
  <c r="D5478" i="59"/>
  <c r="A5478" i="59" s="1"/>
  <c r="D5470" i="59"/>
  <c r="A5470" i="59" s="1"/>
  <c r="D5462" i="59"/>
  <c r="A5462" i="59" s="1"/>
  <c r="D5454" i="59"/>
  <c r="A5454" i="59" s="1"/>
  <c r="D5446" i="59"/>
  <c r="A5446" i="59" s="1"/>
  <c r="D5438" i="59"/>
  <c r="A5438" i="59" s="1"/>
  <c r="D5430" i="59"/>
  <c r="A5430" i="59" s="1"/>
  <c r="D5422" i="59"/>
  <c r="A5422" i="59" s="1"/>
  <c r="D5414" i="59"/>
  <c r="A5414" i="59" s="1"/>
  <c r="D5406" i="59"/>
  <c r="A5406" i="59" s="1"/>
  <c r="D5398" i="59"/>
  <c r="A5398" i="59" s="1"/>
  <c r="D5390" i="59"/>
  <c r="A5390" i="59" s="1"/>
  <c r="D5382" i="59"/>
  <c r="A5382" i="59" s="1"/>
  <c r="D5374" i="59"/>
  <c r="A5374" i="59" s="1"/>
  <c r="D5366" i="59"/>
  <c r="A5366" i="59" s="1"/>
  <c r="D5358" i="59"/>
  <c r="A5358" i="59" s="1"/>
  <c r="D5350" i="59"/>
  <c r="A5350" i="59" s="1"/>
  <c r="D5342" i="59"/>
  <c r="A5342" i="59" s="1"/>
  <c r="D5334" i="59"/>
  <c r="A5334" i="59" s="1"/>
  <c r="D5326" i="59"/>
  <c r="A5326" i="59" s="1"/>
  <c r="D7035" i="59"/>
  <c r="A7035" i="59" s="1"/>
  <c r="D7119" i="59"/>
  <c r="A7119" i="59" s="1"/>
  <c r="D7114" i="59"/>
  <c r="A7114" i="59" s="1"/>
  <c r="D6798" i="59"/>
  <c r="A6798" i="59" s="1"/>
  <c r="D6784" i="59"/>
  <c r="A6784" i="59" s="1"/>
  <c r="D6832" i="59"/>
  <c r="A6832" i="59" s="1"/>
  <c r="D6624" i="59"/>
  <c r="A6624" i="59" s="1"/>
  <c r="D6369" i="59"/>
  <c r="A6369" i="59" s="1"/>
  <c r="D6175" i="59"/>
  <c r="A6175" i="59" s="1"/>
  <c r="D6111" i="59"/>
  <c r="A6111" i="59" s="1"/>
  <c r="D6047" i="59"/>
  <c r="A6047" i="59" s="1"/>
  <c r="D5983" i="59"/>
  <c r="A5983" i="59" s="1"/>
  <c r="D6764" i="59"/>
  <c r="A6764" i="59" s="1"/>
  <c r="D6583" i="59"/>
  <c r="A6583" i="59" s="1"/>
  <c r="D6471" i="59"/>
  <c r="A6471" i="59" s="1"/>
  <c r="D6387" i="59"/>
  <c r="A6387" i="59" s="1"/>
  <c r="D6299" i="59"/>
  <c r="A6299" i="59" s="1"/>
  <c r="D6216" i="59"/>
  <c r="A6216" i="59" s="1"/>
  <c r="D6783" i="59"/>
  <c r="A6783" i="59" s="1"/>
  <c r="D6630" i="59"/>
  <c r="A6630" i="59" s="1"/>
  <c r="D6566" i="59"/>
  <c r="A6566" i="59" s="1"/>
  <c r="D6502" i="59"/>
  <c r="A6502" i="59" s="1"/>
  <c r="D6437" i="59"/>
  <c r="A6437" i="59" s="1"/>
  <c r="D6373" i="59"/>
  <c r="A6373" i="59" s="1"/>
  <c r="D6309" i="59"/>
  <c r="A6309" i="59" s="1"/>
  <c r="D6245" i="59"/>
  <c r="A6245" i="59" s="1"/>
  <c r="D6181" i="59"/>
  <c r="A6181" i="59" s="1"/>
  <c r="D6148" i="59"/>
  <c r="A6148" i="59" s="1"/>
  <c r="D6116" i="59"/>
  <c r="A6116" i="59" s="1"/>
  <c r="D6084" i="59"/>
  <c r="A6084" i="59" s="1"/>
  <c r="D6052" i="59"/>
  <c r="A6052" i="59" s="1"/>
  <c r="D6020" i="59"/>
  <c r="A6020" i="59" s="1"/>
  <c r="D5988" i="59"/>
  <c r="A5988" i="59" s="1"/>
  <c r="D5956" i="59"/>
  <c r="A5956" i="59" s="1"/>
  <c r="D5924" i="59"/>
  <c r="A5924" i="59" s="1"/>
  <c r="D5892" i="59"/>
  <c r="A5892" i="59" s="1"/>
  <c r="D5860" i="59"/>
  <c r="A5860" i="59" s="1"/>
  <c r="D5828" i="59"/>
  <c r="A5828" i="59" s="1"/>
  <c r="D5796" i="59"/>
  <c r="A5796" i="59" s="1"/>
  <c r="D5764" i="59"/>
  <c r="A5764" i="59" s="1"/>
  <c r="D6938" i="59"/>
  <c r="A6938" i="59" s="1"/>
  <c r="D6700" i="59"/>
  <c r="A6700" i="59" s="1"/>
  <c r="D6629" i="59"/>
  <c r="A6629" i="59" s="1"/>
  <c r="D6581" i="59"/>
  <c r="A6581" i="59" s="1"/>
  <c r="D6549" i="59"/>
  <c r="A6549" i="59" s="1"/>
  <c r="D6517" i="59"/>
  <c r="A6517" i="59" s="1"/>
  <c r="D6485" i="59"/>
  <c r="A6485" i="59" s="1"/>
  <c r="D6453" i="59"/>
  <c r="A6453" i="59" s="1"/>
  <c r="D6420" i="59"/>
  <c r="A6420" i="59" s="1"/>
  <c r="D6388" i="59"/>
  <c r="A6388" i="59" s="1"/>
  <c r="D6356" i="59"/>
  <c r="A6356" i="59" s="1"/>
  <c r="D6324" i="59"/>
  <c r="A6324" i="59" s="1"/>
  <c r="D6292" i="59"/>
  <c r="A6292" i="59" s="1"/>
  <c r="D6260" i="59"/>
  <c r="A6260" i="59" s="1"/>
  <c r="D6228" i="59"/>
  <c r="A6228" i="59" s="1"/>
  <c r="D6196" i="59"/>
  <c r="A6196" i="59" s="1"/>
  <c r="D5915" i="59"/>
  <c r="A5915" i="59" s="1"/>
  <c r="D5837" i="59"/>
  <c r="A5837" i="59" s="1"/>
  <c r="D5773" i="59"/>
  <c r="A5773" i="59" s="1"/>
  <c r="D5730" i="59"/>
  <c r="A5730" i="59" s="1"/>
  <c r="D5714" i="59"/>
  <c r="A5714" i="59" s="1"/>
  <c r="D5698" i="59"/>
  <c r="A5698" i="59" s="1"/>
  <c r="D5682" i="59"/>
  <c r="A5682" i="59" s="1"/>
  <c r="D5666" i="59"/>
  <c r="A5666" i="59" s="1"/>
  <c r="D5650" i="59"/>
  <c r="A5650" i="59" s="1"/>
  <c r="D5634" i="59"/>
  <c r="A5634" i="59" s="1"/>
  <c r="D5618" i="59"/>
  <c r="A5618" i="59" s="1"/>
  <c r="D5602" i="59"/>
  <c r="A5602" i="59" s="1"/>
  <c r="D5586" i="59"/>
  <c r="A5586" i="59" s="1"/>
  <c r="D5570" i="59"/>
  <c r="A5570" i="59" s="1"/>
  <c r="D5554" i="59"/>
  <c r="A5554" i="59" s="1"/>
  <c r="D5538" i="59"/>
  <c r="A5538" i="59" s="1"/>
  <c r="D5522" i="59"/>
  <c r="A5522" i="59" s="1"/>
  <c r="D5506" i="59"/>
  <c r="A5506" i="59" s="1"/>
  <c r="D5490" i="59"/>
  <c r="A5490" i="59" s="1"/>
  <c r="D5474" i="59"/>
  <c r="A5474" i="59" s="1"/>
  <c r="D5458" i="59"/>
  <c r="A5458" i="59" s="1"/>
  <c r="D5442" i="59"/>
  <c r="A5442" i="59" s="1"/>
  <c r="D5426" i="59"/>
  <c r="A5426" i="59" s="1"/>
  <c r="D5410" i="59"/>
  <c r="A5410" i="59" s="1"/>
  <c r="D5394" i="59"/>
  <c r="A5394" i="59" s="1"/>
  <c r="D5378" i="59"/>
  <c r="A5378" i="59" s="1"/>
  <c r="D5362" i="59"/>
  <c r="A5362" i="59" s="1"/>
  <c r="D5346" i="59"/>
  <c r="A5346" i="59" s="1"/>
  <c r="D5330" i="59"/>
  <c r="A5330" i="59" s="1"/>
  <c r="D5318" i="59"/>
  <c r="A5318" i="59" s="1"/>
  <c r="D5306" i="59"/>
  <c r="A5306" i="59" s="1"/>
  <c r="D5296" i="59"/>
  <c r="A5296" i="59" s="1"/>
  <c r="D5286" i="59"/>
  <c r="A5286" i="59" s="1"/>
  <c r="D5274" i="59"/>
  <c r="A5274" i="59" s="1"/>
  <c r="D5264" i="59"/>
  <c r="A5264" i="59" s="1"/>
  <c r="D5254" i="59"/>
  <c r="A5254" i="59" s="1"/>
  <c r="D5242" i="59"/>
  <c r="A5242" i="59" s="1"/>
  <c r="D5232" i="59"/>
  <c r="A5232" i="59" s="1"/>
  <c r="D5222" i="59"/>
  <c r="A5222" i="59" s="1"/>
  <c r="D5210" i="59"/>
  <c r="A5210" i="59" s="1"/>
  <c r="D5200" i="59"/>
  <c r="A5200" i="59" s="1"/>
  <c r="D5190" i="59"/>
  <c r="A5190" i="59" s="1"/>
  <c r="D5178" i="59"/>
  <c r="A5178" i="59" s="1"/>
  <c r="D5929" i="59"/>
  <c r="A5929" i="59" s="1"/>
  <c r="D5889" i="59"/>
  <c r="A5889" i="59" s="1"/>
  <c r="D5855" i="59"/>
  <c r="A5855" i="59" s="1"/>
  <c r="D5815" i="59"/>
  <c r="A5815" i="59" s="1"/>
  <c r="D5775" i="59"/>
  <c r="A5775" i="59" s="1"/>
  <c r="D5927" i="59"/>
  <c r="A5927" i="59" s="1"/>
  <c r="D5887" i="59"/>
  <c r="A5887" i="59" s="1"/>
  <c r="D5833" i="59"/>
  <c r="A5833" i="59" s="1"/>
  <c r="D5785" i="59"/>
  <c r="A5785" i="59" s="1"/>
  <c r="D5745" i="59"/>
  <c r="A5745" i="59" s="1"/>
  <c r="D5729" i="59"/>
  <c r="A5729" i="59" s="1"/>
  <c r="D5717" i="59"/>
  <c r="A5717" i="59" s="1"/>
  <c r="D5707" i="59"/>
  <c r="A5707" i="59" s="1"/>
  <c r="D5697" i="59"/>
  <c r="A5697" i="59" s="1"/>
  <c r="D5685" i="59"/>
  <c r="A5685" i="59" s="1"/>
  <c r="D5675" i="59"/>
  <c r="A5675" i="59" s="1"/>
  <c r="D5665" i="59"/>
  <c r="A5665" i="59" s="1"/>
  <c r="D5653" i="59"/>
  <c r="A5653" i="59" s="1"/>
  <c r="D5643" i="59"/>
  <c r="A5643" i="59" s="1"/>
  <c r="D5633" i="59"/>
  <c r="A5633" i="59" s="1"/>
  <c r="D5621" i="59"/>
  <c r="A5621" i="59" s="1"/>
  <c r="D5611" i="59"/>
  <c r="A5611" i="59" s="1"/>
  <c r="D5601" i="59"/>
  <c r="A5601" i="59" s="1"/>
  <c r="D5589" i="59"/>
  <c r="A5589" i="59" s="1"/>
  <c r="D5579" i="59"/>
  <c r="A5579" i="59" s="1"/>
  <c r="D5569" i="59"/>
  <c r="A5569" i="59" s="1"/>
  <c r="D5557" i="59"/>
  <c r="A5557" i="59" s="1"/>
  <c r="D5547" i="59"/>
  <c r="A5547" i="59" s="1"/>
  <c r="D5537" i="59"/>
  <c r="A5537" i="59" s="1"/>
  <c r="D5525" i="59"/>
  <c r="A5525" i="59" s="1"/>
  <c r="D5517" i="59"/>
  <c r="A5517" i="59" s="1"/>
  <c r="D5509" i="59"/>
  <c r="A5509" i="59" s="1"/>
  <c r="D5501" i="59"/>
  <c r="A5501" i="59" s="1"/>
  <c r="D5493" i="59"/>
  <c r="A5493" i="59" s="1"/>
  <c r="D5485" i="59"/>
  <c r="A5485" i="59" s="1"/>
  <c r="D5477" i="59"/>
  <c r="A5477" i="59" s="1"/>
  <c r="D5469" i="59"/>
  <c r="A5469" i="59" s="1"/>
  <c r="D5461" i="59"/>
  <c r="A5461" i="59" s="1"/>
  <c r="D5453" i="59"/>
  <c r="A5453" i="59" s="1"/>
  <c r="D5445" i="59"/>
  <c r="A5445" i="59" s="1"/>
  <c r="D5437" i="59"/>
  <c r="A5437" i="59" s="1"/>
  <c r="D5429" i="59"/>
  <c r="A5429" i="59" s="1"/>
  <c r="D5421" i="59"/>
  <c r="A5421" i="59" s="1"/>
  <c r="D5413" i="59"/>
  <c r="A5413" i="59" s="1"/>
  <c r="D5405" i="59"/>
  <c r="A5405" i="59" s="1"/>
  <c r="D5397" i="59"/>
  <c r="A5397" i="59" s="1"/>
  <c r="D5389" i="59"/>
  <c r="A5389" i="59" s="1"/>
  <c r="D5381" i="59"/>
  <c r="A5381" i="59" s="1"/>
  <c r="D5373" i="59"/>
  <c r="A5373" i="59" s="1"/>
  <c r="D5365" i="59"/>
  <c r="A5365" i="59" s="1"/>
  <c r="D5357" i="59"/>
  <c r="A5357" i="59" s="1"/>
  <c r="D5349" i="59"/>
  <c r="A5349" i="59" s="1"/>
  <c r="D5341" i="59"/>
  <c r="A5341" i="59" s="1"/>
  <c r="D5333" i="59"/>
  <c r="A5333" i="59" s="1"/>
  <c r="D5325" i="59"/>
  <c r="A5325" i="59" s="1"/>
  <c r="D5317" i="59"/>
  <c r="A5317" i="59" s="1"/>
  <c r="D5309" i="59"/>
  <c r="A5309" i="59" s="1"/>
  <c r="D5301" i="59"/>
  <c r="A5301" i="59" s="1"/>
  <c r="D5293" i="59"/>
  <c r="A5293" i="59" s="1"/>
  <c r="D5285" i="59"/>
  <c r="A5285" i="59" s="1"/>
  <c r="D5277" i="59"/>
  <c r="A5277" i="59" s="1"/>
  <c r="D5269" i="59"/>
  <c r="A5269" i="59" s="1"/>
  <c r="D5261" i="59"/>
  <c r="A5261" i="59" s="1"/>
  <c r="D5253" i="59"/>
  <c r="A5253" i="59" s="1"/>
  <c r="D5245" i="59"/>
  <c r="A5245" i="59" s="1"/>
  <c r="D5237" i="59"/>
  <c r="A5237" i="59" s="1"/>
  <c r="D5229" i="59"/>
  <c r="A5229" i="59" s="1"/>
  <c r="D5221" i="59"/>
  <c r="A5221" i="59" s="1"/>
  <c r="D5213" i="59"/>
  <c r="A5213" i="59" s="1"/>
  <c r="D5205" i="59"/>
  <c r="A5205" i="59" s="1"/>
  <c r="D5197" i="59"/>
  <c r="A5197" i="59" s="1"/>
  <c r="D5189" i="59"/>
  <c r="A5189" i="59" s="1"/>
  <c r="D5181" i="59"/>
  <c r="A5181" i="59" s="1"/>
  <c r="D5173" i="59"/>
  <c r="A5173" i="59" s="1"/>
  <c r="D5165" i="59"/>
  <c r="A5165" i="59" s="1"/>
  <c r="D5157" i="59"/>
  <c r="A5157" i="59" s="1"/>
  <c r="D5149" i="59"/>
  <c r="A5149" i="59" s="1"/>
  <c r="D5141" i="59"/>
  <c r="A5141" i="59" s="1"/>
  <c r="D5133" i="59"/>
  <c r="A5133" i="59" s="1"/>
  <c r="D5125" i="59"/>
  <c r="A5125" i="59" s="1"/>
  <c r="D5117" i="59"/>
  <c r="A5117" i="59" s="1"/>
  <c r="D5109" i="59"/>
  <c r="A5109" i="59" s="1"/>
  <c r="D5101" i="59"/>
  <c r="A5101" i="59" s="1"/>
  <c r="D5093" i="59"/>
  <c r="A5093" i="59" s="1"/>
  <c r="D5085" i="59"/>
  <c r="A5085" i="59" s="1"/>
  <c r="D5077" i="59"/>
  <c r="A5077" i="59" s="1"/>
  <c r="D5069" i="59"/>
  <c r="A5069" i="59" s="1"/>
  <c r="D5061" i="59"/>
  <c r="A5061" i="59" s="1"/>
  <c r="D5053" i="59"/>
  <c r="A5053" i="59" s="1"/>
  <c r="D5045" i="59"/>
  <c r="A5045" i="59" s="1"/>
  <c r="D5037" i="59"/>
  <c r="A5037" i="59" s="1"/>
  <c r="D5029" i="59"/>
  <c r="A5029" i="59" s="1"/>
  <c r="D5021" i="59"/>
  <c r="A5021" i="59" s="1"/>
  <c r="D5013" i="59"/>
  <c r="A5013" i="59" s="1"/>
  <c r="D5005" i="59"/>
  <c r="A5005" i="59" s="1"/>
  <c r="D4997" i="59"/>
  <c r="A4997" i="59" s="1"/>
  <c r="D4989" i="59"/>
  <c r="A4989" i="59" s="1"/>
  <c r="D4981" i="59"/>
  <c r="A4981" i="59" s="1"/>
  <c r="D4973" i="59"/>
  <c r="A4973" i="59" s="1"/>
  <c r="D4965" i="59"/>
  <c r="A4965" i="59" s="1"/>
  <c r="D4957" i="59"/>
  <c r="A4957" i="59" s="1"/>
  <c r="D4949" i="59"/>
  <c r="A4949" i="59" s="1"/>
  <c r="D4941" i="59"/>
  <c r="A4941" i="59" s="1"/>
  <c r="D4933" i="59"/>
  <c r="A4933" i="59" s="1"/>
  <c r="D4925" i="59"/>
  <c r="A4925" i="59" s="1"/>
  <c r="D4917" i="59"/>
  <c r="A4917" i="59" s="1"/>
  <c r="D7156" i="59"/>
  <c r="A7156" i="59" s="1"/>
  <c r="D7039" i="59"/>
  <c r="A7039" i="59" s="1"/>
  <c r="D7049" i="59"/>
  <c r="A7049" i="59" s="1"/>
  <c r="D6734" i="59"/>
  <c r="A6734" i="59" s="1"/>
  <c r="D6720" i="59"/>
  <c r="A6720" i="59" s="1"/>
  <c r="D6770" i="59"/>
  <c r="A6770" i="59" s="1"/>
  <c r="D6560" i="59"/>
  <c r="A6560" i="59" s="1"/>
  <c r="D6305" i="59"/>
  <c r="A6305" i="59" s="1"/>
  <c r="D6159" i="59"/>
  <c r="A6159" i="59" s="1"/>
  <c r="D6095" i="59"/>
  <c r="A6095" i="59" s="1"/>
  <c r="D6031" i="59"/>
  <c r="A6031" i="59" s="1"/>
  <c r="D5967" i="59"/>
  <c r="A5967" i="59" s="1"/>
  <c r="D6679" i="59"/>
  <c r="A6679" i="59" s="1"/>
  <c r="D6551" i="59"/>
  <c r="A6551" i="59" s="1"/>
  <c r="D6451" i="59"/>
  <c r="A6451" i="59" s="1"/>
  <c r="D6363" i="59"/>
  <c r="A6363" i="59" s="1"/>
  <c r="D6280" i="59"/>
  <c r="A6280" i="59" s="1"/>
  <c r="D6195" i="59"/>
  <c r="A6195" i="59" s="1"/>
  <c r="D6702" i="59"/>
  <c r="A6702" i="59" s="1"/>
  <c r="D6614" i="59"/>
  <c r="A6614" i="59" s="1"/>
  <c r="D6550" i="59"/>
  <c r="A6550" i="59" s="1"/>
  <c r="D6486" i="59"/>
  <c r="A6486" i="59" s="1"/>
  <c r="D6421" i="59"/>
  <c r="A6421" i="59" s="1"/>
  <c r="D6357" i="59"/>
  <c r="A6357" i="59" s="1"/>
  <c r="D6293" i="59"/>
  <c r="A6293" i="59" s="1"/>
  <c r="D6229" i="59"/>
  <c r="A6229" i="59" s="1"/>
  <c r="D6172" i="59"/>
  <c r="A6172" i="59" s="1"/>
  <c r="D6140" i="59"/>
  <c r="A6140" i="59" s="1"/>
  <c r="D6108" i="59"/>
  <c r="A6108" i="59" s="1"/>
  <c r="D6076" i="59"/>
  <c r="A6076" i="59" s="1"/>
  <c r="D6044" i="59"/>
  <c r="A6044" i="59" s="1"/>
  <c r="D6012" i="59"/>
  <c r="A6012" i="59" s="1"/>
  <c r="D5980" i="59"/>
  <c r="A5980" i="59" s="1"/>
  <c r="D5948" i="59"/>
  <c r="A5948" i="59" s="1"/>
  <c r="D5916" i="59"/>
  <c r="A5916" i="59" s="1"/>
  <c r="D5884" i="59"/>
  <c r="A5884" i="59" s="1"/>
  <c r="D5852" i="59"/>
  <c r="A5852" i="59" s="1"/>
  <c r="D5820" i="59"/>
  <c r="A5820" i="59" s="1"/>
  <c r="D5788" i="59"/>
  <c r="A5788" i="59" s="1"/>
  <c r="D5756" i="59"/>
  <c r="A5756" i="59" s="1"/>
  <c r="D6871" i="59"/>
  <c r="A6871" i="59" s="1"/>
  <c r="D6677" i="59"/>
  <c r="A6677" i="59" s="1"/>
  <c r="D6613" i="59"/>
  <c r="A6613" i="59" s="1"/>
  <c r="D6577" i="59"/>
  <c r="A6577" i="59" s="1"/>
  <c r="D6545" i="59"/>
  <c r="A6545" i="59" s="1"/>
  <c r="D6513" i="59"/>
  <c r="A6513" i="59" s="1"/>
  <c r="D6481" i="59"/>
  <c r="A6481" i="59" s="1"/>
  <c r="D6449" i="59"/>
  <c r="A6449" i="59" s="1"/>
  <c r="D6415" i="59"/>
  <c r="A6415" i="59" s="1"/>
  <c r="D6383" i="59"/>
  <c r="A6383" i="59" s="1"/>
  <c r="D6351" i="59"/>
  <c r="A6351" i="59" s="1"/>
  <c r="D6319" i="59"/>
  <c r="A6319" i="59" s="1"/>
  <c r="D6287" i="59"/>
  <c r="A6287" i="59" s="1"/>
  <c r="D6255" i="59"/>
  <c r="A6255" i="59" s="1"/>
  <c r="D6223" i="59"/>
  <c r="A6223" i="59" s="1"/>
  <c r="D6191" i="59"/>
  <c r="A6191" i="59" s="1"/>
  <c r="D5907" i="59"/>
  <c r="A5907" i="59" s="1"/>
  <c r="D5829" i="59"/>
  <c r="A5829" i="59" s="1"/>
  <c r="D5765" i="59"/>
  <c r="A5765" i="59" s="1"/>
  <c r="D5728" i="59"/>
  <c r="A5728" i="59" s="1"/>
  <c r="D5712" i="59"/>
  <c r="A5712" i="59" s="1"/>
  <c r="D5696" i="59"/>
  <c r="A5696" i="59" s="1"/>
  <c r="D5680" i="59"/>
  <c r="A5680" i="59" s="1"/>
  <c r="D5664" i="59"/>
  <c r="A5664" i="59" s="1"/>
  <c r="D5648" i="59"/>
  <c r="A5648" i="59" s="1"/>
  <c r="D5632" i="59"/>
  <c r="A5632" i="59" s="1"/>
  <c r="D5616" i="59"/>
  <c r="A5616" i="59" s="1"/>
  <c r="D5600" i="59"/>
  <c r="A5600" i="59" s="1"/>
  <c r="D5584" i="59"/>
  <c r="A5584" i="59" s="1"/>
  <c r="D5568" i="59"/>
  <c r="A5568" i="59" s="1"/>
  <c r="D5552" i="59"/>
  <c r="A5552" i="59" s="1"/>
  <c r="D5536" i="59"/>
  <c r="A5536" i="59" s="1"/>
  <c r="D5520" i="59"/>
  <c r="A5520" i="59" s="1"/>
  <c r="D5504" i="59"/>
  <c r="A5504" i="59" s="1"/>
  <c r="D5488" i="59"/>
  <c r="A5488" i="59" s="1"/>
  <c r="D5472" i="59"/>
  <c r="A5472" i="59" s="1"/>
  <c r="D5456" i="59"/>
  <c r="A5456" i="59" s="1"/>
  <c r="D5440" i="59"/>
  <c r="A5440" i="59" s="1"/>
  <c r="D5424" i="59"/>
  <c r="A5424" i="59" s="1"/>
  <c r="D5408" i="59"/>
  <c r="A5408" i="59" s="1"/>
  <c r="D5392" i="59"/>
  <c r="A5392" i="59" s="1"/>
  <c r="D5376" i="59"/>
  <c r="A5376" i="59" s="1"/>
  <c r="D5360" i="59"/>
  <c r="A5360" i="59" s="1"/>
  <c r="D5344" i="59"/>
  <c r="A5344" i="59" s="1"/>
  <c r="D5328" i="59"/>
  <c r="A5328" i="59" s="1"/>
  <c r="D5314" i="59"/>
  <c r="A5314" i="59" s="1"/>
  <c r="D5304" i="59"/>
  <c r="A5304" i="59" s="1"/>
  <c r="D5294" i="59"/>
  <c r="A5294" i="59" s="1"/>
  <c r="D5282" i="59"/>
  <c r="A5282" i="59" s="1"/>
  <c r="D5272" i="59"/>
  <c r="A5272" i="59" s="1"/>
  <c r="D5262" i="59"/>
  <c r="A5262" i="59" s="1"/>
  <c r="D5250" i="59"/>
  <c r="A5250" i="59" s="1"/>
  <c r="D5240" i="59"/>
  <c r="A5240" i="59" s="1"/>
  <c r="D5230" i="59"/>
  <c r="A5230" i="59" s="1"/>
  <c r="D5218" i="59"/>
  <c r="A5218" i="59" s="1"/>
  <c r="D5208" i="59"/>
  <c r="A5208" i="59" s="1"/>
  <c r="D5198" i="59"/>
  <c r="A5198" i="59" s="1"/>
  <c r="D5186" i="59"/>
  <c r="A5186" i="59" s="1"/>
  <c r="D5176" i="59"/>
  <c r="A5176" i="59" s="1"/>
  <c r="D5921" i="59"/>
  <c r="A5921" i="59" s="1"/>
  <c r="D5873" i="59"/>
  <c r="A5873" i="59" s="1"/>
  <c r="D5847" i="59"/>
  <c r="A5847" i="59" s="1"/>
  <c r="D5807" i="59"/>
  <c r="A5807" i="59" s="1"/>
  <c r="D5759" i="59"/>
  <c r="A5759" i="59" s="1"/>
  <c r="D5919" i="59"/>
  <c r="A5919" i="59" s="1"/>
  <c r="D5879" i="59"/>
  <c r="A5879" i="59" s="1"/>
  <c r="D5817" i="59"/>
  <c r="A5817" i="59" s="1"/>
  <c r="D5777" i="59"/>
  <c r="A5777" i="59" s="1"/>
  <c r="D5737" i="59"/>
  <c r="A5737" i="59" s="1"/>
  <c r="D5725" i="59"/>
  <c r="A5725" i="59" s="1"/>
  <c r="D5715" i="59"/>
  <c r="A5715" i="59" s="1"/>
  <c r="D5705" i="59"/>
  <c r="A5705" i="59" s="1"/>
  <c r="D5693" i="59"/>
  <c r="A5693" i="59" s="1"/>
  <c r="D5683" i="59"/>
  <c r="A5683" i="59" s="1"/>
  <c r="D5673" i="59"/>
  <c r="A5673" i="59" s="1"/>
  <c r="D5661" i="59"/>
  <c r="A5661" i="59" s="1"/>
  <c r="D5651" i="59"/>
  <c r="A5651" i="59" s="1"/>
  <c r="D5641" i="59"/>
  <c r="A5641" i="59" s="1"/>
  <c r="D5629" i="59"/>
  <c r="A5629" i="59" s="1"/>
  <c r="D5619" i="59"/>
  <c r="A5619" i="59" s="1"/>
  <c r="D5609" i="59"/>
  <c r="A5609" i="59" s="1"/>
  <c r="D5597" i="59"/>
  <c r="A5597" i="59" s="1"/>
  <c r="D5587" i="59"/>
  <c r="A5587" i="59" s="1"/>
  <c r="D5577" i="59"/>
  <c r="A5577" i="59" s="1"/>
  <c r="D5565" i="59"/>
  <c r="A5565" i="59" s="1"/>
  <c r="D5555" i="59"/>
  <c r="A5555" i="59" s="1"/>
  <c r="D5545" i="59"/>
  <c r="A5545" i="59" s="1"/>
  <c r="D5533" i="59"/>
  <c r="A5533" i="59" s="1"/>
  <c r="D5523" i="59"/>
  <c r="A5523" i="59" s="1"/>
  <c r="D5515" i="59"/>
  <c r="A5515" i="59" s="1"/>
  <c r="D5507" i="59"/>
  <c r="A5507" i="59" s="1"/>
  <c r="D5499" i="59"/>
  <c r="A5499" i="59" s="1"/>
  <c r="D5491" i="59"/>
  <c r="A5491" i="59" s="1"/>
  <c r="D5483" i="59"/>
  <c r="A5483" i="59" s="1"/>
  <c r="D5475" i="59"/>
  <c r="A5475" i="59" s="1"/>
  <c r="D5467" i="59"/>
  <c r="A5467" i="59" s="1"/>
  <c r="D5459" i="59"/>
  <c r="A5459" i="59" s="1"/>
  <c r="D5451" i="59"/>
  <c r="A5451" i="59" s="1"/>
  <c r="D5443" i="59"/>
  <c r="A5443" i="59" s="1"/>
  <c r="D5435" i="59"/>
  <c r="A5435" i="59" s="1"/>
  <c r="D5427" i="59"/>
  <c r="A5427" i="59" s="1"/>
  <c r="D5419" i="59"/>
  <c r="A5419" i="59" s="1"/>
  <c r="D5411" i="59"/>
  <c r="A5411" i="59" s="1"/>
  <c r="D5403" i="59"/>
  <c r="A5403" i="59" s="1"/>
  <c r="D5395" i="59"/>
  <c r="A5395" i="59" s="1"/>
  <c r="D5387" i="59"/>
  <c r="A5387" i="59" s="1"/>
  <c r="D5379" i="59"/>
  <c r="A5379" i="59" s="1"/>
  <c r="D5371" i="59"/>
  <c r="A5371" i="59" s="1"/>
  <c r="D5363" i="59"/>
  <c r="A5363" i="59" s="1"/>
  <c r="D5355" i="59"/>
  <c r="A5355" i="59" s="1"/>
  <c r="D5347" i="59"/>
  <c r="A5347" i="59" s="1"/>
  <c r="D5339" i="59"/>
  <c r="A5339" i="59" s="1"/>
  <c r="D5331" i="59"/>
  <c r="A5331" i="59" s="1"/>
  <c r="D5323" i="59"/>
  <c r="A5323" i="59" s="1"/>
  <c r="D5315" i="59"/>
  <c r="A5315" i="59" s="1"/>
  <c r="D5307" i="59"/>
  <c r="A5307" i="59" s="1"/>
  <c r="D5299" i="59"/>
  <c r="A5299" i="59" s="1"/>
  <c r="D5291" i="59"/>
  <c r="A5291" i="59" s="1"/>
  <c r="D5283" i="59"/>
  <c r="A5283" i="59" s="1"/>
  <c r="D5275" i="59"/>
  <c r="A5275" i="59" s="1"/>
  <c r="D5267" i="59"/>
  <c r="A5267" i="59" s="1"/>
  <c r="D5259" i="59"/>
  <c r="A5259" i="59" s="1"/>
  <c r="D5251" i="59"/>
  <c r="A5251" i="59" s="1"/>
  <c r="D5243" i="59"/>
  <c r="A5243" i="59" s="1"/>
  <c r="D5235" i="59"/>
  <c r="A5235" i="59" s="1"/>
  <c r="D5227" i="59"/>
  <c r="A5227" i="59" s="1"/>
  <c r="D5219" i="59"/>
  <c r="A5219" i="59" s="1"/>
  <c r="D5211" i="59"/>
  <c r="A5211" i="59" s="1"/>
  <c r="D5203" i="59"/>
  <c r="A5203" i="59" s="1"/>
  <c r="D5195" i="59"/>
  <c r="A5195" i="59" s="1"/>
  <c r="D7029" i="59"/>
  <c r="A7029" i="59" s="1"/>
  <c r="D6975" i="59"/>
  <c r="A6975" i="59" s="1"/>
  <c r="D6926" i="59"/>
  <c r="A6926" i="59" s="1"/>
  <c r="D6913" i="59"/>
  <c r="A6913" i="59" s="1"/>
  <c r="D7009" i="59"/>
  <c r="A7009" i="59" s="1"/>
  <c r="D6915" i="59"/>
  <c r="A6915" i="59" s="1"/>
  <c r="D6496" i="59"/>
  <c r="A6496" i="59" s="1"/>
  <c r="D6241" i="59"/>
  <c r="A6241" i="59" s="1"/>
  <c r="D6143" i="59"/>
  <c r="A6143" i="59" s="1"/>
  <c r="D6079" i="59"/>
  <c r="A6079" i="59" s="1"/>
  <c r="D6015" i="59"/>
  <c r="A6015" i="59" s="1"/>
  <c r="D5951" i="59"/>
  <c r="A5951" i="59" s="1"/>
  <c r="D6647" i="59"/>
  <c r="A6647" i="59" s="1"/>
  <c r="D6519" i="59"/>
  <c r="A6519" i="59" s="1"/>
  <c r="D6427" i="59"/>
  <c r="A6427" i="59" s="1"/>
  <c r="D6344" i="59"/>
  <c r="A6344" i="59" s="1"/>
  <c r="D6259" i="59"/>
  <c r="A6259" i="59" s="1"/>
  <c r="D6946" i="59"/>
  <c r="A6946" i="59" s="1"/>
  <c r="D6674" i="59"/>
  <c r="A6674" i="59" s="1"/>
  <c r="D6598" i="59"/>
  <c r="A6598" i="59" s="1"/>
  <c r="D6534" i="59"/>
  <c r="A6534" i="59" s="1"/>
  <c r="D6470" i="59"/>
  <c r="A6470" i="59" s="1"/>
  <c r="D6405" i="59"/>
  <c r="A6405" i="59" s="1"/>
  <c r="D6341" i="59"/>
  <c r="A6341" i="59" s="1"/>
  <c r="D6277" i="59"/>
  <c r="A6277" i="59" s="1"/>
  <c r="D6213" i="59"/>
  <c r="A6213" i="59" s="1"/>
  <c r="D6164" i="59"/>
  <c r="A6164" i="59" s="1"/>
  <c r="D6132" i="59"/>
  <c r="A6132" i="59" s="1"/>
  <c r="D6100" i="59"/>
  <c r="A6100" i="59" s="1"/>
  <c r="D6068" i="59"/>
  <c r="A6068" i="59" s="1"/>
  <c r="D6036" i="59"/>
  <c r="A6036" i="59" s="1"/>
  <c r="D6004" i="59"/>
  <c r="A6004" i="59" s="1"/>
  <c r="D5972" i="59"/>
  <c r="A5972" i="59" s="1"/>
  <c r="D5940" i="59"/>
  <c r="A5940" i="59" s="1"/>
  <c r="D5908" i="59"/>
  <c r="A5908" i="59" s="1"/>
  <c r="D5876" i="59"/>
  <c r="A5876" i="59" s="1"/>
  <c r="D5844" i="59"/>
  <c r="A5844" i="59" s="1"/>
  <c r="D5812" i="59"/>
  <c r="A5812" i="59" s="1"/>
  <c r="D5780" i="59"/>
  <c r="A5780" i="59" s="1"/>
  <c r="D5748" i="59"/>
  <c r="A5748" i="59" s="1"/>
  <c r="D6807" i="59"/>
  <c r="A6807" i="59" s="1"/>
  <c r="D6661" i="59"/>
  <c r="A6661" i="59" s="1"/>
  <c r="D6597" i="59"/>
  <c r="A6597" i="59" s="1"/>
  <c r="D6565" i="59"/>
  <c r="A6565" i="59" s="1"/>
  <c r="D6533" i="59"/>
  <c r="A6533" i="59" s="1"/>
  <c r="D6501" i="59"/>
  <c r="A6501" i="59" s="1"/>
  <c r="D6469" i="59"/>
  <c r="A6469" i="59" s="1"/>
  <c r="D6436" i="59"/>
  <c r="A6436" i="59" s="1"/>
  <c r="D6404" i="59"/>
  <c r="A6404" i="59" s="1"/>
  <c r="D6372" i="59"/>
  <c r="A6372" i="59" s="1"/>
  <c r="D6340" i="59"/>
  <c r="A6340" i="59" s="1"/>
  <c r="D6308" i="59"/>
  <c r="A6308" i="59" s="1"/>
  <c r="D6276" i="59"/>
  <c r="A6276" i="59" s="1"/>
  <c r="D6244" i="59"/>
  <c r="A6244" i="59" s="1"/>
  <c r="D6212" i="59"/>
  <c r="A6212" i="59" s="1"/>
  <c r="D6180" i="59"/>
  <c r="A6180" i="59" s="1"/>
  <c r="D5883" i="59"/>
  <c r="A5883" i="59" s="1"/>
  <c r="D5805" i="59"/>
  <c r="A5805" i="59" s="1"/>
  <c r="D5741" i="59"/>
  <c r="A5741" i="59" s="1"/>
  <c r="D5722" i="59"/>
  <c r="A5722" i="59" s="1"/>
  <c r="D5706" i="59"/>
  <c r="A5706" i="59" s="1"/>
  <c r="D5690" i="59"/>
  <c r="A5690" i="59" s="1"/>
  <c r="D5674" i="59"/>
  <c r="A5674" i="59" s="1"/>
  <c r="D5658" i="59"/>
  <c r="A5658" i="59" s="1"/>
  <c r="D5642" i="59"/>
  <c r="A5642" i="59" s="1"/>
  <c r="D5626" i="59"/>
  <c r="A5626" i="59" s="1"/>
  <c r="D5610" i="59"/>
  <c r="A5610" i="59" s="1"/>
  <c r="D5594" i="59"/>
  <c r="A5594" i="59" s="1"/>
  <c r="D5578" i="59"/>
  <c r="A5578" i="59" s="1"/>
  <c r="D5562" i="59"/>
  <c r="A5562" i="59" s="1"/>
  <c r="D5546" i="59"/>
  <c r="A5546" i="59" s="1"/>
  <c r="D5530" i="59"/>
  <c r="A5530" i="59" s="1"/>
  <c r="D5514" i="59"/>
  <c r="A5514" i="59" s="1"/>
  <c r="D5498" i="59"/>
  <c r="A5498" i="59" s="1"/>
  <c r="D5482" i="59"/>
  <c r="A5482" i="59" s="1"/>
  <c r="D5466" i="59"/>
  <c r="A5466" i="59" s="1"/>
  <c r="D5450" i="59"/>
  <c r="A5450" i="59" s="1"/>
  <c r="D5434" i="59"/>
  <c r="A5434" i="59" s="1"/>
  <c r="D7325" i="59"/>
  <c r="A7325" i="59" s="1"/>
  <c r="D7197" i="59"/>
  <c r="A7197" i="59" s="1"/>
  <c r="D6862" i="59"/>
  <c r="A6862" i="59" s="1"/>
  <c r="D6849" i="59"/>
  <c r="A6849" i="59" s="1"/>
  <c r="D6896" i="59"/>
  <c r="A6896" i="59" s="1"/>
  <c r="D6690" i="59"/>
  <c r="A6690" i="59" s="1"/>
  <c r="D6433" i="59"/>
  <c r="A6433" i="59" s="1"/>
  <c r="D6206" i="59"/>
  <c r="A6206" i="59" s="1"/>
  <c r="D6127" i="59"/>
  <c r="A6127" i="59" s="1"/>
  <c r="D6063" i="59"/>
  <c r="A6063" i="59" s="1"/>
  <c r="D5999" i="59"/>
  <c r="A5999" i="59" s="1"/>
  <c r="D6895" i="59"/>
  <c r="A6895" i="59" s="1"/>
  <c r="D6615" i="59"/>
  <c r="A6615" i="59" s="1"/>
  <c r="D6491" i="59"/>
  <c r="A6491" i="59" s="1"/>
  <c r="D6408" i="59"/>
  <c r="A6408" i="59" s="1"/>
  <c r="D6323" i="59"/>
  <c r="A6323" i="59" s="1"/>
  <c r="D6235" i="59"/>
  <c r="A6235" i="59" s="1"/>
  <c r="D6859" i="59"/>
  <c r="A6859" i="59" s="1"/>
  <c r="D6654" i="59"/>
  <c r="A6654" i="59" s="1"/>
  <c r="D6582" i="59"/>
  <c r="A6582" i="59" s="1"/>
  <c r="D6518" i="59"/>
  <c r="A6518" i="59" s="1"/>
  <c r="D6454" i="59"/>
  <c r="A6454" i="59" s="1"/>
  <c r="D6389" i="59"/>
  <c r="A6389" i="59" s="1"/>
  <c r="D6325" i="59"/>
  <c r="A6325" i="59" s="1"/>
  <c r="D6261" i="59"/>
  <c r="A6261" i="59" s="1"/>
  <c r="D6197" i="59"/>
  <c r="A6197" i="59" s="1"/>
  <c r="D6156" i="59"/>
  <c r="A6156" i="59" s="1"/>
  <c r="D6124" i="59"/>
  <c r="A6124" i="59" s="1"/>
  <c r="D6092" i="59"/>
  <c r="A6092" i="59" s="1"/>
  <c r="D6060" i="59"/>
  <c r="A6060" i="59" s="1"/>
  <c r="D6028" i="59"/>
  <c r="A6028" i="59" s="1"/>
  <c r="D5996" i="59"/>
  <c r="A5996" i="59" s="1"/>
  <c r="D5964" i="59"/>
  <c r="A5964" i="59" s="1"/>
  <c r="D5932" i="59"/>
  <c r="A5932" i="59" s="1"/>
  <c r="D5900" i="59"/>
  <c r="A5900" i="59" s="1"/>
  <c r="D5868" i="59"/>
  <c r="A5868" i="59" s="1"/>
  <c r="D5836" i="59"/>
  <c r="A5836" i="59" s="1"/>
  <c r="D5804" i="59"/>
  <c r="A5804" i="59" s="1"/>
  <c r="D5772" i="59"/>
  <c r="A5772" i="59" s="1"/>
  <c r="D5740" i="59"/>
  <c r="A5740" i="59" s="1"/>
  <c r="D6748" i="59"/>
  <c r="A6748" i="59" s="1"/>
  <c r="D6645" i="59"/>
  <c r="A6645" i="59" s="1"/>
  <c r="D6593" i="59"/>
  <c r="A6593" i="59" s="1"/>
  <c r="D6561" i="59"/>
  <c r="A6561" i="59" s="1"/>
  <c r="D6529" i="59"/>
  <c r="A6529" i="59" s="1"/>
  <c r="D6497" i="59"/>
  <c r="A6497" i="59" s="1"/>
  <c r="D6465" i="59"/>
  <c r="A6465" i="59" s="1"/>
  <c r="D6431" i="59"/>
  <c r="A6431" i="59" s="1"/>
  <c r="D6399" i="59"/>
  <c r="A6399" i="59" s="1"/>
  <c r="D6367" i="59"/>
  <c r="A6367" i="59" s="1"/>
  <c r="D6335" i="59"/>
  <c r="A6335" i="59" s="1"/>
  <c r="D6303" i="59"/>
  <c r="A6303" i="59" s="1"/>
  <c r="D6271" i="59"/>
  <c r="A6271" i="59" s="1"/>
  <c r="D6239" i="59"/>
  <c r="A6239" i="59" s="1"/>
  <c r="D6207" i="59"/>
  <c r="A6207" i="59" s="1"/>
  <c r="D5939" i="59"/>
  <c r="A5939" i="59" s="1"/>
  <c r="D5875" i="59"/>
  <c r="A5875" i="59" s="1"/>
  <c r="D5797" i="59"/>
  <c r="A5797" i="59" s="1"/>
  <c r="D5736" i="59"/>
  <c r="A5736" i="59" s="1"/>
  <c r="D5720" i="59"/>
  <c r="A5720" i="59" s="1"/>
  <c r="D5704" i="59"/>
  <c r="A5704" i="59" s="1"/>
  <c r="D5688" i="59"/>
  <c r="A5688" i="59" s="1"/>
  <c r="D5672" i="59"/>
  <c r="A5672" i="59" s="1"/>
  <c r="D5656" i="59"/>
  <c r="A5656" i="59" s="1"/>
  <c r="D5640" i="59"/>
  <c r="A5640" i="59" s="1"/>
  <c r="D5624" i="59"/>
  <c r="A5624" i="59" s="1"/>
  <c r="D5608" i="59"/>
  <c r="A5608" i="59" s="1"/>
  <c r="D5592" i="59"/>
  <c r="A5592" i="59" s="1"/>
  <c r="D5576" i="59"/>
  <c r="A5576" i="59" s="1"/>
  <c r="D5560" i="59"/>
  <c r="A5560" i="59" s="1"/>
  <c r="D5544" i="59"/>
  <c r="A5544" i="59" s="1"/>
  <c r="D5528" i="59"/>
  <c r="A5528" i="59" s="1"/>
  <c r="D5512" i="59"/>
  <c r="A5512" i="59" s="1"/>
  <c r="D5496" i="59"/>
  <c r="A5496" i="59" s="1"/>
  <c r="D5480" i="59"/>
  <c r="A5480" i="59" s="1"/>
  <c r="D5464" i="59"/>
  <c r="A5464" i="59" s="1"/>
  <c r="D5448" i="59"/>
  <c r="A5448" i="59" s="1"/>
  <c r="D5432" i="59"/>
  <c r="A5432" i="59" s="1"/>
  <c r="D5416" i="59"/>
  <c r="A5416" i="59" s="1"/>
  <c r="D5400" i="59"/>
  <c r="A5400" i="59" s="1"/>
  <c r="D5384" i="59"/>
  <c r="A5384" i="59" s="1"/>
  <c r="D5368" i="59"/>
  <c r="A5368" i="59" s="1"/>
  <c r="D5352" i="59"/>
  <c r="A5352" i="59" s="1"/>
  <c r="D5336" i="59"/>
  <c r="A5336" i="59" s="1"/>
  <c r="D5320" i="59"/>
  <c r="A5320" i="59" s="1"/>
  <c r="D5310" i="59"/>
  <c r="A5310" i="59" s="1"/>
  <c r="D5298" i="59"/>
  <c r="A5298" i="59" s="1"/>
  <c r="D5288" i="59"/>
  <c r="A5288" i="59" s="1"/>
  <c r="D5278" i="59"/>
  <c r="A5278" i="59" s="1"/>
  <c r="D5266" i="59"/>
  <c r="A5266" i="59" s="1"/>
  <c r="D5256" i="59"/>
  <c r="A5256" i="59" s="1"/>
  <c r="D5246" i="59"/>
  <c r="A5246" i="59" s="1"/>
  <c r="D5234" i="59"/>
  <c r="A5234" i="59" s="1"/>
  <c r="D5224" i="59"/>
  <c r="A5224" i="59" s="1"/>
  <c r="D5214" i="59"/>
  <c r="A5214" i="59" s="1"/>
  <c r="D5202" i="59"/>
  <c r="A5202" i="59" s="1"/>
  <c r="D5192" i="59"/>
  <c r="A5192" i="59" s="1"/>
  <c r="D5182" i="59"/>
  <c r="A5182" i="59" s="1"/>
  <c r="D5937" i="59"/>
  <c r="A5937" i="59" s="1"/>
  <c r="D5897" i="59"/>
  <c r="A5897" i="59" s="1"/>
  <c r="D5865" i="59"/>
  <c r="A5865" i="59" s="1"/>
  <c r="D5823" i="59"/>
  <c r="A5823" i="59" s="1"/>
  <c r="D5783" i="59"/>
  <c r="A5783" i="59" s="1"/>
  <c r="D5743" i="59"/>
  <c r="A5743" i="59" s="1"/>
  <c r="D5895" i="59"/>
  <c r="A5895" i="59" s="1"/>
  <c r="D5841" i="59"/>
  <c r="A5841" i="59" s="1"/>
  <c r="D5801" i="59"/>
  <c r="A5801" i="59" s="1"/>
  <c r="D5753" i="59"/>
  <c r="A5753" i="59" s="1"/>
  <c r="D5731" i="59"/>
  <c r="A5731" i="59" s="1"/>
  <c r="D5721" i="59"/>
  <c r="A5721" i="59" s="1"/>
  <c r="D5709" i="59"/>
  <c r="A5709" i="59" s="1"/>
  <c r="D5699" i="59"/>
  <c r="A5699" i="59" s="1"/>
  <c r="D5689" i="59"/>
  <c r="A5689" i="59" s="1"/>
  <c r="D5677" i="59"/>
  <c r="A5677" i="59" s="1"/>
  <c r="D5667" i="59"/>
  <c r="A5667" i="59" s="1"/>
  <c r="D5657" i="59"/>
  <c r="A5657" i="59" s="1"/>
  <c r="D5645" i="59"/>
  <c r="A5645" i="59" s="1"/>
  <c r="D5635" i="59"/>
  <c r="A5635" i="59" s="1"/>
  <c r="D5625" i="59"/>
  <c r="A5625" i="59" s="1"/>
  <c r="D5613" i="59"/>
  <c r="A5613" i="59" s="1"/>
  <c r="D5603" i="59"/>
  <c r="A5603" i="59" s="1"/>
  <c r="D5593" i="59"/>
  <c r="A5593" i="59" s="1"/>
  <c r="D5581" i="59"/>
  <c r="A5581" i="59" s="1"/>
  <c r="D5571" i="59"/>
  <c r="A5571" i="59" s="1"/>
  <c r="D5561" i="59"/>
  <c r="A5561" i="59" s="1"/>
  <c r="D5549" i="59"/>
  <c r="A5549" i="59" s="1"/>
  <c r="D5539" i="59"/>
  <c r="A5539" i="59" s="1"/>
  <c r="D5529" i="59"/>
  <c r="A5529" i="59" s="1"/>
  <c r="D5519" i="59"/>
  <c r="A5519" i="59" s="1"/>
  <c r="D5511" i="59"/>
  <c r="A5511" i="59" s="1"/>
  <c r="D5503" i="59"/>
  <c r="A5503" i="59" s="1"/>
  <c r="D5495" i="59"/>
  <c r="A5495" i="59" s="1"/>
  <c r="D5487" i="59"/>
  <c r="A5487" i="59" s="1"/>
  <c r="D5479" i="59"/>
  <c r="A5479" i="59" s="1"/>
  <c r="D5471" i="59"/>
  <c r="A5471" i="59" s="1"/>
  <c r="D5463" i="59"/>
  <c r="A5463" i="59" s="1"/>
  <c r="D5455" i="59"/>
  <c r="A5455" i="59" s="1"/>
  <c r="D5447" i="59"/>
  <c r="A5447" i="59" s="1"/>
  <c r="D5439" i="59"/>
  <c r="A5439" i="59" s="1"/>
  <c r="D5431" i="59"/>
  <c r="A5431" i="59" s="1"/>
  <c r="D5423" i="59"/>
  <c r="A5423" i="59" s="1"/>
  <c r="D5415" i="59"/>
  <c r="A5415" i="59" s="1"/>
  <c r="D5407" i="59"/>
  <c r="A5407" i="59" s="1"/>
  <c r="D5399" i="59"/>
  <c r="A5399" i="59" s="1"/>
  <c r="D5391" i="59"/>
  <c r="A5391" i="59" s="1"/>
  <c r="D5383" i="59"/>
  <c r="A5383" i="59" s="1"/>
  <c r="D5375" i="59"/>
  <c r="A5375" i="59" s="1"/>
  <c r="D5367" i="59"/>
  <c r="A5367" i="59" s="1"/>
  <c r="D5359" i="59"/>
  <c r="A5359" i="59" s="1"/>
  <c r="D5351" i="59"/>
  <c r="A5351" i="59" s="1"/>
  <c r="D5343" i="59"/>
  <c r="A5343" i="59" s="1"/>
  <c r="D5335" i="59"/>
  <c r="A5335" i="59" s="1"/>
  <c r="D5327" i="59"/>
  <c r="A5327" i="59" s="1"/>
  <c r="D5319" i="59"/>
  <c r="A5319" i="59" s="1"/>
  <c r="D5311" i="59"/>
  <c r="A5311" i="59" s="1"/>
  <c r="D5303" i="59"/>
  <c r="A5303" i="59" s="1"/>
  <c r="D5295" i="59"/>
  <c r="A5295" i="59" s="1"/>
  <c r="D5287" i="59"/>
  <c r="A5287" i="59" s="1"/>
  <c r="D5279" i="59"/>
  <c r="A5279" i="59" s="1"/>
  <c r="D5271" i="59"/>
  <c r="A5271" i="59" s="1"/>
  <c r="D5263" i="59"/>
  <c r="A5263" i="59" s="1"/>
  <c r="D5255" i="59"/>
  <c r="A5255" i="59" s="1"/>
  <c r="D5247" i="59"/>
  <c r="A5247" i="59" s="1"/>
  <c r="D5239" i="59"/>
  <c r="A5239" i="59" s="1"/>
  <c r="D5231" i="59"/>
  <c r="A5231" i="59" s="1"/>
  <c r="D5223" i="59"/>
  <c r="A5223" i="59" s="1"/>
  <c r="D5215" i="59"/>
  <c r="A5215" i="59" s="1"/>
  <c r="D5207" i="59"/>
  <c r="A5207" i="59" s="1"/>
  <c r="D5199" i="59"/>
  <c r="A5199" i="59" s="1"/>
  <c r="D5191" i="59"/>
  <c r="A5191" i="59" s="1"/>
  <c r="D5183" i="59"/>
  <c r="A5183" i="59" s="1"/>
  <c r="D5175" i="59"/>
  <c r="A5175" i="59" s="1"/>
  <c r="D5167" i="59"/>
  <c r="A5167" i="59" s="1"/>
  <c r="D5159" i="59"/>
  <c r="A5159" i="59" s="1"/>
  <c r="D5418" i="59"/>
  <c r="A5418" i="59" s="1"/>
  <c r="D5354" i="59"/>
  <c r="A5354" i="59" s="1"/>
  <c r="D5302" i="59"/>
  <c r="A5302" i="59" s="1"/>
  <c r="D5258" i="59"/>
  <c r="A5258" i="59" s="1"/>
  <c r="D5216" i="59"/>
  <c r="A5216" i="59" s="1"/>
  <c r="D5174" i="59"/>
  <c r="A5174" i="59" s="1"/>
  <c r="D5791" i="59"/>
  <c r="A5791" i="59" s="1"/>
  <c r="D5809" i="59"/>
  <c r="A5809" i="59" s="1"/>
  <c r="D5713" i="59"/>
  <c r="A5713" i="59" s="1"/>
  <c r="D5669" i="59"/>
  <c r="A5669" i="59" s="1"/>
  <c r="D5627" i="59"/>
  <c r="A5627" i="59" s="1"/>
  <c r="D5585" i="59"/>
  <c r="A5585" i="59" s="1"/>
  <c r="D5541" i="59"/>
  <c r="A5541" i="59" s="1"/>
  <c r="D5505" i="59"/>
  <c r="A5505" i="59" s="1"/>
  <c r="D5473" i="59"/>
  <c r="A5473" i="59" s="1"/>
  <c r="D5441" i="59"/>
  <c r="A5441" i="59" s="1"/>
  <c r="D5409" i="59"/>
  <c r="A5409" i="59" s="1"/>
  <c r="D5377" i="59"/>
  <c r="A5377" i="59" s="1"/>
  <c r="D5345" i="59"/>
  <c r="A5345" i="59" s="1"/>
  <c r="D5313" i="59"/>
  <c r="A5313" i="59" s="1"/>
  <c r="D5281" i="59"/>
  <c r="A5281" i="59" s="1"/>
  <c r="D5249" i="59"/>
  <c r="A5249" i="59" s="1"/>
  <c r="D5217" i="59"/>
  <c r="A5217" i="59" s="1"/>
  <c r="D5187" i="59"/>
  <c r="A5187" i="59" s="1"/>
  <c r="D5171" i="59"/>
  <c r="A5171" i="59" s="1"/>
  <c r="D5155" i="59"/>
  <c r="A5155" i="59" s="1"/>
  <c r="D5145" i="59"/>
  <c r="A5145" i="59" s="1"/>
  <c r="D5135" i="59"/>
  <c r="A5135" i="59" s="1"/>
  <c r="D5123" i="59"/>
  <c r="A5123" i="59" s="1"/>
  <c r="D5113" i="59"/>
  <c r="A5113" i="59" s="1"/>
  <c r="D5103" i="59"/>
  <c r="A5103" i="59" s="1"/>
  <c r="D5091" i="59"/>
  <c r="A5091" i="59" s="1"/>
  <c r="D5081" i="59"/>
  <c r="A5081" i="59" s="1"/>
  <c r="D5071" i="59"/>
  <c r="A5071" i="59" s="1"/>
  <c r="D5059" i="59"/>
  <c r="A5059" i="59" s="1"/>
  <c r="D5049" i="59"/>
  <c r="A5049" i="59" s="1"/>
  <c r="D5039" i="59"/>
  <c r="A5039" i="59" s="1"/>
  <c r="D5027" i="59"/>
  <c r="A5027" i="59" s="1"/>
  <c r="D5017" i="59"/>
  <c r="A5017" i="59" s="1"/>
  <c r="D5007" i="59"/>
  <c r="A5007" i="59" s="1"/>
  <c r="D4995" i="59"/>
  <c r="A4995" i="59" s="1"/>
  <c r="D4985" i="59"/>
  <c r="A4985" i="59" s="1"/>
  <c r="D4975" i="59"/>
  <c r="A4975" i="59" s="1"/>
  <c r="D4963" i="59"/>
  <c r="A4963" i="59" s="1"/>
  <c r="D4953" i="59"/>
  <c r="A4953" i="59" s="1"/>
  <c r="D4943" i="59"/>
  <c r="A4943" i="59" s="1"/>
  <c r="D4931" i="59"/>
  <c r="A4931" i="59" s="1"/>
  <c r="D4921" i="59"/>
  <c r="A4921" i="59" s="1"/>
  <c r="D4911" i="59"/>
  <c r="A4911" i="59" s="1"/>
  <c r="D4903" i="59"/>
  <c r="A4903" i="59" s="1"/>
  <c r="D4895" i="59"/>
  <c r="A4895" i="59" s="1"/>
  <c r="D4887" i="59"/>
  <c r="A4887" i="59" s="1"/>
  <c r="D4879" i="59"/>
  <c r="A4879" i="59" s="1"/>
  <c r="D5917" i="59"/>
  <c r="A5917" i="59" s="1"/>
  <c r="D5885" i="59"/>
  <c r="A5885" i="59" s="1"/>
  <c r="D5863" i="59"/>
  <c r="A5863" i="59" s="1"/>
  <c r="D5835" i="59"/>
  <c r="A5835" i="59" s="1"/>
  <c r="D5803" i="59"/>
  <c r="A5803" i="59" s="1"/>
  <c r="D5771" i="59"/>
  <c r="A5771" i="59" s="1"/>
  <c r="D5152" i="59"/>
  <c r="A5152" i="59" s="1"/>
  <c r="D5120" i="59"/>
  <c r="A5120" i="59" s="1"/>
  <c r="D5088" i="59"/>
  <c r="A5088" i="59" s="1"/>
  <c r="D5056" i="59"/>
  <c r="A5056" i="59" s="1"/>
  <c r="D5024" i="59"/>
  <c r="A5024" i="59" s="1"/>
  <c r="D4992" i="59"/>
  <c r="A4992" i="59" s="1"/>
  <c r="D4960" i="59"/>
  <c r="A4960" i="59" s="1"/>
  <c r="D4928" i="59"/>
  <c r="A4928" i="59" s="1"/>
  <c r="D4896" i="59"/>
  <c r="A4896" i="59" s="1"/>
  <c r="D5170" i="59"/>
  <c r="A5170" i="59" s="1"/>
  <c r="D5138" i="59"/>
  <c r="A5138" i="59" s="1"/>
  <c r="D5106" i="59"/>
  <c r="A5106" i="59" s="1"/>
  <c r="D5074" i="59"/>
  <c r="A5074" i="59" s="1"/>
  <c r="D5042" i="59"/>
  <c r="A5042" i="59" s="1"/>
  <c r="D5010" i="59"/>
  <c r="A5010" i="59" s="1"/>
  <c r="D4978" i="59"/>
  <c r="A4978" i="59" s="1"/>
  <c r="D4946" i="59"/>
  <c r="A4946" i="59" s="1"/>
  <c r="D4914" i="59"/>
  <c r="A4914" i="59" s="1"/>
  <c r="D4882" i="59"/>
  <c r="A4882" i="59" s="1"/>
  <c r="D4871" i="59"/>
  <c r="A4871" i="59" s="1"/>
  <c r="D4863" i="59"/>
  <c r="A4863" i="59" s="1"/>
  <c r="D4855" i="59"/>
  <c r="A4855" i="59" s="1"/>
  <c r="D4847" i="59"/>
  <c r="A4847" i="59" s="1"/>
  <c r="D4839" i="59"/>
  <c r="A4839" i="59" s="1"/>
  <c r="D4831" i="59"/>
  <c r="A4831" i="59" s="1"/>
  <c r="D4823" i="59"/>
  <c r="A4823" i="59" s="1"/>
  <c r="D4815" i="59"/>
  <c r="A4815" i="59" s="1"/>
  <c r="D4807" i="59"/>
  <c r="A4807" i="59" s="1"/>
  <c r="D4799" i="59"/>
  <c r="A4799" i="59" s="1"/>
  <c r="D4791" i="59"/>
  <c r="A4791" i="59" s="1"/>
  <c r="D4783" i="59"/>
  <c r="A4783" i="59" s="1"/>
  <c r="D4775" i="59"/>
  <c r="A4775" i="59" s="1"/>
  <c r="D4767" i="59"/>
  <c r="A4767" i="59" s="1"/>
  <c r="D4759" i="59"/>
  <c r="A4759" i="59" s="1"/>
  <c r="D4751" i="59"/>
  <c r="A4751" i="59" s="1"/>
  <c r="D4743" i="59"/>
  <c r="A4743" i="59" s="1"/>
  <c r="D4735" i="59"/>
  <c r="A4735" i="59" s="1"/>
  <c r="D4727" i="59"/>
  <c r="A4727" i="59" s="1"/>
  <c r="D4719" i="59"/>
  <c r="A4719" i="59" s="1"/>
  <c r="D4711" i="59"/>
  <c r="A4711" i="59" s="1"/>
  <c r="D4703" i="59"/>
  <c r="A4703" i="59" s="1"/>
  <c r="D4695" i="59"/>
  <c r="A4695" i="59" s="1"/>
  <c r="D4687" i="59"/>
  <c r="A4687" i="59" s="1"/>
  <c r="D4679" i="59"/>
  <c r="A4679" i="59" s="1"/>
  <c r="D4671" i="59"/>
  <c r="A4671" i="59" s="1"/>
  <c r="D4663" i="59"/>
  <c r="A4663" i="59" s="1"/>
  <c r="D4655" i="59"/>
  <c r="A4655" i="59" s="1"/>
  <c r="D4647" i="59"/>
  <c r="A4647" i="59" s="1"/>
  <c r="D4639" i="59"/>
  <c r="A4639" i="59" s="1"/>
  <c r="D4631" i="59"/>
  <c r="A4631" i="59" s="1"/>
  <c r="D4623" i="59"/>
  <c r="A4623" i="59" s="1"/>
  <c r="D4615" i="59"/>
  <c r="A4615" i="59" s="1"/>
  <c r="D4607" i="59"/>
  <c r="A4607" i="59" s="1"/>
  <c r="D4599" i="59"/>
  <c r="A4599" i="59" s="1"/>
  <c r="D4591" i="59"/>
  <c r="A4591" i="59" s="1"/>
  <c r="D4583" i="59"/>
  <c r="A4583" i="59" s="1"/>
  <c r="D4575" i="59"/>
  <c r="A4575" i="59" s="1"/>
  <c r="D5164" i="59"/>
  <c r="A5164" i="59" s="1"/>
  <c r="D5132" i="59"/>
  <c r="A5132" i="59" s="1"/>
  <c r="D5100" i="59"/>
  <c r="A5100" i="59" s="1"/>
  <c r="D5166" i="59"/>
  <c r="A5166" i="59" s="1"/>
  <c r="D5134" i="59"/>
  <c r="A5134" i="59" s="1"/>
  <c r="D5102" i="59"/>
  <c r="A5102" i="59" s="1"/>
  <c r="D5070" i="59"/>
  <c r="A5070" i="59" s="1"/>
  <c r="D5038" i="59"/>
  <c r="A5038" i="59" s="1"/>
  <c r="D5006" i="59"/>
  <c r="A5006" i="59" s="1"/>
  <c r="D4974" i="59"/>
  <c r="A4974" i="59" s="1"/>
  <c r="D4942" i="59"/>
  <c r="A4942" i="59" s="1"/>
  <c r="D4910" i="59"/>
  <c r="A4910" i="59" s="1"/>
  <c r="D4878" i="59"/>
  <c r="A4878" i="59" s="1"/>
  <c r="D4870" i="59"/>
  <c r="A4870" i="59" s="1"/>
  <c r="D4862" i="59"/>
  <c r="A4862" i="59" s="1"/>
  <c r="D4854" i="59"/>
  <c r="A4854" i="59" s="1"/>
  <c r="D4846" i="59"/>
  <c r="A4846" i="59" s="1"/>
  <c r="D4838" i="59"/>
  <c r="A4838" i="59" s="1"/>
  <c r="D4830" i="59"/>
  <c r="A4830" i="59" s="1"/>
  <c r="D4822" i="59"/>
  <c r="A4822" i="59" s="1"/>
  <c r="D4814" i="59"/>
  <c r="A4814" i="59" s="1"/>
  <c r="D4806" i="59"/>
  <c r="A4806" i="59" s="1"/>
  <c r="D4798" i="59"/>
  <c r="A4798" i="59" s="1"/>
  <c r="D4790" i="59"/>
  <c r="A4790" i="59" s="1"/>
  <c r="D4782" i="59"/>
  <c r="A4782" i="59" s="1"/>
  <c r="D4774" i="59"/>
  <c r="A4774" i="59" s="1"/>
  <c r="D4766" i="59"/>
  <c r="A4766" i="59" s="1"/>
  <c r="D4758" i="59"/>
  <c r="A4758" i="59" s="1"/>
  <c r="D4750" i="59"/>
  <c r="A4750" i="59" s="1"/>
  <c r="D4742" i="59"/>
  <c r="A4742" i="59" s="1"/>
  <c r="D4734" i="59"/>
  <c r="A4734" i="59" s="1"/>
  <c r="D4726" i="59"/>
  <c r="A4726" i="59" s="1"/>
  <c r="D4718" i="59"/>
  <c r="A4718" i="59" s="1"/>
  <c r="D4710" i="59"/>
  <c r="A4710" i="59" s="1"/>
  <c r="D4702" i="59"/>
  <c r="A4702" i="59" s="1"/>
  <c r="D4694" i="59"/>
  <c r="A4694" i="59" s="1"/>
  <c r="D4686" i="59"/>
  <c r="A4686" i="59" s="1"/>
  <c r="D4678" i="59"/>
  <c r="A4678" i="59" s="1"/>
  <c r="D4670" i="59"/>
  <c r="A4670" i="59" s="1"/>
  <c r="D4662" i="59"/>
  <c r="A4662" i="59" s="1"/>
  <c r="D4654" i="59"/>
  <c r="A4654" i="59" s="1"/>
  <c r="D4646" i="59"/>
  <c r="A4646" i="59" s="1"/>
  <c r="D4638" i="59"/>
  <c r="A4638" i="59" s="1"/>
  <c r="D4630" i="59"/>
  <c r="A4630" i="59" s="1"/>
  <c r="D4622" i="59"/>
  <c r="A4622" i="59" s="1"/>
  <c r="D4614" i="59"/>
  <c r="A4614" i="59" s="1"/>
  <c r="D4606" i="59"/>
  <c r="A4606" i="59" s="1"/>
  <c r="D4598" i="59"/>
  <c r="A4598" i="59" s="1"/>
  <c r="D4590" i="59"/>
  <c r="A4590" i="59" s="1"/>
  <c r="D4582" i="59"/>
  <c r="A4582" i="59" s="1"/>
  <c r="D4574" i="59"/>
  <c r="A4574" i="59" s="1"/>
  <c r="D4566" i="59"/>
  <c r="A4566" i="59" s="1"/>
  <c r="D5012" i="59"/>
  <c r="A5012" i="59" s="1"/>
  <c r="D4884" i="59"/>
  <c r="A4884" i="59" s="1"/>
  <c r="D4549" i="59"/>
  <c r="A4549" i="59" s="1"/>
  <c r="D4533" i="59"/>
  <c r="A4533" i="59" s="1"/>
  <c r="D4517" i="59"/>
  <c r="A4517" i="59" s="1"/>
  <c r="D4501" i="59"/>
  <c r="A4501" i="59" s="1"/>
  <c r="D4485" i="59"/>
  <c r="A4485" i="59" s="1"/>
  <c r="D4469" i="59"/>
  <c r="A4469" i="59" s="1"/>
  <c r="D4453" i="59"/>
  <c r="A4453" i="59" s="1"/>
  <c r="D4437" i="59"/>
  <c r="A4437" i="59" s="1"/>
  <c r="D4421" i="59"/>
  <c r="A4421" i="59" s="1"/>
  <c r="D4405" i="59"/>
  <c r="A4405" i="59" s="1"/>
  <c r="D4389" i="59"/>
  <c r="A4389" i="59" s="1"/>
  <c r="D4373" i="59"/>
  <c r="A4373" i="59" s="1"/>
  <c r="D4357" i="59"/>
  <c r="A4357" i="59" s="1"/>
  <c r="D4341" i="59"/>
  <c r="A4341" i="59" s="1"/>
  <c r="D4325" i="59"/>
  <c r="A4325" i="59" s="1"/>
  <c r="D4309" i="59"/>
  <c r="A4309" i="59" s="1"/>
  <c r="D4293" i="59"/>
  <c r="A4293" i="59" s="1"/>
  <c r="D4277" i="59"/>
  <c r="A4277" i="59" s="1"/>
  <c r="D4261" i="59"/>
  <c r="A4261" i="59" s="1"/>
  <c r="D5052" i="59"/>
  <c r="A5052" i="59" s="1"/>
  <c r="D4924" i="59"/>
  <c r="A4924" i="59" s="1"/>
  <c r="D4562" i="59"/>
  <c r="A4562" i="59" s="1"/>
  <c r="D4546" i="59"/>
  <c r="A4546" i="59" s="1"/>
  <c r="D4530" i="59"/>
  <c r="A4530" i="59" s="1"/>
  <c r="D4514" i="59"/>
  <c r="A4514" i="59" s="1"/>
  <c r="D4498" i="59"/>
  <c r="A4498" i="59" s="1"/>
  <c r="D4482" i="59"/>
  <c r="A4482" i="59" s="1"/>
  <c r="D4466" i="59"/>
  <c r="A4466" i="59" s="1"/>
  <c r="D4450" i="59"/>
  <c r="A4450" i="59" s="1"/>
  <c r="D4434" i="59"/>
  <c r="A4434" i="59" s="1"/>
  <c r="D4418" i="59"/>
  <c r="A4418" i="59" s="1"/>
  <c r="D4402" i="59"/>
  <c r="A4402" i="59" s="1"/>
  <c r="D4386" i="59"/>
  <c r="A4386" i="59" s="1"/>
  <c r="D4370" i="59"/>
  <c r="A4370" i="59" s="1"/>
  <c r="D4354" i="59"/>
  <c r="A4354" i="59" s="1"/>
  <c r="D4338" i="59"/>
  <c r="A4338" i="59" s="1"/>
  <c r="D4322" i="59"/>
  <c r="A4322" i="59" s="1"/>
  <c r="D4306" i="59"/>
  <c r="A4306" i="59" s="1"/>
  <c r="D4290" i="59"/>
  <c r="A4290" i="59" s="1"/>
  <c r="D4274" i="59"/>
  <c r="A4274" i="59" s="1"/>
  <c r="D4258" i="59"/>
  <c r="A4258" i="59" s="1"/>
  <c r="D4245" i="59"/>
  <c r="A4245" i="59" s="1"/>
  <c r="D4237" i="59"/>
  <c r="A4237" i="59" s="1"/>
  <c r="D4229" i="59"/>
  <c r="A4229" i="59" s="1"/>
  <c r="D4221" i="59"/>
  <c r="A4221" i="59" s="1"/>
  <c r="D4213" i="59"/>
  <c r="A4213" i="59" s="1"/>
  <c r="D4205" i="59"/>
  <c r="A4205" i="59" s="1"/>
  <c r="D4197" i="59"/>
  <c r="A4197" i="59" s="1"/>
  <c r="D4189" i="59"/>
  <c r="A4189" i="59" s="1"/>
  <c r="D4181" i="59"/>
  <c r="A4181" i="59" s="1"/>
  <c r="D4173" i="59"/>
  <c r="A4173" i="59" s="1"/>
  <c r="D4165" i="59"/>
  <c r="A4165" i="59" s="1"/>
  <c r="D4157" i="59"/>
  <c r="A4157" i="59" s="1"/>
  <c r="D4149" i="59"/>
  <c r="A4149" i="59" s="1"/>
  <c r="D4141" i="59"/>
  <c r="A4141" i="59" s="1"/>
  <c r="D4133" i="59"/>
  <c r="A4133" i="59" s="1"/>
  <c r="D4125" i="59"/>
  <c r="A4125" i="59" s="1"/>
  <c r="D4117" i="59"/>
  <c r="A4117" i="59" s="1"/>
  <c r="D4109" i="59"/>
  <c r="A4109" i="59" s="1"/>
  <c r="D4101" i="59"/>
  <c r="A4101" i="59" s="1"/>
  <c r="D4093" i="59"/>
  <c r="A4093" i="59" s="1"/>
  <c r="D4085" i="59"/>
  <c r="A4085" i="59" s="1"/>
  <c r="D4077" i="59"/>
  <c r="A4077" i="59" s="1"/>
  <c r="D4069" i="59"/>
  <c r="A4069" i="59" s="1"/>
  <c r="D4061" i="59"/>
  <c r="A4061" i="59" s="1"/>
  <c r="D4053" i="59"/>
  <c r="A4053" i="59" s="1"/>
  <c r="D4045" i="59"/>
  <c r="A4045" i="59" s="1"/>
  <c r="D4037" i="59"/>
  <c r="A4037" i="59" s="1"/>
  <c r="D4029" i="59"/>
  <c r="A4029" i="59" s="1"/>
  <c r="D4021" i="59"/>
  <c r="A4021" i="59" s="1"/>
  <c r="D4013" i="59"/>
  <c r="A4013" i="59" s="1"/>
  <c r="D4005" i="59"/>
  <c r="A4005" i="59" s="1"/>
  <c r="D3997" i="59"/>
  <c r="A3997" i="59" s="1"/>
  <c r="D3989" i="59"/>
  <c r="A3989" i="59" s="1"/>
  <c r="D3981" i="59"/>
  <c r="A3981" i="59" s="1"/>
  <c r="D3973" i="59"/>
  <c r="A3973" i="59" s="1"/>
  <c r="D3965" i="59"/>
  <c r="A3965" i="59" s="1"/>
  <c r="D3957" i="59"/>
  <c r="A3957" i="59" s="1"/>
  <c r="D3949" i="59"/>
  <c r="A3949" i="59" s="1"/>
  <c r="D3941" i="59"/>
  <c r="A3941" i="59" s="1"/>
  <c r="D3933" i="59"/>
  <c r="A3933" i="59" s="1"/>
  <c r="D3925" i="59"/>
  <c r="A3925" i="59" s="1"/>
  <c r="D3917" i="59"/>
  <c r="A3917" i="59" s="1"/>
  <c r="D3909" i="59"/>
  <c r="A3909" i="59" s="1"/>
  <c r="D3901" i="59"/>
  <c r="A3901" i="59" s="1"/>
  <c r="D3893" i="59"/>
  <c r="A3893" i="59" s="1"/>
  <c r="D3885" i="59"/>
  <c r="A3885" i="59" s="1"/>
  <c r="D3877" i="59"/>
  <c r="A3877" i="59" s="1"/>
  <c r="D3869" i="59"/>
  <c r="A3869" i="59" s="1"/>
  <c r="D3861" i="59"/>
  <c r="A3861" i="59" s="1"/>
  <c r="D3853" i="59"/>
  <c r="A3853" i="59" s="1"/>
  <c r="D3845" i="59"/>
  <c r="A3845" i="59" s="1"/>
  <c r="D3837" i="59"/>
  <c r="A3837" i="59" s="1"/>
  <c r="D3829" i="59"/>
  <c r="A3829" i="59" s="1"/>
  <c r="D3821" i="59"/>
  <c r="A3821" i="59" s="1"/>
  <c r="D3813" i="59"/>
  <c r="A3813" i="59" s="1"/>
  <c r="D3805" i="59"/>
  <c r="A3805" i="59" s="1"/>
  <c r="D3797" i="59"/>
  <c r="A3797" i="59" s="1"/>
  <c r="D3789" i="59"/>
  <c r="A3789" i="59" s="1"/>
  <c r="D3781" i="59"/>
  <c r="A3781" i="59" s="1"/>
  <c r="D3773" i="59"/>
  <c r="A3773" i="59" s="1"/>
  <c r="D3765" i="59"/>
  <c r="A3765" i="59" s="1"/>
  <c r="D5060" i="59"/>
  <c r="A5060" i="59" s="1"/>
  <c r="D4932" i="59"/>
  <c r="A4932" i="59" s="1"/>
  <c r="D4553" i="59"/>
  <c r="A4553" i="59" s="1"/>
  <c r="D4537" i="59"/>
  <c r="A4537" i="59" s="1"/>
  <c r="D4521" i="59"/>
  <c r="A4521" i="59" s="1"/>
  <c r="D4505" i="59"/>
  <c r="A4505" i="59" s="1"/>
  <c r="D4489" i="59"/>
  <c r="A4489" i="59" s="1"/>
  <c r="D4473" i="59"/>
  <c r="A4473" i="59" s="1"/>
  <c r="D4457" i="59"/>
  <c r="A4457" i="59" s="1"/>
  <c r="D4441" i="59"/>
  <c r="A4441" i="59" s="1"/>
  <c r="D4425" i="59"/>
  <c r="A4425" i="59" s="1"/>
  <c r="D4409" i="59"/>
  <c r="A4409" i="59" s="1"/>
  <c r="D4393" i="59"/>
  <c r="A4393" i="59" s="1"/>
  <c r="D4377" i="59"/>
  <c r="A4377" i="59" s="1"/>
  <c r="D4361" i="59"/>
  <c r="A4361" i="59" s="1"/>
  <c r="D4345" i="59"/>
  <c r="A4345" i="59" s="1"/>
  <c r="D4329" i="59"/>
  <c r="A4329" i="59" s="1"/>
  <c r="D4313" i="59"/>
  <c r="A4313" i="59" s="1"/>
  <c r="D4297" i="59"/>
  <c r="A4297" i="59" s="1"/>
  <c r="D4281" i="59"/>
  <c r="A4281" i="59" s="1"/>
  <c r="D4265" i="59"/>
  <c r="A4265" i="59" s="1"/>
  <c r="D4249" i="59"/>
  <c r="A4249" i="59" s="1"/>
  <c r="D4972" i="59"/>
  <c r="A4972" i="59" s="1"/>
  <c r="D4563" i="59"/>
  <c r="A4563" i="59" s="1"/>
  <c r="D4547" i="59"/>
  <c r="A4547" i="59" s="1"/>
  <c r="D4531" i="59"/>
  <c r="A4531" i="59" s="1"/>
  <c r="D4515" i="59"/>
  <c r="A4515" i="59" s="1"/>
  <c r="D4499" i="59"/>
  <c r="A4499" i="59" s="1"/>
  <c r="D4483" i="59"/>
  <c r="A4483" i="59" s="1"/>
  <c r="D4467" i="59"/>
  <c r="A4467" i="59" s="1"/>
  <c r="D4451" i="59"/>
  <c r="A4451" i="59" s="1"/>
  <c r="D4435" i="59"/>
  <c r="A4435" i="59" s="1"/>
  <c r="D4419" i="59"/>
  <c r="A4419" i="59" s="1"/>
  <c r="D4403" i="59"/>
  <c r="A4403" i="59" s="1"/>
  <c r="D4387" i="59"/>
  <c r="A4387" i="59" s="1"/>
  <c r="D4371" i="59"/>
  <c r="A4371" i="59" s="1"/>
  <c r="D4355" i="59"/>
  <c r="A4355" i="59" s="1"/>
  <c r="D4339" i="59"/>
  <c r="A4339" i="59" s="1"/>
  <c r="D4323" i="59"/>
  <c r="A4323" i="59" s="1"/>
  <c r="D4307" i="59"/>
  <c r="A4307" i="59" s="1"/>
  <c r="D4291" i="59"/>
  <c r="A4291" i="59" s="1"/>
  <c r="D4275" i="59"/>
  <c r="A4275" i="59" s="1"/>
  <c r="D4259" i="59"/>
  <c r="A4259" i="59" s="1"/>
  <c r="D4244" i="59"/>
  <c r="A4244" i="59" s="1"/>
  <c r="D4236" i="59"/>
  <c r="A4236" i="59" s="1"/>
  <c r="D4228" i="59"/>
  <c r="A4228" i="59" s="1"/>
  <c r="D4220" i="59"/>
  <c r="A4220" i="59" s="1"/>
  <c r="D4212" i="59"/>
  <c r="A4212" i="59" s="1"/>
  <c r="D4204" i="59"/>
  <c r="A4204" i="59" s="1"/>
  <c r="D4196" i="59"/>
  <c r="A4196" i="59" s="1"/>
  <c r="D4188" i="59"/>
  <c r="A4188" i="59" s="1"/>
  <c r="D4180" i="59"/>
  <c r="A4180" i="59" s="1"/>
  <c r="D4172" i="59"/>
  <c r="A4172" i="59" s="1"/>
  <c r="D4164" i="59"/>
  <c r="A4164" i="59" s="1"/>
  <c r="D4156" i="59"/>
  <c r="A4156" i="59" s="1"/>
  <c r="D4148" i="59"/>
  <c r="A4148" i="59" s="1"/>
  <c r="D4140" i="59"/>
  <c r="A4140" i="59" s="1"/>
  <c r="D4132" i="59"/>
  <c r="A4132" i="59" s="1"/>
  <c r="D4124" i="59"/>
  <c r="A4124" i="59" s="1"/>
  <c r="D4116" i="59"/>
  <c r="A4116" i="59" s="1"/>
  <c r="D4108" i="59"/>
  <c r="A4108" i="59" s="1"/>
  <c r="D4100" i="59"/>
  <c r="A4100" i="59" s="1"/>
  <c r="D4092" i="59"/>
  <c r="A4092" i="59" s="1"/>
  <c r="D4084" i="59"/>
  <c r="A4084" i="59" s="1"/>
  <c r="D4076" i="59"/>
  <c r="A4076" i="59" s="1"/>
  <c r="D4068" i="59"/>
  <c r="A4068" i="59" s="1"/>
  <c r="D4060" i="59"/>
  <c r="A4060" i="59" s="1"/>
  <c r="D4052" i="59"/>
  <c r="A4052" i="59" s="1"/>
  <c r="D4044" i="59"/>
  <c r="A4044" i="59" s="1"/>
  <c r="D5402" i="59"/>
  <c r="A5402" i="59" s="1"/>
  <c r="D5338" i="59"/>
  <c r="A5338" i="59" s="1"/>
  <c r="D5290" i="59"/>
  <c r="A5290" i="59" s="1"/>
  <c r="D5248" i="59"/>
  <c r="A5248" i="59" s="1"/>
  <c r="D5206" i="59"/>
  <c r="A5206" i="59" s="1"/>
  <c r="D5905" i="59"/>
  <c r="A5905" i="59" s="1"/>
  <c r="D5751" i="59"/>
  <c r="A5751" i="59" s="1"/>
  <c r="D5769" i="59"/>
  <c r="A5769" i="59" s="1"/>
  <c r="D5701" i="59"/>
  <c r="A5701" i="59" s="1"/>
  <c r="D5659" i="59"/>
  <c r="A5659" i="59" s="1"/>
  <c r="D5617" i="59"/>
  <c r="A5617" i="59" s="1"/>
  <c r="D5573" i="59"/>
  <c r="A5573" i="59" s="1"/>
  <c r="D5531" i="59"/>
  <c r="A5531" i="59" s="1"/>
  <c r="D5497" i="59"/>
  <c r="A5497" i="59" s="1"/>
  <c r="D5465" i="59"/>
  <c r="A5465" i="59" s="1"/>
  <c r="D5433" i="59"/>
  <c r="A5433" i="59" s="1"/>
  <c r="D5401" i="59"/>
  <c r="A5401" i="59" s="1"/>
  <c r="D5369" i="59"/>
  <c r="A5369" i="59" s="1"/>
  <c r="D5337" i="59"/>
  <c r="A5337" i="59" s="1"/>
  <c r="D5305" i="59"/>
  <c r="A5305" i="59" s="1"/>
  <c r="D5273" i="59"/>
  <c r="A5273" i="59" s="1"/>
  <c r="D5241" i="59"/>
  <c r="A5241" i="59" s="1"/>
  <c r="D5209" i="59"/>
  <c r="A5209" i="59" s="1"/>
  <c r="D5185" i="59"/>
  <c r="A5185" i="59" s="1"/>
  <c r="D5169" i="59"/>
  <c r="A5169" i="59" s="1"/>
  <c r="D5153" i="59"/>
  <c r="A5153" i="59" s="1"/>
  <c r="D5143" i="59"/>
  <c r="A5143" i="59" s="1"/>
  <c r="D5131" i="59"/>
  <c r="A5131" i="59" s="1"/>
  <c r="D5121" i="59"/>
  <c r="A5121" i="59" s="1"/>
  <c r="D5111" i="59"/>
  <c r="A5111" i="59" s="1"/>
  <c r="D5099" i="59"/>
  <c r="A5099" i="59" s="1"/>
  <c r="D5089" i="59"/>
  <c r="A5089" i="59" s="1"/>
  <c r="D5079" i="59"/>
  <c r="A5079" i="59" s="1"/>
  <c r="D5067" i="59"/>
  <c r="A5067" i="59" s="1"/>
  <c r="D5057" i="59"/>
  <c r="A5057" i="59" s="1"/>
  <c r="D5047" i="59"/>
  <c r="A5047" i="59" s="1"/>
  <c r="D5035" i="59"/>
  <c r="A5035" i="59" s="1"/>
  <c r="D5025" i="59"/>
  <c r="A5025" i="59" s="1"/>
  <c r="D5015" i="59"/>
  <c r="A5015" i="59" s="1"/>
  <c r="D5003" i="59"/>
  <c r="A5003" i="59" s="1"/>
  <c r="D4993" i="59"/>
  <c r="A4993" i="59" s="1"/>
  <c r="D4983" i="59"/>
  <c r="A4983" i="59" s="1"/>
  <c r="D4971" i="59"/>
  <c r="A4971" i="59" s="1"/>
  <c r="D4961" i="59"/>
  <c r="A4961" i="59" s="1"/>
  <c r="D4951" i="59"/>
  <c r="A4951" i="59" s="1"/>
  <c r="D4939" i="59"/>
  <c r="A4939" i="59" s="1"/>
  <c r="D4929" i="59"/>
  <c r="A4929" i="59" s="1"/>
  <c r="D4919" i="59"/>
  <c r="A4919" i="59" s="1"/>
  <c r="D4909" i="59"/>
  <c r="A4909" i="59" s="1"/>
  <c r="D4901" i="59"/>
  <c r="A4901" i="59" s="1"/>
  <c r="D4893" i="59"/>
  <c r="A4893" i="59" s="1"/>
  <c r="D4885" i="59"/>
  <c r="A4885" i="59" s="1"/>
  <c r="D5941" i="59"/>
  <c r="A5941" i="59" s="1"/>
  <c r="D5909" i="59"/>
  <c r="A5909" i="59" s="1"/>
  <c r="D5877" i="59"/>
  <c r="A5877" i="59" s="1"/>
  <c r="D5859" i="59"/>
  <c r="A5859" i="59" s="1"/>
  <c r="D5827" i="59"/>
  <c r="A5827" i="59" s="1"/>
  <c r="D5795" i="59"/>
  <c r="A5795" i="59" s="1"/>
  <c r="D5739" i="59"/>
  <c r="A5739" i="59" s="1"/>
  <c r="D5144" i="59"/>
  <c r="A5144" i="59" s="1"/>
  <c r="D5112" i="59"/>
  <c r="A5112" i="59" s="1"/>
  <c r="D5080" i="59"/>
  <c r="A5080" i="59" s="1"/>
  <c r="D5048" i="59"/>
  <c r="A5048" i="59" s="1"/>
  <c r="D5016" i="59"/>
  <c r="A5016" i="59" s="1"/>
  <c r="D4984" i="59"/>
  <c r="A4984" i="59" s="1"/>
  <c r="D4952" i="59"/>
  <c r="A4952" i="59" s="1"/>
  <c r="D4920" i="59"/>
  <c r="A4920" i="59" s="1"/>
  <c r="D4888" i="59"/>
  <c r="A4888" i="59" s="1"/>
  <c r="D5162" i="59"/>
  <c r="A5162" i="59" s="1"/>
  <c r="D5130" i="59"/>
  <c r="A5130" i="59" s="1"/>
  <c r="D5098" i="59"/>
  <c r="A5098" i="59" s="1"/>
  <c r="D5066" i="59"/>
  <c r="A5066" i="59" s="1"/>
  <c r="D5034" i="59"/>
  <c r="A5034" i="59" s="1"/>
  <c r="D5002" i="59"/>
  <c r="A5002" i="59" s="1"/>
  <c r="D4970" i="59"/>
  <c r="A4970" i="59" s="1"/>
  <c r="D4938" i="59"/>
  <c r="A4938" i="59" s="1"/>
  <c r="D4906" i="59"/>
  <c r="A4906" i="59" s="1"/>
  <c r="D4877" i="59"/>
  <c r="A4877" i="59" s="1"/>
  <c r="D4869" i="59"/>
  <c r="A4869" i="59" s="1"/>
  <c r="D4861" i="59"/>
  <c r="A4861" i="59" s="1"/>
  <c r="D4853" i="59"/>
  <c r="A4853" i="59" s="1"/>
  <c r="D4845" i="59"/>
  <c r="A4845" i="59" s="1"/>
  <c r="D4837" i="59"/>
  <c r="A4837" i="59" s="1"/>
  <c r="D4829" i="59"/>
  <c r="A4829" i="59" s="1"/>
  <c r="D4821" i="59"/>
  <c r="A4821" i="59" s="1"/>
  <c r="D4813" i="59"/>
  <c r="A4813" i="59" s="1"/>
  <c r="D4805" i="59"/>
  <c r="A4805" i="59" s="1"/>
  <c r="D4797" i="59"/>
  <c r="A4797" i="59" s="1"/>
  <c r="D4789" i="59"/>
  <c r="A4789" i="59" s="1"/>
  <c r="D4781" i="59"/>
  <c r="A4781" i="59" s="1"/>
  <c r="D4773" i="59"/>
  <c r="A4773" i="59" s="1"/>
  <c r="D4765" i="59"/>
  <c r="A4765" i="59" s="1"/>
  <c r="D4757" i="59"/>
  <c r="A4757" i="59" s="1"/>
  <c r="D4749" i="59"/>
  <c r="A4749" i="59" s="1"/>
  <c r="D4741" i="59"/>
  <c r="A4741" i="59" s="1"/>
  <c r="D4733" i="59"/>
  <c r="A4733" i="59" s="1"/>
  <c r="D4725" i="59"/>
  <c r="A4725" i="59" s="1"/>
  <c r="D4717" i="59"/>
  <c r="A4717" i="59" s="1"/>
  <c r="D4709" i="59"/>
  <c r="A4709" i="59" s="1"/>
  <c r="D4701" i="59"/>
  <c r="A4701" i="59" s="1"/>
  <c r="D4693" i="59"/>
  <c r="A4693" i="59" s="1"/>
  <c r="D4685" i="59"/>
  <c r="A4685" i="59" s="1"/>
  <c r="D4677" i="59"/>
  <c r="A4677" i="59" s="1"/>
  <c r="D4669" i="59"/>
  <c r="A4669" i="59" s="1"/>
  <c r="D4661" i="59"/>
  <c r="A4661" i="59" s="1"/>
  <c r="D4653" i="59"/>
  <c r="A4653" i="59" s="1"/>
  <c r="D4645" i="59"/>
  <c r="A4645" i="59" s="1"/>
  <c r="D4637" i="59"/>
  <c r="A4637" i="59" s="1"/>
  <c r="D4629" i="59"/>
  <c r="A4629" i="59" s="1"/>
  <c r="D4621" i="59"/>
  <c r="A4621" i="59" s="1"/>
  <c r="D4613" i="59"/>
  <c r="A4613" i="59" s="1"/>
  <c r="D4605" i="59"/>
  <c r="A4605" i="59" s="1"/>
  <c r="D4597" i="59"/>
  <c r="A4597" i="59" s="1"/>
  <c r="D4589" i="59"/>
  <c r="A4589" i="59" s="1"/>
  <c r="D4581" i="59"/>
  <c r="A4581" i="59" s="1"/>
  <c r="D4573" i="59"/>
  <c r="A4573" i="59" s="1"/>
  <c r="D5156" i="59"/>
  <c r="A5156" i="59" s="1"/>
  <c r="D5124" i="59"/>
  <c r="A5124" i="59" s="1"/>
  <c r="D5092" i="59"/>
  <c r="A5092" i="59" s="1"/>
  <c r="D5158" i="59"/>
  <c r="A5158" i="59" s="1"/>
  <c r="D5126" i="59"/>
  <c r="A5126" i="59" s="1"/>
  <c r="D5094" i="59"/>
  <c r="A5094" i="59" s="1"/>
  <c r="D5062" i="59"/>
  <c r="A5062" i="59" s="1"/>
  <c r="D5030" i="59"/>
  <c r="A5030" i="59" s="1"/>
  <c r="D4998" i="59"/>
  <c r="A4998" i="59" s="1"/>
  <c r="D4966" i="59"/>
  <c r="A4966" i="59" s="1"/>
  <c r="D4934" i="59"/>
  <c r="A4934" i="59" s="1"/>
  <c r="D4902" i="59"/>
  <c r="A4902" i="59" s="1"/>
  <c r="D4876" i="59"/>
  <c r="A4876" i="59" s="1"/>
  <c r="D4868" i="59"/>
  <c r="A4868" i="59" s="1"/>
  <c r="D4860" i="59"/>
  <c r="A4860" i="59" s="1"/>
  <c r="D4852" i="59"/>
  <c r="A4852" i="59" s="1"/>
  <c r="D4844" i="59"/>
  <c r="A4844" i="59" s="1"/>
  <c r="D4836" i="59"/>
  <c r="A4836" i="59" s="1"/>
  <c r="D4828" i="59"/>
  <c r="A4828" i="59" s="1"/>
  <c r="D4820" i="59"/>
  <c r="A4820" i="59" s="1"/>
  <c r="D4812" i="59"/>
  <c r="A4812" i="59" s="1"/>
  <c r="D4804" i="59"/>
  <c r="A4804" i="59" s="1"/>
  <c r="D4796" i="59"/>
  <c r="A4796" i="59" s="1"/>
  <c r="D4788" i="59"/>
  <c r="A4788" i="59" s="1"/>
  <c r="D4780" i="59"/>
  <c r="A4780" i="59" s="1"/>
  <c r="D4772" i="59"/>
  <c r="A4772" i="59" s="1"/>
  <c r="D4764" i="59"/>
  <c r="A4764" i="59" s="1"/>
  <c r="D4756" i="59"/>
  <c r="A4756" i="59" s="1"/>
  <c r="D4748" i="59"/>
  <c r="A4748" i="59" s="1"/>
  <c r="D4740" i="59"/>
  <c r="A4740" i="59" s="1"/>
  <c r="D4732" i="59"/>
  <c r="A4732" i="59" s="1"/>
  <c r="D4724" i="59"/>
  <c r="A4724" i="59" s="1"/>
  <c r="D4716" i="59"/>
  <c r="A4716" i="59" s="1"/>
  <c r="D4708" i="59"/>
  <c r="A4708" i="59" s="1"/>
  <c r="D4700" i="59"/>
  <c r="A4700" i="59" s="1"/>
  <c r="D4692" i="59"/>
  <c r="A4692" i="59" s="1"/>
  <c r="D4684" i="59"/>
  <c r="A4684" i="59" s="1"/>
  <c r="D4676" i="59"/>
  <c r="A4676" i="59" s="1"/>
  <c r="D4668" i="59"/>
  <c r="A4668" i="59" s="1"/>
  <c r="D4660" i="59"/>
  <c r="A4660" i="59" s="1"/>
  <c r="D4652" i="59"/>
  <c r="A4652" i="59" s="1"/>
  <c r="D4644" i="59"/>
  <c r="A4644" i="59" s="1"/>
  <c r="D4636" i="59"/>
  <c r="A4636" i="59" s="1"/>
  <c r="D4628" i="59"/>
  <c r="A4628" i="59" s="1"/>
  <c r="D4620" i="59"/>
  <c r="A4620" i="59" s="1"/>
  <c r="D4612" i="59"/>
  <c r="A4612" i="59" s="1"/>
  <c r="D4604" i="59"/>
  <c r="A4604" i="59" s="1"/>
  <c r="D4596" i="59"/>
  <c r="A4596" i="59" s="1"/>
  <c r="D4588" i="59"/>
  <c r="A4588" i="59" s="1"/>
  <c r="D4580" i="59"/>
  <c r="A4580" i="59" s="1"/>
  <c r="D4572" i="59"/>
  <c r="A4572" i="59" s="1"/>
  <c r="D4564" i="59"/>
  <c r="A4564" i="59" s="1"/>
  <c r="D4980" i="59"/>
  <c r="A4980" i="59" s="1"/>
  <c r="D4560" i="59"/>
  <c r="A4560" i="59" s="1"/>
  <c r="D4544" i="59"/>
  <c r="A4544" i="59" s="1"/>
  <c r="D4528" i="59"/>
  <c r="A4528" i="59" s="1"/>
  <c r="D4512" i="59"/>
  <c r="A4512" i="59" s="1"/>
  <c r="D4496" i="59"/>
  <c r="A4496" i="59" s="1"/>
  <c r="D4480" i="59"/>
  <c r="A4480" i="59" s="1"/>
  <c r="D4464" i="59"/>
  <c r="A4464" i="59" s="1"/>
  <c r="D4448" i="59"/>
  <c r="A4448" i="59" s="1"/>
  <c r="D4432" i="59"/>
  <c r="A4432" i="59" s="1"/>
  <c r="D4416" i="59"/>
  <c r="A4416" i="59" s="1"/>
  <c r="D4400" i="59"/>
  <c r="A4400" i="59" s="1"/>
  <c r="D4384" i="59"/>
  <c r="A4384" i="59" s="1"/>
  <c r="D4368" i="59"/>
  <c r="A4368" i="59" s="1"/>
  <c r="D4352" i="59"/>
  <c r="A4352" i="59" s="1"/>
  <c r="D4336" i="59"/>
  <c r="A4336" i="59" s="1"/>
  <c r="D4320" i="59"/>
  <c r="A4320" i="59" s="1"/>
  <c r="D4304" i="59"/>
  <c r="A4304" i="59" s="1"/>
  <c r="D4288" i="59"/>
  <c r="A4288" i="59" s="1"/>
  <c r="D4272" i="59"/>
  <c r="A4272" i="59" s="1"/>
  <c r="D4256" i="59"/>
  <c r="A4256" i="59" s="1"/>
  <c r="D5020" i="59"/>
  <c r="A5020" i="59" s="1"/>
  <c r="D4892" i="59"/>
  <c r="A4892" i="59" s="1"/>
  <c r="D4559" i="59"/>
  <c r="A4559" i="59" s="1"/>
  <c r="D4543" i="59"/>
  <c r="A4543" i="59" s="1"/>
  <c r="D4527" i="59"/>
  <c r="A4527" i="59" s="1"/>
  <c r="D4511" i="59"/>
  <c r="A4511" i="59" s="1"/>
  <c r="D4495" i="59"/>
  <c r="A4495" i="59" s="1"/>
  <c r="D4479" i="59"/>
  <c r="A4479" i="59" s="1"/>
  <c r="D4463" i="59"/>
  <c r="A4463" i="59" s="1"/>
  <c r="D4447" i="59"/>
  <c r="A4447" i="59" s="1"/>
  <c r="D4431" i="59"/>
  <c r="A4431" i="59" s="1"/>
  <c r="D4415" i="59"/>
  <c r="A4415" i="59" s="1"/>
  <c r="D4399" i="59"/>
  <c r="A4399" i="59" s="1"/>
  <c r="D4383" i="59"/>
  <c r="A4383" i="59" s="1"/>
  <c r="D4367" i="59"/>
  <c r="A4367" i="59" s="1"/>
  <c r="D4351" i="59"/>
  <c r="A4351" i="59" s="1"/>
  <c r="D4335" i="59"/>
  <c r="A4335" i="59" s="1"/>
  <c r="D4319" i="59"/>
  <c r="A4319" i="59" s="1"/>
  <c r="D4303" i="59"/>
  <c r="A4303" i="59" s="1"/>
  <c r="D4287" i="59"/>
  <c r="A4287" i="59" s="1"/>
  <c r="D4271" i="59"/>
  <c r="A4271" i="59" s="1"/>
  <c r="D4255" i="59"/>
  <c r="A4255" i="59" s="1"/>
  <c r="D4243" i="59"/>
  <c r="A4243" i="59" s="1"/>
  <c r="D4235" i="59"/>
  <c r="A4235" i="59" s="1"/>
  <c r="D4227" i="59"/>
  <c r="A4227" i="59" s="1"/>
  <c r="D4219" i="59"/>
  <c r="A4219" i="59" s="1"/>
  <c r="D4211" i="59"/>
  <c r="A4211" i="59" s="1"/>
  <c r="D4203" i="59"/>
  <c r="A4203" i="59" s="1"/>
  <c r="D4195" i="59"/>
  <c r="A4195" i="59" s="1"/>
  <c r="D4187" i="59"/>
  <c r="A4187" i="59" s="1"/>
  <c r="D4179" i="59"/>
  <c r="A4179" i="59" s="1"/>
  <c r="D4171" i="59"/>
  <c r="A4171" i="59" s="1"/>
  <c r="D4163" i="59"/>
  <c r="A4163" i="59" s="1"/>
  <c r="D4155" i="59"/>
  <c r="A4155" i="59" s="1"/>
  <c r="D4147" i="59"/>
  <c r="A4147" i="59" s="1"/>
  <c r="D4139" i="59"/>
  <c r="A4139" i="59" s="1"/>
  <c r="D4131" i="59"/>
  <c r="A4131" i="59" s="1"/>
  <c r="D4123" i="59"/>
  <c r="A4123" i="59" s="1"/>
  <c r="D4115" i="59"/>
  <c r="A4115" i="59" s="1"/>
  <c r="D4107" i="59"/>
  <c r="A4107" i="59" s="1"/>
  <c r="D4099" i="59"/>
  <c r="A4099" i="59" s="1"/>
  <c r="D4091" i="59"/>
  <c r="A4091" i="59" s="1"/>
  <c r="D4083" i="59"/>
  <c r="A4083" i="59" s="1"/>
  <c r="D4075" i="59"/>
  <c r="A4075" i="59" s="1"/>
  <c r="D4067" i="59"/>
  <c r="A4067" i="59" s="1"/>
  <c r="D4059" i="59"/>
  <c r="A4059" i="59" s="1"/>
  <c r="D4051" i="59"/>
  <c r="A4051" i="59" s="1"/>
  <c r="D4043" i="59"/>
  <c r="A4043" i="59" s="1"/>
  <c r="D4035" i="59"/>
  <c r="A4035" i="59" s="1"/>
  <c r="D4027" i="59"/>
  <c r="A4027" i="59" s="1"/>
  <c r="D4019" i="59"/>
  <c r="A4019" i="59" s="1"/>
  <c r="D4011" i="59"/>
  <c r="A4011" i="59" s="1"/>
  <c r="D4003" i="59"/>
  <c r="A4003" i="59" s="1"/>
  <c r="D3995" i="59"/>
  <c r="A3995" i="59" s="1"/>
  <c r="D3987" i="59"/>
  <c r="A3987" i="59" s="1"/>
  <c r="D3979" i="59"/>
  <c r="A3979" i="59" s="1"/>
  <c r="D3971" i="59"/>
  <c r="A3971" i="59" s="1"/>
  <c r="D3963" i="59"/>
  <c r="A3963" i="59" s="1"/>
  <c r="D3955" i="59"/>
  <c r="A3955" i="59" s="1"/>
  <c r="D3947" i="59"/>
  <c r="A3947" i="59" s="1"/>
  <c r="D3939" i="59"/>
  <c r="A3939" i="59" s="1"/>
  <c r="D3931" i="59"/>
  <c r="A3931" i="59" s="1"/>
  <c r="D3923" i="59"/>
  <c r="A3923" i="59" s="1"/>
  <c r="D3915" i="59"/>
  <c r="A3915" i="59" s="1"/>
  <c r="D3907" i="59"/>
  <c r="A3907" i="59" s="1"/>
  <c r="D3899" i="59"/>
  <c r="A3899" i="59" s="1"/>
  <c r="D3891" i="59"/>
  <c r="A3891" i="59" s="1"/>
  <c r="D3883" i="59"/>
  <c r="A3883" i="59" s="1"/>
  <c r="D3875" i="59"/>
  <c r="A3875" i="59" s="1"/>
  <c r="D3867" i="59"/>
  <c r="A3867" i="59" s="1"/>
  <c r="D3859" i="59"/>
  <c r="A3859" i="59" s="1"/>
  <c r="D3851" i="59"/>
  <c r="A3851" i="59" s="1"/>
  <c r="D3843" i="59"/>
  <c r="A3843" i="59" s="1"/>
  <c r="D3835" i="59"/>
  <c r="A3835" i="59" s="1"/>
  <c r="D3827" i="59"/>
  <c r="A3827" i="59" s="1"/>
  <c r="D3819" i="59"/>
  <c r="A3819" i="59" s="1"/>
  <c r="D3811" i="59"/>
  <c r="A3811" i="59" s="1"/>
  <c r="D3803" i="59"/>
  <c r="A3803" i="59" s="1"/>
  <c r="D3795" i="59"/>
  <c r="A3795" i="59" s="1"/>
  <c r="D3787" i="59"/>
  <c r="A3787" i="59" s="1"/>
  <c r="D3779" i="59"/>
  <c r="A3779" i="59" s="1"/>
  <c r="D3771" i="59"/>
  <c r="A3771" i="59" s="1"/>
  <c r="D3763" i="59"/>
  <c r="A3763" i="59" s="1"/>
  <c r="D5028" i="59"/>
  <c r="A5028" i="59" s="1"/>
  <c r="D4900" i="59"/>
  <c r="A4900" i="59" s="1"/>
  <c r="D4548" i="59"/>
  <c r="A4548" i="59" s="1"/>
  <c r="D4532" i="59"/>
  <c r="A4532" i="59" s="1"/>
  <c r="D4516" i="59"/>
  <c r="A4516" i="59" s="1"/>
  <c r="D4500" i="59"/>
  <c r="A4500" i="59" s="1"/>
  <c r="D4484" i="59"/>
  <c r="A4484" i="59" s="1"/>
  <c r="D4468" i="59"/>
  <c r="A4468" i="59" s="1"/>
  <c r="D4452" i="59"/>
  <c r="A4452" i="59" s="1"/>
  <c r="D4436" i="59"/>
  <c r="A4436" i="59" s="1"/>
  <c r="D4420" i="59"/>
  <c r="A4420" i="59" s="1"/>
  <c r="D4404" i="59"/>
  <c r="A4404" i="59" s="1"/>
  <c r="D4388" i="59"/>
  <c r="A4388" i="59" s="1"/>
  <c r="D4372" i="59"/>
  <c r="A4372" i="59" s="1"/>
  <c r="D4356" i="59"/>
  <c r="A4356" i="59" s="1"/>
  <c r="D4340" i="59"/>
  <c r="A4340" i="59" s="1"/>
  <c r="D4324" i="59"/>
  <c r="A4324" i="59" s="1"/>
  <c r="D4308" i="59"/>
  <c r="A4308" i="59" s="1"/>
  <c r="D4292" i="59"/>
  <c r="A4292" i="59" s="1"/>
  <c r="D4276" i="59"/>
  <c r="A4276" i="59" s="1"/>
  <c r="D5386" i="59"/>
  <c r="A5386" i="59" s="1"/>
  <c r="D5322" i="59"/>
  <c r="A5322" i="59" s="1"/>
  <c r="D5280" i="59"/>
  <c r="A5280" i="59" s="1"/>
  <c r="D5238" i="59"/>
  <c r="A5238" i="59" s="1"/>
  <c r="D5194" i="59"/>
  <c r="A5194" i="59" s="1"/>
  <c r="D5869" i="59"/>
  <c r="A5869" i="59" s="1"/>
  <c r="D5911" i="59"/>
  <c r="A5911" i="59" s="1"/>
  <c r="D5733" i="59"/>
  <c r="A5733" i="59" s="1"/>
  <c r="D5691" i="59"/>
  <c r="A5691" i="59" s="1"/>
  <c r="D5649" i="59"/>
  <c r="A5649" i="59" s="1"/>
  <c r="D5605" i="59"/>
  <c r="A5605" i="59" s="1"/>
  <c r="D5563" i="59"/>
  <c r="A5563" i="59" s="1"/>
  <c r="D5521" i="59"/>
  <c r="A5521" i="59" s="1"/>
  <c r="D5489" i="59"/>
  <c r="A5489" i="59" s="1"/>
  <c r="D5457" i="59"/>
  <c r="A5457" i="59" s="1"/>
  <c r="D5425" i="59"/>
  <c r="A5425" i="59" s="1"/>
  <c r="D5393" i="59"/>
  <c r="A5393" i="59" s="1"/>
  <c r="D5361" i="59"/>
  <c r="A5361" i="59" s="1"/>
  <c r="D5329" i="59"/>
  <c r="A5329" i="59" s="1"/>
  <c r="D5297" i="59"/>
  <c r="A5297" i="59" s="1"/>
  <c r="D5265" i="59"/>
  <c r="A5265" i="59" s="1"/>
  <c r="D5233" i="59"/>
  <c r="A5233" i="59" s="1"/>
  <c r="D5201" i="59"/>
  <c r="A5201" i="59" s="1"/>
  <c r="D5179" i="59"/>
  <c r="A5179" i="59" s="1"/>
  <c r="D5163" i="59"/>
  <c r="A5163" i="59" s="1"/>
  <c r="D5151" i="59"/>
  <c r="A5151" i="59" s="1"/>
  <c r="D5139" i="59"/>
  <c r="A5139" i="59" s="1"/>
  <c r="D5129" i="59"/>
  <c r="A5129" i="59" s="1"/>
  <c r="D5119" i="59"/>
  <c r="A5119" i="59" s="1"/>
  <c r="D5107" i="59"/>
  <c r="A5107" i="59" s="1"/>
  <c r="D5097" i="59"/>
  <c r="A5097" i="59" s="1"/>
  <c r="D5087" i="59"/>
  <c r="A5087" i="59" s="1"/>
  <c r="D5075" i="59"/>
  <c r="A5075" i="59" s="1"/>
  <c r="D5065" i="59"/>
  <c r="A5065" i="59" s="1"/>
  <c r="D5055" i="59"/>
  <c r="A5055" i="59" s="1"/>
  <c r="D5043" i="59"/>
  <c r="A5043" i="59" s="1"/>
  <c r="D5033" i="59"/>
  <c r="A5033" i="59" s="1"/>
  <c r="D5023" i="59"/>
  <c r="A5023" i="59" s="1"/>
  <c r="D5011" i="59"/>
  <c r="A5011" i="59" s="1"/>
  <c r="D5001" i="59"/>
  <c r="A5001" i="59" s="1"/>
  <c r="D4991" i="59"/>
  <c r="A4991" i="59" s="1"/>
  <c r="D4979" i="59"/>
  <c r="A4979" i="59" s="1"/>
  <c r="D4969" i="59"/>
  <c r="A4969" i="59" s="1"/>
  <c r="D4959" i="59"/>
  <c r="A4959" i="59" s="1"/>
  <c r="D4947" i="59"/>
  <c r="A4947" i="59" s="1"/>
  <c r="D4937" i="59"/>
  <c r="A4937" i="59" s="1"/>
  <c r="D4927" i="59"/>
  <c r="A4927" i="59" s="1"/>
  <c r="D4915" i="59"/>
  <c r="A4915" i="59" s="1"/>
  <c r="D4907" i="59"/>
  <c r="A4907" i="59" s="1"/>
  <c r="D4899" i="59"/>
  <c r="A4899" i="59" s="1"/>
  <c r="D4891" i="59"/>
  <c r="A4891" i="59" s="1"/>
  <c r="D4883" i="59"/>
  <c r="A4883" i="59" s="1"/>
  <c r="D5933" i="59"/>
  <c r="A5933" i="59" s="1"/>
  <c r="D5901" i="59"/>
  <c r="A5901" i="59" s="1"/>
  <c r="D5871" i="59"/>
  <c r="A5871" i="59" s="1"/>
  <c r="D5851" i="59"/>
  <c r="A5851" i="59" s="1"/>
  <c r="D5819" i="59"/>
  <c r="A5819" i="59" s="1"/>
  <c r="D5787" i="59"/>
  <c r="A5787" i="59" s="1"/>
  <c r="D5168" i="59"/>
  <c r="A5168" i="59" s="1"/>
  <c r="D5136" i="59"/>
  <c r="A5136" i="59" s="1"/>
  <c r="D5104" i="59"/>
  <c r="A5104" i="59" s="1"/>
  <c r="D5072" i="59"/>
  <c r="A5072" i="59" s="1"/>
  <c r="D5040" i="59"/>
  <c r="A5040" i="59" s="1"/>
  <c r="D5008" i="59"/>
  <c r="A5008" i="59" s="1"/>
  <c r="D4976" i="59"/>
  <c r="A4976" i="59" s="1"/>
  <c r="D4944" i="59"/>
  <c r="A4944" i="59" s="1"/>
  <c r="D4912" i="59"/>
  <c r="A4912" i="59" s="1"/>
  <c r="D4880" i="59"/>
  <c r="A4880" i="59" s="1"/>
  <c r="D5154" i="59"/>
  <c r="A5154" i="59" s="1"/>
  <c r="D5122" i="59"/>
  <c r="A5122" i="59" s="1"/>
  <c r="D5090" i="59"/>
  <c r="A5090" i="59" s="1"/>
  <c r="D5058" i="59"/>
  <c r="A5058" i="59" s="1"/>
  <c r="D5026" i="59"/>
  <c r="A5026" i="59" s="1"/>
  <c r="D4994" i="59"/>
  <c r="A4994" i="59" s="1"/>
  <c r="D4962" i="59"/>
  <c r="A4962" i="59" s="1"/>
  <c r="D4930" i="59"/>
  <c r="A4930" i="59" s="1"/>
  <c r="D4898" i="59"/>
  <c r="A4898" i="59" s="1"/>
  <c r="D4875" i="59"/>
  <c r="A4875" i="59" s="1"/>
  <c r="D4867" i="59"/>
  <c r="A4867" i="59" s="1"/>
  <c r="D4859" i="59"/>
  <c r="A4859" i="59" s="1"/>
  <c r="D4851" i="59"/>
  <c r="A4851" i="59" s="1"/>
  <c r="D4843" i="59"/>
  <c r="A4843" i="59" s="1"/>
  <c r="D4835" i="59"/>
  <c r="A4835" i="59" s="1"/>
  <c r="D4827" i="59"/>
  <c r="A4827" i="59" s="1"/>
  <c r="D4819" i="59"/>
  <c r="A4819" i="59" s="1"/>
  <c r="D4811" i="59"/>
  <c r="A4811" i="59" s="1"/>
  <c r="D4803" i="59"/>
  <c r="A4803" i="59" s="1"/>
  <c r="D4795" i="59"/>
  <c r="A4795" i="59" s="1"/>
  <c r="D4787" i="59"/>
  <c r="A4787" i="59" s="1"/>
  <c r="D4779" i="59"/>
  <c r="A4779" i="59" s="1"/>
  <c r="D4771" i="59"/>
  <c r="A4771" i="59" s="1"/>
  <c r="D4763" i="59"/>
  <c r="A4763" i="59" s="1"/>
  <c r="D4755" i="59"/>
  <c r="A4755" i="59" s="1"/>
  <c r="D4747" i="59"/>
  <c r="A4747" i="59" s="1"/>
  <c r="D4739" i="59"/>
  <c r="A4739" i="59" s="1"/>
  <c r="D4731" i="59"/>
  <c r="A4731" i="59" s="1"/>
  <c r="D4723" i="59"/>
  <c r="A4723" i="59" s="1"/>
  <c r="D4715" i="59"/>
  <c r="A4715" i="59" s="1"/>
  <c r="D4707" i="59"/>
  <c r="A4707" i="59" s="1"/>
  <c r="D4699" i="59"/>
  <c r="A4699" i="59" s="1"/>
  <c r="D4691" i="59"/>
  <c r="A4691" i="59" s="1"/>
  <c r="D4683" i="59"/>
  <c r="A4683" i="59" s="1"/>
  <c r="D4675" i="59"/>
  <c r="A4675" i="59" s="1"/>
  <c r="D4667" i="59"/>
  <c r="A4667" i="59" s="1"/>
  <c r="D4659" i="59"/>
  <c r="A4659" i="59" s="1"/>
  <c r="D4651" i="59"/>
  <c r="A4651" i="59" s="1"/>
  <c r="D4643" i="59"/>
  <c r="A4643" i="59" s="1"/>
  <c r="D4635" i="59"/>
  <c r="A4635" i="59" s="1"/>
  <c r="D4627" i="59"/>
  <c r="A4627" i="59" s="1"/>
  <c r="D4619" i="59"/>
  <c r="A4619" i="59" s="1"/>
  <c r="D4611" i="59"/>
  <c r="A4611" i="59" s="1"/>
  <c r="D4603" i="59"/>
  <c r="A4603" i="59" s="1"/>
  <c r="D4595" i="59"/>
  <c r="A4595" i="59" s="1"/>
  <c r="D4587" i="59"/>
  <c r="A4587" i="59" s="1"/>
  <c r="D4579" i="59"/>
  <c r="A4579" i="59" s="1"/>
  <c r="D4571" i="59"/>
  <c r="A4571" i="59" s="1"/>
  <c r="D5148" i="59"/>
  <c r="A5148" i="59" s="1"/>
  <c r="D5116" i="59"/>
  <c r="A5116" i="59" s="1"/>
  <c r="D5084" i="59"/>
  <c r="A5084" i="59" s="1"/>
  <c r="D5150" i="59"/>
  <c r="A5150" i="59" s="1"/>
  <c r="D5118" i="59"/>
  <c r="A5118" i="59" s="1"/>
  <c r="D5086" i="59"/>
  <c r="A5086" i="59" s="1"/>
  <c r="D5054" i="59"/>
  <c r="A5054" i="59" s="1"/>
  <c r="D5022" i="59"/>
  <c r="A5022" i="59" s="1"/>
  <c r="D4990" i="59"/>
  <c r="A4990" i="59" s="1"/>
  <c r="D4958" i="59"/>
  <c r="A4958" i="59" s="1"/>
  <c r="D4926" i="59"/>
  <c r="A4926" i="59" s="1"/>
  <c r="D4894" i="59"/>
  <c r="A4894" i="59" s="1"/>
  <c r="D4874" i="59"/>
  <c r="A4874" i="59" s="1"/>
  <c r="D4866" i="59"/>
  <c r="A4866" i="59" s="1"/>
  <c r="D4858" i="59"/>
  <c r="A4858" i="59" s="1"/>
  <c r="D4850" i="59"/>
  <c r="A4850" i="59" s="1"/>
  <c r="D4842" i="59"/>
  <c r="A4842" i="59" s="1"/>
  <c r="D4834" i="59"/>
  <c r="A4834" i="59" s="1"/>
  <c r="D4826" i="59"/>
  <c r="A4826" i="59" s="1"/>
  <c r="D4818" i="59"/>
  <c r="A4818" i="59" s="1"/>
  <c r="D4810" i="59"/>
  <c r="A4810" i="59" s="1"/>
  <c r="D4802" i="59"/>
  <c r="A4802" i="59" s="1"/>
  <c r="D4794" i="59"/>
  <c r="A4794" i="59" s="1"/>
  <c r="D4786" i="59"/>
  <c r="A4786" i="59" s="1"/>
  <c r="D4778" i="59"/>
  <c r="A4778" i="59" s="1"/>
  <c r="D4770" i="59"/>
  <c r="A4770" i="59" s="1"/>
  <c r="D4762" i="59"/>
  <c r="A4762" i="59" s="1"/>
  <c r="D4754" i="59"/>
  <c r="A4754" i="59" s="1"/>
  <c r="D4746" i="59"/>
  <c r="A4746" i="59" s="1"/>
  <c r="D4738" i="59"/>
  <c r="A4738" i="59" s="1"/>
  <c r="D4730" i="59"/>
  <c r="A4730" i="59" s="1"/>
  <c r="D4722" i="59"/>
  <c r="A4722" i="59" s="1"/>
  <c r="D4714" i="59"/>
  <c r="A4714" i="59" s="1"/>
  <c r="D4706" i="59"/>
  <c r="A4706" i="59" s="1"/>
  <c r="D4698" i="59"/>
  <c r="A4698" i="59" s="1"/>
  <c r="D4690" i="59"/>
  <c r="A4690" i="59" s="1"/>
  <c r="D4682" i="59"/>
  <c r="A4682" i="59" s="1"/>
  <c r="D4674" i="59"/>
  <c r="A4674" i="59" s="1"/>
  <c r="D4666" i="59"/>
  <c r="A4666" i="59" s="1"/>
  <c r="D4658" i="59"/>
  <c r="A4658" i="59" s="1"/>
  <c r="D4650" i="59"/>
  <c r="A4650" i="59" s="1"/>
  <c r="D4642" i="59"/>
  <c r="A4642" i="59" s="1"/>
  <c r="D4634" i="59"/>
  <c r="A4634" i="59" s="1"/>
  <c r="D4626" i="59"/>
  <c r="A4626" i="59" s="1"/>
  <c r="D4618" i="59"/>
  <c r="A4618" i="59" s="1"/>
  <c r="D4610" i="59"/>
  <c r="A4610" i="59" s="1"/>
  <c r="D4602" i="59"/>
  <c r="A4602" i="59" s="1"/>
  <c r="D4594" i="59"/>
  <c r="A4594" i="59" s="1"/>
  <c r="D4586" i="59"/>
  <c r="A4586" i="59" s="1"/>
  <c r="D4578" i="59"/>
  <c r="A4578" i="59" s="1"/>
  <c r="D4570" i="59"/>
  <c r="A4570" i="59" s="1"/>
  <c r="D5076" i="59"/>
  <c r="A5076" i="59" s="1"/>
  <c r="D4948" i="59"/>
  <c r="A4948" i="59" s="1"/>
  <c r="D4557" i="59"/>
  <c r="A4557" i="59" s="1"/>
  <c r="D4541" i="59"/>
  <c r="A4541" i="59" s="1"/>
  <c r="D4525" i="59"/>
  <c r="A4525" i="59" s="1"/>
  <c r="D4509" i="59"/>
  <c r="A4509" i="59" s="1"/>
  <c r="D4493" i="59"/>
  <c r="A4493" i="59" s="1"/>
  <c r="D4477" i="59"/>
  <c r="A4477" i="59" s="1"/>
  <c r="D4461" i="59"/>
  <c r="A4461" i="59" s="1"/>
  <c r="D4445" i="59"/>
  <c r="A4445" i="59" s="1"/>
  <c r="D4429" i="59"/>
  <c r="A4429" i="59" s="1"/>
  <c r="D4413" i="59"/>
  <c r="A4413" i="59" s="1"/>
  <c r="D4397" i="59"/>
  <c r="A4397" i="59" s="1"/>
  <c r="D4381" i="59"/>
  <c r="A4381" i="59" s="1"/>
  <c r="D4365" i="59"/>
  <c r="A4365" i="59" s="1"/>
  <c r="D4349" i="59"/>
  <c r="A4349" i="59" s="1"/>
  <c r="D4333" i="59"/>
  <c r="A4333" i="59" s="1"/>
  <c r="D4317" i="59"/>
  <c r="A4317" i="59" s="1"/>
  <c r="D4301" i="59"/>
  <c r="A4301" i="59" s="1"/>
  <c r="D4285" i="59"/>
  <c r="A4285" i="59" s="1"/>
  <c r="D4269" i="59"/>
  <c r="A4269" i="59" s="1"/>
  <c r="D4253" i="59"/>
  <c r="A4253" i="59" s="1"/>
  <c r="D4988" i="59"/>
  <c r="A4988" i="59" s="1"/>
  <c r="D4569" i="59"/>
  <c r="A4569" i="59" s="1"/>
  <c r="D4554" i="59"/>
  <c r="A4554" i="59" s="1"/>
  <c r="D4538" i="59"/>
  <c r="A4538" i="59" s="1"/>
  <c r="D4522" i="59"/>
  <c r="A4522" i="59" s="1"/>
  <c r="D4506" i="59"/>
  <c r="A4506" i="59" s="1"/>
  <c r="D4490" i="59"/>
  <c r="A4490" i="59" s="1"/>
  <c r="D4474" i="59"/>
  <c r="A4474" i="59" s="1"/>
  <c r="D4458" i="59"/>
  <c r="A4458" i="59" s="1"/>
  <c r="D4442" i="59"/>
  <c r="A4442" i="59" s="1"/>
  <c r="D4426" i="59"/>
  <c r="A4426" i="59" s="1"/>
  <c r="D4410" i="59"/>
  <c r="A4410" i="59" s="1"/>
  <c r="D4394" i="59"/>
  <c r="A4394" i="59" s="1"/>
  <c r="D4378" i="59"/>
  <c r="A4378" i="59" s="1"/>
  <c r="D4362" i="59"/>
  <c r="A4362" i="59" s="1"/>
  <c r="D4346" i="59"/>
  <c r="A4346" i="59" s="1"/>
  <c r="D4330" i="59"/>
  <c r="A4330" i="59" s="1"/>
  <c r="D4314" i="59"/>
  <c r="A4314" i="59" s="1"/>
  <c r="D4298" i="59"/>
  <c r="A4298" i="59" s="1"/>
  <c r="D4282" i="59"/>
  <c r="A4282" i="59" s="1"/>
  <c r="D4266" i="59"/>
  <c r="A4266" i="59" s="1"/>
  <c r="D4250" i="59"/>
  <c r="A4250" i="59" s="1"/>
  <c r="D4241" i="59"/>
  <c r="A4241" i="59" s="1"/>
  <c r="D4233" i="59"/>
  <c r="A4233" i="59" s="1"/>
  <c r="D4225" i="59"/>
  <c r="A4225" i="59" s="1"/>
  <c r="D4217" i="59"/>
  <c r="A4217" i="59" s="1"/>
  <c r="D4209" i="59"/>
  <c r="A4209" i="59" s="1"/>
  <c r="D4201" i="59"/>
  <c r="A4201" i="59" s="1"/>
  <c r="D4193" i="59"/>
  <c r="A4193" i="59" s="1"/>
  <c r="D4185" i="59"/>
  <c r="A4185" i="59" s="1"/>
  <c r="D4177" i="59"/>
  <c r="A4177" i="59" s="1"/>
  <c r="D4169" i="59"/>
  <c r="A4169" i="59" s="1"/>
  <c r="D4161" i="59"/>
  <c r="A4161" i="59" s="1"/>
  <c r="D4153" i="59"/>
  <c r="A4153" i="59" s="1"/>
  <c r="D4145" i="59"/>
  <c r="A4145" i="59" s="1"/>
  <c r="D4137" i="59"/>
  <c r="A4137" i="59" s="1"/>
  <c r="D4129" i="59"/>
  <c r="A4129" i="59" s="1"/>
  <c r="D4121" i="59"/>
  <c r="A4121" i="59" s="1"/>
  <c r="D4113" i="59"/>
  <c r="A4113" i="59" s="1"/>
  <c r="D4105" i="59"/>
  <c r="A4105" i="59" s="1"/>
  <c r="D4097" i="59"/>
  <c r="A4097" i="59" s="1"/>
  <c r="D4089" i="59"/>
  <c r="A4089" i="59" s="1"/>
  <c r="D4081" i="59"/>
  <c r="A4081" i="59" s="1"/>
  <c r="D4073" i="59"/>
  <c r="A4073" i="59" s="1"/>
  <c r="D4065" i="59"/>
  <c r="A4065" i="59" s="1"/>
  <c r="D4057" i="59"/>
  <c r="A4057" i="59" s="1"/>
  <c r="D4049" i="59"/>
  <c r="A4049" i="59" s="1"/>
  <c r="D4041" i="59"/>
  <c r="A4041" i="59" s="1"/>
  <c r="D4033" i="59"/>
  <c r="A4033" i="59" s="1"/>
  <c r="D4025" i="59"/>
  <c r="A4025" i="59" s="1"/>
  <c r="D4017" i="59"/>
  <c r="A4017" i="59" s="1"/>
  <c r="D4009" i="59"/>
  <c r="A4009" i="59" s="1"/>
  <c r="D4001" i="59"/>
  <c r="A4001" i="59" s="1"/>
  <c r="D3993" i="59"/>
  <c r="A3993" i="59" s="1"/>
  <c r="D3985" i="59"/>
  <c r="A3985" i="59" s="1"/>
  <c r="D3977" i="59"/>
  <c r="A3977" i="59" s="1"/>
  <c r="D3969" i="59"/>
  <c r="A3969" i="59" s="1"/>
  <c r="D3961" i="59"/>
  <c r="A3961" i="59" s="1"/>
  <c r="D3953" i="59"/>
  <c r="A3953" i="59" s="1"/>
  <c r="D3945" i="59"/>
  <c r="A3945" i="59" s="1"/>
  <c r="D3937" i="59"/>
  <c r="A3937" i="59" s="1"/>
  <c r="D3929" i="59"/>
  <c r="A3929" i="59" s="1"/>
  <c r="D3921" i="59"/>
  <c r="A3921" i="59" s="1"/>
  <c r="D3913" i="59"/>
  <c r="A3913" i="59" s="1"/>
  <c r="D3905" i="59"/>
  <c r="A3905" i="59" s="1"/>
  <c r="D3897" i="59"/>
  <c r="A3897" i="59" s="1"/>
  <c r="D3889" i="59"/>
  <c r="A3889" i="59" s="1"/>
  <c r="D3881" i="59"/>
  <c r="A3881" i="59" s="1"/>
  <c r="D3873" i="59"/>
  <c r="A3873" i="59" s="1"/>
  <c r="D3865" i="59"/>
  <c r="A3865" i="59" s="1"/>
  <c r="D3857" i="59"/>
  <c r="A3857" i="59" s="1"/>
  <c r="D3849" i="59"/>
  <c r="A3849" i="59" s="1"/>
  <c r="D3841" i="59"/>
  <c r="A3841" i="59" s="1"/>
  <c r="D3833" i="59"/>
  <c r="A3833" i="59" s="1"/>
  <c r="D3825" i="59"/>
  <c r="A3825" i="59" s="1"/>
  <c r="D3817" i="59"/>
  <c r="A3817" i="59" s="1"/>
  <c r="D3809" i="59"/>
  <c r="A3809" i="59" s="1"/>
  <c r="D3801" i="59"/>
  <c r="A3801" i="59" s="1"/>
  <c r="D3793" i="59"/>
  <c r="A3793" i="59" s="1"/>
  <c r="D3785" i="59"/>
  <c r="A3785" i="59" s="1"/>
  <c r="D3777" i="59"/>
  <c r="A3777" i="59" s="1"/>
  <c r="D3769" i="59"/>
  <c r="A3769" i="59" s="1"/>
  <c r="D3761" i="59"/>
  <c r="A3761" i="59" s="1"/>
  <c r="D4996" i="59"/>
  <c r="A4996" i="59" s="1"/>
  <c r="D4561" i="59"/>
  <c r="A4561" i="59" s="1"/>
  <c r="D4545" i="59"/>
  <c r="A4545" i="59" s="1"/>
  <c r="D4529" i="59"/>
  <c r="A4529" i="59" s="1"/>
  <c r="D4513" i="59"/>
  <c r="A4513" i="59" s="1"/>
  <c r="D4497" i="59"/>
  <c r="A4497" i="59" s="1"/>
  <c r="D4481" i="59"/>
  <c r="A4481" i="59" s="1"/>
  <c r="D4465" i="59"/>
  <c r="A4465" i="59" s="1"/>
  <c r="D4449" i="59"/>
  <c r="A4449" i="59" s="1"/>
  <c r="D4433" i="59"/>
  <c r="A4433" i="59" s="1"/>
  <c r="D4417" i="59"/>
  <c r="A4417" i="59" s="1"/>
  <c r="D4401" i="59"/>
  <c r="A4401" i="59" s="1"/>
  <c r="D4385" i="59"/>
  <c r="A4385" i="59" s="1"/>
  <c r="D4369" i="59"/>
  <c r="A4369" i="59" s="1"/>
  <c r="D4353" i="59"/>
  <c r="A4353" i="59" s="1"/>
  <c r="D4337" i="59"/>
  <c r="A4337" i="59" s="1"/>
  <c r="D4321" i="59"/>
  <c r="A4321" i="59" s="1"/>
  <c r="D4305" i="59"/>
  <c r="A4305" i="59" s="1"/>
  <c r="D4289" i="59"/>
  <c r="A4289" i="59" s="1"/>
  <c r="D4273" i="59"/>
  <c r="A4273" i="59" s="1"/>
  <c r="D4257" i="59"/>
  <c r="A4257" i="59" s="1"/>
  <c r="D5036" i="59"/>
  <c r="A5036" i="59" s="1"/>
  <c r="D4908" i="59"/>
  <c r="A4908" i="59" s="1"/>
  <c r="D4555" i="59"/>
  <c r="A4555" i="59" s="1"/>
  <c r="D4539" i="59"/>
  <c r="A4539" i="59" s="1"/>
  <c r="D4523" i="59"/>
  <c r="A4523" i="59" s="1"/>
  <c r="D4507" i="59"/>
  <c r="A4507" i="59" s="1"/>
  <c r="D4491" i="59"/>
  <c r="A4491" i="59" s="1"/>
  <c r="D4475" i="59"/>
  <c r="A4475" i="59" s="1"/>
  <c r="D4459" i="59"/>
  <c r="A4459" i="59" s="1"/>
  <c r="D4443" i="59"/>
  <c r="A4443" i="59" s="1"/>
  <c r="D5370" i="59"/>
  <c r="A5370" i="59" s="1"/>
  <c r="D5312" i="59"/>
  <c r="A5312" i="59" s="1"/>
  <c r="D5270" i="59"/>
  <c r="A5270" i="59" s="1"/>
  <c r="D5226" i="59"/>
  <c r="A5226" i="59" s="1"/>
  <c r="D5184" i="59"/>
  <c r="A5184" i="59" s="1"/>
  <c r="D5839" i="59"/>
  <c r="A5839" i="59" s="1"/>
  <c r="D5849" i="59"/>
  <c r="A5849" i="59" s="1"/>
  <c r="D5723" i="59"/>
  <c r="A5723" i="59" s="1"/>
  <c r="D5681" i="59"/>
  <c r="A5681" i="59" s="1"/>
  <c r="D5637" i="59"/>
  <c r="A5637" i="59" s="1"/>
  <c r="D5595" i="59"/>
  <c r="A5595" i="59" s="1"/>
  <c r="D5553" i="59"/>
  <c r="A5553" i="59" s="1"/>
  <c r="D5513" i="59"/>
  <c r="A5513" i="59" s="1"/>
  <c r="D5481" i="59"/>
  <c r="A5481" i="59" s="1"/>
  <c r="D5449" i="59"/>
  <c r="A5449" i="59" s="1"/>
  <c r="D5417" i="59"/>
  <c r="A5417" i="59" s="1"/>
  <c r="D5385" i="59"/>
  <c r="A5385" i="59" s="1"/>
  <c r="D5353" i="59"/>
  <c r="A5353" i="59" s="1"/>
  <c r="D5321" i="59"/>
  <c r="A5321" i="59" s="1"/>
  <c r="D5289" i="59"/>
  <c r="A5289" i="59" s="1"/>
  <c r="D5257" i="59"/>
  <c r="A5257" i="59" s="1"/>
  <c r="D5225" i="59"/>
  <c r="A5225" i="59" s="1"/>
  <c r="D5193" i="59"/>
  <c r="A5193" i="59" s="1"/>
  <c r="D5177" i="59"/>
  <c r="A5177" i="59" s="1"/>
  <c r="D5161" i="59"/>
  <c r="A5161" i="59" s="1"/>
  <c r="D5147" i="59"/>
  <c r="A5147" i="59" s="1"/>
  <c r="D5137" i="59"/>
  <c r="A5137" i="59" s="1"/>
  <c r="D5127" i="59"/>
  <c r="A5127" i="59" s="1"/>
  <c r="D5115" i="59"/>
  <c r="A5115" i="59" s="1"/>
  <c r="D5105" i="59"/>
  <c r="A5105" i="59" s="1"/>
  <c r="D5095" i="59"/>
  <c r="A5095" i="59" s="1"/>
  <c r="D5083" i="59"/>
  <c r="A5083" i="59" s="1"/>
  <c r="D5073" i="59"/>
  <c r="A5073" i="59" s="1"/>
  <c r="D5063" i="59"/>
  <c r="A5063" i="59" s="1"/>
  <c r="D5051" i="59"/>
  <c r="A5051" i="59" s="1"/>
  <c r="D5041" i="59"/>
  <c r="A5041" i="59" s="1"/>
  <c r="D5031" i="59"/>
  <c r="A5031" i="59" s="1"/>
  <c r="D5019" i="59"/>
  <c r="A5019" i="59" s="1"/>
  <c r="D5009" i="59"/>
  <c r="A5009" i="59" s="1"/>
  <c r="D4999" i="59"/>
  <c r="A4999" i="59" s="1"/>
  <c r="D4987" i="59"/>
  <c r="A4987" i="59" s="1"/>
  <c r="D4977" i="59"/>
  <c r="A4977" i="59" s="1"/>
  <c r="D4967" i="59"/>
  <c r="A4967" i="59" s="1"/>
  <c r="D4955" i="59"/>
  <c r="A4955" i="59" s="1"/>
  <c r="D4945" i="59"/>
  <c r="A4945" i="59" s="1"/>
  <c r="D4935" i="59"/>
  <c r="A4935" i="59" s="1"/>
  <c r="D4923" i="59"/>
  <c r="A4923" i="59" s="1"/>
  <c r="D4913" i="59"/>
  <c r="A4913" i="59" s="1"/>
  <c r="D4905" i="59"/>
  <c r="A4905" i="59" s="1"/>
  <c r="D4897" i="59"/>
  <c r="A4897" i="59" s="1"/>
  <c r="D4889" i="59"/>
  <c r="A4889" i="59" s="1"/>
  <c r="D4881" i="59"/>
  <c r="A4881" i="59" s="1"/>
  <c r="D5925" i="59"/>
  <c r="A5925" i="59" s="1"/>
  <c r="D5893" i="59"/>
  <c r="A5893" i="59" s="1"/>
  <c r="D5867" i="59"/>
  <c r="A5867" i="59" s="1"/>
  <c r="D5843" i="59"/>
  <c r="A5843" i="59" s="1"/>
  <c r="D5811" i="59"/>
  <c r="A5811" i="59" s="1"/>
  <c r="D5779" i="59"/>
  <c r="A5779" i="59" s="1"/>
  <c r="D5160" i="59"/>
  <c r="A5160" i="59" s="1"/>
  <c r="D5128" i="59"/>
  <c r="A5128" i="59" s="1"/>
  <c r="D5096" i="59"/>
  <c r="A5096" i="59" s="1"/>
  <c r="D5064" i="59"/>
  <c r="A5064" i="59" s="1"/>
  <c r="D5032" i="59"/>
  <c r="A5032" i="59" s="1"/>
  <c r="D5000" i="59"/>
  <c r="A5000" i="59" s="1"/>
  <c r="D4968" i="59"/>
  <c r="A4968" i="59" s="1"/>
  <c r="D4936" i="59"/>
  <c r="A4936" i="59" s="1"/>
  <c r="D4904" i="59"/>
  <c r="A4904" i="59" s="1"/>
  <c r="D5747" i="59"/>
  <c r="A5747" i="59" s="1"/>
  <c r="D5146" i="59"/>
  <c r="A5146" i="59" s="1"/>
  <c r="D5114" i="59"/>
  <c r="A5114" i="59" s="1"/>
  <c r="D5082" i="59"/>
  <c r="A5082" i="59" s="1"/>
  <c r="D5050" i="59"/>
  <c r="A5050" i="59" s="1"/>
  <c r="D5018" i="59"/>
  <c r="A5018" i="59" s="1"/>
  <c r="D4986" i="59"/>
  <c r="A4986" i="59" s="1"/>
  <c r="D4954" i="59"/>
  <c r="A4954" i="59" s="1"/>
  <c r="D4922" i="59"/>
  <c r="A4922" i="59" s="1"/>
  <c r="D4890" i="59"/>
  <c r="A4890" i="59" s="1"/>
  <c r="D4873" i="59"/>
  <c r="A4873" i="59" s="1"/>
  <c r="D4865" i="59"/>
  <c r="A4865" i="59" s="1"/>
  <c r="D4857" i="59"/>
  <c r="A4857" i="59" s="1"/>
  <c r="D4849" i="59"/>
  <c r="A4849" i="59" s="1"/>
  <c r="D4841" i="59"/>
  <c r="A4841" i="59" s="1"/>
  <c r="D4833" i="59"/>
  <c r="A4833" i="59" s="1"/>
  <c r="D4825" i="59"/>
  <c r="A4825" i="59" s="1"/>
  <c r="D4817" i="59"/>
  <c r="A4817" i="59" s="1"/>
  <c r="D4809" i="59"/>
  <c r="A4809" i="59" s="1"/>
  <c r="D4801" i="59"/>
  <c r="A4801" i="59" s="1"/>
  <c r="D4793" i="59"/>
  <c r="A4793" i="59" s="1"/>
  <c r="D4785" i="59"/>
  <c r="A4785" i="59" s="1"/>
  <c r="D4777" i="59"/>
  <c r="A4777" i="59" s="1"/>
  <c r="D4769" i="59"/>
  <c r="A4769" i="59" s="1"/>
  <c r="D4761" i="59"/>
  <c r="A4761" i="59" s="1"/>
  <c r="D4753" i="59"/>
  <c r="A4753" i="59" s="1"/>
  <c r="D4745" i="59"/>
  <c r="A4745" i="59" s="1"/>
  <c r="D4737" i="59"/>
  <c r="A4737" i="59" s="1"/>
  <c r="D4729" i="59"/>
  <c r="A4729" i="59" s="1"/>
  <c r="D4721" i="59"/>
  <c r="A4721" i="59" s="1"/>
  <c r="D4713" i="59"/>
  <c r="A4713" i="59" s="1"/>
  <c r="D4705" i="59"/>
  <c r="A4705" i="59" s="1"/>
  <c r="D4697" i="59"/>
  <c r="A4697" i="59" s="1"/>
  <c r="D4689" i="59"/>
  <c r="A4689" i="59" s="1"/>
  <c r="D4681" i="59"/>
  <c r="A4681" i="59" s="1"/>
  <c r="D4673" i="59"/>
  <c r="A4673" i="59" s="1"/>
  <c r="D4665" i="59"/>
  <c r="A4665" i="59" s="1"/>
  <c r="D4657" i="59"/>
  <c r="A4657" i="59" s="1"/>
  <c r="D4649" i="59"/>
  <c r="A4649" i="59" s="1"/>
  <c r="D4641" i="59"/>
  <c r="A4641" i="59" s="1"/>
  <c r="D4633" i="59"/>
  <c r="A4633" i="59" s="1"/>
  <c r="D4625" i="59"/>
  <c r="A4625" i="59" s="1"/>
  <c r="D4617" i="59"/>
  <c r="A4617" i="59" s="1"/>
  <c r="D4609" i="59"/>
  <c r="A4609" i="59" s="1"/>
  <c r="D4601" i="59"/>
  <c r="A4601" i="59" s="1"/>
  <c r="D4593" i="59"/>
  <c r="A4593" i="59" s="1"/>
  <c r="D4585" i="59"/>
  <c r="A4585" i="59" s="1"/>
  <c r="D4577" i="59"/>
  <c r="A4577" i="59" s="1"/>
  <c r="D5755" i="59"/>
  <c r="A5755" i="59" s="1"/>
  <c r="D5140" i="59"/>
  <c r="A5140" i="59" s="1"/>
  <c r="D5108" i="59"/>
  <c r="A5108" i="59" s="1"/>
  <c r="D5763" i="59"/>
  <c r="A5763" i="59" s="1"/>
  <c r="D5142" i="59"/>
  <c r="A5142" i="59" s="1"/>
  <c r="D5110" i="59"/>
  <c r="A5110" i="59" s="1"/>
  <c r="D5078" i="59"/>
  <c r="A5078" i="59" s="1"/>
  <c r="D5046" i="59"/>
  <c r="A5046" i="59" s="1"/>
  <c r="D5014" i="59"/>
  <c r="A5014" i="59" s="1"/>
  <c r="D4982" i="59"/>
  <c r="A4982" i="59" s="1"/>
  <c r="D4950" i="59"/>
  <c r="A4950" i="59" s="1"/>
  <c r="D4918" i="59"/>
  <c r="A4918" i="59" s="1"/>
  <c r="D4886" i="59"/>
  <c r="A4886" i="59" s="1"/>
  <c r="D4872" i="59"/>
  <c r="A4872" i="59" s="1"/>
  <c r="D4864" i="59"/>
  <c r="A4864" i="59" s="1"/>
  <c r="D4856" i="59"/>
  <c r="A4856" i="59" s="1"/>
  <c r="D4848" i="59"/>
  <c r="A4848" i="59" s="1"/>
  <c r="D4840" i="59"/>
  <c r="A4840" i="59" s="1"/>
  <c r="D4832" i="59"/>
  <c r="A4832" i="59" s="1"/>
  <c r="D4824" i="59"/>
  <c r="A4824" i="59" s="1"/>
  <c r="D4816" i="59"/>
  <c r="A4816" i="59" s="1"/>
  <c r="D4808" i="59"/>
  <c r="A4808" i="59" s="1"/>
  <c r="D4800" i="59"/>
  <c r="A4800" i="59" s="1"/>
  <c r="D4792" i="59"/>
  <c r="A4792" i="59" s="1"/>
  <c r="D4784" i="59"/>
  <c r="A4784" i="59" s="1"/>
  <c r="D4776" i="59"/>
  <c r="A4776" i="59" s="1"/>
  <c r="D4768" i="59"/>
  <c r="A4768" i="59" s="1"/>
  <c r="D4760" i="59"/>
  <c r="A4760" i="59" s="1"/>
  <c r="D4752" i="59"/>
  <c r="A4752" i="59" s="1"/>
  <c r="D4744" i="59"/>
  <c r="A4744" i="59" s="1"/>
  <c r="D4736" i="59"/>
  <c r="A4736" i="59" s="1"/>
  <c r="D4728" i="59"/>
  <c r="A4728" i="59" s="1"/>
  <c r="D4720" i="59"/>
  <c r="A4720" i="59" s="1"/>
  <c r="D4712" i="59"/>
  <c r="A4712" i="59" s="1"/>
  <c r="D4704" i="59"/>
  <c r="A4704" i="59" s="1"/>
  <c r="D4696" i="59"/>
  <c r="A4696" i="59" s="1"/>
  <c r="D4688" i="59"/>
  <c r="A4688" i="59" s="1"/>
  <c r="D4680" i="59"/>
  <c r="A4680" i="59" s="1"/>
  <c r="D4672" i="59"/>
  <c r="A4672" i="59" s="1"/>
  <c r="D4664" i="59"/>
  <c r="A4664" i="59" s="1"/>
  <c r="D4656" i="59"/>
  <c r="A4656" i="59" s="1"/>
  <c r="D4648" i="59"/>
  <c r="A4648" i="59" s="1"/>
  <c r="D4640" i="59"/>
  <c r="A4640" i="59" s="1"/>
  <c r="D4632" i="59"/>
  <c r="A4632" i="59" s="1"/>
  <c r="D4624" i="59"/>
  <c r="A4624" i="59" s="1"/>
  <c r="D4616" i="59"/>
  <c r="A4616" i="59" s="1"/>
  <c r="D4608" i="59"/>
  <c r="A4608" i="59" s="1"/>
  <c r="D4600" i="59"/>
  <c r="A4600" i="59" s="1"/>
  <c r="D4592" i="59"/>
  <c r="A4592" i="59" s="1"/>
  <c r="D4584" i="59"/>
  <c r="A4584" i="59" s="1"/>
  <c r="D4576" i="59"/>
  <c r="A4576" i="59" s="1"/>
  <c r="D4568" i="59"/>
  <c r="A4568" i="59" s="1"/>
  <c r="D5044" i="59"/>
  <c r="A5044" i="59" s="1"/>
  <c r="D4916" i="59"/>
  <c r="A4916" i="59" s="1"/>
  <c r="D4552" i="59"/>
  <c r="A4552" i="59" s="1"/>
  <c r="D4536" i="59"/>
  <c r="A4536" i="59" s="1"/>
  <c r="D4520" i="59"/>
  <c r="A4520" i="59" s="1"/>
  <c r="D4504" i="59"/>
  <c r="A4504" i="59" s="1"/>
  <c r="D4488" i="59"/>
  <c r="A4488" i="59" s="1"/>
  <c r="D4472" i="59"/>
  <c r="A4472" i="59" s="1"/>
  <c r="D4456" i="59"/>
  <c r="A4456" i="59" s="1"/>
  <c r="D4440" i="59"/>
  <c r="A4440" i="59" s="1"/>
  <c r="D4424" i="59"/>
  <c r="A4424" i="59" s="1"/>
  <c r="D4408" i="59"/>
  <c r="A4408" i="59" s="1"/>
  <c r="D4392" i="59"/>
  <c r="A4392" i="59" s="1"/>
  <c r="D4376" i="59"/>
  <c r="A4376" i="59" s="1"/>
  <c r="D4360" i="59"/>
  <c r="A4360" i="59" s="1"/>
  <c r="D4344" i="59"/>
  <c r="A4344" i="59" s="1"/>
  <c r="D4328" i="59"/>
  <c r="A4328" i="59" s="1"/>
  <c r="D4312" i="59"/>
  <c r="A4312" i="59" s="1"/>
  <c r="D4296" i="59"/>
  <c r="A4296" i="59" s="1"/>
  <c r="D4280" i="59"/>
  <c r="A4280" i="59" s="1"/>
  <c r="D4264" i="59"/>
  <c r="A4264" i="59" s="1"/>
  <c r="D4248" i="59"/>
  <c r="A4248" i="59" s="1"/>
  <c r="D4956" i="59"/>
  <c r="A4956" i="59" s="1"/>
  <c r="D4565" i="59"/>
  <c r="A4565" i="59" s="1"/>
  <c r="D4551" i="59"/>
  <c r="A4551" i="59" s="1"/>
  <c r="D4535" i="59"/>
  <c r="A4535" i="59" s="1"/>
  <c r="D4519" i="59"/>
  <c r="A4519" i="59" s="1"/>
  <c r="D4503" i="59"/>
  <c r="A4503" i="59" s="1"/>
  <c r="D4487" i="59"/>
  <c r="A4487" i="59" s="1"/>
  <c r="D4471" i="59"/>
  <c r="A4471" i="59" s="1"/>
  <c r="D4455" i="59"/>
  <c r="A4455" i="59" s="1"/>
  <c r="D4439" i="59"/>
  <c r="A4439" i="59" s="1"/>
  <c r="D4423" i="59"/>
  <c r="A4423" i="59" s="1"/>
  <c r="D4407" i="59"/>
  <c r="A4407" i="59" s="1"/>
  <c r="D4391" i="59"/>
  <c r="A4391" i="59" s="1"/>
  <c r="D4375" i="59"/>
  <c r="A4375" i="59" s="1"/>
  <c r="D4359" i="59"/>
  <c r="A4359" i="59" s="1"/>
  <c r="D4343" i="59"/>
  <c r="A4343" i="59" s="1"/>
  <c r="D4327" i="59"/>
  <c r="A4327" i="59" s="1"/>
  <c r="D4311" i="59"/>
  <c r="A4311" i="59" s="1"/>
  <c r="D4295" i="59"/>
  <c r="A4295" i="59" s="1"/>
  <c r="D4279" i="59"/>
  <c r="A4279" i="59" s="1"/>
  <c r="D4263" i="59"/>
  <c r="A4263" i="59" s="1"/>
  <c r="D4247" i="59"/>
  <c r="A4247" i="59" s="1"/>
  <c r="D4239" i="59"/>
  <c r="A4239" i="59" s="1"/>
  <c r="D4231" i="59"/>
  <c r="A4231" i="59" s="1"/>
  <c r="D4223" i="59"/>
  <c r="A4223" i="59" s="1"/>
  <c r="D4215" i="59"/>
  <c r="A4215" i="59" s="1"/>
  <c r="D4207" i="59"/>
  <c r="A4207" i="59" s="1"/>
  <c r="D4199" i="59"/>
  <c r="A4199" i="59" s="1"/>
  <c r="D4191" i="59"/>
  <c r="A4191" i="59" s="1"/>
  <c r="D4183" i="59"/>
  <c r="A4183" i="59" s="1"/>
  <c r="D4175" i="59"/>
  <c r="A4175" i="59" s="1"/>
  <c r="D4167" i="59"/>
  <c r="A4167" i="59" s="1"/>
  <c r="D4159" i="59"/>
  <c r="A4159" i="59" s="1"/>
  <c r="D4151" i="59"/>
  <c r="A4151" i="59" s="1"/>
  <c r="D4143" i="59"/>
  <c r="A4143" i="59" s="1"/>
  <c r="D4135" i="59"/>
  <c r="A4135" i="59" s="1"/>
  <c r="D4127" i="59"/>
  <c r="A4127" i="59" s="1"/>
  <c r="D4119" i="59"/>
  <c r="A4119" i="59" s="1"/>
  <c r="D4111" i="59"/>
  <c r="A4111" i="59" s="1"/>
  <c r="D4103" i="59"/>
  <c r="A4103" i="59" s="1"/>
  <c r="D4095" i="59"/>
  <c r="A4095" i="59" s="1"/>
  <c r="D4087" i="59"/>
  <c r="A4087" i="59" s="1"/>
  <c r="D4079" i="59"/>
  <c r="A4079" i="59" s="1"/>
  <c r="D4071" i="59"/>
  <c r="A4071" i="59" s="1"/>
  <c r="D4063" i="59"/>
  <c r="A4063" i="59" s="1"/>
  <c r="D4055" i="59"/>
  <c r="A4055" i="59" s="1"/>
  <c r="D4047" i="59"/>
  <c r="A4047" i="59" s="1"/>
  <c r="D4039" i="59"/>
  <c r="A4039" i="59" s="1"/>
  <c r="D4031" i="59"/>
  <c r="A4031" i="59" s="1"/>
  <c r="D4023" i="59"/>
  <c r="A4023" i="59" s="1"/>
  <c r="D4015" i="59"/>
  <c r="A4015" i="59" s="1"/>
  <c r="D4007" i="59"/>
  <c r="A4007" i="59" s="1"/>
  <c r="D3999" i="59"/>
  <c r="A3999" i="59" s="1"/>
  <c r="D3991" i="59"/>
  <c r="A3991" i="59" s="1"/>
  <c r="D3983" i="59"/>
  <c r="A3983" i="59" s="1"/>
  <c r="D3975" i="59"/>
  <c r="A3975" i="59" s="1"/>
  <c r="D3967" i="59"/>
  <c r="A3967" i="59" s="1"/>
  <c r="D3959" i="59"/>
  <c r="A3959" i="59" s="1"/>
  <c r="D3951" i="59"/>
  <c r="A3951" i="59" s="1"/>
  <c r="D3943" i="59"/>
  <c r="A3943" i="59" s="1"/>
  <c r="D3935" i="59"/>
  <c r="A3935" i="59" s="1"/>
  <c r="D3927" i="59"/>
  <c r="A3927" i="59" s="1"/>
  <c r="D3919" i="59"/>
  <c r="A3919" i="59" s="1"/>
  <c r="D3911" i="59"/>
  <c r="A3911" i="59" s="1"/>
  <c r="D3903" i="59"/>
  <c r="A3903" i="59" s="1"/>
  <c r="D3895" i="59"/>
  <c r="A3895" i="59" s="1"/>
  <c r="D3887" i="59"/>
  <c r="A3887" i="59" s="1"/>
  <c r="D3879" i="59"/>
  <c r="A3879" i="59" s="1"/>
  <c r="D3871" i="59"/>
  <c r="A3871" i="59" s="1"/>
  <c r="D3863" i="59"/>
  <c r="A3863" i="59" s="1"/>
  <c r="D3855" i="59"/>
  <c r="A3855" i="59" s="1"/>
  <c r="D3847" i="59"/>
  <c r="A3847" i="59" s="1"/>
  <c r="D3839" i="59"/>
  <c r="A3839" i="59" s="1"/>
  <c r="D3831" i="59"/>
  <c r="A3831" i="59" s="1"/>
  <c r="D3823" i="59"/>
  <c r="A3823" i="59" s="1"/>
  <c r="D3815" i="59"/>
  <c r="A3815" i="59" s="1"/>
  <c r="D3807" i="59"/>
  <c r="A3807" i="59" s="1"/>
  <c r="D3799" i="59"/>
  <c r="A3799" i="59" s="1"/>
  <c r="D3791" i="59"/>
  <c r="A3791" i="59" s="1"/>
  <c r="D3783" i="59"/>
  <c r="A3783" i="59" s="1"/>
  <c r="D3775" i="59"/>
  <c r="A3775" i="59" s="1"/>
  <c r="D3767" i="59"/>
  <c r="A3767" i="59" s="1"/>
  <c r="D3759" i="59"/>
  <c r="A3759" i="59" s="1"/>
  <c r="D4524" i="59"/>
  <c r="A4524" i="59" s="1"/>
  <c r="D4460" i="59"/>
  <c r="A4460" i="59" s="1"/>
  <c r="D4396" i="59"/>
  <c r="A4396" i="59" s="1"/>
  <c r="D4332" i="59"/>
  <c r="A4332" i="59" s="1"/>
  <c r="D4268" i="59"/>
  <c r="A4268" i="59" s="1"/>
  <c r="D5004" i="59"/>
  <c r="A5004" i="59" s="1"/>
  <c r="D4550" i="59"/>
  <c r="A4550" i="59" s="1"/>
  <c r="D4518" i="59"/>
  <c r="A4518" i="59" s="1"/>
  <c r="D4486" i="59"/>
  <c r="A4486" i="59" s="1"/>
  <c r="D4454" i="59"/>
  <c r="A4454" i="59" s="1"/>
  <c r="D4427" i="59"/>
  <c r="A4427" i="59" s="1"/>
  <c r="D4406" i="59"/>
  <c r="A4406" i="59" s="1"/>
  <c r="D4382" i="59"/>
  <c r="A4382" i="59" s="1"/>
  <c r="D4363" i="59"/>
  <c r="A4363" i="59" s="1"/>
  <c r="D4342" i="59"/>
  <c r="A4342" i="59" s="1"/>
  <c r="D4318" i="59"/>
  <c r="A4318" i="59" s="1"/>
  <c r="D4299" i="59"/>
  <c r="A4299" i="59" s="1"/>
  <c r="D4278" i="59"/>
  <c r="A4278" i="59" s="1"/>
  <c r="D4254" i="59"/>
  <c r="A4254" i="59" s="1"/>
  <c r="D4240" i="59"/>
  <c r="A4240" i="59" s="1"/>
  <c r="D4230" i="59"/>
  <c r="A4230" i="59" s="1"/>
  <c r="D4218" i="59"/>
  <c r="A4218" i="59" s="1"/>
  <c r="D4208" i="59"/>
  <c r="A4208" i="59" s="1"/>
  <c r="D4198" i="59"/>
  <c r="A4198" i="59" s="1"/>
  <c r="D4186" i="59"/>
  <c r="A4186" i="59" s="1"/>
  <c r="D4176" i="59"/>
  <c r="A4176" i="59" s="1"/>
  <c r="D4166" i="59"/>
  <c r="A4166" i="59" s="1"/>
  <c r="D4154" i="59"/>
  <c r="A4154" i="59" s="1"/>
  <c r="D4144" i="59"/>
  <c r="A4144" i="59" s="1"/>
  <c r="D4134" i="59"/>
  <c r="A4134" i="59" s="1"/>
  <c r="D4122" i="59"/>
  <c r="A4122" i="59" s="1"/>
  <c r="D4112" i="59"/>
  <c r="A4112" i="59" s="1"/>
  <c r="D4102" i="59"/>
  <c r="A4102" i="59" s="1"/>
  <c r="D4090" i="59"/>
  <c r="A4090" i="59" s="1"/>
  <c r="D4080" i="59"/>
  <c r="A4080" i="59" s="1"/>
  <c r="D4070" i="59"/>
  <c r="A4070" i="59" s="1"/>
  <c r="D4058" i="59"/>
  <c r="A4058" i="59" s="1"/>
  <c r="D4048" i="59"/>
  <c r="A4048" i="59" s="1"/>
  <c r="D4038" i="59"/>
  <c r="A4038" i="59" s="1"/>
  <c r="D4030" i="59"/>
  <c r="A4030" i="59" s="1"/>
  <c r="D4022" i="59"/>
  <c r="A4022" i="59" s="1"/>
  <c r="D4014" i="59"/>
  <c r="A4014" i="59" s="1"/>
  <c r="D4006" i="59"/>
  <c r="A4006" i="59" s="1"/>
  <c r="D3998" i="59"/>
  <c r="A3998" i="59" s="1"/>
  <c r="D3990" i="59"/>
  <c r="A3990" i="59" s="1"/>
  <c r="D3982" i="59"/>
  <c r="A3982" i="59" s="1"/>
  <c r="D3974" i="59"/>
  <c r="A3974" i="59" s="1"/>
  <c r="D3966" i="59"/>
  <c r="A3966" i="59" s="1"/>
  <c r="D3958" i="59"/>
  <c r="A3958" i="59" s="1"/>
  <c r="D3950" i="59"/>
  <c r="A3950" i="59" s="1"/>
  <c r="D3942" i="59"/>
  <c r="A3942" i="59" s="1"/>
  <c r="D3934" i="59"/>
  <c r="A3934" i="59" s="1"/>
  <c r="D3906" i="59"/>
  <c r="A3906" i="59" s="1"/>
  <c r="D3874" i="59"/>
  <c r="A3874" i="59" s="1"/>
  <c r="D3842" i="59"/>
  <c r="A3842" i="59" s="1"/>
  <c r="D3810" i="59"/>
  <c r="A3810" i="59" s="1"/>
  <c r="D3778" i="59"/>
  <c r="A3778" i="59" s="1"/>
  <c r="D3752" i="59"/>
  <c r="A3752" i="59" s="1"/>
  <c r="D3736" i="59"/>
  <c r="A3736" i="59" s="1"/>
  <c r="D3720" i="59"/>
  <c r="A3720" i="59" s="1"/>
  <c r="D3704" i="59"/>
  <c r="A3704" i="59" s="1"/>
  <c r="D3688" i="59"/>
  <c r="A3688" i="59" s="1"/>
  <c r="D3672" i="59"/>
  <c r="A3672" i="59" s="1"/>
  <c r="D3656" i="59"/>
  <c r="A3656" i="59" s="1"/>
  <c r="D3640" i="59"/>
  <c r="A3640" i="59" s="1"/>
  <c r="D3624" i="59"/>
  <c r="A3624" i="59" s="1"/>
  <c r="D3608" i="59"/>
  <c r="A3608" i="59" s="1"/>
  <c r="D3592" i="59"/>
  <c r="A3592" i="59" s="1"/>
  <c r="D3576" i="59"/>
  <c r="A3576" i="59" s="1"/>
  <c r="D3560" i="59"/>
  <c r="A3560" i="59" s="1"/>
  <c r="D3544" i="59"/>
  <c r="A3544" i="59" s="1"/>
  <c r="D3528" i="59"/>
  <c r="A3528" i="59" s="1"/>
  <c r="D3512" i="59"/>
  <c r="A3512" i="59" s="1"/>
  <c r="D3496" i="59"/>
  <c r="A3496" i="59" s="1"/>
  <c r="D3480" i="59"/>
  <c r="A3480" i="59" s="1"/>
  <c r="D3464" i="59"/>
  <c r="A3464" i="59" s="1"/>
  <c r="D3448" i="59"/>
  <c r="A3448" i="59" s="1"/>
  <c r="D3432" i="59"/>
  <c r="A3432" i="59" s="1"/>
  <c r="D3416" i="59"/>
  <c r="A3416" i="59" s="1"/>
  <c r="D3400" i="59"/>
  <c r="A3400" i="59" s="1"/>
  <c r="D3384" i="59"/>
  <c r="A3384" i="59" s="1"/>
  <c r="D3368" i="59"/>
  <c r="A3368" i="59" s="1"/>
  <c r="D3352" i="59"/>
  <c r="A3352" i="59" s="1"/>
  <c r="D3336" i="59"/>
  <c r="A3336" i="59" s="1"/>
  <c r="D3320" i="59"/>
  <c r="A3320" i="59" s="1"/>
  <c r="D3304" i="59"/>
  <c r="A3304" i="59" s="1"/>
  <c r="D3288" i="59"/>
  <c r="A3288" i="59" s="1"/>
  <c r="D3272" i="59"/>
  <c r="A3272" i="59" s="1"/>
  <c r="D3256" i="59"/>
  <c r="A3256" i="59" s="1"/>
  <c r="D3241" i="59"/>
  <c r="A3241" i="59" s="1"/>
  <c r="D3904" i="59"/>
  <c r="A3904" i="59" s="1"/>
  <c r="D3872" i="59"/>
  <c r="A3872" i="59" s="1"/>
  <c r="D3840" i="59"/>
  <c r="A3840" i="59" s="1"/>
  <c r="D3808" i="59"/>
  <c r="A3808" i="59" s="1"/>
  <c r="D3776" i="59"/>
  <c r="A3776" i="59" s="1"/>
  <c r="D3751" i="59"/>
  <c r="A3751" i="59" s="1"/>
  <c r="D3735" i="59"/>
  <c r="A3735" i="59" s="1"/>
  <c r="D3719" i="59"/>
  <c r="A3719" i="59" s="1"/>
  <c r="D3703" i="59"/>
  <c r="A3703" i="59" s="1"/>
  <c r="D3687" i="59"/>
  <c r="A3687" i="59" s="1"/>
  <c r="D3671" i="59"/>
  <c r="A3671" i="59" s="1"/>
  <c r="D3655" i="59"/>
  <c r="A3655" i="59" s="1"/>
  <c r="D3639" i="59"/>
  <c r="A3639" i="59" s="1"/>
  <c r="D3623" i="59"/>
  <c r="A3623" i="59" s="1"/>
  <c r="D3607" i="59"/>
  <c r="A3607" i="59" s="1"/>
  <c r="D3591" i="59"/>
  <c r="A3591" i="59" s="1"/>
  <c r="D3575" i="59"/>
  <c r="A3575" i="59" s="1"/>
  <c r="D3559" i="59"/>
  <c r="A3559" i="59" s="1"/>
  <c r="D3543" i="59"/>
  <c r="A3543" i="59" s="1"/>
  <c r="D3527" i="59"/>
  <c r="A3527" i="59" s="1"/>
  <c r="D3511" i="59"/>
  <c r="A3511" i="59" s="1"/>
  <c r="D3495" i="59"/>
  <c r="A3495" i="59" s="1"/>
  <c r="D3479" i="59"/>
  <c r="A3479" i="59" s="1"/>
  <c r="D3463" i="59"/>
  <c r="A3463" i="59" s="1"/>
  <c r="D3447" i="59"/>
  <c r="A3447" i="59" s="1"/>
  <c r="D3431" i="59"/>
  <c r="A3431" i="59" s="1"/>
  <c r="D3415" i="59"/>
  <c r="A3415" i="59" s="1"/>
  <c r="D3399" i="59"/>
  <c r="A3399" i="59" s="1"/>
  <c r="D3383" i="59"/>
  <c r="A3383" i="59" s="1"/>
  <c r="D3367" i="59"/>
  <c r="A3367" i="59" s="1"/>
  <c r="D3351" i="59"/>
  <c r="A3351" i="59" s="1"/>
  <c r="D3335" i="59"/>
  <c r="A3335" i="59" s="1"/>
  <c r="D3319" i="59"/>
  <c r="A3319" i="59" s="1"/>
  <c r="D3303" i="59"/>
  <c r="A3303" i="59" s="1"/>
  <c r="D3287" i="59"/>
  <c r="A3287" i="59" s="1"/>
  <c r="D3271" i="59"/>
  <c r="A3271" i="59" s="1"/>
  <c r="D3255" i="59"/>
  <c r="A3255" i="59" s="1"/>
  <c r="D3238" i="59"/>
  <c r="A3238" i="59" s="1"/>
  <c r="D3230" i="59"/>
  <c r="A3230" i="59" s="1"/>
  <c r="D3222" i="59"/>
  <c r="A3222" i="59" s="1"/>
  <c r="D3214" i="59"/>
  <c r="A3214" i="59" s="1"/>
  <c r="D3206" i="59"/>
  <c r="A3206" i="59" s="1"/>
  <c r="D3198" i="59"/>
  <c r="A3198" i="59" s="1"/>
  <c r="D3190" i="59"/>
  <c r="A3190" i="59" s="1"/>
  <c r="D3182" i="59"/>
  <c r="A3182" i="59" s="1"/>
  <c r="D3174" i="59"/>
  <c r="A3174" i="59" s="1"/>
  <c r="D3166" i="59"/>
  <c r="A3166" i="59" s="1"/>
  <c r="D3158" i="59"/>
  <c r="A3158" i="59" s="1"/>
  <c r="D3150" i="59"/>
  <c r="A3150" i="59" s="1"/>
  <c r="D3142" i="59"/>
  <c r="A3142" i="59" s="1"/>
  <c r="D3134" i="59"/>
  <c r="A3134" i="59" s="1"/>
  <c r="D3126" i="59"/>
  <c r="A3126" i="59" s="1"/>
  <c r="D3118" i="59"/>
  <c r="A3118" i="59" s="1"/>
  <c r="D3110" i="59"/>
  <c r="A3110" i="59" s="1"/>
  <c r="D3102" i="59"/>
  <c r="A3102" i="59" s="1"/>
  <c r="D3094" i="59"/>
  <c r="A3094" i="59" s="1"/>
  <c r="D3086" i="59"/>
  <c r="A3086" i="59" s="1"/>
  <c r="D3078" i="59"/>
  <c r="A3078" i="59" s="1"/>
  <c r="D3070" i="59"/>
  <c r="A3070" i="59" s="1"/>
  <c r="D3062" i="59"/>
  <c r="A3062" i="59" s="1"/>
  <c r="D3054" i="59"/>
  <c r="A3054" i="59" s="1"/>
  <c r="D3046" i="59"/>
  <c r="A3046" i="59" s="1"/>
  <c r="D3038" i="59"/>
  <c r="A3038" i="59" s="1"/>
  <c r="D3030" i="59"/>
  <c r="A3030" i="59" s="1"/>
  <c r="D3022" i="59"/>
  <c r="A3022" i="59" s="1"/>
  <c r="D3014" i="59"/>
  <c r="A3014" i="59" s="1"/>
  <c r="D3006" i="59"/>
  <c r="A3006" i="59" s="1"/>
  <c r="D2998" i="59"/>
  <c r="A2998" i="59" s="1"/>
  <c r="D2990" i="59"/>
  <c r="A2990" i="59" s="1"/>
  <c r="D2982" i="59"/>
  <c r="A2982" i="59" s="1"/>
  <c r="D2974" i="59"/>
  <c r="A2974" i="59" s="1"/>
  <c r="D2966" i="59"/>
  <c r="A2966" i="59" s="1"/>
  <c r="D2958" i="59"/>
  <c r="A2958" i="59" s="1"/>
  <c r="D2950" i="59"/>
  <c r="A2950" i="59" s="1"/>
  <c r="D2942" i="59"/>
  <c r="A2942" i="59" s="1"/>
  <c r="D2934" i="59"/>
  <c r="A2934" i="59" s="1"/>
  <c r="D2926" i="59"/>
  <c r="A2926" i="59" s="1"/>
  <c r="D2918" i="59"/>
  <c r="A2918" i="59" s="1"/>
  <c r="D2910" i="59"/>
  <c r="A2910" i="59" s="1"/>
  <c r="D2902" i="59"/>
  <c r="A2902" i="59" s="1"/>
  <c r="D2894" i="59"/>
  <c r="A2894" i="59" s="1"/>
  <c r="D2886" i="59"/>
  <c r="A2886" i="59" s="1"/>
  <c r="D2878" i="59"/>
  <c r="A2878" i="59" s="1"/>
  <c r="D2870" i="59"/>
  <c r="A2870" i="59" s="1"/>
  <c r="D2862" i="59"/>
  <c r="A2862" i="59" s="1"/>
  <c r="D2854" i="59"/>
  <c r="A2854" i="59" s="1"/>
  <c r="D2846" i="59"/>
  <c r="A2846" i="59" s="1"/>
  <c r="D2838" i="59"/>
  <c r="A2838" i="59" s="1"/>
  <c r="D2830" i="59"/>
  <c r="A2830" i="59" s="1"/>
  <c r="D2822" i="59"/>
  <c r="A2822" i="59" s="1"/>
  <c r="D2814" i="59"/>
  <c r="A2814" i="59" s="1"/>
  <c r="D2806" i="59"/>
  <c r="A2806" i="59" s="1"/>
  <c r="D2798" i="59"/>
  <c r="A2798" i="59" s="1"/>
  <c r="D2790" i="59"/>
  <c r="A2790" i="59" s="1"/>
  <c r="D2782" i="59"/>
  <c r="A2782" i="59" s="1"/>
  <c r="D2774" i="59"/>
  <c r="A2774" i="59" s="1"/>
  <c r="D2766" i="59"/>
  <c r="A2766" i="59" s="1"/>
  <c r="D2758" i="59"/>
  <c r="A2758" i="59" s="1"/>
  <c r="D2750" i="59"/>
  <c r="A2750" i="59" s="1"/>
  <c r="D2742" i="59"/>
  <c r="A2742" i="59" s="1"/>
  <c r="D3918" i="59"/>
  <c r="A3918" i="59" s="1"/>
  <c r="D3886" i="59"/>
  <c r="A3886" i="59" s="1"/>
  <c r="D3854" i="59"/>
  <c r="A3854" i="59" s="1"/>
  <c r="D3822" i="59"/>
  <c r="A3822" i="59" s="1"/>
  <c r="D3790" i="59"/>
  <c r="A3790" i="59" s="1"/>
  <c r="D3758" i="59"/>
  <c r="A3758" i="59" s="1"/>
  <c r="D3742" i="59"/>
  <c r="A3742" i="59" s="1"/>
  <c r="D3726" i="59"/>
  <c r="A3726" i="59" s="1"/>
  <c r="D3710" i="59"/>
  <c r="A3710" i="59" s="1"/>
  <c r="D3694" i="59"/>
  <c r="A3694" i="59" s="1"/>
  <c r="D3678" i="59"/>
  <c r="A3678" i="59" s="1"/>
  <c r="D3662" i="59"/>
  <c r="A3662" i="59" s="1"/>
  <c r="D3646" i="59"/>
  <c r="A3646" i="59" s="1"/>
  <c r="D3630" i="59"/>
  <c r="A3630" i="59" s="1"/>
  <c r="D3614" i="59"/>
  <c r="A3614" i="59" s="1"/>
  <c r="D3598" i="59"/>
  <c r="A3598" i="59" s="1"/>
  <c r="D3582" i="59"/>
  <c r="A3582" i="59" s="1"/>
  <c r="D3566" i="59"/>
  <c r="A3566" i="59" s="1"/>
  <c r="D3550" i="59"/>
  <c r="A3550" i="59" s="1"/>
  <c r="D3534" i="59"/>
  <c r="A3534" i="59" s="1"/>
  <c r="D3518" i="59"/>
  <c r="A3518" i="59" s="1"/>
  <c r="D3502" i="59"/>
  <c r="A3502" i="59" s="1"/>
  <c r="D3486" i="59"/>
  <c r="A3486" i="59" s="1"/>
  <c r="D3470" i="59"/>
  <c r="A3470" i="59" s="1"/>
  <c r="D3454" i="59"/>
  <c r="A3454" i="59" s="1"/>
  <c r="D3438" i="59"/>
  <c r="A3438" i="59" s="1"/>
  <c r="D3422" i="59"/>
  <c r="A3422" i="59" s="1"/>
  <c r="D3406" i="59"/>
  <c r="A3406" i="59" s="1"/>
  <c r="D3390" i="59"/>
  <c r="A3390" i="59" s="1"/>
  <c r="D3374" i="59"/>
  <c r="A3374" i="59" s="1"/>
  <c r="D3358" i="59"/>
  <c r="A3358" i="59" s="1"/>
  <c r="D3342" i="59"/>
  <c r="A3342" i="59" s="1"/>
  <c r="D3326" i="59"/>
  <c r="A3326" i="59" s="1"/>
  <c r="D3310" i="59"/>
  <c r="A3310" i="59" s="1"/>
  <c r="D3294" i="59"/>
  <c r="A3294" i="59" s="1"/>
  <c r="D3278" i="59"/>
  <c r="A3278" i="59" s="1"/>
  <c r="D3262" i="59"/>
  <c r="A3262" i="59" s="1"/>
  <c r="D3245" i="59"/>
  <c r="A3245" i="59" s="1"/>
  <c r="D3916" i="59"/>
  <c r="A3916" i="59" s="1"/>
  <c r="D3884" i="59"/>
  <c r="A3884" i="59" s="1"/>
  <c r="D3852" i="59"/>
  <c r="A3852" i="59" s="1"/>
  <c r="D3820" i="59"/>
  <c r="A3820" i="59" s="1"/>
  <c r="D3788" i="59"/>
  <c r="A3788" i="59" s="1"/>
  <c r="D3757" i="59"/>
  <c r="A3757" i="59" s="1"/>
  <c r="D3741" i="59"/>
  <c r="A3741" i="59" s="1"/>
  <c r="D3725" i="59"/>
  <c r="A3725" i="59" s="1"/>
  <c r="D3709" i="59"/>
  <c r="A3709" i="59" s="1"/>
  <c r="D3693" i="59"/>
  <c r="A3693" i="59" s="1"/>
  <c r="D3677" i="59"/>
  <c r="A3677" i="59" s="1"/>
  <c r="D3661" i="59"/>
  <c r="A3661" i="59" s="1"/>
  <c r="D3645" i="59"/>
  <c r="A3645" i="59" s="1"/>
  <c r="D3629" i="59"/>
  <c r="A3629" i="59" s="1"/>
  <c r="D3613" i="59"/>
  <c r="A3613" i="59" s="1"/>
  <c r="D3597" i="59"/>
  <c r="A3597" i="59" s="1"/>
  <c r="D3581" i="59"/>
  <c r="A3581" i="59" s="1"/>
  <c r="D3565" i="59"/>
  <c r="A3565" i="59" s="1"/>
  <c r="D3549" i="59"/>
  <c r="A3549" i="59" s="1"/>
  <c r="D3533" i="59"/>
  <c r="A3533" i="59" s="1"/>
  <c r="D3517" i="59"/>
  <c r="A3517" i="59" s="1"/>
  <c r="D3501" i="59"/>
  <c r="A3501" i="59" s="1"/>
  <c r="D3485" i="59"/>
  <c r="A3485" i="59" s="1"/>
  <c r="D3469" i="59"/>
  <c r="A3469" i="59" s="1"/>
  <c r="D3453" i="59"/>
  <c r="A3453" i="59" s="1"/>
  <c r="D3437" i="59"/>
  <c r="A3437" i="59" s="1"/>
  <c r="D3421" i="59"/>
  <c r="A3421" i="59" s="1"/>
  <c r="D3405" i="59"/>
  <c r="A3405" i="59" s="1"/>
  <c r="D3389" i="59"/>
  <c r="A3389" i="59" s="1"/>
  <c r="D3373" i="59"/>
  <c r="A3373" i="59" s="1"/>
  <c r="D3357" i="59"/>
  <c r="A3357" i="59" s="1"/>
  <c r="D3341" i="59"/>
  <c r="A3341" i="59" s="1"/>
  <c r="D3325" i="59"/>
  <c r="A3325" i="59" s="1"/>
  <c r="D3309" i="59"/>
  <c r="A3309" i="59" s="1"/>
  <c r="D3293" i="59"/>
  <c r="A3293" i="59" s="1"/>
  <c r="D3277" i="59"/>
  <c r="A3277" i="59" s="1"/>
  <c r="D3261" i="59"/>
  <c r="A3261" i="59" s="1"/>
  <c r="D3247" i="59"/>
  <c r="A3247" i="59" s="1"/>
  <c r="D3235" i="59"/>
  <c r="A3235" i="59" s="1"/>
  <c r="D3227" i="59"/>
  <c r="A3227" i="59" s="1"/>
  <c r="D3219" i="59"/>
  <c r="A3219" i="59" s="1"/>
  <c r="D3211" i="59"/>
  <c r="A3211" i="59" s="1"/>
  <c r="D3203" i="59"/>
  <c r="A3203" i="59" s="1"/>
  <c r="D3195" i="59"/>
  <c r="A3195" i="59" s="1"/>
  <c r="D3187" i="59"/>
  <c r="A3187" i="59" s="1"/>
  <c r="D3179" i="59"/>
  <c r="A3179" i="59" s="1"/>
  <c r="D3171" i="59"/>
  <c r="A3171" i="59" s="1"/>
  <c r="D3163" i="59"/>
  <c r="A3163" i="59" s="1"/>
  <c r="D3155" i="59"/>
  <c r="A3155" i="59" s="1"/>
  <c r="D3147" i="59"/>
  <c r="A3147" i="59" s="1"/>
  <c r="D3139" i="59"/>
  <c r="A3139" i="59" s="1"/>
  <c r="D3131" i="59"/>
  <c r="A3131" i="59" s="1"/>
  <c r="D3123" i="59"/>
  <c r="A3123" i="59" s="1"/>
  <c r="D3115" i="59"/>
  <c r="A3115" i="59" s="1"/>
  <c r="D3107" i="59"/>
  <c r="A3107" i="59" s="1"/>
  <c r="D3099" i="59"/>
  <c r="A3099" i="59" s="1"/>
  <c r="D3091" i="59"/>
  <c r="A3091" i="59" s="1"/>
  <c r="D3083" i="59"/>
  <c r="A3083" i="59" s="1"/>
  <c r="D3075" i="59"/>
  <c r="A3075" i="59" s="1"/>
  <c r="D3067" i="59"/>
  <c r="A3067" i="59" s="1"/>
  <c r="D3059" i="59"/>
  <c r="A3059" i="59" s="1"/>
  <c r="D3051" i="59"/>
  <c r="A3051" i="59" s="1"/>
  <c r="D3043" i="59"/>
  <c r="A3043" i="59" s="1"/>
  <c r="D3035" i="59"/>
  <c r="A3035" i="59" s="1"/>
  <c r="D3027" i="59"/>
  <c r="A3027" i="59" s="1"/>
  <c r="D3019" i="59"/>
  <c r="A3019" i="59" s="1"/>
  <c r="D3011" i="59"/>
  <c r="A3011" i="59" s="1"/>
  <c r="D3003" i="59"/>
  <c r="A3003" i="59" s="1"/>
  <c r="D2995" i="59"/>
  <c r="A2995" i="59" s="1"/>
  <c r="D2987" i="59"/>
  <c r="A2987" i="59" s="1"/>
  <c r="D2979" i="59"/>
  <c r="A2979" i="59" s="1"/>
  <c r="D2971" i="59"/>
  <c r="A2971" i="59" s="1"/>
  <c r="D2963" i="59"/>
  <c r="A2963" i="59" s="1"/>
  <c r="D2955" i="59"/>
  <c r="A2955" i="59" s="1"/>
  <c r="D2947" i="59"/>
  <c r="A2947" i="59" s="1"/>
  <c r="D2939" i="59"/>
  <c r="A2939" i="59" s="1"/>
  <c r="D2931" i="59"/>
  <c r="A2931" i="59" s="1"/>
  <c r="D2923" i="59"/>
  <c r="A2923" i="59" s="1"/>
  <c r="D2915" i="59"/>
  <c r="A2915" i="59" s="1"/>
  <c r="D2907" i="59"/>
  <c r="A2907" i="59" s="1"/>
  <c r="D2899" i="59"/>
  <c r="A2899" i="59" s="1"/>
  <c r="D2891" i="59"/>
  <c r="A2891" i="59" s="1"/>
  <c r="D2883" i="59"/>
  <c r="A2883" i="59" s="1"/>
  <c r="D2875" i="59"/>
  <c r="A2875" i="59" s="1"/>
  <c r="D2867" i="59"/>
  <c r="A2867" i="59" s="1"/>
  <c r="D2859" i="59"/>
  <c r="A2859" i="59" s="1"/>
  <c r="D2851" i="59"/>
  <c r="A2851" i="59" s="1"/>
  <c r="D2843" i="59"/>
  <c r="A2843" i="59" s="1"/>
  <c r="D2835" i="59"/>
  <c r="A2835" i="59" s="1"/>
  <c r="D2827" i="59"/>
  <c r="A2827" i="59" s="1"/>
  <c r="D2819" i="59"/>
  <c r="A2819" i="59" s="1"/>
  <c r="D2811" i="59"/>
  <c r="A2811" i="59" s="1"/>
  <c r="D2803" i="59"/>
  <c r="A2803" i="59" s="1"/>
  <c r="D2795" i="59"/>
  <c r="A2795" i="59" s="1"/>
  <c r="D2787" i="59"/>
  <c r="A2787" i="59" s="1"/>
  <c r="D2779" i="59"/>
  <c r="A2779" i="59" s="1"/>
  <c r="D2771" i="59"/>
  <c r="A2771" i="59" s="1"/>
  <c r="D2763" i="59"/>
  <c r="A2763" i="59" s="1"/>
  <c r="D2755" i="59"/>
  <c r="A2755" i="59" s="1"/>
  <c r="D2747" i="59"/>
  <c r="A2747" i="59" s="1"/>
  <c r="D2739" i="59"/>
  <c r="A2739" i="59" s="1"/>
  <c r="D2731" i="59"/>
  <c r="A2731" i="59" s="1"/>
  <c r="D2723" i="59"/>
  <c r="A2723" i="59" s="1"/>
  <c r="D4964" i="59"/>
  <c r="A4964" i="59" s="1"/>
  <c r="D4508" i="59"/>
  <c r="A4508" i="59" s="1"/>
  <c r="D4444" i="59"/>
  <c r="A4444" i="59" s="1"/>
  <c r="D4380" i="59"/>
  <c r="A4380" i="59" s="1"/>
  <c r="D4316" i="59"/>
  <c r="A4316" i="59" s="1"/>
  <c r="D4260" i="59"/>
  <c r="A4260" i="59" s="1"/>
  <c r="D4940" i="59"/>
  <c r="A4940" i="59" s="1"/>
  <c r="D4542" i="59"/>
  <c r="A4542" i="59" s="1"/>
  <c r="D4510" i="59"/>
  <c r="A4510" i="59" s="1"/>
  <c r="D4478" i="59"/>
  <c r="A4478" i="59" s="1"/>
  <c r="D4446" i="59"/>
  <c r="A4446" i="59" s="1"/>
  <c r="D4422" i="59"/>
  <c r="A4422" i="59" s="1"/>
  <c r="D4398" i="59"/>
  <c r="A4398" i="59" s="1"/>
  <c r="D4379" i="59"/>
  <c r="A4379" i="59" s="1"/>
  <c r="D4358" i="59"/>
  <c r="A4358" i="59" s="1"/>
  <c r="D4334" i="59"/>
  <c r="A4334" i="59" s="1"/>
  <c r="D4315" i="59"/>
  <c r="A4315" i="59" s="1"/>
  <c r="D4294" i="59"/>
  <c r="A4294" i="59" s="1"/>
  <c r="D4270" i="59"/>
  <c r="A4270" i="59" s="1"/>
  <c r="D4251" i="59"/>
  <c r="A4251" i="59" s="1"/>
  <c r="D4238" i="59"/>
  <c r="A4238" i="59" s="1"/>
  <c r="D4226" i="59"/>
  <c r="A4226" i="59" s="1"/>
  <c r="D4216" i="59"/>
  <c r="A4216" i="59" s="1"/>
  <c r="D4206" i="59"/>
  <c r="A4206" i="59" s="1"/>
  <c r="D4194" i="59"/>
  <c r="A4194" i="59" s="1"/>
  <c r="D4184" i="59"/>
  <c r="A4184" i="59" s="1"/>
  <c r="D4174" i="59"/>
  <c r="A4174" i="59" s="1"/>
  <c r="D4162" i="59"/>
  <c r="A4162" i="59" s="1"/>
  <c r="D4152" i="59"/>
  <c r="A4152" i="59" s="1"/>
  <c r="D4142" i="59"/>
  <c r="A4142" i="59" s="1"/>
  <c r="D4130" i="59"/>
  <c r="A4130" i="59" s="1"/>
  <c r="D4120" i="59"/>
  <c r="A4120" i="59" s="1"/>
  <c r="D4110" i="59"/>
  <c r="A4110" i="59" s="1"/>
  <c r="D4098" i="59"/>
  <c r="A4098" i="59" s="1"/>
  <c r="D4088" i="59"/>
  <c r="A4088" i="59" s="1"/>
  <c r="D4078" i="59"/>
  <c r="A4078" i="59" s="1"/>
  <c r="D4066" i="59"/>
  <c r="A4066" i="59" s="1"/>
  <c r="D4056" i="59"/>
  <c r="A4056" i="59" s="1"/>
  <c r="D4046" i="59"/>
  <c r="A4046" i="59" s="1"/>
  <c r="D4036" i="59"/>
  <c r="A4036" i="59" s="1"/>
  <c r="D4028" i="59"/>
  <c r="A4028" i="59" s="1"/>
  <c r="D4020" i="59"/>
  <c r="A4020" i="59" s="1"/>
  <c r="D4012" i="59"/>
  <c r="A4012" i="59" s="1"/>
  <c r="D4004" i="59"/>
  <c r="A4004" i="59" s="1"/>
  <c r="D3996" i="59"/>
  <c r="A3996" i="59" s="1"/>
  <c r="D3988" i="59"/>
  <c r="A3988" i="59" s="1"/>
  <c r="D3980" i="59"/>
  <c r="A3980" i="59" s="1"/>
  <c r="D3972" i="59"/>
  <c r="A3972" i="59" s="1"/>
  <c r="D3964" i="59"/>
  <c r="A3964" i="59" s="1"/>
  <c r="D3956" i="59"/>
  <c r="A3956" i="59" s="1"/>
  <c r="D3948" i="59"/>
  <c r="A3948" i="59" s="1"/>
  <c r="D3940" i="59"/>
  <c r="A3940" i="59" s="1"/>
  <c r="D3930" i="59"/>
  <c r="A3930" i="59" s="1"/>
  <c r="D3898" i="59"/>
  <c r="A3898" i="59" s="1"/>
  <c r="D3866" i="59"/>
  <c r="A3866" i="59" s="1"/>
  <c r="D3834" i="59"/>
  <c r="A3834" i="59" s="1"/>
  <c r="D3802" i="59"/>
  <c r="A3802" i="59" s="1"/>
  <c r="D3770" i="59"/>
  <c r="A3770" i="59" s="1"/>
  <c r="D3748" i="59"/>
  <c r="A3748" i="59" s="1"/>
  <c r="D3732" i="59"/>
  <c r="A3732" i="59" s="1"/>
  <c r="D3716" i="59"/>
  <c r="A3716" i="59" s="1"/>
  <c r="D3700" i="59"/>
  <c r="A3700" i="59" s="1"/>
  <c r="D3684" i="59"/>
  <c r="A3684" i="59" s="1"/>
  <c r="D3668" i="59"/>
  <c r="A3668" i="59" s="1"/>
  <c r="D3652" i="59"/>
  <c r="A3652" i="59" s="1"/>
  <c r="D3636" i="59"/>
  <c r="A3636" i="59" s="1"/>
  <c r="D3620" i="59"/>
  <c r="A3620" i="59" s="1"/>
  <c r="D3604" i="59"/>
  <c r="A3604" i="59" s="1"/>
  <c r="D3588" i="59"/>
  <c r="A3588" i="59" s="1"/>
  <c r="D3572" i="59"/>
  <c r="A3572" i="59" s="1"/>
  <c r="D3556" i="59"/>
  <c r="A3556" i="59" s="1"/>
  <c r="D3540" i="59"/>
  <c r="A3540" i="59" s="1"/>
  <c r="D3524" i="59"/>
  <c r="A3524" i="59" s="1"/>
  <c r="D3508" i="59"/>
  <c r="A3508" i="59" s="1"/>
  <c r="D3492" i="59"/>
  <c r="A3492" i="59" s="1"/>
  <c r="D3476" i="59"/>
  <c r="A3476" i="59" s="1"/>
  <c r="D3460" i="59"/>
  <c r="A3460" i="59" s="1"/>
  <c r="D3444" i="59"/>
  <c r="A3444" i="59" s="1"/>
  <c r="D3428" i="59"/>
  <c r="A3428" i="59" s="1"/>
  <c r="D3412" i="59"/>
  <c r="A3412" i="59" s="1"/>
  <c r="D3396" i="59"/>
  <c r="A3396" i="59" s="1"/>
  <c r="D3380" i="59"/>
  <c r="A3380" i="59" s="1"/>
  <c r="D3364" i="59"/>
  <c r="A3364" i="59" s="1"/>
  <c r="D3348" i="59"/>
  <c r="A3348" i="59" s="1"/>
  <c r="D3332" i="59"/>
  <c r="A3332" i="59" s="1"/>
  <c r="D3316" i="59"/>
  <c r="A3316" i="59" s="1"/>
  <c r="D3300" i="59"/>
  <c r="A3300" i="59" s="1"/>
  <c r="D3284" i="59"/>
  <c r="A3284" i="59" s="1"/>
  <c r="D3268" i="59"/>
  <c r="A3268" i="59" s="1"/>
  <c r="D3252" i="59"/>
  <c r="A3252" i="59" s="1"/>
  <c r="D3928" i="59"/>
  <c r="A3928" i="59" s="1"/>
  <c r="D3896" i="59"/>
  <c r="A3896" i="59" s="1"/>
  <c r="D3864" i="59"/>
  <c r="A3864" i="59" s="1"/>
  <c r="D3832" i="59"/>
  <c r="A3832" i="59" s="1"/>
  <c r="D3800" i="59"/>
  <c r="A3800" i="59" s="1"/>
  <c r="D3768" i="59"/>
  <c r="A3768" i="59" s="1"/>
  <c r="D3747" i="59"/>
  <c r="A3747" i="59" s="1"/>
  <c r="D3731" i="59"/>
  <c r="A3731" i="59" s="1"/>
  <c r="D3715" i="59"/>
  <c r="A3715" i="59" s="1"/>
  <c r="D3699" i="59"/>
  <c r="A3699" i="59" s="1"/>
  <c r="D3683" i="59"/>
  <c r="A3683" i="59" s="1"/>
  <c r="D3667" i="59"/>
  <c r="A3667" i="59" s="1"/>
  <c r="D3651" i="59"/>
  <c r="A3651" i="59" s="1"/>
  <c r="D3635" i="59"/>
  <c r="A3635" i="59" s="1"/>
  <c r="D3619" i="59"/>
  <c r="A3619" i="59" s="1"/>
  <c r="D3603" i="59"/>
  <c r="A3603" i="59" s="1"/>
  <c r="D3587" i="59"/>
  <c r="A3587" i="59" s="1"/>
  <c r="D3571" i="59"/>
  <c r="A3571" i="59" s="1"/>
  <c r="D3555" i="59"/>
  <c r="A3555" i="59" s="1"/>
  <c r="D3539" i="59"/>
  <c r="A3539" i="59" s="1"/>
  <c r="D3523" i="59"/>
  <c r="A3523" i="59" s="1"/>
  <c r="D3507" i="59"/>
  <c r="A3507" i="59" s="1"/>
  <c r="D3491" i="59"/>
  <c r="A3491" i="59" s="1"/>
  <c r="D3475" i="59"/>
  <c r="A3475" i="59" s="1"/>
  <c r="D3459" i="59"/>
  <c r="A3459" i="59" s="1"/>
  <c r="D3443" i="59"/>
  <c r="A3443" i="59" s="1"/>
  <c r="D3427" i="59"/>
  <c r="A3427" i="59" s="1"/>
  <c r="D3411" i="59"/>
  <c r="A3411" i="59" s="1"/>
  <c r="D3395" i="59"/>
  <c r="A3395" i="59" s="1"/>
  <c r="D3379" i="59"/>
  <c r="A3379" i="59" s="1"/>
  <c r="D3363" i="59"/>
  <c r="A3363" i="59" s="1"/>
  <c r="D3347" i="59"/>
  <c r="A3347" i="59" s="1"/>
  <c r="D3331" i="59"/>
  <c r="A3331" i="59" s="1"/>
  <c r="D3315" i="59"/>
  <c r="A3315" i="59" s="1"/>
  <c r="D3299" i="59"/>
  <c r="A3299" i="59" s="1"/>
  <c r="D3283" i="59"/>
  <c r="A3283" i="59" s="1"/>
  <c r="D3267" i="59"/>
  <c r="A3267" i="59" s="1"/>
  <c r="D3251" i="59"/>
  <c r="A3251" i="59" s="1"/>
  <c r="D3236" i="59"/>
  <c r="A3236" i="59" s="1"/>
  <c r="D3228" i="59"/>
  <c r="A3228" i="59" s="1"/>
  <c r="D3220" i="59"/>
  <c r="A3220" i="59" s="1"/>
  <c r="D3212" i="59"/>
  <c r="A3212" i="59" s="1"/>
  <c r="D3204" i="59"/>
  <c r="A3204" i="59" s="1"/>
  <c r="D3196" i="59"/>
  <c r="A3196" i="59" s="1"/>
  <c r="D3188" i="59"/>
  <c r="A3188" i="59" s="1"/>
  <c r="D3180" i="59"/>
  <c r="A3180" i="59" s="1"/>
  <c r="D3172" i="59"/>
  <c r="A3172" i="59" s="1"/>
  <c r="D3164" i="59"/>
  <c r="A3164" i="59" s="1"/>
  <c r="D3156" i="59"/>
  <c r="A3156" i="59" s="1"/>
  <c r="D3148" i="59"/>
  <c r="A3148" i="59" s="1"/>
  <c r="D3140" i="59"/>
  <c r="A3140" i="59" s="1"/>
  <c r="D3132" i="59"/>
  <c r="A3132" i="59" s="1"/>
  <c r="D3124" i="59"/>
  <c r="A3124" i="59" s="1"/>
  <c r="D3116" i="59"/>
  <c r="A3116" i="59" s="1"/>
  <c r="D3108" i="59"/>
  <c r="A3108" i="59" s="1"/>
  <c r="D3100" i="59"/>
  <c r="A3100" i="59" s="1"/>
  <c r="D3092" i="59"/>
  <c r="A3092" i="59" s="1"/>
  <c r="D3084" i="59"/>
  <c r="A3084" i="59" s="1"/>
  <c r="D3076" i="59"/>
  <c r="A3076" i="59" s="1"/>
  <c r="D3068" i="59"/>
  <c r="A3068" i="59" s="1"/>
  <c r="D3060" i="59"/>
  <c r="A3060" i="59" s="1"/>
  <c r="D3052" i="59"/>
  <c r="A3052" i="59" s="1"/>
  <c r="D3044" i="59"/>
  <c r="A3044" i="59" s="1"/>
  <c r="D3036" i="59"/>
  <c r="A3036" i="59" s="1"/>
  <c r="D3028" i="59"/>
  <c r="A3028" i="59" s="1"/>
  <c r="D3020" i="59"/>
  <c r="A3020" i="59" s="1"/>
  <c r="D3012" i="59"/>
  <c r="A3012" i="59" s="1"/>
  <c r="D3004" i="59"/>
  <c r="A3004" i="59" s="1"/>
  <c r="D2996" i="59"/>
  <c r="A2996" i="59" s="1"/>
  <c r="D2988" i="59"/>
  <c r="A2988" i="59" s="1"/>
  <c r="D2980" i="59"/>
  <c r="A2980" i="59" s="1"/>
  <c r="D2972" i="59"/>
  <c r="A2972" i="59" s="1"/>
  <c r="D2964" i="59"/>
  <c r="A2964" i="59" s="1"/>
  <c r="D2956" i="59"/>
  <c r="A2956" i="59" s="1"/>
  <c r="D2948" i="59"/>
  <c r="A2948" i="59" s="1"/>
  <c r="D2940" i="59"/>
  <c r="A2940" i="59" s="1"/>
  <c r="D2932" i="59"/>
  <c r="A2932" i="59" s="1"/>
  <c r="D2924" i="59"/>
  <c r="A2924" i="59" s="1"/>
  <c r="D2916" i="59"/>
  <c r="A2916" i="59" s="1"/>
  <c r="D2908" i="59"/>
  <c r="A2908" i="59" s="1"/>
  <c r="D2900" i="59"/>
  <c r="A2900" i="59" s="1"/>
  <c r="D2892" i="59"/>
  <c r="A2892" i="59" s="1"/>
  <c r="D2884" i="59"/>
  <c r="A2884" i="59" s="1"/>
  <c r="D2876" i="59"/>
  <c r="A2876" i="59" s="1"/>
  <c r="D2868" i="59"/>
  <c r="A2868" i="59" s="1"/>
  <c r="D2860" i="59"/>
  <c r="A2860" i="59" s="1"/>
  <c r="D2852" i="59"/>
  <c r="A2852" i="59" s="1"/>
  <c r="D2844" i="59"/>
  <c r="A2844" i="59" s="1"/>
  <c r="D2836" i="59"/>
  <c r="A2836" i="59" s="1"/>
  <c r="D2828" i="59"/>
  <c r="A2828" i="59" s="1"/>
  <c r="D2820" i="59"/>
  <c r="A2820" i="59" s="1"/>
  <c r="D2812" i="59"/>
  <c r="A2812" i="59" s="1"/>
  <c r="D2804" i="59"/>
  <c r="A2804" i="59" s="1"/>
  <c r="D2796" i="59"/>
  <c r="A2796" i="59" s="1"/>
  <c r="D2788" i="59"/>
  <c r="A2788" i="59" s="1"/>
  <c r="D2780" i="59"/>
  <c r="A2780" i="59" s="1"/>
  <c r="D2772" i="59"/>
  <c r="A2772" i="59" s="1"/>
  <c r="D2764" i="59"/>
  <c r="A2764" i="59" s="1"/>
  <c r="D2756" i="59"/>
  <c r="A2756" i="59" s="1"/>
  <c r="D2748" i="59"/>
  <c r="A2748" i="59" s="1"/>
  <c r="D2740" i="59"/>
  <c r="A2740" i="59" s="1"/>
  <c r="D3910" i="59"/>
  <c r="A3910" i="59" s="1"/>
  <c r="D3878" i="59"/>
  <c r="A3878" i="59" s="1"/>
  <c r="D3846" i="59"/>
  <c r="A3846" i="59" s="1"/>
  <c r="D3814" i="59"/>
  <c r="A3814" i="59" s="1"/>
  <c r="D3782" i="59"/>
  <c r="A3782" i="59" s="1"/>
  <c r="D3754" i="59"/>
  <c r="A3754" i="59" s="1"/>
  <c r="D3738" i="59"/>
  <c r="A3738" i="59" s="1"/>
  <c r="D3722" i="59"/>
  <c r="A3722" i="59" s="1"/>
  <c r="D3706" i="59"/>
  <c r="A3706" i="59" s="1"/>
  <c r="D3690" i="59"/>
  <c r="A3690" i="59" s="1"/>
  <c r="D3674" i="59"/>
  <c r="A3674" i="59" s="1"/>
  <c r="D3658" i="59"/>
  <c r="A3658" i="59" s="1"/>
  <c r="D3642" i="59"/>
  <c r="A3642" i="59" s="1"/>
  <c r="D3626" i="59"/>
  <c r="A3626" i="59" s="1"/>
  <c r="D3610" i="59"/>
  <c r="A3610" i="59" s="1"/>
  <c r="D3594" i="59"/>
  <c r="A3594" i="59" s="1"/>
  <c r="D3578" i="59"/>
  <c r="A3578" i="59" s="1"/>
  <c r="D3562" i="59"/>
  <c r="A3562" i="59" s="1"/>
  <c r="D3546" i="59"/>
  <c r="A3546" i="59" s="1"/>
  <c r="D3530" i="59"/>
  <c r="A3530" i="59" s="1"/>
  <c r="D3514" i="59"/>
  <c r="A3514" i="59" s="1"/>
  <c r="D3498" i="59"/>
  <c r="A3498" i="59" s="1"/>
  <c r="D3482" i="59"/>
  <c r="A3482" i="59" s="1"/>
  <c r="D3466" i="59"/>
  <c r="A3466" i="59" s="1"/>
  <c r="D3450" i="59"/>
  <c r="A3450" i="59" s="1"/>
  <c r="D3434" i="59"/>
  <c r="A3434" i="59" s="1"/>
  <c r="D3418" i="59"/>
  <c r="A3418" i="59" s="1"/>
  <c r="D3402" i="59"/>
  <c r="A3402" i="59" s="1"/>
  <c r="D3386" i="59"/>
  <c r="A3386" i="59" s="1"/>
  <c r="D3370" i="59"/>
  <c r="A3370" i="59" s="1"/>
  <c r="D3354" i="59"/>
  <c r="A3354" i="59" s="1"/>
  <c r="D3338" i="59"/>
  <c r="A3338" i="59" s="1"/>
  <c r="D3322" i="59"/>
  <c r="A3322" i="59" s="1"/>
  <c r="D3306" i="59"/>
  <c r="A3306" i="59" s="1"/>
  <c r="D3290" i="59"/>
  <c r="A3290" i="59" s="1"/>
  <c r="D3274" i="59"/>
  <c r="A3274" i="59" s="1"/>
  <c r="D3258" i="59"/>
  <c r="A3258" i="59" s="1"/>
  <c r="D3240" i="59"/>
  <c r="A3240" i="59" s="1"/>
  <c r="D3908" i="59"/>
  <c r="A3908" i="59" s="1"/>
  <c r="D3876" i="59"/>
  <c r="A3876" i="59" s="1"/>
  <c r="D3844" i="59"/>
  <c r="A3844" i="59" s="1"/>
  <c r="D3812" i="59"/>
  <c r="A3812" i="59" s="1"/>
  <c r="D3780" i="59"/>
  <c r="A3780" i="59" s="1"/>
  <c r="D3753" i="59"/>
  <c r="A3753" i="59" s="1"/>
  <c r="D3737" i="59"/>
  <c r="A3737" i="59" s="1"/>
  <c r="D3721" i="59"/>
  <c r="A3721" i="59" s="1"/>
  <c r="D3705" i="59"/>
  <c r="A3705" i="59" s="1"/>
  <c r="D3689" i="59"/>
  <c r="A3689" i="59" s="1"/>
  <c r="D3673" i="59"/>
  <c r="A3673" i="59" s="1"/>
  <c r="D3657" i="59"/>
  <c r="A3657" i="59" s="1"/>
  <c r="D3641" i="59"/>
  <c r="A3641" i="59" s="1"/>
  <c r="D3625" i="59"/>
  <c r="A3625" i="59" s="1"/>
  <c r="D3609" i="59"/>
  <c r="A3609" i="59" s="1"/>
  <c r="D3593" i="59"/>
  <c r="A3593" i="59" s="1"/>
  <c r="D3577" i="59"/>
  <c r="A3577" i="59" s="1"/>
  <c r="D3561" i="59"/>
  <c r="A3561" i="59" s="1"/>
  <c r="D3545" i="59"/>
  <c r="A3545" i="59" s="1"/>
  <c r="D3529" i="59"/>
  <c r="A3529" i="59" s="1"/>
  <c r="D3513" i="59"/>
  <c r="A3513" i="59" s="1"/>
  <c r="D3497" i="59"/>
  <c r="A3497" i="59" s="1"/>
  <c r="D3481" i="59"/>
  <c r="A3481" i="59" s="1"/>
  <c r="D3465" i="59"/>
  <c r="A3465" i="59" s="1"/>
  <c r="D3449" i="59"/>
  <c r="A3449" i="59" s="1"/>
  <c r="D3433" i="59"/>
  <c r="A3433" i="59" s="1"/>
  <c r="D3417" i="59"/>
  <c r="A3417" i="59" s="1"/>
  <c r="D3401" i="59"/>
  <c r="A3401" i="59" s="1"/>
  <c r="D3385" i="59"/>
  <c r="A3385" i="59" s="1"/>
  <c r="D3369" i="59"/>
  <c r="A3369" i="59" s="1"/>
  <c r="D3353" i="59"/>
  <c r="A3353" i="59" s="1"/>
  <c r="D3337" i="59"/>
  <c r="A3337" i="59" s="1"/>
  <c r="D3321" i="59"/>
  <c r="A3321" i="59" s="1"/>
  <c r="D3305" i="59"/>
  <c r="A3305" i="59" s="1"/>
  <c r="D3289" i="59"/>
  <c r="A3289" i="59" s="1"/>
  <c r="D3273" i="59"/>
  <c r="A3273" i="59" s="1"/>
  <c r="D3257" i="59"/>
  <c r="A3257" i="59" s="1"/>
  <c r="D3242" i="59"/>
  <c r="A3242" i="59" s="1"/>
  <c r="D3233" i="59"/>
  <c r="A3233" i="59" s="1"/>
  <c r="D3225" i="59"/>
  <c r="A3225" i="59" s="1"/>
  <c r="D3217" i="59"/>
  <c r="A3217" i="59" s="1"/>
  <c r="D3209" i="59"/>
  <c r="A3209" i="59" s="1"/>
  <c r="D3201" i="59"/>
  <c r="A3201" i="59" s="1"/>
  <c r="D3193" i="59"/>
  <c r="A3193" i="59" s="1"/>
  <c r="D3185" i="59"/>
  <c r="A3185" i="59" s="1"/>
  <c r="D3177" i="59"/>
  <c r="A3177" i="59" s="1"/>
  <c r="D3169" i="59"/>
  <c r="A3169" i="59" s="1"/>
  <c r="D3161" i="59"/>
  <c r="A3161" i="59" s="1"/>
  <c r="D3153" i="59"/>
  <c r="A3153" i="59" s="1"/>
  <c r="D3145" i="59"/>
  <c r="A3145" i="59" s="1"/>
  <c r="D3137" i="59"/>
  <c r="A3137" i="59" s="1"/>
  <c r="D3129" i="59"/>
  <c r="A3129" i="59" s="1"/>
  <c r="D3121" i="59"/>
  <c r="A3121" i="59" s="1"/>
  <c r="D3113" i="59"/>
  <c r="A3113" i="59" s="1"/>
  <c r="D3105" i="59"/>
  <c r="A3105" i="59" s="1"/>
  <c r="D3097" i="59"/>
  <c r="A3097" i="59" s="1"/>
  <c r="D3089" i="59"/>
  <c r="A3089" i="59" s="1"/>
  <c r="D3081" i="59"/>
  <c r="A3081" i="59" s="1"/>
  <c r="D3073" i="59"/>
  <c r="A3073" i="59" s="1"/>
  <c r="D3065" i="59"/>
  <c r="A3065" i="59" s="1"/>
  <c r="D3057" i="59"/>
  <c r="A3057" i="59" s="1"/>
  <c r="D3049" i="59"/>
  <c r="A3049" i="59" s="1"/>
  <c r="D3041" i="59"/>
  <c r="A3041" i="59" s="1"/>
  <c r="D3033" i="59"/>
  <c r="A3033" i="59" s="1"/>
  <c r="D3025" i="59"/>
  <c r="A3025" i="59" s="1"/>
  <c r="D3017" i="59"/>
  <c r="A3017" i="59" s="1"/>
  <c r="D3009" i="59"/>
  <c r="A3009" i="59" s="1"/>
  <c r="D3001" i="59"/>
  <c r="A3001" i="59" s="1"/>
  <c r="D2993" i="59"/>
  <c r="A2993" i="59" s="1"/>
  <c r="D2985" i="59"/>
  <c r="A2985" i="59" s="1"/>
  <c r="D2977" i="59"/>
  <c r="A2977" i="59" s="1"/>
  <c r="D2969" i="59"/>
  <c r="A2969" i="59" s="1"/>
  <c r="D2961" i="59"/>
  <c r="A2961" i="59" s="1"/>
  <c r="D2953" i="59"/>
  <c r="A2953" i="59" s="1"/>
  <c r="D2945" i="59"/>
  <c r="A2945" i="59" s="1"/>
  <c r="D2937" i="59"/>
  <c r="A2937" i="59" s="1"/>
  <c r="D2929" i="59"/>
  <c r="A2929" i="59" s="1"/>
  <c r="D2921" i="59"/>
  <c r="A2921" i="59" s="1"/>
  <c r="D2913" i="59"/>
  <c r="A2913" i="59" s="1"/>
  <c r="D2905" i="59"/>
  <c r="A2905" i="59" s="1"/>
  <c r="D2897" i="59"/>
  <c r="A2897" i="59" s="1"/>
  <c r="D2889" i="59"/>
  <c r="A2889" i="59" s="1"/>
  <c r="D2881" i="59"/>
  <c r="A2881" i="59" s="1"/>
  <c r="D2873" i="59"/>
  <c r="A2873" i="59" s="1"/>
  <c r="D2865" i="59"/>
  <c r="A2865" i="59" s="1"/>
  <c r="D2857" i="59"/>
  <c r="A2857" i="59" s="1"/>
  <c r="D2849" i="59"/>
  <c r="A2849" i="59" s="1"/>
  <c r="D2841" i="59"/>
  <c r="A2841" i="59" s="1"/>
  <c r="D2833" i="59"/>
  <c r="A2833" i="59" s="1"/>
  <c r="D2825" i="59"/>
  <c r="A2825" i="59" s="1"/>
  <c r="D2817" i="59"/>
  <c r="A2817" i="59" s="1"/>
  <c r="D2809" i="59"/>
  <c r="A2809" i="59" s="1"/>
  <c r="D2801" i="59"/>
  <c r="A2801" i="59" s="1"/>
  <c r="D2793" i="59"/>
  <c r="A2793" i="59" s="1"/>
  <c r="D2785" i="59"/>
  <c r="A2785" i="59" s="1"/>
  <c r="D2777" i="59"/>
  <c r="A2777" i="59" s="1"/>
  <c r="D2769" i="59"/>
  <c r="A2769" i="59" s="1"/>
  <c r="D2761" i="59"/>
  <c r="A2761" i="59" s="1"/>
  <c r="D2753" i="59"/>
  <c r="A2753" i="59" s="1"/>
  <c r="D2745" i="59"/>
  <c r="A2745" i="59" s="1"/>
  <c r="D2737" i="59"/>
  <c r="A2737" i="59" s="1"/>
  <c r="D2729" i="59"/>
  <c r="A2729" i="59" s="1"/>
  <c r="D2719" i="59"/>
  <c r="A2719" i="59" s="1"/>
  <c r="D2703" i="59"/>
  <c r="A2703" i="59" s="1"/>
  <c r="D2687" i="59"/>
  <c r="A2687" i="59" s="1"/>
  <c r="D2671" i="59"/>
  <c r="A2671" i="59" s="1"/>
  <c r="D2655" i="59"/>
  <c r="A2655" i="59" s="1"/>
  <c r="D2639" i="59"/>
  <c r="A2639" i="59" s="1"/>
  <c r="D2623" i="59"/>
  <c r="A2623" i="59" s="1"/>
  <c r="D2607" i="59"/>
  <c r="A2607" i="59" s="1"/>
  <c r="D2591" i="59"/>
  <c r="A2591" i="59" s="1"/>
  <c r="D2575" i="59"/>
  <c r="A2575" i="59" s="1"/>
  <c r="D4556" i="59"/>
  <c r="A4556" i="59" s="1"/>
  <c r="D4492" i="59"/>
  <c r="A4492" i="59" s="1"/>
  <c r="D4428" i="59"/>
  <c r="A4428" i="59" s="1"/>
  <c r="D4364" i="59"/>
  <c r="A4364" i="59" s="1"/>
  <c r="D4300" i="59"/>
  <c r="A4300" i="59" s="1"/>
  <c r="D4252" i="59"/>
  <c r="A4252" i="59" s="1"/>
  <c r="D4567" i="59"/>
  <c r="A4567" i="59" s="1"/>
  <c r="D4534" i="59"/>
  <c r="A4534" i="59" s="1"/>
  <c r="D4502" i="59"/>
  <c r="A4502" i="59" s="1"/>
  <c r="D4470" i="59"/>
  <c r="A4470" i="59" s="1"/>
  <c r="D4438" i="59"/>
  <c r="A4438" i="59" s="1"/>
  <c r="D4414" i="59"/>
  <c r="A4414" i="59" s="1"/>
  <c r="D4395" i="59"/>
  <c r="A4395" i="59" s="1"/>
  <c r="D4374" i="59"/>
  <c r="A4374" i="59" s="1"/>
  <c r="D4350" i="59"/>
  <c r="A4350" i="59" s="1"/>
  <c r="D4331" i="59"/>
  <c r="A4331" i="59" s="1"/>
  <c r="D4310" i="59"/>
  <c r="A4310" i="59" s="1"/>
  <c r="D4286" i="59"/>
  <c r="A4286" i="59" s="1"/>
  <c r="D4267" i="59"/>
  <c r="A4267" i="59" s="1"/>
  <c r="D4246" i="59"/>
  <c r="A4246" i="59" s="1"/>
  <c r="D4234" i="59"/>
  <c r="A4234" i="59" s="1"/>
  <c r="D4224" i="59"/>
  <c r="A4224" i="59" s="1"/>
  <c r="D4214" i="59"/>
  <c r="A4214" i="59" s="1"/>
  <c r="D4202" i="59"/>
  <c r="A4202" i="59" s="1"/>
  <c r="D4192" i="59"/>
  <c r="A4192" i="59" s="1"/>
  <c r="D4182" i="59"/>
  <c r="A4182" i="59" s="1"/>
  <c r="D4170" i="59"/>
  <c r="A4170" i="59" s="1"/>
  <c r="D4160" i="59"/>
  <c r="A4160" i="59" s="1"/>
  <c r="D4150" i="59"/>
  <c r="A4150" i="59" s="1"/>
  <c r="D4138" i="59"/>
  <c r="A4138" i="59" s="1"/>
  <c r="D4128" i="59"/>
  <c r="A4128" i="59" s="1"/>
  <c r="D4118" i="59"/>
  <c r="A4118" i="59" s="1"/>
  <c r="D4106" i="59"/>
  <c r="A4106" i="59" s="1"/>
  <c r="D4096" i="59"/>
  <c r="A4096" i="59" s="1"/>
  <c r="D4086" i="59"/>
  <c r="A4086" i="59" s="1"/>
  <c r="D4074" i="59"/>
  <c r="A4074" i="59" s="1"/>
  <c r="D4064" i="59"/>
  <c r="A4064" i="59" s="1"/>
  <c r="D4054" i="59"/>
  <c r="A4054" i="59" s="1"/>
  <c r="D4042" i="59"/>
  <c r="A4042" i="59" s="1"/>
  <c r="D4034" i="59"/>
  <c r="A4034" i="59" s="1"/>
  <c r="D4026" i="59"/>
  <c r="A4026" i="59" s="1"/>
  <c r="D4018" i="59"/>
  <c r="A4018" i="59" s="1"/>
  <c r="D4010" i="59"/>
  <c r="A4010" i="59" s="1"/>
  <c r="D4002" i="59"/>
  <c r="A4002" i="59" s="1"/>
  <c r="D3994" i="59"/>
  <c r="A3994" i="59" s="1"/>
  <c r="D3986" i="59"/>
  <c r="A3986" i="59" s="1"/>
  <c r="D3978" i="59"/>
  <c r="A3978" i="59" s="1"/>
  <c r="D3970" i="59"/>
  <c r="A3970" i="59" s="1"/>
  <c r="D3962" i="59"/>
  <c r="A3962" i="59" s="1"/>
  <c r="D3954" i="59"/>
  <c r="A3954" i="59" s="1"/>
  <c r="D3946" i="59"/>
  <c r="A3946" i="59" s="1"/>
  <c r="D3938" i="59"/>
  <c r="A3938" i="59" s="1"/>
  <c r="D3922" i="59"/>
  <c r="A3922" i="59" s="1"/>
  <c r="D3890" i="59"/>
  <c r="A3890" i="59" s="1"/>
  <c r="D3858" i="59"/>
  <c r="A3858" i="59" s="1"/>
  <c r="D3826" i="59"/>
  <c r="A3826" i="59" s="1"/>
  <c r="D3794" i="59"/>
  <c r="A3794" i="59" s="1"/>
  <c r="D3762" i="59"/>
  <c r="A3762" i="59" s="1"/>
  <c r="D3744" i="59"/>
  <c r="A3744" i="59" s="1"/>
  <c r="D3728" i="59"/>
  <c r="A3728" i="59" s="1"/>
  <c r="D3712" i="59"/>
  <c r="A3712" i="59" s="1"/>
  <c r="D3696" i="59"/>
  <c r="A3696" i="59" s="1"/>
  <c r="D3680" i="59"/>
  <c r="A3680" i="59" s="1"/>
  <c r="D3664" i="59"/>
  <c r="A3664" i="59" s="1"/>
  <c r="D3648" i="59"/>
  <c r="A3648" i="59" s="1"/>
  <c r="D3632" i="59"/>
  <c r="A3632" i="59" s="1"/>
  <c r="D3616" i="59"/>
  <c r="A3616" i="59" s="1"/>
  <c r="D3600" i="59"/>
  <c r="A3600" i="59" s="1"/>
  <c r="D3584" i="59"/>
  <c r="A3584" i="59" s="1"/>
  <c r="D3568" i="59"/>
  <c r="A3568" i="59" s="1"/>
  <c r="D3552" i="59"/>
  <c r="A3552" i="59" s="1"/>
  <c r="D3536" i="59"/>
  <c r="A3536" i="59" s="1"/>
  <c r="D3520" i="59"/>
  <c r="A3520" i="59" s="1"/>
  <c r="D3504" i="59"/>
  <c r="A3504" i="59" s="1"/>
  <c r="D3488" i="59"/>
  <c r="A3488" i="59" s="1"/>
  <c r="D3472" i="59"/>
  <c r="A3472" i="59" s="1"/>
  <c r="D3456" i="59"/>
  <c r="A3456" i="59" s="1"/>
  <c r="D3440" i="59"/>
  <c r="A3440" i="59" s="1"/>
  <c r="D3424" i="59"/>
  <c r="A3424" i="59" s="1"/>
  <c r="D3408" i="59"/>
  <c r="A3408" i="59" s="1"/>
  <c r="D3392" i="59"/>
  <c r="A3392" i="59" s="1"/>
  <c r="D3376" i="59"/>
  <c r="A3376" i="59" s="1"/>
  <c r="D3360" i="59"/>
  <c r="A3360" i="59" s="1"/>
  <c r="D3344" i="59"/>
  <c r="A3344" i="59" s="1"/>
  <c r="D3328" i="59"/>
  <c r="A3328" i="59" s="1"/>
  <c r="D3312" i="59"/>
  <c r="A3312" i="59" s="1"/>
  <c r="D3296" i="59"/>
  <c r="A3296" i="59" s="1"/>
  <c r="D3280" i="59"/>
  <c r="A3280" i="59" s="1"/>
  <c r="D3264" i="59"/>
  <c r="A3264" i="59" s="1"/>
  <c r="D3249" i="59"/>
  <c r="A3249" i="59" s="1"/>
  <c r="D3920" i="59"/>
  <c r="A3920" i="59" s="1"/>
  <c r="D3888" i="59"/>
  <c r="A3888" i="59" s="1"/>
  <c r="D3856" i="59"/>
  <c r="A3856" i="59" s="1"/>
  <c r="D3824" i="59"/>
  <c r="A3824" i="59" s="1"/>
  <c r="D3792" i="59"/>
  <c r="A3792" i="59" s="1"/>
  <c r="D3760" i="59"/>
  <c r="A3760" i="59" s="1"/>
  <c r="D3743" i="59"/>
  <c r="A3743" i="59" s="1"/>
  <c r="D3727" i="59"/>
  <c r="A3727" i="59" s="1"/>
  <c r="D3711" i="59"/>
  <c r="A3711" i="59" s="1"/>
  <c r="D3695" i="59"/>
  <c r="A3695" i="59" s="1"/>
  <c r="D3679" i="59"/>
  <c r="A3679" i="59" s="1"/>
  <c r="D3663" i="59"/>
  <c r="A3663" i="59" s="1"/>
  <c r="D3647" i="59"/>
  <c r="A3647" i="59" s="1"/>
  <c r="D3631" i="59"/>
  <c r="A3631" i="59" s="1"/>
  <c r="D3615" i="59"/>
  <c r="A3615" i="59" s="1"/>
  <c r="D3599" i="59"/>
  <c r="A3599" i="59" s="1"/>
  <c r="D3583" i="59"/>
  <c r="A3583" i="59" s="1"/>
  <c r="D3567" i="59"/>
  <c r="A3567" i="59" s="1"/>
  <c r="D3551" i="59"/>
  <c r="A3551" i="59" s="1"/>
  <c r="D3535" i="59"/>
  <c r="A3535" i="59" s="1"/>
  <c r="D3519" i="59"/>
  <c r="A3519" i="59" s="1"/>
  <c r="D3503" i="59"/>
  <c r="A3503" i="59" s="1"/>
  <c r="D3487" i="59"/>
  <c r="A3487" i="59" s="1"/>
  <c r="D3471" i="59"/>
  <c r="A3471" i="59" s="1"/>
  <c r="D3455" i="59"/>
  <c r="A3455" i="59" s="1"/>
  <c r="D3439" i="59"/>
  <c r="A3439" i="59" s="1"/>
  <c r="D3423" i="59"/>
  <c r="A3423" i="59" s="1"/>
  <c r="D3407" i="59"/>
  <c r="A3407" i="59" s="1"/>
  <c r="D3391" i="59"/>
  <c r="A3391" i="59" s="1"/>
  <c r="D3375" i="59"/>
  <c r="A3375" i="59" s="1"/>
  <c r="D3359" i="59"/>
  <c r="A3359" i="59" s="1"/>
  <c r="D3343" i="59"/>
  <c r="A3343" i="59" s="1"/>
  <c r="D3327" i="59"/>
  <c r="A3327" i="59" s="1"/>
  <c r="D3311" i="59"/>
  <c r="A3311" i="59" s="1"/>
  <c r="D3295" i="59"/>
  <c r="A3295" i="59" s="1"/>
  <c r="D3279" i="59"/>
  <c r="A3279" i="59" s="1"/>
  <c r="D3263" i="59"/>
  <c r="A3263" i="59" s="1"/>
  <c r="D3246" i="59"/>
  <c r="A3246" i="59" s="1"/>
  <c r="D3234" i="59"/>
  <c r="A3234" i="59" s="1"/>
  <c r="D3226" i="59"/>
  <c r="A3226" i="59" s="1"/>
  <c r="D3218" i="59"/>
  <c r="A3218" i="59" s="1"/>
  <c r="D3210" i="59"/>
  <c r="A3210" i="59" s="1"/>
  <c r="D3202" i="59"/>
  <c r="A3202" i="59" s="1"/>
  <c r="D3194" i="59"/>
  <c r="A3194" i="59" s="1"/>
  <c r="D3186" i="59"/>
  <c r="A3186" i="59" s="1"/>
  <c r="D3178" i="59"/>
  <c r="A3178" i="59" s="1"/>
  <c r="D3170" i="59"/>
  <c r="A3170" i="59" s="1"/>
  <c r="D3162" i="59"/>
  <c r="A3162" i="59" s="1"/>
  <c r="D3154" i="59"/>
  <c r="A3154" i="59" s="1"/>
  <c r="D3146" i="59"/>
  <c r="A3146" i="59" s="1"/>
  <c r="D3138" i="59"/>
  <c r="A3138" i="59" s="1"/>
  <c r="D3130" i="59"/>
  <c r="A3130" i="59" s="1"/>
  <c r="D3122" i="59"/>
  <c r="A3122" i="59" s="1"/>
  <c r="D3114" i="59"/>
  <c r="A3114" i="59" s="1"/>
  <c r="D3106" i="59"/>
  <c r="A3106" i="59" s="1"/>
  <c r="D3098" i="59"/>
  <c r="A3098" i="59" s="1"/>
  <c r="D3090" i="59"/>
  <c r="A3090" i="59" s="1"/>
  <c r="D3082" i="59"/>
  <c r="A3082" i="59" s="1"/>
  <c r="D3074" i="59"/>
  <c r="A3074" i="59" s="1"/>
  <c r="D3066" i="59"/>
  <c r="A3066" i="59" s="1"/>
  <c r="D3058" i="59"/>
  <c r="A3058" i="59" s="1"/>
  <c r="D3050" i="59"/>
  <c r="A3050" i="59" s="1"/>
  <c r="D3042" i="59"/>
  <c r="A3042" i="59" s="1"/>
  <c r="D3034" i="59"/>
  <c r="A3034" i="59" s="1"/>
  <c r="D3026" i="59"/>
  <c r="A3026" i="59" s="1"/>
  <c r="D3018" i="59"/>
  <c r="A3018" i="59" s="1"/>
  <c r="D3010" i="59"/>
  <c r="A3010" i="59" s="1"/>
  <c r="D3002" i="59"/>
  <c r="A3002" i="59" s="1"/>
  <c r="D2994" i="59"/>
  <c r="A2994" i="59" s="1"/>
  <c r="D2986" i="59"/>
  <c r="A2986" i="59" s="1"/>
  <c r="D2978" i="59"/>
  <c r="A2978" i="59" s="1"/>
  <c r="D2970" i="59"/>
  <c r="A2970" i="59" s="1"/>
  <c r="D2962" i="59"/>
  <c r="A2962" i="59" s="1"/>
  <c r="D2954" i="59"/>
  <c r="A2954" i="59" s="1"/>
  <c r="D2946" i="59"/>
  <c r="A2946" i="59" s="1"/>
  <c r="D2938" i="59"/>
  <c r="A2938" i="59" s="1"/>
  <c r="D2930" i="59"/>
  <c r="A2930" i="59" s="1"/>
  <c r="D2922" i="59"/>
  <c r="A2922" i="59" s="1"/>
  <c r="D2914" i="59"/>
  <c r="A2914" i="59" s="1"/>
  <c r="D2906" i="59"/>
  <c r="A2906" i="59" s="1"/>
  <c r="D2898" i="59"/>
  <c r="A2898" i="59" s="1"/>
  <c r="D2890" i="59"/>
  <c r="A2890" i="59" s="1"/>
  <c r="D2882" i="59"/>
  <c r="A2882" i="59" s="1"/>
  <c r="D2874" i="59"/>
  <c r="A2874" i="59" s="1"/>
  <c r="D2866" i="59"/>
  <c r="A2866" i="59" s="1"/>
  <c r="D2858" i="59"/>
  <c r="A2858" i="59" s="1"/>
  <c r="D2850" i="59"/>
  <c r="A2850" i="59" s="1"/>
  <c r="D2842" i="59"/>
  <c r="A2842" i="59" s="1"/>
  <c r="D2834" i="59"/>
  <c r="A2834" i="59" s="1"/>
  <c r="D2826" i="59"/>
  <c r="A2826" i="59" s="1"/>
  <c r="D2818" i="59"/>
  <c r="A2818" i="59" s="1"/>
  <c r="D2810" i="59"/>
  <c r="A2810" i="59" s="1"/>
  <c r="D2802" i="59"/>
  <c r="A2802" i="59" s="1"/>
  <c r="D2794" i="59"/>
  <c r="A2794" i="59" s="1"/>
  <c r="D2786" i="59"/>
  <c r="A2786" i="59" s="1"/>
  <c r="D2778" i="59"/>
  <c r="A2778" i="59" s="1"/>
  <c r="D2770" i="59"/>
  <c r="A2770" i="59" s="1"/>
  <c r="D2762" i="59"/>
  <c r="A2762" i="59" s="1"/>
  <c r="D2754" i="59"/>
  <c r="A2754" i="59" s="1"/>
  <c r="D2746" i="59"/>
  <c r="A2746" i="59" s="1"/>
  <c r="D2738" i="59"/>
  <c r="A2738" i="59" s="1"/>
  <c r="D3902" i="59"/>
  <c r="A3902" i="59" s="1"/>
  <c r="D3870" i="59"/>
  <c r="A3870" i="59" s="1"/>
  <c r="D3838" i="59"/>
  <c r="A3838" i="59" s="1"/>
  <c r="D3806" i="59"/>
  <c r="A3806" i="59" s="1"/>
  <c r="D3774" i="59"/>
  <c r="A3774" i="59" s="1"/>
  <c r="D3750" i="59"/>
  <c r="A3750" i="59" s="1"/>
  <c r="D3734" i="59"/>
  <c r="A3734" i="59" s="1"/>
  <c r="D3718" i="59"/>
  <c r="A3718" i="59" s="1"/>
  <c r="D3702" i="59"/>
  <c r="A3702" i="59" s="1"/>
  <c r="D3686" i="59"/>
  <c r="A3686" i="59" s="1"/>
  <c r="D3670" i="59"/>
  <c r="A3670" i="59" s="1"/>
  <c r="D3654" i="59"/>
  <c r="A3654" i="59" s="1"/>
  <c r="D3638" i="59"/>
  <c r="A3638" i="59" s="1"/>
  <c r="D3622" i="59"/>
  <c r="A3622" i="59" s="1"/>
  <c r="D3606" i="59"/>
  <c r="A3606" i="59" s="1"/>
  <c r="D3590" i="59"/>
  <c r="A3590" i="59" s="1"/>
  <c r="D3574" i="59"/>
  <c r="A3574" i="59" s="1"/>
  <c r="D3558" i="59"/>
  <c r="A3558" i="59" s="1"/>
  <c r="D3542" i="59"/>
  <c r="A3542" i="59" s="1"/>
  <c r="D3526" i="59"/>
  <c r="A3526" i="59" s="1"/>
  <c r="D3510" i="59"/>
  <c r="A3510" i="59" s="1"/>
  <c r="D3494" i="59"/>
  <c r="A3494" i="59" s="1"/>
  <c r="D3478" i="59"/>
  <c r="A3478" i="59" s="1"/>
  <c r="D3462" i="59"/>
  <c r="A3462" i="59" s="1"/>
  <c r="D3446" i="59"/>
  <c r="A3446" i="59" s="1"/>
  <c r="D3430" i="59"/>
  <c r="A3430" i="59" s="1"/>
  <c r="D3414" i="59"/>
  <c r="A3414" i="59" s="1"/>
  <c r="D3398" i="59"/>
  <c r="A3398" i="59" s="1"/>
  <c r="D3382" i="59"/>
  <c r="A3382" i="59" s="1"/>
  <c r="D3366" i="59"/>
  <c r="A3366" i="59" s="1"/>
  <c r="D3350" i="59"/>
  <c r="A3350" i="59" s="1"/>
  <c r="D3334" i="59"/>
  <c r="A3334" i="59" s="1"/>
  <c r="D3318" i="59"/>
  <c r="A3318" i="59" s="1"/>
  <c r="D3302" i="59"/>
  <c r="A3302" i="59" s="1"/>
  <c r="D3286" i="59"/>
  <c r="A3286" i="59" s="1"/>
  <c r="D3270" i="59"/>
  <c r="A3270" i="59" s="1"/>
  <c r="D3254" i="59"/>
  <c r="A3254" i="59" s="1"/>
  <c r="D3932" i="59"/>
  <c r="A3932" i="59" s="1"/>
  <c r="D3900" i="59"/>
  <c r="A3900" i="59" s="1"/>
  <c r="D3868" i="59"/>
  <c r="A3868" i="59" s="1"/>
  <c r="D3836" i="59"/>
  <c r="A3836" i="59" s="1"/>
  <c r="D3804" i="59"/>
  <c r="A3804" i="59" s="1"/>
  <c r="D3772" i="59"/>
  <c r="A3772" i="59" s="1"/>
  <c r="D3749" i="59"/>
  <c r="A3749" i="59" s="1"/>
  <c r="D3733" i="59"/>
  <c r="A3733" i="59" s="1"/>
  <c r="D3717" i="59"/>
  <c r="A3717" i="59" s="1"/>
  <c r="D3701" i="59"/>
  <c r="A3701" i="59" s="1"/>
  <c r="D3685" i="59"/>
  <c r="A3685" i="59" s="1"/>
  <c r="D3669" i="59"/>
  <c r="A3669" i="59" s="1"/>
  <c r="D3653" i="59"/>
  <c r="A3653" i="59" s="1"/>
  <c r="D3637" i="59"/>
  <c r="A3637" i="59" s="1"/>
  <c r="D3621" i="59"/>
  <c r="A3621" i="59" s="1"/>
  <c r="D3605" i="59"/>
  <c r="A3605" i="59" s="1"/>
  <c r="D3589" i="59"/>
  <c r="A3589" i="59" s="1"/>
  <c r="D3573" i="59"/>
  <c r="A3573" i="59" s="1"/>
  <c r="D3557" i="59"/>
  <c r="A3557" i="59" s="1"/>
  <c r="D3541" i="59"/>
  <c r="A3541" i="59" s="1"/>
  <c r="D3525" i="59"/>
  <c r="A3525" i="59" s="1"/>
  <c r="D3509" i="59"/>
  <c r="A3509" i="59" s="1"/>
  <c r="D3493" i="59"/>
  <c r="A3493" i="59" s="1"/>
  <c r="D3477" i="59"/>
  <c r="A3477" i="59" s="1"/>
  <c r="D3461" i="59"/>
  <c r="A3461" i="59" s="1"/>
  <c r="D3445" i="59"/>
  <c r="A3445" i="59" s="1"/>
  <c r="D3429" i="59"/>
  <c r="A3429" i="59" s="1"/>
  <c r="D3413" i="59"/>
  <c r="A3413" i="59" s="1"/>
  <c r="D3397" i="59"/>
  <c r="A3397" i="59" s="1"/>
  <c r="D3381" i="59"/>
  <c r="A3381" i="59" s="1"/>
  <c r="D3365" i="59"/>
  <c r="A3365" i="59" s="1"/>
  <c r="D3349" i="59"/>
  <c r="A3349" i="59" s="1"/>
  <c r="D3333" i="59"/>
  <c r="A3333" i="59" s="1"/>
  <c r="D3317" i="59"/>
  <c r="A3317" i="59" s="1"/>
  <c r="D3301" i="59"/>
  <c r="A3301" i="59" s="1"/>
  <c r="D3285" i="59"/>
  <c r="A3285" i="59" s="1"/>
  <c r="D3269" i="59"/>
  <c r="A3269" i="59" s="1"/>
  <c r="D3253" i="59"/>
  <c r="A3253" i="59" s="1"/>
  <c r="D3239" i="59"/>
  <c r="A3239" i="59" s="1"/>
  <c r="D3231" i="59"/>
  <c r="A3231" i="59" s="1"/>
  <c r="D3223" i="59"/>
  <c r="A3223" i="59" s="1"/>
  <c r="D3215" i="59"/>
  <c r="A3215" i="59" s="1"/>
  <c r="D3207" i="59"/>
  <c r="A3207" i="59" s="1"/>
  <c r="D3199" i="59"/>
  <c r="A3199" i="59" s="1"/>
  <c r="D3191" i="59"/>
  <c r="A3191" i="59" s="1"/>
  <c r="D3183" i="59"/>
  <c r="A3183" i="59" s="1"/>
  <c r="D3175" i="59"/>
  <c r="A3175" i="59" s="1"/>
  <c r="D3167" i="59"/>
  <c r="A3167" i="59" s="1"/>
  <c r="D3159" i="59"/>
  <c r="A3159" i="59" s="1"/>
  <c r="D3151" i="59"/>
  <c r="A3151" i="59" s="1"/>
  <c r="D3143" i="59"/>
  <c r="A3143" i="59" s="1"/>
  <c r="D3135" i="59"/>
  <c r="A3135" i="59" s="1"/>
  <c r="D3127" i="59"/>
  <c r="A3127" i="59" s="1"/>
  <c r="D3119" i="59"/>
  <c r="A3119" i="59" s="1"/>
  <c r="D3111" i="59"/>
  <c r="A3111" i="59" s="1"/>
  <c r="D3103" i="59"/>
  <c r="A3103" i="59" s="1"/>
  <c r="D3095" i="59"/>
  <c r="A3095" i="59" s="1"/>
  <c r="D3087" i="59"/>
  <c r="A3087" i="59" s="1"/>
  <c r="D3079" i="59"/>
  <c r="A3079" i="59" s="1"/>
  <c r="D3071" i="59"/>
  <c r="A3071" i="59" s="1"/>
  <c r="D3063" i="59"/>
  <c r="A3063" i="59" s="1"/>
  <c r="D3055" i="59"/>
  <c r="A3055" i="59" s="1"/>
  <c r="D3047" i="59"/>
  <c r="A3047" i="59" s="1"/>
  <c r="D3039" i="59"/>
  <c r="A3039" i="59" s="1"/>
  <c r="D3031" i="59"/>
  <c r="A3031" i="59" s="1"/>
  <c r="D3023" i="59"/>
  <c r="A3023" i="59" s="1"/>
  <c r="D3015" i="59"/>
  <c r="A3015" i="59" s="1"/>
  <c r="D3007" i="59"/>
  <c r="A3007" i="59" s="1"/>
  <c r="D2999" i="59"/>
  <c r="A2999" i="59" s="1"/>
  <c r="D2991" i="59"/>
  <c r="A2991" i="59" s="1"/>
  <c r="D2983" i="59"/>
  <c r="A2983" i="59" s="1"/>
  <c r="D2975" i="59"/>
  <c r="A2975" i="59" s="1"/>
  <c r="D2967" i="59"/>
  <c r="A2967" i="59" s="1"/>
  <c r="D2959" i="59"/>
  <c r="A2959" i="59" s="1"/>
  <c r="D2951" i="59"/>
  <c r="A2951" i="59" s="1"/>
  <c r="D2943" i="59"/>
  <c r="A2943" i="59" s="1"/>
  <c r="D2935" i="59"/>
  <c r="A2935" i="59" s="1"/>
  <c r="D2927" i="59"/>
  <c r="A2927" i="59" s="1"/>
  <c r="D2919" i="59"/>
  <c r="A2919" i="59" s="1"/>
  <c r="D2911" i="59"/>
  <c r="A2911" i="59" s="1"/>
  <c r="D2903" i="59"/>
  <c r="A2903" i="59" s="1"/>
  <c r="D2895" i="59"/>
  <c r="A2895" i="59" s="1"/>
  <c r="D2887" i="59"/>
  <c r="A2887" i="59" s="1"/>
  <c r="D2879" i="59"/>
  <c r="A2879" i="59" s="1"/>
  <c r="D2871" i="59"/>
  <c r="A2871" i="59" s="1"/>
  <c r="D2863" i="59"/>
  <c r="A2863" i="59" s="1"/>
  <c r="D2855" i="59"/>
  <c r="A2855" i="59" s="1"/>
  <c r="D2847" i="59"/>
  <c r="A2847" i="59" s="1"/>
  <c r="D2839" i="59"/>
  <c r="A2839" i="59" s="1"/>
  <c r="D2831" i="59"/>
  <c r="A2831" i="59" s="1"/>
  <c r="D2823" i="59"/>
  <c r="A2823" i="59" s="1"/>
  <c r="D2815" i="59"/>
  <c r="A2815" i="59" s="1"/>
  <c r="D2807" i="59"/>
  <c r="A2807" i="59" s="1"/>
  <c r="D2799" i="59"/>
  <c r="A2799" i="59" s="1"/>
  <c r="D2791" i="59"/>
  <c r="A2791" i="59" s="1"/>
  <c r="D2783" i="59"/>
  <c r="A2783" i="59" s="1"/>
  <c r="D2775" i="59"/>
  <c r="A2775" i="59" s="1"/>
  <c r="D2767" i="59"/>
  <c r="A2767" i="59" s="1"/>
  <c r="D2759" i="59"/>
  <c r="A2759" i="59" s="1"/>
  <c r="D2751" i="59"/>
  <c r="A2751" i="59" s="1"/>
  <c r="D4540" i="59"/>
  <c r="A4540" i="59" s="1"/>
  <c r="D4476" i="59"/>
  <c r="A4476" i="59" s="1"/>
  <c r="D4412" i="59"/>
  <c r="A4412" i="59" s="1"/>
  <c r="D4348" i="59"/>
  <c r="A4348" i="59" s="1"/>
  <c r="D4284" i="59"/>
  <c r="A4284" i="59" s="1"/>
  <c r="D5068" i="59"/>
  <c r="A5068" i="59" s="1"/>
  <c r="D4558" i="59"/>
  <c r="A4558" i="59" s="1"/>
  <c r="D4526" i="59"/>
  <c r="A4526" i="59" s="1"/>
  <c r="D4494" i="59"/>
  <c r="A4494" i="59" s="1"/>
  <c r="D4462" i="59"/>
  <c r="A4462" i="59" s="1"/>
  <c r="D4430" i="59"/>
  <c r="A4430" i="59" s="1"/>
  <c r="D4411" i="59"/>
  <c r="A4411" i="59" s="1"/>
  <c r="D4390" i="59"/>
  <c r="A4390" i="59" s="1"/>
  <c r="D4366" i="59"/>
  <c r="A4366" i="59" s="1"/>
  <c r="D4347" i="59"/>
  <c r="A4347" i="59" s="1"/>
  <c r="D4326" i="59"/>
  <c r="A4326" i="59" s="1"/>
  <c r="D4302" i="59"/>
  <c r="A4302" i="59" s="1"/>
  <c r="D4283" i="59"/>
  <c r="A4283" i="59" s="1"/>
  <c r="D4262" i="59"/>
  <c r="A4262" i="59" s="1"/>
  <c r="D4242" i="59"/>
  <c r="A4242" i="59" s="1"/>
  <c r="D4232" i="59"/>
  <c r="A4232" i="59" s="1"/>
  <c r="D4222" i="59"/>
  <c r="A4222" i="59" s="1"/>
  <c r="D4210" i="59"/>
  <c r="A4210" i="59" s="1"/>
  <c r="D4200" i="59"/>
  <c r="A4200" i="59" s="1"/>
  <c r="D4190" i="59"/>
  <c r="A4190" i="59" s="1"/>
  <c r="D4178" i="59"/>
  <c r="A4178" i="59" s="1"/>
  <c r="D4168" i="59"/>
  <c r="A4168" i="59" s="1"/>
  <c r="D4158" i="59"/>
  <c r="A4158" i="59" s="1"/>
  <c r="D4146" i="59"/>
  <c r="A4146" i="59" s="1"/>
  <c r="D4136" i="59"/>
  <c r="A4136" i="59" s="1"/>
  <c r="D4126" i="59"/>
  <c r="A4126" i="59" s="1"/>
  <c r="D4114" i="59"/>
  <c r="A4114" i="59" s="1"/>
  <c r="D4104" i="59"/>
  <c r="A4104" i="59" s="1"/>
  <c r="D4094" i="59"/>
  <c r="A4094" i="59" s="1"/>
  <c r="D4082" i="59"/>
  <c r="A4082" i="59" s="1"/>
  <c r="D4072" i="59"/>
  <c r="A4072" i="59" s="1"/>
  <c r="D4062" i="59"/>
  <c r="A4062" i="59" s="1"/>
  <c r="D4050" i="59"/>
  <c r="A4050" i="59" s="1"/>
  <c r="D4040" i="59"/>
  <c r="A4040" i="59" s="1"/>
  <c r="D4032" i="59"/>
  <c r="A4032" i="59" s="1"/>
  <c r="D4024" i="59"/>
  <c r="A4024" i="59" s="1"/>
  <c r="D4016" i="59"/>
  <c r="A4016" i="59" s="1"/>
  <c r="D4008" i="59"/>
  <c r="A4008" i="59" s="1"/>
  <c r="D4000" i="59"/>
  <c r="A4000" i="59" s="1"/>
  <c r="D3992" i="59"/>
  <c r="A3992" i="59" s="1"/>
  <c r="D3984" i="59"/>
  <c r="A3984" i="59" s="1"/>
  <c r="D3976" i="59"/>
  <c r="A3976" i="59" s="1"/>
  <c r="D3968" i="59"/>
  <c r="A3968" i="59" s="1"/>
  <c r="D3960" i="59"/>
  <c r="A3960" i="59" s="1"/>
  <c r="D3952" i="59"/>
  <c r="A3952" i="59" s="1"/>
  <c r="D3944" i="59"/>
  <c r="A3944" i="59" s="1"/>
  <c r="D3936" i="59"/>
  <c r="A3936" i="59" s="1"/>
  <c r="D3914" i="59"/>
  <c r="A3914" i="59" s="1"/>
  <c r="D3882" i="59"/>
  <c r="A3882" i="59" s="1"/>
  <c r="D3850" i="59"/>
  <c r="A3850" i="59" s="1"/>
  <c r="D3818" i="59"/>
  <c r="A3818" i="59" s="1"/>
  <c r="D3786" i="59"/>
  <c r="A3786" i="59" s="1"/>
  <c r="D3756" i="59"/>
  <c r="A3756" i="59" s="1"/>
  <c r="D3740" i="59"/>
  <c r="A3740" i="59" s="1"/>
  <c r="D3724" i="59"/>
  <c r="A3724" i="59" s="1"/>
  <c r="D3708" i="59"/>
  <c r="A3708" i="59" s="1"/>
  <c r="D3692" i="59"/>
  <c r="A3692" i="59" s="1"/>
  <c r="D3676" i="59"/>
  <c r="A3676" i="59" s="1"/>
  <c r="D3660" i="59"/>
  <c r="A3660" i="59" s="1"/>
  <c r="D3644" i="59"/>
  <c r="A3644" i="59" s="1"/>
  <c r="D3628" i="59"/>
  <c r="A3628" i="59" s="1"/>
  <c r="D3612" i="59"/>
  <c r="A3612" i="59" s="1"/>
  <c r="D3596" i="59"/>
  <c r="A3596" i="59" s="1"/>
  <c r="D3580" i="59"/>
  <c r="A3580" i="59" s="1"/>
  <c r="D3564" i="59"/>
  <c r="A3564" i="59" s="1"/>
  <c r="D3548" i="59"/>
  <c r="A3548" i="59" s="1"/>
  <c r="D3532" i="59"/>
  <c r="A3532" i="59" s="1"/>
  <c r="D3516" i="59"/>
  <c r="A3516" i="59" s="1"/>
  <c r="D3500" i="59"/>
  <c r="A3500" i="59" s="1"/>
  <c r="D3484" i="59"/>
  <c r="A3484" i="59" s="1"/>
  <c r="D3468" i="59"/>
  <c r="A3468" i="59" s="1"/>
  <c r="D3452" i="59"/>
  <c r="A3452" i="59" s="1"/>
  <c r="D3436" i="59"/>
  <c r="A3436" i="59" s="1"/>
  <c r="D3420" i="59"/>
  <c r="A3420" i="59" s="1"/>
  <c r="D3404" i="59"/>
  <c r="A3404" i="59" s="1"/>
  <c r="D3388" i="59"/>
  <c r="A3388" i="59" s="1"/>
  <c r="D3372" i="59"/>
  <c r="A3372" i="59" s="1"/>
  <c r="D3356" i="59"/>
  <c r="A3356" i="59" s="1"/>
  <c r="D3340" i="59"/>
  <c r="A3340" i="59" s="1"/>
  <c r="D3324" i="59"/>
  <c r="A3324" i="59" s="1"/>
  <c r="D3308" i="59"/>
  <c r="A3308" i="59" s="1"/>
  <c r="D3292" i="59"/>
  <c r="A3292" i="59" s="1"/>
  <c r="D3276" i="59"/>
  <c r="A3276" i="59" s="1"/>
  <c r="D3260" i="59"/>
  <c r="A3260" i="59" s="1"/>
  <c r="D3244" i="59"/>
  <c r="A3244" i="59" s="1"/>
  <c r="D3912" i="59"/>
  <c r="A3912" i="59" s="1"/>
  <c r="D3880" i="59"/>
  <c r="A3880" i="59" s="1"/>
  <c r="D3848" i="59"/>
  <c r="A3848" i="59" s="1"/>
  <c r="D3816" i="59"/>
  <c r="A3816" i="59" s="1"/>
  <c r="D3784" i="59"/>
  <c r="A3784" i="59" s="1"/>
  <c r="D3755" i="59"/>
  <c r="A3755" i="59" s="1"/>
  <c r="D3739" i="59"/>
  <c r="A3739" i="59" s="1"/>
  <c r="D3723" i="59"/>
  <c r="A3723" i="59" s="1"/>
  <c r="D3707" i="59"/>
  <c r="A3707" i="59" s="1"/>
  <c r="D3691" i="59"/>
  <c r="A3691" i="59" s="1"/>
  <c r="D3675" i="59"/>
  <c r="A3675" i="59" s="1"/>
  <c r="D3659" i="59"/>
  <c r="A3659" i="59" s="1"/>
  <c r="D3643" i="59"/>
  <c r="A3643" i="59" s="1"/>
  <c r="D3627" i="59"/>
  <c r="A3627" i="59" s="1"/>
  <c r="D3611" i="59"/>
  <c r="A3611" i="59" s="1"/>
  <c r="D3595" i="59"/>
  <c r="A3595" i="59" s="1"/>
  <c r="D3579" i="59"/>
  <c r="A3579" i="59" s="1"/>
  <c r="D3563" i="59"/>
  <c r="A3563" i="59" s="1"/>
  <c r="D3547" i="59"/>
  <c r="A3547" i="59" s="1"/>
  <c r="D3531" i="59"/>
  <c r="A3531" i="59" s="1"/>
  <c r="D3515" i="59"/>
  <c r="A3515" i="59" s="1"/>
  <c r="D3499" i="59"/>
  <c r="A3499" i="59" s="1"/>
  <c r="D3483" i="59"/>
  <c r="A3483" i="59" s="1"/>
  <c r="D3467" i="59"/>
  <c r="A3467" i="59" s="1"/>
  <c r="D3451" i="59"/>
  <c r="A3451" i="59" s="1"/>
  <c r="D3435" i="59"/>
  <c r="A3435" i="59" s="1"/>
  <c r="D3419" i="59"/>
  <c r="A3419" i="59" s="1"/>
  <c r="D3403" i="59"/>
  <c r="A3403" i="59" s="1"/>
  <c r="D3387" i="59"/>
  <c r="A3387" i="59" s="1"/>
  <c r="D3371" i="59"/>
  <c r="A3371" i="59" s="1"/>
  <c r="D3355" i="59"/>
  <c r="A3355" i="59" s="1"/>
  <c r="D3339" i="59"/>
  <c r="A3339" i="59" s="1"/>
  <c r="D3323" i="59"/>
  <c r="A3323" i="59" s="1"/>
  <c r="D3307" i="59"/>
  <c r="A3307" i="59" s="1"/>
  <c r="D3291" i="59"/>
  <c r="A3291" i="59" s="1"/>
  <c r="D3275" i="59"/>
  <c r="A3275" i="59" s="1"/>
  <c r="D3259" i="59"/>
  <c r="A3259" i="59" s="1"/>
  <c r="D3243" i="59"/>
  <c r="A3243" i="59" s="1"/>
  <c r="D3232" i="59"/>
  <c r="A3232" i="59" s="1"/>
  <c r="D3224" i="59"/>
  <c r="A3224" i="59" s="1"/>
  <c r="D3216" i="59"/>
  <c r="A3216" i="59" s="1"/>
  <c r="D3208" i="59"/>
  <c r="A3208" i="59" s="1"/>
  <c r="D3200" i="59"/>
  <c r="A3200" i="59" s="1"/>
  <c r="D3192" i="59"/>
  <c r="A3192" i="59" s="1"/>
  <c r="D3184" i="59"/>
  <c r="A3184" i="59" s="1"/>
  <c r="D3176" i="59"/>
  <c r="A3176" i="59" s="1"/>
  <c r="D3168" i="59"/>
  <c r="A3168" i="59" s="1"/>
  <c r="D3160" i="59"/>
  <c r="A3160" i="59" s="1"/>
  <c r="D3152" i="59"/>
  <c r="A3152" i="59" s="1"/>
  <c r="D3144" i="59"/>
  <c r="A3144" i="59" s="1"/>
  <c r="D3136" i="59"/>
  <c r="A3136" i="59" s="1"/>
  <c r="D3128" i="59"/>
  <c r="A3128" i="59" s="1"/>
  <c r="D3120" i="59"/>
  <c r="A3120" i="59" s="1"/>
  <c r="D3112" i="59"/>
  <c r="A3112" i="59" s="1"/>
  <c r="D3104" i="59"/>
  <c r="A3104" i="59" s="1"/>
  <c r="D3096" i="59"/>
  <c r="A3096" i="59" s="1"/>
  <c r="D3088" i="59"/>
  <c r="A3088" i="59" s="1"/>
  <c r="D3080" i="59"/>
  <c r="A3080" i="59" s="1"/>
  <c r="D3072" i="59"/>
  <c r="A3072" i="59" s="1"/>
  <c r="D3064" i="59"/>
  <c r="A3064" i="59" s="1"/>
  <c r="D3056" i="59"/>
  <c r="A3056" i="59" s="1"/>
  <c r="D3048" i="59"/>
  <c r="A3048" i="59" s="1"/>
  <c r="D3040" i="59"/>
  <c r="A3040" i="59" s="1"/>
  <c r="D3032" i="59"/>
  <c r="A3032" i="59" s="1"/>
  <c r="D3024" i="59"/>
  <c r="A3024" i="59" s="1"/>
  <c r="D3016" i="59"/>
  <c r="A3016" i="59" s="1"/>
  <c r="D3008" i="59"/>
  <c r="A3008" i="59" s="1"/>
  <c r="D3000" i="59"/>
  <c r="A3000" i="59" s="1"/>
  <c r="D2992" i="59"/>
  <c r="A2992" i="59" s="1"/>
  <c r="D2984" i="59"/>
  <c r="A2984" i="59" s="1"/>
  <c r="D2976" i="59"/>
  <c r="A2976" i="59" s="1"/>
  <c r="D2968" i="59"/>
  <c r="A2968" i="59" s="1"/>
  <c r="D2960" i="59"/>
  <c r="A2960" i="59" s="1"/>
  <c r="D2952" i="59"/>
  <c r="A2952" i="59" s="1"/>
  <c r="D2944" i="59"/>
  <c r="A2944" i="59" s="1"/>
  <c r="D2936" i="59"/>
  <c r="A2936" i="59" s="1"/>
  <c r="D2928" i="59"/>
  <c r="A2928" i="59" s="1"/>
  <c r="D2920" i="59"/>
  <c r="A2920" i="59" s="1"/>
  <c r="D2912" i="59"/>
  <c r="A2912" i="59" s="1"/>
  <c r="D2904" i="59"/>
  <c r="A2904" i="59" s="1"/>
  <c r="D2896" i="59"/>
  <c r="A2896" i="59" s="1"/>
  <c r="D2888" i="59"/>
  <c r="A2888" i="59" s="1"/>
  <c r="D2880" i="59"/>
  <c r="A2880" i="59" s="1"/>
  <c r="D2872" i="59"/>
  <c r="A2872" i="59" s="1"/>
  <c r="D2864" i="59"/>
  <c r="A2864" i="59" s="1"/>
  <c r="D2856" i="59"/>
  <c r="A2856" i="59" s="1"/>
  <c r="D2848" i="59"/>
  <c r="A2848" i="59" s="1"/>
  <c r="D2840" i="59"/>
  <c r="A2840" i="59" s="1"/>
  <c r="D2832" i="59"/>
  <c r="A2832" i="59" s="1"/>
  <c r="D2824" i="59"/>
  <c r="A2824" i="59" s="1"/>
  <c r="D2816" i="59"/>
  <c r="A2816" i="59" s="1"/>
  <c r="D2808" i="59"/>
  <c r="A2808" i="59" s="1"/>
  <c r="D2800" i="59"/>
  <c r="A2800" i="59" s="1"/>
  <c r="D2792" i="59"/>
  <c r="A2792" i="59" s="1"/>
  <c r="D2784" i="59"/>
  <c r="A2784" i="59" s="1"/>
  <c r="D2776" i="59"/>
  <c r="A2776" i="59" s="1"/>
  <c r="D2744" i="59"/>
  <c r="A2744" i="59" s="1"/>
  <c r="D3830" i="59"/>
  <c r="A3830" i="59" s="1"/>
  <c r="D3730" i="59"/>
  <c r="A3730" i="59" s="1"/>
  <c r="D3666" i="59"/>
  <c r="A3666" i="59" s="1"/>
  <c r="D3602" i="59"/>
  <c r="A3602" i="59" s="1"/>
  <c r="D3538" i="59"/>
  <c r="A3538" i="59" s="1"/>
  <c r="D3474" i="59"/>
  <c r="A3474" i="59" s="1"/>
  <c r="D3410" i="59"/>
  <c r="A3410" i="59" s="1"/>
  <c r="D3346" i="59"/>
  <c r="A3346" i="59" s="1"/>
  <c r="D3282" i="59"/>
  <c r="A3282" i="59" s="1"/>
  <c r="D3892" i="59"/>
  <c r="A3892" i="59" s="1"/>
  <c r="D3764" i="59"/>
  <c r="A3764" i="59" s="1"/>
  <c r="D3697" i="59"/>
  <c r="A3697" i="59" s="1"/>
  <c r="D3633" i="59"/>
  <c r="A3633" i="59" s="1"/>
  <c r="D3569" i="59"/>
  <c r="A3569" i="59" s="1"/>
  <c r="D3505" i="59"/>
  <c r="A3505" i="59" s="1"/>
  <c r="D3441" i="59"/>
  <c r="A3441" i="59" s="1"/>
  <c r="D3377" i="59"/>
  <c r="A3377" i="59" s="1"/>
  <c r="D3313" i="59"/>
  <c r="A3313" i="59" s="1"/>
  <c r="D3250" i="59"/>
  <c r="A3250" i="59" s="1"/>
  <c r="D3213" i="59"/>
  <c r="A3213" i="59" s="1"/>
  <c r="D3181" i="59"/>
  <c r="A3181" i="59" s="1"/>
  <c r="D3149" i="59"/>
  <c r="A3149" i="59" s="1"/>
  <c r="D3117" i="59"/>
  <c r="A3117" i="59" s="1"/>
  <c r="D3085" i="59"/>
  <c r="A3085" i="59" s="1"/>
  <c r="D3053" i="59"/>
  <c r="A3053" i="59" s="1"/>
  <c r="D3021" i="59"/>
  <c r="A3021" i="59" s="1"/>
  <c r="D2989" i="59"/>
  <c r="A2989" i="59" s="1"/>
  <c r="D2957" i="59"/>
  <c r="A2957" i="59" s="1"/>
  <c r="D2925" i="59"/>
  <c r="A2925" i="59" s="1"/>
  <c r="D2893" i="59"/>
  <c r="A2893" i="59" s="1"/>
  <c r="D2861" i="59"/>
  <c r="A2861" i="59" s="1"/>
  <c r="D2829" i="59"/>
  <c r="A2829" i="59" s="1"/>
  <c r="D2797" i="59"/>
  <c r="A2797" i="59" s="1"/>
  <c r="D2765" i="59"/>
  <c r="A2765" i="59" s="1"/>
  <c r="D2741" i="59"/>
  <c r="A2741" i="59" s="1"/>
  <c r="D2727" i="59"/>
  <c r="A2727" i="59" s="1"/>
  <c r="D2699" i="59"/>
  <c r="A2699" i="59" s="1"/>
  <c r="D2679" i="59"/>
  <c r="A2679" i="59" s="1"/>
  <c r="D2659" i="59"/>
  <c r="A2659" i="59" s="1"/>
  <c r="D2635" i="59"/>
  <c r="A2635" i="59" s="1"/>
  <c r="D2615" i="59"/>
  <c r="A2615" i="59" s="1"/>
  <c r="D2595" i="59"/>
  <c r="A2595" i="59" s="1"/>
  <c r="D2571" i="59"/>
  <c r="A2571" i="59" s="1"/>
  <c r="D2555" i="59"/>
  <c r="A2555" i="59" s="1"/>
  <c r="D2539" i="59"/>
  <c r="A2539" i="59" s="1"/>
  <c r="D2523" i="59"/>
  <c r="A2523" i="59" s="1"/>
  <c r="D2507" i="59"/>
  <c r="A2507" i="59" s="1"/>
  <c r="D2491" i="59"/>
  <c r="A2491" i="59" s="1"/>
  <c r="D2475" i="59"/>
  <c r="A2475" i="59" s="1"/>
  <c r="D2459" i="59"/>
  <c r="A2459" i="59" s="1"/>
  <c r="D2443" i="59"/>
  <c r="A2443" i="59" s="1"/>
  <c r="D2427" i="59"/>
  <c r="A2427" i="59" s="1"/>
  <c r="D2411" i="59"/>
  <c r="A2411" i="59" s="1"/>
  <c r="D2395" i="59"/>
  <c r="A2395" i="59" s="1"/>
  <c r="D2379" i="59"/>
  <c r="A2379" i="59" s="1"/>
  <c r="D2363" i="59"/>
  <c r="A2363" i="59" s="1"/>
  <c r="D2347" i="59"/>
  <c r="A2347" i="59" s="1"/>
  <c r="D2331" i="59"/>
  <c r="A2331" i="59" s="1"/>
  <c r="D2315" i="59"/>
  <c r="A2315" i="59" s="1"/>
  <c r="D2299" i="59"/>
  <c r="A2299" i="59" s="1"/>
  <c r="D2283" i="59"/>
  <c r="A2283" i="59" s="1"/>
  <c r="D2267" i="59"/>
  <c r="A2267" i="59" s="1"/>
  <c r="D2251" i="59"/>
  <c r="A2251" i="59" s="1"/>
  <c r="D2235" i="59"/>
  <c r="A2235" i="59" s="1"/>
  <c r="D2219" i="59"/>
  <c r="A2219" i="59" s="1"/>
  <c r="D2203" i="59"/>
  <c r="A2203" i="59" s="1"/>
  <c r="D2187" i="59"/>
  <c r="A2187" i="59" s="1"/>
  <c r="D2169" i="59"/>
  <c r="A2169" i="59" s="1"/>
  <c r="D2153" i="59"/>
  <c r="A2153" i="59" s="1"/>
  <c r="D2137" i="59"/>
  <c r="A2137" i="59" s="1"/>
  <c r="D2121" i="59"/>
  <c r="A2121" i="59" s="1"/>
  <c r="D2105" i="59"/>
  <c r="A2105" i="59" s="1"/>
  <c r="D2089" i="59"/>
  <c r="A2089" i="59" s="1"/>
  <c r="D2073" i="59"/>
  <c r="A2073" i="59" s="1"/>
  <c r="D2057" i="59"/>
  <c r="A2057" i="59" s="1"/>
  <c r="D2041" i="59"/>
  <c r="A2041" i="59" s="1"/>
  <c r="D2025" i="59"/>
  <c r="A2025" i="59" s="1"/>
  <c r="D2012" i="59"/>
  <c r="A2012" i="59" s="1"/>
  <c r="D2004" i="59"/>
  <c r="A2004" i="59" s="1"/>
  <c r="D1996" i="59"/>
  <c r="A1996" i="59" s="1"/>
  <c r="D1988" i="59"/>
  <c r="A1988" i="59" s="1"/>
  <c r="D1980" i="59"/>
  <c r="A1980" i="59" s="1"/>
  <c r="D1972" i="59"/>
  <c r="A1972" i="59" s="1"/>
  <c r="D1964" i="59"/>
  <c r="A1964" i="59" s="1"/>
  <c r="D1956" i="59"/>
  <c r="A1956" i="59" s="1"/>
  <c r="D1948" i="59"/>
  <c r="A1948" i="59" s="1"/>
  <c r="D1940" i="59"/>
  <c r="A1940" i="59" s="1"/>
  <c r="D1932" i="59"/>
  <c r="A1932" i="59" s="1"/>
  <c r="D1924" i="59"/>
  <c r="A1924" i="59" s="1"/>
  <c r="D1916" i="59"/>
  <c r="A1916" i="59" s="1"/>
  <c r="D1908" i="59"/>
  <c r="A1908" i="59" s="1"/>
  <c r="D1900" i="59"/>
  <c r="A1900" i="59" s="1"/>
  <c r="D1892" i="59"/>
  <c r="A1892" i="59" s="1"/>
  <c r="D1884" i="59"/>
  <c r="A1884" i="59" s="1"/>
  <c r="D1876" i="59"/>
  <c r="A1876" i="59" s="1"/>
  <c r="D1868" i="59"/>
  <c r="A1868" i="59" s="1"/>
  <c r="D1860" i="59"/>
  <c r="A1860" i="59" s="1"/>
  <c r="D1852" i="59"/>
  <c r="A1852" i="59" s="1"/>
  <c r="D1844" i="59"/>
  <c r="A1844" i="59" s="1"/>
  <c r="D1836" i="59"/>
  <c r="A1836" i="59" s="1"/>
  <c r="D1828" i="59"/>
  <c r="A1828" i="59" s="1"/>
  <c r="D1820" i="59"/>
  <c r="A1820" i="59" s="1"/>
  <c r="D1812" i="59"/>
  <c r="A1812" i="59" s="1"/>
  <c r="D1804" i="59"/>
  <c r="A1804" i="59" s="1"/>
  <c r="D1796" i="59"/>
  <c r="A1796" i="59" s="1"/>
  <c r="D1788" i="59"/>
  <c r="A1788" i="59" s="1"/>
  <c r="D1780" i="59"/>
  <c r="A1780" i="59" s="1"/>
  <c r="D1772" i="59"/>
  <c r="A1772" i="59" s="1"/>
  <c r="D1764" i="59"/>
  <c r="A1764" i="59" s="1"/>
  <c r="D1756" i="59"/>
  <c r="A1756" i="59" s="1"/>
  <c r="D1748" i="59"/>
  <c r="A1748" i="59" s="1"/>
  <c r="D1740" i="59"/>
  <c r="A1740" i="59" s="1"/>
  <c r="D1732" i="59"/>
  <c r="A1732" i="59" s="1"/>
  <c r="D1724" i="59"/>
  <c r="A1724" i="59" s="1"/>
  <c r="D1716" i="59"/>
  <c r="A1716" i="59" s="1"/>
  <c r="D1708" i="59"/>
  <c r="A1708" i="59" s="1"/>
  <c r="D1700" i="59"/>
  <c r="A1700" i="59" s="1"/>
  <c r="D1692" i="59"/>
  <c r="A1692" i="59" s="1"/>
  <c r="D1684" i="59"/>
  <c r="A1684" i="59" s="1"/>
  <c r="D1676" i="59"/>
  <c r="A1676" i="59" s="1"/>
  <c r="D1668" i="59"/>
  <c r="A1668" i="59" s="1"/>
  <c r="D1660" i="59"/>
  <c r="A1660" i="59" s="1"/>
  <c r="D1652" i="59"/>
  <c r="A1652" i="59" s="1"/>
  <c r="D1644" i="59"/>
  <c r="A1644" i="59" s="1"/>
  <c r="D1636" i="59"/>
  <c r="A1636" i="59" s="1"/>
  <c r="D1628" i="59"/>
  <c r="A1628" i="59" s="1"/>
  <c r="D1620" i="59"/>
  <c r="A1620" i="59" s="1"/>
  <c r="D1612" i="59"/>
  <c r="A1612" i="59" s="1"/>
  <c r="D1604" i="59"/>
  <c r="A1604" i="59" s="1"/>
  <c r="D1596" i="59"/>
  <c r="A1596" i="59" s="1"/>
  <c r="D1588" i="59"/>
  <c r="A1588" i="59" s="1"/>
  <c r="D1580" i="59"/>
  <c r="A1580" i="59" s="1"/>
  <c r="D1572" i="59"/>
  <c r="A1572" i="59" s="1"/>
  <c r="D1564" i="59"/>
  <c r="A1564" i="59" s="1"/>
  <c r="D1556" i="59"/>
  <c r="A1556" i="59" s="1"/>
  <c r="D1548" i="59"/>
  <c r="A1548" i="59" s="1"/>
  <c r="D1540" i="59"/>
  <c r="A1540" i="59" s="1"/>
  <c r="D1532" i="59"/>
  <c r="A1532" i="59" s="1"/>
  <c r="D1524" i="59"/>
  <c r="A1524" i="59" s="1"/>
  <c r="D1516" i="59"/>
  <c r="A1516" i="59" s="1"/>
  <c r="D1508" i="59"/>
  <c r="A1508" i="59" s="1"/>
  <c r="D1500" i="59"/>
  <c r="A1500" i="59" s="1"/>
  <c r="D1492" i="59"/>
  <c r="A1492" i="59" s="1"/>
  <c r="D1484" i="59"/>
  <c r="A1484" i="59" s="1"/>
  <c r="D1476" i="59"/>
  <c r="A1476" i="59" s="1"/>
  <c r="D1468" i="59"/>
  <c r="A1468" i="59" s="1"/>
  <c r="D1460" i="59"/>
  <c r="A1460" i="59" s="1"/>
  <c r="D1452" i="59"/>
  <c r="A1452" i="59" s="1"/>
  <c r="D1444" i="59"/>
  <c r="A1444" i="59" s="1"/>
  <c r="D1436" i="59"/>
  <c r="A1436" i="59" s="1"/>
  <c r="D1428" i="59"/>
  <c r="A1428" i="59" s="1"/>
  <c r="D1420" i="59"/>
  <c r="A1420" i="59" s="1"/>
  <c r="D1412" i="59"/>
  <c r="A1412" i="59" s="1"/>
  <c r="D1404" i="59"/>
  <c r="A1404" i="59" s="1"/>
  <c r="D1396" i="59"/>
  <c r="A1396" i="59" s="1"/>
  <c r="D1388" i="59"/>
  <c r="A1388" i="59" s="1"/>
  <c r="D1380" i="59"/>
  <c r="A1380" i="59" s="1"/>
  <c r="D1372" i="59"/>
  <c r="A1372" i="59" s="1"/>
  <c r="D1364" i="59"/>
  <c r="A1364" i="59" s="1"/>
  <c r="D1356" i="59"/>
  <c r="A1356" i="59" s="1"/>
  <c r="D1348" i="59"/>
  <c r="A1348" i="59" s="1"/>
  <c r="D1340" i="59"/>
  <c r="A1340" i="59" s="1"/>
  <c r="D1332" i="59"/>
  <c r="A1332" i="59" s="1"/>
  <c r="D1324" i="59"/>
  <c r="A1324" i="59" s="1"/>
  <c r="D1316" i="59"/>
  <c r="A1316" i="59" s="1"/>
  <c r="D1308" i="59"/>
  <c r="A1308" i="59" s="1"/>
  <c r="D1300" i="59"/>
  <c r="A1300" i="59" s="1"/>
  <c r="D1292" i="59"/>
  <c r="A1292" i="59" s="1"/>
  <c r="D1284" i="59"/>
  <c r="A1284" i="59" s="1"/>
  <c r="D1276" i="59"/>
  <c r="A1276" i="59" s="1"/>
  <c r="D1268" i="59"/>
  <c r="A1268" i="59" s="1"/>
  <c r="D2722" i="59"/>
  <c r="A2722" i="59" s="1"/>
  <c r="D2706" i="59"/>
  <c r="A2706" i="59" s="1"/>
  <c r="D2690" i="59"/>
  <c r="A2690" i="59" s="1"/>
  <c r="D2674" i="59"/>
  <c r="A2674" i="59" s="1"/>
  <c r="D2658" i="59"/>
  <c r="A2658" i="59" s="1"/>
  <c r="D2642" i="59"/>
  <c r="A2642" i="59" s="1"/>
  <c r="D2626" i="59"/>
  <c r="A2626" i="59" s="1"/>
  <c r="D2610" i="59"/>
  <c r="A2610" i="59" s="1"/>
  <c r="D2594" i="59"/>
  <c r="A2594" i="59" s="1"/>
  <c r="D2578" i="59"/>
  <c r="A2578" i="59" s="1"/>
  <c r="D2562" i="59"/>
  <c r="A2562" i="59" s="1"/>
  <c r="D2546" i="59"/>
  <c r="A2546" i="59" s="1"/>
  <c r="D2530" i="59"/>
  <c r="A2530" i="59" s="1"/>
  <c r="D2514" i="59"/>
  <c r="A2514" i="59" s="1"/>
  <c r="D2498" i="59"/>
  <c r="A2498" i="59" s="1"/>
  <c r="D2482" i="59"/>
  <c r="A2482" i="59" s="1"/>
  <c r="D2466" i="59"/>
  <c r="A2466" i="59" s="1"/>
  <c r="D2450" i="59"/>
  <c r="A2450" i="59" s="1"/>
  <c r="D2434" i="59"/>
  <c r="A2434" i="59" s="1"/>
  <c r="D2418" i="59"/>
  <c r="A2418" i="59" s="1"/>
  <c r="D2402" i="59"/>
  <c r="A2402" i="59" s="1"/>
  <c r="D2386" i="59"/>
  <c r="A2386" i="59" s="1"/>
  <c r="D2370" i="59"/>
  <c r="A2370" i="59" s="1"/>
  <c r="D2354" i="59"/>
  <c r="A2354" i="59" s="1"/>
  <c r="D2338" i="59"/>
  <c r="A2338" i="59" s="1"/>
  <c r="D2322" i="59"/>
  <c r="A2322" i="59" s="1"/>
  <c r="D2306" i="59"/>
  <c r="A2306" i="59" s="1"/>
  <c r="D2290" i="59"/>
  <c r="A2290" i="59" s="1"/>
  <c r="D2274" i="59"/>
  <c r="A2274" i="59" s="1"/>
  <c r="D2258" i="59"/>
  <c r="A2258" i="59" s="1"/>
  <c r="D2242" i="59"/>
  <c r="A2242" i="59" s="1"/>
  <c r="D2226" i="59"/>
  <c r="A2226" i="59" s="1"/>
  <c r="D2210" i="59"/>
  <c r="A2210" i="59" s="1"/>
  <c r="D2194" i="59"/>
  <c r="A2194" i="59" s="1"/>
  <c r="D2179" i="59"/>
  <c r="A2179" i="59" s="1"/>
  <c r="D2163" i="59"/>
  <c r="A2163" i="59" s="1"/>
  <c r="D2147" i="59"/>
  <c r="A2147" i="59" s="1"/>
  <c r="D2131" i="59"/>
  <c r="A2131" i="59" s="1"/>
  <c r="D2115" i="59"/>
  <c r="A2115" i="59" s="1"/>
  <c r="D2099" i="59"/>
  <c r="A2099" i="59" s="1"/>
  <c r="D2083" i="59"/>
  <c r="A2083" i="59" s="1"/>
  <c r="D2067" i="59"/>
  <c r="A2067" i="59" s="1"/>
  <c r="D2051" i="59"/>
  <c r="A2051" i="59" s="1"/>
  <c r="D2035" i="59"/>
  <c r="A2035" i="59" s="1"/>
  <c r="D2019" i="59"/>
  <c r="A2019" i="59" s="1"/>
  <c r="D2721" i="59"/>
  <c r="A2721" i="59" s="1"/>
  <c r="D2705" i="59"/>
  <c r="A2705" i="59" s="1"/>
  <c r="D2689" i="59"/>
  <c r="A2689" i="59" s="1"/>
  <c r="D2673" i="59"/>
  <c r="A2673" i="59" s="1"/>
  <c r="D2657" i="59"/>
  <c r="A2657" i="59" s="1"/>
  <c r="D2641" i="59"/>
  <c r="A2641" i="59" s="1"/>
  <c r="D2625" i="59"/>
  <c r="A2625" i="59" s="1"/>
  <c r="D2609" i="59"/>
  <c r="A2609" i="59" s="1"/>
  <c r="D2593" i="59"/>
  <c r="A2593" i="59" s="1"/>
  <c r="D2577" i="59"/>
  <c r="A2577" i="59" s="1"/>
  <c r="D2561" i="59"/>
  <c r="A2561" i="59" s="1"/>
  <c r="D2545" i="59"/>
  <c r="A2545" i="59" s="1"/>
  <c r="D2529" i="59"/>
  <c r="A2529" i="59" s="1"/>
  <c r="D2513" i="59"/>
  <c r="A2513" i="59" s="1"/>
  <c r="D2497" i="59"/>
  <c r="A2497" i="59" s="1"/>
  <c r="D2481" i="59"/>
  <c r="A2481" i="59" s="1"/>
  <c r="D2465" i="59"/>
  <c r="A2465" i="59" s="1"/>
  <c r="D2449" i="59"/>
  <c r="A2449" i="59" s="1"/>
  <c r="D2433" i="59"/>
  <c r="A2433" i="59" s="1"/>
  <c r="D2417" i="59"/>
  <c r="A2417" i="59" s="1"/>
  <c r="D2401" i="59"/>
  <c r="A2401" i="59" s="1"/>
  <c r="D2385" i="59"/>
  <c r="A2385" i="59" s="1"/>
  <c r="D2369" i="59"/>
  <c r="A2369" i="59" s="1"/>
  <c r="D2353" i="59"/>
  <c r="A2353" i="59" s="1"/>
  <c r="D2337" i="59"/>
  <c r="A2337" i="59" s="1"/>
  <c r="D2321" i="59"/>
  <c r="A2321" i="59" s="1"/>
  <c r="D2305" i="59"/>
  <c r="A2305" i="59" s="1"/>
  <c r="D2289" i="59"/>
  <c r="A2289" i="59" s="1"/>
  <c r="D2273" i="59"/>
  <c r="A2273" i="59" s="1"/>
  <c r="D2257" i="59"/>
  <c r="A2257" i="59" s="1"/>
  <c r="D2241" i="59"/>
  <c r="A2241" i="59" s="1"/>
  <c r="D2225" i="59"/>
  <c r="A2225" i="59" s="1"/>
  <c r="D2209" i="59"/>
  <c r="A2209" i="59" s="1"/>
  <c r="D2193" i="59"/>
  <c r="A2193" i="59" s="1"/>
  <c r="D2178" i="59"/>
  <c r="A2178" i="59" s="1"/>
  <c r="D2162" i="59"/>
  <c r="A2162" i="59" s="1"/>
  <c r="D2146" i="59"/>
  <c r="A2146" i="59" s="1"/>
  <c r="D2130" i="59"/>
  <c r="A2130" i="59" s="1"/>
  <c r="D2114" i="59"/>
  <c r="A2114" i="59" s="1"/>
  <c r="D2098" i="59"/>
  <c r="A2098" i="59" s="1"/>
  <c r="D2082" i="59"/>
  <c r="A2082" i="59" s="1"/>
  <c r="D2066" i="59"/>
  <c r="A2066" i="59" s="1"/>
  <c r="D2050" i="59"/>
  <c r="A2050" i="59" s="1"/>
  <c r="D2034" i="59"/>
  <c r="A2034" i="59" s="1"/>
  <c r="D2018" i="59"/>
  <c r="A2018" i="59" s="1"/>
  <c r="D2007" i="59"/>
  <c r="A2007" i="59" s="1"/>
  <c r="D1999" i="59"/>
  <c r="A1999" i="59" s="1"/>
  <c r="D1991" i="59"/>
  <c r="A1991" i="59" s="1"/>
  <c r="D1983" i="59"/>
  <c r="A1983" i="59" s="1"/>
  <c r="D1975" i="59"/>
  <c r="A1975" i="59" s="1"/>
  <c r="D1967" i="59"/>
  <c r="A1967" i="59" s="1"/>
  <c r="D1959" i="59"/>
  <c r="A1959" i="59" s="1"/>
  <c r="D1951" i="59"/>
  <c r="A1951" i="59" s="1"/>
  <c r="D1943" i="59"/>
  <c r="A1943" i="59" s="1"/>
  <c r="D1935" i="59"/>
  <c r="A1935" i="59" s="1"/>
  <c r="D1927" i="59"/>
  <c r="A1927" i="59" s="1"/>
  <c r="D1919" i="59"/>
  <c r="A1919" i="59" s="1"/>
  <c r="D1911" i="59"/>
  <c r="A1911" i="59" s="1"/>
  <c r="D1903" i="59"/>
  <c r="A1903" i="59" s="1"/>
  <c r="D1895" i="59"/>
  <c r="A1895" i="59" s="1"/>
  <c r="D1887" i="59"/>
  <c r="A1887" i="59" s="1"/>
  <c r="D1879" i="59"/>
  <c r="A1879" i="59" s="1"/>
  <c r="D1871" i="59"/>
  <c r="A1871" i="59" s="1"/>
  <c r="D1863" i="59"/>
  <c r="A1863" i="59" s="1"/>
  <c r="D1855" i="59"/>
  <c r="A1855" i="59" s="1"/>
  <c r="D1847" i="59"/>
  <c r="A1847" i="59" s="1"/>
  <c r="D1839" i="59"/>
  <c r="A1839" i="59" s="1"/>
  <c r="D1831" i="59"/>
  <c r="A1831" i="59" s="1"/>
  <c r="D1823" i="59"/>
  <c r="A1823" i="59" s="1"/>
  <c r="D1815" i="59"/>
  <c r="A1815" i="59" s="1"/>
  <c r="D1807" i="59"/>
  <c r="A1807" i="59" s="1"/>
  <c r="D1799" i="59"/>
  <c r="A1799" i="59" s="1"/>
  <c r="D1791" i="59"/>
  <c r="A1791" i="59" s="1"/>
  <c r="D1783" i="59"/>
  <c r="A1783" i="59" s="1"/>
  <c r="D1775" i="59"/>
  <c r="A1775" i="59" s="1"/>
  <c r="D1767" i="59"/>
  <c r="A1767" i="59" s="1"/>
  <c r="D1759" i="59"/>
  <c r="A1759" i="59" s="1"/>
  <c r="D1751" i="59"/>
  <c r="A1751" i="59" s="1"/>
  <c r="D1743" i="59"/>
  <c r="A1743" i="59" s="1"/>
  <c r="D1735" i="59"/>
  <c r="A1735" i="59" s="1"/>
  <c r="D1727" i="59"/>
  <c r="A1727" i="59" s="1"/>
  <c r="D1719" i="59"/>
  <c r="A1719" i="59" s="1"/>
  <c r="D1711" i="59"/>
  <c r="A1711" i="59" s="1"/>
  <c r="D1703" i="59"/>
  <c r="A1703" i="59" s="1"/>
  <c r="D1695" i="59"/>
  <c r="A1695" i="59" s="1"/>
  <c r="D1687" i="59"/>
  <c r="A1687" i="59" s="1"/>
  <c r="D1679" i="59"/>
  <c r="A1679" i="59" s="1"/>
  <c r="D1671" i="59"/>
  <c r="A1671" i="59" s="1"/>
  <c r="D1663" i="59"/>
  <c r="A1663" i="59" s="1"/>
  <c r="D1655" i="59"/>
  <c r="A1655" i="59" s="1"/>
  <c r="D1647" i="59"/>
  <c r="A1647" i="59" s="1"/>
  <c r="D1639" i="59"/>
  <c r="A1639" i="59" s="1"/>
  <c r="D1631" i="59"/>
  <c r="A1631" i="59" s="1"/>
  <c r="D1623" i="59"/>
  <c r="A1623" i="59" s="1"/>
  <c r="D1615" i="59"/>
  <c r="A1615" i="59" s="1"/>
  <c r="D1607" i="59"/>
  <c r="A1607" i="59" s="1"/>
  <c r="D1599" i="59"/>
  <c r="A1599" i="59" s="1"/>
  <c r="D1591" i="59"/>
  <c r="A1591" i="59" s="1"/>
  <c r="D1583" i="59"/>
  <c r="A1583" i="59" s="1"/>
  <c r="D1575" i="59"/>
  <c r="A1575" i="59" s="1"/>
  <c r="D1567" i="59"/>
  <c r="A1567" i="59" s="1"/>
  <c r="D1559" i="59"/>
  <c r="A1559" i="59" s="1"/>
  <c r="D1551" i="59"/>
  <c r="A1551" i="59" s="1"/>
  <c r="D1543" i="59"/>
  <c r="A1543" i="59" s="1"/>
  <c r="D1535" i="59"/>
  <c r="A1535" i="59" s="1"/>
  <c r="D1527" i="59"/>
  <c r="A1527" i="59" s="1"/>
  <c r="D1519" i="59"/>
  <c r="A1519" i="59" s="1"/>
  <c r="D1511" i="59"/>
  <c r="A1511" i="59" s="1"/>
  <c r="D1503" i="59"/>
  <c r="A1503" i="59" s="1"/>
  <c r="D1495" i="59"/>
  <c r="A1495" i="59" s="1"/>
  <c r="D1487" i="59"/>
  <c r="A1487" i="59" s="1"/>
  <c r="D1479" i="59"/>
  <c r="A1479" i="59" s="1"/>
  <c r="D1471" i="59"/>
  <c r="A1471" i="59" s="1"/>
  <c r="D1463" i="59"/>
  <c r="A1463" i="59" s="1"/>
  <c r="D1455" i="59"/>
  <c r="A1455" i="59" s="1"/>
  <c r="D1447" i="59"/>
  <c r="A1447" i="59" s="1"/>
  <c r="D1439" i="59"/>
  <c r="A1439" i="59" s="1"/>
  <c r="D1431" i="59"/>
  <c r="A1431" i="59" s="1"/>
  <c r="D1423" i="59"/>
  <c r="A1423" i="59" s="1"/>
  <c r="D1415" i="59"/>
  <c r="A1415" i="59" s="1"/>
  <c r="D1407" i="59"/>
  <c r="A1407" i="59" s="1"/>
  <c r="D1399" i="59"/>
  <c r="A1399" i="59" s="1"/>
  <c r="D1391" i="59"/>
  <c r="A1391" i="59" s="1"/>
  <c r="D1383" i="59"/>
  <c r="A1383" i="59" s="1"/>
  <c r="D1375" i="59"/>
  <c r="A1375" i="59" s="1"/>
  <c r="D1367" i="59"/>
  <c r="A1367" i="59" s="1"/>
  <c r="D1359" i="59"/>
  <c r="A1359" i="59" s="1"/>
  <c r="D1351" i="59"/>
  <c r="A1351" i="59" s="1"/>
  <c r="D1343" i="59"/>
  <c r="A1343" i="59" s="1"/>
  <c r="D1335" i="59"/>
  <c r="A1335" i="59" s="1"/>
  <c r="D2724" i="59"/>
  <c r="A2724" i="59" s="1"/>
  <c r="D2708" i="59"/>
  <c r="A2708" i="59" s="1"/>
  <c r="D2692" i="59"/>
  <c r="A2692" i="59" s="1"/>
  <c r="D2676" i="59"/>
  <c r="A2676" i="59" s="1"/>
  <c r="D2660" i="59"/>
  <c r="A2660" i="59" s="1"/>
  <c r="D2644" i="59"/>
  <c r="A2644" i="59" s="1"/>
  <c r="D2628" i="59"/>
  <c r="A2628" i="59" s="1"/>
  <c r="D2612" i="59"/>
  <c r="A2612" i="59" s="1"/>
  <c r="D2596" i="59"/>
  <c r="A2596" i="59" s="1"/>
  <c r="D2580" i="59"/>
  <c r="A2580" i="59" s="1"/>
  <c r="D2564" i="59"/>
  <c r="A2564" i="59" s="1"/>
  <c r="D2548" i="59"/>
  <c r="A2548" i="59" s="1"/>
  <c r="D2532" i="59"/>
  <c r="A2532" i="59" s="1"/>
  <c r="D2516" i="59"/>
  <c r="A2516" i="59" s="1"/>
  <c r="D2500" i="59"/>
  <c r="A2500" i="59" s="1"/>
  <c r="D2484" i="59"/>
  <c r="A2484" i="59" s="1"/>
  <c r="D2468" i="59"/>
  <c r="A2468" i="59" s="1"/>
  <c r="D2452" i="59"/>
  <c r="A2452" i="59" s="1"/>
  <c r="D2436" i="59"/>
  <c r="A2436" i="59" s="1"/>
  <c r="D2420" i="59"/>
  <c r="A2420" i="59" s="1"/>
  <c r="D2404" i="59"/>
  <c r="A2404" i="59" s="1"/>
  <c r="D2388" i="59"/>
  <c r="A2388" i="59" s="1"/>
  <c r="D2372" i="59"/>
  <c r="A2372" i="59" s="1"/>
  <c r="D2356" i="59"/>
  <c r="A2356" i="59" s="1"/>
  <c r="D2340" i="59"/>
  <c r="A2340" i="59" s="1"/>
  <c r="D2324" i="59"/>
  <c r="A2324" i="59" s="1"/>
  <c r="D2308" i="59"/>
  <c r="A2308" i="59" s="1"/>
  <c r="D2292" i="59"/>
  <c r="A2292" i="59" s="1"/>
  <c r="D2276" i="59"/>
  <c r="A2276" i="59" s="1"/>
  <c r="D2260" i="59"/>
  <c r="A2260" i="59" s="1"/>
  <c r="D2244" i="59"/>
  <c r="A2244" i="59" s="1"/>
  <c r="D2228" i="59"/>
  <c r="A2228" i="59" s="1"/>
  <c r="D2212" i="59"/>
  <c r="A2212" i="59" s="1"/>
  <c r="D2196" i="59"/>
  <c r="A2196" i="59" s="1"/>
  <c r="D2180" i="59"/>
  <c r="A2180" i="59" s="1"/>
  <c r="D2164" i="59"/>
  <c r="A2164" i="59" s="1"/>
  <c r="D2148" i="59"/>
  <c r="A2148" i="59" s="1"/>
  <c r="D2132" i="59"/>
  <c r="A2132" i="59" s="1"/>
  <c r="D2116" i="59"/>
  <c r="A2116" i="59" s="1"/>
  <c r="D2100" i="59"/>
  <c r="A2100" i="59" s="1"/>
  <c r="D2084" i="59"/>
  <c r="A2084" i="59" s="1"/>
  <c r="D2068" i="59"/>
  <c r="A2068" i="59" s="1"/>
  <c r="D2052" i="59"/>
  <c r="A2052" i="59" s="1"/>
  <c r="D2036" i="59"/>
  <c r="A2036" i="59" s="1"/>
  <c r="D2020" i="59"/>
  <c r="A2020" i="59" s="1"/>
  <c r="D1061" i="59"/>
  <c r="A1061" i="59" s="1"/>
  <c r="D1077" i="59"/>
  <c r="A1077" i="59" s="1"/>
  <c r="D1093" i="59"/>
  <c r="A1093" i="59" s="1"/>
  <c r="D1109" i="59"/>
  <c r="A1109" i="59" s="1"/>
  <c r="D1125" i="59"/>
  <c r="A1125" i="59" s="1"/>
  <c r="D1141" i="59"/>
  <c r="A1141" i="59" s="1"/>
  <c r="D1157" i="59"/>
  <c r="A1157" i="59" s="1"/>
  <c r="D1173" i="59"/>
  <c r="A1173" i="59" s="1"/>
  <c r="D1189" i="59"/>
  <c r="A1189" i="59" s="1"/>
  <c r="D1205" i="59"/>
  <c r="A1205" i="59" s="1"/>
  <c r="D1221" i="59"/>
  <c r="A1221" i="59" s="1"/>
  <c r="D1237" i="59"/>
  <c r="A1237" i="59" s="1"/>
  <c r="D1253" i="59"/>
  <c r="A1253" i="59" s="1"/>
  <c r="D1271" i="59"/>
  <c r="A1271" i="59" s="1"/>
  <c r="D1287" i="59"/>
  <c r="A1287" i="59" s="1"/>
  <c r="D1303" i="59"/>
  <c r="A1303" i="59" s="1"/>
  <c r="D1319" i="59"/>
  <c r="A1319" i="59" s="1"/>
  <c r="D421" i="59"/>
  <c r="A421" i="59" s="1"/>
  <c r="D429" i="59"/>
  <c r="A429" i="59" s="1"/>
  <c r="D437" i="59"/>
  <c r="A437" i="59" s="1"/>
  <c r="D445" i="59"/>
  <c r="A445" i="59" s="1"/>
  <c r="D453" i="59"/>
  <c r="A453" i="59" s="1"/>
  <c r="D461" i="59"/>
  <c r="A461" i="59" s="1"/>
  <c r="D469" i="59"/>
  <c r="A469" i="59" s="1"/>
  <c r="D477" i="59"/>
  <c r="A477" i="59" s="1"/>
  <c r="D485" i="59"/>
  <c r="A485" i="59" s="1"/>
  <c r="D493" i="59"/>
  <c r="A493" i="59" s="1"/>
  <c r="D501" i="59"/>
  <c r="A501" i="59" s="1"/>
  <c r="D509" i="59"/>
  <c r="A509" i="59" s="1"/>
  <c r="D517" i="59"/>
  <c r="A517" i="59" s="1"/>
  <c r="D525" i="59"/>
  <c r="A525" i="59" s="1"/>
  <c r="D533" i="59"/>
  <c r="A533" i="59" s="1"/>
  <c r="D541" i="59"/>
  <c r="A541" i="59" s="1"/>
  <c r="D549" i="59"/>
  <c r="A549" i="59" s="1"/>
  <c r="D557" i="59"/>
  <c r="A557" i="59" s="1"/>
  <c r="D565" i="59"/>
  <c r="A565" i="59" s="1"/>
  <c r="D573" i="59"/>
  <c r="A573" i="59" s="1"/>
  <c r="D581" i="59"/>
  <c r="A581" i="59" s="1"/>
  <c r="D589" i="59"/>
  <c r="A589" i="59" s="1"/>
  <c r="D597" i="59"/>
  <c r="A597" i="59" s="1"/>
  <c r="D605" i="59"/>
  <c r="A605" i="59" s="1"/>
  <c r="D613" i="59"/>
  <c r="A613" i="59" s="1"/>
  <c r="D621" i="59"/>
  <c r="A621" i="59" s="1"/>
  <c r="D629" i="59"/>
  <c r="A629" i="59" s="1"/>
  <c r="D637" i="59"/>
  <c r="A637" i="59" s="1"/>
  <c r="D645" i="59"/>
  <c r="A645" i="59" s="1"/>
  <c r="D653" i="59"/>
  <c r="A653" i="59" s="1"/>
  <c r="D661" i="59"/>
  <c r="A661" i="59" s="1"/>
  <c r="D669" i="59"/>
  <c r="A669" i="59" s="1"/>
  <c r="D677" i="59"/>
  <c r="A677" i="59" s="1"/>
  <c r="D685" i="59"/>
  <c r="A685" i="59" s="1"/>
  <c r="D693" i="59"/>
  <c r="A693" i="59" s="1"/>
  <c r="D701" i="59"/>
  <c r="A701" i="59" s="1"/>
  <c r="D709" i="59"/>
  <c r="A709" i="59" s="1"/>
  <c r="D717" i="59"/>
  <c r="A717" i="59" s="1"/>
  <c r="D725" i="59"/>
  <c r="A725" i="59" s="1"/>
  <c r="D733" i="59"/>
  <c r="A733" i="59" s="1"/>
  <c r="D741" i="59"/>
  <c r="A741" i="59" s="1"/>
  <c r="D749" i="59"/>
  <c r="A749" i="59" s="1"/>
  <c r="D757" i="59"/>
  <c r="A757" i="59" s="1"/>
  <c r="D765" i="59"/>
  <c r="A765" i="59" s="1"/>
  <c r="D773" i="59"/>
  <c r="A773" i="59" s="1"/>
  <c r="D781" i="59"/>
  <c r="A781" i="59" s="1"/>
  <c r="D789" i="59"/>
  <c r="A789" i="59" s="1"/>
  <c r="D797" i="59"/>
  <c r="A797" i="59" s="1"/>
  <c r="D805" i="59"/>
  <c r="A805" i="59" s="1"/>
  <c r="D813" i="59"/>
  <c r="A813" i="59" s="1"/>
  <c r="D821" i="59"/>
  <c r="A821" i="59" s="1"/>
  <c r="D829" i="59"/>
  <c r="A829" i="59" s="1"/>
  <c r="D837" i="59"/>
  <c r="A837" i="59" s="1"/>
  <c r="D845" i="59"/>
  <c r="A845" i="59" s="1"/>
  <c r="D853" i="59"/>
  <c r="A853" i="59" s="1"/>
  <c r="D861" i="59"/>
  <c r="A861" i="59" s="1"/>
  <c r="D869" i="59"/>
  <c r="A869" i="59" s="1"/>
  <c r="D877" i="59"/>
  <c r="A877" i="59" s="1"/>
  <c r="D885" i="59"/>
  <c r="A885" i="59" s="1"/>
  <c r="D893" i="59"/>
  <c r="A893" i="59" s="1"/>
  <c r="D901" i="59"/>
  <c r="A901" i="59" s="1"/>
  <c r="D909" i="59"/>
  <c r="A909" i="59" s="1"/>
  <c r="D917" i="59"/>
  <c r="A917" i="59" s="1"/>
  <c r="D925" i="59"/>
  <c r="A925" i="59" s="1"/>
  <c r="D933" i="59"/>
  <c r="A933" i="59" s="1"/>
  <c r="D941" i="59"/>
  <c r="A941" i="59" s="1"/>
  <c r="D949" i="59"/>
  <c r="A949" i="59" s="1"/>
  <c r="D957" i="59"/>
  <c r="A957" i="59" s="1"/>
  <c r="D965" i="59"/>
  <c r="A965" i="59" s="1"/>
  <c r="D973" i="59"/>
  <c r="A973" i="59" s="1"/>
  <c r="D981" i="59"/>
  <c r="A981" i="59" s="1"/>
  <c r="D989" i="59"/>
  <c r="A989" i="59" s="1"/>
  <c r="D997" i="59"/>
  <c r="A997" i="59" s="1"/>
  <c r="D1005" i="59"/>
  <c r="A1005" i="59" s="1"/>
  <c r="D1013" i="59"/>
  <c r="A1013" i="59" s="1"/>
  <c r="D1021" i="59"/>
  <c r="A1021" i="59" s="1"/>
  <c r="D1029" i="59"/>
  <c r="A1029" i="59" s="1"/>
  <c r="D1037" i="59"/>
  <c r="A1037" i="59" s="1"/>
  <c r="D1045" i="59"/>
  <c r="A1045" i="59" s="1"/>
  <c r="D1056" i="59"/>
  <c r="A1056" i="59" s="1"/>
  <c r="D1072" i="59"/>
  <c r="A1072" i="59" s="1"/>
  <c r="D1088" i="59"/>
  <c r="A1088" i="59" s="1"/>
  <c r="D1104" i="59"/>
  <c r="A1104" i="59" s="1"/>
  <c r="D1120" i="59"/>
  <c r="A1120" i="59" s="1"/>
  <c r="D1136" i="59"/>
  <c r="A1136" i="59" s="1"/>
  <c r="D1152" i="59"/>
  <c r="A1152" i="59" s="1"/>
  <c r="D1168" i="59"/>
  <c r="A1168" i="59" s="1"/>
  <c r="D1184" i="59"/>
  <c r="A1184" i="59" s="1"/>
  <c r="D1200" i="59"/>
  <c r="A1200" i="59" s="1"/>
  <c r="D1216" i="59"/>
  <c r="A1216" i="59" s="1"/>
  <c r="D1232" i="59"/>
  <c r="A1232" i="59" s="1"/>
  <c r="D1248" i="59"/>
  <c r="A1248" i="59" s="1"/>
  <c r="D1264" i="59"/>
  <c r="A1264" i="59" s="1"/>
  <c r="D1065" i="59"/>
  <c r="A1065" i="59" s="1"/>
  <c r="D1081" i="59"/>
  <c r="A1081" i="59" s="1"/>
  <c r="D1097" i="59"/>
  <c r="A1097" i="59" s="1"/>
  <c r="D1113" i="59"/>
  <c r="A1113" i="59" s="1"/>
  <c r="D1129" i="59"/>
  <c r="A1129" i="59" s="1"/>
  <c r="D1145" i="59"/>
  <c r="A1145" i="59" s="1"/>
  <c r="D1161" i="59"/>
  <c r="A1161" i="59" s="1"/>
  <c r="D1177" i="59"/>
  <c r="A1177" i="59" s="1"/>
  <c r="D1193" i="59"/>
  <c r="A1193" i="59" s="1"/>
  <c r="D1209" i="59"/>
  <c r="A1209" i="59" s="1"/>
  <c r="D1225" i="59"/>
  <c r="A1225" i="59" s="1"/>
  <c r="D1241" i="59"/>
  <c r="A1241" i="59" s="1"/>
  <c r="D1257" i="59"/>
  <c r="A1257" i="59" s="1"/>
  <c r="D1273" i="59"/>
  <c r="A1273" i="59" s="1"/>
  <c r="D1289" i="59"/>
  <c r="A1289" i="59" s="1"/>
  <c r="D1305" i="59"/>
  <c r="A1305" i="59" s="1"/>
  <c r="D1321" i="59"/>
  <c r="A1321" i="59" s="1"/>
  <c r="D482" i="59"/>
  <c r="A482" i="59" s="1"/>
  <c r="D490" i="59"/>
  <c r="A490" i="59" s="1"/>
  <c r="D498" i="59"/>
  <c r="A498" i="59" s="1"/>
  <c r="D506" i="59"/>
  <c r="A506" i="59" s="1"/>
  <c r="D514" i="59"/>
  <c r="A514" i="59" s="1"/>
  <c r="D522" i="59"/>
  <c r="A522" i="59" s="1"/>
  <c r="D530" i="59"/>
  <c r="A530" i="59" s="1"/>
  <c r="D538" i="59"/>
  <c r="A538" i="59" s="1"/>
  <c r="D546" i="59"/>
  <c r="A546" i="59" s="1"/>
  <c r="D554" i="59"/>
  <c r="A554" i="59" s="1"/>
  <c r="D562" i="59"/>
  <c r="A562" i="59" s="1"/>
  <c r="D570" i="59"/>
  <c r="A570" i="59" s="1"/>
  <c r="D578" i="59"/>
  <c r="A578" i="59" s="1"/>
  <c r="D586" i="59"/>
  <c r="A586" i="59" s="1"/>
  <c r="D594" i="59"/>
  <c r="A594" i="59" s="1"/>
  <c r="D602" i="59"/>
  <c r="A602" i="59" s="1"/>
  <c r="D610" i="59"/>
  <c r="A610" i="59" s="1"/>
  <c r="D618" i="59"/>
  <c r="A618" i="59" s="1"/>
  <c r="D626" i="59"/>
  <c r="A626" i="59" s="1"/>
  <c r="D634" i="59"/>
  <c r="A634" i="59" s="1"/>
  <c r="D642" i="59"/>
  <c r="A642" i="59" s="1"/>
  <c r="D650" i="59"/>
  <c r="A650" i="59" s="1"/>
  <c r="D658" i="59"/>
  <c r="A658" i="59" s="1"/>
  <c r="D666" i="59"/>
  <c r="A666" i="59" s="1"/>
  <c r="D674" i="59"/>
  <c r="A674" i="59" s="1"/>
  <c r="D682" i="59"/>
  <c r="A682" i="59" s="1"/>
  <c r="D690" i="59"/>
  <c r="A690" i="59" s="1"/>
  <c r="D698" i="59"/>
  <c r="A698" i="59" s="1"/>
  <c r="D706" i="59"/>
  <c r="A706" i="59" s="1"/>
  <c r="D714" i="59"/>
  <c r="A714" i="59" s="1"/>
  <c r="D722" i="59"/>
  <c r="A722" i="59" s="1"/>
  <c r="D730" i="59"/>
  <c r="A730" i="59" s="1"/>
  <c r="D738" i="59"/>
  <c r="A738" i="59" s="1"/>
  <c r="D746" i="59"/>
  <c r="A746" i="59" s="1"/>
  <c r="D754" i="59"/>
  <c r="A754" i="59" s="1"/>
  <c r="D762" i="59"/>
  <c r="A762" i="59" s="1"/>
  <c r="D770" i="59"/>
  <c r="A770" i="59" s="1"/>
  <c r="D778" i="59"/>
  <c r="A778" i="59" s="1"/>
  <c r="D786" i="59"/>
  <c r="A786" i="59" s="1"/>
  <c r="D794" i="59"/>
  <c r="A794" i="59" s="1"/>
  <c r="D802" i="59"/>
  <c r="A802" i="59" s="1"/>
  <c r="D810" i="59"/>
  <c r="A810" i="59" s="1"/>
  <c r="D818" i="59"/>
  <c r="A818" i="59" s="1"/>
  <c r="D826" i="59"/>
  <c r="A826" i="59" s="1"/>
  <c r="D834" i="59"/>
  <c r="A834" i="59" s="1"/>
  <c r="D842" i="59"/>
  <c r="A842" i="59" s="1"/>
  <c r="D850" i="59"/>
  <c r="A850" i="59" s="1"/>
  <c r="D858" i="59"/>
  <c r="A858" i="59" s="1"/>
  <c r="D866" i="59"/>
  <c r="A866" i="59" s="1"/>
  <c r="D874" i="59"/>
  <c r="A874" i="59" s="1"/>
  <c r="D882" i="59"/>
  <c r="A882" i="59" s="1"/>
  <c r="D890" i="59"/>
  <c r="A890" i="59" s="1"/>
  <c r="D898" i="59"/>
  <c r="A898" i="59" s="1"/>
  <c r="D906" i="59"/>
  <c r="A906" i="59" s="1"/>
  <c r="D914" i="59"/>
  <c r="A914" i="59" s="1"/>
  <c r="D922" i="59"/>
  <c r="A922" i="59" s="1"/>
  <c r="D930" i="59"/>
  <c r="A930" i="59" s="1"/>
  <c r="D938" i="59"/>
  <c r="A938" i="59" s="1"/>
  <c r="D946" i="59"/>
  <c r="A946" i="59" s="1"/>
  <c r="D954" i="59"/>
  <c r="A954" i="59" s="1"/>
  <c r="D962" i="59"/>
  <c r="A962" i="59" s="1"/>
  <c r="D970" i="59"/>
  <c r="A970" i="59" s="1"/>
  <c r="D978" i="59"/>
  <c r="A978" i="59" s="1"/>
  <c r="D986" i="59"/>
  <c r="A986" i="59" s="1"/>
  <c r="D994" i="59"/>
  <c r="A994" i="59" s="1"/>
  <c r="D1002" i="59"/>
  <c r="A1002" i="59" s="1"/>
  <c r="D1010" i="59"/>
  <c r="A1010" i="59" s="1"/>
  <c r="D1018" i="59"/>
  <c r="A1018" i="59" s="1"/>
  <c r="D1026" i="59"/>
  <c r="A1026" i="59" s="1"/>
  <c r="D1034" i="59"/>
  <c r="A1034" i="59" s="1"/>
  <c r="D1042" i="59"/>
  <c r="A1042" i="59" s="1"/>
  <c r="D1050" i="59"/>
  <c r="A1050" i="59" s="1"/>
  <c r="D1063" i="59"/>
  <c r="A1063" i="59" s="1"/>
  <c r="D1079" i="59"/>
  <c r="A1079" i="59" s="1"/>
  <c r="D1095" i="59"/>
  <c r="A1095" i="59" s="1"/>
  <c r="D1111" i="59"/>
  <c r="A1111" i="59" s="1"/>
  <c r="D1127" i="59"/>
  <c r="A1127" i="59" s="1"/>
  <c r="D1143" i="59"/>
  <c r="A1143" i="59" s="1"/>
  <c r="D1159" i="59"/>
  <c r="A1159" i="59" s="1"/>
  <c r="D1175" i="59"/>
  <c r="A1175" i="59" s="1"/>
  <c r="D1191" i="59"/>
  <c r="A1191" i="59" s="1"/>
  <c r="D1207" i="59"/>
  <c r="A1207" i="59" s="1"/>
  <c r="D1223" i="59"/>
  <c r="A1223" i="59" s="1"/>
  <c r="D1239" i="59"/>
  <c r="A1239" i="59" s="1"/>
  <c r="D1255" i="59"/>
  <c r="A1255" i="59" s="1"/>
  <c r="D1933" i="59"/>
  <c r="A1933" i="59" s="1"/>
  <c r="D1821" i="59"/>
  <c r="A1821" i="59" s="1"/>
  <c r="D1805" i="59"/>
  <c r="A1805" i="59" s="1"/>
  <c r="D1789" i="59"/>
  <c r="A1789" i="59" s="1"/>
  <c r="D1781" i="59"/>
  <c r="A1781" i="59" s="1"/>
  <c r="D1765" i="59"/>
  <c r="A1765" i="59" s="1"/>
  <c r="D1757" i="59"/>
  <c r="A1757" i="59" s="1"/>
  <c r="D1749" i="59"/>
  <c r="A1749" i="59" s="1"/>
  <c r="D1733" i="59"/>
  <c r="A1733" i="59" s="1"/>
  <c r="D1725" i="59"/>
  <c r="A1725" i="59" s="1"/>
  <c r="D1709" i="59"/>
  <c r="A1709" i="59" s="1"/>
  <c r="D1701" i="59"/>
  <c r="A1701" i="59" s="1"/>
  <c r="D1685" i="59"/>
  <c r="A1685" i="59" s="1"/>
  <c r="D1677" i="59"/>
  <c r="A1677" i="59" s="1"/>
  <c r="D1669" i="59"/>
  <c r="A1669" i="59" s="1"/>
  <c r="D1653" i="59"/>
  <c r="A1653" i="59" s="1"/>
  <c r="D1645" i="59"/>
  <c r="A1645" i="59" s="1"/>
  <c r="D1629" i="59"/>
  <c r="A1629" i="59" s="1"/>
  <c r="D1621" i="59"/>
  <c r="A1621" i="59" s="1"/>
  <c r="D1605" i="59"/>
  <c r="A1605" i="59" s="1"/>
  <c r="D1597" i="59"/>
  <c r="A1597" i="59" s="1"/>
  <c r="D1589" i="59"/>
  <c r="A1589" i="59" s="1"/>
  <c r="D1573" i="59"/>
  <c r="A1573" i="59" s="1"/>
  <c r="D1565" i="59"/>
  <c r="A1565" i="59" s="1"/>
  <c r="D1549" i="59"/>
  <c r="A1549" i="59" s="1"/>
  <c r="D1541" i="59"/>
  <c r="A1541" i="59" s="1"/>
  <c r="D1525" i="59"/>
  <c r="A1525" i="59" s="1"/>
  <c r="D1517" i="59"/>
  <c r="A1517" i="59" s="1"/>
  <c r="D1501" i="59"/>
  <c r="A1501" i="59" s="1"/>
  <c r="D1493" i="59"/>
  <c r="A1493" i="59" s="1"/>
  <c r="D1485" i="59"/>
  <c r="A1485" i="59" s="1"/>
  <c r="D1469" i="59"/>
  <c r="A1469" i="59" s="1"/>
  <c r="D1461" i="59"/>
  <c r="A1461" i="59" s="1"/>
  <c r="D1453" i="59"/>
  <c r="A1453" i="59" s="1"/>
  <c r="D1437" i="59"/>
  <c r="A1437" i="59" s="1"/>
  <c r="D1429" i="59"/>
  <c r="A1429" i="59" s="1"/>
  <c r="D1421" i="59"/>
  <c r="A1421" i="59" s="1"/>
  <c r="D1405" i="59"/>
  <c r="A1405" i="59" s="1"/>
  <c r="D1397" i="59"/>
  <c r="A1397" i="59" s="1"/>
  <c r="D1381" i="59"/>
  <c r="A1381" i="59" s="1"/>
  <c r="D1373" i="59"/>
  <c r="A1373" i="59" s="1"/>
  <c r="D1357" i="59"/>
  <c r="A1357" i="59" s="1"/>
  <c r="D1349" i="59"/>
  <c r="A1349" i="59" s="1"/>
  <c r="D1333" i="59"/>
  <c r="A1333" i="59" s="1"/>
  <c r="D2720" i="59"/>
  <c r="A2720" i="59" s="1"/>
  <c r="D2688" i="59"/>
  <c r="A2688" i="59" s="1"/>
  <c r="D2672" i="59"/>
  <c r="A2672" i="59" s="1"/>
  <c r="D2640" i="59"/>
  <c r="A2640" i="59" s="1"/>
  <c r="D2624" i="59"/>
  <c r="A2624" i="59" s="1"/>
  <c r="D2592" i="59"/>
  <c r="A2592" i="59" s="1"/>
  <c r="D2576" i="59"/>
  <c r="A2576" i="59" s="1"/>
  <c r="D2544" i="59"/>
  <c r="A2544" i="59" s="1"/>
  <c r="D2528" i="59"/>
  <c r="A2528" i="59" s="1"/>
  <c r="D2496" i="59"/>
  <c r="A2496" i="59" s="1"/>
  <c r="D2480" i="59"/>
  <c r="A2480" i="59" s="1"/>
  <c r="D2464" i="59"/>
  <c r="A2464" i="59" s="1"/>
  <c r="D2432" i="59"/>
  <c r="A2432" i="59" s="1"/>
  <c r="D2416" i="59"/>
  <c r="A2416" i="59" s="1"/>
  <c r="D2384" i="59"/>
  <c r="A2384" i="59" s="1"/>
  <c r="D2368" i="59"/>
  <c r="A2368" i="59" s="1"/>
  <c r="D2336" i="59"/>
  <c r="A2336" i="59" s="1"/>
  <c r="D2320" i="59"/>
  <c r="A2320" i="59" s="1"/>
  <c r="D2288" i="59"/>
  <c r="A2288" i="59" s="1"/>
  <c r="D2272" i="59"/>
  <c r="A2272" i="59" s="1"/>
  <c r="D2256" i="59"/>
  <c r="A2256" i="59" s="1"/>
  <c r="D2224" i="59"/>
  <c r="A2224" i="59" s="1"/>
  <c r="D2208" i="59"/>
  <c r="A2208" i="59" s="1"/>
  <c r="D2175" i="59"/>
  <c r="A2175" i="59" s="1"/>
  <c r="D2159" i="59"/>
  <c r="A2159" i="59" s="1"/>
  <c r="D2127" i="59"/>
  <c r="A2127" i="59" s="1"/>
  <c r="D2111" i="59"/>
  <c r="A2111" i="59" s="1"/>
  <c r="D2079" i="59"/>
  <c r="A2079" i="59" s="1"/>
  <c r="D2063" i="59"/>
  <c r="A2063" i="59" s="1"/>
  <c r="D2031" i="59"/>
  <c r="A2031" i="59" s="1"/>
  <c r="D2015" i="59"/>
  <c r="A2015" i="59" s="1"/>
  <c r="D1082" i="59"/>
  <c r="A1082" i="59" s="1"/>
  <c r="D1098" i="59"/>
  <c r="A1098" i="59" s="1"/>
  <c r="D2768" i="59"/>
  <c r="A2768" i="59" s="1"/>
  <c r="D3926" i="59"/>
  <c r="A3926" i="59" s="1"/>
  <c r="D3798" i="59"/>
  <c r="A3798" i="59" s="1"/>
  <c r="D3714" i="59"/>
  <c r="A3714" i="59" s="1"/>
  <c r="D3650" i="59"/>
  <c r="A3650" i="59" s="1"/>
  <c r="D3586" i="59"/>
  <c r="A3586" i="59" s="1"/>
  <c r="D3522" i="59"/>
  <c r="A3522" i="59" s="1"/>
  <c r="D3458" i="59"/>
  <c r="A3458" i="59" s="1"/>
  <c r="D3394" i="59"/>
  <c r="A3394" i="59" s="1"/>
  <c r="D3330" i="59"/>
  <c r="A3330" i="59" s="1"/>
  <c r="D3266" i="59"/>
  <c r="A3266" i="59" s="1"/>
  <c r="D3860" i="59"/>
  <c r="A3860" i="59" s="1"/>
  <c r="D3745" i="59"/>
  <c r="A3745" i="59" s="1"/>
  <c r="D3681" i="59"/>
  <c r="A3681" i="59" s="1"/>
  <c r="D3617" i="59"/>
  <c r="A3617" i="59" s="1"/>
  <c r="D3553" i="59"/>
  <c r="A3553" i="59" s="1"/>
  <c r="D3489" i="59"/>
  <c r="A3489" i="59" s="1"/>
  <c r="D3425" i="59"/>
  <c r="A3425" i="59" s="1"/>
  <c r="D3361" i="59"/>
  <c r="A3361" i="59" s="1"/>
  <c r="D3297" i="59"/>
  <c r="A3297" i="59" s="1"/>
  <c r="D3237" i="59"/>
  <c r="A3237" i="59" s="1"/>
  <c r="D3205" i="59"/>
  <c r="A3205" i="59" s="1"/>
  <c r="D3173" i="59"/>
  <c r="A3173" i="59" s="1"/>
  <c r="D3141" i="59"/>
  <c r="A3141" i="59" s="1"/>
  <c r="D3109" i="59"/>
  <c r="A3109" i="59" s="1"/>
  <c r="D3077" i="59"/>
  <c r="A3077" i="59" s="1"/>
  <c r="D3045" i="59"/>
  <c r="A3045" i="59" s="1"/>
  <c r="D3013" i="59"/>
  <c r="A3013" i="59" s="1"/>
  <c r="D2981" i="59"/>
  <c r="A2981" i="59" s="1"/>
  <c r="D2949" i="59"/>
  <c r="A2949" i="59" s="1"/>
  <c r="D2917" i="59"/>
  <c r="A2917" i="59" s="1"/>
  <c r="D2885" i="59"/>
  <c r="A2885" i="59" s="1"/>
  <c r="D2853" i="59"/>
  <c r="A2853" i="59" s="1"/>
  <c r="D2821" i="59"/>
  <c r="A2821" i="59" s="1"/>
  <c r="D2789" i="59"/>
  <c r="A2789" i="59" s="1"/>
  <c r="D2757" i="59"/>
  <c r="A2757" i="59" s="1"/>
  <c r="D2735" i="59"/>
  <c r="A2735" i="59" s="1"/>
  <c r="D2715" i="59"/>
  <c r="A2715" i="59" s="1"/>
  <c r="D2695" i="59"/>
  <c r="A2695" i="59" s="1"/>
  <c r="D2675" i="59"/>
  <c r="A2675" i="59" s="1"/>
  <c r="D2651" i="59"/>
  <c r="A2651" i="59" s="1"/>
  <c r="D2631" i="59"/>
  <c r="A2631" i="59" s="1"/>
  <c r="D2611" i="59"/>
  <c r="A2611" i="59" s="1"/>
  <c r="D2587" i="59"/>
  <c r="A2587" i="59" s="1"/>
  <c r="D2567" i="59"/>
  <c r="A2567" i="59" s="1"/>
  <c r="D2551" i="59"/>
  <c r="A2551" i="59" s="1"/>
  <c r="D2535" i="59"/>
  <c r="A2535" i="59" s="1"/>
  <c r="D2519" i="59"/>
  <c r="A2519" i="59" s="1"/>
  <c r="D2503" i="59"/>
  <c r="A2503" i="59" s="1"/>
  <c r="D2487" i="59"/>
  <c r="A2487" i="59" s="1"/>
  <c r="D2471" i="59"/>
  <c r="A2471" i="59" s="1"/>
  <c r="D2455" i="59"/>
  <c r="A2455" i="59" s="1"/>
  <c r="D2439" i="59"/>
  <c r="A2439" i="59" s="1"/>
  <c r="D2423" i="59"/>
  <c r="A2423" i="59" s="1"/>
  <c r="D2407" i="59"/>
  <c r="A2407" i="59" s="1"/>
  <c r="D2391" i="59"/>
  <c r="A2391" i="59" s="1"/>
  <c r="D2375" i="59"/>
  <c r="A2375" i="59" s="1"/>
  <c r="D2359" i="59"/>
  <c r="A2359" i="59" s="1"/>
  <c r="D2343" i="59"/>
  <c r="A2343" i="59" s="1"/>
  <c r="D2327" i="59"/>
  <c r="A2327" i="59" s="1"/>
  <c r="D2311" i="59"/>
  <c r="A2311" i="59" s="1"/>
  <c r="D2295" i="59"/>
  <c r="A2295" i="59" s="1"/>
  <c r="D2279" i="59"/>
  <c r="A2279" i="59" s="1"/>
  <c r="D2263" i="59"/>
  <c r="A2263" i="59" s="1"/>
  <c r="D2247" i="59"/>
  <c r="A2247" i="59" s="1"/>
  <c r="D2231" i="59"/>
  <c r="A2231" i="59" s="1"/>
  <c r="D2215" i="59"/>
  <c r="A2215" i="59" s="1"/>
  <c r="D2199" i="59"/>
  <c r="A2199" i="59" s="1"/>
  <c r="D2183" i="59"/>
  <c r="A2183" i="59" s="1"/>
  <c r="D2166" i="59"/>
  <c r="A2166" i="59" s="1"/>
  <c r="D2150" i="59"/>
  <c r="A2150" i="59" s="1"/>
  <c r="D2134" i="59"/>
  <c r="A2134" i="59" s="1"/>
  <c r="D2118" i="59"/>
  <c r="A2118" i="59" s="1"/>
  <c r="D2102" i="59"/>
  <c r="A2102" i="59" s="1"/>
  <c r="D2086" i="59"/>
  <c r="A2086" i="59" s="1"/>
  <c r="D2070" i="59"/>
  <c r="A2070" i="59" s="1"/>
  <c r="D2054" i="59"/>
  <c r="A2054" i="59" s="1"/>
  <c r="D2038" i="59"/>
  <c r="A2038" i="59" s="1"/>
  <c r="D2022" i="59"/>
  <c r="A2022" i="59" s="1"/>
  <c r="D2010" i="59"/>
  <c r="A2010" i="59" s="1"/>
  <c r="D2002" i="59"/>
  <c r="A2002" i="59" s="1"/>
  <c r="D1994" i="59"/>
  <c r="A1994" i="59" s="1"/>
  <c r="D1986" i="59"/>
  <c r="A1986" i="59" s="1"/>
  <c r="D1978" i="59"/>
  <c r="A1978" i="59" s="1"/>
  <c r="D1970" i="59"/>
  <c r="A1970" i="59" s="1"/>
  <c r="D1962" i="59"/>
  <c r="A1962" i="59" s="1"/>
  <c r="D1954" i="59"/>
  <c r="A1954" i="59" s="1"/>
  <c r="D1946" i="59"/>
  <c r="A1946" i="59" s="1"/>
  <c r="D1938" i="59"/>
  <c r="A1938" i="59" s="1"/>
  <c r="D1930" i="59"/>
  <c r="A1930" i="59" s="1"/>
  <c r="D1922" i="59"/>
  <c r="A1922" i="59" s="1"/>
  <c r="D1914" i="59"/>
  <c r="A1914" i="59" s="1"/>
  <c r="D1906" i="59"/>
  <c r="A1906" i="59" s="1"/>
  <c r="D1898" i="59"/>
  <c r="A1898" i="59" s="1"/>
  <c r="D1890" i="59"/>
  <c r="A1890" i="59" s="1"/>
  <c r="D1882" i="59"/>
  <c r="A1882" i="59" s="1"/>
  <c r="D1874" i="59"/>
  <c r="A1874" i="59" s="1"/>
  <c r="D1866" i="59"/>
  <c r="A1866" i="59" s="1"/>
  <c r="D1858" i="59"/>
  <c r="A1858" i="59" s="1"/>
  <c r="D1850" i="59"/>
  <c r="A1850" i="59" s="1"/>
  <c r="D1842" i="59"/>
  <c r="A1842" i="59" s="1"/>
  <c r="D1834" i="59"/>
  <c r="A1834" i="59" s="1"/>
  <c r="D1826" i="59"/>
  <c r="A1826" i="59" s="1"/>
  <c r="D1818" i="59"/>
  <c r="A1818" i="59" s="1"/>
  <c r="D1810" i="59"/>
  <c r="A1810" i="59" s="1"/>
  <c r="D1802" i="59"/>
  <c r="A1802" i="59" s="1"/>
  <c r="D1794" i="59"/>
  <c r="A1794" i="59" s="1"/>
  <c r="D1786" i="59"/>
  <c r="A1786" i="59" s="1"/>
  <c r="D1778" i="59"/>
  <c r="A1778" i="59" s="1"/>
  <c r="D1770" i="59"/>
  <c r="A1770" i="59" s="1"/>
  <c r="D1762" i="59"/>
  <c r="A1762" i="59" s="1"/>
  <c r="D1754" i="59"/>
  <c r="A1754" i="59" s="1"/>
  <c r="D1746" i="59"/>
  <c r="A1746" i="59" s="1"/>
  <c r="D1738" i="59"/>
  <c r="A1738" i="59" s="1"/>
  <c r="D1730" i="59"/>
  <c r="A1730" i="59" s="1"/>
  <c r="D1722" i="59"/>
  <c r="A1722" i="59" s="1"/>
  <c r="D1714" i="59"/>
  <c r="A1714" i="59" s="1"/>
  <c r="D1706" i="59"/>
  <c r="A1706" i="59" s="1"/>
  <c r="D1698" i="59"/>
  <c r="A1698" i="59" s="1"/>
  <c r="D1690" i="59"/>
  <c r="A1690" i="59" s="1"/>
  <c r="D1682" i="59"/>
  <c r="A1682" i="59" s="1"/>
  <c r="D1674" i="59"/>
  <c r="A1674" i="59" s="1"/>
  <c r="D1666" i="59"/>
  <c r="A1666" i="59" s="1"/>
  <c r="D1658" i="59"/>
  <c r="A1658" i="59" s="1"/>
  <c r="D1650" i="59"/>
  <c r="A1650" i="59" s="1"/>
  <c r="D1642" i="59"/>
  <c r="A1642" i="59" s="1"/>
  <c r="D1634" i="59"/>
  <c r="A1634" i="59" s="1"/>
  <c r="D1626" i="59"/>
  <c r="A1626" i="59" s="1"/>
  <c r="D1618" i="59"/>
  <c r="A1618" i="59" s="1"/>
  <c r="D1610" i="59"/>
  <c r="A1610" i="59" s="1"/>
  <c r="D1602" i="59"/>
  <c r="A1602" i="59" s="1"/>
  <c r="D1594" i="59"/>
  <c r="A1594" i="59" s="1"/>
  <c r="D1586" i="59"/>
  <c r="A1586" i="59" s="1"/>
  <c r="D1578" i="59"/>
  <c r="A1578" i="59" s="1"/>
  <c r="D1570" i="59"/>
  <c r="A1570" i="59" s="1"/>
  <c r="D1562" i="59"/>
  <c r="A1562" i="59" s="1"/>
  <c r="D1554" i="59"/>
  <c r="A1554" i="59" s="1"/>
  <c r="D1546" i="59"/>
  <c r="A1546" i="59" s="1"/>
  <c r="D1538" i="59"/>
  <c r="A1538" i="59" s="1"/>
  <c r="D1530" i="59"/>
  <c r="A1530" i="59" s="1"/>
  <c r="D1522" i="59"/>
  <c r="A1522" i="59" s="1"/>
  <c r="D1514" i="59"/>
  <c r="A1514" i="59" s="1"/>
  <c r="D1506" i="59"/>
  <c r="A1506" i="59" s="1"/>
  <c r="D1498" i="59"/>
  <c r="A1498" i="59" s="1"/>
  <c r="D1490" i="59"/>
  <c r="A1490" i="59" s="1"/>
  <c r="D1482" i="59"/>
  <c r="A1482" i="59" s="1"/>
  <c r="D1474" i="59"/>
  <c r="A1474" i="59" s="1"/>
  <c r="D1466" i="59"/>
  <c r="A1466" i="59" s="1"/>
  <c r="D1458" i="59"/>
  <c r="A1458" i="59" s="1"/>
  <c r="D1450" i="59"/>
  <c r="A1450" i="59" s="1"/>
  <c r="D1442" i="59"/>
  <c r="A1442" i="59" s="1"/>
  <c r="D1434" i="59"/>
  <c r="A1434" i="59" s="1"/>
  <c r="D1426" i="59"/>
  <c r="A1426" i="59" s="1"/>
  <c r="D1418" i="59"/>
  <c r="A1418" i="59" s="1"/>
  <c r="D1410" i="59"/>
  <c r="A1410" i="59" s="1"/>
  <c r="D1402" i="59"/>
  <c r="A1402" i="59" s="1"/>
  <c r="D1394" i="59"/>
  <c r="A1394" i="59" s="1"/>
  <c r="D1386" i="59"/>
  <c r="A1386" i="59" s="1"/>
  <c r="D1378" i="59"/>
  <c r="A1378" i="59" s="1"/>
  <c r="D1370" i="59"/>
  <c r="A1370" i="59" s="1"/>
  <c r="D1362" i="59"/>
  <c r="A1362" i="59" s="1"/>
  <c r="D1354" i="59"/>
  <c r="A1354" i="59" s="1"/>
  <c r="D1346" i="59"/>
  <c r="A1346" i="59" s="1"/>
  <c r="D1338" i="59"/>
  <c r="A1338" i="59" s="1"/>
  <c r="D1330" i="59"/>
  <c r="A1330" i="59" s="1"/>
  <c r="D1322" i="59"/>
  <c r="A1322" i="59" s="1"/>
  <c r="D1314" i="59"/>
  <c r="A1314" i="59" s="1"/>
  <c r="D1306" i="59"/>
  <c r="A1306" i="59" s="1"/>
  <c r="D1298" i="59"/>
  <c r="A1298" i="59" s="1"/>
  <c r="D1290" i="59"/>
  <c r="A1290" i="59" s="1"/>
  <c r="D1282" i="59"/>
  <c r="A1282" i="59" s="1"/>
  <c r="D1274" i="59"/>
  <c r="A1274" i="59" s="1"/>
  <c r="D1266" i="59"/>
  <c r="A1266" i="59" s="1"/>
  <c r="D2718" i="59"/>
  <c r="A2718" i="59" s="1"/>
  <c r="D2702" i="59"/>
  <c r="A2702" i="59" s="1"/>
  <c r="D2686" i="59"/>
  <c r="A2686" i="59" s="1"/>
  <c r="D2670" i="59"/>
  <c r="A2670" i="59" s="1"/>
  <c r="D2654" i="59"/>
  <c r="A2654" i="59" s="1"/>
  <c r="D2638" i="59"/>
  <c r="A2638" i="59" s="1"/>
  <c r="D2622" i="59"/>
  <c r="A2622" i="59" s="1"/>
  <c r="D2606" i="59"/>
  <c r="A2606" i="59" s="1"/>
  <c r="D2590" i="59"/>
  <c r="A2590" i="59" s="1"/>
  <c r="D2574" i="59"/>
  <c r="A2574" i="59" s="1"/>
  <c r="D2558" i="59"/>
  <c r="A2558" i="59" s="1"/>
  <c r="D2542" i="59"/>
  <c r="A2542" i="59" s="1"/>
  <c r="D2526" i="59"/>
  <c r="A2526" i="59" s="1"/>
  <c r="D2510" i="59"/>
  <c r="A2510" i="59" s="1"/>
  <c r="D2494" i="59"/>
  <c r="A2494" i="59" s="1"/>
  <c r="D2478" i="59"/>
  <c r="A2478" i="59" s="1"/>
  <c r="D2462" i="59"/>
  <c r="A2462" i="59" s="1"/>
  <c r="D2446" i="59"/>
  <c r="A2446" i="59" s="1"/>
  <c r="D2430" i="59"/>
  <c r="A2430" i="59" s="1"/>
  <c r="D2414" i="59"/>
  <c r="A2414" i="59" s="1"/>
  <c r="D2398" i="59"/>
  <c r="A2398" i="59" s="1"/>
  <c r="D2382" i="59"/>
  <c r="A2382" i="59" s="1"/>
  <c r="D2366" i="59"/>
  <c r="A2366" i="59" s="1"/>
  <c r="D2350" i="59"/>
  <c r="A2350" i="59" s="1"/>
  <c r="D2334" i="59"/>
  <c r="A2334" i="59" s="1"/>
  <c r="D2318" i="59"/>
  <c r="A2318" i="59" s="1"/>
  <c r="D2302" i="59"/>
  <c r="A2302" i="59" s="1"/>
  <c r="D2286" i="59"/>
  <c r="A2286" i="59" s="1"/>
  <c r="D2270" i="59"/>
  <c r="A2270" i="59" s="1"/>
  <c r="D2254" i="59"/>
  <c r="A2254" i="59" s="1"/>
  <c r="D2238" i="59"/>
  <c r="A2238" i="59" s="1"/>
  <c r="D2222" i="59"/>
  <c r="A2222" i="59" s="1"/>
  <c r="D2206" i="59"/>
  <c r="A2206" i="59" s="1"/>
  <c r="D2190" i="59"/>
  <c r="A2190" i="59" s="1"/>
  <c r="D2176" i="59"/>
  <c r="A2176" i="59" s="1"/>
  <c r="D2160" i="59"/>
  <c r="A2160" i="59" s="1"/>
  <c r="D2144" i="59"/>
  <c r="A2144" i="59" s="1"/>
  <c r="D2128" i="59"/>
  <c r="A2128" i="59" s="1"/>
  <c r="D2112" i="59"/>
  <c r="A2112" i="59" s="1"/>
  <c r="D2096" i="59"/>
  <c r="A2096" i="59" s="1"/>
  <c r="D2080" i="59"/>
  <c r="A2080" i="59" s="1"/>
  <c r="D2064" i="59"/>
  <c r="A2064" i="59" s="1"/>
  <c r="D2048" i="59"/>
  <c r="A2048" i="59" s="1"/>
  <c r="D2032" i="59"/>
  <c r="A2032" i="59" s="1"/>
  <c r="D2016" i="59"/>
  <c r="A2016" i="59" s="1"/>
  <c r="D2717" i="59"/>
  <c r="A2717" i="59" s="1"/>
  <c r="D2701" i="59"/>
  <c r="A2701" i="59" s="1"/>
  <c r="D2685" i="59"/>
  <c r="A2685" i="59" s="1"/>
  <c r="D2669" i="59"/>
  <c r="A2669" i="59" s="1"/>
  <c r="D2653" i="59"/>
  <c r="A2653" i="59" s="1"/>
  <c r="D2637" i="59"/>
  <c r="A2637" i="59" s="1"/>
  <c r="D2621" i="59"/>
  <c r="A2621" i="59" s="1"/>
  <c r="D2605" i="59"/>
  <c r="A2605" i="59" s="1"/>
  <c r="D2589" i="59"/>
  <c r="A2589" i="59" s="1"/>
  <c r="D2573" i="59"/>
  <c r="A2573" i="59" s="1"/>
  <c r="D2557" i="59"/>
  <c r="A2557" i="59" s="1"/>
  <c r="D2541" i="59"/>
  <c r="A2541" i="59" s="1"/>
  <c r="D2525" i="59"/>
  <c r="A2525" i="59" s="1"/>
  <c r="D2509" i="59"/>
  <c r="A2509" i="59" s="1"/>
  <c r="D2493" i="59"/>
  <c r="A2493" i="59" s="1"/>
  <c r="D2477" i="59"/>
  <c r="A2477" i="59" s="1"/>
  <c r="D2461" i="59"/>
  <c r="A2461" i="59" s="1"/>
  <c r="D2445" i="59"/>
  <c r="A2445" i="59" s="1"/>
  <c r="D2429" i="59"/>
  <c r="A2429" i="59" s="1"/>
  <c r="D2413" i="59"/>
  <c r="A2413" i="59" s="1"/>
  <c r="D2397" i="59"/>
  <c r="A2397" i="59" s="1"/>
  <c r="D2381" i="59"/>
  <c r="A2381" i="59" s="1"/>
  <c r="D2365" i="59"/>
  <c r="A2365" i="59" s="1"/>
  <c r="D2349" i="59"/>
  <c r="A2349" i="59" s="1"/>
  <c r="D2333" i="59"/>
  <c r="A2333" i="59" s="1"/>
  <c r="D2317" i="59"/>
  <c r="A2317" i="59" s="1"/>
  <c r="D2301" i="59"/>
  <c r="A2301" i="59" s="1"/>
  <c r="D2285" i="59"/>
  <c r="A2285" i="59" s="1"/>
  <c r="D2269" i="59"/>
  <c r="A2269" i="59" s="1"/>
  <c r="D2253" i="59"/>
  <c r="A2253" i="59" s="1"/>
  <c r="D2237" i="59"/>
  <c r="A2237" i="59" s="1"/>
  <c r="D2221" i="59"/>
  <c r="A2221" i="59" s="1"/>
  <c r="D2205" i="59"/>
  <c r="A2205" i="59" s="1"/>
  <c r="D2189" i="59"/>
  <c r="A2189" i="59" s="1"/>
  <c r="D2173" i="59"/>
  <c r="A2173" i="59" s="1"/>
  <c r="D2157" i="59"/>
  <c r="A2157" i="59" s="1"/>
  <c r="D2141" i="59"/>
  <c r="A2141" i="59" s="1"/>
  <c r="D2125" i="59"/>
  <c r="A2125" i="59" s="1"/>
  <c r="D2109" i="59"/>
  <c r="A2109" i="59" s="1"/>
  <c r="D2093" i="59"/>
  <c r="A2093" i="59" s="1"/>
  <c r="D2077" i="59"/>
  <c r="A2077" i="59" s="1"/>
  <c r="D2061" i="59"/>
  <c r="A2061" i="59" s="1"/>
  <c r="D2045" i="59"/>
  <c r="A2045" i="59" s="1"/>
  <c r="D2029" i="59"/>
  <c r="A2029" i="59" s="1"/>
  <c r="D2013" i="59"/>
  <c r="A2013" i="59" s="1"/>
  <c r="D2005" i="59"/>
  <c r="A2005" i="59" s="1"/>
  <c r="D1997" i="59"/>
  <c r="A1997" i="59" s="1"/>
  <c r="D1989" i="59"/>
  <c r="A1989" i="59" s="1"/>
  <c r="D1981" i="59"/>
  <c r="A1981" i="59" s="1"/>
  <c r="D1973" i="59"/>
  <c r="A1973" i="59" s="1"/>
  <c r="D1965" i="59"/>
  <c r="A1965" i="59" s="1"/>
  <c r="D1957" i="59"/>
  <c r="A1957" i="59" s="1"/>
  <c r="D1949" i="59"/>
  <c r="A1949" i="59" s="1"/>
  <c r="D1941" i="59"/>
  <c r="A1941" i="59" s="1"/>
  <c r="D1925" i="59"/>
  <c r="A1925" i="59" s="1"/>
  <c r="D1917" i="59"/>
  <c r="A1917" i="59" s="1"/>
  <c r="D1909" i="59"/>
  <c r="A1909" i="59" s="1"/>
  <c r="D1901" i="59"/>
  <c r="A1901" i="59" s="1"/>
  <c r="D1893" i="59"/>
  <c r="A1893" i="59" s="1"/>
  <c r="D1885" i="59"/>
  <c r="A1885" i="59" s="1"/>
  <c r="D1877" i="59"/>
  <c r="A1877" i="59" s="1"/>
  <c r="D1869" i="59"/>
  <c r="A1869" i="59" s="1"/>
  <c r="D1861" i="59"/>
  <c r="A1861" i="59" s="1"/>
  <c r="D1853" i="59"/>
  <c r="A1853" i="59" s="1"/>
  <c r="D1845" i="59"/>
  <c r="A1845" i="59" s="1"/>
  <c r="D1837" i="59"/>
  <c r="A1837" i="59" s="1"/>
  <c r="D1829" i="59"/>
  <c r="A1829" i="59" s="1"/>
  <c r="D1813" i="59"/>
  <c r="A1813" i="59" s="1"/>
  <c r="D1797" i="59"/>
  <c r="A1797" i="59" s="1"/>
  <c r="D1773" i="59"/>
  <c r="A1773" i="59" s="1"/>
  <c r="D1741" i="59"/>
  <c r="A1741" i="59" s="1"/>
  <c r="D1717" i="59"/>
  <c r="A1717" i="59" s="1"/>
  <c r="D1693" i="59"/>
  <c r="A1693" i="59" s="1"/>
  <c r="D1661" i="59"/>
  <c r="A1661" i="59" s="1"/>
  <c r="D1637" i="59"/>
  <c r="A1637" i="59" s="1"/>
  <c r="D1613" i="59"/>
  <c r="A1613" i="59" s="1"/>
  <c r="D1581" i="59"/>
  <c r="A1581" i="59" s="1"/>
  <c r="D1557" i="59"/>
  <c r="A1557" i="59" s="1"/>
  <c r="D1533" i="59"/>
  <c r="A1533" i="59" s="1"/>
  <c r="D1509" i="59"/>
  <c r="A1509" i="59" s="1"/>
  <c r="D1477" i="59"/>
  <c r="A1477" i="59" s="1"/>
  <c r="D1445" i="59"/>
  <c r="A1445" i="59" s="1"/>
  <c r="D1413" i="59"/>
  <c r="A1413" i="59" s="1"/>
  <c r="D1389" i="59"/>
  <c r="A1389" i="59" s="1"/>
  <c r="D1365" i="59"/>
  <c r="A1365" i="59" s="1"/>
  <c r="D1341" i="59"/>
  <c r="A1341" i="59" s="1"/>
  <c r="D2704" i="59"/>
  <c r="A2704" i="59" s="1"/>
  <c r="D2656" i="59"/>
  <c r="A2656" i="59" s="1"/>
  <c r="D2608" i="59"/>
  <c r="A2608" i="59" s="1"/>
  <c r="D2560" i="59"/>
  <c r="A2560" i="59" s="1"/>
  <c r="D2512" i="59"/>
  <c r="A2512" i="59" s="1"/>
  <c r="D2448" i="59"/>
  <c r="A2448" i="59" s="1"/>
  <c r="D2400" i="59"/>
  <c r="A2400" i="59" s="1"/>
  <c r="D2352" i="59"/>
  <c r="A2352" i="59" s="1"/>
  <c r="D2304" i="59"/>
  <c r="A2304" i="59" s="1"/>
  <c r="D2240" i="59"/>
  <c r="A2240" i="59" s="1"/>
  <c r="D2192" i="59"/>
  <c r="A2192" i="59" s="1"/>
  <c r="D2143" i="59"/>
  <c r="A2143" i="59" s="1"/>
  <c r="D2095" i="59"/>
  <c r="A2095" i="59" s="1"/>
  <c r="D2047" i="59"/>
  <c r="A2047" i="59" s="1"/>
  <c r="D1066" i="59"/>
  <c r="A1066" i="59" s="1"/>
  <c r="D2760" i="59"/>
  <c r="A2760" i="59" s="1"/>
  <c r="D3894" i="59"/>
  <c r="A3894" i="59" s="1"/>
  <c r="D3766" i="59"/>
  <c r="A3766" i="59" s="1"/>
  <c r="D3698" i="59"/>
  <c r="A3698" i="59" s="1"/>
  <c r="D3634" i="59"/>
  <c r="A3634" i="59" s="1"/>
  <c r="D3570" i="59"/>
  <c r="A3570" i="59" s="1"/>
  <c r="D3506" i="59"/>
  <c r="A3506" i="59" s="1"/>
  <c r="D3442" i="59"/>
  <c r="A3442" i="59" s="1"/>
  <c r="D3378" i="59"/>
  <c r="A3378" i="59" s="1"/>
  <c r="D3314" i="59"/>
  <c r="A3314" i="59" s="1"/>
  <c r="D3248" i="59"/>
  <c r="A3248" i="59" s="1"/>
  <c r="D3828" i="59"/>
  <c r="A3828" i="59" s="1"/>
  <c r="D3729" i="59"/>
  <c r="A3729" i="59" s="1"/>
  <c r="D3665" i="59"/>
  <c r="A3665" i="59" s="1"/>
  <c r="D3601" i="59"/>
  <c r="A3601" i="59" s="1"/>
  <c r="D3537" i="59"/>
  <c r="A3537" i="59" s="1"/>
  <c r="D3473" i="59"/>
  <c r="A3473" i="59" s="1"/>
  <c r="D3409" i="59"/>
  <c r="A3409" i="59" s="1"/>
  <c r="D3345" i="59"/>
  <c r="A3345" i="59" s="1"/>
  <c r="D3281" i="59"/>
  <c r="A3281" i="59" s="1"/>
  <c r="D3229" i="59"/>
  <c r="A3229" i="59" s="1"/>
  <c r="D3197" i="59"/>
  <c r="A3197" i="59" s="1"/>
  <c r="D3165" i="59"/>
  <c r="A3165" i="59" s="1"/>
  <c r="D3133" i="59"/>
  <c r="A3133" i="59" s="1"/>
  <c r="D3101" i="59"/>
  <c r="A3101" i="59" s="1"/>
  <c r="D3069" i="59"/>
  <c r="A3069" i="59" s="1"/>
  <c r="D3037" i="59"/>
  <c r="A3037" i="59" s="1"/>
  <c r="D3005" i="59"/>
  <c r="A3005" i="59" s="1"/>
  <c r="D2973" i="59"/>
  <c r="A2973" i="59" s="1"/>
  <c r="D2941" i="59"/>
  <c r="A2941" i="59" s="1"/>
  <c r="D2909" i="59"/>
  <c r="A2909" i="59" s="1"/>
  <c r="D2877" i="59"/>
  <c r="A2877" i="59" s="1"/>
  <c r="D2845" i="59"/>
  <c r="A2845" i="59" s="1"/>
  <c r="D2813" i="59"/>
  <c r="A2813" i="59" s="1"/>
  <c r="D2781" i="59"/>
  <c r="A2781" i="59" s="1"/>
  <c r="D2749" i="59"/>
  <c r="A2749" i="59" s="1"/>
  <c r="D2733" i="59"/>
  <c r="A2733" i="59" s="1"/>
  <c r="D2711" i="59"/>
  <c r="A2711" i="59" s="1"/>
  <c r="D2691" i="59"/>
  <c r="A2691" i="59" s="1"/>
  <c r="D2667" i="59"/>
  <c r="A2667" i="59" s="1"/>
  <c r="D2647" i="59"/>
  <c r="A2647" i="59" s="1"/>
  <c r="D2627" i="59"/>
  <c r="A2627" i="59" s="1"/>
  <c r="D2603" i="59"/>
  <c r="A2603" i="59" s="1"/>
  <c r="D2583" i="59"/>
  <c r="A2583" i="59" s="1"/>
  <c r="D2563" i="59"/>
  <c r="A2563" i="59" s="1"/>
  <c r="D2547" i="59"/>
  <c r="A2547" i="59" s="1"/>
  <c r="D2531" i="59"/>
  <c r="A2531" i="59" s="1"/>
  <c r="D2515" i="59"/>
  <c r="A2515" i="59" s="1"/>
  <c r="D2499" i="59"/>
  <c r="A2499" i="59" s="1"/>
  <c r="D2483" i="59"/>
  <c r="A2483" i="59" s="1"/>
  <c r="D2467" i="59"/>
  <c r="A2467" i="59" s="1"/>
  <c r="D2451" i="59"/>
  <c r="A2451" i="59" s="1"/>
  <c r="D2435" i="59"/>
  <c r="A2435" i="59" s="1"/>
  <c r="D2419" i="59"/>
  <c r="A2419" i="59" s="1"/>
  <c r="D2403" i="59"/>
  <c r="A2403" i="59" s="1"/>
  <c r="D2387" i="59"/>
  <c r="A2387" i="59" s="1"/>
  <c r="D2371" i="59"/>
  <c r="A2371" i="59" s="1"/>
  <c r="D2355" i="59"/>
  <c r="A2355" i="59" s="1"/>
  <c r="D2339" i="59"/>
  <c r="A2339" i="59" s="1"/>
  <c r="D2323" i="59"/>
  <c r="A2323" i="59" s="1"/>
  <c r="D2307" i="59"/>
  <c r="A2307" i="59" s="1"/>
  <c r="D2291" i="59"/>
  <c r="A2291" i="59" s="1"/>
  <c r="D2275" i="59"/>
  <c r="A2275" i="59" s="1"/>
  <c r="D2259" i="59"/>
  <c r="A2259" i="59" s="1"/>
  <c r="D2243" i="59"/>
  <c r="A2243" i="59" s="1"/>
  <c r="D2227" i="59"/>
  <c r="A2227" i="59" s="1"/>
  <c r="D2211" i="59"/>
  <c r="A2211" i="59" s="1"/>
  <c r="D2195" i="59"/>
  <c r="A2195" i="59" s="1"/>
  <c r="D2177" i="59"/>
  <c r="A2177" i="59" s="1"/>
  <c r="D2161" i="59"/>
  <c r="A2161" i="59" s="1"/>
  <c r="D2145" i="59"/>
  <c r="A2145" i="59" s="1"/>
  <c r="D2129" i="59"/>
  <c r="A2129" i="59" s="1"/>
  <c r="D2113" i="59"/>
  <c r="A2113" i="59" s="1"/>
  <c r="D2097" i="59"/>
  <c r="A2097" i="59" s="1"/>
  <c r="D2081" i="59"/>
  <c r="A2081" i="59" s="1"/>
  <c r="D2065" i="59"/>
  <c r="A2065" i="59" s="1"/>
  <c r="D2049" i="59"/>
  <c r="A2049" i="59" s="1"/>
  <c r="D2033" i="59"/>
  <c r="A2033" i="59" s="1"/>
  <c r="D2017" i="59"/>
  <c r="A2017" i="59" s="1"/>
  <c r="D2008" i="59"/>
  <c r="A2008" i="59" s="1"/>
  <c r="D2000" i="59"/>
  <c r="A2000" i="59" s="1"/>
  <c r="D1992" i="59"/>
  <c r="A1992" i="59" s="1"/>
  <c r="D1984" i="59"/>
  <c r="A1984" i="59" s="1"/>
  <c r="D1976" i="59"/>
  <c r="A1976" i="59" s="1"/>
  <c r="D1968" i="59"/>
  <c r="A1968" i="59" s="1"/>
  <c r="D1960" i="59"/>
  <c r="A1960" i="59" s="1"/>
  <c r="D1952" i="59"/>
  <c r="A1952" i="59" s="1"/>
  <c r="D1944" i="59"/>
  <c r="A1944" i="59" s="1"/>
  <c r="D1936" i="59"/>
  <c r="A1936" i="59" s="1"/>
  <c r="D1928" i="59"/>
  <c r="A1928" i="59" s="1"/>
  <c r="D1920" i="59"/>
  <c r="A1920" i="59" s="1"/>
  <c r="D1912" i="59"/>
  <c r="A1912" i="59" s="1"/>
  <c r="D1904" i="59"/>
  <c r="A1904" i="59" s="1"/>
  <c r="D1896" i="59"/>
  <c r="A1896" i="59" s="1"/>
  <c r="D1888" i="59"/>
  <c r="A1888" i="59" s="1"/>
  <c r="D1880" i="59"/>
  <c r="A1880" i="59" s="1"/>
  <c r="D1872" i="59"/>
  <c r="A1872" i="59" s="1"/>
  <c r="D1864" i="59"/>
  <c r="A1864" i="59" s="1"/>
  <c r="D1856" i="59"/>
  <c r="A1856" i="59" s="1"/>
  <c r="D1848" i="59"/>
  <c r="A1848" i="59" s="1"/>
  <c r="D1840" i="59"/>
  <c r="A1840" i="59" s="1"/>
  <c r="D1832" i="59"/>
  <c r="A1832" i="59" s="1"/>
  <c r="D1824" i="59"/>
  <c r="A1824" i="59" s="1"/>
  <c r="D1816" i="59"/>
  <c r="A1816" i="59" s="1"/>
  <c r="D1808" i="59"/>
  <c r="A1808" i="59" s="1"/>
  <c r="D1800" i="59"/>
  <c r="A1800" i="59" s="1"/>
  <c r="D1792" i="59"/>
  <c r="A1792" i="59" s="1"/>
  <c r="D1784" i="59"/>
  <c r="A1784" i="59" s="1"/>
  <c r="D1776" i="59"/>
  <c r="A1776" i="59" s="1"/>
  <c r="D1768" i="59"/>
  <c r="A1768" i="59" s="1"/>
  <c r="D1760" i="59"/>
  <c r="A1760" i="59" s="1"/>
  <c r="D1752" i="59"/>
  <c r="A1752" i="59" s="1"/>
  <c r="D1744" i="59"/>
  <c r="A1744" i="59" s="1"/>
  <c r="D1736" i="59"/>
  <c r="A1736" i="59" s="1"/>
  <c r="D1728" i="59"/>
  <c r="A1728" i="59" s="1"/>
  <c r="D1720" i="59"/>
  <c r="A1720" i="59" s="1"/>
  <c r="D1712" i="59"/>
  <c r="A1712" i="59" s="1"/>
  <c r="D1704" i="59"/>
  <c r="A1704" i="59" s="1"/>
  <c r="D1696" i="59"/>
  <c r="A1696" i="59" s="1"/>
  <c r="D1688" i="59"/>
  <c r="A1688" i="59" s="1"/>
  <c r="D1680" i="59"/>
  <c r="A1680" i="59" s="1"/>
  <c r="D1672" i="59"/>
  <c r="A1672" i="59" s="1"/>
  <c r="D1664" i="59"/>
  <c r="A1664" i="59" s="1"/>
  <c r="D1656" i="59"/>
  <c r="A1656" i="59" s="1"/>
  <c r="D1648" i="59"/>
  <c r="A1648" i="59" s="1"/>
  <c r="D1640" i="59"/>
  <c r="A1640" i="59" s="1"/>
  <c r="D1632" i="59"/>
  <c r="A1632" i="59" s="1"/>
  <c r="D1624" i="59"/>
  <c r="A1624" i="59" s="1"/>
  <c r="D1616" i="59"/>
  <c r="A1616" i="59" s="1"/>
  <c r="D1608" i="59"/>
  <c r="A1608" i="59" s="1"/>
  <c r="D1600" i="59"/>
  <c r="A1600" i="59" s="1"/>
  <c r="D1592" i="59"/>
  <c r="A1592" i="59" s="1"/>
  <c r="D1584" i="59"/>
  <c r="A1584" i="59" s="1"/>
  <c r="D1576" i="59"/>
  <c r="A1576" i="59" s="1"/>
  <c r="D1568" i="59"/>
  <c r="A1568" i="59" s="1"/>
  <c r="D1560" i="59"/>
  <c r="A1560" i="59" s="1"/>
  <c r="D1552" i="59"/>
  <c r="A1552" i="59" s="1"/>
  <c r="D1544" i="59"/>
  <c r="A1544" i="59" s="1"/>
  <c r="D1536" i="59"/>
  <c r="A1536" i="59" s="1"/>
  <c r="D1528" i="59"/>
  <c r="A1528" i="59" s="1"/>
  <c r="D1520" i="59"/>
  <c r="A1520" i="59" s="1"/>
  <c r="D1512" i="59"/>
  <c r="A1512" i="59" s="1"/>
  <c r="D1504" i="59"/>
  <c r="A1504" i="59" s="1"/>
  <c r="D1496" i="59"/>
  <c r="A1496" i="59" s="1"/>
  <c r="D1488" i="59"/>
  <c r="A1488" i="59" s="1"/>
  <c r="D1480" i="59"/>
  <c r="A1480" i="59" s="1"/>
  <c r="D1472" i="59"/>
  <c r="A1472" i="59" s="1"/>
  <c r="D1464" i="59"/>
  <c r="A1464" i="59" s="1"/>
  <c r="D1456" i="59"/>
  <c r="A1456" i="59" s="1"/>
  <c r="D1448" i="59"/>
  <c r="A1448" i="59" s="1"/>
  <c r="D1440" i="59"/>
  <c r="A1440" i="59" s="1"/>
  <c r="D1432" i="59"/>
  <c r="A1432" i="59" s="1"/>
  <c r="D1424" i="59"/>
  <c r="A1424" i="59" s="1"/>
  <c r="D1416" i="59"/>
  <c r="A1416" i="59" s="1"/>
  <c r="D1408" i="59"/>
  <c r="A1408" i="59" s="1"/>
  <c r="D1400" i="59"/>
  <c r="A1400" i="59" s="1"/>
  <c r="D1392" i="59"/>
  <c r="A1392" i="59" s="1"/>
  <c r="D1384" i="59"/>
  <c r="A1384" i="59" s="1"/>
  <c r="D1376" i="59"/>
  <c r="A1376" i="59" s="1"/>
  <c r="D1368" i="59"/>
  <c r="A1368" i="59" s="1"/>
  <c r="D1360" i="59"/>
  <c r="A1360" i="59" s="1"/>
  <c r="D1352" i="59"/>
  <c r="A1352" i="59" s="1"/>
  <c r="D1344" i="59"/>
  <c r="A1344" i="59" s="1"/>
  <c r="D1336" i="59"/>
  <c r="A1336" i="59" s="1"/>
  <c r="D1328" i="59"/>
  <c r="A1328" i="59" s="1"/>
  <c r="D1320" i="59"/>
  <c r="A1320" i="59" s="1"/>
  <c r="D1312" i="59"/>
  <c r="A1312" i="59" s="1"/>
  <c r="D1304" i="59"/>
  <c r="A1304" i="59" s="1"/>
  <c r="D1296" i="59"/>
  <c r="A1296" i="59" s="1"/>
  <c r="D1288" i="59"/>
  <c r="A1288" i="59" s="1"/>
  <c r="D1280" i="59"/>
  <c r="A1280" i="59" s="1"/>
  <c r="D1272" i="59"/>
  <c r="A1272" i="59" s="1"/>
  <c r="D2732" i="59"/>
  <c r="A2732" i="59" s="1"/>
  <c r="D2714" i="59"/>
  <c r="A2714" i="59" s="1"/>
  <c r="D2698" i="59"/>
  <c r="A2698" i="59" s="1"/>
  <c r="D2682" i="59"/>
  <c r="A2682" i="59" s="1"/>
  <c r="D2666" i="59"/>
  <c r="A2666" i="59" s="1"/>
  <c r="D2650" i="59"/>
  <c r="A2650" i="59" s="1"/>
  <c r="D2634" i="59"/>
  <c r="A2634" i="59" s="1"/>
  <c r="D2618" i="59"/>
  <c r="A2618" i="59" s="1"/>
  <c r="D2602" i="59"/>
  <c r="A2602" i="59" s="1"/>
  <c r="D2586" i="59"/>
  <c r="A2586" i="59" s="1"/>
  <c r="D2570" i="59"/>
  <c r="A2570" i="59" s="1"/>
  <c r="D2554" i="59"/>
  <c r="A2554" i="59" s="1"/>
  <c r="D2538" i="59"/>
  <c r="A2538" i="59" s="1"/>
  <c r="D2522" i="59"/>
  <c r="A2522" i="59" s="1"/>
  <c r="D2506" i="59"/>
  <c r="A2506" i="59" s="1"/>
  <c r="D2490" i="59"/>
  <c r="A2490" i="59" s="1"/>
  <c r="D2474" i="59"/>
  <c r="A2474" i="59" s="1"/>
  <c r="D2458" i="59"/>
  <c r="A2458" i="59" s="1"/>
  <c r="D2442" i="59"/>
  <c r="A2442" i="59" s="1"/>
  <c r="D2426" i="59"/>
  <c r="A2426" i="59" s="1"/>
  <c r="D2410" i="59"/>
  <c r="A2410" i="59" s="1"/>
  <c r="D2394" i="59"/>
  <c r="A2394" i="59" s="1"/>
  <c r="D2378" i="59"/>
  <c r="A2378" i="59" s="1"/>
  <c r="D2362" i="59"/>
  <c r="A2362" i="59" s="1"/>
  <c r="D2346" i="59"/>
  <c r="A2346" i="59" s="1"/>
  <c r="D2330" i="59"/>
  <c r="A2330" i="59" s="1"/>
  <c r="D2314" i="59"/>
  <c r="A2314" i="59" s="1"/>
  <c r="D2298" i="59"/>
  <c r="A2298" i="59" s="1"/>
  <c r="D2282" i="59"/>
  <c r="A2282" i="59" s="1"/>
  <c r="D2266" i="59"/>
  <c r="A2266" i="59" s="1"/>
  <c r="D2250" i="59"/>
  <c r="A2250" i="59" s="1"/>
  <c r="D2234" i="59"/>
  <c r="A2234" i="59" s="1"/>
  <c r="D2218" i="59"/>
  <c r="A2218" i="59" s="1"/>
  <c r="D2202" i="59"/>
  <c r="A2202" i="59" s="1"/>
  <c r="D2186" i="59"/>
  <c r="A2186" i="59" s="1"/>
  <c r="D2171" i="59"/>
  <c r="A2171" i="59" s="1"/>
  <c r="D2155" i="59"/>
  <c r="A2155" i="59" s="1"/>
  <c r="D2139" i="59"/>
  <c r="A2139" i="59" s="1"/>
  <c r="D2123" i="59"/>
  <c r="A2123" i="59" s="1"/>
  <c r="D2107" i="59"/>
  <c r="A2107" i="59" s="1"/>
  <c r="D2091" i="59"/>
  <c r="A2091" i="59" s="1"/>
  <c r="D2075" i="59"/>
  <c r="A2075" i="59" s="1"/>
  <c r="D2059" i="59"/>
  <c r="A2059" i="59" s="1"/>
  <c r="D2043" i="59"/>
  <c r="A2043" i="59" s="1"/>
  <c r="D2027" i="59"/>
  <c r="A2027" i="59" s="1"/>
  <c r="D2730" i="59"/>
  <c r="A2730" i="59" s="1"/>
  <c r="D2713" i="59"/>
  <c r="A2713" i="59" s="1"/>
  <c r="D2697" i="59"/>
  <c r="A2697" i="59" s="1"/>
  <c r="D2681" i="59"/>
  <c r="A2681" i="59" s="1"/>
  <c r="D2665" i="59"/>
  <c r="A2665" i="59" s="1"/>
  <c r="D2649" i="59"/>
  <c r="A2649" i="59" s="1"/>
  <c r="D2633" i="59"/>
  <c r="A2633" i="59" s="1"/>
  <c r="D2617" i="59"/>
  <c r="A2617" i="59" s="1"/>
  <c r="D2601" i="59"/>
  <c r="A2601" i="59" s="1"/>
  <c r="D2585" i="59"/>
  <c r="A2585" i="59" s="1"/>
  <c r="D2569" i="59"/>
  <c r="A2569" i="59" s="1"/>
  <c r="D2553" i="59"/>
  <c r="A2553" i="59" s="1"/>
  <c r="D2537" i="59"/>
  <c r="A2537" i="59" s="1"/>
  <c r="D2521" i="59"/>
  <c r="A2521" i="59" s="1"/>
  <c r="D2505" i="59"/>
  <c r="A2505" i="59" s="1"/>
  <c r="D2489" i="59"/>
  <c r="A2489" i="59" s="1"/>
  <c r="D2473" i="59"/>
  <c r="A2473" i="59" s="1"/>
  <c r="D2457" i="59"/>
  <c r="A2457" i="59" s="1"/>
  <c r="D2441" i="59"/>
  <c r="A2441" i="59" s="1"/>
  <c r="D2425" i="59"/>
  <c r="A2425" i="59" s="1"/>
  <c r="D2409" i="59"/>
  <c r="A2409" i="59" s="1"/>
  <c r="D2393" i="59"/>
  <c r="A2393" i="59" s="1"/>
  <c r="D2377" i="59"/>
  <c r="A2377" i="59" s="1"/>
  <c r="D2361" i="59"/>
  <c r="A2361" i="59" s="1"/>
  <c r="D2345" i="59"/>
  <c r="A2345" i="59" s="1"/>
  <c r="D2329" i="59"/>
  <c r="A2329" i="59" s="1"/>
  <c r="D2313" i="59"/>
  <c r="A2313" i="59" s="1"/>
  <c r="D2297" i="59"/>
  <c r="A2297" i="59" s="1"/>
  <c r="D2281" i="59"/>
  <c r="A2281" i="59" s="1"/>
  <c r="D2265" i="59"/>
  <c r="A2265" i="59" s="1"/>
  <c r="D2249" i="59"/>
  <c r="A2249" i="59" s="1"/>
  <c r="D2233" i="59"/>
  <c r="A2233" i="59" s="1"/>
  <c r="D2217" i="59"/>
  <c r="A2217" i="59" s="1"/>
  <c r="D2201" i="59"/>
  <c r="A2201" i="59" s="1"/>
  <c r="D2185" i="59"/>
  <c r="A2185" i="59" s="1"/>
  <c r="D2170" i="59"/>
  <c r="A2170" i="59" s="1"/>
  <c r="D2154" i="59"/>
  <c r="A2154" i="59" s="1"/>
  <c r="D2138" i="59"/>
  <c r="A2138" i="59" s="1"/>
  <c r="D2122" i="59"/>
  <c r="A2122" i="59" s="1"/>
  <c r="D2106" i="59"/>
  <c r="A2106" i="59" s="1"/>
  <c r="D2090" i="59"/>
  <c r="A2090" i="59" s="1"/>
  <c r="D2074" i="59"/>
  <c r="A2074" i="59" s="1"/>
  <c r="D2058" i="59"/>
  <c r="A2058" i="59" s="1"/>
  <c r="D2042" i="59"/>
  <c r="A2042" i="59" s="1"/>
  <c r="D2026" i="59"/>
  <c r="A2026" i="59" s="1"/>
  <c r="D2011" i="59"/>
  <c r="A2011" i="59" s="1"/>
  <c r="D2003" i="59"/>
  <c r="A2003" i="59" s="1"/>
  <c r="D1995" i="59"/>
  <c r="A1995" i="59" s="1"/>
  <c r="D1987" i="59"/>
  <c r="A1987" i="59" s="1"/>
  <c r="D1979" i="59"/>
  <c r="A1979" i="59" s="1"/>
  <c r="D1971" i="59"/>
  <c r="A1971" i="59" s="1"/>
  <c r="D1963" i="59"/>
  <c r="A1963" i="59" s="1"/>
  <c r="D1955" i="59"/>
  <c r="A1955" i="59" s="1"/>
  <c r="D1947" i="59"/>
  <c r="A1947" i="59" s="1"/>
  <c r="D1939" i="59"/>
  <c r="A1939" i="59" s="1"/>
  <c r="D1931" i="59"/>
  <c r="A1931" i="59" s="1"/>
  <c r="D1923" i="59"/>
  <c r="A1923" i="59" s="1"/>
  <c r="D1915" i="59"/>
  <c r="A1915" i="59" s="1"/>
  <c r="D1907" i="59"/>
  <c r="A1907" i="59" s="1"/>
  <c r="D1899" i="59"/>
  <c r="A1899" i="59" s="1"/>
  <c r="D1891" i="59"/>
  <c r="A1891" i="59" s="1"/>
  <c r="D1883" i="59"/>
  <c r="A1883" i="59" s="1"/>
  <c r="D1875" i="59"/>
  <c r="A1875" i="59" s="1"/>
  <c r="D1867" i="59"/>
  <c r="A1867" i="59" s="1"/>
  <c r="D1859" i="59"/>
  <c r="A1859" i="59" s="1"/>
  <c r="D1851" i="59"/>
  <c r="A1851" i="59" s="1"/>
  <c r="D1843" i="59"/>
  <c r="A1843" i="59" s="1"/>
  <c r="D1835" i="59"/>
  <c r="A1835" i="59" s="1"/>
  <c r="D1827" i="59"/>
  <c r="A1827" i="59" s="1"/>
  <c r="D1819" i="59"/>
  <c r="A1819" i="59" s="1"/>
  <c r="D1811" i="59"/>
  <c r="A1811" i="59" s="1"/>
  <c r="D1803" i="59"/>
  <c r="A1803" i="59" s="1"/>
  <c r="D1795" i="59"/>
  <c r="A1795" i="59" s="1"/>
  <c r="D1787" i="59"/>
  <c r="A1787" i="59" s="1"/>
  <c r="D1779" i="59"/>
  <c r="A1779" i="59" s="1"/>
  <c r="D1771" i="59"/>
  <c r="A1771" i="59" s="1"/>
  <c r="D1763" i="59"/>
  <c r="A1763" i="59" s="1"/>
  <c r="D1755" i="59"/>
  <c r="A1755" i="59" s="1"/>
  <c r="D1747" i="59"/>
  <c r="A1747" i="59" s="1"/>
  <c r="D1739" i="59"/>
  <c r="A1739" i="59" s="1"/>
  <c r="D1731" i="59"/>
  <c r="A1731" i="59" s="1"/>
  <c r="D1723" i="59"/>
  <c r="A1723" i="59" s="1"/>
  <c r="D1715" i="59"/>
  <c r="A1715" i="59" s="1"/>
  <c r="D1707" i="59"/>
  <c r="A1707" i="59" s="1"/>
  <c r="D1699" i="59"/>
  <c r="A1699" i="59" s="1"/>
  <c r="D1691" i="59"/>
  <c r="A1691" i="59" s="1"/>
  <c r="D1683" i="59"/>
  <c r="A1683" i="59" s="1"/>
  <c r="D1675" i="59"/>
  <c r="A1675" i="59" s="1"/>
  <c r="D1667" i="59"/>
  <c r="A1667" i="59" s="1"/>
  <c r="D1659" i="59"/>
  <c r="A1659" i="59" s="1"/>
  <c r="D1651" i="59"/>
  <c r="A1651" i="59" s="1"/>
  <c r="D1643" i="59"/>
  <c r="A1643" i="59" s="1"/>
  <c r="D1635" i="59"/>
  <c r="A1635" i="59" s="1"/>
  <c r="D1627" i="59"/>
  <c r="A1627" i="59" s="1"/>
  <c r="D1619" i="59"/>
  <c r="A1619" i="59" s="1"/>
  <c r="D1611" i="59"/>
  <c r="A1611" i="59" s="1"/>
  <c r="D1603" i="59"/>
  <c r="A1603" i="59" s="1"/>
  <c r="D1595" i="59"/>
  <c r="A1595" i="59" s="1"/>
  <c r="D1587" i="59"/>
  <c r="A1587" i="59" s="1"/>
  <c r="D2752" i="59"/>
  <c r="A2752" i="59" s="1"/>
  <c r="D3618" i="59"/>
  <c r="A3618" i="59" s="1"/>
  <c r="D3362" i="59"/>
  <c r="A3362" i="59" s="1"/>
  <c r="D3713" i="59"/>
  <c r="A3713" i="59" s="1"/>
  <c r="D3457" i="59"/>
  <c r="A3457" i="59" s="1"/>
  <c r="D3221" i="59"/>
  <c r="A3221" i="59" s="1"/>
  <c r="D3093" i="59"/>
  <c r="A3093" i="59" s="1"/>
  <c r="D2965" i="59"/>
  <c r="A2965" i="59" s="1"/>
  <c r="D2837" i="59"/>
  <c r="A2837" i="59" s="1"/>
  <c r="D2734" i="59"/>
  <c r="A2734" i="59" s="1"/>
  <c r="D2643" i="59"/>
  <c r="A2643" i="59" s="1"/>
  <c r="D2559" i="59"/>
  <c r="A2559" i="59" s="1"/>
  <c r="D2495" i="59"/>
  <c r="A2495" i="59" s="1"/>
  <c r="D2431" i="59"/>
  <c r="A2431" i="59" s="1"/>
  <c r="D2367" i="59"/>
  <c r="A2367" i="59" s="1"/>
  <c r="D2303" i="59"/>
  <c r="A2303" i="59" s="1"/>
  <c r="D2239" i="59"/>
  <c r="A2239" i="59" s="1"/>
  <c r="D2174" i="59"/>
  <c r="A2174" i="59" s="1"/>
  <c r="D2110" i="59"/>
  <c r="A2110" i="59" s="1"/>
  <c r="D2046" i="59"/>
  <c r="A2046" i="59" s="1"/>
  <c r="D1998" i="59"/>
  <c r="A1998" i="59" s="1"/>
  <c r="D1966" i="59"/>
  <c r="A1966" i="59" s="1"/>
  <c r="D1934" i="59"/>
  <c r="A1934" i="59" s="1"/>
  <c r="D1902" i="59"/>
  <c r="A1902" i="59" s="1"/>
  <c r="D1870" i="59"/>
  <c r="A1870" i="59" s="1"/>
  <c r="D1838" i="59"/>
  <c r="A1838" i="59" s="1"/>
  <c r="D1806" i="59"/>
  <c r="A1806" i="59" s="1"/>
  <c r="D1774" i="59"/>
  <c r="A1774" i="59" s="1"/>
  <c r="D1742" i="59"/>
  <c r="A1742" i="59" s="1"/>
  <c r="D1710" i="59"/>
  <c r="A1710" i="59" s="1"/>
  <c r="D1678" i="59"/>
  <c r="A1678" i="59" s="1"/>
  <c r="D1646" i="59"/>
  <c r="A1646" i="59" s="1"/>
  <c r="D1614" i="59"/>
  <c r="A1614" i="59" s="1"/>
  <c r="D1582" i="59"/>
  <c r="A1582" i="59" s="1"/>
  <c r="D1550" i="59"/>
  <c r="A1550" i="59" s="1"/>
  <c r="D1518" i="59"/>
  <c r="A1518" i="59" s="1"/>
  <c r="D1486" i="59"/>
  <c r="A1486" i="59" s="1"/>
  <c r="D1454" i="59"/>
  <c r="A1454" i="59" s="1"/>
  <c r="D1422" i="59"/>
  <c r="A1422" i="59" s="1"/>
  <c r="D1390" i="59"/>
  <c r="A1390" i="59" s="1"/>
  <c r="D1358" i="59"/>
  <c r="A1358" i="59" s="1"/>
  <c r="D1326" i="59"/>
  <c r="A1326" i="59" s="1"/>
  <c r="D1294" i="59"/>
  <c r="A1294" i="59" s="1"/>
  <c r="D2726" i="59"/>
  <c r="A2726" i="59" s="1"/>
  <c r="D2662" i="59"/>
  <c r="A2662" i="59" s="1"/>
  <c r="D2598" i="59"/>
  <c r="A2598" i="59" s="1"/>
  <c r="D2534" i="59"/>
  <c r="A2534" i="59" s="1"/>
  <c r="D2470" i="59"/>
  <c r="A2470" i="59" s="1"/>
  <c r="D2406" i="59"/>
  <c r="A2406" i="59" s="1"/>
  <c r="D2342" i="59"/>
  <c r="A2342" i="59" s="1"/>
  <c r="D2278" i="59"/>
  <c r="A2278" i="59" s="1"/>
  <c r="D2214" i="59"/>
  <c r="A2214" i="59" s="1"/>
  <c r="D2152" i="59"/>
  <c r="A2152" i="59" s="1"/>
  <c r="D2088" i="59"/>
  <c r="A2088" i="59" s="1"/>
  <c r="D2024" i="59"/>
  <c r="A2024" i="59" s="1"/>
  <c r="D2677" i="59"/>
  <c r="A2677" i="59" s="1"/>
  <c r="D2613" i="59"/>
  <c r="A2613" i="59" s="1"/>
  <c r="D2549" i="59"/>
  <c r="A2549" i="59" s="1"/>
  <c r="D2485" i="59"/>
  <c r="A2485" i="59" s="1"/>
  <c r="D2421" i="59"/>
  <c r="A2421" i="59" s="1"/>
  <c r="D2357" i="59"/>
  <c r="A2357" i="59" s="1"/>
  <c r="D2293" i="59"/>
  <c r="A2293" i="59" s="1"/>
  <c r="D2229" i="59"/>
  <c r="A2229" i="59" s="1"/>
  <c r="D2165" i="59"/>
  <c r="A2165" i="59" s="1"/>
  <c r="D2101" i="59"/>
  <c r="A2101" i="59" s="1"/>
  <c r="D2037" i="59"/>
  <c r="A2037" i="59" s="1"/>
  <c r="D1993" i="59"/>
  <c r="A1993" i="59" s="1"/>
  <c r="D1961" i="59"/>
  <c r="A1961" i="59" s="1"/>
  <c r="D1929" i="59"/>
  <c r="A1929" i="59" s="1"/>
  <c r="D1897" i="59"/>
  <c r="A1897" i="59" s="1"/>
  <c r="D1865" i="59"/>
  <c r="A1865" i="59" s="1"/>
  <c r="D1833" i="59"/>
  <c r="A1833" i="59" s="1"/>
  <c r="D1801" i="59"/>
  <c r="A1801" i="59" s="1"/>
  <c r="D1769" i="59"/>
  <c r="A1769" i="59" s="1"/>
  <c r="D1737" i="59"/>
  <c r="A1737" i="59" s="1"/>
  <c r="D1705" i="59"/>
  <c r="A1705" i="59" s="1"/>
  <c r="D1673" i="59"/>
  <c r="A1673" i="59" s="1"/>
  <c r="D1641" i="59"/>
  <c r="A1641" i="59" s="1"/>
  <c r="D1609" i="59"/>
  <c r="A1609" i="59" s="1"/>
  <c r="D1579" i="59"/>
  <c r="A1579" i="59" s="1"/>
  <c r="D1563" i="59"/>
  <c r="A1563" i="59" s="1"/>
  <c r="D1547" i="59"/>
  <c r="A1547" i="59" s="1"/>
  <c r="D1531" i="59"/>
  <c r="A1531" i="59" s="1"/>
  <c r="D1515" i="59"/>
  <c r="A1515" i="59" s="1"/>
  <c r="D1499" i="59"/>
  <c r="A1499" i="59" s="1"/>
  <c r="D1483" i="59"/>
  <c r="A1483" i="59" s="1"/>
  <c r="D1467" i="59"/>
  <c r="A1467" i="59" s="1"/>
  <c r="D1451" i="59"/>
  <c r="A1451" i="59" s="1"/>
  <c r="D1435" i="59"/>
  <c r="A1435" i="59" s="1"/>
  <c r="D1419" i="59"/>
  <c r="A1419" i="59" s="1"/>
  <c r="D1403" i="59"/>
  <c r="A1403" i="59" s="1"/>
  <c r="D1387" i="59"/>
  <c r="A1387" i="59" s="1"/>
  <c r="D1371" i="59"/>
  <c r="A1371" i="59" s="1"/>
  <c r="D1355" i="59"/>
  <c r="A1355" i="59" s="1"/>
  <c r="D1339" i="59"/>
  <c r="A1339" i="59" s="1"/>
  <c r="D2716" i="59"/>
  <c r="A2716" i="59" s="1"/>
  <c r="D2684" i="59"/>
  <c r="A2684" i="59" s="1"/>
  <c r="D2652" i="59"/>
  <c r="A2652" i="59" s="1"/>
  <c r="D2620" i="59"/>
  <c r="A2620" i="59" s="1"/>
  <c r="D2588" i="59"/>
  <c r="A2588" i="59" s="1"/>
  <c r="D2556" i="59"/>
  <c r="A2556" i="59" s="1"/>
  <c r="D2524" i="59"/>
  <c r="A2524" i="59" s="1"/>
  <c r="D2492" i="59"/>
  <c r="A2492" i="59" s="1"/>
  <c r="D2460" i="59"/>
  <c r="A2460" i="59" s="1"/>
  <c r="D2428" i="59"/>
  <c r="A2428" i="59" s="1"/>
  <c r="D2396" i="59"/>
  <c r="A2396" i="59" s="1"/>
  <c r="D2364" i="59"/>
  <c r="A2364" i="59" s="1"/>
  <c r="D2332" i="59"/>
  <c r="A2332" i="59" s="1"/>
  <c r="D2300" i="59"/>
  <c r="A2300" i="59" s="1"/>
  <c r="D2268" i="59"/>
  <c r="A2268" i="59" s="1"/>
  <c r="D2236" i="59"/>
  <c r="A2236" i="59" s="1"/>
  <c r="D2204" i="59"/>
  <c r="A2204" i="59" s="1"/>
  <c r="D2172" i="59"/>
  <c r="A2172" i="59" s="1"/>
  <c r="D2140" i="59"/>
  <c r="A2140" i="59" s="1"/>
  <c r="D2108" i="59"/>
  <c r="A2108" i="59" s="1"/>
  <c r="D2076" i="59"/>
  <c r="A2076" i="59" s="1"/>
  <c r="D2044" i="59"/>
  <c r="A2044" i="59" s="1"/>
  <c r="D1053" i="59"/>
  <c r="A1053" i="59" s="1"/>
  <c r="D1085" i="59"/>
  <c r="A1085" i="59" s="1"/>
  <c r="D1114" i="59"/>
  <c r="A1114" i="59" s="1"/>
  <c r="D1133" i="59"/>
  <c r="A1133" i="59" s="1"/>
  <c r="D1154" i="59"/>
  <c r="A1154" i="59" s="1"/>
  <c r="D1178" i="59"/>
  <c r="A1178" i="59" s="1"/>
  <c r="D1197" i="59"/>
  <c r="A1197" i="59" s="1"/>
  <c r="D1218" i="59"/>
  <c r="A1218" i="59" s="1"/>
  <c r="D1242" i="59"/>
  <c r="A1242" i="59" s="1"/>
  <c r="D1261" i="59"/>
  <c r="A1261" i="59" s="1"/>
  <c r="D1283" i="59"/>
  <c r="A1283" i="59" s="1"/>
  <c r="D1307" i="59"/>
  <c r="A1307" i="59" s="1"/>
  <c r="D1327" i="59"/>
  <c r="A1327" i="59" s="1"/>
  <c r="D427" i="59"/>
  <c r="A427" i="59" s="1"/>
  <c r="D439" i="59"/>
  <c r="A439" i="59" s="1"/>
  <c r="D449" i="59"/>
  <c r="A449" i="59" s="1"/>
  <c r="D459" i="59"/>
  <c r="A459" i="59" s="1"/>
  <c r="D471" i="59"/>
  <c r="A471" i="59" s="1"/>
  <c r="D481" i="59"/>
  <c r="A481" i="59" s="1"/>
  <c r="D491" i="59"/>
  <c r="A491" i="59" s="1"/>
  <c r="D503" i="59"/>
  <c r="A503" i="59" s="1"/>
  <c r="D513" i="59"/>
  <c r="A513" i="59" s="1"/>
  <c r="D523" i="59"/>
  <c r="A523" i="59" s="1"/>
  <c r="D535" i="59"/>
  <c r="A535" i="59" s="1"/>
  <c r="D545" i="59"/>
  <c r="A545" i="59" s="1"/>
  <c r="D555" i="59"/>
  <c r="A555" i="59" s="1"/>
  <c r="D567" i="59"/>
  <c r="A567" i="59" s="1"/>
  <c r="D577" i="59"/>
  <c r="A577" i="59" s="1"/>
  <c r="D587" i="59"/>
  <c r="A587" i="59" s="1"/>
  <c r="D599" i="59"/>
  <c r="A599" i="59" s="1"/>
  <c r="D609" i="59"/>
  <c r="A609" i="59" s="1"/>
  <c r="D619" i="59"/>
  <c r="A619" i="59" s="1"/>
  <c r="D631" i="59"/>
  <c r="A631" i="59" s="1"/>
  <c r="D641" i="59"/>
  <c r="A641" i="59" s="1"/>
  <c r="D651" i="59"/>
  <c r="A651" i="59" s="1"/>
  <c r="D663" i="59"/>
  <c r="A663" i="59" s="1"/>
  <c r="D673" i="59"/>
  <c r="A673" i="59" s="1"/>
  <c r="D683" i="59"/>
  <c r="A683" i="59" s="1"/>
  <c r="D695" i="59"/>
  <c r="A695" i="59" s="1"/>
  <c r="D705" i="59"/>
  <c r="A705" i="59" s="1"/>
  <c r="D715" i="59"/>
  <c r="A715" i="59" s="1"/>
  <c r="D727" i="59"/>
  <c r="A727" i="59" s="1"/>
  <c r="D737" i="59"/>
  <c r="A737" i="59" s="1"/>
  <c r="D747" i="59"/>
  <c r="A747" i="59" s="1"/>
  <c r="D759" i="59"/>
  <c r="A759" i="59" s="1"/>
  <c r="D769" i="59"/>
  <c r="A769" i="59" s="1"/>
  <c r="D779" i="59"/>
  <c r="A779" i="59" s="1"/>
  <c r="D791" i="59"/>
  <c r="A791" i="59" s="1"/>
  <c r="D801" i="59"/>
  <c r="A801" i="59" s="1"/>
  <c r="D811" i="59"/>
  <c r="A811" i="59" s="1"/>
  <c r="D823" i="59"/>
  <c r="A823" i="59" s="1"/>
  <c r="D833" i="59"/>
  <c r="A833" i="59" s="1"/>
  <c r="D843" i="59"/>
  <c r="A843" i="59" s="1"/>
  <c r="D855" i="59"/>
  <c r="A855" i="59" s="1"/>
  <c r="D865" i="59"/>
  <c r="A865" i="59" s="1"/>
  <c r="D875" i="59"/>
  <c r="A875" i="59" s="1"/>
  <c r="D887" i="59"/>
  <c r="A887" i="59" s="1"/>
  <c r="D897" i="59"/>
  <c r="A897" i="59" s="1"/>
  <c r="D907" i="59"/>
  <c r="A907" i="59" s="1"/>
  <c r="D919" i="59"/>
  <c r="A919" i="59" s="1"/>
  <c r="D929" i="59"/>
  <c r="A929" i="59" s="1"/>
  <c r="D939" i="59"/>
  <c r="A939" i="59" s="1"/>
  <c r="D951" i="59"/>
  <c r="A951" i="59" s="1"/>
  <c r="D961" i="59"/>
  <c r="A961" i="59" s="1"/>
  <c r="D971" i="59"/>
  <c r="A971" i="59" s="1"/>
  <c r="D983" i="59"/>
  <c r="A983" i="59" s="1"/>
  <c r="D993" i="59"/>
  <c r="A993" i="59" s="1"/>
  <c r="D1003" i="59"/>
  <c r="A1003" i="59" s="1"/>
  <c r="D1015" i="59"/>
  <c r="A1015" i="59" s="1"/>
  <c r="D1025" i="59"/>
  <c r="A1025" i="59" s="1"/>
  <c r="D1035" i="59"/>
  <c r="A1035" i="59" s="1"/>
  <c r="D1047" i="59"/>
  <c r="A1047" i="59" s="1"/>
  <c r="D1064" i="59"/>
  <c r="A1064" i="59" s="1"/>
  <c r="D1083" i="59"/>
  <c r="A1083" i="59" s="1"/>
  <c r="D1107" i="59"/>
  <c r="A1107" i="59" s="1"/>
  <c r="D1128" i="59"/>
  <c r="A1128" i="59" s="1"/>
  <c r="D1147" i="59"/>
  <c r="A1147" i="59" s="1"/>
  <c r="D1171" i="59"/>
  <c r="A1171" i="59" s="1"/>
  <c r="D1192" i="59"/>
  <c r="A1192" i="59" s="1"/>
  <c r="D1211" i="59"/>
  <c r="A1211" i="59" s="1"/>
  <c r="D1235" i="59"/>
  <c r="A1235" i="59" s="1"/>
  <c r="D1256" i="59"/>
  <c r="A1256" i="59" s="1"/>
  <c r="D1062" i="59"/>
  <c r="A1062" i="59" s="1"/>
  <c r="D1086" i="59"/>
  <c r="A1086" i="59" s="1"/>
  <c r="D1105" i="59"/>
  <c r="A1105" i="59" s="1"/>
  <c r="D1126" i="59"/>
  <c r="A1126" i="59" s="1"/>
  <c r="D1150" i="59"/>
  <c r="A1150" i="59" s="1"/>
  <c r="D1169" i="59"/>
  <c r="A1169" i="59" s="1"/>
  <c r="D1190" i="59"/>
  <c r="A1190" i="59" s="1"/>
  <c r="D1214" i="59"/>
  <c r="A1214" i="59" s="1"/>
  <c r="D1233" i="59"/>
  <c r="A1233" i="59" s="1"/>
  <c r="D1254" i="59"/>
  <c r="A1254" i="59" s="1"/>
  <c r="D1277" i="59"/>
  <c r="A1277" i="59" s="1"/>
  <c r="D1297" i="59"/>
  <c r="A1297" i="59" s="1"/>
  <c r="D1317" i="59"/>
  <c r="A1317" i="59" s="1"/>
  <c r="D484" i="59"/>
  <c r="A484" i="59" s="1"/>
  <c r="D494" i="59"/>
  <c r="A494" i="59" s="1"/>
  <c r="D504" i="59"/>
  <c r="A504" i="59" s="1"/>
  <c r="D516" i="59"/>
  <c r="A516" i="59" s="1"/>
  <c r="D526" i="59"/>
  <c r="A526" i="59" s="1"/>
  <c r="D536" i="59"/>
  <c r="A536" i="59" s="1"/>
  <c r="D548" i="59"/>
  <c r="A548" i="59" s="1"/>
  <c r="D558" i="59"/>
  <c r="A558" i="59" s="1"/>
  <c r="D568" i="59"/>
  <c r="A568" i="59" s="1"/>
  <c r="D580" i="59"/>
  <c r="A580" i="59" s="1"/>
  <c r="D590" i="59"/>
  <c r="A590" i="59" s="1"/>
  <c r="D600" i="59"/>
  <c r="A600" i="59" s="1"/>
  <c r="D612" i="59"/>
  <c r="A612" i="59" s="1"/>
  <c r="D622" i="59"/>
  <c r="A622" i="59" s="1"/>
  <c r="D632" i="59"/>
  <c r="A632" i="59" s="1"/>
  <c r="D644" i="59"/>
  <c r="A644" i="59" s="1"/>
  <c r="D654" i="59"/>
  <c r="A654" i="59" s="1"/>
  <c r="D664" i="59"/>
  <c r="A664" i="59" s="1"/>
  <c r="D676" i="59"/>
  <c r="A676" i="59" s="1"/>
  <c r="D686" i="59"/>
  <c r="A686" i="59" s="1"/>
  <c r="D696" i="59"/>
  <c r="A696" i="59" s="1"/>
  <c r="D708" i="59"/>
  <c r="A708" i="59" s="1"/>
  <c r="D718" i="59"/>
  <c r="A718" i="59" s="1"/>
  <c r="D728" i="59"/>
  <c r="A728" i="59" s="1"/>
  <c r="D740" i="59"/>
  <c r="A740" i="59" s="1"/>
  <c r="D750" i="59"/>
  <c r="A750" i="59" s="1"/>
  <c r="D760" i="59"/>
  <c r="A760" i="59" s="1"/>
  <c r="D772" i="59"/>
  <c r="A772" i="59" s="1"/>
  <c r="D782" i="59"/>
  <c r="A782" i="59" s="1"/>
  <c r="D792" i="59"/>
  <c r="A792" i="59" s="1"/>
  <c r="D804" i="59"/>
  <c r="A804" i="59" s="1"/>
  <c r="D814" i="59"/>
  <c r="A814" i="59" s="1"/>
  <c r="D824" i="59"/>
  <c r="A824" i="59" s="1"/>
  <c r="D836" i="59"/>
  <c r="A836" i="59" s="1"/>
  <c r="D846" i="59"/>
  <c r="A846" i="59" s="1"/>
  <c r="D856" i="59"/>
  <c r="A856" i="59" s="1"/>
  <c r="D868" i="59"/>
  <c r="A868" i="59" s="1"/>
  <c r="D878" i="59"/>
  <c r="A878" i="59" s="1"/>
  <c r="D888" i="59"/>
  <c r="A888" i="59" s="1"/>
  <c r="D900" i="59"/>
  <c r="A900" i="59" s="1"/>
  <c r="D910" i="59"/>
  <c r="A910" i="59" s="1"/>
  <c r="D920" i="59"/>
  <c r="A920" i="59" s="1"/>
  <c r="D932" i="59"/>
  <c r="A932" i="59" s="1"/>
  <c r="D942" i="59"/>
  <c r="A942" i="59" s="1"/>
  <c r="D952" i="59"/>
  <c r="A952" i="59" s="1"/>
  <c r="D964" i="59"/>
  <c r="A964" i="59" s="1"/>
  <c r="D974" i="59"/>
  <c r="A974" i="59" s="1"/>
  <c r="D984" i="59"/>
  <c r="A984" i="59" s="1"/>
  <c r="D996" i="59"/>
  <c r="A996" i="59" s="1"/>
  <c r="D1006" i="59"/>
  <c r="A1006" i="59" s="1"/>
  <c r="D1016" i="59"/>
  <c r="A1016" i="59" s="1"/>
  <c r="D1028" i="59"/>
  <c r="A1028" i="59" s="1"/>
  <c r="D1038" i="59"/>
  <c r="A1038" i="59" s="1"/>
  <c r="D1048" i="59"/>
  <c r="A1048" i="59" s="1"/>
  <c r="D1068" i="59"/>
  <c r="A1068" i="59" s="1"/>
  <c r="D1087" i="59"/>
  <c r="A1087" i="59" s="1"/>
  <c r="D1108" i="59"/>
  <c r="A1108" i="59" s="1"/>
  <c r="D1132" i="59"/>
  <c r="A1132" i="59" s="1"/>
  <c r="D1151" i="59"/>
  <c r="A1151" i="59" s="1"/>
  <c r="D1172" i="59"/>
  <c r="A1172" i="59" s="1"/>
  <c r="D1196" i="59"/>
  <c r="A1196" i="59" s="1"/>
  <c r="D1215" i="59"/>
  <c r="A1215" i="59" s="1"/>
  <c r="D1236" i="59"/>
  <c r="A1236" i="59" s="1"/>
  <c r="D1260" i="59"/>
  <c r="A1260" i="59" s="1"/>
  <c r="D636" i="59"/>
  <c r="A636" i="59" s="1"/>
  <c r="D656" i="59"/>
  <c r="A656" i="59" s="1"/>
  <c r="D678" i="59"/>
  <c r="A678" i="59" s="1"/>
  <c r="D688" i="59"/>
  <c r="A688" i="59" s="1"/>
  <c r="D710" i="59"/>
  <c r="A710" i="59" s="1"/>
  <c r="D720" i="59"/>
  <c r="A720" i="59" s="1"/>
  <c r="D742" i="59"/>
  <c r="A742" i="59" s="1"/>
  <c r="D752" i="59"/>
  <c r="A752" i="59" s="1"/>
  <c r="D774" i="59"/>
  <c r="A774" i="59" s="1"/>
  <c r="D784" i="59"/>
  <c r="A784" i="59" s="1"/>
  <c r="D806" i="59"/>
  <c r="A806" i="59" s="1"/>
  <c r="D816" i="59"/>
  <c r="A816" i="59" s="1"/>
  <c r="D828" i="59"/>
  <c r="A828" i="59" s="1"/>
  <c r="D848" i="59"/>
  <c r="A848" i="59" s="1"/>
  <c r="D860" i="59"/>
  <c r="A860" i="59" s="1"/>
  <c r="D880" i="59"/>
  <c r="A880" i="59" s="1"/>
  <c r="D892" i="59"/>
  <c r="A892" i="59" s="1"/>
  <c r="D912" i="59"/>
  <c r="A912" i="59" s="1"/>
  <c r="D924" i="59"/>
  <c r="A924" i="59" s="1"/>
  <c r="D944" i="59"/>
  <c r="A944" i="59" s="1"/>
  <c r="D956" i="59"/>
  <c r="A956" i="59" s="1"/>
  <c r="D976" i="59"/>
  <c r="A976" i="59" s="1"/>
  <c r="D988" i="59"/>
  <c r="A988" i="59" s="1"/>
  <c r="D3862" i="59"/>
  <c r="A3862" i="59" s="1"/>
  <c r="D3554" i="59"/>
  <c r="A3554" i="59" s="1"/>
  <c r="D3298" i="59"/>
  <c r="A3298" i="59" s="1"/>
  <c r="D3649" i="59"/>
  <c r="A3649" i="59" s="1"/>
  <c r="D3393" i="59"/>
  <c r="A3393" i="59" s="1"/>
  <c r="D3189" i="59"/>
  <c r="A3189" i="59" s="1"/>
  <c r="D3061" i="59"/>
  <c r="A3061" i="59" s="1"/>
  <c r="D2933" i="59"/>
  <c r="A2933" i="59" s="1"/>
  <c r="D2805" i="59"/>
  <c r="A2805" i="59" s="1"/>
  <c r="D2707" i="59"/>
  <c r="A2707" i="59" s="1"/>
  <c r="D2619" i="59"/>
  <c r="A2619" i="59" s="1"/>
  <c r="D2543" i="59"/>
  <c r="A2543" i="59" s="1"/>
  <c r="D2479" i="59"/>
  <c r="A2479" i="59" s="1"/>
  <c r="D2415" i="59"/>
  <c r="A2415" i="59" s="1"/>
  <c r="D2351" i="59"/>
  <c r="A2351" i="59" s="1"/>
  <c r="D2287" i="59"/>
  <c r="A2287" i="59" s="1"/>
  <c r="D2223" i="59"/>
  <c r="A2223" i="59" s="1"/>
  <c r="D2158" i="59"/>
  <c r="A2158" i="59" s="1"/>
  <c r="D2094" i="59"/>
  <c r="A2094" i="59" s="1"/>
  <c r="D2030" i="59"/>
  <c r="A2030" i="59" s="1"/>
  <c r="D1990" i="59"/>
  <c r="A1990" i="59" s="1"/>
  <c r="D1958" i="59"/>
  <c r="A1958" i="59" s="1"/>
  <c r="D1926" i="59"/>
  <c r="A1926" i="59" s="1"/>
  <c r="D1894" i="59"/>
  <c r="A1894" i="59" s="1"/>
  <c r="D1862" i="59"/>
  <c r="A1862" i="59" s="1"/>
  <c r="D1830" i="59"/>
  <c r="A1830" i="59" s="1"/>
  <c r="D1798" i="59"/>
  <c r="A1798" i="59" s="1"/>
  <c r="D1766" i="59"/>
  <c r="A1766" i="59" s="1"/>
  <c r="D1734" i="59"/>
  <c r="A1734" i="59" s="1"/>
  <c r="D1702" i="59"/>
  <c r="A1702" i="59" s="1"/>
  <c r="D1670" i="59"/>
  <c r="A1670" i="59" s="1"/>
  <c r="D1638" i="59"/>
  <c r="A1638" i="59" s="1"/>
  <c r="D1606" i="59"/>
  <c r="A1606" i="59" s="1"/>
  <c r="D1574" i="59"/>
  <c r="A1574" i="59" s="1"/>
  <c r="D1542" i="59"/>
  <c r="A1542" i="59" s="1"/>
  <c r="D1510" i="59"/>
  <c r="A1510" i="59" s="1"/>
  <c r="D1478" i="59"/>
  <c r="A1478" i="59" s="1"/>
  <c r="D1446" i="59"/>
  <c r="A1446" i="59" s="1"/>
  <c r="D1414" i="59"/>
  <c r="A1414" i="59" s="1"/>
  <c r="D1382" i="59"/>
  <c r="A1382" i="59" s="1"/>
  <c r="D1350" i="59"/>
  <c r="A1350" i="59" s="1"/>
  <c r="D1318" i="59"/>
  <c r="A1318" i="59" s="1"/>
  <c r="D1286" i="59"/>
  <c r="A1286" i="59" s="1"/>
  <c r="D2710" i="59"/>
  <c r="A2710" i="59" s="1"/>
  <c r="D2646" i="59"/>
  <c r="A2646" i="59" s="1"/>
  <c r="D2582" i="59"/>
  <c r="A2582" i="59" s="1"/>
  <c r="D2518" i="59"/>
  <c r="A2518" i="59" s="1"/>
  <c r="D2454" i="59"/>
  <c r="A2454" i="59" s="1"/>
  <c r="D2390" i="59"/>
  <c r="A2390" i="59" s="1"/>
  <c r="D2326" i="59"/>
  <c r="A2326" i="59" s="1"/>
  <c r="D2262" i="59"/>
  <c r="A2262" i="59" s="1"/>
  <c r="D2198" i="59"/>
  <c r="A2198" i="59" s="1"/>
  <c r="D2136" i="59"/>
  <c r="A2136" i="59" s="1"/>
  <c r="D2072" i="59"/>
  <c r="A2072" i="59" s="1"/>
  <c r="D2725" i="59"/>
  <c r="A2725" i="59" s="1"/>
  <c r="D2661" i="59"/>
  <c r="A2661" i="59" s="1"/>
  <c r="D2597" i="59"/>
  <c r="A2597" i="59" s="1"/>
  <c r="D2533" i="59"/>
  <c r="A2533" i="59" s="1"/>
  <c r="D2469" i="59"/>
  <c r="A2469" i="59" s="1"/>
  <c r="D2405" i="59"/>
  <c r="A2405" i="59" s="1"/>
  <c r="D2341" i="59"/>
  <c r="A2341" i="59" s="1"/>
  <c r="D2277" i="59"/>
  <c r="A2277" i="59" s="1"/>
  <c r="D2213" i="59"/>
  <c r="A2213" i="59" s="1"/>
  <c r="D2149" i="59"/>
  <c r="A2149" i="59" s="1"/>
  <c r="D2085" i="59"/>
  <c r="A2085" i="59" s="1"/>
  <c r="D2021" i="59"/>
  <c r="A2021" i="59" s="1"/>
  <c r="D1985" i="59"/>
  <c r="A1985" i="59" s="1"/>
  <c r="D1953" i="59"/>
  <c r="A1953" i="59" s="1"/>
  <c r="D1921" i="59"/>
  <c r="A1921" i="59" s="1"/>
  <c r="D1889" i="59"/>
  <c r="A1889" i="59" s="1"/>
  <c r="D1857" i="59"/>
  <c r="A1857" i="59" s="1"/>
  <c r="D1825" i="59"/>
  <c r="A1825" i="59" s="1"/>
  <c r="D1793" i="59"/>
  <c r="A1793" i="59" s="1"/>
  <c r="D1761" i="59"/>
  <c r="A1761" i="59" s="1"/>
  <c r="D1729" i="59"/>
  <c r="A1729" i="59" s="1"/>
  <c r="D1697" i="59"/>
  <c r="A1697" i="59" s="1"/>
  <c r="D1665" i="59"/>
  <c r="A1665" i="59" s="1"/>
  <c r="D1633" i="59"/>
  <c r="A1633" i="59" s="1"/>
  <c r="D1601" i="59"/>
  <c r="A1601" i="59" s="1"/>
  <c r="D1577" i="59"/>
  <c r="A1577" i="59" s="1"/>
  <c r="D1561" i="59"/>
  <c r="A1561" i="59" s="1"/>
  <c r="D1545" i="59"/>
  <c r="A1545" i="59" s="1"/>
  <c r="D1529" i="59"/>
  <c r="A1529" i="59" s="1"/>
  <c r="D1513" i="59"/>
  <c r="A1513" i="59" s="1"/>
  <c r="D1497" i="59"/>
  <c r="A1497" i="59" s="1"/>
  <c r="D1481" i="59"/>
  <c r="A1481" i="59" s="1"/>
  <c r="D1465" i="59"/>
  <c r="A1465" i="59" s="1"/>
  <c r="D1449" i="59"/>
  <c r="A1449" i="59" s="1"/>
  <c r="D1433" i="59"/>
  <c r="A1433" i="59" s="1"/>
  <c r="D1417" i="59"/>
  <c r="A1417" i="59" s="1"/>
  <c r="D1401" i="59"/>
  <c r="A1401" i="59" s="1"/>
  <c r="D1385" i="59"/>
  <c r="A1385" i="59" s="1"/>
  <c r="D1369" i="59"/>
  <c r="A1369" i="59" s="1"/>
  <c r="D1353" i="59"/>
  <c r="A1353" i="59" s="1"/>
  <c r="D1337" i="59"/>
  <c r="A1337" i="59" s="1"/>
  <c r="D2712" i="59"/>
  <c r="A2712" i="59" s="1"/>
  <c r="D2680" i="59"/>
  <c r="A2680" i="59" s="1"/>
  <c r="D2648" i="59"/>
  <c r="A2648" i="59" s="1"/>
  <c r="D2616" i="59"/>
  <c r="A2616" i="59" s="1"/>
  <c r="D2584" i="59"/>
  <c r="A2584" i="59" s="1"/>
  <c r="D2552" i="59"/>
  <c r="A2552" i="59" s="1"/>
  <c r="D2520" i="59"/>
  <c r="A2520" i="59" s="1"/>
  <c r="D2488" i="59"/>
  <c r="A2488" i="59" s="1"/>
  <c r="D2456" i="59"/>
  <c r="A2456" i="59" s="1"/>
  <c r="D2424" i="59"/>
  <c r="A2424" i="59" s="1"/>
  <c r="D2392" i="59"/>
  <c r="A2392" i="59" s="1"/>
  <c r="D2360" i="59"/>
  <c r="A2360" i="59" s="1"/>
  <c r="D2328" i="59"/>
  <c r="A2328" i="59" s="1"/>
  <c r="D2296" i="59"/>
  <c r="A2296" i="59" s="1"/>
  <c r="D2264" i="59"/>
  <c r="A2264" i="59" s="1"/>
  <c r="D2232" i="59"/>
  <c r="A2232" i="59" s="1"/>
  <c r="D2200" i="59"/>
  <c r="A2200" i="59" s="1"/>
  <c r="D2167" i="59"/>
  <c r="A2167" i="59" s="1"/>
  <c r="D2135" i="59"/>
  <c r="A2135" i="59" s="1"/>
  <c r="D2103" i="59"/>
  <c r="A2103" i="59" s="1"/>
  <c r="D2071" i="59"/>
  <c r="A2071" i="59" s="1"/>
  <c r="D2039" i="59"/>
  <c r="A2039" i="59" s="1"/>
  <c r="D1058" i="59"/>
  <c r="A1058" i="59" s="1"/>
  <c r="D1090" i="59"/>
  <c r="A1090" i="59" s="1"/>
  <c r="D1117" i="59"/>
  <c r="A1117" i="59" s="1"/>
  <c r="D1138" i="59"/>
  <c r="A1138" i="59" s="1"/>
  <c r="D1162" i="59"/>
  <c r="A1162" i="59" s="1"/>
  <c r="D1181" i="59"/>
  <c r="A1181" i="59" s="1"/>
  <c r="D1202" i="59"/>
  <c r="A1202" i="59" s="1"/>
  <c r="D1226" i="59"/>
  <c r="A1226" i="59" s="1"/>
  <c r="D1245" i="59"/>
  <c r="A1245" i="59" s="1"/>
  <c r="D1267" i="59"/>
  <c r="A1267" i="59" s="1"/>
  <c r="D1291" i="59"/>
  <c r="A1291" i="59" s="1"/>
  <c r="D1311" i="59"/>
  <c r="A1311" i="59" s="1"/>
  <c r="D1331" i="59"/>
  <c r="A1331" i="59" s="1"/>
  <c r="D431" i="59"/>
  <c r="A431" i="59" s="1"/>
  <c r="D441" i="59"/>
  <c r="A441" i="59" s="1"/>
  <c r="D451" i="59"/>
  <c r="A451" i="59" s="1"/>
  <c r="D463" i="59"/>
  <c r="A463" i="59" s="1"/>
  <c r="D473" i="59"/>
  <c r="A473" i="59" s="1"/>
  <c r="D483" i="59"/>
  <c r="A483" i="59" s="1"/>
  <c r="D495" i="59"/>
  <c r="A495" i="59" s="1"/>
  <c r="D505" i="59"/>
  <c r="A505" i="59" s="1"/>
  <c r="D515" i="59"/>
  <c r="A515" i="59" s="1"/>
  <c r="D527" i="59"/>
  <c r="A527" i="59" s="1"/>
  <c r="D537" i="59"/>
  <c r="A537" i="59" s="1"/>
  <c r="D547" i="59"/>
  <c r="A547" i="59" s="1"/>
  <c r="D559" i="59"/>
  <c r="A559" i="59" s="1"/>
  <c r="D569" i="59"/>
  <c r="A569" i="59" s="1"/>
  <c r="D579" i="59"/>
  <c r="A579" i="59" s="1"/>
  <c r="D591" i="59"/>
  <c r="A591" i="59" s="1"/>
  <c r="D601" i="59"/>
  <c r="A601" i="59" s="1"/>
  <c r="D611" i="59"/>
  <c r="A611" i="59" s="1"/>
  <c r="D623" i="59"/>
  <c r="A623" i="59" s="1"/>
  <c r="D633" i="59"/>
  <c r="A633" i="59" s="1"/>
  <c r="D643" i="59"/>
  <c r="A643" i="59" s="1"/>
  <c r="D655" i="59"/>
  <c r="A655" i="59" s="1"/>
  <c r="D665" i="59"/>
  <c r="A665" i="59" s="1"/>
  <c r="D675" i="59"/>
  <c r="A675" i="59" s="1"/>
  <c r="D687" i="59"/>
  <c r="A687" i="59" s="1"/>
  <c r="D697" i="59"/>
  <c r="A697" i="59" s="1"/>
  <c r="D707" i="59"/>
  <c r="A707" i="59" s="1"/>
  <c r="D719" i="59"/>
  <c r="A719" i="59" s="1"/>
  <c r="D729" i="59"/>
  <c r="A729" i="59" s="1"/>
  <c r="D739" i="59"/>
  <c r="A739" i="59" s="1"/>
  <c r="D751" i="59"/>
  <c r="A751" i="59" s="1"/>
  <c r="D761" i="59"/>
  <c r="A761" i="59" s="1"/>
  <c r="D771" i="59"/>
  <c r="A771" i="59" s="1"/>
  <c r="D783" i="59"/>
  <c r="A783" i="59" s="1"/>
  <c r="D793" i="59"/>
  <c r="A793" i="59" s="1"/>
  <c r="D803" i="59"/>
  <c r="A803" i="59" s="1"/>
  <c r="D815" i="59"/>
  <c r="A815" i="59" s="1"/>
  <c r="D825" i="59"/>
  <c r="A825" i="59" s="1"/>
  <c r="D835" i="59"/>
  <c r="A835" i="59" s="1"/>
  <c r="D847" i="59"/>
  <c r="A847" i="59" s="1"/>
  <c r="D857" i="59"/>
  <c r="A857" i="59" s="1"/>
  <c r="D867" i="59"/>
  <c r="A867" i="59" s="1"/>
  <c r="D879" i="59"/>
  <c r="A879" i="59" s="1"/>
  <c r="D889" i="59"/>
  <c r="A889" i="59" s="1"/>
  <c r="D899" i="59"/>
  <c r="A899" i="59" s="1"/>
  <c r="D911" i="59"/>
  <c r="A911" i="59" s="1"/>
  <c r="D921" i="59"/>
  <c r="A921" i="59" s="1"/>
  <c r="D931" i="59"/>
  <c r="A931" i="59" s="1"/>
  <c r="D943" i="59"/>
  <c r="A943" i="59" s="1"/>
  <c r="D953" i="59"/>
  <c r="A953" i="59" s="1"/>
  <c r="D963" i="59"/>
  <c r="A963" i="59" s="1"/>
  <c r="D975" i="59"/>
  <c r="A975" i="59" s="1"/>
  <c r="D985" i="59"/>
  <c r="A985" i="59" s="1"/>
  <c r="D995" i="59"/>
  <c r="A995" i="59" s="1"/>
  <c r="D1007" i="59"/>
  <c r="A1007" i="59" s="1"/>
  <c r="D1017" i="59"/>
  <c r="A1017" i="59" s="1"/>
  <c r="D1027" i="59"/>
  <c r="A1027" i="59" s="1"/>
  <c r="D1039" i="59"/>
  <c r="A1039" i="59" s="1"/>
  <c r="D1049" i="59"/>
  <c r="A1049" i="59" s="1"/>
  <c r="D1067" i="59"/>
  <c r="A1067" i="59" s="1"/>
  <c r="D1091" i="59"/>
  <c r="A1091" i="59" s="1"/>
  <c r="D1112" i="59"/>
  <c r="A1112" i="59" s="1"/>
  <c r="D1131" i="59"/>
  <c r="A1131" i="59" s="1"/>
  <c r="D1155" i="59"/>
  <c r="A1155" i="59" s="1"/>
  <c r="D1176" i="59"/>
  <c r="A1176" i="59" s="1"/>
  <c r="D1195" i="59"/>
  <c r="A1195" i="59" s="1"/>
  <c r="D1219" i="59"/>
  <c r="A1219" i="59" s="1"/>
  <c r="D1240" i="59"/>
  <c r="A1240" i="59" s="1"/>
  <c r="D1259" i="59"/>
  <c r="A1259" i="59" s="1"/>
  <c r="D1070" i="59"/>
  <c r="A1070" i="59" s="1"/>
  <c r="D1089" i="59"/>
  <c r="A1089" i="59" s="1"/>
  <c r="D1110" i="59"/>
  <c r="A1110" i="59" s="1"/>
  <c r="D1134" i="59"/>
  <c r="A1134" i="59" s="1"/>
  <c r="D1153" i="59"/>
  <c r="A1153" i="59" s="1"/>
  <c r="D1174" i="59"/>
  <c r="A1174" i="59" s="1"/>
  <c r="D1198" i="59"/>
  <c r="A1198" i="59" s="1"/>
  <c r="D1217" i="59"/>
  <c r="A1217" i="59" s="1"/>
  <c r="D1238" i="59"/>
  <c r="A1238" i="59" s="1"/>
  <c r="D1262" i="59"/>
  <c r="A1262" i="59" s="1"/>
  <c r="D1281" i="59"/>
  <c r="A1281" i="59" s="1"/>
  <c r="D1301" i="59"/>
  <c r="A1301" i="59" s="1"/>
  <c r="D1325" i="59"/>
  <c r="A1325" i="59" s="1"/>
  <c r="D486" i="59"/>
  <c r="A486" i="59" s="1"/>
  <c r="D496" i="59"/>
  <c r="A496" i="59" s="1"/>
  <c r="D508" i="59"/>
  <c r="A508" i="59" s="1"/>
  <c r="D518" i="59"/>
  <c r="A518" i="59" s="1"/>
  <c r="D528" i="59"/>
  <c r="A528" i="59" s="1"/>
  <c r="D540" i="59"/>
  <c r="A540" i="59" s="1"/>
  <c r="D550" i="59"/>
  <c r="A550" i="59" s="1"/>
  <c r="D560" i="59"/>
  <c r="A560" i="59" s="1"/>
  <c r="D572" i="59"/>
  <c r="A572" i="59" s="1"/>
  <c r="D582" i="59"/>
  <c r="A582" i="59" s="1"/>
  <c r="D592" i="59"/>
  <c r="A592" i="59" s="1"/>
  <c r="D604" i="59"/>
  <c r="A604" i="59" s="1"/>
  <c r="D614" i="59"/>
  <c r="A614" i="59" s="1"/>
  <c r="D624" i="59"/>
  <c r="A624" i="59" s="1"/>
  <c r="D646" i="59"/>
  <c r="A646" i="59" s="1"/>
  <c r="D668" i="59"/>
  <c r="A668" i="59" s="1"/>
  <c r="D700" i="59"/>
  <c r="A700" i="59" s="1"/>
  <c r="D732" i="59"/>
  <c r="A732" i="59" s="1"/>
  <c r="D764" i="59"/>
  <c r="A764" i="59" s="1"/>
  <c r="D796" i="59"/>
  <c r="A796" i="59" s="1"/>
  <c r="D838" i="59"/>
  <c r="A838" i="59" s="1"/>
  <c r="D870" i="59"/>
  <c r="A870" i="59" s="1"/>
  <c r="D902" i="59"/>
  <c r="A902" i="59" s="1"/>
  <c r="D934" i="59"/>
  <c r="A934" i="59" s="1"/>
  <c r="D966" i="59"/>
  <c r="A966" i="59" s="1"/>
  <c r="D3746" i="59"/>
  <c r="A3746" i="59" s="1"/>
  <c r="D3490" i="59"/>
  <c r="A3490" i="59" s="1"/>
  <c r="D3924" i="59"/>
  <c r="A3924" i="59" s="1"/>
  <c r="D3585" i="59"/>
  <c r="A3585" i="59" s="1"/>
  <c r="D3329" i="59"/>
  <c r="A3329" i="59" s="1"/>
  <c r="D3157" i="59"/>
  <c r="A3157" i="59" s="1"/>
  <c r="D3029" i="59"/>
  <c r="A3029" i="59" s="1"/>
  <c r="D2901" i="59"/>
  <c r="A2901" i="59" s="1"/>
  <c r="D2773" i="59"/>
  <c r="A2773" i="59" s="1"/>
  <c r="D2683" i="59"/>
  <c r="A2683" i="59" s="1"/>
  <c r="D2599" i="59"/>
  <c r="A2599" i="59" s="1"/>
  <c r="D2527" i="59"/>
  <c r="A2527" i="59" s="1"/>
  <c r="D2463" i="59"/>
  <c r="A2463" i="59" s="1"/>
  <c r="D2399" i="59"/>
  <c r="A2399" i="59" s="1"/>
  <c r="D2335" i="59"/>
  <c r="A2335" i="59" s="1"/>
  <c r="D2271" i="59"/>
  <c r="A2271" i="59" s="1"/>
  <c r="D2207" i="59"/>
  <c r="A2207" i="59" s="1"/>
  <c r="D2142" i="59"/>
  <c r="A2142" i="59" s="1"/>
  <c r="D2078" i="59"/>
  <c r="A2078" i="59" s="1"/>
  <c r="D2014" i="59"/>
  <c r="A2014" i="59" s="1"/>
  <c r="D1982" i="59"/>
  <c r="A1982" i="59" s="1"/>
  <c r="D1950" i="59"/>
  <c r="A1950" i="59" s="1"/>
  <c r="D1918" i="59"/>
  <c r="A1918" i="59" s="1"/>
  <c r="D1886" i="59"/>
  <c r="A1886" i="59" s="1"/>
  <c r="D1854" i="59"/>
  <c r="A1854" i="59" s="1"/>
  <c r="D1822" i="59"/>
  <c r="A1822" i="59" s="1"/>
  <c r="D1790" i="59"/>
  <c r="A1790" i="59" s="1"/>
  <c r="D1758" i="59"/>
  <c r="A1758" i="59" s="1"/>
  <c r="D1726" i="59"/>
  <c r="A1726" i="59" s="1"/>
  <c r="D1694" i="59"/>
  <c r="A1694" i="59" s="1"/>
  <c r="D1662" i="59"/>
  <c r="A1662" i="59" s="1"/>
  <c r="D1630" i="59"/>
  <c r="A1630" i="59" s="1"/>
  <c r="D1598" i="59"/>
  <c r="A1598" i="59" s="1"/>
  <c r="D1566" i="59"/>
  <c r="A1566" i="59" s="1"/>
  <c r="D1534" i="59"/>
  <c r="A1534" i="59" s="1"/>
  <c r="D1502" i="59"/>
  <c r="A1502" i="59" s="1"/>
  <c r="D1470" i="59"/>
  <c r="A1470" i="59" s="1"/>
  <c r="D1438" i="59"/>
  <c r="A1438" i="59" s="1"/>
  <c r="D1406" i="59"/>
  <c r="A1406" i="59" s="1"/>
  <c r="D1374" i="59"/>
  <c r="A1374" i="59" s="1"/>
  <c r="D1342" i="59"/>
  <c r="A1342" i="59" s="1"/>
  <c r="D1310" i="59"/>
  <c r="A1310" i="59" s="1"/>
  <c r="D1278" i="59"/>
  <c r="A1278" i="59" s="1"/>
  <c r="D2694" i="59"/>
  <c r="A2694" i="59" s="1"/>
  <c r="D2630" i="59"/>
  <c r="A2630" i="59" s="1"/>
  <c r="D2566" i="59"/>
  <c r="A2566" i="59" s="1"/>
  <c r="D2502" i="59"/>
  <c r="A2502" i="59" s="1"/>
  <c r="D2438" i="59"/>
  <c r="A2438" i="59" s="1"/>
  <c r="D2374" i="59"/>
  <c r="A2374" i="59" s="1"/>
  <c r="D2310" i="59"/>
  <c r="A2310" i="59" s="1"/>
  <c r="D2246" i="59"/>
  <c r="A2246" i="59" s="1"/>
  <c r="D2182" i="59"/>
  <c r="A2182" i="59" s="1"/>
  <c r="D2120" i="59"/>
  <c r="A2120" i="59" s="1"/>
  <c r="D2056" i="59"/>
  <c r="A2056" i="59" s="1"/>
  <c r="D2709" i="59"/>
  <c r="A2709" i="59" s="1"/>
  <c r="D2645" i="59"/>
  <c r="A2645" i="59" s="1"/>
  <c r="D2581" i="59"/>
  <c r="A2581" i="59" s="1"/>
  <c r="D2517" i="59"/>
  <c r="A2517" i="59" s="1"/>
  <c r="D2453" i="59"/>
  <c r="A2453" i="59" s="1"/>
  <c r="D2389" i="59"/>
  <c r="A2389" i="59" s="1"/>
  <c r="D2325" i="59"/>
  <c r="A2325" i="59" s="1"/>
  <c r="D2261" i="59"/>
  <c r="A2261" i="59" s="1"/>
  <c r="D2197" i="59"/>
  <c r="A2197" i="59" s="1"/>
  <c r="D2133" i="59"/>
  <c r="A2133" i="59" s="1"/>
  <c r="D2069" i="59"/>
  <c r="A2069" i="59" s="1"/>
  <c r="D2009" i="59"/>
  <c r="A2009" i="59" s="1"/>
  <c r="D1977" i="59"/>
  <c r="A1977" i="59" s="1"/>
  <c r="D1945" i="59"/>
  <c r="A1945" i="59" s="1"/>
  <c r="D1913" i="59"/>
  <c r="A1913" i="59" s="1"/>
  <c r="D1881" i="59"/>
  <c r="A1881" i="59" s="1"/>
  <c r="D1849" i="59"/>
  <c r="A1849" i="59" s="1"/>
  <c r="D1817" i="59"/>
  <c r="A1817" i="59" s="1"/>
  <c r="D1785" i="59"/>
  <c r="A1785" i="59" s="1"/>
  <c r="D1753" i="59"/>
  <c r="A1753" i="59" s="1"/>
  <c r="D1721" i="59"/>
  <c r="A1721" i="59" s="1"/>
  <c r="D1689" i="59"/>
  <c r="A1689" i="59" s="1"/>
  <c r="D1657" i="59"/>
  <c r="A1657" i="59" s="1"/>
  <c r="D1625" i="59"/>
  <c r="A1625" i="59" s="1"/>
  <c r="D1593" i="59"/>
  <c r="A1593" i="59" s="1"/>
  <c r="D1571" i="59"/>
  <c r="A1571" i="59" s="1"/>
  <c r="D1555" i="59"/>
  <c r="A1555" i="59" s="1"/>
  <c r="D1539" i="59"/>
  <c r="A1539" i="59" s="1"/>
  <c r="D1523" i="59"/>
  <c r="A1523" i="59" s="1"/>
  <c r="D1507" i="59"/>
  <c r="A1507" i="59" s="1"/>
  <c r="D1491" i="59"/>
  <c r="A1491" i="59" s="1"/>
  <c r="D1475" i="59"/>
  <c r="A1475" i="59" s="1"/>
  <c r="D1459" i="59"/>
  <c r="A1459" i="59" s="1"/>
  <c r="D1443" i="59"/>
  <c r="A1443" i="59" s="1"/>
  <c r="D1427" i="59"/>
  <c r="A1427" i="59" s="1"/>
  <c r="D1411" i="59"/>
  <c r="A1411" i="59" s="1"/>
  <c r="D1395" i="59"/>
  <c r="A1395" i="59" s="1"/>
  <c r="D1379" i="59"/>
  <c r="A1379" i="59" s="1"/>
  <c r="D1363" i="59"/>
  <c r="A1363" i="59" s="1"/>
  <c r="D1347" i="59"/>
  <c r="A1347" i="59" s="1"/>
  <c r="D2736" i="59"/>
  <c r="A2736" i="59" s="1"/>
  <c r="D2700" i="59"/>
  <c r="A2700" i="59" s="1"/>
  <c r="D2668" i="59"/>
  <c r="A2668" i="59" s="1"/>
  <c r="D2636" i="59"/>
  <c r="A2636" i="59" s="1"/>
  <c r="D2604" i="59"/>
  <c r="A2604" i="59" s="1"/>
  <c r="D2572" i="59"/>
  <c r="A2572" i="59" s="1"/>
  <c r="D2540" i="59"/>
  <c r="A2540" i="59" s="1"/>
  <c r="D2508" i="59"/>
  <c r="A2508" i="59" s="1"/>
  <c r="D2476" i="59"/>
  <c r="A2476" i="59" s="1"/>
  <c r="D2444" i="59"/>
  <c r="A2444" i="59" s="1"/>
  <c r="D2412" i="59"/>
  <c r="A2412" i="59" s="1"/>
  <c r="D2380" i="59"/>
  <c r="A2380" i="59" s="1"/>
  <c r="D2348" i="59"/>
  <c r="A2348" i="59" s="1"/>
  <c r="D2316" i="59"/>
  <c r="A2316" i="59" s="1"/>
  <c r="D2284" i="59"/>
  <c r="A2284" i="59" s="1"/>
  <c r="D2252" i="59"/>
  <c r="A2252" i="59" s="1"/>
  <c r="D2220" i="59"/>
  <c r="A2220" i="59" s="1"/>
  <c r="D2188" i="59"/>
  <c r="A2188" i="59" s="1"/>
  <c r="D2156" i="59"/>
  <c r="A2156" i="59" s="1"/>
  <c r="D2124" i="59"/>
  <c r="A2124" i="59" s="1"/>
  <c r="D2092" i="59"/>
  <c r="A2092" i="59" s="1"/>
  <c r="D2060" i="59"/>
  <c r="A2060" i="59" s="1"/>
  <c r="D2028" i="59"/>
  <c r="A2028" i="59" s="1"/>
  <c r="D1069" i="59"/>
  <c r="A1069" i="59" s="1"/>
  <c r="D1101" i="59"/>
  <c r="A1101" i="59" s="1"/>
  <c r="D1122" i="59"/>
  <c r="A1122" i="59" s="1"/>
  <c r="D1146" i="59"/>
  <c r="A1146" i="59" s="1"/>
  <c r="D1165" i="59"/>
  <c r="A1165" i="59" s="1"/>
  <c r="D1186" i="59"/>
  <c r="A1186" i="59" s="1"/>
  <c r="D1210" i="59"/>
  <c r="A1210" i="59" s="1"/>
  <c r="D1229" i="59"/>
  <c r="A1229" i="59" s="1"/>
  <c r="D1250" i="59"/>
  <c r="A1250" i="59" s="1"/>
  <c r="D1275" i="59"/>
  <c r="A1275" i="59" s="1"/>
  <c r="D1295" i="59"/>
  <c r="A1295" i="59" s="1"/>
  <c r="D1315" i="59"/>
  <c r="A1315" i="59" s="1"/>
  <c r="D423" i="59"/>
  <c r="A423" i="59" s="1"/>
  <c r="D433" i="59"/>
  <c r="A433" i="59" s="1"/>
  <c r="D443" i="59"/>
  <c r="A443" i="59" s="1"/>
  <c r="D455" i="59"/>
  <c r="A455" i="59" s="1"/>
  <c r="D465" i="59"/>
  <c r="A465" i="59" s="1"/>
  <c r="D475" i="59"/>
  <c r="A475" i="59" s="1"/>
  <c r="D487" i="59"/>
  <c r="A487" i="59" s="1"/>
  <c r="D497" i="59"/>
  <c r="A497" i="59" s="1"/>
  <c r="D507" i="59"/>
  <c r="A507" i="59" s="1"/>
  <c r="D519" i="59"/>
  <c r="A519" i="59" s="1"/>
  <c r="D529" i="59"/>
  <c r="A529" i="59" s="1"/>
  <c r="D539" i="59"/>
  <c r="A539" i="59" s="1"/>
  <c r="D551" i="59"/>
  <c r="A551" i="59" s="1"/>
  <c r="D561" i="59"/>
  <c r="A561" i="59" s="1"/>
  <c r="D571" i="59"/>
  <c r="A571" i="59" s="1"/>
  <c r="D583" i="59"/>
  <c r="A583" i="59" s="1"/>
  <c r="D593" i="59"/>
  <c r="A593" i="59" s="1"/>
  <c r="D603" i="59"/>
  <c r="A603" i="59" s="1"/>
  <c r="D615" i="59"/>
  <c r="A615" i="59" s="1"/>
  <c r="D625" i="59"/>
  <c r="A625" i="59" s="1"/>
  <c r="D635" i="59"/>
  <c r="A635" i="59" s="1"/>
  <c r="D647" i="59"/>
  <c r="A647" i="59" s="1"/>
  <c r="D657" i="59"/>
  <c r="A657" i="59" s="1"/>
  <c r="D667" i="59"/>
  <c r="A667" i="59" s="1"/>
  <c r="D679" i="59"/>
  <c r="A679" i="59" s="1"/>
  <c r="D689" i="59"/>
  <c r="A689" i="59" s="1"/>
  <c r="D699" i="59"/>
  <c r="A699" i="59" s="1"/>
  <c r="D711" i="59"/>
  <c r="A711" i="59" s="1"/>
  <c r="D721" i="59"/>
  <c r="A721" i="59" s="1"/>
  <c r="D731" i="59"/>
  <c r="A731" i="59" s="1"/>
  <c r="D743" i="59"/>
  <c r="A743" i="59" s="1"/>
  <c r="D753" i="59"/>
  <c r="A753" i="59" s="1"/>
  <c r="D763" i="59"/>
  <c r="A763" i="59" s="1"/>
  <c r="D775" i="59"/>
  <c r="A775" i="59" s="1"/>
  <c r="D785" i="59"/>
  <c r="A785" i="59" s="1"/>
  <c r="D795" i="59"/>
  <c r="A795" i="59" s="1"/>
  <c r="D807" i="59"/>
  <c r="A807" i="59" s="1"/>
  <c r="D817" i="59"/>
  <c r="A817" i="59" s="1"/>
  <c r="D827" i="59"/>
  <c r="A827" i="59" s="1"/>
  <c r="D839" i="59"/>
  <c r="A839" i="59" s="1"/>
  <c r="D849" i="59"/>
  <c r="A849" i="59" s="1"/>
  <c r="D859" i="59"/>
  <c r="A859" i="59" s="1"/>
  <c r="D871" i="59"/>
  <c r="A871" i="59" s="1"/>
  <c r="D881" i="59"/>
  <c r="A881" i="59" s="1"/>
  <c r="D891" i="59"/>
  <c r="A891" i="59" s="1"/>
  <c r="D903" i="59"/>
  <c r="A903" i="59" s="1"/>
  <c r="D913" i="59"/>
  <c r="A913" i="59" s="1"/>
  <c r="D923" i="59"/>
  <c r="A923" i="59" s="1"/>
  <c r="D935" i="59"/>
  <c r="A935" i="59" s="1"/>
  <c r="D945" i="59"/>
  <c r="A945" i="59" s="1"/>
  <c r="D955" i="59"/>
  <c r="A955" i="59" s="1"/>
  <c r="D967" i="59"/>
  <c r="A967" i="59" s="1"/>
  <c r="D977" i="59"/>
  <c r="A977" i="59" s="1"/>
  <c r="D987" i="59"/>
  <c r="A987" i="59" s="1"/>
  <c r="D999" i="59"/>
  <c r="A999" i="59" s="1"/>
  <c r="D1009" i="59"/>
  <c r="A1009" i="59" s="1"/>
  <c r="D1019" i="59"/>
  <c r="A1019" i="59" s="1"/>
  <c r="D1031" i="59"/>
  <c r="A1031" i="59" s="1"/>
  <c r="D1041" i="59"/>
  <c r="A1041" i="59" s="1"/>
  <c r="D1051" i="59"/>
  <c r="A1051" i="59" s="1"/>
  <c r="D1075" i="59"/>
  <c r="A1075" i="59" s="1"/>
  <c r="D1096" i="59"/>
  <c r="A1096" i="59" s="1"/>
  <c r="D1115" i="59"/>
  <c r="A1115" i="59" s="1"/>
  <c r="D1139" i="59"/>
  <c r="A1139" i="59" s="1"/>
  <c r="D1160" i="59"/>
  <c r="A1160" i="59" s="1"/>
  <c r="D1179" i="59"/>
  <c r="A1179" i="59" s="1"/>
  <c r="D1203" i="59"/>
  <c r="A1203" i="59" s="1"/>
  <c r="D1224" i="59"/>
  <c r="A1224" i="59" s="1"/>
  <c r="D1243" i="59"/>
  <c r="A1243" i="59" s="1"/>
  <c r="D1054" i="59"/>
  <c r="A1054" i="59" s="1"/>
  <c r="D1073" i="59"/>
  <c r="A1073" i="59" s="1"/>
  <c r="D1094" i="59"/>
  <c r="A1094" i="59" s="1"/>
  <c r="D1118" i="59"/>
  <c r="A1118" i="59" s="1"/>
  <c r="D1137" i="59"/>
  <c r="A1137" i="59" s="1"/>
  <c r="D1158" i="59"/>
  <c r="A1158" i="59" s="1"/>
  <c r="D1182" i="59"/>
  <c r="A1182" i="59" s="1"/>
  <c r="D1201" i="59"/>
  <c r="A1201" i="59" s="1"/>
  <c r="D1222" i="59"/>
  <c r="A1222" i="59" s="1"/>
  <c r="D1246" i="59"/>
  <c r="A1246" i="59" s="1"/>
  <c r="D1265" i="59"/>
  <c r="A1265" i="59" s="1"/>
  <c r="D1285" i="59"/>
  <c r="A1285" i="59" s="1"/>
  <c r="D1309" i="59"/>
  <c r="A1309" i="59" s="1"/>
  <c r="D1329" i="59"/>
  <c r="A1329" i="59" s="1"/>
  <c r="D488" i="59"/>
  <c r="A488" i="59" s="1"/>
  <c r="D500" i="59"/>
  <c r="A500" i="59" s="1"/>
  <c r="D510" i="59"/>
  <c r="A510" i="59" s="1"/>
  <c r="D520" i="59"/>
  <c r="A520" i="59" s="1"/>
  <c r="D532" i="59"/>
  <c r="A532" i="59" s="1"/>
  <c r="D542" i="59"/>
  <c r="A542" i="59" s="1"/>
  <c r="D552" i="59"/>
  <c r="A552" i="59" s="1"/>
  <c r="D564" i="59"/>
  <c r="A564" i="59" s="1"/>
  <c r="D574" i="59"/>
  <c r="A574" i="59" s="1"/>
  <c r="D584" i="59"/>
  <c r="A584" i="59" s="1"/>
  <c r="D596" i="59"/>
  <c r="A596" i="59" s="1"/>
  <c r="D606" i="59"/>
  <c r="A606" i="59" s="1"/>
  <c r="D616" i="59"/>
  <c r="A616" i="59" s="1"/>
  <c r="D628" i="59"/>
  <c r="A628" i="59" s="1"/>
  <c r="D638" i="59"/>
  <c r="A638" i="59" s="1"/>
  <c r="D648" i="59"/>
  <c r="A648" i="59" s="1"/>
  <c r="D660" i="59"/>
  <c r="A660" i="59" s="1"/>
  <c r="D670" i="59"/>
  <c r="A670" i="59" s="1"/>
  <c r="D680" i="59"/>
  <c r="A680" i="59" s="1"/>
  <c r="D692" i="59"/>
  <c r="A692" i="59" s="1"/>
  <c r="D702" i="59"/>
  <c r="A702" i="59" s="1"/>
  <c r="D712" i="59"/>
  <c r="A712" i="59" s="1"/>
  <c r="D724" i="59"/>
  <c r="A724" i="59" s="1"/>
  <c r="D734" i="59"/>
  <c r="A734" i="59" s="1"/>
  <c r="D744" i="59"/>
  <c r="A744" i="59" s="1"/>
  <c r="D756" i="59"/>
  <c r="A756" i="59" s="1"/>
  <c r="D766" i="59"/>
  <c r="A766" i="59" s="1"/>
  <c r="D776" i="59"/>
  <c r="A776" i="59" s="1"/>
  <c r="D788" i="59"/>
  <c r="A788" i="59" s="1"/>
  <c r="D798" i="59"/>
  <c r="A798" i="59" s="1"/>
  <c r="D808" i="59"/>
  <c r="A808" i="59" s="1"/>
  <c r="D820" i="59"/>
  <c r="A820" i="59" s="1"/>
  <c r="D830" i="59"/>
  <c r="A830" i="59" s="1"/>
  <c r="D840" i="59"/>
  <c r="A840" i="59" s="1"/>
  <c r="D852" i="59"/>
  <c r="A852" i="59" s="1"/>
  <c r="D862" i="59"/>
  <c r="A862" i="59" s="1"/>
  <c r="D872" i="59"/>
  <c r="A872" i="59" s="1"/>
  <c r="D884" i="59"/>
  <c r="A884" i="59" s="1"/>
  <c r="D894" i="59"/>
  <c r="A894" i="59" s="1"/>
  <c r="D904" i="59"/>
  <c r="A904" i="59" s="1"/>
  <c r="D916" i="59"/>
  <c r="A916" i="59" s="1"/>
  <c r="D926" i="59"/>
  <c r="A926" i="59" s="1"/>
  <c r="D936" i="59"/>
  <c r="A936" i="59" s="1"/>
  <c r="D948" i="59"/>
  <c r="A948" i="59" s="1"/>
  <c r="D958" i="59"/>
  <c r="A958" i="59" s="1"/>
  <c r="D968" i="59"/>
  <c r="A968" i="59" s="1"/>
  <c r="D980" i="59"/>
  <c r="A980" i="59" s="1"/>
  <c r="D990" i="59"/>
  <c r="A990" i="59" s="1"/>
  <c r="D1000" i="59"/>
  <c r="A1000" i="59" s="1"/>
  <c r="D1012" i="59"/>
  <c r="A1012" i="59" s="1"/>
  <c r="D1022" i="59"/>
  <c r="A1022" i="59" s="1"/>
  <c r="D1032" i="59"/>
  <c r="A1032" i="59" s="1"/>
  <c r="D1044" i="59"/>
  <c r="A1044" i="59" s="1"/>
  <c r="D1055" i="59"/>
  <c r="A1055" i="59" s="1"/>
  <c r="D1076" i="59"/>
  <c r="A1076" i="59" s="1"/>
  <c r="D1100" i="59"/>
  <c r="A1100" i="59" s="1"/>
  <c r="D1119" i="59"/>
  <c r="A1119" i="59" s="1"/>
  <c r="D1140" i="59"/>
  <c r="A1140" i="59" s="1"/>
  <c r="D1164" i="59"/>
  <c r="A1164" i="59" s="1"/>
  <c r="D1183" i="59"/>
  <c r="A1183" i="59" s="1"/>
  <c r="D1204" i="59"/>
  <c r="A1204" i="59" s="1"/>
  <c r="D1228" i="59"/>
  <c r="A1228" i="59" s="1"/>
  <c r="D1247" i="59"/>
  <c r="A1247" i="59" s="1"/>
  <c r="D3682" i="59"/>
  <c r="A3682" i="59" s="1"/>
  <c r="D3426" i="59"/>
  <c r="A3426" i="59" s="1"/>
  <c r="D3796" i="59"/>
  <c r="A3796" i="59" s="1"/>
  <c r="D3521" i="59"/>
  <c r="A3521" i="59" s="1"/>
  <c r="D3265" i="59"/>
  <c r="A3265" i="59" s="1"/>
  <c r="D3125" i="59"/>
  <c r="A3125" i="59" s="1"/>
  <c r="D2997" i="59"/>
  <c r="A2997" i="59" s="1"/>
  <c r="D2869" i="59"/>
  <c r="A2869" i="59" s="1"/>
  <c r="D2743" i="59"/>
  <c r="A2743" i="59" s="1"/>
  <c r="D2663" i="59"/>
  <c r="A2663" i="59" s="1"/>
  <c r="D2579" i="59"/>
  <c r="A2579" i="59" s="1"/>
  <c r="D2511" i="59"/>
  <c r="A2511" i="59" s="1"/>
  <c r="D2447" i="59"/>
  <c r="A2447" i="59" s="1"/>
  <c r="D2383" i="59"/>
  <c r="A2383" i="59" s="1"/>
  <c r="D2319" i="59"/>
  <c r="A2319" i="59" s="1"/>
  <c r="D2255" i="59"/>
  <c r="A2255" i="59" s="1"/>
  <c r="D2191" i="59"/>
  <c r="A2191" i="59" s="1"/>
  <c r="D2126" i="59"/>
  <c r="A2126" i="59" s="1"/>
  <c r="D2062" i="59"/>
  <c r="A2062" i="59" s="1"/>
  <c r="D2006" i="59"/>
  <c r="A2006" i="59" s="1"/>
  <c r="D1974" i="59"/>
  <c r="A1974" i="59" s="1"/>
  <c r="D1942" i="59"/>
  <c r="A1942" i="59" s="1"/>
  <c r="D1910" i="59"/>
  <c r="A1910" i="59" s="1"/>
  <c r="D1878" i="59"/>
  <c r="A1878" i="59" s="1"/>
  <c r="D1846" i="59"/>
  <c r="A1846" i="59" s="1"/>
  <c r="D1814" i="59"/>
  <c r="A1814" i="59" s="1"/>
  <c r="D1782" i="59"/>
  <c r="A1782" i="59" s="1"/>
  <c r="D1750" i="59"/>
  <c r="A1750" i="59" s="1"/>
  <c r="D1718" i="59"/>
  <c r="A1718" i="59" s="1"/>
  <c r="D1686" i="59"/>
  <c r="A1686" i="59" s="1"/>
  <c r="D1654" i="59"/>
  <c r="A1654" i="59" s="1"/>
  <c r="D1622" i="59"/>
  <c r="A1622" i="59" s="1"/>
  <c r="D1590" i="59"/>
  <c r="A1590" i="59" s="1"/>
  <c r="D1558" i="59"/>
  <c r="A1558" i="59" s="1"/>
  <c r="D1526" i="59"/>
  <c r="A1526" i="59" s="1"/>
  <c r="D1494" i="59"/>
  <c r="A1494" i="59" s="1"/>
  <c r="D1462" i="59"/>
  <c r="A1462" i="59" s="1"/>
  <c r="D1430" i="59"/>
  <c r="A1430" i="59" s="1"/>
  <c r="D1398" i="59"/>
  <c r="A1398" i="59" s="1"/>
  <c r="D1366" i="59"/>
  <c r="A1366" i="59" s="1"/>
  <c r="D1334" i="59"/>
  <c r="A1334" i="59" s="1"/>
  <c r="D1302" i="59"/>
  <c r="A1302" i="59" s="1"/>
  <c r="D1270" i="59"/>
  <c r="A1270" i="59" s="1"/>
  <c r="D2678" i="59"/>
  <c r="A2678" i="59" s="1"/>
  <c r="D2614" i="59"/>
  <c r="A2614" i="59" s="1"/>
  <c r="D2550" i="59"/>
  <c r="A2550" i="59" s="1"/>
  <c r="D2486" i="59"/>
  <c r="A2486" i="59" s="1"/>
  <c r="D2422" i="59"/>
  <c r="A2422" i="59" s="1"/>
  <c r="D2358" i="59"/>
  <c r="A2358" i="59" s="1"/>
  <c r="D2294" i="59"/>
  <c r="A2294" i="59" s="1"/>
  <c r="D2230" i="59"/>
  <c r="A2230" i="59" s="1"/>
  <c r="D2168" i="59"/>
  <c r="A2168" i="59" s="1"/>
  <c r="D2104" i="59"/>
  <c r="A2104" i="59" s="1"/>
  <c r="D2040" i="59"/>
  <c r="A2040" i="59" s="1"/>
  <c r="D2693" i="59"/>
  <c r="A2693" i="59" s="1"/>
  <c r="D2629" i="59"/>
  <c r="A2629" i="59" s="1"/>
  <c r="D2565" i="59"/>
  <c r="A2565" i="59" s="1"/>
  <c r="D2501" i="59"/>
  <c r="A2501" i="59" s="1"/>
  <c r="D2437" i="59"/>
  <c r="A2437" i="59" s="1"/>
  <c r="D2373" i="59"/>
  <c r="A2373" i="59" s="1"/>
  <c r="D2309" i="59"/>
  <c r="A2309" i="59" s="1"/>
  <c r="D2245" i="59"/>
  <c r="A2245" i="59" s="1"/>
  <c r="D2181" i="59"/>
  <c r="A2181" i="59" s="1"/>
  <c r="D2117" i="59"/>
  <c r="A2117" i="59" s="1"/>
  <c r="D2053" i="59"/>
  <c r="A2053" i="59" s="1"/>
  <c r="D2001" i="59"/>
  <c r="A2001" i="59" s="1"/>
  <c r="D1969" i="59"/>
  <c r="A1969" i="59" s="1"/>
  <c r="D1841" i="59"/>
  <c r="A1841" i="59" s="1"/>
  <c r="D1713" i="59"/>
  <c r="A1713" i="59" s="1"/>
  <c r="D1585" i="59"/>
  <c r="A1585" i="59" s="1"/>
  <c r="D1521" i="59"/>
  <c r="A1521" i="59" s="1"/>
  <c r="D1457" i="59"/>
  <c r="A1457" i="59" s="1"/>
  <c r="D1393" i="59"/>
  <c r="A1393" i="59" s="1"/>
  <c r="D2728" i="59"/>
  <c r="A2728" i="59" s="1"/>
  <c r="D2600" i="59"/>
  <c r="A2600" i="59" s="1"/>
  <c r="D2472" i="59"/>
  <c r="A2472" i="59" s="1"/>
  <c r="D2344" i="59"/>
  <c r="A2344" i="59" s="1"/>
  <c r="D2216" i="59"/>
  <c r="A2216" i="59" s="1"/>
  <c r="D2087" i="59"/>
  <c r="A2087" i="59" s="1"/>
  <c r="D1106" i="59"/>
  <c r="A1106" i="59" s="1"/>
  <c r="D1194" i="59"/>
  <c r="A1194" i="59" s="1"/>
  <c r="D1279" i="59"/>
  <c r="A1279" i="59" s="1"/>
  <c r="D435" i="59"/>
  <c r="A435" i="59" s="1"/>
  <c r="D479" i="59"/>
  <c r="A479" i="59" s="1"/>
  <c r="D521" i="59"/>
  <c r="A521" i="59" s="1"/>
  <c r="D563" i="59"/>
  <c r="A563" i="59" s="1"/>
  <c r="D607" i="59"/>
  <c r="A607" i="59" s="1"/>
  <c r="D649" i="59"/>
  <c r="A649" i="59" s="1"/>
  <c r="D691" i="59"/>
  <c r="A691" i="59" s="1"/>
  <c r="D735" i="59"/>
  <c r="A735" i="59" s="1"/>
  <c r="D777" i="59"/>
  <c r="A777" i="59" s="1"/>
  <c r="D819" i="59"/>
  <c r="A819" i="59" s="1"/>
  <c r="D863" i="59"/>
  <c r="A863" i="59" s="1"/>
  <c r="D905" i="59"/>
  <c r="A905" i="59" s="1"/>
  <c r="D947" i="59"/>
  <c r="A947" i="59" s="1"/>
  <c r="D991" i="59"/>
  <c r="A991" i="59" s="1"/>
  <c r="D1033" i="59"/>
  <c r="A1033" i="59" s="1"/>
  <c r="D1099" i="59"/>
  <c r="A1099" i="59" s="1"/>
  <c r="D1187" i="59"/>
  <c r="A1187" i="59" s="1"/>
  <c r="D1057" i="59"/>
  <c r="A1057" i="59" s="1"/>
  <c r="D1142" i="59"/>
  <c r="A1142" i="59" s="1"/>
  <c r="D1230" i="59"/>
  <c r="A1230" i="59" s="1"/>
  <c r="D1313" i="59"/>
  <c r="A1313" i="59" s="1"/>
  <c r="D512" i="59"/>
  <c r="A512" i="59" s="1"/>
  <c r="D556" i="59"/>
  <c r="A556" i="59" s="1"/>
  <c r="D598" i="59"/>
  <c r="A598" i="59" s="1"/>
  <c r="D640" i="59"/>
  <c r="A640" i="59" s="1"/>
  <c r="D684" i="59"/>
  <c r="A684" i="59" s="1"/>
  <c r="D726" i="59"/>
  <c r="A726" i="59" s="1"/>
  <c r="D768" i="59"/>
  <c r="A768" i="59" s="1"/>
  <c r="D812" i="59"/>
  <c r="A812" i="59" s="1"/>
  <c r="D854" i="59"/>
  <c r="A854" i="59" s="1"/>
  <c r="D896" i="59"/>
  <c r="A896" i="59" s="1"/>
  <c r="D940" i="59"/>
  <c r="A940" i="59" s="1"/>
  <c r="D982" i="59"/>
  <c r="A982" i="59" s="1"/>
  <c r="D1008" i="59"/>
  <c r="A1008" i="59" s="1"/>
  <c r="D1030" i="59"/>
  <c r="A1030" i="59" s="1"/>
  <c r="D1052" i="59"/>
  <c r="A1052" i="59" s="1"/>
  <c r="D1092" i="59"/>
  <c r="A1092" i="59" s="1"/>
  <c r="D1135" i="59"/>
  <c r="A1135" i="59" s="1"/>
  <c r="D1180" i="59"/>
  <c r="A1180" i="59" s="1"/>
  <c r="D1220" i="59"/>
  <c r="A1220" i="59" s="1"/>
  <c r="D1263" i="59"/>
  <c r="A1263" i="59" s="1"/>
  <c r="D937" i="59"/>
  <c r="A937" i="59" s="1"/>
  <c r="D1163" i="59"/>
  <c r="A1163" i="59" s="1"/>
  <c r="D1206" i="59"/>
  <c r="A1206" i="59" s="1"/>
  <c r="D544" i="59"/>
  <c r="A544" i="59" s="1"/>
  <c r="D672" i="59"/>
  <c r="A672" i="59" s="1"/>
  <c r="D800" i="59"/>
  <c r="A800" i="59" s="1"/>
  <c r="D928" i="59"/>
  <c r="A928" i="59" s="1"/>
  <c r="D1024" i="59"/>
  <c r="A1024" i="59" s="1"/>
  <c r="D1124" i="59"/>
  <c r="A1124" i="59" s="1"/>
  <c r="D1252" i="59"/>
  <c r="A1252" i="59" s="1"/>
  <c r="D1937" i="59"/>
  <c r="A1937" i="59" s="1"/>
  <c r="D1809" i="59"/>
  <c r="A1809" i="59" s="1"/>
  <c r="D1681" i="59"/>
  <c r="A1681" i="59" s="1"/>
  <c r="D1569" i="59"/>
  <c r="A1569" i="59" s="1"/>
  <c r="D1505" i="59"/>
  <c r="A1505" i="59" s="1"/>
  <c r="D1441" i="59"/>
  <c r="A1441" i="59" s="1"/>
  <c r="D1377" i="59"/>
  <c r="A1377" i="59" s="1"/>
  <c r="D2696" i="59"/>
  <c r="A2696" i="59" s="1"/>
  <c r="D2568" i="59"/>
  <c r="A2568" i="59" s="1"/>
  <c r="D2440" i="59"/>
  <c r="A2440" i="59" s="1"/>
  <c r="D2312" i="59"/>
  <c r="A2312" i="59" s="1"/>
  <c r="D2184" i="59"/>
  <c r="A2184" i="59" s="1"/>
  <c r="D2055" i="59"/>
  <c r="A2055" i="59" s="1"/>
  <c r="D1130" i="59"/>
  <c r="A1130" i="59" s="1"/>
  <c r="D1213" i="59"/>
  <c r="A1213" i="59" s="1"/>
  <c r="D1299" i="59"/>
  <c r="A1299" i="59" s="1"/>
  <c r="D447" i="59"/>
  <c r="A447" i="59" s="1"/>
  <c r="D489" i="59"/>
  <c r="A489" i="59" s="1"/>
  <c r="D531" i="59"/>
  <c r="A531" i="59" s="1"/>
  <c r="D575" i="59"/>
  <c r="A575" i="59" s="1"/>
  <c r="D617" i="59"/>
  <c r="A617" i="59" s="1"/>
  <c r="D659" i="59"/>
  <c r="A659" i="59" s="1"/>
  <c r="D703" i="59"/>
  <c r="A703" i="59" s="1"/>
  <c r="D745" i="59"/>
  <c r="A745" i="59" s="1"/>
  <c r="D787" i="59"/>
  <c r="A787" i="59" s="1"/>
  <c r="D831" i="59"/>
  <c r="A831" i="59" s="1"/>
  <c r="D873" i="59"/>
  <c r="A873" i="59" s="1"/>
  <c r="D915" i="59"/>
  <c r="A915" i="59" s="1"/>
  <c r="D959" i="59"/>
  <c r="A959" i="59" s="1"/>
  <c r="D1001" i="59"/>
  <c r="A1001" i="59" s="1"/>
  <c r="D1043" i="59"/>
  <c r="A1043" i="59" s="1"/>
  <c r="D1123" i="59"/>
  <c r="A1123" i="59" s="1"/>
  <c r="D1208" i="59"/>
  <c r="A1208" i="59" s="1"/>
  <c r="D1078" i="59"/>
  <c r="A1078" i="59" s="1"/>
  <c r="D1166" i="59"/>
  <c r="A1166" i="59" s="1"/>
  <c r="D1249" i="59"/>
  <c r="A1249" i="59" s="1"/>
  <c r="D480" i="59"/>
  <c r="A480" i="59" s="1"/>
  <c r="D524" i="59"/>
  <c r="A524" i="59" s="1"/>
  <c r="D566" i="59"/>
  <c r="A566" i="59" s="1"/>
  <c r="D608" i="59"/>
  <c r="A608" i="59" s="1"/>
  <c r="D652" i="59"/>
  <c r="A652" i="59" s="1"/>
  <c r="D694" i="59"/>
  <c r="A694" i="59" s="1"/>
  <c r="D736" i="59"/>
  <c r="A736" i="59" s="1"/>
  <c r="D780" i="59"/>
  <c r="A780" i="59" s="1"/>
  <c r="D822" i="59"/>
  <c r="A822" i="59" s="1"/>
  <c r="D864" i="59"/>
  <c r="A864" i="59" s="1"/>
  <c r="D908" i="59"/>
  <c r="A908" i="59" s="1"/>
  <c r="D950" i="59"/>
  <c r="A950" i="59" s="1"/>
  <c r="D992" i="59"/>
  <c r="A992" i="59" s="1"/>
  <c r="D1014" i="59"/>
  <c r="A1014" i="59" s="1"/>
  <c r="D1036" i="59"/>
  <c r="A1036" i="59" s="1"/>
  <c r="D1060" i="59"/>
  <c r="A1060" i="59" s="1"/>
  <c r="D1103" i="59"/>
  <c r="A1103" i="59" s="1"/>
  <c r="D1148" i="59"/>
  <c r="A1148" i="59" s="1"/>
  <c r="D1188" i="59"/>
  <c r="A1188" i="59" s="1"/>
  <c r="D1231" i="59"/>
  <c r="A1231" i="59" s="1"/>
  <c r="D809" i="59"/>
  <c r="A809" i="59" s="1"/>
  <c r="D1023" i="59"/>
  <c r="A1023" i="59" s="1"/>
  <c r="D1251" i="59"/>
  <c r="A1251" i="59" s="1"/>
  <c r="D502" i="59"/>
  <c r="A502" i="59" s="1"/>
  <c r="D630" i="59"/>
  <c r="A630" i="59" s="1"/>
  <c r="D716" i="59"/>
  <c r="A716" i="59" s="1"/>
  <c r="D844" i="59"/>
  <c r="A844" i="59" s="1"/>
  <c r="D972" i="59"/>
  <c r="A972" i="59" s="1"/>
  <c r="D1046" i="59"/>
  <c r="A1046" i="59" s="1"/>
  <c r="D1167" i="59"/>
  <c r="A1167" i="59" s="1"/>
  <c r="D1905" i="59"/>
  <c r="A1905" i="59" s="1"/>
  <c r="D1777" i="59"/>
  <c r="A1777" i="59" s="1"/>
  <c r="D1649" i="59"/>
  <c r="A1649" i="59" s="1"/>
  <c r="D1553" i="59"/>
  <c r="A1553" i="59" s="1"/>
  <c r="D1489" i="59"/>
  <c r="A1489" i="59" s="1"/>
  <c r="D1425" i="59"/>
  <c r="A1425" i="59" s="1"/>
  <c r="D1361" i="59"/>
  <c r="A1361" i="59" s="1"/>
  <c r="D2664" i="59"/>
  <c r="A2664" i="59" s="1"/>
  <c r="D2536" i="59"/>
  <c r="A2536" i="59" s="1"/>
  <c r="D2408" i="59"/>
  <c r="A2408" i="59" s="1"/>
  <c r="D2280" i="59"/>
  <c r="A2280" i="59" s="1"/>
  <c r="D2151" i="59"/>
  <c r="A2151" i="59" s="1"/>
  <c r="D2023" i="59"/>
  <c r="A2023" i="59" s="1"/>
  <c r="D1149" i="59"/>
  <c r="A1149" i="59" s="1"/>
  <c r="D1234" i="59"/>
  <c r="A1234" i="59" s="1"/>
  <c r="D1323" i="59"/>
  <c r="A1323" i="59" s="1"/>
  <c r="D457" i="59"/>
  <c r="A457" i="59" s="1"/>
  <c r="D499" i="59"/>
  <c r="A499" i="59" s="1"/>
  <c r="D543" i="59"/>
  <c r="A543" i="59" s="1"/>
  <c r="D585" i="59"/>
  <c r="A585" i="59" s="1"/>
  <c r="D627" i="59"/>
  <c r="A627" i="59" s="1"/>
  <c r="D671" i="59"/>
  <c r="A671" i="59" s="1"/>
  <c r="D713" i="59"/>
  <c r="A713" i="59" s="1"/>
  <c r="D755" i="59"/>
  <c r="A755" i="59" s="1"/>
  <c r="D799" i="59"/>
  <c r="A799" i="59" s="1"/>
  <c r="D841" i="59"/>
  <c r="A841" i="59" s="1"/>
  <c r="D883" i="59"/>
  <c r="A883" i="59" s="1"/>
  <c r="D927" i="59"/>
  <c r="A927" i="59" s="1"/>
  <c r="D969" i="59"/>
  <c r="A969" i="59" s="1"/>
  <c r="D1011" i="59"/>
  <c r="A1011" i="59" s="1"/>
  <c r="D1059" i="59"/>
  <c r="A1059" i="59" s="1"/>
  <c r="D1144" i="59"/>
  <c r="A1144" i="59" s="1"/>
  <c r="D1227" i="59"/>
  <c r="A1227" i="59" s="1"/>
  <c r="D1102" i="59"/>
  <c r="A1102" i="59" s="1"/>
  <c r="D1185" i="59"/>
  <c r="A1185" i="59" s="1"/>
  <c r="D1269" i="59"/>
  <c r="A1269" i="59" s="1"/>
  <c r="D492" i="59"/>
  <c r="A492" i="59" s="1"/>
  <c r="D534" i="59"/>
  <c r="A534" i="59" s="1"/>
  <c r="D576" i="59"/>
  <c r="A576" i="59" s="1"/>
  <c r="D620" i="59"/>
  <c r="A620" i="59" s="1"/>
  <c r="D662" i="59"/>
  <c r="A662" i="59" s="1"/>
  <c r="D704" i="59"/>
  <c r="A704" i="59" s="1"/>
  <c r="D748" i="59"/>
  <c r="A748" i="59" s="1"/>
  <c r="D790" i="59"/>
  <c r="A790" i="59" s="1"/>
  <c r="D832" i="59"/>
  <c r="A832" i="59" s="1"/>
  <c r="D876" i="59"/>
  <c r="A876" i="59" s="1"/>
  <c r="D918" i="59"/>
  <c r="A918" i="59" s="1"/>
  <c r="D960" i="59"/>
  <c r="A960" i="59" s="1"/>
  <c r="D998" i="59"/>
  <c r="A998" i="59" s="1"/>
  <c r="D1020" i="59"/>
  <c r="A1020" i="59" s="1"/>
  <c r="D1040" i="59"/>
  <c r="A1040" i="59" s="1"/>
  <c r="D1071" i="59"/>
  <c r="A1071" i="59" s="1"/>
  <c r="D1116" i="59"/>
  <c r="A1116" i="59" s="1"/>
  <c r="D1156" i="59"/>
  <c r="A1156" i="59" s="1"/>
  <c r="D1199" i="59"/>
  <c r="A1199" i="59" s="1"/>
  <c r="D1244" i="59"/>
  <c r="A1244" i="59" s="1"/>
  <c r="D1873" i="59"/>
  <c r="A1873" i="59" s="1"/>
  <c r="D1745" i="59"/>
  <c r="A1745" i="59" s="1"/>
  <c r="D1617" i="59"/>
  <c r="A1617" i="59" s="1"/>
  <c r="D1537" i="59"/>
  <c r="A1537" i="59" s="1"/>
  <c r="D1473" i="59"/>
  <c r="A1473" i="59" s="1"/>
  <c r="D1409" i="59"/>
  <c r="A1409" i="59" s="1"/>
  <c r="D1345" i="59"/>
  <c r="A1345" i="59" s="1"/>
  <c r="D2632" i="59"/>
  <c r="A2632" i="59" s="1"/>
  <c r="D2504" i="59"/>
  <c r="A2504" i="59" s="1"/>
  <c r="D2376" i="59"/>
  <c r="A2376" i="59" s="1"/>
  <c r="D2248" i="59"/>
  <c r="A2248" i="59" s="1"/>
  <c r="D2119" i="59"/>
  <c r="A2119" i="59" s="1"/>
  <c r="D1074" i="59"/>
  <c r="A1074" i="59" s="1"/>
  <c r="D1170" i="59"/>
  <c r="A1170" i="59" s="1"/>
  <c r="D1258" i="59"/>
  <c r="A1258" i="59" s="1"/>
  <c r="D425" i="59"/>
  <c r="A425" i="59" s="1"/>
  <c r="D467" i="59"/>
  <c r="A467" i="59" s="1"/>
  <c r="D511" i="59"/>
  <c r="A511" i="59" s="1"/>
  <c r="D553" i="59"/>
  <c r="A553" i="59" s="1"/>
  <c r="D595" i="59"/>
  <c r="A595" i="59" s="1"/>
  <c r="D639" i="59"/>
  <c r="A639" i="59" s="1"/>
  <c r="D681" i="59"/>
  <c r="A681" i="59" s="1"/>
  <c r="D723" i="59"/>
  <c r="A723" i="59" s="1"/>
  <c r="D767" i="59"/>
  <c r="A767" i="59" s="1"/>
  <c r="D851" i="59"/>
  <c r="A851" i="59" s="1"/>
  <c r="D895" i="59"/>
  <c r="A895" i="59" s="1"/>
  <c r="D979" i="59"/>
  <c r="A979" i="59" s="1"/>
  <c r="D1080" i="59"/>
  <c r="A1080" i="59" s="1"/>
  <c r="D1121" i="59"/>
  <c r="A1121" i="59" s="1"/>
  <c r="D1293" i="59"/>
  <c r="A1293" i="59" s="1"/>
  <c r="D588" i="59"/>
  <c r="A588" i="59" s="1"/>
  <c r="D758" i="59"/>
  <c r="A758" i="59" s="1"/>
  <c r="D886" i="59"/>
  <c r="A886" i="59" s="1"/>
  <c r="D1004" i="59"/>
  <c r="A1004" i="59" s="1"/>
  <c r="D1084" i="59"/>
  <c r="A1084" i="59" s="1"/>
  <c r="D1212" i="59"/>
  <c r="A1212" i="59" s="1"/>
  <c r="L56" i="31"/>
  <c r="D186" i="55" s="1"/>
  <c r="L52" i="31"/>
  <c r="D182" i="55" s="1"/>
  <c r="I55" i="31"/>
  <c r="E185" i="55" s="1"/>
  <c r="I53" i="31"/>
  <c r="E183" i="55" s="1"/>
  <c r="V87" i="37"/>
  <c r="X187" i="55" l="1"/>
  <c r="O98" i="77" s="1"/>
  <c r="X191" i="55"/>
  <c r="O102" i="77" s="1"/>
  <c r="X182" i="55"/>
  <c r="O93" i="77" s="1"/>
  <c r="Z183" i="55"/>
  <c r="Q94" i="77" s="1"/>
  <c r="Z185" i="55"/>
  <c r="Q96" i="77" s="1"/>
  <c r="X190" i="55"/>
  <c r="O101" i="77" s="1"/>
  <c r="X186" i="55"/>
  <c r="O97" i="77" s="1"/>
  <c r="X189" i="55"/>
  <c r="O100" i="77" s="1"/>
  <c r="Y186" i="55"/>
  <c r="P97" i="77" s="1"/>
  <c r="Y182" i="55"/>
  <c r="P93" i="77" s="1"/>
  <c r="X181" i="55"/>
  <c r="O92" i="77" s="1"/>
  <c r="X185" i="55"/>
  <c r="O96" i="77" s="1"/>
  <c r="X183" i="55"/>
  <c r="O94" i="77" s="1"/>
  <c r="X184" i="55"/>
  <c r="O95" i="77" s="1"/>
  <c r="X188" i="55"/>
  <c r="O99" i="77" s="1"/>
  <c r="X192" i="55"/>
  <c r="O103" i="77" s="1"/>
  <c r="L62" i="31"/>
  <c r="D192" i="55" s="1"/>
  <c r="L59" i="31"/>
  <c r="D189" i="55" s="1"/>
  <c r="Q87" i="37"/>
  <c r="R87" i="37" s="1"/>
  <c r="I60" i="31"/>
  <c r="E190" i="55" s="1"/>
  <c r="L53" i="31"/>
  <c r="D183" i="55" s="1"/>
  <c r="L55" i="31"/>
  <c r="D185" i="55" s="1"/>
  <c r="I57" i="31"/>
  <c r="E187" i="55" s="1"/>
  <c r="I52" i="31"/>
  <c r="E182" i="55" s="1"/>
  <c r="I51" i="31"/>
  <c r="E181" i="55" s="1"/>
  <c r="I62" i="31"/>
  <c r="E192" i="55" s="1"/>
  <c r="L60" i="31"/>
  <c r="D190" i="55" s="1"/>
  <c r="I59" i="31"/>
  <c r="E189" i="55" s="1"/>
  <c r="I56" i="31"/>
  <c r="E186" i="55" s="1"/>
  <c r="L51" i="31"/>
  <c r="D181" i="55" s="1"/>
  <c r="L61" i="31"/>
  <c r="D191" i="55" s="1"/>
  <c r="I54" i="31"/>
  <c r="E184" i="55" s="1"/>
  <c r="L54" i="31"/>
  <c r="D184" i="55" s="1"/>
  <c r="I58" i="31"/>
  <c r="E188" i="55" s="1"/>
  <c r="L58" i="31"/>
  <c r="D188" i="55" s="1"/>
  <c r="L57" i="31"/>
  <c r="D187" i="55" s="1"/>
  <c r="I61" i="31"/>
  <c r="E191" i="55" s="1"/>
  <c r="P66" i="37"/>
  <c r="Q66" i="37" s="1"/>
  <c r="K66" i="37"/>
  <c r="L66" i="37" s="1"/>
  <c r="M66" i="37" s="1"/>
  <c r="H14" i="39"/>
  <c r="G14" i="39"/>
  <c r="T40" i="37"/>
  <c r="T48" i="37"/>
  <c r="T108" i="37"/>
  <c r="U39" i="37"/>
  <c r="U31" i="37"/>
  <c r="U38" i="37"/>
  <c r="U107" i="37"/>
  <c r="T116" i="37"/>
  <c r="U132" i="37"/>
  <c r="U40" i="37"/>
  <c r="U48" i="37"/>
  <c r="U108" i="37"/>
  <c r="T39" i="37"/>
  <c r="U124" i="37"/>
  <c r="T31" i="37"/>
  <c r="T38" i="37"/>
  <c r="T107" i="37"/>
  <c r="U116" i="37"/>
  <c r="T132" i="37"/>
  <c r="T124" i="37"/>
  <c r="Y187" i="55" l="1"/>
  <c r="P98" i="77" s="1"/>
  <c r="Z184" i="55"/>
  <c r="Q95" i="77" s="1"/>
  <c r="Z189" i="55"/>
  <c r="Q100" i="77" s="1"/>
  <c r="Z182" i="55"/>
  <c r="Q93" i="77" s="1"/>
  <c r="Z190" i="55"/>
  <c r="Q101" i="77" s="1"/>
  <c r="Y188" i="55"/>
  <c r="P99" i="77" s="1"/>
  <c r="Y191" i="55"/>
  <c r="P102" i="77" s="1"/>
  <c r="Y190" i="55"/>
  <c r="P101" i="77" s="1"/>
  <c r="Z187" i="55"/>
  <c r="Q98" i="77" s="1"/>
  <c r="Z188" i="55"/>
  <c r="Q99" i="77" s="1"/>
  <c r="Y181" i="55"/>
  <c r="P92" i="77" s="1"/>
  <c r="Z192" i="55"/>
  <c r="Q103" i="77" s="1"/>
  <c r="Y185" i="55"/>
  <c r="P96" i="77" s="1"/>
  <c r="Y189" i="55"/>
  <c r="P100" i="77" s="1"/>
  <c r="Z191" i="55"/>
  <c r="Q102" i="77" s="1"/>
  <c r="Y184" i="55"/>
  <c r="P95" i="77" s="1"/>
  <c r="Z186" i="55"/>
  <c r="Q97" i="77" s="1"/>
  <c r="Z181" i="55"/>
  <c r="Q92" i="77" s="1"/>
  <c r="Y183" i="55"/>
  <c r="P94" i="77" s="1"/>
  <c r="Y192" i="55"/>
  <c r="P103" i="77" s="1"/>
  <c r="O107" i="37"/>
  <c r="O31" i="37"/>
  <c r="O39" i="37"/>
  <c r="O40" i="37"/>
  <c r="O48" i="37"/>
  <c r="O38" i="37"/>
  <c r="O116" i="37"/>
  <c r="O124" i="37"/>
  <c r="O132" i="37"/>
  <c r="O108" i="37"/>
  <c r="R66" i="37"/>
  <c r="A10" i="37"/>
  <c r="B10" i="37"/>
  <c r="C11" i="42"/>
  <c r="C10" i="42"/>
  <c r="A11" i="42"/>
  <c r="B11" i="42"/>
  <c r="B10" i="42"/>
  <c r="A10" i="42"/>
  <c r="F20" i="41"/>
  <c r="E20" i="41"/>
  <c r="D20" i="41"/>
  <c r="C20" i="41"/>
  <c r="C15" i="41"/>
  <c r="F16" i="41"/>
  <c r="E16" i="41"/>
  <c r="D16" i="41"/>
  <c r="C16" i="41"/>
  <c r="F15" i="41"/>
  <c r="E15" i="41"/>
  <c r="D15" i="41"/>
  <c r="G16" i="38"/>
  <c r="F16" i="38"/>
  <c r="G15" i="38"/>
  <c r="F15" i="38"/>
  <c r="I15" i="38" s="1"/>
  <c r="D25" i="41" l="1"/>
  <c r="F138" i="55"/>
  <c r="E138" i="55"/>
  <c r="E125" i="55"/>
  <c r="F125" i="55"/>
  <c r="E99" i="55"/>
  <c r="F99" i="55"/>
  <c r="F11" i="42"/>
  <c r="E11" i="42"/>
  <c r="G11" i="42"/>
  <c r="D11" i="42"/>
  <c r="G10" i="42"/>
  <c r="E10" i="42"/>
  <c r="F10" i="42"/>
  <c r="D10" i="42"/>
  <c r="I16" i="38"/>
  <c r="C25" i="41"/>
  <c r="U10" i="37"/>
  <c r="T10" i="37"/>
  <c r="C10" i="37"/>
  <c r="X138" i="55" l="1"/>
  <c r="O79" i="77" s="1"/>
  <c r="Y138" i="55"/>
  <c r="P79" i="77" s="1"/>
  <c r="Y99" i="55"/>
  <c r="P40" i="77" s="1"/>
  <c r="Y125" i="55"/>
  <c r="P66" i="77" s="1"/>
  <c r="X99" i="55"/>
  <c r="O40" i="77" s="1"/>
  <c r="X125" i="55"/>
  <c r="O66" i="77" s="1"/>
  <c r="P10" i="42"/>
  <c r="P11" i="42"/>
  <c r="H11" i="42"/>
  <c r="I11" i="42" s="1"/>
  <c r="O10" i="37"/>
  <c r="H10" i="37"/>
  <c r="A48" i="40"/>
  <c r="B48" i="40"/>
  <c r="C48" i="40"/>
  <c r="A49" i="40"/>
  <c r="B49" i="40"/>
  <c r="C49" i="40"/>
  <c r="A9" i="40"/>
  <c r="B9" i="40"/>
  <c r="C9" i="40"/>
  <c r="A10" i="40"/>
  <c r="B10" i="40"/>
  <c r="C10" i="40"/>
  <c r="A11" i="40"/>
  <c r="B11" i="40"/>
  <c r="C11" i="40"/>
  <c r="A12" i="40"/>
  <c r="B12" i="40"/>
  <c r="C12" i="40"/>
  <c r="A13" i="40"/>
  <c r="B13" i="40"/>
  <c r="C13" i="40"/>
  <c r="A14" i="40"/>
  <c r="B14" i="40"/>
  <c r="C14" i="40"/>
  <c r="A15" i="40"/>
  <c r="B15" i="40"/>
  <c r="C15" i="40"/>
  <c r="A16" i="40"/>
  <c r="B16" i="40"/>
  <c r="C16" i="40"/>
  <c r="A17" i="40"/>
  <c r="B17" i="40"/>
  <c r="C17" i="40"/>
  <c r="A18" i="40"/>
  <c r="B18" i="40"/>
  <c r="C18" i="40"/>
  <c r="A19" i="40"/>
  <c r="B19" i="40"/>
  <c r="C19" i="40"/>
  <c r="A20" i="40"/>
  <c r="B20" i="40"/>
  <c r="C20" i="40"/>
  <c r="A21" i="40"/>
  <c r="B21" i="40"/>
  <c r="C21" i="40"/>
  <c r="A22" i="40"/>
  <c r="B22" i="40"/>
  <c r="C22" i="40"/>
  <c r="A23" i="40"/>
  <c r="B23" i="40"/>
  <c r="C23" i="40"/>
  <c r="A24" i="40"/>
  <c r="B24" i="40"/>
  <c r="C24" i="40"/>
  <c r="A25" i="40"/>
  <c r="B25" i="40"/>
  <c r="C25" i="40"/>
  <c r="A26" i="40"/>
  <c r="B26" i="40"/>
  <c r="C26" i="40"/>
  <c r="A27" i="40"/>
  <c r="B27" i="40"/>
  <c r="C27" i="40"/>
  <c r="A28" i="40"/>
  <c r="B28" i="40"/>
  <c r="C28" i="40"/>
  <c r="A29" i="40"/>
  <c r="B29" i="40"/>
  <c r="C29" i="40"/>
  <c r="A30" i="40"/>
  <c r="B30" i="40"/>
  <c r="C30" i="40"/>
  <c r="A31" i="40"/>
  <c r="B31" i="40"/>
  <c r="C31" i="40"/>
  <c r="A32" i="40"/>
  <c r="B32" i="40"/>
  <c r="C32" i="40"/>
  <c r="A33" i="40"/>
  <c r="B33" i="40"/>
  <c r="C33" i="40"/>
  <c r="A34" i="40"/>
  <c r="B34" i="40"/>
  <c r="C34" i="40"/>
  <c r="A35" i="40"/>
  <c r="B35" i="40"/>
  <c r="C35" i="40"/>
  <c r="A36" i="40"/>
  <c r="B36" i="40"/>
  <c r="C36" i="40"/>
  <c r="A37" i="40"/>
  <c r="B37" i="40"/>
  <c r="C37" i="40"/>
  <c r="A38" i="40"/>
  <c r="B38" i="40"/>
  <c r="C38" i="40"/>
  <c r="A39" i="40"/>
  <c r="B39" i="40"/>
  <c r="C39" i="40"/>
  <c r="A40" i="40"/>
  <c r="B40" i="40"/>
  <c r="C40" i="40"/>
  <c r="A41" i="40"/>
  <c r="B41" i="40"/>
  <c r="C41" i="40"/>
  <c r="A42" i="40"/>
  <c r="B42" i="40"/>
  <c r="C42" i="40"/>
  <c r="A43" i="40"/>
  <c r="B43" i="40"/>
  <c r="C43" i="40"/>
  <c r="A44" i="40"/>
  <c r="B44" i="40"/>
  <c r="C44" i="40"/>
  <c r="A45" i="40"/>
  <c r="B45" i="40"/>
  <c r="C45" i="40"/>
  <c r="A46" i="40"/>
  <c r="B46" i="40"/>
  <c r="C46" i="40"/>
  <c r="A47" i="40"/>
  <c r="B47" i="40"/>
  <c r="C47" i="40"/>
  <c r="C8" i="40"/>
  <c r="B8" i="40"/>
  <c r="A8" i="40"/>
  <c r="J8" i="40" l="1"/>
  <c r="E8" i="40"/>
  <c r="F8" i="40"/>
  <c r="J43" i="40"/>
  <c r="E43" i="40"/>
  <c r="F43" i="40"/>
  <c r="J45" i="40"/>
  <c r="E45" i="40"/>
  <c r="F45" i="40"/>
  <c r="J41" i="40"/>
  <c r="E41" i="40"/>
  <c r="F41" i="40"/>
  <c r="J37" i="40"/>
  <c r="E37" i="40"/>
  <c r="F37" i="40"/>
  <c r="J33" i="40"/>
  <c r="E33" i="40"/>
  <c r="F33" i="40"/>
  <c r="J29" i="40"/>
  <c r="E29" i="40"/>
  <c r="F29" i="40"/>
  <c r="J25" i="40"/>
  <c r="E25" i="40"/>
  <c r="F25" i="40"/>
  <c r="J21" i="40"/>
  <c r="E21" i="40"/>
  <c r="F21" i="40"/>
  <c r="J17" i="40"/>
  <c r="E17" i="40"/>
  <c r="F17" i="40"/>
  <c r="J13" i="40"/>
  <c r="E13" i="40"/>
  <c r="F13" i="40"/>
  <c r="J9" i="40"/>
  <c r="E9" i="40"/>
  <c r="F9" i="40"/>
  <c r="J46" i="40"/>
  <c r="F46" i="40"/>
  <c r="E46" i="40"/>
  <c r="J42" i="40"/>
  <c r="F42" i="40"/>
  <c r="E42" i="40"/>
  <c r="J38" i="40"/>
  <c r="F38" i="40"/>
  <c r="E38" i="40"/>
  <c r="J34" i="40"/>
  <c r="F34" i="40"/>
  <c r="E34" i="40"/>
  <c r="J30" i="40"/>
  <c r="F30" i="40"/>
  <c r="E30" i="40"/>
  <c r="J26" i="40"/>
  <c r="F26" i="40"/>
  <c r="E26" i="40"/>
  <c r="J22" i="40"/>
  <c r="F22" i="40"/>
  <c r="E22" i="40"/>
  <c r="J18" i="40"/>
  <c r="E18" i="40"/>
  <c r="F18" i="40"/>
  <c r="J14" i="40"/>
  <c r="F14" i="40"/>
  <c r="E14" i="40"/>
  <c r="J10" i="40"/>
  <c r="F10" i="40"/>
  <c r="E10" i="40"/>
  <c r="K11" i="42"/>
  <c r="L11" i="42" s="1"/>
  <c r="D252" i="55" s="1"/>
  <c r="J47" i="40"/>
  <c r="E47" i="40"/>
  <c r="F47" i="40"/>
  <c r="J39" i="40"/>
  <c r="E39" i="40"/>
  <c r="F39" i="40"/>
  <c r="J35" i="40"/>
  <c r="E35" i="40"/>
  <c r="F35" i="40"/>
  <c r="J31" i="40"/>
  <c r="E31" i="40"/>
  <c r="F31" i="40"/>
  <c r="J27" i="40"/>
  <c r="E27" i="40"/>
  <c r="F27" i="40"/>
  <c r="J23" i="40"/>
  <c r="E23" i="40"/>
  <c r="F23" i="40"/>
  <c r="J19" i="40"/>
  <c r="E19" i="40"/>
  <c r="F19" i="40"/>
  <c r="J15" i="40"/>
  <c r="E15" i="40"/>
  <c r="F15" i="40"/>
  <c r="J11" i="40"/>
  <c r="E11" i="40"/>
  <c r="F11" i="40"/>
  <c r="J48" i="40"/>
  <c r="E48" i="40"/>
  <c r="F48" i="40"/>
  <c r="J44" i="40"/>
  <c r="E44" i="40"/>
  <c r="F44" i="40"/>
  <c r="J40" i="40"/>
  <c r="E40" i="40"/>
  <c r="F40" i="40"/>
  <c r="J36" i="40"/>
  <c r="E36" i="40"/>
  <c r="F36" i="40"/>
  <c r="J32" i="40"/>
  <c r="E32" i="40"/>
  <c r="F32" i="40"/>
  <c r="J28" i="40"/>
  <c r="E28" i="40"/>
  <c r="F28" i="40"/>
  <c r="J24" i="40"/>
  <c r="E24" i="40"/>
  <c r="F24" i="40"/>
  <c r="J20" i="40"/>
  <c r="F20" i="40"/>
  <c r="E20" i="40"/>
  <c r="J16" i="40"/>
  <c r="F16" i="40"/>
  <c r="E16" i="40"/>
  <c r="J12" i="40"/>
  <c r="F12" i="40"/>
  <c r="E12" i="40"/>
  <c r="J49" i="40"/>
  <c r="E49" i="40"/>
  <c r="F49" i="40"/>
  <c r="D38" i="40"/>
  <c r="G38" i="40" s="1"/>
  <c r="D34" i="40"/>
  <c r="G34" i="40" s="1"/>
  <c r="H34" i="40" s="1"/>
  <c r="D30" i="40"/>
  <c r="G30" i="40" s="1"/>
  <c r="D26" i="40"/>
  <c r="G26" i="40" s="1"/>
  <c r="H26" i="40" s="1"/>
  <c r="D22" i="40"/>
  <c r="G22" i="40" s="1"/>
  <c r="D18" i="40"/>
  <c r="G18" i="40" s="1"/>
  <c r="H18" i="40" s="1"/>
  <c r="D14" i="40"/>
  <c r="G14" i="40" s="1"/>
  <c r="D10" i="40"/>
  <c r="G10" i="40" s="1"/>
  <c r="H10" i="40" s="1"/>
  <c r="D46" i="40"/>
  <c r="D42" i="40"/>
  <c r="G42" i="40" s="1"/>
  <c r="H42" i="40" s="1"/>
  <c r="D47" i="40"/>
  <c r="G47" i="40" s="1"/>
  <c r="D43" i="40"/>
  <c r="G43" i="40" s="1"/>
  <c r="H43" i="40" s="1"/>
  <c r="D35" i="40"/>
  <c r="G35" i="40" s="1"/>
  <c r="D31" i="40"/>
  <c r="G31" i="40" s="1"/>
  <c r="H31" i="40" s="1"/>
  <c r="I31" i="40" s="1"/>
  <c r="D27" i="40"/>
  <c r="G27" i="40" s="1"/>
  <c r="D23" i="40"/>
  <c r="G23" i="40" s="1"/>
  <c r="H23" i="40" s="1"/>
  <c r="I23" i="40" s="1"/>
  <c r="D19" i="40"/>
  <c r="G19" i="40" s="1"/>
  <c r="D15" i="40"/>
  <c r="G15" i="40" s="1"/>
  <c r="H15" i="40" s="1"/>
  <c r="I15" i="40" s="1"/>
  <c r="D11" i="40"/>
  <c r="G11" i="40" s="1"/>
  <c r="D48" i="40"/>
  <c r="G48" i="40" s="1"/>
  <c r="H48" i="40" s="1"/>
  <c r="I48" i="40" s="1"/>
  <c r="D39" i="40"/>
  <c r="G39" i="40" s="1"/>
  <c r="D44" i="40"/>
  <c r="G44" i="40" s="1"/>
  <c r="H44" i="40" s="1"/>
  <c r="D40" i="40"/>
  <c r="G40" i="40" s="1"/>
  <c r="D36" i="40"/>
  <c r="G36" i="40" s="1"/>
  <c r="H36" i="40" s="1"/>
  <c r="D32" i="40"/>
  <c r="G32" i="40" s="1"/>
  <c r="D28" i="40"/>
  <c r="G28" i="40" s="1"/>
  <c r="H28" i="40" s="1"/>
  <c r="D24" i="40"/>
  <c r="G24" i="40" s="1"/>
  <c r="D20" i="40"/>
  <c r="G20" i="40" s="1"/>
  <c r="H20" i="40" s="1"/>
  <c r="D16" i="40"/>
  <c r="G16" i="40" s="1"/>
  <c r="D12" i="40"/>
  <c r="G12" i="40" s="1"/>
  <c r="H12" i="40" s="1"/>
  <c r="D49" i="40"/>
  <c r="D45" i="40"/>
  <c r="G45" i="40" s="1"/>
  <c r="H45" i="40" s="1"/>
  <c r="I45" i="40" s="1"/>
  <c r="D41" i="40"/>
  <c r="G41" i="40" s="1"/>
  <c r="D37" i="40"/>
  <c r="G37" i="40" s="1"/>
  <c r="H37" i="40" s="1"/>
  <c r="I37" i="40" s="1"/>
  <c r="D33" i="40"/>
  <c r="G33" i="40" s="1"/>
  <c r="D29" i="40"/>
  <c r="G29" i="40" s="1"/>
  <c r="H29" i="40" s="1"/>
  <c r="I29" i="40" s="1"/>
  <c r="D25" i="40"/>
  <c r="G25" i="40" s="1"/>
  <c r="D21" i="40"/>
  <c r="G21" i="40" s="1"/>
  <c r="H21" i="40" s="1"/>
  <c r="I21" i="40" s="1"/>
  <c r="D17" i="40"/>
  <c r="G17" i="40" s="1"/>
  <c r="D13" i="40"/>
  <c r="G13" i="40" s="1"/>
  <c r="H13" i="40" s="1"/>
  <c r="I13" i="40" s="1"/>
  <c r="D9" i="40"/>
  <c r="G9" i="40" s="1"/>
  <c r="D8" i="40"/>
  <c r="G8" i="40" s="1"/>
  <c r="F19" i="38"/>
  <c r="X252" i="55" l="1"/>
  <c r="O128" i="77" s="1"/>
  <c r="I43" i="40"/>
  <c r="I28" i="40"/>
  <c r="K28" i="40" s="1"/>
  <c r="E354" i="55" s="1"/>
  <c r="I44" i="40"/>
  <c r="I20" i="40"/>
  <c r="D333" i="55" s="1"/>
  <c r="I36" i="40"/>
  <c r="K36" i="40" s="1"/>
  <c r="E350" i="55" s="1"/>
  <c r="I10" i="40"/>
  <c r="D324" i="55" s="1"/>
  <c r="I26" i="40"/>
  <c r="I42" i="40"/>
  <c r="D337" i="55" s="1"/>
  <c r="N11" i="42"/>
  <c r="K29" i="40"/>
  <c r="E353" i="55" s="1"/>
  <c r="D353" i="55"/>
  <c r="K13" i="40"/>
  <c r="E360" i="55" s="1"/>
  <c r="D360" i="55"/>
  <c r="K45" i="40"/>
  <c r="E326" i="55" s="1"/>
  <c r="D326" i="55"/>
  <c r="K23" i="40"/>
  <c r="E345" i="55" s="1"/>
  <c r="D345" i="55"/>
  <c r="K10" i="40"/>
  <c r="E324" i="55" s="1"/>
  <c r="K48" i="40"/>
  <c r="E322" i="55" s="1"/>
  <c r="D322" i="55"/>
  <c r="K43" i="40"/>
  <c r="E357" i="55" s="1"/>
  <c r="D357" i="55"/>
  <c r="K26" i="40"/>
  <c r="E348" i="55" s="1"/>
  <c r="D348" i="55"/>
  <c r="K37" i="40"/>
  <c r="E342" i="55" s="1"/>
  <c r="D342" i="55"/>
  <c r="K44" i="40"/>
  <c r="E356" i="55" s="1"/>
  <c r="D356" i="55"/>
  <c r="K15" i="40"/>
  <c r="E355" i="55" s="1"/>
  <c r="D355" i="55"/>
  <c r="K21" i="40"/>
  <c r="E334" i="55" s="1"/>
  <c r="D334" i="55"/>
  <c r="D354" i="55"/>
  <c r="K31" i="40"/>
  <c r="E329" i="55" s="1"/>
  <c r="D329" i="55"/>
  <c r="H39" i="40"/>
  <c r="I39" i="40" s="1"/>
  <c r="H8" i="40"/>
  <c r="I8" i="40" s="1"/>
  <c r="H40" i="40"/>
  <c r="I40" i="40" s="1"/>
  <c r="H27" i="40"/>
  <c r="I27" i="40" s="1"/>
  <c r="H32" i="40"/>
  <c r="I32" i="40" s="1"/>
  <c r="H19" i="40"/>
  <c r="I19" i="40" s="1"/>
  <c r="H30" i="40"/>
  <c r="I30" i="40" s="1"/>
  <c r="H25" i="40"/>
  <c r="I25" i="40" s="1"/>
  <c r="H14" i="40"/>
  <c r="I14" i="40" s="1"/>
  <c r="H17" i="40"/>
  <c r="I17" i="40" s="1"/>
  <c r="H38" i="40"/>
  <c r="I38" i="40" s="1"/>
  <c r="H9" i="40"/>
  <c r="I9" i="40" s="1"/>
  <c r="H41" i="40"/>
  <c r="I41" i="40" s="1"/>
  <c r="H33" i="40"/>
  <c r="I33" i="40" s="1"/>
  <c r="H24" i="40"/>
  <c r="I24" i="40" s="1"/>
  <c r="H11" i="40"/>
  <c r="I11" i="40" s="1"/>
  <c r="H47" i="40"/>
  <c r="I47" i="40" s="1"/>
  <c r="H22" i="40"/>
  <c r="H16" i="40"/>
  <c r="I16" i="40" s="1"/>
  <c r="H35" i="40"/>
  <c r="I35" i="40" s="1"/>
  <c r="I18" i="40"/>
  <c r="I34" i="40"/>
  <c r="I12" i="40"/>
  <c r="G49" i="40"/>
  <c r="G46" i="40"/>
  <c r="I22" i="40"/>
  <c r="B14" i="35"/>
  <c r="A12" i="35"/>
  <c r="A13" i="35"/>
  <c r="A14" i="35"/>
  <c r="B11" i="35"/>
  <c r="B12" i="35"/>
  <c r="B13" i="35"/>
  <c r="A11" i="35"/>
  <c r="F12" i="33"/>
  <c r="F13" i="33"/>
  <c r="F14" i="33"/>
  <c r="F16" i="33"/>
  <c r="A13" i="33"/>
  <c r="B13" i="33"/>
  <c r="A14" i="33"/>
  <c r="B14" i="33"/>
  <c r="A15" i="33"/>
  <c r="B15" i="33"/>
  <c r="A16" i="33"/>
  <c r="B16" i="33"/>
  <c r="A12" i="33"/>
  <c r="B12" i="33"/>
  <c r="B11" i="33"/>
  <c r="A11" i="33"/>
  <c r="C7" i="33"/>
  <c r="C34" i="55" s="1"/>
  <c r="B103" i="31"/>
  <c r="B104" i="31"/>
  <c r="B105" i="31"/>
  <c r="B106" i="31"/>
  <c r="B107" i="31"/>
  <c r="A104" i="31"/>
  <c r="A105" i="31"/>
  <c r="A106" i="31"/>
  <c r="A107" i="31"/>
  <c r="A103" i="31"/>
  <c r="C93" i="31"/>
  <c r="C84" i="31"/>
  <c r="C75" i="31"/>
  <c r="C74" i="31"/>
  <c r="K12" i="24"/>
  <c r="J12" i="24"/>
  <c r="X334" i="55" l="1"/>
  <c r="O154" i="77" s="1"/>
  <c r="X356" i="55"/>
  <c r="O176" i="77" s="1"/>
  <c r="X348" i="55"/>
  <c r="O168" i="77" s="1"/>
  <c r="X322" i="55"/>
  <c r="O142" i="77" s="1"/>
  <c r="Y345" i="55"/>
  <c r="P165" i="77" s="1"/>
  <c r="Y360" i="55"/>
  <c r="P180" i="77" s="1"/>
  <c r="X337" i="55"/>
  <c r="O157" i="77" s="1"/>
  <c r="X333" i="55"/>
  <c r="O153" i="77" s="1"/>
  <c r="X329" i="55"/>
  <c r="O149" i="77" s="1"/>
  <c r="Y334" i="55"/>
  <c r="P154" i="77" s="1"/>
  <c r="Y356" i="55"/>
  <c r="P176" i="77" s="1"/>
  <c r="Y348" i="55"/>
  <c r="P168" i="77" s="1"/>
  <c r="Y322" i="55"/>
  <c r="P142" i="77" s="1"/>
  <c r="X326" i="55"/>
  <c r="O146" i="77" s="1"/>
  <c r="X353" i="55"/>
  <c r="O173" i="77" s="1"/>
  <c r="X34" i="55"/>
  <c r="Y329" i="55"/>
  <c r="P149" i="77" s="1"/>
  <c r="X355" i="55"/>
  <c r="O175" i="77" s="1"/>
  <c r="X342" i="55"/>
  <c r="O162" i="77" s="1"/>
  <c r="X357" i="55"/>
  <c r="O177" i="77" s="1"/>
  <c r="Y324" i="55"/>
  <c r="P144" i="77" s="1"/>
  <c r="Y326" i="55"/>
  <c r="P146" i="77" s="1"/>
  <c r="Y353" i="55"/>
  <c r="P173" i="77" s="1"/>
  <c r="X324" i="55"/>
  <c r="O144" i="77" s="1"/>
  <c r="Y354" i="55"/>
  <c r="P174" i="77" s="1"/>
  <c r="X354" i="55"/>
  <c r="O174" i="77" s="1"/>
  <c r="Y355" i="55"/>
  <c r="P175" i="77" s="1"/>
  <c r="Y342" i="55"/>
  <c r="P162" i="77" s="1"/>
  <c r="Y357" i="55"/>
  <c r="P177" i="77" s="1"/>
  <c r="X345" i="55"/>
  <c r="O165" i="77" s="1"/>
  <c r="X360" i="55"/>
  <c r="O180" i="77" s="1"/>
  <c r="Y350" i="55"/>
  <c r="P170" i="77" s="1"/>
  <c r="K20" i="40"/>
  <c r="E333" i="55" s="1"/>
  <c r="K42" i="40"/>
  <c r="E337" i="55" s="1"/>
  <c r="D350" i="55"/>
  <c r="Q11" i="42"/>
  <c r="E252" i="55"/>
  <c r="L48" i="40"/>
  <c r="K38" i="40"/>
  <c r="E341" i="55" s="1"/>
  <c r="D341" i="55"/>
  <c r="K22" i="40"/>
  <c r="E349" i="55" s="1"/>
  <c r="D349" i="55"/>
  <c r="K34" i="40"/>
  <c r="E352" i="55" s="1"/>
  <c r="D352" i="55"/>
  <c r="K35" i="40"/>
  <c r="E351" i="55" s="1"/>
  <c r="D351" i="55"/>
  <c r="K11" i="40"/>
  <c r="E358" i="55" s="1"/>
  <c r="D358" i="55"/>
  <c r="K33" i="40"/>
  <c r="E346" i="55" s="1"/>
  <c r="D346" i="55"/>
  <c r="K9" i="40"/>
  <c r="E325" i="55" s="1"/>
  <c r="D325" i="55"/>
  <c r="K17" i="40"/>
  <c r="E340" i="55" s="1"/>
  <c r="D340" i="55"/>
  <c r="K25" i="40"/>
  <c r="E343" i="55" s="1"/>
  <c r="D343" i="55"/>
  <c r="K19" i="40"/>
  <c r="E332" i="55" s="1"/>
  <c r="D332" i="55"/>
  <c r="K27" i="40"/>
  <c r="E328" i="55" s="1"/>
  <c r="D328" i="55"/>
  <c r="K8" i="40"/>
  <c r="E362" i="55" s="1"/>
  <c r="D362" i="55"/>
  <c r="K30" i="40"/>
  <c r="E330" i="55" s="1"/>
  <c r="D330" i="55"/>
  <c r="K14" i="40"/>
  <c r="E361" i="55" s="1"/>
  <c r="D361" i="55"/>
  <c r="K12" i="40"/>
  <c r="E359" i="55" s="1"/>
  <c r="D359" i="55"/>
  <c r="K18" i="40"/>
  <c r="E331" i="55" s="1"/>
  <c r="D331" i="55"/>
  <c r="K16" i="40"/>
  <c r="E339" i="55" s="1"/>
  <c r="D339" i="55"/>
  <c r="K47" i="40"/>
  <c r="E323" i="55" s="1"/>
  <c r="D323" i="55"/>
  <c r="K24" i="40"/>
  <c r="E344" i="55" s="1"/>
  <c r="D344" i="55"/>
  <c r="K41" i="40"/>
  <c r="E336" i="55" s="1"/>
  <c r="D336" i="55"/>
  <c r="K32" i="40"/>
  <c r="E347" i="55" s="1"/>
  <c r="D347" i="55"/>
  <c r="K40" i="40"/>
  <c r="E335" i="55" s="1"/>
  <c r="D335" i="55"/>
  <c r="K39" i="40"/>
  <c r="E338" i="55" s="1"/>
  <c r="D338" i="55"/>
  <c r="H46" i="40"/>
  <c r="I46" i="40" s="1"/>
  <c r="H49" i="40"/>
  <c r="I49" i="40" s="1"/>
  <c r="E13" i="35"/>
  <c r="H13" i="35" s="1"/>
  <c r="E12" i="35"/>
  <c r="H12" i="35" s="1"/>
  <c r="E14" i="35"/>
  <c r="H14" i="35" s="1"/>
  <c r="D11" i="33"/>
  <c r="D16" i="33"/>
  <c r="D14" i="33"/>
  <c r="D12" i="33"/>
  <c r="D15" i="33"/>
  <c r="D13" i="33"/>
  <c r="G103" i="31"/>
  <c r="G107" i="31"/>
  <c r="G106" i="31"/>
  <c r="G105" i="31"/>
  <c r="G104" i="31"/>
  <c r="Y336" i="55" l="1"/>
  <c r="P156" i="77" s="1"/>
  <c r="Y331" i="55"/>
  <c r="P151" i="77" s="1"/>
  <c r="Y332" i="55"/>
  <c r="P152" i="77" s="1"/>
  <c r="Y346" i="55"/>
  <c r="P166" i="77" s="1"/>
  <c r="X338" i="55"/>
  <c r="O158" i="77" s="1"/>
  <c r="X347" i="55"/>
  <c r="O167" i="77" s="1"/>
  <c r="X344" i="55"/>
  <c r="O164" i="77" s="1"/>
  <c r="X339" i="55"/>
  <c r="O159" i="77" s="1"/>
  <c r="X359" i="55"/>
  <c r="O179" i="77" s="1"/>
  <c r="X330" i="55"/>
  <c r="O150" i="77" s="1"/>
  <c r="X328" i="55"/>
  <c r="O148" i="77" s="1"/>
  <c r="X343" i="55"/>
  <c r="O163" i="77" s="1"/>
  <c r="X325" i="55"/>
  <c r="O145" i="77" s="1"/>
  <c r="X358" i="55"/>
  <c r="O178" i="77" s="1"/>
  <c r="X352" i="55"/>
  <c r="O172" i="77" s="1"/>
  <c r="X341" i="55"/>
  <c r="O161" i="77" s="1"/>
  <c r="Y335" i="55"/>
  <c r="P155" i="77" s="1"/>
  <c r="Y323" i="55"/>
  <c r="P143" i="77" s="1"/>
  <c r="Y361" i="55"/>
  <c r="P181" i="77" s="1"/>
  <c r="Y362" i="55"/>
  <c r="P182" i="77" s="1"/>
  <c r="Y340" i="55"/>
  <c r="P160" i="77" s="1"/>
  <c r="Y351" i="55"/>
  <c r="P171" i="77" s="1"/>
  <c r="Y349" i="55"/>
  <c r="P169" i="77" s="1"/>
  <c r="Y252" i="55"/>
  <c r="P128" i="77" s="1"/>
  <c r="Y333" i="55"/>
  <c r="P153" i="77" s="1"/>
  <c r="Y338" i="55"/>
  <c r="P158" i="77" s="1"/>
  <c r="Y347" i="55"/>
  <c r="P167" i="77" s="1"/>
  <c r="Y344" i="55"/>
  <c r="P164" i="77" s="1"/>
  <c r="Y339" i="55"/>
  <c r="P159" i="77" s="1"/>
  <c r="Y359" i="55"/>
  <c r="P179" i="77" s="1"/>
  <c r="Y330" i="55"/>
  <c r="P150" i="77" s="1"/>
  <c r="Y328" i="55"/>
  <c r="P148" i="77" s="1"/>
  <c r="Y343" i="55"/>
  <c r="P163" i="77" s="1"/>
  <c r="Y325" i="55"/>
  <c r="P145" i="77" s="1"/>
  <c r="Y358" i="55"/>
  <c r="P178" i="77" s="1"/>
  <c r="Y352" i="55"/>
  <c r="P172" i="77" s="1"/>
  <c r="Y341" i="55"/>
  <c r="P161" i="77" s="1"/>
  <c r="X350" i="55"/>
  <c r="O170" i="77" s="1"/>
  <c r="AH7" i="77"/>
  <c r="O7" i="77"/>
  <c r="AJ7" i="77" s="1"/>
  <c r="X335" i="55"/>
  <c r="O155" i="77" s="1"/>
  <c r="X336" i="55"/>
  <c r="O156" i="77" s="1"/>
  <c r="X323" i="55"/>
  <c r="O143" i="77" s="1"/>
  <c r="X331" i="55"/>
  <c r="O151" i="77" s="1"/>
  <c r="X361" i="55"/>
  <c r="O181" i="77" s="1"/>
  <c r="X362" i="55"/>
  <c r="O182" i="77" s="1"/>
  <c r="X332" i="55"/>
  <c r="O152" i="77" s="1"/>
  <c r="X340" i="55"/>
  <c r="O160" i="77" s="1"/>
  <c r="X346" i="55"/>
  <c r="O166" i="77" s="1"/>
  <c r="X351" i="55"/>
  <c r="O171" i="77" s="1"/>
  <c r="X349" i="55"/>
  <c r="O169" i="77" s="1"/>
  <c r="Y337" i="55"/>
  <c r="P157" i="77" s="1"/>
  <c r="K49" i="40"/>
  <c r="E321" i="55" s="1"/>
  <c r="D321" i="55"/>
  <c r="K46" i="40"/>
  <c r="E327" i="55" s="1"/>
  <c r="D327" i="55"/>
  <c r="L49" i="40"/>
  <c r="I104" i="31"/>
  <c r="L104" i="31" s="1"/>
  <c r="I103" i="31"/>
  <c r="L103" i="31" s="1"/>
  <c r="D389" i="55" s="1"/>
  <c r="I105" i="31"/>
  <c r="L105" i="31" s="1"/>
  <c r="D387" i="55" s="1"/>
  <c r="I106" i="31"/>
  <c r="L106" i="31" s="1"/>
  <c r="D390" i="55" s="1"/>
  <c r="I107" i="31"/>
  <c r="L107" i="31" s="1"/>
  <c r="D386" i="55" s="1"/>
  <c r="G14" i="35"/>
  <c r="D306" i="55"/>
  <c r="G12" i="35"/>
  <c r="D307" i="55"/>
  <c r="G13" i="35"/>
  <c r="D308" i="55"/>
  <c r="E11" i="35"/>
  <c r="H11" i="35" s="1"/>
  <c r="G15" i="33"/>
  <c r="H15" i="33" s="1"/>
  <c r="G14" i="33"/>
  <c r="H14" i="33" s="1"/>
  <c r="G13" i="33"/>
  <c r="H13" i="33" s="1"/>
  <c r="G12" i="33"/>
  <c r="H12" i="33" s="1"/>
  <c r="G16" i="33"/>
  <c r="H16" i="33" s="1"/>
  <c r="C38" i="31"/>
  <c r="C39" i="31"/>
  <c r="C37" i="31"/>
  <c r="G314" i="45"/>
  <c r="B21" i="31"/>
  <c r="B22" i="31"/>
  <c r="B23" i="31"/>
  <c r="B24" i="31"/>
  <c r="B25" i="31"/>
  <c r="B26" i="31"/>
  <c r="B27" i="31"/>
  <c r="B28" i="31"/>
  <c r="A22" i="31"/>
  <c r="F22" i="31" s="1"/>
  <c r="A23" i="31"/>
  <c r="F23" i="31" s="1"/>
  <c r="A24" i="31"/>
  <c r="A25" i="31"/>
  <c r="F25" i="31" s="1"/>
  <c r="A26" i="31"/>
  <c r="F26" i="31" s="1"/>
  <c r="A27" i="31"/>
  <c r="F27" i="31" s="1"/>
  <c r="A28" i="31"/>
  <c r="F28" i="31" s="1"/>
  <c r="A21" i="31"/>
  <c r="H9" i="42"/>
  <c r="I9" i="42" s="1"/>
  <c r="K9" i="42" s="1"/>
  <c r="L9" i="42" s="1"/>
  <c r="D250" i="55" s="1"/>
  <c r="D26" i="41"/>
  <c r="C26" i="41"/>
  <c r="D9" i="41"/>
  <c r="D274" i="55" s="1"/>
  <c r="C9" i="41"/>
  <c r="C274" i="55" s="1"/>
  <c r="L34" i="40"/>
  <c r="L32" i="40"/>
  <c r="L23" i="40"/>
  <c r="L20" i="40"/>
  <c r="L16" i="40"/>
  <c r="L12" i="40"/>
  <c r="L11" i="40"/>
  <c r="L8" i="40"/>
  <c r="G6" i="38"/>
  <c r="F6" i="38"/>
  <c r="E6" i="38"/>
  <c r="B6" i="38"/>
  <c r="G5" i="38"/>
  <c r="F5" i="38"/>
  <c r="E5" i="38"/>
  <c r="B5" i="38"/>
  <c r="G4" i="38"/>
  <c r="F4" i="38"/>
  <c r="E4" i="38"/>
  <c r="B4" i="38"/>
  <c r="H3" i="38"/>
  <c r="F3" i="38"/>
  <c r="E3" i="38"/>
  <c r="B3" i="38"/>
  <c r="I124" i="37"/>
  <c r="I97" i="37"/>
  <c r="V97" i="37"/>
  <c r="I78" i="37"/>
  <c r="I76" i="37"/>
  <c r="I65" i="37"/>
  <c r="A50" i="37"/>
  <c r="I39" i="37"/>
  <c r="I31" i="37"/>
  <c r="I20" i="37"/>
  <c r="V10" i="37"/>
  <c r="D27" i="34"/>
  <c r="C26" i="34"/>
  <c r="G102" i="34"/>
  <c r="G100" i="34"/>
  <c r="D29" i="34"/>
  <c r="C29" i="34"/>
  <c r="D28" i="34"/>
  <c r="C28" i="34"/>
  <c r="C27" i="34"/>
  <c r="I11" i="34"/>
  <c r="H11" i="34"/>
  <c r="G11" i="34"/>
  <c r="I10" i="34"/>
  <c r="H10" i="34"/>
  <c r="G10" i="34"/>
  <c r="I9" i="34"/>
  <c r="H9" i="34"/>
  <c r="G9" i="34"/>
  <c r="F11" i="33"/>
  <c r="D9" i="31"/>
  <c r="C9" i="31"/>
  <c r="B9" i="31"/>
  <c r="D8" i="31"/>
  <c r="C8" i="31"/>
  <c r="B8" i="31"/>
  <c r="D7" i="31"/>
  <c r="C7" i="31"/>
  <c r="B7" i="31"/>
  <c r="F6" i="31"/>
  <c r="D6" i="31"/>
  <c r="C6" i="31"/>
  <c r="B6" i="31"/>
  <c r="B4" i="31"/>
  <c r="X389" i="55" l="1"/>
  <c r="O188" i="77" s="1"/>
  <c r="X307" i="55"/>
  <c r="O138" i="77" s="1"/>
  <c r="X386" i="55"/>
  <c r="O185" i="77" s="1"/>
  <c r="X321" i="55"/>
  <c r="O141" i="77" s="1"/>
  <c r="X250" i="55"/>
  <c r="O126" i="77" s="1"/>
  <c r="Y327" i="55"/>
  <c r="P147" i="77" s="1"/>
  <c r="Y321" i="55"/>
  <c r="P141" i="77" s="1"/>
  <c r="X308" i="55"/>
  <c r="O139" i="77" s="1"/>
  <c r="X306" i="55"/>
  <c r="O137" i="77" s="1"/>
  <c r="X387" i="55"/>
  <c r="O186" i="77" s="1"/>
  <c r="X327" i="55"/>
  <c r="O147" i="77" s="1"/>
  <c r="X390" i="55"/>
  <c r="O189" i="77" s="1"/>
  <c r="E123" i="55"/>
  <c r="E117" i="55"/>
  <c r="E114" i="55"/>
  <c r="E116" i="55"/>
  <c r="F109" i="55"/>
  <c r="F133" i="55"/>
  <c r="F136" i="55"/>
  <c r="E112" i="55"/>
  <c r="F119" i="55"/>
  <c r="F113" i="55"/>
  <c r="E133" i="55"/>
  <c r="F118" i="55"/>
  <c r="F127" i="55"/>
  <c r="E132" i="55"/>
  <c r="E109" i="55"/>
  <c r="E124" i="55"/>
  <c r="E115" i="55"/>
  <c r="E130" i="55"/>
  <c r="E113" i="55"/>
  <c r="E126" i="55"/>
  <c r="F124" i="55"/>
  <c r="F131" i="55"/>
  <c r="F115" i="55"/>
  <c r="E119" i="55"/>
  <c r="E127" i="55"/>
  <c r="E136" i="55"/>
  <c r="F130" i="55"/>
  <c r="F134" i="55"/>
  <c r="E135" i="55"/>
  <c r="E118" i="55"/>
  <c r="E110" i="55"/>
  <c r="E129" i="55"/>
  <c r="F120" i="55"/>
  <c r="E134" i="55"/>
  <c r="F129" i="55"/>
  <c r="E128" i="55"/>
  <c r="F110" i="55"/>
  <c r="F128" i="55"/>
  <c r="F111" i="55"/>
  <c r="F132" i="55"/>
  <c r="E111" i="55"/>
  <c r="E131" i="55"/>
  <c r="E137" i="55"/>
  <c r="F112" i="55"/>
  <c r="F123" i="55"/>
  <c r="E120" i="55"/>
  <c r="F126" i="55"/>
  <c r="F114" i="55"/>
  <c r="F117" i="55"/>
  <c r="F135" i="55"/>
  <c r="F116" i="55"/>
  <c r="F137" i="55"/>
  <c r="C86" i="34"/>
  <c r="B86" i="34"/>
  <c r="B35" i="34"/>
  <c r="B83" i="34"/>
  <c r="C83" i="34"/>
  <c r="C35" i="34"/>
  <c r="C84" i="34"/>
  <c r="B36" i="34"/>
  <c r="C36" i="34"/>
  <c r="B84" i="34"/>
  <c r="C37" i="34"/>
  <c r="B85" i="34"/>
  <c r="C85" i="34"/>
  <c r="B37" i="34"/>
  <c r="J20" i="37"/>
  <c r="P20" i="37"/>
  <c r="J97" i="37"/>
  <c r="K97" i="37" s="1"/>
  <c r="L97" i="37" s="1"/>
  <c r="M97" i="37" s="1"/>
  <c r="P97" i="37"/>
  <c r="Q97" i="37" s="1"/>
  <c r="J31" i="37"/>
  <c r="P31" i="37"/>
  <c r="J76" i="37"/>
  <c r="K76" i="37" s="1"/>
  <c r="L76" i="37" s="1"/>
  <c r="M76" i="37" s="1"/>
  <c r="P76" i="37"/>
  <c r="J124" i="37"/>
  <c r="P124" i="37"/>
  <c r="J39" i="37"/>
  <c r="K39" i="37" s="1"/>
  <c r="L39" i="37" s="1"/>
  <c r="M39" i="37" s="1"/>
  <c r="P39" i="37"/>
  <c r="J65" i="37"/>
  <c r="K65" i="37" s="1"/>
  <c r="L65" i="37" s="1"/>
  <c r="M65" i="37" s="1"/>
  <c r="P65" i="37"/>
  <c r="J78" i="37"/>
  <c r="K78" i="37" s="1"/>
  <c r="L78" i="37" s="1"/>
  <c r="M78" i="37" s="1"/>
  <c r="P78" i="37"/>
  <c r="K31" i="37"/>
  <c r="L31" i="37" s="1"/>
  <c r="M31" i="37" s="1"/>
  <c r="I10" i="37"/>
  <c r="I13" i="33"/>
  <c r="J13" i="33" s="1"/>
  <c r="K13" i="33" s="1"/>
  <c r="I14" i="33"/>
  <c r="J14" i="33" s="1"/>
  <c r="K14" i="33" s="1"/>
  <c r="I15" i="33"/>
  <c r="J15" i="33" s="1"/>
  <c r="K15" i="33" s="1"/>
  <c r="L15" i="33" s="1"/>
  <c r="I16" i="33"/>
  <c r="J16" i="33" s="1"/>
  <c r="K16" i="33" s="1"/>
  <c r="I12" i="33"/>
  <c r="J12" i="33" s="1"/>
  <c r="K12" i="33" s="1"/>
  <c r="D388" i="55"/>
  <c r="K104" i="31"/>
  <c r="M104" i="31" s="1"/>
  <c r="N104" i="31" s="1"/>
  <c r="K107" i="31"/>
  <c r="M107" i="31" s="1"/>
  <c r="N107" i="31" s="1"/>
  <c r="K105" i="31"/>
  <c r="M105" i="31" s="1"/>
  <c r="N105" i="31" s="1"/>
  <c r="K106" i="31"/>
  <c r="K103" i="31"/>
  <c r="M103" i="31" s="1"/>
  <c r="N103" i="31" s="1"/>
  <c r="G11" i="35"/>
  <c r="D309" i="55"/>
  <c r="J12" i="35"/>
  <c r="K12" i="35" s="1"/>
  <c r="C307" i="55"/>
  <c r="J13" i="35"/>
  <c r="K13" i="35" s="1"/>
  <c r="C308" i="55"/>
  <c r="J14" i="35"/>
  <c r="K14" i="35" s="1"/>
  <c r="C306" i="55"/>
  <c r="E91" i="55"/>
  <c r="F91" i="55"/>
  <c r="G11" i="33"/>
  <c r="H11" i="33" s="1"/>
  <c r="H27" i="31"/>
  <c r="H23" i="31"/>
  <c r="H26" i="31"/>
  <c r="H22" i="31"/>
  <c r="F21" i="31"/>
  <c r="H25" i="31"/>
  <c r="H28" i="31"/>
  <c r="K28" i="31" s="1"/>
  <c r="D153" i="55" s="1"/>
  <c r="C31" i="34"/>
  <c r="G27" i="34"/>
  <c r="G28" i="34"/>
  <c r="G26" i="34"/>
  <c r="F24" i="31"/>
  <c r="G19" i="38"/>
  <c r="I19" i="38" s="1"/>
  <c r="I61" i="37"/>
  <c r="V19" i="37"/>
  <c r="I40" i="37"/>
  <c r="V61" i="37"/>
  <c r="I48" i="37"/>
  <c r="I108" i="37"/>
  <c r="I132" i="37"/>
  <c r="P132" i="37" s="1"/>
  <c r="E22" i="39"/>
  <c r="L22" i="39" s="1"/>
  <c r="E25" i="41"/>
  <c r="C28" i="41"/>
  <c r="D28" i="41"/>
  <c r="K15" i="38"/>
  <c r="F37" i="31"/>
  <c r="F93" i="31"/>
  <c r="F84" i="31"/>
  <c r="F75" i="31"/>
  <c r="F39" i="31"/>
  <c r="F38" i="31"/>
  <c r="F74" i="31"/>
  <c r="E37" i="31"/>
  <c r="E93" i="31"/>
  <c r="E84" i="31"/>
  <c r="E75" i="31"/>
  <c r="E38" i="31"/>
  <c r="E74" i="31"/>
  <c r="E39" i="31"/>
  <c r="B28" i="34"/>
  <c r="B29" i="34"/>
  <c r="B27" i="34"/>
  <c r="D26" i="34"/>
  <c r="D31" i="34" s="1"/>
  <c r="V20" i="37"/>
  <c r="I19" i="37"/>
  <c r="I38" i="37"/>
  <c r="I60" i="37"/>
  <c r="V65" i="37"/>
  <c r="I107" i="37"/>
  <c r="L9" i="40"/>
  <c r="L13" i="40"/>
  <c r="L15" i="40"/>
  <c r="L17" i="40"/>
  <c r="L19" i="40"/>
  <c r="L21" i="40"/>
  <c r="L42" i="40"/>
  <c r="L46" i="40"/>
  <c r="I77" i="37"/>
  <c r="E23" i="39"/>
  <c r="L10" i="40"/>
  <c r="L14" i="40"/>
  <c r="L18" i="40"/>
  <c r="L22" i="40"/>
  <c r="V60" i="37"/>
  <c r="I116" i="37"/>
  <c r="L36" i="40"/>
  <c r="L40" i="40"/>
  <c r="L44" i="40"/>
  <c r="C27" i="41"/>
  <c r="E26" i="41"/>
  <c r="N9" i="42"/>
  <c r="E250" i="55" s="1"/>
  <c r="L24" i="40"/>
  <c r="L25" i="40"/>
  <c r="L26" i="40"/>
  <c r="L27" i="40"/>
  <c r="L28" i="40"/>
  <c r="L29" i="40"/>
  <c r="L30" i="40"/>
  <c r="L31" i="40"/>
  <c r="L33" i="40"/>
  <c r="L35" i="40"/>
  <c r="L37" i="40"/>
  <c r="L38" i="40"/>
  <c r="L39" i="40"/>
  <c r="L41" i="40"/>
  <c r="L43" i="40"/>
  <c r="L45" i="40"/>
  <c r="L47" i="40"/>
  <c r="H13" i="42"/>
  <c r="I13" i="42" s="1"/>
  <c r="K13" i="42" s="1"/>
  <c r="L13" i="42" s="1"/>
  <c r="D253" i="55" s="1"/>
  <c r="H12" i="42"/>
  <c r="I12" i="42" s="1"/>
  <c r="K12" i="42" s="1"/>
  <c r="L12" i="42" s="1"/>
  <c r="D254" i="55" s="1"/>
  <c r="H10" i="42"/>
  <c r="I10" i="42" s="1"/>
  <c r="K10" i="42" s="1"/>
  <c r="L10" i="42" s="1"/>
  <c r="D251" i="55" s="1"/>
  <c r="X253" i="55" l="1"/>
  <c r="O129" i="77" s="1"/>
  <c r="Y306" i="55"/>
  <c r="P137" i="77" s="1"/>
  <c r="Y111" i="55"/>
  <c r="P52" i="77" s="1"/>
  <c r="X110" i="55"/>
  <c r="O51" i="77" s="1"/>
  <c r="X113" i="55"/>
  <c r="O54" i="77" s="1"/>
  <c r="X109" i="55"/>
  <c r="O50" i="77" s="1"/>
  <c r="Y136" i="55"/>
  <c r="P77" i="77" s="1"/>
  <c r="Y135" i="55"/>
  <c r="P76" i="77" s="1"/>
  <c r="X120" i="55"/>
  <c r="O61" i="77" s="1"/>
  <c r="X131" i="55"/>
  <c r="O72" i="77" s="1"/>
  <c r="Y128" i="55"/>
  <c r="P69" i="77" s="1"/>
  <c r="X134" i="55"/>
  <c r="O75" i="77" s="1"/>
  <c r="X118" i="55"/>
  <c r="O59" i="77" s="1"/>
  <c r="X136" i="55"/>
  <c r="O77" i="77" s="1"/>
  <c r="Y131" i="55"/>
  <c r="P72" i="77" s="1"/>
  <c r="X130" i="55"/>
  <c r="O71" i="77" s="1"/>
  <c r="X132" i="55"/>
  <c r="O73" i="77" s="1"/>
  <c r="Y113" i="55"/>
  <c r="P54" i="77" s="1"/>
  <c r="Y133" i="55"/>
  <c r="P74" i="77" s="1"/>
  <c r="X117" i="55"/>
  <c r="O58" i="77" s="1"/>
  <c r="Y116" i="55"/>
  <c r="P57" i="77" s="1"/>
  <c r="Y126" i="55"/>
  <c r="P67" i="77" s="1"/>
  <c r="Y130" i="55"/>
  <c r="P71" i="77" s="1"/>
  <c r="X388" i="55"/>
  <c r="O187" i="77" s="1"/>
  <c r="X251" i="55"/>
  <c r="O127" i="77" s="1"/>
  <c r="Y250" i="55"/>
  <c r="P126" i="77" s="1"/>
  <c r="X153" i="55"/>
  <c r="O82" i="77" s="1"/>
  <c r="Y91" i="55"/>
  <c r="P32" i="77" s="1"/>
  <c r="Y308" i="55"/>
  <c r="P139" i="77" s="1"/>
  <c r="X309" i="55"/>
  <c r="O140" i="77" s="1"/>
  <c r="Y117" i="55"/>
  <c r="P58" i="77" s="1"/>
  <c r="Y123" i="55"/>
  <c r="P64" i="77" s="1"/>
  <c r="X111" i="55"/>
  <c r="O52" i="77" s="1"/>
  <c r="Y110" i="55"/>
  <c r="P51" i="77" s="1"/>
  <c r="Y120" i="55"/>
  <c r="P61" i="77" s="1"/>
  <c r="X135" i="55"/>
  <c r="O76" i="77" s="1"/>
  <c r="X127" i="55"/>
  <c r="O68" i="77" s="1"/>
  <c r="Y124" i="55"/>
  <c r="P65" i="77" s="1"/>
  <c r="X115" i="55"/>
  <c r="O56" i="77" s="1"/>
  <c r="Y127" i="55"/>
  <c r="P68" i="77" s="1"/>
  <c r="Y119" i="55"/>
  <c r="P60" i="77" s="1"/>
  <c r="Y109" i="55"/>
  <c r="P50" i="77" s="1"/>
  <c r="X123" i="55"/>
  <c r="O64" i="77" s="1"/>
  <c r="Y307" i="55"/>
  <c r="P138" i="77" s="1"/>
  <c r="X137" i="55"/>
  <c r="O78" i="77" s="1"/>
  <c r="Y129" i="55"/>
  <c r="P70" i="77" s="1"/>
  <c r="Y115" i="55"/>
  <c r="P56" i="77" s="1"/>
  <c r="X133" i="55"/>
  <c r="O74" i="77" s="1"/>
  <c r="X114" i="55"/>
  <c r="O55" i="77" s="1"/>
  <c r="X254" i="55"/>
  <c r="O130" i="77" s="1"/>
  <c r="X91" i="55"/>
  <c r="O32" i="77" s="1"/>
  <c r="Y137" i="55"/>
  <c r="P78" i="77" s="1"/>
  <c r="Y114" i="55"/>
  <c r="P55" i="77" s="1"/>
  <c r="Y112" i="55"/>
  <c r="P53" i="77" s="1"/>
  <c r="Y132" i="55"/>
  <c r="P73" i="77" s="1"/>
  <c r="X128" i="55"/>
  <c r="O69" i="77" s="1"/>
  <c r="X129" i="55"/>
  <c r="O70" i="77" s="1"/>
  <c r="Y134" i="55"/>
  <c r="P75" i="77" s="1"/>
  <c r="X119" i="55"/>
  <c r="O60" i="77" s="1"/>
  <c r="X126" i="55"/>
  <c r="O67" i="77" s="1"/>
  <c r="X124" i="55"/>
  <c r="O65" i="77" s="1"/>
  <c r="Y118" i="55"/>
  <c r="P59" i="77" s="1"/>
  <c r="X112" i="55"/>
  <c r="O53" i="77" s="1"/>
  <c r="X116" i="55"/>
  <c r="O57" i="77" s="1"/>
  <c r="K124" i="37"/>
  <c r="E89" i="55"/>
  <c r="C386" i="55"/>
  <c r="I23" i="39"/>
  <c r="L23" i="39"/>
  <c r="D374" i="55"/>
  <c r="C374" i="55"/>
  <c r="C377" i="55"/>
  <c r="I22" i="39"/>
  <c r="E108" i="55"/>
  <c r="R97" i="37"/>
  <c r="J77" i="37"/>
  <c r="K77" i="37" s="1"/>
  <c r="L77" i="37" s="1"/>
  <c r="M77" i="37" s="1"/>
  <c r="P77" i="37"/>
  <c r="J61" i="37"/>
  <c r="K61" i="37" s="1"/>
  <c r="L61" i="37" s="1"/>
  <c r="M61" i="37" s="1"/>
  <c r="P61" i="37"/>
  <c r="J10" i="37"/>
  <c r="P10" i="37"/>
  <c r="J40" i="37"/>
  <c r="K40" i="37" s="1"/>
  <c r="L40" i="37" s="1"/>
  <c r="M40" i="37" s="1"/>
  <c r="P40" i="37"/>
  <c r="J116" i="37"/>
  <c r="P116" i="37"/>
  <c r="J38" i="37"/>
  <c r="K38" i="37" s="1"/>
  <c r="L38" i="37" s="1"/>
  <c r="M38" i="37" s="1"/>
  <c r="P38" i="37"/>
  <c r="J48" i="37"/>
  <c r="K48" i="37" s="1"/>
  <c r="L48" i="37" s="1"/>
  <c r="M48" i="37" s="1"/>
  <c r="P48" i="37"/>
  <c r="J60" i="37"/>
  <c r="K60" i="37" s="1"/>
  <c r="L60" i="37" s="1"/>
  <c r="M60" i="37" s="1"/>
  <c r="P60" i="37"/>
  <c r="Q60" i="37" s="1"/>
  <c r="J19" i="37"/>
  <c r="P19" i="37"/>
  <c r="Q19" i="37" s="1"/>
  <c r="J107" i="37"/>
  <c r="P107" i="37"/>
  <c r="J108" i="37"/>
  <c r="P108" i="37"/>
  <c r="J132" i="37"/>
  <c r="K132" i="37" s="1"/>
  <c r="L132" i="37" s="1"/>
  <c r="M132" i="37" s="1"/>
  <c r="E92" i="55"/>
  <c r="Q65" i="37"/>
  <c r="R65" i="37" s="1"/>
  <c r="I11" i="33"/>
  <c r="J11" i="33" s="1"/>
  <c r="C387" i="55"/>
  <c r="H84" i="31"/>
  <c r="C264" i="55" s="1"/>
  <c r="K26" i="31"/>
  <c r="D154" i="55" s="1"/>
  <c r="K23" i="31"/>
  <c r="D156" i="55" s="1"/>
  <c r="C390" i="55"/>
  <c r="M106" i="31"/>
  <c r="N106" i="31" s="1"/>
  <c r="K25" i="31"/>
  <c r="D151" i="55" s="1"/>
  <c r="K22" i="31"/>
  <c r="D157" i="55" s="1"/>
  <c r="K27" i="31"/>
  <c r="D152" i="55" s="1"/>
  <c r="D39" i="55"/>
  <c r="L14" i="33"/>
  <c r="O14" i="33" s="1"/>
  <c r="P14" i="33" s="1"/>
  <c r="L12" i="33"/>
  <c r="O12" i="33" s="1"/>
  <c r="P12" i="33" s="1"/>
  <c r="D42" i="55"/>
  <c r="L13" i="33"/>
  <c r="D40" i="55"/>
  <c r="L16" i="33"/>
  <c r="O16" i="33" s="1"/>
  <c r="P16" i="33" s="1"/>
  <c r="D38" i="55"/>
  <c r="J11" i="35"/>
  <c r="K11" i="35" s="1"/>
  <c r="C309" i="55"/>
  <c r="Q9" i="42"/>
  <c r="D37" i="55"/>
  <c r="H24" i="31"/>
  <c r="K24" i="31" s="1"/>
  <c r="D155" i="55" s="1"/>
  <c r="C388" i="55"/>
  <c r="C389" i="55"/>
  <c r="S59" i="31"/>
  <c r="T59" i="31" s="1"/>
  <c r="H21" i="31"/>
  <c r="K21" i="31" s="1"/>
  <c r="D158" i="55" s="1"/>
  <c r="D36" i="34"/>
  <c r="E36" i="34" s="1"/>
  <c r="D35" i="34"/>
  <c r="D37" i="34"/>
  <c r="E50" i="34" s="1"/>
  <c r="D86" i="34"/>
  <c r="E86" i="34" s="1"/>
  <c r="B38" i="34"/>
  <c r="C38" i="34"/>
  <c r="D84" i="34"/>
  <c r="C87" i="34"/>
  <c r="H38" i="31"/>
  <c r="C168" i="55" s="1"/>
  <c r="H74" i="31"/>
  <c r="C239" i="55" s="1"/>
  <c r="H37" i="31"/>
  <c r="C167" i="55" s="1"/>
  <c r="H75" i="31"/>
  <c r="C240" i="55" s="1"/>
  <c r="H39" i="31"/>
  <c r="C169" i="55" s="1"/>
  <c r="H93" i="31"/>
  <c r="C283" i="55" s="1"/>
  <c r="D27" i="41"/>
  <c r="E27" i="41" s="1"/>
  <c r="E28" i="41"/>
  <c r="R59" i="31"/>
  <c r="R55" i="31"/>
  <c r="R61" i="31"/>
  <c r="S52" i="31"/>
  <c r="T52" i="31" s="1"/>
  <c r="S62" i="31"/>
  <c r="T62" i="31" s="1"/>
  <c r="N12" i="42"/>
  <c r="E254" i="55" s="1"/>
  <c r="B87" i="34"/>
  <c r="R60" i="31"/>
  <c r="G101" i="34"/>
  <c r="K20" i="37"/>
  <c r="L20" i="37" s="1"/>
  <c r="M20" i="37" s="1"/>
  <c r="E96" i="55" s="1"/>
  <c r="D85" i="34"/>
  <c r="E85" i="34" s="1"/>
  <c r="N13" i="42"/>
  <c r="E253" i="55" s="1"/>
  <c r="D83" i="34"/>
  <c r="B26" i="34"/>
  <c r="R54" i="31"/>
  <c r="S56" i="31"/>
  <c r="T56" i="31" s="1"/>
  <c r="Y389" i="55" l="1"/>
  <c r="P188" i="77" s="1"/>
  <c r="X157" i="55"/>
  <c r="O86" i="77" s="1"/>
  <c r="X169" i="55"/>
  <c r="O90" i="77" s="1"/>
  <c r="Y388" i="55"/>
  <c r="P187" i="77" s="1"/>
  <c r="X154" i="55"/>
  <c r="O83" i="77" s="1"/>
  <c r="Y377" i="55"/>
  <c r="P184" i="77" s="1"/>
  <c r="Y254" i="55"/>
  <c r="P130" i="77" s="1"/>
  <c r="X239" i="55"/>
  <c r="O124" i="77" s="1"/>
  <c r="X168" i="55"/>
  <c r="O89" i="77" s="1"/>
  <c r="Y309" i="55"/>
  <c r="P140" i="77" s="1"/>
  <c r="X40" i="55"/>
  <c r="O11" i="77" s="1"/>
  <c r="X151" i="55"/>
  <c r="O80" i="77" s="1"/>
  <c r="Y253" i="55"/>
  <c r="P129" i="77" s="1"/>
  <c r="X240" i="55"/>
  <c r="O125" i="77" s="1"/>
  <c r="X158" i="55"/>
  <c r="O87" i="77" s="1"/>
  <c r="X155" i="55"/>
  <c r="O84" i="77" s="1"/>
  <c r="X39" i="55"/>
  <c r="O10" i="77" s="1"/>
  <c r="X264" i="55"/>
  <c r="O131" i="77" s="1"/>
  <c r="X92" i="55"/>
  <c r="O33" i="77" s="1"/>
  <c r="Y374" i="55"/>
  <c r="P183" i="77" s="1"/>
  <c r="Y386" i="55"/>
  <c r="P185" i="77" s="1"/>
  <c r="X96" i="55"/>
  <c r="O37" i="77" s="1"/>
  <c r="X283" i="55"/>
  <c r="O133" i="77" s="1"/>
  <c r="X156" i="55"/>
  <c r="O85" i="77" s="1"/>
  <c r="X167" i="55"/>
  <c r="O88" i="77" s="1"/>
  <c r="X37" i="55"/>
  <c r="O8" i="77" s="1"/>
  <c r="AK13" i="77" s="1"/>
  <c r="X38" i="55"/>
  <c r="O9" i="77" s="1"/>
  <c r="X42" i="55"/>
  <c r="O13" i="77" s="1"/>
  <c r="X152" i="55"/>
  <c r="O81" i="77" s="1"/>
  <c r="Y387" i="55"/>
  <c r="P186" i="77" s="1"/>
  <c r="X108" i="55"/>
  <c r="O49" i="77" s="1"/>
  <c r="X374" i="55"/>
  <c r="O183" i="77" s="1"/>
  <c r="X89" i="55"/>
  <c r="O30" i="77" s="1"/>
  <c r="AH8" i="77"/>
  <c r="AH13" i="77"/>
  <c r="AH9" i="77"/>
  <c r="AH14" i="77"/>
  <c r="AH11" i="77"/>
  <c r="AH16" i="77"/>
  <c r="Y390" i="55"/>
  <c r="P189" i="77" s="1"/>
  <c r="AH10" i="77"/>
  <c r="AH15" i="77"/>
  <c r="K108" i="37"/>
  <c r="E87" i="55"/>
  <c r="K107" i="37"/>
  <c r="E86" i="55"/>
  <c r="K116" i="37"/>
  <c r="E88" i="55"/>
  <c r="L124" i="37"/>
  <c r="M124" i="37" s="1"/>
  <c r="F89" i="55"/>
  <c r="G50" i="34"/>
  <c r="S50" i="34"/>
  <c r="K10" i="37"/>
  <c r="L10" i="37" s="1"/>
  <c r="M10" i="37" s="1"/>
  <c r="E97" i="55" s="1"/>
  <c r="R60" i="37"/>
  <c r="Q61" i="37"/>
  <c r="R61" i="37" s="1"/>
  <c r="Q20" i="37"/>
  <c r="R20" i="37" s="1"/>
  <c r="Q10" i="37"/>
  <c r="R10" i="37" s="1"/>
  <c r="S54" i="31"/>
  <c r="T54" i="31" s="1"/>
  <c r="R57" i="31"/>
  <c r="C40" i="55"/>
  <c r="Q13" i="33"/>
  <c r="R13" i="33" s="1"/>
  <c r="Q16" i="33"/>
  <c r="R16" i="33" s="1"/>
  <c r="C37" i="55"/>
  <c r="O13" i="33"/>
  <c r="P13" i="33" s="1"/>
  <c r="Q14" i="33"/>
  <c r="R14" i="33" s="1"/>
  <c r="C39" i="55"/>
  <c r="Q12" i="33"/>
  <c r="R12" i="33" s="1"/>
  <c r="C42" i="55"/>
  <c r="O15" i="33"/>
  <c r="P15" i="33" s="1"/>
  <c r="C38" i="55"/>
  <c r="Q15" i="33"/>
  <c r="R15" i="33" s="1"/>
  <c r="E93" i="55"/>
  <c r="E94" i="55"/>
  <c r="F108" i="55"/>
  <c r="F92" i="55"/>
  <c r="F96" i="55"/>
  <c r="K19" i="37"/>
  <c r="L19" i="37" s="1"/>
  <c r="M19" i="37" s="1"/>
  <c r="Q13" i="42"/>
  <c r="Q12" i="42"/>
  <c r="K11" i="33"/>
  <c r="S57" i="31"/>
  <c r="T57" i="31" s="1"/>
  <c r="S61" i="31"/>
  <c r="T61" i="31" s="1"/>
  <c r="S60" i="31"/>
  <c r="T60" i="31" s="1"/>
  <c r="R56" i="31"/>
  <c r="R53" i="31"/>
  <c r="R58" i="31"/>
  <c r="S53" i="31"/>
  <c r="T53" i="31" s="1"/>
  <c r="R52" i="31"/>
  <c r="S55" i="31"/>
  <c r="T55" i="31" s="1"/>
  <c r="R62" i="31"/>
  <c r="R51" i="31"/>
  <c r="S58" i="31"/>
  <c r="T58" i="31" s="1"/>
  <c r="S51" i="31"/>
  <c r="T51" i="31" s="1"/>
  <c r="E37" i="34"/>
  <c r="E49" i="34" s="1"/>
  <c r="F36" i="34"/>
  <c r="G36" i="34" s="1"/>
  <c r="E43" i="34"/>
  <c r="S43" i="34" s="1"/>
  <c r="E47" i="34"/>
  <c r="S47" i="34" s="1"/>
  <c r="E48" i="34"/>
  <c r="S48" i="34" s="1"/>
  <c r="E44" i="34"/>
  <c r="S44" i="34" s="1"/>
  <c r="E35" i="34"/>
  <c r="F35" i="34" s="1"/>
  <c r="E42" i="34"/>
  <c r="S42" i="34" s="1"/>
  <c r="E46" i="34"/>
  <c r="S46" i="34" s="1"/>
  <c r="F86" i="34"/>
  <c r="G86" i="34" s="1"/>
  <c r="E93" i="34"/>
  <c r="O93" i="34" s="1"/>
  <c r="E84" i="34"/>
  <c r="F84" i="34" s="1"/>
  <c r="G84" i="34" s="1"/>
  <c r="E97" i="34"/>
  <c r="O97" i="34" s="1"/>
  <c r="E29" i="41"/>
  <c r="E9" i="41" s="1"/>
  <c r="E274" i="55" s="1"/>
  <c r="E95" i="34"/>
  <c r="O95" i="34" s="1"/>
  <c r="E91" i="34"/>
  <c r="O91" i="34" s="1"/>
  <c r="E83" i="34"/>
  <c r="F83" i="34" s="1"/>
  <c r="E99" i="34"/>
  <c r="O99" i="34" s="1"/>
  <c r="E98" i="34"/>
  <c r="O98" i="34" s="1"/>
  <c r="X93" i="55" l="1"/>
  <c r="O34" i="77" s="1"/>
  <c r="Y42" i="55"/>
  <c r="P13" i="77" s="1"/>
  <c r="Y40" i="55"/>
  <c r="P11" i="77" s="1"/>
  <c r="X88" i="55"/>
  <c r="O29" i="77" s="1"/>
  <c r="X87" i="55"/>
  <c r="O28" i="77" s="1"/>
  <c r="X97" i="55"/>
  <c r="O38" i="77" s="1"/>
  <c r="X274" i="55"/>
  <c r="O132" i="77" s="1"/>
  <c r="Y92" i="55"/>
  <c r="P33" i="77" s="1"/>
  <c r="Y37" i="55"/>
  <c r="P8" i="77" s="1"/>
  <c r="AL13" i="77" s="1"/>
  <c r="X94" i="55"/>
  <c r="O35" i="77" s="1"/>
  <c r="Y96" i="55"/>
  <c r="P37" i="77" s="1"/>
  <c r="Y108" i="55"/>
  <c r="P49" i="77" s="1"/>
  <c r="Y38" i="55"/>
  <c r="P9" i="77" s="1"/>
  <c r="Y39" i="55"/>
  <c r="P10" i="77" s="1"/>
  <c r="Y89" i="55"/>
  <c r="P30" i="77" s="1"/>
  <c r="X86" i="55"/>
  <c r="O27" i="77" s="1"/>
  <c r="AJ13" i="77"/>
  <c r="L116" i="37"/>
  <c r="M116" i="37" s="1"/>
  <c r="F88" i="55"/>
  <c r="L107" i="37"/>
  <c r="M107" i="37" s="1"/>
  <c r="F86" i="55"/>
  <c r="L108" i="37"/>
  <c r="M108" i="37" s="1"/>
  <c r="F87" i="55"/>
  <c r="G49" i="34"/>
  <c r="S49" i="34"/>
  <c r="F97" i="55"/>
  <c r="H44" i="34"/>
  <c r="G44" i="34"/>
  <c r="H46" i="34"/>
  <c r="G46" i="34"/>
  <c r="H48" i="34"/>
  <c r="G48" i="34"/>
  <c r="H47" i="34"/>
  <c r="G47" i="34"/>
  <c r="H42" i="34"/>
  <c r="G42" i="34"/>
  <c r="H43" i="34"/>
  <c r="G43" i="34"/>
  <c r="E95" i="55"/>
  <c r="R19" i="37"/>
  <c r="D41" i="55"/>
  <c r="L11" i="33"/>
  <c r="F95" i="55"/>
  <c r="F94" i="55"/>
  <c r="F93" i="55"/>
  <c r="G35" i="34"/>
  <c r="G98" i="34"/>
  <c r="G99" i="34"/>
  <c r="G95" i="34"/>
  <c r="G93" i="34"/>
  <c r="F37" i="34"/>
  <c r="G37" i="34" s="1"/>
  <c r="E41" i="34"/>
  <c r="S41" i="34" s="1"/>
  <c r="E45" i="34"/>
  <c r="S45" i="34" s="1"/>
  <c r="E92" i="34"/>
  <c r="O92" i="34" s="1"/>
  <c r="E96" i="34"/>
  <c r="O96" i="34" s="1"/>
  <c r="G97" i="34"/>
  <c r="G91" i="34"/>
  <c r="F9" i="41"/>
  <c r="F274" i="55" s="1"/>
  <c r="G83" i="34"/>
  <c r="E94" i="34"/>
  <c r="O94" i="34" s="1"/>
  <c r="E90" i="34"/>
  <c r="O90" i="34" s="1"/>
  <c r="F85" i="34"/>
  <c r="G85" i="34" s="1"/>
  <c r="Y95" i="55" l="1"/>
  <c r="P36" i="77" s="1"/>
  <c r="Y87" i="55"/>
  <c r="P28" i="77" s="1"/>
  <c r="Y88" i="55"/>
  <c r="P29" i="77" s="1"/>
  <c r="Y94" i="55"/>
  <c r="P35" i="77" s="1"/>
  <c r="X95" i="55"/>
  <c r="O36" i="77" s="1"/>
  <c r="Y97" i="55"/>
  <c r="P38" i="77" s="1"/>
  <c r="Y93" i="55"/>
  <c r="P34" i="77" s="1"/>
  <c r="X41" i="55"/>
  <c r="O12" i="77" s="1"/>
  <c r="Y86" i="55"/>
  <c r="P27" i="77" s="1"/>
  <c r="Y274" i="55"/>
  <c r="P132" i="77" s="1"/>
  <c r="AH12" i="77"/>
  <c r="AH17" i="77"/>
  <c r="S54" i="34"/>
  <c r="I42" i="34"/>
  <c r="I48" i="34"/>
  <c r="I44" i="34"/>
  <c r="I43" i="34"/>
  <c r="I47" i="34"/>
  <c r="I46" i="34"/>
  <c r="H41" i="34"/>
  <c r="G41" i="34"/>
  <c r="H50" i="34"/>
  <c r="H49" i="34"/>
  <c r="H45" i="34"/>
  <c r="G45" i="34"/>
  <c r="F38" i="34"/>
  <c r="G38" i="34" s="1"/>
  <c r="Q11" i="33"/>
  <c r="R11" i="33" s="1"/>
  <c r="C41" i="55"/>
  <c r="G96" i="34"/>
  <c r="G92" i="34"/>
  <c r="G94" i="34"/>
  <c r="G90" i="34"/>
  <c r="F87" i="34"/>
  <c r="G87" i="34" s="1"/>
  <c r="Y41" i="55" l="1"/>
  <c r="P12" i="77" s="1"/>
  <c r="I45" i="34"/>
  <c r="I41" i="34"/>
  <c r="I49" i="34"/>
  <c r="I50" i="34"/>
  <c r="O103" i="34"/>
  <c r="J52" i="34" l="1"/>
  <c r="L52" i="34" s="1"/>
  <c r="J41" i="34"/>
  <c r="T41" i="34" s="1"/>
  <c r="J44" i="34"/>
  <c r="T44" i="34" s="1"/>
  <c r="J48" i="34"/>
  <c r="L48" i="34" s="1"/>
  <c r="J45" i="34"/>
  <c r="T45" i="34" s="1"/>
  <c r="J50" i="34"/>
  <c r="L50" i="34" s="1"/>
  <c r="J43" i="34"/>
  <c r="L43" i="34" s="1"/>
  <c r="J51" i="34"/>
  <c r="L51" i="34" s="1"/>
  <c r="J42" i="34"/>
  <c r="T42" i="34" s="1"/>
  <c r="J47" i="34"/>
  <c r="L47" i="34" s="1"/>
  <c r="J53" i="34"/>
  <c r="J49" i="34"/>
  <c r="J46" i="34"/>
  <c r="T52" i="34" l="1"/>
  <c r="L41" i="34"/>
  <c r="L44" i="34"/>
  <c r="T48" i="34"/>
  <c r="T47" i="34"/>
  <c r="T50" i="34"/>
  <c r="T51" i="34"/>
  <c r="L45" i="34"/>
  <c r="L42" i="34"/>
  <c r="T43" i="34"/>
  <c r="L49" i="34"/>
  <c r="T49" i="34"/>
  <c r="L53" i="34"/>
  <c r="T53" i="34"/>
  <c r="L46" i="34"/>
  <c r="T46" i="34"/>
  <c r="L10" i="24"/>
  <c r="L11" i="24"/>
  <c r="L12" i="24"/>
  <c r="T54" i="34" l="1"/>
  <c r="H6" i="38"/>
  <c r="F9" i="31"/>
  <c r="J11" i="34"/>
  <c r="H5" i="38"/>
  <c r="J10" i="34"/>
  <c r="F8" i="31"/>
  <c r="H4" i="38"/>
  <c r="J9" i="34"/>
  <c r="F7" i="31"/>
  <c r="M49" i="34" l="1"/>
  <c r="N49" i="34" s="1"/>
  <c r="M45" i="34"/>
  <c r="N45" i="34" s="1"/>
  <c r="M41" i="34"/>
  <c r="N41" i="34" s="1"/>
  <c r="M53" i="34"/>
  <c r="N53" i="34" s="1"/>
  <c r="M51" i="34"/>
  <c r="N51" i="34" s="1"/>
  <c r="M48" i="34"/>
  <c r="N48" i="34" s="1"/>
  <c r="M44" i="34"/>
  <c r="N44" i="34" s="1"/>
  <c r="M52" i="34"/>
  <c r="N52" i="34" s="1"/>
  <c r="M46" i="34"/>
  <c r="N46" i="34" s="1"/>
  <c r="M47" i="34"/>
  <c r="N47" i="34" s="1"/>
  <c r="M43" i="34"/>
  <c r="N43" i="34" s="1"/>
  <c r="M50" i="34"/>
  <c r="N50" i="34" s="1"/>
  <c r="M42" i="34"/>
  <c r="N42" i="34" s="1"/>
  <c r="H101" i="34"/>
  <c r="I101" i="34" s="1"/>
  <c r="H92" i="34"/>
  <c r="I92" i="34" s="1"/>
  <c r="H99" i="34"/>
  <c r="I99" i="34" s="1"/>
  <c r="H102" i="34"/>
  <c r="I102" i="34" s="1"/>
  <c r="H90" i="34"/>
  <c r="I90" i="34" s="1"/>
  <c r="H100" i="34"/>
  <c r="I100" i="34" s="1"/>
  <c r="H91" i="34"/>
  <c r="I91" i="34" s="1"/>
  <c r="H94" i="34"/>
  <c r="I94" i="34" s="1"/>
  <c r="H93" i="34"/>
  <c r="I93" i="34" s="1"/>
  <c r="H96" i="34"/>
  <c r="I96" i="34" s="1"/>
  <c r="H95" i="34"/>
  <c r="I95" i="34" s="1"/>
  <c r="H98" i="34"/>
  <c r="I98" i="34" s="1"/>
  <c r="H97" i="34"/>
  <c r="I97" i="34" s="1"/>
  <c r="F63" i="34" l="1"/>
  <c r="H63" i="34" s="1"/>
  <c r="F60" i="34"/>
  <c r="H60" i="34" s="1"/>
  <c r="F66" i="34"/>
  <c r="H66" i="34" s="1"/>
  <c r="F67" i="34"/>
  <c r="H67" i="34" s="1"/>
  <c r="F61" i="34"/>
  <c r="H61" i="34" s="1"/>
  <c r="F65" i="34"/>
  <c r="H65" i="34" s="1"/>
  <c r="F70" i="34"/>
  <c r="H70" i="34" s="1"/>
  <c r="F69" i="34"/>
  <c r="H69" i="34" s="1"/>
  <c r="F71" i="34"/>
  <c r="H71" i="34" s="1"/>
  <c r="F72" i="34"/>
  <c r="H72" i="34" s="1"/>
  <c r="F64" i="34"/>
  <c r="H64" i="34" s="1"/>
  <c r="F62" i="34"/>
  <c r="H62" i="34" s="1"/>
  <c r="F68" i="34"/>
  <c r="H68" i="34" s="1"/>
  <c r="K91" i="34"/>
  <c r="K97" i="34"/>
  <c r="K93" i="34"/>
  <c r="K90" i="34"/>
  <c r="K98" i="34"/>
  <c r="K94" i="34"/>
  <c r="K102" i="34"/>
  <c r="K99" i="34"/>
  <c r="K96" i="34"/>
  <c r="K100" i="34"/>
  <c r="K92" i="34"/>
  <c r="K95" i="34"/>
  <c r="K101" i="34"/>
  <c r="V76" i="37"/>
  <c r="V77" i="37"/>
  <c r="V107" i="37"/>
  <c r="V48" i="37"/>
  <c r="Q48" i="37" s="1"/>
  <c r="R48" i="37" s="1"/>
  <c r="V31" i="37"/>
  <c r="Q31" i="37" s="1"/>
  <c r="R31" i="37" s="1"/>
  <c r="G19" i="39"/>
  <c r="K19" i="39" s="1"/>
  <c r="L19" i="39" s="1"/>
  <c r="V39" i="37"/>
  <c r="V116" i="37"/>
  <c r="Q116" i="37" s="1"/>
  <c r="R116" i="37" s="1"/>
  <c r="V78" i="37"/>
  <c r="Q78" i="37" s="1"/>
  <c r="R78" i="37" s="1"/>
  <c r="V40" i="37"/>
  <c r="V132" i="37"/>
  <c r="V108" i="37"/>
  <c r="Q108" i="37" s="1"/>
  <c r="R108" i="37" s="1"/>
  <c r="V38" i="37"/>
  <c r="V124" i="37"/>
  <c r="Q124" i="37" s="1"/>
  <c r="R124" i="37" s="1"/>
  <c r="H74" i="34" l="1"/>
  <c r="P43" i="34"/>
  <c r="P47" i="34"/>
  <c r="P48" i="34"/>
  <c r="P52" i="34"/>
  <c r="P53" i="34"/>
  <c r="P42" i="34"/>
  <c r="P41" i="34"/>
  <c r="M19" i="39"/>
  <c r="I19" i="39"/>
  <c r="U20" i="39" s="1"/>
  <c r="Q107" i="37"/>
  <c r="R107" i="37" s="1"/>
  <c r="Q40" i="37"/>
  <c r="R40" i="37" s="1"/>
  <c r="Q39" i="37"/>
  <c r="R39" i="37" s="1"/>
  <c r="Q77" i="37"/>
  <c r="R77" i="37" s="1"/>
  <c r="Q76" i="37"/>
  <c r="R76" i="37" s="1"/>
  <c r="E107" i="55"/>
  <c r="E106" i="55"/>
  <c r="E90" i="55"/>
  <c r="E104" i="55"/>
  <c r="E105" i="55"/>
  <c r="M16" i="33"/>
  <c r="M15" i="33"/>
  <c r="X90" i="55" l="1"/>
  <c r="O31" i="77" s="1"/>
  <c r="X106" i="55"/>
  <c r="O47" i="77" s="1"/>
  <c r="X105" i="55"/>
  <c r="O46" i="77" s="1"/>
  <c r="X107" i="55"/>
  <c r="O48" i="77" s="1"/>
  <c r="X104" i="55"/>
  <c r="O45" i="77" s="1"/>
  <c r="P51" i="34"/>
  <c r="I70" i="34" s="1"/>
  <c r="H75" i="34"/>
  <c r="I67" i="34"/>
  <c r="C64" i="55"/>
  <c r="I61" i="34"/>
  <c r="C57" i="55"/>
  <c r="I66" i="34"/>
  <c r="C63" i="55"/>
  <c r="I72" i="34"/>
  <c r="J72" i="34" s="1"/>
  <c r="C74" i="55"/>
  <c r="I62" i="34"/>
  <c r="C58" i="55"/>
  <c r="I71" i="34"/>
  <c r="C73" i="55"/>
  <c r="C72" i="55"/>
  <c r="I60" i="34"/>
  <c r="J60" i="34" s="1"/>
  <c r="C56" i="55"/>
  <c r="K72" i="34"/>
  <c r="J71" i="34"/>
  <c r="K71" i="34"/>
  <c r="K60" i="34"/>
  <c r="J67" i="34"/>
  <c r="K67" i="34"/>
  <c r="J61" i="34"/>
  <c r="K61" i="34"/>
  <c r="J66" i="34"/>
  <c r="K66" i="34"/>
  <c r="J62" i="34"/>
  <c r="K62" i="34"/>
  <c r="P50" i="34"/>
  <c r="P49" i="34"/>
  <c r="P44" i="34"/>
  <c r="P46" i="34"/>
  <c r="P45" i="34"/>
  <c r="Q132" i="37"/>
  <c r="R132" i="37" s="1"/>
  <c r="Q38" i="37"/>
  <c r="R38" i="37" s="1"/>
  <c r="F90" i="55"/>
  <c r="F107" i="55"/>
  <c r="E103" i="55"/>
  <c r="E98" i="55"/>
  <c r="F105" i="55"/>
  <c r="E102" i="55"/>
  <c r="E101" i="55"/>
  <c r="E100" i="55"/>
  <c r="F104" i="55"/>
  <c r="F106" i="55"/>
  <c r="M13" i="33"/>
  <c r="M14" i="33"/>
  <c r="M20" i="39"/>
  <c r="N19" i="39"/>
  <c r="O19" i="39" s="1"/>
  <c r="O11" i="33"/>
  <c r="P11" i="33" s="1"/>
  <c r="K70" i="34" l="1"/>
  <c r="J70" i="34"/>
  <c r="Y90" i="55"/>
  <c r="P31" i="77" s="1"/>
  <c r="X63" i="55"/>
  <c r="O20" i="77" s="1"/>
  <c r="X100" i="55"/>
  <c r="O41" i="77" s="1"/>
  <c r="X98" i="55"/>
  <c r="O39" i="77" s="1"/>
  <c r="Y105" i="55"/>
  <c r="P46" i="77" s="1"/>
  <c r="X72" i="55"/>
  <c r="O24" i="77" s="1"/>
  <c r="X64" i="55"/>
  <c r="O21" i="77" s="1"/>
  <c r="X101" i="55"/>
  <c r="O42" i="77" s="1"/>
  <c r="X103" i="55"/>
  <c r="O44" i="77" s="1"/>
  <c r="X56" i="55"/>
  <c r="O14" i="77" s="1"/>
  <c r="X73" i="55"/>
  <c r="O25" i="77" s="1"/>
  <c r="X74" i="55"/>
  <c r="O26" i="77" s="1"/>
  <c r="X57" i="55"/>
  <c r="O15" i="77" s="1"/>
  <c r="Y104" i="55"/>
  <c r="P45" i="77" s="1"/>
  <c r="X58" i="55"/>
  <c r="O16" i="77" s="1"/>
  <c r="Y106" i="55"/>
  <c r="P47" i="77" s="1"/>
  <c r="X102" i="55"/>
  <c r="O43" i="77" s="1"/>
  <c r="Y107" i="55"/>
  <c r="P48" i="77" s="1"/>
  <c r="D119" i="34"/>
  <c r="E119" i="34" s="1"/>
  <c r="I69" i="34"/>
  <c r="C67" i="55"/>
  <c r="D118" i="34"/>
  <c r="E118" i="34" s="1"/>
  <c r="D108" i="34"/>
  <c r="E108" i="34" s="1"/>
  <c r="I65" i="34"/>
  <c r="C62" i="55"/>
  <c r="I63" i="34"/>
  <c r="J63" i="34" s="1"/>
  <c r="C59" i="55"/>
  <c r="D117" i="34"/>
  <c r="E117" i="34" s="1"/>
  <c r="D109" i="34"/>
  <c r="E109" i="34" s="1"/>
  <c r="D114" i="34"/>
  <c r="E114" i="34" s="1"/>
  <c r="I64" i="34"/>
  <c r="C61" i="55"/>
  <c r="D113" i="34"/>
  <c r="E113" i="34" s="1"/>
  <c r="I68" i="34"/>
  <c r="J68" i="34" s="1"/>
  <c r="C66" i="55"/>
  <c r="D107" i="34"/>
  <c r="E107" i="34" s="1"/>
  <c r="J64" i="34"/>
  <c r="K64" i="34"/>
  <c r="J69" i="34"/>
  <c r="K69" i="34"/>
  <c r="J65" i="34"/>
  <c r="K65" i="34"/>
  <c r="F101" i="55"/>
  <c r="F103" i="55"/>
  <c r="F100" i="55"/>
  <c r="F102" i="55"/>
  <c r="F98" i="55"/>
  <c r="M12" i="33"/>
  <c r="M11" i="33"/>
  <c r="M21" i="39"/>
  <c r="N20" i="39"/>
  <c r="O20" i="39" s="1"/>
  <c r="X62" i="55" l="1"/>
  <c r="O19" i="77" s="1"/>
  <c r="X67" i="55"/>
  <c r="O23" i="77" s="1"/>
  <c r="Y100" i="55"/>
  <c r="P41" i="77" s="1"/>
  <c r="Y103" i="55"/>
  <c r="P44" i="77" s="1"/>
  <c r="Y98" i="55"/>
  <c r="P39" i="77" s="1"/>
  <c r="Y101" i="55"/>
  <c r="P42" i="77" s="1"/>
  <c r="X61" i="55"/>
  <c r="O18" i="77" s="1"/>
  <c r="Y102" i="55"/>
  <c r="P43" i="77" s="1"/>
  <c r="K63" i="34"/>
  <c r="X66" i="55"/>
  <c r="O22" i="77" s="1"/>
  <c r="X59" i="55"/>
  <c r="O17" i="77" s="1"/>
  <c r="J74" i="34"/>
  <c r="K68" i="34"/>
  <c r="D111" i="34"/>
  <c r="E111" i="34" s="1"/>
  <c r="D110" i="34"/>
  <c r="E110" i="34" s="1"/>
  <c r="D116" i="34"/>
  <c r="E116" i="34" s="1"/>
  <c r="D115" i="34"/>
  <c r="E115" i="34" s="1"/>
  <c r="D112" i="34"/>
  <c r="E112" i="34" s="1"/>
  <c r="M22" i="39"/>
  <c r="N21" i="39"/>
  <c r="C6" i="33"/>
  <c r="C33" i="55" s="1"/>
  <c r="C5" i="33"/>
  <c r="C32" i="55" s="1"/>
  <c r="X32" i="55" l="1"/>
  <c r="O5" i="77" s="1"/>
  <c r="AJ5" i="77" s="1"/>
  <c r="X33" i="55"/>
  <c r="AH6" i="77"/>
  <c r="O6" i="77"/>
  <c r="AJ6" i="77" s="1"/>
  <c r="AH5" i="77"/>
  <c r="P21" i="39"/>
  <c r="O21" i="39"/>
  <c r="M23" i="39"/>
  <c r="N23" i="39" s="1"/>
  <c r="O23" i="39" s="1"/>
  <c r="N22" i="39"/>
  <c r="O22" i="39" s="1"/>
  <c r="P20" i="39" l="1"/>
  <c r="P19" i="39" s="1"/>
  <c r="Q21" i="39"/>
  <c r="P23" i="39"/>
  <c r="Q23" i="39" s="1"/>
  <c r="P22" i="39" l="1"/>
  <c r="Q22" i="39" s="1"/>
  <c r="Q20" i="39"/>
  <c r="J21" i="31" l="1"/>
  <c r="J22" i="31"/>
  <c r="J23" i="31"/>
  <c r="J24" i="31"/>
  <c r="J25" i="31"/>
  <c r="C151" i="55" s="1"/>
  <c r="J26" i="31"/>
  <c r="J27" i="31"/>
  <c r="J28" i="31"/>
  <c r="N10" i="42"/>
  <c r="M50" i="31"/>
  <c r="C180" i="55" s="1"/>
  <c r="Y151" i="55" l="1"/>
  <c r="P80" i="77" s="1"/>
  <c r="X180" i="55"/>
  <c r="O91" i="77" s="1"/>
  <c r="Q10" i="42"/>
  <c r="E251" i="55"/>
  <c r="M28" i="31"/>
  <c r="N28" i="31" s="1"/>
  <c r="C153" i="55"/>
  <c r="M24" i="31"/>
  <c r="N24" i="31" s="1"/>
  <c r="C155" i="55"/>
  <c r="M27" i="31"/>
  <c r="N27" i="31" s="1"/>
  <c r="C152" i="55"/>
  <c r="M23" i="31"/>
  <c r="N23" i="31" s="1"/>
  <c r="C156" i="55"/>
  <c r="M26" i="31"/>
  <c r="N26" i="31" s="1"/>
  <c r="C154" i="55"/>
  <c r="M22" i="31"/>
  <c r="N22" i="31" s="1"/>
  <c r="C157" i="55"/>
  <c r="M25" i="31"/>
  <c r="N25" i="31" s="1"/>
  <c r="M21" i="31"/>
  <c r="N21" i="31" s="1"/>
  <c r="C158" i="55"/>
  <c r="I50" i="31"/>
  <c r="E180" i="55" s="1"/>
  <c r="R50" i="31"/>
  <c r="L50" i="31"/>
  <c r="D180" i="55" s="1"/>
  <c r="Y158" i="55" l="1"/>
  <c r="P87" i="77" s="1"/>
  <c r="Y157" i="55"/>
  <c r="P86" i="77" s="1"/>
  <c r="Y251" i="55"/>
  <c r="P127" i="77" s="1"/>
  <c r="Y180" i="55"/>
  <c r="P91" i="77" s="1"/>
  <c r="Y152" i="55"/>
  <c r="P81" i="77" s="1"/>
  <c r="Y153" i="55"/>
  <c r="P82" i="77" s="1"/>
  <c r="Z180" i="55"/>
  <c r="Q91" i="77" s="1"/>
  <c r="Y156" i="55"/>
  <c r="P85" i="77" s="1"/>
  <c r="Y155" i="55"/>
  <c r="P84" i="77" s="1"/>
  <c r="Y154" i="55"/>
  <c r="P83" i="77" s="1"/>
  <c r="S50" i="31"/>
  <c r="T50" i="31" s="1"/>
  <c r="Q19" i="39" l="1"/>
  <c r="R19" i="39" s="1"/>
  <c r="R20" i="39" s="1"/>
  <c r="S20" i="39" l="1"/>
  <c r="R21" i="39"/>
  <c r="S19" i="39"/>
  <c r="C293" i="55" s="1"/>
  <c r="X293" i="55" l="1"/>
  <c r="O134" i="77" s="1"/>
  <c r="C297" i="55"/>
  <c r="E26" i="39"/>
  <c r="G26" i="39" s="1"/>
  <c r="D297" i="55" s="1"/>
  <c r="S21" i="39"/>
  <c r="R22" i="39"/>
  <c r="X297" i="55" l="1"/>
  <c r="O135" i="77" s="1"/>
  <c r="Y297" i="55"/>
  <c r="P135" i="77" s="1"/>
  <c r="C298" i="55"/>
  <c r="E27" i="39"/>
  <c r="G27" i="39" s="1"/>
  <c r="D298" i="55" s="1"/>
  <c r="R23" i="39"/>
  <c r="S23" i="39" s="1"/>
  <c r="S22" i="39"/>
  <c r="X298" i="55" l="1"/>
  <c r="O136" i="77" s="1"/>
  <c r="Y298" i="55"/>
  <c r="P136" i="77" s="1"/>
  <c r="H27" i="39"/>
  <c r="H26" i="39"/>
  <c r="T20" i="39"/>
</calcChain>
</file>

<file path=xl/sharedStrings.xml><?xml version="1.0" encoding="utf-8"?>
<sst xmlns="http://schemas.openxmlformats.org/spreadsheetml/2006/main" count="45046" uniqueCount="14105">
  <si>
    <t>Heart Failure or Shock, without CC</t>
  </si>
  <si>
    <t>EB03I</t>
  </si>
  <si>
    <t>n/a</t>
  </si>
  <si>
    <t>HRG</t>
  </si>
  <si>
    <t>Heart Failure or Shock, with CC</t>
  </si>
  <si>
    <t>EB03H</t>
  </si>
  <si>
    <t>Best practice tariff (£)</t>
  </si>
  <si>
    <t>Non-best practice tariff (£)</t>
  </si>
  <si>
    <t>BPT Flag 
(see BPT Flag sheet)</t>
  </si>
  <si>
    <t>HRG or sub-HRG level</t>
  </si>
  <si>
    <t>HRG name</t>
  </si>
  <si>
    <t>HRG code</t>
  </si>
  <si>
    <t>The BPT applies at the HRG level to all non-elective admissions. SUS PbR will automate payment of the base tariff. Commissioners will need to monitor National Heart Failure Audit data to determine whether providers are complying with the payment criteria. Where satisfied that providers have achieved the best practice criteria, commissioners should make manual adjustments to the best practice rate.</t>
  </si>
  <si>
    <t>Return to top</t>
  </si>
  <si>
    <t>Heart Failure</t>
  </si>
  <si>
    <t>Diagnosis and Treatment of High Risk Patients within 24 hours</t>
  </si>
  <si>
    <t>Tariff adjustment (£)</t>
  </si>
  <si>
    <t>Best practice tariff adjustments</t>
  </si>
  <si>
    <t>Transient Ischaemic Attack</t>
  </si>
  <si>
    <t>Treatment function name</t>
  </si>
  <si>
    <t>Treatment function</t>
  </si>
  <si>
    <t>The BPT applies to a TFC in the non-admitted setting.</t>
  </si>
  <si>
    <t>SUS PbR will (a) apply the base tariff price to activity coded under the appropriate TFC (b) unbundle MRI scans (where coded) and apply the relevant unbundled diagnostic payment (c) prevent generation of an outpatient procedure e.g. where 24 hour ECGs are performed, when recorded against the TIA TFC.</t>
  </si>
  <si>
    <t xml:space="preserve">The BPT is made up of three components: a base tariff and two conditional payments. All three components are conditional on meeting best practice characteristics though they are payable separately. </t>
  </si>
  <si>
    <t>Transient ischaemic attack</t>
  </si>
  <si>
    <t>* Includes: First seizure and seizure in known epileptic from NHS Institute’s Directory of Ambulatory Emergency Care in Adults.</t>
  </si>
  <si>
    <t>Non-Malignant General Abdominal Disorders, with length of stay 1 day or less</t>
  </si>
  <si>
    <t>FZ47C</t>
  </si>
  <si>
    <t>BP61</t>
  </si>
  <si>
    <t>-</t>
  </si>
  <si>
    <t>Abdominal pain</t>
  </si>
  <si>
    <t>Non-Malignant General Abdominal Disorders, with length of stay 2 days or more, without Major CC</t>
  </si>
  <si>
    <t>FZ47B</t>
  </si>
  <si>
    <t>Megaloblastic Anaemia without CC</t>
  </si>
  <si>
    <t>SA05F</t>
  </si>
  <si>
    <t>Megaloblastic Anaemia with CC</t>
  </si>
  <si>
    <t>SA05D</t>
  </si>
  <si>
    <t>Iron Deficiency Anaemia without CC</t>
  </si>
  <si>
    <t>SA04F</t>
  </si>
  <si>
    <t>Iron Deficiency Anaemia with CC</t>
  </si>
  <si>
    <t>SA04D</t>
  </si>
  <si>
    <t>Haemolytic Anaemia without CC</t>
  </si>
  <si>
    <t>SA03F</t>
  </si>
  <si>
    <t>BP54</t>
  </si>
  <si>
    <t>Anaemia</t>
  </si>
  <si>
    <t>Haemolytic Anaemia with CC</t>
  </si>
  <si>
    <t>SA03D</t>
  </si>
  <si>
    <t>Urinary Incontinence or Other Urinary Problems, without CC</t>
  </si>
  <si>
    <t>LB16C</t>
  </si>
  <si>
    <t>BP55</t>
  </si>
  <si>
    <t>Bladder outflow obstruction</t>
  </si>
  <si>
    <t>Urinary Incontinence or Other Urinary Problems, with Intermediate CC</t>
  </si>
  <si>
    <t>LB16B</t>
  </si>
  <si>
    <t>BP53</t>
  </si>
  <si>
    <t>sub-HRG</t>
  </si>
  <si>
    <t>Low risk pubic rami</t>
  </si>
  <si>
    <t>Hip Trauma Diagnosis without Procedure</t>
  </si>
  <si>
    <t>HA91Z</t>
  </si>
  <si>
    <t>Head Injury without CC</t>
  </si>
  <si>
    <t>HA83C</t>
  </si>
  <si>
    <t>BP58</t>
  </si>
  <si>
    <t>Minor head injury</t>
  </si>
  <si>
    <t>Head Injury with Intermediate CC</t>
  </si>
  <si>
    <t>HA83B</t>
  </si>
  <si>
    <t>Arrhythmia or Conduction Disorders, without CC</t>
  </si>
  <si>
    <t>EB07I</t>
  </si>
  <si>
    <t>BP59</t>
  </si>
  <si>
    <t>Supraventricular tachcardias including atrial fibrillation</t>
  </si>
  <si>
    <t>Arrhythmia or Conduction Disorders, with CC</t>
  </si>
  <si>
    <t>EB07H</t>
  </si>
  <si>
    <t>BP56</t>
  </si>
  <si>
    <t xml:space="preserve">Community acquired pneumonia </t>
  </si>
  <si>
    <t>Lobar, Atypical or Viral Pneumonia, without CC</t>
  </si>
  <si>
    <t>DZ11C</t>
  </si>
  <si>
    <t>BP41</t>
  </si>
  <si>
    <t>Falls including syncope or collapse</t>
  </si>
  <si>
    <t>Syncope or Collapse, without CC</t>
  </si>
  <si>
    <t>EB08I</t>
  </si>
  <si>
    <t>Poisoning, Toxic, Environmental and Unspecified Effects, without CC</t>
  </si>
  <si>
    <t>WA11Y</t>
  </si>
  <si>
    <t>BP38</t>
  </si>
  <si>
    <t>Deliberate self harm</t>
  </si>
  <si>
    <t>Poisoning, Toxic, Environmental and Unspecified Effects, with Intermediate CC</t>
  </si>
  <si>
    <t>WA11X</t>
  </si>
  <si>
    <t>BP48</t>
  </si>
  <si>
    <t>DVT</t>
  </si>
  <si>
    <t>Deep Vein Thrombosis</t>
  </si>
  <si>
    <t>QZ20Z</t>
  </si>
  <si>
    <t>Urinary Tract Stone Disease without CC</t>
  </si>
  <si>
    <t>LB40B</t>
  </si>
  <si>
    <t>BP47</t>
  </si>
  <si>
    <t>Renal/ureteric stones</t>
  </si>
  <si>
    <t>Urinary Tract Stone Disease with CC</t>
  </si>
  <si>
    <t>LB40A</t>
  </si>
  <si>
    <t>Intermediate Skin Disorders Category 1, without CC</t>
  </si>
  <si>
    <t>JD04C</t>
  </si>
  <si>
    <t>Intermediate Skin Disorders Category 1, with Intermediate CC</t>
  </si>
  <si>
    <t>JD04B</t>
  </si>
  <si>
    <t>Intermediate Skin Disorders Category 2, without CC</t>
  </si>
  <si>
    <t>JD03C</t>
  </si>
  <si>
    <t>BP39</t>
  </si>
  <si>
    <t>Cellulitis</t>
  </si>
  <si>
    <t>Intermediate Skin Disorders Category 2, with Intermediate CC</t>
  </si>
  <si>
    <t>JD03B</t>
  </si>
  <si>
    <t>Hand Trauma Diagnosis without Procedure</t>
  </si>
  <si>
    <t>HA95Z</t>
  </si>
  <si>
    <t>Arm Trauma Diagnosis without Procedure</t>
  </si>
  <si>
    <t>HA94Z</t>
  </si>
  <si>
    <t>Foot Trauma Diagnosis without Procedure</t>
  </si>
  <si>
    <t>HA93Z</t>
  </si>
  <si>
    <t>BP42</t>
  </si>
  <si>
    <t>Appendicular fractures not requiring immediate internal fixation</t>
  </si>
  <si>
    <t>Knee Trauma Diagnosis without Procedure</t>
  </si>
  <si>
    <t>HA92Z</t>
  </si>
  <si>
    <t>BP40</t>
  </si>
  <si>
    <t>Chest pain</t>
  </si>
  <si>
    <t>Non-Interventional Acquired Cardiac Conditions</t>
  </si>
  <si>
    <t>EB01Z</t>
  </si>
  <si>
    <t>Pulmonary Embolus without CC</t>
  </si>
  <si>
    <t>DZ09C</t>
  </si>
  <si>
    <t>BP46</t>
  </si>
  <si>
    <t>Pulmonary embolism</t>
  </si>
  <si>
    <t>Pulmonary Embolus with Intermediate CC</t>
  </si>
  <si>
    <t>DZ09B</t>
  </si>
  <si>
    <t>BP45</t>
  </si>
  <si>
    <t>Lower respiratory tract infections without COPD</t>
  </si>
  <si>
    <t>Unspecified Acute Lower Respiratory Infection without CC</t>
  </si>
  <si>
    <t>DZ22C</t>
  </si>
  <si>
    <t>Asthma without Intubation, without CC</t>
  </si>
  <si>
    <t>DZ15F</t>
  </si>
  <si>
    <t>BP44</t>
  </si>
  <si>
    <t>Asthma</t>
  </si>
  <si>
    <t>Asthma without Intubation, with Intermediate CC</t>
  </si>
  <si>
    <t>DZ15E</t>
  </si>
  <si>
    <t>Headache, Migraine or Cerebrospinal Fluid Leak, without CC</t>
  </si>
  <si>
    <t>AA31B</t>
  </si>
  <si>
    <t>BP49</t>
  </si>
  <si>
    <t>Acute headache</t>
  </si>
  <si>
    <t>Headache, Migraine or Cerebrospinal Fluid Leak, with CC</t>
  </si>
  <si>
    <t>AA31A</t>
  </si>
  <si>
    <t>Muscular, Balance, Cranial or Peripheral Nerve Disorders, Epilepsy or Head Injury, without CC</t>
  </si>
  <si>
    <t>AA26B</t>
  </si>
  <si>
    <t>BP35</t>
  </si>
  <si>
    <t>Epileptic seizure*</t>
  </si>
  <si>
    <t>Muscular, Balance, Cranial or Peripheral Nerve Disorders, Epilepsy or Head Injury, with CC</t>
  </si>
  <si>
    <t>AA26A</t>
  </si>
  <si>
    <t>Clinical scenario</t>
  </si>
  <si>
    <t>BPT applies to:</t>
  </si>
  <si>
    <t>SUS PbR will automate payment by: (a) generating the relevant flag, (b) applying relevant prices to the BPT flag.</t>
  </si>
  <si>
    <t>Short stay emergency adjustment does not apply. Long stay payments and specialist top-ups do apply where appropriate.</t>
  </si>
  <si>
    <t xml:space="preserve">Where the BPT applies at the sub-HRG level, with the use of a BPT flag, there will be a conventional tariff applicable to the HRG. The conventional tariff however is to reimburse the costs of the activity unrelated to the BPT within the same HRG. The BPT is the mandatory tariff for the activity identified by the flag and is therefore not optional. </t>
  </si>
  <si>
    <t>For around three quarters of the scenarios, the BPT will apply to the HRG and for the remaining scenarios, the BPT will apply at the sub-HRG level with the use of a BPT flag to capture the relevant activity within the associated HRGs. In both cases the Grouper and SUS PbR will generate a BPT flag in order to facilitate the automation of payment by SUS PbR.</t>
  </si>
  <si>
    <t xml:space="preserve">The BPT for each clinical scenario is made up of a pair of prices: one applied to emergency admissions with a zero day length of stay, the other to emergency admissions with a stay of 1 or more days. </t>
  </si>
  <si>
    <t>Same day emergency care</t>
  </si>
  <si>
    <t>Major Knee Procedures for Non-Trauma, Category 2, without CC</t>
  </si>
  <si>
    <t>HB21C</t>
  </si>
  <si>
    <t>Major Knee Procedures for Non-Trauma, Category 2, with CC</t>
  </si>
  <si>
    <t>HB21B</t>
  </si>
  <si>
    <t>Major Hip Procedures for Non-Trauma, Category 1, without CC</t>
  </si>
  <si>
    <t>HB12C</t>
  </si>
  <si>
    <t>Major Hip Procedures for Non-Trauma, Category 1, with Intermediate CC</t>
  </si>
  <si>
    <t>HB12B</t>
  </si>
  <si>
    <t>The BPT applies at the HRG level to all elective admissions. SUS PbR will automate payment of the BPT for all activity eligibile for the BPT. Where the best practice criteria are not met, commissioners will need to make manual adjustments to the non-best practice rate.</t>
  </si>
  <si>
    <t>Primary total hip and knee replacements</t>
  </si>
  <si>
    <t>Pleural Effusion without CC</t>
  </si>
  <si>
    <t>DZ16C</t>
  </si>
  <si>
    <t>Pleural Effusion with Intermediate CC</t>
  </si>
  <si>
    <t>DZ16B</t>
  </si>
  <si>
    <r>
      <t xml:space="preserve">BPT Flag </t>
    </r>
    <r>
      <rPr>
        <b/>
        <sz val="8"/>
        <rFont val="Arial"/>
        <family val="2"/>
      </rPr>
      <t xml:space="preserve">
</t>
    </r>
    <r>
      <rPr>
        <i/>
        <sz val="8"/>
        <rFont val="Arial"/>
        <family val="2"/>
      </rPr>
      <t>(see BPT Flag sheet)</t>
    </r>
  </si>
  <si>
    <t>Reduced short stay emergency tariff (£)</t>
  </si>
  <si>
    <t>Non-elective tariff (£)</t>
  </si>
  <si>
    <t>BP51</t>
  </si>
  <si>
    <t>Minor Thoracic Procedures</t>
  </si>
  <si>
    <t>DZ06Z</t>
  </si>
  <si>
    <t>Day case best practice tariff (£)</t>
  </si>
  <si>
    <t>The short stay emergency tariff continues to apply to HRGs DZ16B and DZ16C.</t>
  </si>
  <si>
    <t>The mandatory tariffs for the pleural effusion HRGs have been reduced to incentivise a shift of activity and fund best practice.</t>
  </si>
  <si>
    <t xml:space="preserve">The BPT applies at a sub-HRG level (using a BPT flag) to the minor thoracic procedures HRG. </t>
  </si>
  <si>
    <t>Pleural effusion</t>
  </si>
  <si>
    <t>Parkinson's Disease</t>
  </si>
  <si>
    <t>The activity associated with Parkinson's disease is currently captured as part of the neurology TFC. Without a discrete TFC it is necessary for eligible activity to be excluded and paid locally.</t>
  </si>
  <si>
    <t>The BPT is an annual payment for activity delivered in line with the best practice criteria.</t>
  </si>
  <si>
    <t>Parkinson's disease</t>
  </si>
  <si>
    <t>Paediatric Epilepsy</t>
  </si>
  <si>
    <t>WF02A
Follow Up Attendance - Multi Professional</t>
  </si>
  <si>
    <t>WF01A
Follow Up Attendance - Single Professional</t>
  </si>
  <si>
    <t>SUS PbR will apply the best practice tariff price. Organisations will need to make adjustments locally for activity which is coded to this TFC but doesnt meet the criteria. Activity not meeting best practice should be paid the outpatient attendance tariff for general paediatrics (TFC 420). The general paediatric tariff (non BPT) is included below for information and comparison only.</t>
  </si>
  <si>
    <t>The BPT is payable per attendance to follow-up activity captured by the new paediatric epilepsy treatment function code, which has been introduced specifically to capture activity delivered in line with best practice.</t>
  </si>
  <si>
    <t>Paediatric epilepsy</t>
  </si>
  <si>
    <t>Paediatric diabetes year of care</t>
  </si>
  <si>
    <t>SUS PbR will not apply the BPT.</t>
  </si>
  <si>
    <t>The BPT is an annual payment that covers outpatient care compliant with best practice specification (see guidance) from the date of discharge from hospital after the initial diagnosis of diabetes is made, until the young person is transferred to adult services at the age of 19.</t>
  </si>
  <si>
    <t>Diagnostic Flexible Cystoscopy, 19 years and over</t>
  </si>
  <si>
    <t>LB72A</t>
  </si>
  <si>
    <t>Diagnostic Cystoscopy</t>
  </si>
  <si>
    <t>Intermediate Endoscopic Bladder Procedures</t>
  </si>
  <si>
    <t>LB14Z</t>
  </si>
  <si>
    <t>Diagnostic Hysteroscopy</t>
  </si>
  <si>
    <t>MA21Z</t>
  </si>
  <si>
    <t>Hysteroscopic sterilisation</t>
  </si>
  <si>
    <t>Minor Laparoscopic or Endoscopic, Upper Genital Tract Procedures</t>
  </si>
  <si>
    <t>MA10Z</t>
  </si>
  <si>
    <t>Combined day case / ordinary elective spell tariff (£)</t>
  </si>
  <si>
    <t>Outpatient procedure tariff (£)</t>
  </si>
  <si>
    <t>Procedure</t>
  </si>
  <si>
    <t>SUS PbR will automate payment by applying relevant prices to the HRG.</t>
  </si>
  <si>
    <t>The BPT for all three procedures apply at the HRG level.</t>
  </si>
  <si>
    <t>For the diagnostic procedures, the BPT is made up of a pair of prices for each procedure: one applied to outpatient setting, the other to ordinary and day case elective admissions.</t>
  </si>
  <si>
    <t>Outpatient procedures</t>
  </si>
  <si>
    <t>Level 2 (ISS 16+)</t>
  </si>
  <si>
    <t>Level 1 (ISS 9 to 15)</t>
  </si>
  <si>
    <t>Level</t>
  </si>
  <si>
    <t xml:space="preserve">SUS PbR will not apply the BPT. Organisations will need to use the TARN database to support the payment. </t>
  </si>
  <si>
    <t>Long stay payments and specialist top-ups apply, where appropriate, to the core spell tariff.</t>
  </si>
  <si>
    <t>It applies to adults and children.</t>
  </si>
  <si>
    <t xml:space="preserve">Per patient, only one level of payment can be paid to only one major trauma centre. </t>
  </si>
  <si>
    <t>The BPT is made up of two levels of payment differentiated by the Injury Severity Score (ISS) of the patient, conditional on a set of criteria (see guidance) and paid in addition to the core spell tariff.</t>
  </si>
  <si>
    <t>Major trauma</t>
  </si>
  <si>
    <t>Unilateral Intermediate Breast Procedures without CC</t>
  </si>
  <si>
    <t>JA24C</t>
  </si>
  <si>
    <t>Unilateral Intermediate Breast Procedures with Intermediate CC</t>
  </si>
  <si>
    <t>JA24B</t>
  </si>
  <si>
    <t>BP27</t>
  </si>
  <si>
    <t>Vacuum assisted percutaneous excision of benign breast lesions</t>
  </si>
  <si>
    <t>Unilateral Intermediate Breast Procedures with Major CC</t>
  </si>
  <si>
    <t>JA24A</t>
  </si>
  <si>
    <t>BP26</t>
  </si>
  <si>
    <t>TIPS</t>
  </si>
  <si>
    <t>Major Hepatobiliary Interventional Radiology Procedures</t>
  </si>
  <si>
    <t>RC31Z</t>
  </si>
  <si>
    <t>Therapeutic Endovascular Procedures without CC</t>
  </si>
  <si>
    <t>QZ15C</t>
  </si>
  <si>
    <t>BP25</t>
  </si>
  <si>
    <t>Therapeutic Endovascular Procedures with Intermediate CC</t>
  </si>
  <si>
    <t>QZ15B</t>
  </si>
  <si>
    <t>Angioplasty or stenting for diabetic foot disease</t>
  </si>
  <si>
    <t>Major Vascular Interventional Radiology Procedures</t>
  </si>
  <si>
    <t>RC14Z</t>
  </si>
  <si>
    <t>BP24</t>
  </si>
  <si>
    <t>Angioplasty and stenting of SFA or iliac artery for PAD</t>
  </si>
  <si>
    <t>Aortic or Abdominal Surgery, without CC</t>
  </si>
  <si>
    <t>QZ01B</t>
  </si>
  <si>
    <t>BP23</t>
  </si>
  <si>
    <t>Thoracic EVAR</t>
  </si>
  <si>
    <t>Aortic or Abdominal Surgery, with CC</t>
  </si>
  <si>
    <t>QZ01A</t>
  </si>
  <si>
    <t>UFE</t>
  </si>
  <si>
    <t>Uterine Fibroid Embolisation</t>
  </si>
  <si>
    <t>RC41Z</t>
  </si>
  <si>
    <t>Other Endovascular Stent Graft for Non-Ruptured Abdominal Aortic Aneurysm, Three or more Stent Grafts</t>
  </si>
  <si>
    <t>RC13E</t>
  </si>
  <si>
    <t>Other Endovascular Stent Graft for Non-Ruptured Abdominal Aortic Aneurysm, Two Stent Grafts</t>
  </si>
  <si>
    <t>RC13D</t>
  </si>
  <si>
    <t>Other Endovascular Stent Graft for Non-Ruptured Abdominal Aortic Aneurysm, One Stent Graft</t>
  </si>
  <si>
    <t>RC13C</t>
  </si>
  <si>
    <t>Other Endovascular Stent Graft for Non-Ruptured Abdominal Aortic Aneurysm, One Fenestrated Stent Graft</t>
  </si>
  <si>
    <t>RC13B</t>
  </si>
  <si>
    <t>Other Endovascular Stent Graft for Non-Ruptured Abdominal Aortic Aneurysm, One Branched Stent Graft</t>
  </si>
  <si>
    <t>RC13A</t>
  </si>
  <si>
    <t>Infrarenal or Aorto-Uni-Iliac Endovascular Stent Graft for Non-Ruptured Abdominal Aortic Aneurysm, Three or more Stent Grafts</t>
  </si>
  <si>
    <t>RC12E</t>
  </si>
  <si>
    <t>Infrarenal or Aorto-Uni-Iliac Endovascular Stent Graft for Non-Ruptured Abdominal Aortic Aneurysm, Two Stent Grafts</t>
  </si>
  <si>
    <t>RC12D</t>
  </si>
  <si>
    <t>Infrarenal or Aorto-Uni-Iliac Endovascular Stent Graft for Non-Ruptured Abdominal Aortic Aneurysm, One Stent Graft</t>
  </si>
  <si>
    <t>RC12C</t>
  </si>
  <si>
    <t>Infrarenal or Aorto-Uni-Iliac Endovascular Stent Graft for Non-Ruptured Abdominal Aortic Aneurysm, One Fenestrated Stent Graft</t>
  </si>
  <si>
    <t>RC12B</t>
  </si>
  <si>
    <t>Abdominal EVAR</t>
  </si>
  <si>
    <t>Infrarenal or Aorto-Uni-Iliac Endovascular Stent Graft for Non-Ruptured Abdominal Aortic Aneurysm, One Branched Stent Graft</t>
  </si>
  <si>
    <t>RC12A</t>
  </si>
  <si>
    <t>BPT name</t>
  </si>
  <si>
    <t>SUS PbR will automate payment by: (a) generating the relevant flag, where required (b) applying relevant prices either to the BPT flag within relevant HRGs or at the HRG as appropriate.</t>
  </si>
  <si>
    <t>Elective long stay payments and specialist top-ups apply where appropriate.</t>
  </si>
  <si>
    <t xml:space="preserve">All IR BPTs apply only to elective (ordinary and daycase) admissions. </t>
  </si>
  <si>
    <t>For abdominal EVAR and UFE, the BPT applies at the HRG level. For the other five procedures, the BPT applies at the sub-HRG level with the use of a BPT flag to capture the relevant activity within the associated HRGs.</t>
  </si>
  <si>
    <t>Interventional radiology</t>
  </si>
  <si>
    <t>Multiple Trauma Diagnoses score &gt;=51, with Interventions score 9-18</t>
  </si>
  <si>
    <t>VA12D</t>
  </si>
  <si>
    <t>Multiple Trauma Diagnoses score 33-50, with Interventions score 9-18</t>
  </si>
  <si>
    <t>VA12C</t>
  </si>
  <si>
    <t>Multiple Trauma Diagnoses score 24-32, with Interventions score 9-18</t>
  </si>
  <si>
    <t>VA12B</t>
  </si>
  <si>
    <t>Multiple Trauma Diagnoses score &lt;=23, with Interventions score 9-18</t>
  </si>
  <si>
    <t>VA12A</t>
  </si>
  <si>
    <t>Multiple Trauma Diagnoses score &gt;=51, with Interventions score 1-8</t>
  </si>
  <si>
    <t>VA11D</t>
  </si>
  <si>
    <t>Multiple Trauma Diagnoses score 33-50, with Interventions score 1-8</t>
  </si>
  <si>
    <t>VA11C</t>
  </si>
  <si>
    <t>Multiple Trauma Diagnoses score 24-32, with Interventions score 1-8</t>
  </si>
  <si>
    <t>VA11B</t>
  </si>
  <si>
    <t>Multiple Trauma Diagnoses score &lt;=23, with Interventions score 1-8</t>
  </si>
  <si>
    <t>VA11A</t>
  </si>
  <si>
    <t>Minor Hip Procedures for Trauma, without CC</t>
  </si>
  <si>
    <t>HA14C</t>
  </si>
  <si>
    <t>Minor Hip Procedures for Trauma, with Intermediate CC</t>
  </si>
  <si>
    <t>HA14B</t>
  </si>
  <si>
    <t>Minor Hip Procedures for Trauma, with Major CC</t>
  </si>
  <si>
    <t>HA14A</t>
  </si>
  <si>
    <t>Intermediate Hip Procedures for Trauma, without CC</t>
  </si>
  <si>
    <t>HA13C</t>
  </si>
  <si>
    <t>Intermediate Hip Procedures for Trauma, with Intermediate CC</t>
  </si>
  <si>
    <t>HA13B</t>
  </si>
  <si>
    <t>Intermediate Hip Procedures for Trauma, with Major CC</t>
  </si>
  <si>
    <t>HA13A</t>
  </si>
  <si>
    <t>Major Hip Procedures for Trauma, Category 1, without CC</t>
  </si>
  <si>
    <t>HA12C</t>
  </si>
  <si>
    <t>Major Hip Procedures for Trauma, Category 1, with CC</t>
  </si>
  <si>
    <t>HA12B</t>
  </si>
  <si>
    <t>Major Hip Procedures for Trauma, Category 2, without CC</t>
  </si>
  <si>
    <t>HA11C</t>
  </si>
  <si>
    <t>Major Hip Procedures for Trauma, Category 2, with Intermediate CC</t>
  </si>
  <si>
    <t>HA11B</t>
  </si>
  <si>
    <t>BP01</t>
  </si>
  <si>
    <t>Major Hip Procedures for Trauma, Category 2, with Major CC</t>
  </si>
  <si>
    <t>HA11A</t>
  </si>
  <si>
    <t>Base tariff (£)</t>
  </si>
  <si>
    <t xml:space="preserve">Compliance with all 7 best practice criteria </t>
  </si>
  <si>
    <t>Additional payment (£)</t>
  </si>
  <si>
    <t>Best practice tariff additional payment</t>
  </si>
  <si>
    <t>SUS PbR will apply the base tariff to spells with a BPT flag 01 in the HRGs below but it will not apply the additional payment. See guidance.</t>
  </si>
  <si>
    <t xml:space="preserve">For each of the HRGs there will be a conventional tariff applicable to the HRG. The conventional tariff however is to reimburse the costs of the activity unrelated to the BPT within the same HRG. The BPT is the mandatory tariff for the activity identified by the flag and is therefore not optional. </t>
  </si>
  <si>
    <t>The BPT is made up of two components: a base tariff and a conditional payment. The base tariff is payable to all activity irrespective of whether the characteristics of best practice were met. The conditional payment is payable if all seven characteristics are achieved (see guidance).</t>
  </si>
  <si>
    <t>Fragility hip fracture</t>
  </si>
  <si>
    <t>Insertion of Gastrostomy Tube, 19 years and over</t>
  </si>
  <si>
    <t>FZ88A</t>
  </si>
  <si>
    <t>Therapeutic Endoscopic Upper GI Tract Procedures, 19 years and over</t>
  </si>
  <si>
    <t>FZ70Z</t>
  </si>
  <si>
    <t>Combined Upper and Lower GI Tract Diagnostic Endoscopic Procedures with Biopsy, 19 years and over</t>
  </si>
  <si>
    <t>FZ64A</t>
  </si>
  <si>
    <t>Combined Upper and Lower GI Tract Therapeutic Endoscopic Procedures</t>
  </si>
  <si>
    <t>FZ65Z</t>
  </si>
  <si>
    <t>Combined Upper and Lower GI Tract Diagnostic Endoscopic Procedures</t>
  </si>
  <si>
    <t>FZ63Z</t>
  </si>
  <si>
    <t>Diagnostic Endoscopic Upper GI Tract Procedures with Biopsy, 19 years and over</t>
  </si>
  <si>
    <t>FZ61Z</t>
  </si>
  <si>
    <t>Diagnostic Endoscopic Upper GI Tract Procedures, 19 years and over</t>
  </si>
  <si>
    <t>FZ60Z</t>
  </si>
  <si>
    <t>Therapeutic Flexible Sigmoidoscopy, 19 years and over</t>
  </si>
  <si>
    <t>FZ56Z</t>
  </si>
  <si>
    <t>Diagnostic Flexible Sigmoidoscopy with Biopsy, 19 years and over</t>
  </si>
  <si>
    <t>FZ55Z</t>
  </si>
  <si>
    <t>Diagnostic Flexible Sigmoidoscopy, 19 years and over</t>
  </si>
  <si>
    <t>FZ54Z</t>
  </si>
  <si>
    <t>Therapeutic Colonoscopy, 19 years and over</t>
  </si>
  <si>
    <t>FZ53Z</t>
  </si>
  <si>
    <t>Diagnostic Colonoscopy with Biopsy, 19 years and over</t>
  </si>
  <si>
    <t>FZ52Z</t>
  </si>
  <si>
    <t>Diagnostic Colonoscopy, 19 years and over</t>
  </si>
  <si>
    <t>FZ51Z</t>
  </si>
  <si>
    <t>Major Therapeutic Endoscopic Upper or Lower GI Tract Procedures, 19 years and over without CC</t>
  </si>
  <si>
    <t>FZ24C</t>
  </si>
  <si>
    <t>Level 3
Non-best practice tariff (£)</t>
  </si>
  <si>
    <t>Level 2
Intermediate Best practice tariff (£)</t>
  </si>
  <si>
    <t>Level 1
Best practice tariff (£)</t>
  </si>
  <si>
    <t>SUS PbR will automate payment of the best practice tariff to all activity eligible for the BPT. Where the criteria is not met then commissioners should recover monies to reduce the payment down to the non best practice tariff payment.</t>
  </si>
  <si>
    <t>The BPT will apply at the HRG level to all daycase and elective activity.</t>
  </si>
  <si>
    <t>Endoscopy procedures</t>
  </si>
  <si>
    <t>* Excludes costs of biological drugs</t>
  </si>
  <si>
    <t>Biological Therapy *</t>
  </si>
  <si>
    <t>DMARDS Therapy</t>
  </si>
  <si>
    <t>Diagnosis and discharge</t>
  </si>
  <si>
    <t>Code</t>
  </si>
  <si>
    <t>There is no discrete treatment function code for early inflammatory arthritis, therefore activity deemed eligible for the BPT should be excluded from the rheumatology TFC and paid for locally.</t>
  </si>
  <si>
    <t>Each of the BPT prices is an annual payment, applicable to all newly referred patients who are seen in adult rheumatology services.</t>
  </si>
  <si>
    <t>Early inflammatory arthritis</t>
  </si>
  <si>
    <t>Diabetes with Hyperglycaemic Disorders, 69 years and under without CC</t>
  </si>
  <si>
    <t>KB02F</t>
  </si>
  <si>
    <t>Diabetes with Hyperglycaemic Disorders, 69 years and under with Intermediate CC</t>
  </si>
  <si>
    <t>KB02E</t>
  </si>
  <si>
    <t>Diabetes with Hyperglycaemic Disorders, 69 years and under with Major CC</t>
  </si>
  <si>
    <t>KB02D</t>
  </si>
  <si>
    <t>Diabetes with Hyperglycaemic Disorders, 70 years and over without CC</t>
  </si>
  <si>
    <t>KB02C</t>
  </si>
  <si>
    <t>Diabetes with Hyperglycaemic Disorders, 70 years and over with Intermediate CC</t>
  </si>
  <si>
    <t>KB02B</t>
  </si>
  <si>
    <t>Diabetes with Hyperglycaemic Disorders, 70 years and over with Major CC</t>
  </si>
  <si>
    <t>KB02A</t>
  </si>
  <si>
    <t>Diabetes with Hypoglycaemic Disorders, 69 years and under</t>
  </si>
  <si>
    <t>KB01B</t>
  </si>
  <si>
    <t>BP52</t>
  </si>
  <si>
    <t>Diabetes with Hypoglycaemic Disorders, 70 years and over</t>
  </si>
  <si>
    <t>KB01A</t>
  </si>
  <si>
    <t>Activity outside of the scope of the BPT will be paid the conventional tariff in the main tariff spreadsheet. The conventional tariff price for this activity is in line with the tariff for best practice.</t>
  </si>
  <si>
    <t>SUS PbR will automate payment of the base tariff to activity eligible for the BPT, with a top-up for best practice to be paid locally subject to the relevant criteria being met.</t>
  </si>
  <si>
    <t>The BPT will apply at the sub-HRG level to emergency admissions.</t>
  </si>
  <si>
    <t>Diabetic ketoacidosis and hypoglycaemia</t>
  </si>
  <si>
    <t>** Tympanoplasty includes myringoplasty, mastoidectomy, ossiculoplasty and stapedectomy.</t>
  </si>
  <si>
    <t>* Excision of breast includes quadrantectomy, partial excision, any other excision.</t>
  </si>
  <si>
    <t>- A price is listed for GA10E for an ordinary elective admission even though the HRG has a zero length of stay because a day case has to be planned as such.</t>
  </si>
  <si>
    <t>Major Ear Procedures, 19 years and over without CC</t>
  </si>
  <si>
    <t>CZ10Y</t>
  </si>
  <si>
    <t>Major Ear Procedures, 19 years and over with CC</t>
  </si>
  <si>
    <t>CZ10V</t>
  </si>
  <si>
    <t>Tympanoplasty**</t>
  </si>
  <si>
    <t>Major Ear Procedures, 18 years and under</t>
  </si>
  <si>
    <t>CZ10U</t>
  </si>
  <si>
    <t>Intermediate Nose Procedures, 19 years and over without CC</t>
  </si>
  <si>
    <t>CZ13Y</t>
  </si>
  <si>
    <t>BP34</t>
  </si>
  <si>
    <t>Septoplasty</t>
  </si>
  <si>
    <t>Intermediate Nose Procedures, 19 years and over with CC</t>
  </si>
  <si>
    <t>CZ13V</t>
  </si>
  <si>
    <t>Tonsillectomy, 19 years and over without CC</t>
  </si>
  <si>
    <t>CZ05Y</t>
  </si>
  <si>
    <t>Tonsillectomy, 19 years and over with CC</t>
  </si>
  <si>
    <t>CZ05V</t>
  </si>
  <si>
    <t>BP33</t>
  </si>
  <si>
    <t>Tonsillectomy</t>
  </si>
  <si>
    <t>Ear, nose and throat (ENT)</t>
  </si>
  <si>
    <t>Tonsillectomy, 18 years and under without CC</t>
  </si>
  <si>
    <t>CZ05T</t>
  </si>
  <si>
    <t>BP17</t>
  </si>
  <si>
    <t>Dupuytren's fasciectomy</t>
  </si>
  <si>
    <t>Intermediate Hand Procedures for Non-Trauma, Category 2</t>
  </si>
  <si>
    <t>HB53Z</t>
  </si>
  <si>
    <t>Minor Foot Procedures for Non-Trauma, Category 1, without CC</t>
  </si>
  <si>
    <t>HB35C</t>
  </si>
  <si>
    <t>Minor Foot Procedures for Non-Trauma, Category 1, with CC</t>
  </si>
  <si>
    <t>HB35B</t>
  </si>
  <si>
    <t>BP16</t>
  </si>
  <si>
    <t>Bunion operations with or without internal fixation and soft tissue correction</t>
  </si>
  <si>
    <t>Minor Foot Procedures for Non-Trauma, Category 2, 19 years and over, without CC</t>
  </si>
  <si>
    <t>HB34E</t>
  </si>
  <si>
    <t>BP15</t>
  </si>
  <si>
    <t>Therapeutic arthroscopy of shoulder</t>
  </si>
  <si>
    <t>Orthopaedic Surgery</t>
  </si>
  <si>
    <t>Intermediate Shoulder and Upper Arm Procedures for Non-Trauma, without CC</t>
  </si>
  <si>
    <t>HB62C</t>
  </si>
  <si>
    <t>Laparoscopic Cholecystectomy, 19 years and over, with length of stay 0 days, without CC</t>
  </si>
  <si>
    <t>GA10E</t>
  </si>
  <si>
    <t>Cholecystectomy (gall bladder removal)</t>
  </si>
  <si>
    <t>Laparoscopic Cholecystectomy, 19 years and over, with length of stay 1 day or more, without CC</t>
  </si>
  <si>
    <t>GA10D</t>
  </si>
  <si>
    <t>Inguinal, Umbilical or Femoral Hernia Procedures, 19 years and over without CC</t>
  </si>
  <si>
    <t>FZ18C</t>
  </si>
  <si>
    <t>Repair of a range of hernias</t>
  </si>
  <si>
    <t>General Surgery</t>
  </si>
  <si>
    <t>Inguinal, Umbilical or Femoral Hernia Procedures, 19 years and over with Intermediate CC</t>
  </si>
  <si>
    <t>FZ18B</t>
  </si>
  <si>
    <t>Resection of prostate by laser</t>
  </si>
  <si>
    <t>Transurethral Prostate Resection Procedures without CC</t>
  </si>
  <si>
    <t>LB25C</t>
  </si>
  <si>
    <t>Endoscopic resection of prostate (TUR)</t>
  </si>
  <si>
    <t>Urology</t>
  </si>
  <si>
    <t>Transurethral Prostate Resection Procedures with Intermediate CC</t>
  </si>
  <si>
    <t>LB25B</t>
  </si>
  <si>
    <t>Operations to manage female incontinence</t>
  </si>
  <si>
    <t>Gynaecology</t>
  </si>
  <si>
    <t>Vaginal Tape Operations for Urinary Incontinence</t>
  </si>
  <si>
    <t>LB51Z</t>
  </si>
  <si>
    <t>Unilateral Major Breast Procedures without CC</t>
  </si>
  <si>
    <t>JA20C</t>
  </si>
  <si>
    <t>BP32</t>
  </si>
  <si>
    <t>Axillary clearance</t>
  </si>
  <si>
    <t>Unilateral Major Breast Procedures with Intermediate CC</t>
  </si>
  <si>
    <t>JA20B</t>
  </si>
  <si>
    <t>BP31</t>
  </si>
  <si>
    <t>Sentinel lymph node biopsy</t>
  </si>
  <si>
    <t>Major Breast Procedures with Lymph Node Surgery</t>
  </si>
  <si>
    <t>JA26Z</t>
  </si>
  <si>
    <t>BP28</t>
  </si>
  <si>
    <t>Mastectomy</t>
  </si>
  <si>
    <t>BP29</t>
  </si>
  <si>
    <t>Excision*</t>
  </si>
  <si>
    <t>Breast Surgery</t>
  </si>
  <si>
    <t>Ordinary elective tariff (£)</t>
  </si>
  <si>
    <t>Best practice day case tariff (£)</t>
  </si>
  <si>
    <t>Surgical sub speciality</t>
  </si>
  <si>
    <t xml:space="preserve">For some procedures the BPT will apply to the HRG and for others it will apply at the sub-HRG level with the use of a BPT flag to capture the relevant activity within the associated HRGs. </t>
  </si>
  <si>
    <t>The BPT for each procedure is made up of a pair of prices: one applied to day case admissions, the other to ordinary elective admissions.</t>
  </si>
  <si>
    <t>Day cases</t>
  </si>
  <si>
    <t>Assisted Automated Peritoneal Dialysis, 18 years and under</t>
  </si>
  <si>
    <t>LD13B</t>
  </si>
  <si>
    <t>Assisted Automated Peritoneal Dialysis, 19 years and over</t>
  </si>
  <si>
    <t>LD13A</t>
  </si>
  <si>
    <t>Automated Peritoneal Dialysis, 19 years and over</t>
  </si>
  <si>
    <t>LD12A</t>
  </si>
  <si>
    <t>Continuous Ambulatory Peritoneal Dialysis, 19 years and over</t>
  </si>
  <si>
    <t>LD11A</t>
  </si>
  <si>
    <t>Peritoneal dialysis</t>
  </si>
  <si>
    <t>2b</t>
  </si>
  <si>
    <t>Home Haemodialysis or Filtration, with Access via Arteriovenous Fistula or Graft, 19 years and over</t>
  </si>
  <si>
    <t>LD10A</t>
  </si>
  <si>
    <t>Home Haemodialysis or Filtration, with Access via Haemodialysis Catheter, 19 years and over</t>
  </si>
  <si>
    <t>LD09A</t>
  </si>
  <si>
    <t>(per week)</t>
  </si>
  <si>
    <t>Home</t>
  </si>
  <si>
    <t>Satellite Haemodialysis or Filtration, with Access via Arteriovenous Fistula or Graft, with Blood-borne Virus, 19 years and over</t>
  </si>
  <si>
    <t>LD08A</t>
  </si>
  <si>
    <t>Satellite Haemodialysis or Filtration, with Access via Haemodialysis Catheter, with Blood-borne Virus, 19 years and over</t>
  </si>
  <si>
    <t>LD07A</t>
  </si>
  <si>
    <t>Satellite Haemodialysis or Filtration, with Access via Arteriovenous Fistula or Graft, 19 years and over</t>
  </si>
  <si>
    <t>LD06A</t>
  </si>
  <si>
    <t>Satellite Haemodialysis or Filtration, with Access via Haemodialysis Catheter, 19 years and over</t>
  </si>
  <si>
    <t>LD05A</t>
  </si>
  <si>
    <t>(per session)</t>
  </si>
  <si>
    <t>Satellite</t>
  </si>
  <si>
    <t>Hospital Haemodialysis or Filtration, with Access via Arteriovenous Fistula or Graft, with Blood-borne Virus, 19 years and over</t>
  </si>
  <si>
    <t>LD04A</t>
  </si>
  <si>
    <t>Hospital Haemodialysis or Filtration, with Access via Haemodialysis Catheter, with Blood-borne Virus, 19 years and over</t>
  </si>
  <si>
    <t>LD03A</t>
  </si>
  <si>
    <t>Hospital Haemodialysis or Filtration, with Access via Arteriovenous Fistula or Graft, 19 years and over</t>
  </si>
  <si>
    <t>LD02A</t>
  </si>
  <si>
    <t>Hospital Haemodialysis or Filtration, with Access via Haemodialysis Catheter, 19 years and over</t>
  </si>
  <si>
    <t>LD01A</t>
  </si>
  <si>
    <t>Hospital</t>
  </si>
  <si>
    <t>The HRGs are generated by data items from the National Renal Dataset, listed in the guidance. Organisations need to establish local reporting processes to support payment of the tariffs.</t>
  </si>
  <si>
    <t>Please note that the mandatory tariffs for Peritoneal Dialysis are not classed as BPTs, however they are included in this sheet for ease of reference.</t>
  </si>
  <si>
    <t>The BPTs are set to encourage the adoption of clinical best practice with respect to vascular access (see PbR guidance for further info).</t>
  </si>
  <si>
    <t>The tariff prices apply at the HRG level.</t>
  </si>
  <si>
    <t>Haemodialysis</t>
  </si>
  <si>
    <t>2a</t>
  </si>
  <si>
    <t>Adult renal dialysis</t>
  </si>
  <si>
    <t>Haemorrhagic Cerebrovascular Disorders without CC</t>
  </si>
  <si>
    <t>AA23B</t>
  </si>
  <si>
    <t>Haemorrhagic Cerebrovascular Disorders with CC</t>
  </si>
  <si>
    <t>AA23A</t>
  </si>
  <si>
    <t>Non-Transient Stroke or Cerebrovascular Accident, Nervous System Infections or Encephalopathy, without CC</t>
  </si>
  <si>
    <t>AA22B</t>
  </si>
  <si>
    <t>BP05</t>
  </si>
  <si>
    <t>Non-Transient Stroke or Cerebrovascular Accident, Nervous System Infections or Encephalopathy, with CC</t>
  </si>
  <si>
    <t>AA22A</t>
  </si>
  <si>
    <t>Best practice tariff (£) (excl. alteplase)</t>
  </si>
  <si>
    <t>Alteplase</t>
  </si>
  <si>
    <t>Direct admission and 90% of spell spent in an acute stroke unit</t>
  </si>
  <si>
    <t>Rapid brain imaging</t>
  </si>
  <si>
    <t>check</t>
  </si>
  <si>
    <t>Additional payments (£)</t>
  </si>
  <si>
    <t>Best practice tariff additional payments</t>
  </si>
  <si>
    <t>SUS PbR will apply the base tariff to spells with a BPT flag 05 in the HRGs below. SUS PbR will only apply the additional payment for alteplase and not those for the other two characteristics of best practice. See guidance.</t>
  </si>
  <si>
    <t>Short stay emergency adjustment does not apply. Long stay payments and specialist top-ups apply where appropriate.</t>
  </si>
  <si>
    <t>The alteplase additional payment is only for payable spells with core HRG AA22A and AA22B and unbundled HRG XD07Z.</t>
  </si>
  <si>
    <t xml:space="preserve">The base tariff and the additional payment apply at the sub-HRG level with the use of BPT flag 05 to capture the relevant activity within the associated HRGs. </t>
  </si>
  <si>
    <t xml:space="preserve">The BPT is made up of four components: a base tariff and three conditional payments. The base tariff is payable to all activity irrespective of whether the characteristics of best practice were met. The three conditional payments are conditional on meeting best practice characteristics described in the guidance. </t>
  </si>
  <si>
    <t>Acute stroke care</t>
  </si>
  <si>
    <t>Daycases</t>
  </si>
  <si>
    <t>2015-16 - best practice tariffs</t>
  </si>
  <si>
    <t>WF02A</t>
  </si>
  <si>
    <t>WF01A</t>
  </si>
  <si>
    <t>Total Activity</t>
  </si>
  <si>
    <t>Total Cost</t>
  </si>
  <si>
    <t>Currency</t>
  </si>
  <si>
    <t>Pleural Effusion</t>
  </si>
  <si>
    <t>Renal</t>
  </si>
  <si>
    <t>Stroke</t>
  </si>
  <si>
    <t>Type</t>
  </si>
  <si>
    <t>BPT</t>
  </si>
  <si>
    <t>New in 2015/16</t>
  </si>
  <si>
    <t>Compliance rate</t>
  </si>
  <si>
    <t>Comments</t>
  </si>
  <si>
    <t>BPT Price 2016/17</t>
  </si>
  <si>
    <t>Quantum Adjustment</t>
  </si>
  <si>
    <t>Efficiency</t>
  </si>
  <si>
    <t>Inflation</t>
  </si>
  <si>
    <t>Diagnostic Endoscopic Procedures on the Upper GI Tract with biopsy 19 years and over</t>
  </si>
  <si>
    <t>Diagnostic Endoscopic Procedures on the Upper GI Tract 19 years and over</t>
  </si>
  <si>
    <t>Therapeutic Flexible Sigmoidoscopy 19 years and over</t>
  </si>
  <si>
    <t>Diagnostic Flexible Sigmoidoscopy with biopsy 19 years and over</t>
  </si>
  <si>
    <t>Diagnostic Flexible Sigmoidoscopy 19 years and over</t>
  </si>
  <si>
    <t>Therapeutic Colonoscopy 19 years and over</t>
  </si>
  <si>
    <t>Diagnostic Colonoscopy with biopsy 19 years and over</t>
  </si>
  <si>
    <t>Diagnostic Colonoscopy 19 years and over</t>
  </si>
  <si>
    <t>Major Therapeutic Open or Endoscopic Procedures 19 years and over without CC</t>
  </si>
  <si>
    <t>Compliance rate Tier 1</t>
  </si>
  <si>
    <t>Compliance rate Tier 2</t>
  </si>
  <si>
    <t>Compliance rate Tier 3</t>
  </si>
  <si>
    <t>Tier 1
Best practice tariff</t>
  </si>
  <si>
    <t>Level 2
Intermediate Best practice tariff</t>
  </si>
  <si>
    <t>Level 2
Intermediate Best practice tariff
% of full tariff</t>
  </si>
  <si>
    <t>Level 3
Non-best practice tariff</t>
  </si>
  <si>
    <t>Level 3
Non-best practice tariff 
% of full tariff</t>
  </si>
  <si>
    <t>Diabetes with Hyperglycaemic Disorders 69 years and under without CC</t>
  </si>
  <si>
    <t>Diabetes with Hyperglycaemic Disorders 69 years and under with Intermediate CC</t>
  </si>
  <si>
    <t>Diabetes with Hyperglycaemic Disorders 69 years and under with Major CC</t>
  </si>
  <si>
    <t>Diabetes with Hyperglycaemic Disorders 70 years and over without CC</t>
  </si>
  <si>
    <t>Diabetes with Hyperglycaemic Disorders 70 years and over with Intermediate CC</t>
  </si>
  <si>
    <t>Diabetes with Hyperglycaemic Disorders 70 years and over with Major CC</t>
  </si>
  <si>
    <t>Diabetes with Hypoglycaemic Disorders 69 years and under</t>
  </si>
  <si>
    <t>Diabetes with Hypoglycaemic Disorders 70 years and over</t>
  </si>
  <si>
    <t>BPT Tariff</t>
  </si>
  <si>
    <t>Non-BPT Tariff</t>
  </si>
  <si>
    <r>
      <t xml:space="preserve">BPT Flag 
</t>
    </r>
    <r>
      <rPr>
        <b/>
        <sz val="8"/>
        <rFont val="Arial"/>
        <family val="2"/>
      </rPr>
      <t xml:space="preserve">
</t>
    </r>
    <r>
      <rPr>
        <i/>
        <sz val="8"/>
        <rFont val="Arial"/>
        <family val="2"/>
      </rPr>
      <t>(see BPT Flag sheet)</t>
    </r>
  </si>
  <si>
    <t>Tariff Selector</t>
  </si>
  <si>
    <t>2016/17</t>
  </si>
  <si>
    <t>Total</t>
  </si>
  <si>
    <t>Differential BPT vs non BPT price</t>
  </si>
  <si>
    <t>Quantum neutral non-BPT price</t>
  </si>
  <si>
    <t>Tariff price excluding the costs of complying with the BPT rules</t>
  </si>
  <si>
    <t>Compliance rate (=% of spells attracting BPT price)</t>
  </si>
  <si>
    <t>Cost of complying with BPT rules</t>
  </si>
  <si>
    <t>Non-elective APC Tariff</t>
  </si>
  <si>
    <r>
      <t xml:space="preserve">"HRG Level" or Sub-HRG BPT Flag </t>
    </r>
    <r>
      <rPr>
        <b/>
        <sz val="8"/>
        <color theme="0"/>
        <rFont val="Calibri"/>
        <family val="2"/>
        <scheme val="minor"/>
      </rPr>
      <t xml:space="preserve">
See BPT Flags sheet for compliance requirements</t>
    </r>
  </si>
  <si>
    <t>HRG Name</t>
  </si>
  <si>
    <t>Simplified Methodology for calculating BPT and Non-BPT Prices that are quantum neutral at a specified level of compliance</t>
  </si>
  <si>
    <t>NE</t>
  </si>
  <si>
    <t>EM</t>
  </si>
  <si>
    <t>Point of Delivery</t>
  </si>
  <si>
    <t>Spell Flag</t>
  </si>
  <si>
    <t>Compliance Rate</t>
  </si>
  <si>
    <t>BPT Cost of compliance</t>
  </si>
  <si>
    <t>Additional Inputs</t>
  </si>
  <si>
    <t xml:space="preserve">HRG Code </t>
  </si>
  <si>
    <t>Cost of Stroke Unit</t>
  </si>
  <si>
    <t>Cost of Imaging</t>
  </si>
  <si>
    <t>Stroke Unit Compliance Rate</t>
  </si>
  <si>
    <t>£</t>
  </si>
  <si>
    <t>Best practice tariff 
additional payments</t>
  </si>
  <si>
    <t>Peritoneal</t>
  </si>
  <si>
    <t/>
  </si>
  <si>
    <t>Fistula</t>
  </si>
  <si>
    <t>Cathether</t>
  </si>
  <si>
    <t>Final prices</t>
  </si>
  <si>
    <t>Inflation and Efficiency</t>
  </si>
  <si>
    <t>Price</t>
  </si>
  <si>
    <t>Weekly treatment price multiplier</t>
  </si>
  <si>
    <t>New simplifed prices</t>
  </si>
  <si>
    <t>Setting</t>
  </si>
  <si>
    <t>Access</t>
  </si>
  <si>
    <t>CURRENCY</t>
  </si>
  <si>
    <t>LD11A and LD12A</t>
  </si>
  <si>
    <t>LD09A and LD10A</t>
  </si>
  <si>
    <t>LD03A &amp; LD07A and LD04A &amp; LD08A</t>
  </si>
  <si>
    <t>LD01A &amp; LD05A and LD02A &amp; LD06A</t>
  </si>
  <si>
    <t>Expected change in total spend</t>
  </si>
  <si>
    <t>Proposed Catheter Price (Quantum Neutral)</t>
  </si>
  <si>
    <t>Proposed Fistula Price (quantum neutral)</t>
  </si>
  <si>
    <t>Activity not meeting BPT criteria (if target BPT activity is achieved)</t>
  </si>
  <si>
    <t>BPT activity if target BPT activity is achieved</t>
  </si>
  <si>
    <t>Calculation of revised spend</t>
  </si>
  <si>
    <t>Activity (Spells, all providers)</t>
  </si>
  <si>
    <t>Current prices and activity</t>
  </si>
  <si>
    <t xml:space="preserve">SQL extract </t>
  </si>
  <si>
    <t>Inflation and Efficiency (total adjustment)</t>
  </si>
  <si>
    <t>Price ratio non BPT price to BPT price</t>
  </si>
  <si>
    <t>Access Rate</t>
  </si>
  <si>
    <t>Efficiency*</t>
  </si>
  <si>
    <t>Differentials for access &amp; blood borne</t>
  </si>
  <si>
    <t>2015/16</t>
  </si>
  <si>
    <t>2014/15</t>
  </si>
  <si>
    <t>Adjustment Type</t>
  </si>
  <si>
    <t>Reduction in conventional tariff to derive best practice tariff</t>
  </si>
  <si>
    <t>% increase to derive BPT price</t>
  </si>
  <si>
    <t>Check</t>
  </si>
  <si>
    <t>BPT price EL (actual compliance)</t>
  </si>
  <si>
    <t>BPT price DC (actual compliance)</t>
  </si>
  <si>
    <t>Differential</t>
  </si>
  <si>
    <t>Differential as a % of base price</t>
  </si>
  <si>
    <t>Total activity</t>
  </si>
  <si>
    <t>Combined APC price</t>
  </si>
  <si>
    <t>SPELL HRG</t>
  </si>
  <si>
    <t>Spell Flag Ax clearance</t>
  </si>
  <si>
    <t>Differential as a % of APC base price</t>
  </si>
  <si>
    <t>BADS DC Rate</t>
  </si>
  <si>
    <t>Ax clearance</t>
  </si>
  <si>
    <t>Spell Flag Sentinal</t>
  </si>
  <si>
    <t>Sentinal</t>
  </si>
  <si>
    <t>Spell Flag Mastectomy</t>
  </si>
  <si>
    <t>Spell Flag Exision</t>
  </si>
  <si>
    <t>Excision</t>
  </si>
  <si>
    <t>8.7 Breast Surgery</t>
  </si>
  <si>
    <t>8.7 Tympaoplasty (ENT)</t>
  </si>
  <si>
    <t>Tariff using actual compliance</t>
  </si>
  <si>
    <t>Child</t>
  </si>
  <si>
    <t>Adult</t>
  </si>
  <si>
    <t>8.5 - Tonsillectomy</t>
  </si>
  <si>
    <t>BADS Rates</t>
  </si>
  <si>
    <t>8.3 - Urology &amp; Gynae</t>
  </si>
  <si>
    <t>Actual compliance</t>
  </si>
  <si>
    <t>8.2 - Orthopaedic Surgery</t>
  </si>
  <si>
    <t>8.1 - Hernia (General Surgery) - HRG Level</t>
  </si>
  <si>
    <t>3. Cholecystectomy (Gall bladder removal)</t>
  </si>
  <si>
    <t>Top Up</t>
  </si>
  <si>
    <t>top up</t>
  </si>
  <si>
    <t>Inflation and Efficiency factor</t>
  </si>
  <si>
    <t>OPATT activity</t>
  </si>
  <si>
    <t>Main Tariff</t>
  </si>
  <si>
    <t>OPATT price</t>
  </si>
  <si>
    <t>Modelled Prices</t>
  </si>
  <si>
    <t>Tariffs</t>
  </si>
  <si>
    <t>WF02B
First Attendance - Multi Professional</t>
  </si>
  <si>
    <t>WF01B
First Attendance - Single Professional</t>
  </si>
  <si>
    <t>OPATT modelled</t>
  </si>
  <si>
    <t>9. TIA</t>
  </si>
  <si>
    <t>SSEM</t>
  </si>
  <si>
    <t>BPT SSEM tariff</t>
  </si>
  <si>
    <t>SSEM %</t>
  </si>
  <si>
    <t>BPT prices</t>
  </si>
  <si>
    <t>SSEM tariff</t>
  </si>
  <si>
    <t>DC/EL</t>
  </si>
  <si>
    <t>quantum check</t>
  </si>
  <si>
    <t>New base price</t>
  </si>
  <si>
    <t>Target cost weights</t>
  </si>
  <si>
    <t>Target relativities (DZ16C base)</t>
  </si>
  <si>
    <t>Actual cost weights</t>
  </si>
  <si>
    <t>actual price relativities</t>
  </si>
  <si>
    <t>Implied single price</t>
  </si>
  <si>
    <t>Total quantum</t>
  </si>
  <si>
    <t>APC activity base</t>
  </si>
  <si>
    <t>APC model base price</t>
  </si>
  <si>
    <t>EL</t>
  </si>
  <si>
    <t>DC</t>
  </si>
  <si>
    <t>Spells flagged EL</t>
  </si>
  <si>
    <t>Spells flagged DC</t>
  </si>
  <si>
    <t>Resulting relativity factor</t>
  </si>
  <si>
    <t>Target relativities</t>
  </si>
  <si>
    <t>Non-Malignant General Abdominal Disorders with length of stay 1 day or less</t>
  </si>
  <si>
    <t>Non-Malignant General Abdominal Disorders with length of stay 2 days or more without Major CC</t>
  </si>
  <si>
    <t>Urinary Incontinence and Other Urinary Problems without CC</t>
  </si>
  <si>
    <t>Urinary Incontinence and Other Urinary Problems with Intermediate CC</t>
  </si>
  <si>
    <t>Head Injury with CC</t>
  </si>
  <si>
    <t>Arrhythmia or Conduction Disorders without CC</t>
  </si>
  <si>
    <t>Arrhythmia or Conduction Disorders with CC</t>
  </si>
  <si>
    <t>Lobar, Atypical or Viral Pneumonia without CC</t>
  </si>
  <si>
    <t>Syncope or Collapse without CC</t>
  </si>
  <si>
    <t>Poisoning, Toxic, Environmental and Unspecified Effects without CC</t>
  </si>
  <si>
    <t>Poisoning, Toxic, Environmental and Unspecified Effects with Intermediate CC</t>
  </si>
  <si>
    <t>Intermediate Skin Disorders category 1 without CC</t>
  </si>
  <si>
    <t>Intermediate Skin Disorders category 1 with Intermediate CC</t>
  </si>
  <si>
    <t>Intermediate Skin Disorders category 2 without CC</t>
  </si>
  <si>
    <t>Intermediate Skin Disorders category 2 with Intermediate CC</t>
  </si>
  <si>
    <t>Pulmonary Embolus with CC</t>
  </si>
  <si>
    <t>Asthma without CC without Intubation</t>
  </si>
  <si>
    <t>Asthma with CC without Intubation</t>
  </si>
  <si>
    <t>Headache, Migraine or Cerebrospinal Fluid Leak without CC</t>
  </si>
  <si>
    <t>Headache, Migraine or Cerebrospinal Fluid Leak with CC</t>
  </si>
  <si>
    <t>Muscular, Balance, Cranial or Peripheral Nerve Disorders; Epilepsy; Head Injury without CC</t>
  </si>
  <si>
    <t>Muscular, Balance, Cranial or Peripheral Nerve Disorders; Epilepsy; Head Injury with CC</t>
  </si>
  <si>
    <t>Increase to NE base tariff to derive best practice tariff</t>
  </si>
  <si>
    <t>Same day emergency care premium</t>
  </si>
  <si>
    <t>Same day emergency Care</t>
  </si>
  <si>
    <t>Activity BPT</t>
  </si>
  <si>
    <t>Quantum BPT</t>
  </si>
  <si>
    <t>Quantum non-BPT</t>
  </si>
  <si>
    <t>assumed complicance rate</t>
  </si>
  <si>
    <t>Calculations</t>
  </si>
  <si>
    <t>TFC</t>
  </si>
  <si>
    <t>CONSULTANT-LED (£)</t>
  </si>
  <si>
    <t>non-BPT (TFC 420)</t>
  </si>
  <si>
    <t>Combined price</t>
  </si>
  <si>
    <t>APC activity base DC/EL</t>
  </si>
  <si>
    <t>APC activity base OPROC</t>
  </si>
  <si>
    <t>Increase to combined OP/(DC/EL) base tariff to derive best practice tariff</t>
  </si>
  <si>
    <t>Outpatients premium</t>
  </si>
  <si>
    <t>Diagnostic Imaging</t>
  </si>
  <si>
    <t>Clinical Oncology (previously Radiotherapy)</t>
  </si>
  <si>
    <t>Gynaecological Oncology</t>
  </si>
  <si>
    <t>Geriatric Medicine</t>
  </si>
  <si>
    <t>Paediatric Neurology</t>
  </si>
  <si>
    <t>Paediatrics</t>
  </si>
  <si>
    <t>Rheumatology</t>
  </si>
  <si>
    <t>Neurology</t>
  </si>
  <si>
    <t>Medical Oncology</t>
  </si>
  <si>
    <t>Nephrology</t>
  </si>
  <si>
    <t>Infectious Diseases</t>
  </si>
  <si>
    <t>Respiratory Physiology</t>
  </si>
  <si>
    <t>Respiratory Medicine</t>
  </si>
  <si>
    <t>Dermatology</t>
  </si>
  <si>
    <t>Paediatric Cardiology</t>
  </si>
  <si>
    <t>Cardiology</t>
  </si>
  <si>
    <t>Diabetic Medicine</t>
  </si>
  <si>
    <t>Hepatology</t>
  </si>
  <si>
    <t>Clinical Haematology</t>
  </si>
  <si>
    <t>Endocrinology</t>
  </si>
  <si>
    <t>Gastroenterology</t>
  </si>
  <si>
    <t>General Medicine</t>
  </si>
  <si>
    <t>Paediatric Diabetic Medicine</t>
  </si>
  <si>
    <t>Paediatric Respiratory Medicine</t>
  </si>
  <si>
    <t>Paediatric Dermatology</t>
  </si>
  <si>
    <t>Paediatric Clinical Haematology</t>
  </si>
  <si>
    <t>Paediatric Endocrinology</t>
  </si>
  <si>
    <t>Paediatric Gastroenterology</t>
  </si>
  <si>
    <t>Paediatric Plastic Surgery</t>
  </si>
  <si>
    <t>Paediatric Neurosurgery</t>
  </si>
  <si>
    <t>Paediatric Maxillo-Facial Surgery</t>
  </si>
  <si>
    <t>Paediatric Ophthalmology</t>
  </si>
  <si>
    <t>Paediatric Ear Nose and Throat</t>
  </si>
  <si>
    <t>Paediatric Trauma and Orthopaedics</t>
  </si>
  <si>
    <t>Paediatric Urology</t>
  </si>
  <si>
    <t>Pain Management</t>
  </si>
  <si>
    <t>Anaesthetics</t>
  </si>
  <si>
    <t>Thoracic Surgery</t>
  </si>
  <si>
    <t>Cardiac Surgery</t>
  </si>
  <si>
    <t>Paediatric Surgery</t>
  </si>
  <si>
    <t>Cardiothoracic Surgery</t>
  </si>
  <si>
    <t>Plastic Surgery</t>
  </si>
  <si>
    <t>Neurosurgery</t>
  </si>
  <si>
    <t>Maxillo-Facial Surgery</t>
  </si>
  <si>
    <t>Orthodontics</t>
  </si>
  <si>
    <t>Oral Surgery</t>
  </si>
  <si>
    <t>Ophthalmology</t>
  </si>
  <si>
    <t>ENT</t>
  </si>
  <si>
    <t>Trauma &amp; Orthopaedics</t>
  </si>
  <si>
    <t>Spinal Surgery Service</t>
  </si>
  <si>
    <t>Vascular Surgery</t>
  </si>
  <si>
    <t>Upper Gastrointestinal Surgery</t>
  </si>
  <si>
    <t>Hepatobiliary &amp; Pancreatic Surgery</t>
  </si>
  <si>
    <t>Colorectal Surgery</t>
  </si>
  <si>
    <t>FZ89Z</t>
  </si>
  <si>
    <t>WA16Y</t>
  </si>
  <si>
    <t>WA16W</t>
  </si>
  <si>
    <t>WA15V</t>
  </si>
  <si>
    <t>WA10Z</t>
  </si>
  <si>
    <t>WA08Z</t>
  </si>
  <si>
    <t>WA07Z</t>
  </si>
  <si>
    <t>WA01Y</t>
  </si>
  <si>
    <t>WA01W</t>
  </si>
  <si>
    <t>VA15D</t>
  </si>
  <si>
    <t>VA15C</t>
  </si>
  <si>
    <t>VA15B</t>
  </si>
  <si>
    <t>VA15A</t>
  </si>
  <si>
    <t>VA14D</t>
  </si>
  <si>
    <t>VA14C</t>
  </si>
  <si>
    <t>VA14B</t>
  </si>
  <si>
    <t>VA14A</t>
  </si>
  <si>
    <t>VA13D</t>
  </si>
  <si>
    <t>VA13C</t>
  </si>
  <si>
    <t>VA13B</t>
  </si>
  <si>
    <t>VA13A</t>
  </si>
  <si>
    <t>VA10D</t>
  </si>
  <si>
    <t>VA10C</t>
  </si>
  <si>
    <t>VA10B</t>
  </si>
  <si>
    <t>VA10A</t>
  </si>
  <si>
    <t>UZ01Z</t>
  </si>
  <si>
    <t>SC97Z</t>
  </si>
  <si>
    <t>SB97Z</t>
  </si>
  <si>
    <t>SA33Z</t>
  </si>
  <si>
    <t>SA18Z</t>
  </si>
  <si>
    <t>SA16Z</t>
  </si>
  <si>
    <t>SA15Z</t>
  </si>
  <si>
    <t>SA14Z</t>
  </si>
  <si>
    <t>SA13B</t>
  </si>
  <si>
    <t>SA13A</t>
  </si>
  <si>
    <t>SA11Z</t>
  </si>
  <si>
    <t>PB03Z</t>
  </si>
  <si>
    <t>PB02Z</t>
  </si>
  <si>
    <t>PB01Z</t>
  </si>
  <si>
    <t>Abdominal Pain</t>
  </si>
  <si>
    <t>MA30Z</t>
  </si>
  <si>
    <t>MA29Z</t>
  </si>
  <si>
    <t>MA28Z</t>
  </si>
  <si>
    <t>MA27Z</t>
  </si>
  <si>
    <t>MA25Z</t>
  </si>
  <si>
    <t>MA24Z</t>
  </si>
  <si>
    <t>MA23Z</t>
  </si>
  <si>
    <t>MA22Z</t>
  </si>
  <si>
    <t>MA20Z</t>
  </si>
  <si>
    <t>MA19B</t>
  </si>
  <si>
    <t>MA19A</t>
  </si>
  <si>
    <t>MA18D</t>
  </si>
  <si>
    <t>MA18C</t>
  </si>
  <si>
    <t>MA17D</t>
  </si>
  <si>
    <t>MA17C</t>
  </si>
  <si>
    <t>MA12Z</t>
  </si>
  <si>
    <t>MA11Z</t>
  </si>
  <si>
    <t>MA09Z</t>
  </si>
  <si>
    <t>MA01Z</t>
  </si>
  <si>
    <t>LB74Z</t>
  </si>
  <si>
    <t>LB73Z</t>
  </si>
  <si>
    <t>LB72B</t>
  </si>
  <si>
    <t>LB71Z</t>
  </si>
  <si>
    <t>LB69Z</t>
  </si>
  <si>
    <t>LB66Z</t>
  </si>
  <si>
    <t>LB59Z</t>
  </si>
  <si>
    <t>LB56D</t>
  </si>
  <si>
    <t>LB56C</t>
  </si>
  <si>
    <t>LB56A</t>
  </si>
  <si>
    <t>LB55B</t>
  </si>
  <si>
    <t>LB55A</t>
  </si>
  <si>
    <t>LB54D</t>
  </si>
  <si>
    <t>LB54C</t>
  </si>
  <si>
    <t>LB54A</t>
  </si>
  <si>
    <t>LB53B</t>
  </si>
  <si>
    <t>LB50Z</t>
  </si>
  <si>
    <t>LB49Z</t>
  </si>
  <si>
    <t>LB48Z</t>
  </si>
  <si>
    <t>LB47Z</t>
  </si>
  <si>
    <t>LB43Z</t>
  </si>
  <si>
    <t>LB42C</t>
  </si>
  <si>
    <t>LB42B</t>
  </si>
  <si>
    <t>LB42A</t>
  </si>
  <si>
    <t>LB36Z</t>
  </si>
  <si>
    <t>LB33Z</t>
  </si>
  <si>
    <t>LB29D</t>
  </si>
  <si>
    <t>LB29C</t>
  </si>
  <si>
    <t>LB29A</t>
  </si>
  <si>
    <t>LB27Z</t>
  </si>
  <si>
    <t>LB22Z</t>
  </si>
  <si>
    <t>LB18Z</t>
  </si>
  <si>
    <t>LB17Z</t>
  </si>
  <si>
    <t>LB15E</t>
  </si>
  <si>
    <t>LB15D</t>
  </si>
  <si>
    <t>LB12Z</t>
  </si>
  <si>
    <t>LB10B</t>
  </si>
  <si>
    <t>LB09D</t>
  </si>
  <si>
    <t>LB09C</t>
  </si>
  <si>
    <t>LB05D</t>
  </si>
  <si>
    <t>LA05Z</t>
  </si>
  <si>
    <t>KB04Z</t>
  </si>
  <si>
    <t>JA31Z</t>
  </si>
  <si>
    <t>JA30Z</t>
  </si>
  <si>
    <t>JA25Z</t>
  </si>
  <si>
    <t>JA21B</t>
  </si>
  <si>
    <t>JA21A</t>
  </si>
  <si>
    <t>JA19Z</t>
  </si>
  <si>
    <t>HC12Z</t>
  </si>
  <si>
    <t>HC11Z</t>
  </si>
  <si>
    <t>HC10Z</t>
  </si>
  <si>
    <t>HC06Z</t>
  </si>
  <si>
    <t>HB99Z</t>
  </si>
  <si>
    <t>HB91Z</t>
  </si>
  <si>
    <t>HB79Z</t>
  </si>
  <si>
    <t>HB73Z</t>
  </si>
  <si>
    <t>HB72Z</t>
  </si>
  <si>
    <t>HB71C</t>
  </si>
  <si>
    <t>HB71B</t>
  </si>
  <si>
    <t>HB69Z</t>
  </si>
  <si>
    <t>HB63Z</t>
  </si>
  <si>
    <t>HB62B</t>
  </si>
  <si>
    <t>HB61C</t>
  </si>
  <si>
    <t>HB61B</t>
  </si>
  <si>
    <t>HB59Z</t>
  </si>
  <si>
    <t>HB56C</t>
  </si>
  <si>
    <t>HB56B</t>
  </si>
  <si>
    <t>HB55C</t>
  </si>
  <si>
    <t>HB55B</t>
  </si>
  <si>
    <t>HB54C</t>
  </si>
  <si>
    <t>HB54B</t>
  </si>
  <si>
    <t>HB52C</t>
  </si>
  <si>
    <t>HB52B</t>
  </si>
  <si>
    <t>HB51Z</t>
  </si>
  <si>
    <t>HB39Z</t>
  </si>
  <si>
    <t>HB34G</t>
  </si>
  <si>
    <t>HB34F</t>
  </si>
  <si>
    <t>HB34D</t>
  </si>
  <si>
    <t>HB33G</t>
  </si>
  <si>
    <t>HB33F</t>
  </si>
  <si>
    <t>HB33E</t>
  </si>
  <si>
    <t>HB33D</t>
  </si>
  <si>
    <t>HB32B</t>
  </si>
  <si>
    <t>HB32A</t>
  </si>
  <si>
    <t>HB31Z</t>
  </si>
  <si>
    <t>HB29Z</t>
  </si>
  <si>
    <t>HB25J</t>
  </si>
  <si>
    <t>HB25H</t>
  </si>
  <si>
    <t>HB25G</t>
  </si>
  <si>
    <t>HB25F</t>
  </si>
  <si>
    <t>HB25E</t>
  </si>
  <si>
    <t>HB25D</t>
  </si>
  <si>
    <t>HB24C</t>
  </si>
  <si>
    <t>HB24B</t>
  </si>
  <si>
    <t>HB23C</t>
  </si>
  <si>
    <t>HB23B</t>
  </si>
  <si>
    <t>HB22C</t>
  </si>
  <si>
    <t>HB22B</t>
  </si>
  <si>
    <t>HB21A</t>
  </si>
  <si>
    <t>HB19Z</t>
  </si>
  <si>
    <t>HB16C</t>
  </si>
  <si>
    <t>HB16B</t>
  </si>
  <si>
    <t>HB15G</t>
  </si>
  <si>
    <t>HB15F</t>
  </si>
  <si>
    <t>HB15E</t>
  </si>
  <si>
    <t>HB15D</t>
  </si>
  <si>
    <t>HB14C</t>
  </si>
  <si>
    <t>HB14B</t>
  </si>
  <si>
    <t>HB13Z</t>
  </si>
  <si>
    <t>HB12A</t>
  </si>
  <si>
    <t>HB11C</t>
  </si>
  <si>
    <t>HB11B</t>
  </si>
  <si>
    <t>HB11A</t>
  </si>
  <si>
    <t>HA99Z</t>
  </si>
  <si>
    <t>HA97Z</t>
  </si>
  <si>
    <t>HA96Z</t>
  </si>
  <si>
    <t>HA83A</t>
  </si>
  <si>
    <t>HA81C</t>
  </si>
  <si>
    <t>HA81B</t>
  </si>
  <si>
    <t>HA81A</t>
  </si>
  <si>
    <t>HA79Z</t>
  </si>
  <si>
    <t>HA73C</t>
  </si>
  <si>
    <t>HA73B</t>
  </si>
  <si>
    <t>HA72Z</t>
  </si>
  <si>
    <t>HA71C</t>
  </si>
  <si>
    <t>HA71B</t>
  </si>
  <si>
    <t>HA69Z</t>
  </si>
  <si>
    <t>HA63Z</t>
  </si>
  <si>
    <t>HA62Z</t>
  </si>
  <si>
    <t>HA61C</t>
  </si>
  <si>
    <t>HA61B</t>
  </si>
  <si>
    <t>HA59Z</t>
  </si>
  <si>
    <t>HA56B</t>
  </si>
  <si>
    <t>HA56A</t>
  </si>
  <si>
    <t>HA55Z</t>
  </si>
  <si>
    <t>HA54Z</t>
  </si>
  <si>
    <t>HA53Z</t>
  </si>
  <si>
    <t>HA52Z</t>
  </si>
  <si>
    <t>HA51Z</t>
  </si>
  <si>
    <t>HA39Z</t>
  </si>
  <si>
    <t>HA35Z</t>
  </si>
  <si>
    <t>HA34Z</t>
  </si>
  <si>
    <t>HA33Z</t>
  </si>
  <si>
    <t>HA32Z</t>
  </si>
  <si>
    <t>HA31C</t>
  </si>
  <si>
    <t>HA31B</t>
  </si>
  <si>
    <t>HA29Z</t>
  </si>
  <si>
    <t>HA26C</t>
  </si>
  <si>
    <t>HA26B</t>
  </si>
  <si>
    <t>HA25C</t>
  </si>
  <si>
    <t>HA25B</t>
  </si>
  <si>
    <t>HA24Z</t>
  </si>
  <si>
    <t>HA23C</t>
  </si>
  <si>
    <t>HA23B</t>
  </si>
  <si>
    <t>HA22C</t>
  </si>
  <si>
    <t>HA22B</t>
  </si>
  <si>
    <t>HA21C</t>
  </si>
  <si>
    <t>HA21B</t>
  </si>
  <si>
    <t>HA19Z</t>
  </si>
  <si>
    <t>GB07Z</t>
  </si>
  <si>
    <t>GB04E</t>
  </si>
  <si>
    <t>GB04D</t>
  </si>
  <si>
    <t>GA13B</t>
  </si>
  <si>
    <t>GA13A</t>
  </si>
  <si>
    <t>GA11Z</t>
  </si>
  <si>
    <t>GA10G</t>
  </si>
  <si>
    <t>FZ88B</t>
  </si>
  <si>
    <t>FZ86Z</t>
  </si>
  <si>
    <t>FZ85Z</t>
  </si>
  <si>
    <t>FZ84Z</t>
  </si>
  <si>
    <t>FZ83F</t>
  </si>
  <si>
    <t>FZ83E</t>
  </si>
  <si>
    <t>FZ83D</t>
  </si>
  <si>
    <t>FZ83C</t>
  </si>
  <si>
    <t>FZ78D</t>
  </si>
  <si>
    <t>FZ78C</t>
  </si>
  <si>
    <t>FZ78B</t>
  </si>
  <si>
    <t>FZ78A</t>
  </si>
  <si>
    <t>FZ72Z</t>
  </si>
  <si>
    <t>FZ69B</t>
  </si>
  <si>
    <t>FZ64B</t>
  </si>
  <si>
    <t>FZ62B</t>
  </si>
  <si>
    <t>FZ62A</t>
  </si>
  <si>
    <t>FZ59Z</t>
  </si>
  <si>
    <t>FZ58B</t>
  </si>
  <si>
    <t>FZ58A</t>
  </si>
  <si>
    <t>FZ57Z</t>
  </si>
  <si>
    <t>FZ50Z</t>
  </si>
  <si>
    <t>FZ42B</t>
  </si>
  <si>
    <t>FZ42A</t>
  </si>
  <si>
    <t>FZ27D</t>
  </si>
  <si>
    <t>FZ24F</t>
  </si>
  <si>
    <t>FZ24E</t>
  </si>
  <si>
    <t>FZ23B</t>
  </si>
  <si>
    <t>FZ23A</t>
  </si>
  <si>
    <t>FZ22B</t>
  </si>
  <si>
    <t>FZ21B</t>
  </si>
  <si>
    <t>FZ19B</t>
  </si>
  <si>
    <t>FZ19A</t>
  </si>
  <si>
    <t>FZ18F</t>
  </si>
  <si>
    <t>FZ18E</t>
  </si>
  <si>
    <t>FZ17D</t>
  </si>
  <si>
    <t>FZ13D</t>
  </si>
  <si>
    <t>FZ13C</t>
  </si>
  <si>
    <t>EA48Z</t>
  </si>
  <si>
    <t>EA47Z</t>
  </si>
  <si>
    <t>EA45Z</t>
  </si>
  <si>
    <t>EA40Z</t>
  </si>
  <si>
    <t>EA22Z</t>
  </si>
  <si>
    <t>DZ54Z</t>
  </si>
  <si>
    <t>DZ52Z</t>
  </si>
  <si>
    <t>DZ51Z</t>
  </si>
  <si>
    <t>DZ50Z</t>
  </si>
  <si>
    <t>DZ42Z</t>
  </si>
  <si>
    <t>DZ37B</t>
  </si>
  <si>
    <t>DZ37A</t>
  </si>
  <si>
    <t>DZ32Z</t>
  </si>
  <si>
    <t>DZ31Z</t>
  </si>
  <si>
    <t>DZ30Z</t>
  </si>
  <si>
    <t>DZ21A</t>
  </si>
  <si>
    <t>DZ08Z</t>
  </si>
  <si>
    <t>DZ07B</t>
  </si>
  <si>
    <t>DZ07A</t>
  </si>
  <si>
    <t>BZ23Z</t>
  </si>
  <si>
    <t>BZ16B</t>
  </si>
  <si>
    <t>BZ16A</t>
  </si>
  <si>
    <t>BZ15B</t>
  </si>
  <si>
    <t>BZ14B</t>
  </si>
  <si>
    <t>BZ14A</t>
  </si>
  <si>
    <t>BZ10B</t>
  </si>
  <si>
    <t>BZ09B</t>
  </si>
  <si>
    <t>BZ08B</t>
  </si>
  <si>
    <t>BZ07B</t>
  </si>
  <si>
    <t>BZ06B</t>
  </si>
  <si>
    <t>AB11Z</t>
  </si>
  <si>
    <t>AB10Z</t>
  </si>
  <si>
    <t>AB09Z</t>
  </si>
  <si>
    <t>AB08Z</t>
  </si>
  <si>
    <t>AB07Z</t>
  </si>
  <si>
    <t>AB06Z</t>
  </si>
  <si>
    <t>AB05Z</t>
  </si>
  <si>
    <t>AB04Z</t>
  </si>
  <si>
    <t>AB03Z</t>
  </si>
  <si>
    <t>AB02Z</t>
  </si>
  <si>
    <t>AA33D</t>
  </si>
  <si>
    <t>AA33C</t>
  </si>
  <si>
    <t>AA32Z</t>
  </si>
  <si>
    <t>N</t>
  </si>
  <si>
    <t>HRG description</t>
  </si>
  <si>
    <t>Spell HRG</t>
  </si>
  <si>
    <t>WF02B
First Attendance - Multi Professional (£)</t>
  </si>
  <si>
    <t>WF01B
First Attendance - Single Professional (£)</t>
  </si>
  <si>
    <t>BPT flag 
(see BPT Flag sheet)</t>
  </si>
  <si>
    <t>Non-elective tariff BPT (£) 
(LOS &gt; 0 days)</t>
  </si>
  <si>
    <t>Same day emergency care BPT (£) 
(LOS = 0 days)</t>
  </si>
  <si>
    <t>The base tariff and the additional payment apply at the sub-HRG level with the use of BPT flag 01 to capture the relevant activity within the associated HRGs.</t>
  </si>
  <si>
    <t>Best practice tariff (£)
 (per day)</t>
  </si>
  <si>
    <t>Tariff</t>
  </si>
  <si>
    <t>TOTAL_COST</t>
  </si>
  <si>
    <t>TOTAL_ACTIVITY</t>
  </si>
  <si>
    <t>DEPARTMENT</t>
  </si>
  <si>
    <t>Draft 32</t>
  </si>
  <si>
    <t>LU</t>
  </si>
  <si>
    <t>OPROC</t>
  </si>
  <si>
    <t>A chain linking the post adjustments for efficency and inflation together (this is a slight methodological change from the 13/14 DH method).</t>
  </si>
  <si>
    <t xml:space="preserve">Table 1 :  Price Adjustments : Inflation and Efficiency </t>
  </si>
  <si>
    <t>WD22Z</t>
  </si>
  <si>
    <t>DZ49Z</t>
  </si>
  <si>
    <t>WD11Z</t>
  </si>
  <si>
    <t>Spell_flag_Cnt</t>
  </si>
  <si>
    <t>Adm_split</t>
  </si>
  <si>
    <r>
      <t xml:space="preserve">BPT flag 
</t>
    </r>
    <r>
      <rPr>
        <i/>
        <sz val="8"/>
        <rFont val="Arial"/>
        <family val="2"/>
      </rPr>
      <t>(see BPT Flag sheet)</t>
    </r>
  </si>
  <si>
    <r>
      <t xml:space="preserve">Best practice tariff (£)
</t>
    </r>
    <r>
      <rPr>
        <i/>
        <sz val="8"/>
        <rFont val="Arial"/>
        <family val="2"/>
      </rPr>
      <t xml:space="preserve"> (per day)</t>
    </r>
  </si>
  <si>
    <r>
      <t>The base tariff and the additional payment apply at the sub-HRG level with the use of BPT flag 01</t>
    </r>
    <r>
      <rPr>
        <sz val="8"/>
        <rFont val="Arial"/>
        <family val="2"/>
      </rPr>
      <t xml:space="preserve"> to capture the relevant activity within the associated HRGs.</t>
    </r>
  </si>
  <si>
    <r>
      <t xml:space="preserve">BPT flag </t>
    </r>
    <r>
      <rPr>
        <b/>
        <sz val="8"/>
        <rFont val="Arial"/>
        <family val="2"/>
      </rPr>
      <t xml:space="preserve">
</t>
    </r>
    <r>
      <rPr>
        <i/>
        <sz val="8"/>
        <rFont val="Arial"/>
        <family val="2"/>
      </rPr>
      <t>(see BPT Flag sheet)</t>
    </r>
  </si>
  <si>
    <r>
      <t xml:space="preserve">Same day emergency care BPT (£) </t>
    </r>
    <r>
      <rPr>
        <b/>
        <sz val="8"/>
        <rFont val="Arial"/>
        <family val="2"/>
      </rPr>
      <t xml:space="preserve">
</t>
    </r>
    <r>
      <rPr>
        <i/>
        <sz val="8"/>
        <rFont val="Arial"/>
        <family val="2"/>
      </rPr>
      <t>(LOS = 0 days)</t>
    </r>
  </si>
  <si>
    <r>
      <t>Non-elective tariff BPT (£)</t>
    </r>
    <r>
      <rPr>
        <b/>
        <sz val="8"/>
        <rFont val="Arial"/>
        <family val="2"/>
      </rPr>
      <t xml:space="preserve"> 
</t>
    </r>
    <r>
      <rPr>
        <i/>
        <sz val="8"/>
        <rFont val="Arial"/>
        <family val="2"/>
      </rPr>
      <t>(LOS &gt; 0 days)</t>
    </r>
  </si>
  <si>
    <r>
      <t xml:space="preserve">WF01B
</t>
    </r>
    <r>
      <rPr>
        <i/>
        <sz val="8"/>
        <rFont val="Arial"/>
        <family val="2"/>
      </rPr>
      <t>First Attendance - Single Professional (£)</t>
    </r>
  </si>
  <si>
    <r>
      <t xml:space="preserve">WF02B
</t>
    </r>
    <r>
      <rPr>
        <i/>
        <sz val="8"/>
        <rFont val="Arial"/>
        <family val="2"/>
      </rPr>
      <t>First Attendance - Multi Professional (£)</t>
    </r>
  </si>
  <si>
    <t>AA02C</t>
  </si>
  <si>
    <t>AA02D</t>
  </si>
  <si>
    <t>AA02E</t>
  </si>
  <si>
    <t>AA02F</t>
  </si>
  <si>
    <t>AA03C</t>
  </si>
  <si>
    <t>AA03D</t>
  </si>
  <si>
    <t>AA04C</t>
  </si>
  <si>
    <t>AA04D</t>
  </si>
  <si>
    <t>AA05C</t>
  </si>
  <si>
    <t>AA05D</t>
  </si>
  <si>
    <t>AA06C</t>
  </si>
  <si>
    <t>AA06D</t>
  </si>
  <si>
    <t>AA06E</t>
  </si>
  <si>
    <t>AA06F</t>
  </si>
  <si>
    <t>AA07C</t>
  </si>
  <si>
    <t>AA07D</t>
  </si>
  <si>
    <t>AA08C</t>
  </si>
  <si>
    <t>AA08D</t>
  </si>
  <si>
    <t>AA09C</t>
  </si>
  <si>
    <t>AA09D</t>
  </si>
  <si>
    <t>AA09E</t>
  </si>
  <si>
    <t>AA10Z</t>
  </si>
  <si>
    <t>AA11Z</t>
  </si>
  <si>
    <t>AA12C</t>
  </si>
  <si>
    <t>AA12D</t>
  </si>
  <si>
    <t>AA12E</t>
  </si>
  <si>
    <t>AA13C</t>
  </si>
  <si>
    <t>AA13D</t>
  </si>
  <si>
    <t>AA14Z</t>
  </si>
  <si>
    <t>AA15C</t>
  </si>
  <si>
    <t>AA15D</t>
  </si>
  <si>
    <t>AA15E</t>
  </si>
  <si>
    <t>AA16Z</t>
  </si>
  <si>
    <t>AA17C</t>
  </si>
  <si>
    <t>AA17D</t>
  </si>
  <si>
    <t>AA18C</t>
  </si>
  <si>
    <t>AA18D</t>
  </si>
  <si>
    <t>AA19C</t>
  </si>
  <si>
    <t>AA19D</t>
  </si>
  <si>
    <t>AA19E</t>
  </si>
  <si>
    <t>AA20C</t>
  </si>
  <si>
    <t>AA20D</t>
  </si>
  <si>
    <t>AA21C</t>
  </si>
  <si>
    <t>AA21D</t>
  </si>
  <si>
    <t>AA21E</t>
  </si>
  <si>
    <t>AA21F</t>
  </si>
  <si>
    <t>AA21G</t>
  </si>
  <si>
    <t>AA22C</t>
  </si>
  <si>
    <t>AA22D</t>
  </si>
  <si>
    <t>AA22E</t>
  </si>
  <si>
    <t>AA22F</t>
  </si>
  <si>
    <t>AA22G</t>
  </si>
  <si>
    <t>AA23C</t>
  </si>
  <si>
    <t>AA23D</t>
  </si>
  <si>
    <t>AA23E</t>
  </si>
  <si>
    <t>AA23F</t>
  </si>
  <si>
    <t>AA23G</t>
  </si>
  <si>
    <t>AA24C</t>
  </si>
  <si>
    <t>AA24D</t>
  </si>
  <si>
    <t>AA24E</t>
  </si>
  <si>
    <t>AA24F</t>
  </si>
  <si>
    <t>AA24G</t>
  </si>
  <si>
    <t>AA24H</t>
  </si>
  <si>
    <t>AA25C</t>
  </si>
  <si>
    <t>AA25D</t>
  </si>
  <si>
    <t>AA25E</t>
  </si>
  <si>
    <t>AA25F</t>
  </si>
  <si>
    <t>AA25G</t>
  </si>
  <si>
    <t>AA26C</t>
  </si>
  <si>
    <t>AA26D</t>
  </si>
  <si>
    <t>AA26E</t>
  </si>
  <si>
    <t>AA26F</t>
  </si>
  <si>
    <t>Muscular, Balance, Cranial or Peripheral Nerve Disorders, Epilepsy or Head Injury, with CC Score 6-8</t>
  </si>
  <si>
    <t>AA26G</t>
  </si>
  <si>
    <t>Muscular, Balance, Cranial or Peripheral Nerve Disorders, Epilepsy or Head Injury, with CC Score 3-5</t>
  </si>
  <si>
    <t>AA26H</t>
  </si>
  <si>
    <t>Muscular, Balance, Cranial or Peripheral Nerve Disorders, Epilepsy or Head Injury, with CC Score 0-2</t>
  </si>
  <si>
    <t>AA27Z</t>
  </si>
  <si>
    <t>AA28C</t>
  </si>
  <si>
    <t>AA28D</t>
  </si>
  <si>
    <t>AA28E</t>
  </si>
  <si>
    <t>AA28F</t>
  </si>
  <si>
    <t>AA29C</t>
  </si>
  <si>
    <t>AA29D</t>
  </si>
  <si>
    <t>AA29E</t>
  </si>
  <si>
    <t>AA29F</t>
  </si>
  <si>
    <t>AA30C</t>
  </si>
  <si>
    <t>AA30D</t>
  </si>
  <si>
    <t>AA30E</t>
  </si>
  <si>
    <t>AA30F</t>
  </si>
  <si>
    <t>AA31C</t>
  </si>
  <si>
    <t>AA31D</t>
  </si>
  <si>
    <t>Headache, Migraine or Cerebrospinal Fluid Leak, with CC Score 7-10</t>
  </si>
  <si>
    <t>AA31E</t>
  </si>
  <si>
    <t>Headache, Migraine or Cerebrospinal Fluid Leak, with CC Score 0-6</t>
  </si>
  <si>
    <t>AA35A</t>
  </si>
  <si>
    <t>Stroke with CC Score 16+</t>
  </si>
  <si>
    <t>AA35B</t>
  </si>
  <si>
    <t>Stroke with CC Score 13-15</t>
  </si>
  <si>
    <t>AA35C</t>
  </si>
  <si>
    <t>Stroke with CC Score 10-12</t>
  </si>
  <si>
    <t>AA35D</t>
  </si>
  <si>
    <t>Stroke with CC Score 7-9</t>
  </si>
  <si>
    <t>AA35E</t>
  </si>
  <si>
    <t>Stroke with CC Score 4-6</t>
  </si>
  <si>
    <t>AA35F</t>
  </si>
  <si>
    <t>Stroke with CC Score 0-3</t>
  </si>
  <si>
    <t>AA36Z</t>
  </si>
  <si>
    <t>AA37Z</t>
  </si>
  <si>
    <t>AA38Z</t>
  </si>
  <si>
    <t>AA39Z</t>
  </si>
  <si>
    <t>AA40Z</t>
  </si>
  <si>
    <t>AA41Z</t>
  </si>
  <si>
    <t>AA42Z</t>
  </si>
  <si>
    <t>BZ01A</t>
  </si>
  <si>
    <t>BZ01B</t>
  </si>
  <si>
    <t>BZ02A</t>
  </si>
  <si>
    <t>BZ02B</t>
  </si>
  <si>
    <t>BZ02C</t>
  </si>
  <si>
    <t>BZ03A</t>
  </si>
  <si>
    <t>BZ03B</t>
  </si>
  <si>
    <t>BZ04A</t>
  </si>
  <si>
    <t>BZ04B</t>
  </si>
  <si>
    <t>BZ05A</t>
  </si>
  <si>
    <t>BZ05B</t>
  </si>
  <si>
    <t>BZ06C</t>
  </si>
  <si>
    <t>BZ06D</t>
  </si>
  <si>
    <t>BZ07C</t>
  </si>
  <si>
    <t>BZ07D</t>
  </si>
  <si>
    <t>BZ07E</t>
  </si>
  <si>
    <t>BZ08C</t>
  </si>
  <si>
    <t>BZ08D</t>
  </si>
  <si>
    <t>BZ09C</t>
  </si>
  <si>
    <t>BZ09D</t>
  </si>
  <si>
    <t>BZ10C</t>
  </si>
  <si>
    <t>BZ10D</t>
  </si>
  <si>
    <t>BZ11A</t>
  </si>
  <si>
    <t>BZ11B</t>
  </si>
  <si>
    <t>BZ12A</t>
  </si>
  <si>
    <t>BZ12B</t>
  </si>
  <si>
    <t>BZ13A</t>
  </si>
  <si>
    <t>BZ13B</t>
  </si>
  <si>
    <t>BZ15C</t>
  </si>
  <si>
    <t>BZ15D</t>
  </si>
  <si>
    <t>BZ17A</t>
  </si>
  <si>
    <t>BZ17B</t>
  </si>
  <si>
    <t>BZ18A</t>
  </si>
  <si>
    <t>BZ18B</t>
  </si>
  <si>
    <t>BZ19A</t>
  </si>
  <si>
    <t>BZ19B</t>
  </si>
  <si>
    <t>BZ20A</t>
  </si>
  <si>
    <t>BZ20B</t>
  </si>
  <si>
    <t>BZ21A</t>
  </si>
  <si>
    <t>BZ21B</t>
  </si>
  <si>
    <t>BZ21C</t>
  </si>
  <si>
    <t>BZ22A</t>
  </si>
  <si>
    <t>BZ22B</t>
  </si>
  <si>
    <t>BZ24D</t>
  </si>
  <si>
    <t>BZ24E</t>
  </si>
  <si>
    <t>BZ24F</t>
  </si>
  <si>
    <t>BZ24G</t>
  </si>
  <si>
    <t>CA01Z</t>
  </si>
  <si>
    <t>CA02A</t>
  </si>
  <si>
    <t>CA02B</t>
  </si>
  <si>
    <t>CA03A</t>
  </si>
  <si>
    <t>CA03B</t>
  </si>
  <si>
    <t>CA04A</t>
  </si>
  <si>
    <t>CA04B</t>
  </si>
  <si>
    <t>CA05A</t>
  </si>
  <si>
    <t>CA05B</t>
  </si>
  <si>
    <t>CA10A</t>
  </si>
  <si>
    <t>CA10B</t>
  </si>
  <si>
    <t>CA11A</t>
  </si>
  <si>
    <t>Septoplasty, 19 years and over</t>
  </si>
  <si>
    <t>CA11B</t>
  </si>
  <si>
    <t>CA12Z</t>
  </si>
  <si>
    <t>CA13A</t>
  </si>
  <si>
    <t>CA13B</t>
  </si>
  <si>
    <t>CA14Z</t>
  </si>
  <si>
    <t>CA15Z</t>
  </si>
  <si>
    <t>CA16Z</t>
  </si>
  <si>
    <t>CA20Z</t>
  </si>
  <si>
    <t>CA21Z</t>
  </si>
  <si>
    <t>CA22Z</t>
  </si>
  <si>
    <t>CA23Z</t>
  </si>
  <si>
    <t>CA24A</t>
  </si>
  <si>
    <t>CA24B</t>
  </si>
  <si>
    <t>CA25A</t>
  </si>
  <si>
    <t>CA25B</t>
  </si>
  <si>
    <t>CA26Z</t>
  </si>
  <si>
    <t>CA27Z</t>
  </si>
  <si>
    <t>CA28Z</t>
  </si>
  <si>
    <t>CA29Z</t>
  </si>
  <si>
    <t>CA30A</t>
  </si>
  <si>
    <t>CA30B</t>
  </si>
  <si>
    <t>CA31Z</t>
  </si>
  <si>
    <t>CA32A</t>
  </si>
  <si>
    <t>Tympanoplasty, 19 years and over</t>
  </si>
  <si>
    <t>CA32B</t>
  </si>
  <si>
    <t>CA33Z</t>
  </si>
  <si>
    <t>CA34A</t>
  </si>
  <si>
    <t>CA34B</t>
  </si>
  <si>
    <t>CA35A</t>
  </si>
  <si>
    <t>CA35B</t>
  </si>
  <si>
    <t>CA35C</t>
  </si>
  <si>
    <t>CA36A</t>
  </si>
  <si>
    <t>CA36B</t>
  </si>
  <si>
    <t>CA37A</t>
  </si>
  <si>
    <t>CA37B</t>
  </si>
  <si>
    <t>CA37C</t>
  </si>
  <si>
    <t>CA38A</t>
  </si>
  <si>
    <t>CA38B</t>
  </si>
  <si>
    <t>CA39Z</t>
  </si>
  <si>
    <t>CA41Z</t>
  </si>
  <si>
    <t>CA42Z</t>
  </si>
  <si>
    <t>CA43Z</t>
  </si>
  <si>
    <t>CA50Z</t>
  </si>
  <si>
    <t>CA51A</t>
  </si>
  <si>
    <t>CA51B</t>
  </si>
  <si>
    <t>CA52A</t>
  </si>
  <si>
    <t>CA52B</t>
  </si>
  <si>
    <t>CA53A</t>
  </si>
  <si>
    <t>CA53B</t>
  </si>
  <si>
    <t>CA54A</t>
  </si>
  <si>
    <t>CA54B</t>
  </si>
  <si>
    <t>CA55A</t>
  </si>
  <si>
    <t>CA55B</t>
  </si>
  <si>
    <t>CA60A</t>
  </si>
  <si>
    <t>Tonsillectomy, 19 years and over</t>
  </si>
  <si>
    <t>CA60B</t>
  </si>
  <si>
    <t>Tonsillectomy, 18 years and under</t>
  </si>
  <si>
    <t>CA61Z</t>
  </si>
  <si>
    <t>Adenotonsillectomy</t>
  </si>
  <si>
    <t>CA62Z</t>
  </si>
  <si>
    <t>CA63Z</t>
  </si>
  <si>
    <t>CA64Z</t>
  </si>
  <si>
    <t>CA65Z</t>
  </si>
  <si>
    <t>CA66A</t>
  </si>
  <si>
    <t>CA66B</t>
  </si>
  <si>
    <t>CA67A</t>
  </si>
  <si>
    <t>CA67B</t>
  </si>
  <si>
    <t>CA68A</t>
  </si>
  <si>
    <t>CA68B</t>
  </si>
  <si>
    <t>CA69A</t>
  </si>
  <si>
    <t>CA69B</t>
  </si>
  <si>
    <t>CA69C</t>
  </si>
  <si>
    <t>CA70Z</t>
  </si>
  <si>
    <t>CA71A</t>
  </si>
  <si>
    <t>CA71B</t>
  </si>
  <si>
    <t>CA80A</t>
  </si>
  <si>
    <t>CA80B</t>
  </si>
  <si>
    <t>CA80C</t>
  </si>
  <si>
    <t>CA81A</t>
  </si>
  <si>
    <t>CA81B</t>
  </si>
  <si>
    <t>CA81C</t>
  </si>
  <si>
    <t>CA81D</t>
  </si>
  <si>
    <t>CA82A</t>
  </si>
  <si>
    <t>CA82B</t>
  </si>
  <si>
    <t>CA82C</t>
  </si>
  <si>
    <t>CA82D</t>
  </si>
  <si>
    <t>CA83A</t>
  </si>
  <si>
    <t>CA83B</t>
  </si>
  <si>
    <t>CA83C</t>
  </si>
  <si>
    <t>CA84A</t>
  </si>
  <si>
    <t>CA84B</t>
  </si>
  <si>
    <t>CA84C</t>
  </si>
  <si>
    <t>CA85A</t>
  </si>
  <si>
    <t>CA85B</t>
  </si>
  <si>
    <t>CA85C</t>
  </si>
  <si>
    <t>CA86A</t>
  </si>
  <si>
    <t>CA86B</t>
  </si>
  <si>
    <t>CA86C</t>
  </si>
  <si>
    <t>CA90Z</t>
  </si>
  <si>
    <t>CA91A</t>
  </si>
  <si>
    <t>CA91B</t>
  </si>
  <si>
    <t>CA92A</t>
  </si>
  <si>
    <t>CA92B</t>
  </si>
  <si>
    <t>CA93A</t>
  </si>
  <si>
    <t>CA93B</t>
  </si>
  <si>
    <t>CA93C</t>
  </si>
  <si>
    <t>CA94Z</t>
  </si>
  <si>
    <t>CA95Z</t>
  </si>
  <si>
    <t>CA96Z</t>
  </si>
  <si>
    <t>CA97Z</t>
  </si>
  <si>
    <t>CA98Z</t>
  </si>
  <si>
    <t>CB01A</t>
  </si>
  <si>
    <t>CB01B</t>
  </si>
  <si>
    <t>CB01C</t>
  </si>
  <si>
    <t>CB01D</t>
  </si>
  <si>
    <t>CB01E</t>
  </si>
  <si>
    <t>CB01F</t>
  </si>
  <si>
    <t>CB02A</t>
  </si>
  <si>
    <t>CB02B</t>
  </si>
  <si>
    <t>CB02C</t>
  </si>
  <si>
    <t>CB02D</t>
  </si>
  <si>
    <t>CB02E</t>
  </si>
  <si>
    <t>CB02F</t>
  </si>
  <si>
    <t>CD01A</t>
  </si>
  <si>
    <t>CD01B</t>
  </si>
  <si>
    <t>CD02A</t>
  </si>
  <si>
    <t>CD02B</t>
  </si>
  <si>
    <t>CD03A</t>
  </si>
  <si>
    <t>CD03B</t>
  </si>
  <si>
    <t>CD04A</t>
  </si>
  <si>
    <t>CD04B</t>
  </si>
  <si>
    <t>CD05A</t>
  </si>
  <si>
    <t>CD05B</t>
  </si>
  <si>
    <t>CD06A</t>
  </si>
  <si>
    <t>CD06B</t>
  </si>
  <si>
    <t>CD07A</t>
  </si>
  <si>
    <t>CD07B</t>
  </si>
  <si>
    <t>CD08Z</t>
  </si>
  <si>
    <t>CD09A</t>
  </si>
  <si>
    <t>CD09B</t>
  </si>
  <si>
    <t>CD10A</t>
  </si>
  <si>
    <t>CD10B</t>
  </si>
  <si>
    <t>CD11A</t>
  </si>
  <si>
    <t>CD11B</t>
  </si>
  <si>
    <t>CD12A</t>
  </si>
  <si>
    <t>CD12B</t>
  </si>
  <si>
    <t>DZ02H</t>
  </si>
  <si>
    <t>DZ02J</t>
  </si>
  <si>
    <t>DZ02K</t>
  </si>
  <si>
    <t>DZ02L</t>
  </si>
  <si>
    <t>DZ02M</t>
  </si>
  <si>
    <t>DZ06A</t>
  </si>
  <si>
    <t>Minor Thoracic Procedures, 19 years and over</t>
  </si>
  <si>
    <t>DZ06B</t>
  </si>
  <si>
    <t>DZ09D</t>
  </si>
  <si>
    <t>DZ09E</t>
  </si>
  <si>
    <t>DZ09F</t>
  </si>
  <si>
    <t>DZ09G</t>
  </si>
  <si>
    <t>Pulmonary Embolus with CC Score 3-5</t>
  </si>
  <si>
    <t>DZ09H</t>
  </si>
  <si>
    <t>Pulmonary Embolus with CC Score 0-2</t>
  </si>
  <si>
    <t>DZ10D</t>
  </si>
  <si>
    <t>DZ10E</t>
  </si>
  <si>
    <t>DZ10F</t>
  </si>
  <si>
    <t>DZ10G</t>
  </si>
  <si>
    <t>DZ11D</t>
  </si>
  <si>
    <t>DZ11E</t>
  </si>
  <si>
    <t>DZ11F</t>
  </si>
  <si>
    <t>DZ11G</t>
  </si>
  <si>
    <t>DZ11H</t>
  </si>
  <si>
    <t>DZ11J</t>
  </si>
  <si>
    <t>Lobar, Atypical or Viral Pneumonia, with CC Score 0-2</t>
  </si>
  <si>
    <t>DZ12C</t>
  </si>
  <si>
    <t>DZ12D</t>
  </si>
  <si>
    <t>DZ12E</t>
  </si>
  <si>
    <t>DZ12F</t>
  </si>
  <si>
    <t>DZ14C</t>
  </si>
  <si>
    <t>DZ14D</t>
  </si>
  <si>
    <t>DZ14E</t>
  </si>
  <si>
    <t>DZ15G</t>
  </si>
  <si>
    <t>DZ15H</t>
  </si>
  <si>
    <t>DZ15J</t>
  </si>
  <si>
    <t>DZ15K</t>
  </si>
  <si>
    <t>Asthma without Intubation, with CC Score 3-5</t>
  </si>
  <si>
    <t>DZ15L</t>
  </si>
  <si>
    <t>Asthma without Intubation, with CC Score 0-2</t>
  </si>
  <si>
    <t>DZ16D</t>
  </si>
  <si>
    <t>DZ16E</t>
  </si>
  <si>
    <t>DZ16F</t>
  </si>
  <si>
    <t>Pleural Effusion with CC Score 4-7</t>
  </si>
  <si>
    <t>DZ16G</t>
  </si>
  <si>
    <t>Pleural Effusion with CC Score 0-3</t>
  </si>
  <si>
    <t>DZ17E</t>
  </si>
  <si>
    <t>DZ17F</t>
  </si>
  <si>
    <t>DZ17G</t>
  </si>
  <si>
    <t>DZ17H</t>
  </si>
  <si>
    <t>DZ17J</t>
  </si>
  <si>
    <t>DZ17K</t>
  </si>
  <si>
    <t>DZ18A</t>
  </si>
  <si>
    <t>DZ18B</t>
  </si>
  <si>
    <t>DZ18C</t>
  </si>
  <si>
    <t>DZ19D</t>
  </si>
  <si>
    <t>DZ19E</t>
  </si>
  <si>
    <t>DZ19F</t>
  </si>
  <si>
    <t>DZ19G</t>
  </si>
  <si>
    <t>DZ20A</t>
  </si>
  <si>
    <t>DZ20B</t>
  </si>
  <si>
    <t>DZ20C</t>
  </si>
  <si>
    <t>DZ21L</t>
  </si>
  <si>
    <t>DZ21M</t>
  </si>
  <si>
    <t>DZ21N</t>
  </si>
  <si>
    <t>DZ21P</t>
  </si>
  <si>
    <t>DZ21Q</t>
  </si>
  <si>
    <t>DZ21R</t>
  </si>
  <si>
    <t>DZ21S</t>
  </si>
  <si>
    <t>DZ21T</t>
  </si>
  <si>
    <t>DZ21U</t>
  </si>
  <si>
    <t>DZ22D</t>
  </si>
  <si>
    <t>DZ22E</t>
  </si>
  <si>
    <t>DZ22F</t>
  </si>
  <si>
    <t>DZ22G</t>
  </si>
  <si>
    <t>DZ22H</t>
  </si>
  <si>
    <t>DZ22J</t>
  </si>
  <si>
    <t>Unspecified Acute Lower Respiratory Infection with CC Score 0-1</t>
  </si>
  <si>
    <t>DZ23D</t>
  </si>
  <si>
    <t>DZ23E</t>
  </si>
  <si>
    <t>DZ23F</t>
  </si>
  <si>
    <t>DZ23G</t>
  </si>
  <si>
    <t>DZ24D</t>
  </si>
  <si>
    <t>DZ24E</t>
  </si>
  <si>
    <t>DZ24F</t>
  </si>
  <si>
    <t>DZ24G</t>
  </si>
  <si>
    <t>DZ24H</t>
  </si>
  <si>
    <t>DZ25C</t>
  </si>
  <si>
    <t>DZ25D</t>
  </si>
  <si>
    <t>DZ25E</t>
  </si>
  <si>
    <t>DZ25F</t>
  </si>
  <si>
    <t>DZ26C</t>
  </si>
  <si>
    <t>DZ26D</t>
  </si>
  <si>
    <t>DZ26E</t>
  </si>
  <si>
    <t>DZ26F</t>
  </si>
  <si>
    <t>DZ27G</t>
  </si>
  <si>
    <t>DZ27H</t>
  </si>
  <si>
    <t>DZ27J</t>
  </si>
  <si>
    <t>DZ27K</t>
  </si>
  <si>
    <t>DZ27L</t>
  </si>
  <si>
    <t>DZ28A</t>
  </si>
  <si>
    <t>DZ28B</t>
  </si>
  <si>
    <t>DZ29C</t>
  </si>
  <si>
    <t>DZ29D</t>
  </si>
  <si>
    <t>DZ29E</t>
  </si>
  <si>
    <t>DZ29F</t>
  </si>
  <si>
    <t>DZ62A</t>
  </si>
  <si>
    <t>DZ62B</t>
  </si>
  <si>
    <t>DZ62C</t>
  </si>
  <si>
    <t>DZ63A</t>
  </si>
  <si>
    <t>DZ63B</t>
  </si>
  <si>
    <t>DZ63C</t>
  </si>
  <si>
    <t>DZ63D</t>
  </si>
  <si>
    <t>DZ63E</t>
  </si>
  <si>
    <t>DZ64A</t>
  </si>
  <si>
    <t>DZ64B</t>
  </si>
  <si>
    <t>DZ64C</t>
  </si>
  <si>
    <t>DZ64D</t>
  </si>
  <si>
    <t>DZ64E</t>
  </si>
  <si>
    <t>EA03A</t>
  </si>
  <si>
    <t>EA03B</t>
  </si>
  <si>
    <t>EA03C</t>
  </si>
  <si>
    <t>EA03D</t>
  </si>
  <si>
    <t>EA03E</t>
  </si>
  <si>
    <t>EA05A</t>
  </si>
  <si>
    <t>EA05B</t>
  </si>
  <si>
    <t>EA05C</t>
  </si>
  <si>
    <t>EA05D</t>
  </si>
  <si>
    <t>EA07A</t>
  </si>
  <si>
    <t>EA07B</t>
  </si>
  <si>
    <t>EA07C</t>
  </si>
  <si>
    <t>EA11A</t>
  </si>
  <si>
    <t>EA11B</t>
  </si>
  <si>
    <t>EA12A</t>
  </si>
  <si>
    <t>EA12B</t>
  </si>
  <si>
    <t>EA12C</t>
  </si>
  <si>
    <t>EA12D</t>
  </si>
  <si>
    <t>EA14A</t>
  </si>
  <si>
    <t>EA14B</t>
  </si>
  <si>
    <t>EA14C</t>
  </si>
  <si>
    <t>EA14D</t>
  </si>
  <si>
    <t>EA16A</t>
  </si>
  <si>
    <t>EA16B</t>
  </si>
  <si>
    <t>EA16C</t>
  </si>
  <si>
    <t>EA16D</t>
  </si>
  <si>
    <t>EA17A</t>
  </si>
  <si>
    <t>EA17B</t>
  </si>
  <si>
    <t>EA17C</t>
  </si>
  <si>
    <t>EA17D</t>
  </si>
  <si>
    <t>EA19A</t>
  </si>
  <si>
    <t>EA19B</t>
  </si>
  <si>
    <t>EA19C</t>
  </si>
  <si>
    <t>EA20A</t>
  </si>
  <si>
    <t>EA20B</t>
  </si>
  <si>
    <t>EA20C</t>
  </si>
  <si>
    <t>EA29A</t>
  </si>
  <si>
    <t>EA29B</t>
  </si>
  <si>
    <t>EA29C</t>
  </si>
  <si>
    <t>EA31A</t>
  </si>
  <si>
    <t>EA31B</t>
  </si>
  <si>
    <t>EA31C</t>
  </si>
  <si>
    <t>EA31D</t>
  </si>
  <si>
    <t>EA35A</t>
  </si>
  <si>
    <t>EA35B</t>
  </si>
  <si>
    <t>EA35C</t>
  </si>
  <si>
    <t>EA35D</t>
  </si>
  <si>
    <t>EA36C</t>
  </si>
  <si>
    <t>EA36D</t>
  </si>
  <si>
    <t>EA36E</t>
  </si>
  <si>
    <t>EA36F</t>
  </si>
  <si>
    <t>EA36G</t>
  </si>
  <si>
    <t>EA36H</t>
  </si>
  <si>
    <t>EA39A</t>
  </si>
  <si>
    <t>EA39B</t>
  </si>
  <si>
    <t>EA39C</t>
  </si>
  <si>
    <t>EA44A</t>
  </si>
  <si>
    <t>EA44B</t>
  </si>
  <si>
    <t>EA49A</t>
  </si>
  <si>
    <t>EA49B</t>
  </si>
  <si>
    <t>EA49C</t>
  </si>
  <si>
    <t>EA49D</t>
  </si>
  <si>
    <t>EA51A</t>
  </si>
  <si>
    <t>EA51B</t>
  </si>
  <si>
    <t>EA51C</t>
  </si>
  <si>
    <t>EA51D</t>
  </si>
  <si>
    <t>EA52A</t>
  </si>
  <si>
    <t>EA52B</t>
  </si>
  <si>
    <t>EA52C</t>
  </si>
  <si>
    <t>EA54A</t>
  </si>
  <si>
    <t>EA54B</t>
  </si>
  <si>
    <t>EA55A</t>
  </si>
  <si>
    <t>EA55B</t>
  </si>
  <si>
    <t>EA56A</t>
  </si>
  <si>
    <t>EA56B</t>
  </si>
  <si>
    <t>EA56C</t>
  </si>
  <si>
    <t>EA57A</t>
  </si>
  <si>
    <t>EA57B</t>
  </si>
  <si>
    <t>EA58Z</t>
  </si>
  <si>
    <t>EA59Z</t>
  </si>
  <si>
    <t>EB02A</t>
  </si>
  <si>
    <t>EB02B</t>
  </si>
  <si>
    <t>EB02C</t>
  </si>
  <si>
    <t>EB03A</t>
  </si>
  <si>
    <t>Heart Failure or Shock, with CC Score 14+</t>
  </si>
  <si>
    <t>EB03B</t>
  </si>
  <si>
    <t>Heart Failure or Shock, with CC Score 11-13</t>
  </si>
  <si>
    <t>EB03C</t>
  </si>
  <si>
    <t>Heart Failure or Shock, with CC Score 8-10</t>
  </si>
  <si>
    <t>EB03D</t>
  </si>
  <si>
    <t>Heart Failure or Shock, with CC Score 4-7</t>
  </si>
  <si>
    <t>EB03E</t>
  </si>
  <si>
    <t>Heart Failure or Shock, with CC Score 0-3</t>
  </si>
  <si>
    <t>EB04Z</t>
  </si>
  <si>
    <t>EB05A</t>
  </si>
  <si>
    <t>EB05B</t>
  </si>
  <si>
    <t>EB05C</t>
  </si>
  <si>
    <t>EB06A</t>
  </si>
  <si>
    <t>EB06B</t>
  </si>
  <si>
    <t>EB06C</t>
  </si>
  <si>
    <t>EB06D</t>
  </si>
  <si>
    <t>EB07A</t>
  </si>
  <si>
    <t>EB07B</t>
  </si>
  <si>
    <t>EB07C</t>
  </si>
  <si>
    <t>Arrhythmia or Conduction Disorders, with CC Score 7-9</t>
  </si>
  <si>
    <t>EB07D</t>
  </si>
  <si>
    <t>Arrhythmia or Conduction Disorders, with CC Score 4-6</t>
  </si>
  <si>
    <t>EB07E</t>
  </si>
  <si>
    <t>Arrhythmia or Conduction Disorders, with CC Score 0-3</t>
  </si>
  <si>
    <t>EB08A</t>
  </si>
  <si>
    <t>EB08B</t>
  </si>
  <si>
    <t>EB08C</t>
  </si>
  <si>
    <t>EB08D</t>
  </si>
  <si>
    <t>EB08E</t>
  </si>
  <si>
    <t>Syncope or Collapse, with CC Score 0-3</t>
  </si>
  <si>
    <t>EB09A</t>
  </si>
  <si>
    <t>EB09B</t>
  </si>
  <si>
    <t>EB10A</t>
  </si>
  <si>
    <t>EB10B</t>
  </si>
  <si>
    <t>EB10C</t>
  </si>
  <si>
    <t>EB10D</t>
  </si>
  <si>
    <t>EB10E</t>
  </si>
  <si>
    <t>EB12A</t>
  </si>
  <si>
    <t>EB12B</t>
  </si>
  <si>
    <t>Unspecified Chest Pain with CC Score 5-10</t>
  </si>
  <si>
    <t>EB12C</t>
  </si>
  <si>
    <t>Unspecified Chest Pain with CC Score 0-4</t>
  </si>
  <si>
    <t>EB13A</t>
  </si>
  <si>
    <t>EB13B</t>
  </si>
  <si>
    <t>EB13C</t>
  </si>
  <si>
    <t>Angina with CC Score 4-7</t>
  </si>
  <si>
    <t>EB13D</t>
  </si>
  <si>
    <t>Angina with CC Score 0-3</t>
  </si>
  <si>
    <t>EB14A</t>
  </si>
  <si>
    <t>EB14B</t>
  </si>
  <si>
    <t>EB14C</t>
  </si>
  <si>
    <t>EB14D</t>
  </si>
  <si>
    <t>EB14E</t>
  </si>
  <si>
    <t>EB15A</t>
  </si>
  <si>
    <t>EB15B</t>
  </si>
  <si>
    <t>EB15C</t>
  </si>
  <si>
    <t>EC01A</t>
  </si>
  <si>
    <t>EC01B</t>
  </si>
  <si>
    <t>EC01C</t>
  </si>
  <si>
    <t>EC02A</t>
  </si>
  <si>
    <t>EC02B</t>
  </si>
  <si>
    <t>EC02C</t>
  </si>
  <si>
    <t>EC03A</t>
  </si>
  <si>
    <t>EC03B</t>
  </si>
  <si>
    <t>EC03C</t>
  </si>
  <si>
    <t>FZ12L</t>
  </si>
  <si>
    <t>FZ12M</t>
  </si>
  <si>
    <t>FZ12N</t>
  </si>
  <si>
    <t>FZ12P</t>
  </si>
  <si>
    <t>FZ12Q</t>
  </si>
  <si>
    <t>FZ12R</t>
  </si>
  <si>
    <t>FZ12S</t>
  </si>
  <si>
    <t>FZ12T</t>
  </si>
  <si>
    <t>FZ12U</t>
  </si>
  <si>
    <t>FZ17E</t>
  </si>
  <si>
    <t>FZ17F</t>
  </si>
  <si>
    <t>FZ17G</t>
  </si>
  <si>
    <t>FZ18G</t>
  </si>
  <si>
    <t>FZ18H</t>
  </si>
  <si>
    <t>FZ18J</t>
  </si>
  <si>
    <t>Inguinal, Umbilical or Femoral Hernia Procedures, 19 years and over, with CC Score 1-2</t>
  </si>
  <si>
    <t>FZ18K</t>
  </si>
  <si>
    <t>Inguinal, Umbilical or Femoral Hernia Procedures, 19 years and over, with CC Score 0</t>
  </si>
  <si>
    <t>FZ20F</t>
  </si>
  <si>
    <t>FZ20G</t>
  </si>
  <si>
    <t>FZ20H</t>
  </si>
  <si>
    <t>FZ20J</t>
  </si>
  <si>
    <t>FZ20K</t>
  </si>
  <si>
    <t>FZ20L</t>
  </si>
  <si>
    <t>FZ20M</t>
  </si>
  <si>
    <t>FZ21C</t>
  </si>
  <si>
    <t>FZ21D</t>
  </si>
  <si>
    <t>FZ22C</t>
  </si>
  <si>
    <t>FZ22D</t>
  </si>
  <si>
    <t>FZ22E</t>
  </si>
  <si>
    <t>FZ24G</t>
  </si>
  <si>
    <t>FZ24H</t>
  </si>
  <si>
    <t>FZ24J</t>
  </si>
  <si>
    <t>Major Therapeutic Endoscopic, Upper or Lower Gastrointestinal Tract Procedures, 19 years and over, with CC Score 0</t>
  </si>
  <si>
    <t>FZ27E</t>
  </si>
  <si>
    <t>FZ27F</t>
  </si>
  <si>
    <t>FZ27G</t>
  </si>
  <si>
    <t>FZ36G</t>
  </si>
  <si>
    <t>FZ36H</t>
  </si>
  <si>
    <t>FZ36J</t>
  </si>
  <si>
    <t>FZ36K</t>
  </si>
  <si>
    <t>FZ36L</t>
  </si>
  <si>
    <t>FZ36M</t>
  </si>
  <si>
    <t>FZ36N</t>
  </si>
  <si>
    <t>FZ36P</t>
  </si>
  <si>
    <t>FZ36Q</t>
  </si>
  <si>
    <t>FZ37K</t>
  </si>
  <si>
    <t>FZ37L</t>
  </si>
  <si>
    <t>FZ37M</t>
  </si>
  <si>
    <t>FZ37N</t>
  </si>
  <si>
    <t>FZ37P</t>
  </si>
  <si>
    <t>FZ37Q</t>
  </si>
  <si>
    <t>FZ37R</t>
  </si>
  <si>
    <t>FZ37S</t>
  </si>
  <si>
    <t>FZ38G</t>
  </si>
  <si>
    <t>FZ38H</t>
  </si>
  <si>
    <t>FZ38J</t>
  </si>
  <si>
    <t>FZ38K</t>
  </si>
  <si>
    <t>FZ38L</t>
  </si>
  <si>
    <t>FZ38M</t>
  </si>
  <si>
    <t>FZ38N</t>
  </si>
  <si>
    <t>FZ38P</t>
  </si>
  <si>
    <t>FZ49D</t>
  </si>
  <si>
    <t>FZ49E</t>
  </si>
  <si>
    <t>FZ49F</t>
  </si>
  <si>
    <t>FZ49G</t>
  </si>
  <si>
    <t>FZ49H</t>
  </si>
  <si>
    <t>Diagnostic Endoscopic Upper Gastrointestinal Tract Procedures, 19 years and over</t>
  </si>
  <si>
    <t>Diagnostic Endoscopic Upper Gastrointestinal Tract Procedures with Biopsy, 19 years and over</t>
  </si>
  <si>
    <t>Combined Upper and Lower Gastrointestinal Tract Diagnostic Endoscopic Procedures</t>
  </si>
  <si>
    <t>Combined Upper and Lower Gastrointestinal Tract Diagnostic Endoscopic Procedures with Biopsy, 19 years and over</t>
  </si>
  <si>
    <t>Combined Upper and Lower Gastrointestinal Tract Therapeutic Endoscopic Procedures</t>
  </si>
  <si>
    <t>FZ66C</t>
  </si>
  <si>
    <t>FZ66D</t>
  </si>
  <si>
    <t>FZ66E</t>
  </si>
  <si>
    <t>FZ66F</t>
  </si>
  <si>
    <t>FZ67C</t>
  </si>
  <si>
    <t>FZ67D</t>
  </si>
  <si>
    <t>FZ67E</t>
  </si>
  <si>
    <t>FZ67F</t>
  </si>
  <si>
    <t>FZ68G</t>
  </si>
  <si>
    <t>FZ68H</t>
  </si>
  <si>
    <t>FZ68J</t>
  </si>
  <si>
    <t>FZ68K</t>
  </si>
  <si>
    <t>FZ68L</t>
  </si>
  <si>
    <t>FZ69C</t>
  </si>
  <si>
    <t>FZ69D</t>
  </si>
  <si>
    <t>FZ69E</t>
  </si>
  <si>
    <t>Therapeutic Endoscopic Upper Gastrointestinal Tract Procedures, 19 years and over</t>
  </si>
  <si>
    <t>FZ71D</t>
  </si>
  <si>
    <t>FZ71E</t>
  </si>
  <si>
    <t>FZ71F</t>
  </si>
  <si>
    <t>FZ71G</t>
  </si>
  <si>
    <t>FZ73C</t>
  </si>
  <si>
    <t>FZ73D</t>
  </si>
  <si>
    <t>FZ73E</t>
  </si>
  <si>
    <t>FZ73F</t>
  </si>
  <si>
    <t>FZ74C</t>
  </si>
  <si>
    <t>FZ74D</t>
  </si>
  <si>
    <t>FZ74E</t>
  </si>
  <si>
    <t>FZ74F</t>
  </si>
  <si>
    <t>FZ75C</t>
  </si>
  <si>
    <t>FZ75D</t>
  </si>
  <si>
    <t>FZ75E</t>
  </si>
  <si>
    <t>FZ76C</t>
  </si>
  <si>
    <t>FZ76D</t>
  </si>
  <si>
    <t>FZ77C</t>
  </si>
  <si>
    <t>FZ77D</t>
  </si>
  <si>
    <t>FZ77E</t>
  </si>
  <si>
    <t>FZ79C</t>
  </si>
  <si>
    <t>FZ79D</t>
  </si>
  <si>
    <t>FZ79E</t>
  </si>
  <si>
    <t>FZ80C</t>
  </si>
  <si>
    <t>FZ80D</t>
  </si>
  <si>
    <t>FZ80E</t>
  </si>
  <si>
    <t>FZ81C</t>
  </si>
  <si>
    <t>FZ81D</t>
  </si>
  <si>
    <t>FZ81E</t>
  </si>
  <si>
    <t>FZ82C</t>
  </si>
  <si>
    <t>FZ82D</t>
  </si>
  <si>
    <t>FZ83G</t>
  </si>
  <si>
    <t>FZ83H</t>
  </si>
  <si>
    <t>FZ83J</t>
  </si>
  <si>
    <t>FZ83K</t>
  </si>
  <si>
    <t>FZ87D</t>
  </si>
  <si>
    <t>FZ87E</t>
  </si>
  <si>
    <t>FZ87F</t>
  </si>
  <si>
    <t>FZ87G</t>
  </si>
  <si>
    <t>FZ90A</t>
  </si>
  <si>
    <t>FZ90B</t>
  </si>
  <si>
    <t>Abdominal Pain without Interventions</t>
  </si>
  <si>
    <t>FZ91A</t>
  </si>
  <si>
    <t>FZ91B</t>
  </si>
  <si>
    <t>FZ91C</t>
  </si>
  <si>
    <t>FZ91D</t>
  </si>
  <si>
    <t>FZ91E</t>
  </si>
  <si>
    <t>FZ91F</t>
  </si>
  <si>
    <t>FZ91G</t>
  </si>
  <si>
    <t>FZ91H</t>
  </si>
  <si>
    <t>FZ91J</t>
  </si>
  <si>
    <t>FZ91K</t>
  </si>
  <si>
    <t>FZ91L</t>
  </si>
  <si>
    <t>FZ91M</t>
  </si>
  <si>
    <t>FZ92A</t>
  </si>
  <si>
    <t>FZ92B</t>
  </si>
  <si>
    <t>FZ92C</t>
  </si>
  <si>
    <t>FZ92D</t>
  </si>
  <si>
    <t>FZ92E</t>
  </si>
  <si>
    <t>FZ92F</t>
  </si>
  <si>
    <t>FZ92G</t>
  </si>
  <si>
    <t>FZ92H</t>
  </si>
  <si>
    <t>FZ92J</t>
  </si>
  <si>
    <t>FZ92K</t>
  </si>
  <si>
    <t>FZ98Z</t>
  </si>
  <si>
    <t>GA03C</t>
  </si>
  <si>
    <t>GA03D</t>
  </si>
  <si>
    <t>GA03E</t>
  </si>
  <si>
    <t>GA04C</t>
  </si>
  <si>
    <t>GA04D</t>
  </si>
  <si>
    <t>GA05C</t>
  </si>
  <si>
    <t>GA05D</t>
  </si>
  <si>
    <t>GA06C</t>
  </si>
  <si>
    <t>GA06D</t>
  </si>
  <si>
    <t>GA07C</t>
  </si>
  <si>
    <t>GA07D</t>
  </si>
  <si>
    <t>GA07E</t>
  </si>
  <si>
    <t>GA10H</t>
  </si>
  <si>
    <t>GA10J</t>
  </si>
  <si>
    <t>GA10K</t>
  </si>
  <si>
    <t>Laparoscopic Cholecystectomy, 19 years and over, with CC Score 0</t>
  </si>
  <si>
    <t>GA10L</t>
  </si>
  <si>
    <t>GA10M</t>
  </si>
  <si>
    <t>GA10N</t>
  </si>
  <si>
    <t>GB01C</t>
  </si>
  <si>
    <t>GB01D</t>
  </si>
  <si>
    <t>GB01E</t>
  </si>
  <si>
    <t>GB01F</t>
  </si>
  <si>
    <t>GB02D</t>
  </si>
  <si>
    <t>GB02E</t>
  </si>
  <si>
    <t>GB02F</t>
  </si>
  <si>
    <t>GB03C</t>
  </si>
  <si>
    <t>GB03D</t>
  </si>
  <si>
    <t>GB03E</t>
  </si>
  <si>
    <t>GB03F</t>
  </si>
  <si>
    <t>GB05F</t>
  </si>
  <si>
    <t>GB05G</t>
  </si>
  <si>
    <t>GB05H</t>
  </si>
  <si>
    <t>GB06E</t>
  </si>
  <si>
    <t>GB06F</t>
  </si>
  <si>
    <t>GB06G</t>
  </si>
  <si>
    <t>GB06H</t>
  </si>
  <si>
    <t>GB08C</t>
  </si>
  <si>
    <t>GB08D</t>
  </si>
  <si>
    <t>GB09D</t>
  </si>
  <si>
    <t>GB09E</t>
  </si>
  <si>
    <t>GB09F</t>
  </si>
  <si>
    <t>GC01C</t>
  </si>
  <si>
    <t>GC01D</t>
  </si>
  <si>
    <t>GC01E</t>
  </si>
  <si>
    <t>GC01F</t>
  </si>
  <si>
    <t>GC12C</t>
  </si>
  <si>
    <t>GC12D</t>
  </si>
  <si>
    <t>GC12E</t>
  </si>
  <si>
    <t>GC12F</t>
  </si>
  <si>
    <t>GC12G</t>
  </si>
  <si>
    <t>GC12H</t>
  </si>
  <si>
    <t>GC12J</t>
  </si>
  <si>
    <t>GC12K</t>
  </si>
  <si>
    <t>GC17A</t>
  </si>
  <si>
    <t>GC17B</t>
  </si>
  <si>
    <t>GC17C</t>
  </si>
  <si>
    <t>GC17D</t>
  </si>
  <si>
    <t>GC17E</t>
  </si>
  <si>
    <t>GC17F</t>
  </si>
  <si>
    <t>GC17G</t>
  </si>
  <si>
    <t>GC17H</t>
  </si>
  <si>
    <t>GC17J</t>
  </si>
  <si>
    <t>GC17K</t>
  </si>
  <si>
    <t>Intermediate, Shoulder or Upper Arm Procedures for Non-Trauma, without CC</t>
  </si>
  <si>
    <t>HC01A</t>
  </si>
  <si>
    <t>HC01B</t>
  </si>
  <si>
    <t>HC01C</t>
  </si>
  <si>
    <t>HC02D</t>
  </si>
  <si>
    <t>HC02E</t>
  </si>
  <si>
    <t>HC02F</t>
  </si>
  <si>
    <t>HC03D</t>
  </si>
  <si>
    <t>HC03E</t>
  </si>
  <si>
    <t>HC03F</t>
  </si>
  <si>
    <t>HC04D</t>
  </si>
  <si>
    <t>HC04E</t>
  </si>
  <si>
    <t>HC04F</t>
  </si>
  <si>
    <t>HC05D</t>
  </si>
  <si>
    <t>HC05E</t>
  </si>
  <si>
    <t>HC05F</t>
  </si>
  <si>
    <t>HC07A</t>
  </si>
  <si>
    <t>HC07B</t>
  </si>
  <si>
    <t>HC20D</t>
  </si>
  <si>
    <t>HC20E</t>
  </si>
  <si>
    <t>HC20F</t>
  </si>
  <si>
    <t>HC20G</t>
  </si>
  <si>
    <t>HC21D</t>
  </si>
  <si>
    <t>HC21E</t>
  </si>
  <si>
    <t>HC26D</t>
  </si>
  <si>
    <t>HC26E</t>
  </si>
  <si>
    <t>HC26F</t>
  </si>
  <si>
    <t>HC27D</t>
  </si>
  <si>
    <t>HC27E</t>
  </si>
  <si>
    <t>HC27F</t>
  </si>
  <si>
    <t>HC27G</t>
  </si>
  <si>
    <t>HC28D</t>
  </si>
  <si>
    <t>HC28E</t>
  </si>
  <si>
    <t>HC28F</t>
  </si>
  <si>
    <t>HC28G</t>
  </si>
  <si>
    <t>HC29A</t>
  </si>
  <si>
    <t>HC29B</t>
  </si>
  <si>
    <t>HC30D</t>
  </si>
  <si>
    <t>HC30E</t>
  </si>
  <si>
    <t>HC31D</t>
  </si>
  <si>
    <t>HC31E</t>
  </si>
  <si>
    <t>HC31F</t>
  </si>
  <si>
    <t>HC31G</t>
  </si>
  <si>
    <t>HC32D</t>
  </si>
  <si>
    <t>HC32E</t>
  </si>
  <si>
    <t>HC32F</t>
  </si>
  <si>
    <t>HC40A</t>
  </si>
  <si>
    <t>HC40B</t>
  </si>
  <si>
    <t>HC41A</t>
  </si>
  <si>
    <t>HC41B</t>
  </si>
  <si>
    <t>HC42Z</t>
  </si>
  <si>
    <t>HC43Z</t>
  </si>
  <si>
    <t>HD21D</t>
  </si>
  <si>
    <t>HD21E</t>
  </si>
  <si>
    <t>HD21F</t>
  </si>
  <si>
    <t>HD21G</t>
  </si>
  <si>
    <t>HD21H</t>
  </si>
  <si>
    <t>HD23D</t>
  </si>
  <si>
    <t>HD23E</t>
  </si>
  <si>
    <t>HD23F</t>
  </si>
  <si>
    <t>HD23G</t>
  </si>
  <si>
    <t>HD23H</t>
  </si>
  <si>
    <t>HD23J</t>
  </si>
  <si>
    <t>HD24D</t>
  </si>
  <si>
    <t>HD24E</t>
  </si>
  <si>
    <t>HD24F</t>
  </si>
  <si>
    <t>HD24G</t>
  </si>
  <si>
    <t>HD24H</t>
  </si>
  <si>
    <t>HD25D</t>
  </si>
  <si>
    <t>HD25E</t>
  </si>
  <si>
    <t>HD25F</t>
  </si>
  <si>
    <t>HD25G</t>
  </si>
  <si>
    <t>HD25H</t>
  </si>
  <si>
    <t>HD26D</t>
  </si>
  <si>
    <t>HD26E</t>
  </si>
  <si>
    <t>HD26F</t>
  </si>
  <si>
    <t>HD26G</t>
  </si>
  <si>
    <t>HD39D</t>
  </si>
  <si>
    <t>HD39E</t>
  </si>
  <si>
    <t>HD39F</t>
  </si>
  <si>
    <t>HD39G</t>
  </si>
  <si>
    <t>HD39H</t>
  </si>
  <si>
    <t>HD40D</t>
  </si>
  <si>
    <t>HD40E</t>
  </si>
  <si>
    <t>HD40F</t>
  </si>
  <si>
    <t>HD40G</t>
  </si>
  <si>
    <t>HD40H</t>
  </si>
  <si>
    <t>HR07A</t>
  </si>
  <si>
    <t>HR07B</t>
  </si>
  <si>
    <t>HR07C</t>
  </si>
  <si>
    <t>HR08A</t>
  </si>
  <si>
    <t>HR08B</t>
  </si>
  <si>
    <t>HR08C</t>
  </si>
  <si>
    <t>HR09A</t>
  </si>
  <si>
    <t>HR09B</t>
  </si>
  <si>
    <t>HR09C</t>
  </si>
  <si>
    <t>JA12D</t>
  </si>
  <si>
    <t>JA12E</t>
  </si>
  <si>
    <t>JA12F</t>
  </si>
  <si>
    <t>JA12G</t>
  </si>
  <si>
    <t>JA12H</t>
  </si>
  <si>
    <t>JA12J</t>
  </si>
  <si>
    <t>JA12K</t>
  </si>
  <si>
    <t>JA12L</t>
  </si>
  <si>
    <t>JA13A</t>
  </si>
  <si>
    <t>JA13B</t>
  </si>
  <si>
    <t>JA13C</t>
  </si>
  <si>
    <t>JA18Z</t>
  </si>
  <si>
    <t>JA20D</t>
  </si>
  <si>
    <t>JA20E</t>
  </si>
  <si>
    <t>JA20F</t>
  </si>
  <si>
    <t>Unilateral Major Breast Procedures with CC Score 0-2</t>
  </si>
  <si>
    <t>JA24D</t>
  </si>
  <si>
    <t>JA24E</t>
  </si>
  <si>
    <t>JA24F</t>
  </si>
  <si>
    <t>Unilateral Intermediate Breast Procedures with CC Score 0-2</t>
  </si>
  <si>
    <t>JA32Z</t>
  </si>
  <si>
    <t>JA33Z</t>
  </si>
  <si>
    <t>JA34Z</t>
  </si>
  <si>
    <t>JA35Z</t>
  </si>
  <si>
    <t>JA36Z</t>
  </si>
  <si>
    <t>JA37Z</t>
  </si>
  <si>
    <t>JA38A</t>
  </si>
  <si>
    <t>JA38B</t>
  </si>
  <si>
    <t>JA38C</t>
  </si>
  <si>
    <t>Unilateral Major Breast Procedures with Lymph Node Clearance, with CC Score 0-1</t>
  </si>
  <si>
    <t>JA39Z</t>
  </si>
  <si>
    <t>JA40Z</t>
  </si>
  <si>
    <t>JA41Z</t>
  </si>
  <si>
    <t>JC40Z</t>
  </si>
  <si>
    <t>JC41Z</t>
  </si>
  <si>
    <t>JC42A</t>
  </si>
  <si>
    <t>Intermediate Skin Procedures, 13 years and over</t>
  </si>
  <si>
    <t>JC42B</t>
  </si>
  <si>
    <t>JC43A</t>
  </si>
  <si>
    <t>JC43B</t>
  </si>
  <si>
    <t>JC44Z</t>
  </si>
  <si>
    <t>JC45A</t>
  </si>
  <si>
    <t>JC45B</t>
  </si>
  <si>
    <t>JC46Z</t>
  </si>
  <si>
    <t>JC47A</t>
  </si>
  <si>
    <t>JC47B</t>
  </si>
  <si>
    <t>JD07A</t>
  </si>
  <si>
    <t>JD07B</t>
  </si>
  <si>
    <t>JD07C</t>
  </si>
  <si>
    <t>JD07D</t>
  </si>
  <si>
    <t>JD07E</t>
  </si>
  <si>
    <t>JD07F</t>
  </si>
  <si>
    <t>JD07G</t>
  </si>
  <si>
    <t>JD07H</t>
  </si>
  <si>
    <t>JD07J</t>
  </si>
  <si>
    <t>JD07K</t>
  </si>
  <si>
    <t>Skin Disorders without Interventions, with CC Score 0-1</t>
  </si>
  <si>
    <t>KA03C</t>
  </si>
  <si>
    <t>KA03D</t>
  </si>
  <si>
    <t>KA04A</t>
  </si>
  <si>
    <t>KA04B</t>
  </si>
  <si>
    <t>KA05C</t>
  </si>
  <si>
    <t>KA05D</t>
  </si>
  <si>
    <t>KA06C</t>
  </si>
  <si>
    <t>KA06D</t>
  </si>
  <si>
    <t>KA06E</t>
  </si>
  <si>
    <t>KA07A</t>
  </si>
  <si>
    <t>KA07B</t>
  </si>
  <si>
    <t>KA07C</t>
  </si>
  <si>
    <t>KA08A</t>
  </si>
  <si>
    <t>KA08B</t>
  </si>
  <si>
    <t>KA08C</t>
  </si>
  <si>
    <t>KA09C</t>
  </si>
  <si>
    <t>KA09D</t>
  </si>
  <si>
    <t>KA09E</t>
  </si>
  <si>
    <t>KB01C</t>
  </si>
  <si>
    <t>Diabetes with Hypoglycaemic Disorders, with CC Score 8+</t>
  </si>
  <si>
    <t>KB01D</t>
  </si>
  <si>
    <t>Diabetes with Hypoglycaemic Disorders, with CC Score 5-7</t>
  </si>
  <si>
    <t>KB01E</t>
  </si>
  <si>
    <t>Diabetes with Hypoglycaemic Disorders, with CC Score 3-4</t>
  </si>
  <si>
    <t>KB01F</t>
  </si>
  <si>
    <t>Diabetes with Hypoglycaemic Disorders, with CC Score 0-2</t>
  </si>
  <si>
    <t>KB02G</t>
  </si>
  <si>
    <t>Diabetes with Hyperglycaemic Disorders, with CC Score 8+</t>
  </si>
  <si>
    <t>KB02H</t>
  </si>
  <si>
    <t>Diabetes with Hyperglycaemic Disorders, with CC Score 5-7</t>
  </si>
  <si>
    <t>KB02J</t>
  </si>
  <si>
    <t>Diabetes with Hyperglycaemic Disorders, with CC Score 2-4</t>
  </si>
  <si>
    <t>KB02K</t>
  </si>
  <si>
    <t>Diabetes with Hyperglycaemic Disorders, with CC Score 0-1</t>
  </si>
  <si>
    <t>KB03C</t>
  </si>
  <si>
    <t>KB03D</t>
  </si>
  <si>
    <t>KB03E</t>
  </si>
  <si>
    <t>KC04A</t>
  </si>
  <si>
    <t>KC04B</t>
  </si>
  <si>
    <t>KC05G</t>
  </si>
  <si>
    <t>KC05H</t>
  </si>
  <si>
    <t>KC05J</t>
  </si>
  <si>
    <t>KC05K</t>
  </si>
  <si>
    <t>KC05L</t>
  </si>
  <si>
    <t>KC05M</t>
  </si>
  <si>
    <t>KC05N</t>
  </si>
  <si>
    <t>LA04H</t>
  </si>
  <si>
    <t>LA04J</t>
  </si>
  <si>
    <t>LA04K</t>
  </si>
  <si>
    <t>LA04L</t>
  </si>
  <si>
    <t>LA04M</t>
  </si>
  <si>
    <t>LA04N</t>
  </si>
  <si>
    <t>LA04P</t>
  </si>
  <si>
    <t>LA04Q</t>
  </si>
  <si>
    <t>LA04R</t>
  </si>
  <si>
    <t>LA04S</t>
  </si>
  <si>
    <t>LA07H</t>
  </si>
  <si>
    <t>LA07J</t>
  </si>
  <si>
    <t>LA07K</t>
  </si>
  <si>
    <t>LA07L</t>
  </si>
  <si>
    <t>LA07M</t>
  </si>
  <si>
    <t>LA07N</t>
  </si>
  <si>
    <t>LA07P</t>
  </si>
  <si>
    <t>LA08G</t>
  </si>
  <si>
    <t>LA08H</t>
  </si>
  <si>
    <t>LA08J</t>
  </si>
  <si>
    <t>LA08K</t>
  </si>
  <si>
    <t>LA08L</t>
  </si>
  <si>
    <t>LA08M</t>
  </si>
  <si>
    <t>LA08N</t>
  </si>
  <si>
    <t>LA08P</t>
  </si>
  <si>
    <t>LA09J</t>
  </si>
  <si>
    <t>LA09K</t>
  </si>
  <si>
    <t>LA09L</t>
  </si>
  <si>
    <t>LA09M</t>
  </si>
  <si>
    <t>LA09N</t>
  </si>
  <si>
    <t>LA09P</t>
  </si>
  <si>
    <t>LA09Q</t>
  </si>
  <si>
    <t>LA97A</t>
  </si>
  <si>
    <t>LB05E</t>
  </si>
  <si>
    <t>LB05F</t>
  </si>
  <si>
    <t>LB05G</t>
  </si>
  <si>
    <t>LB06H</t>
  </si>
  <si>
    <t>LB06J</t>
  </si>
  <si>
    <t>LB06K</t>
  </si>
  <si>
    <t>LB06L</t>
  </si>
  <si>
    <t>LB06M</t>
  </si>
  <si>
    <t>LB06N</t>
  </si>
  <si>
    <t>LB06P</t>
  </si>
  <si>
    <t>LB06Q</t>
  </si>
  <si>
    <t>LB06R</t>
  </si>
  <si>
    <t>LB06S</t>
  </si>
  <si>
    <t>LB10C</t>
  </si>
  <si>
    <t>LB10D</t>
  </si>
  <si>
    <t>LB13C</t>
  </si>
  <si>
    <t>LB13D</t>
  </si>
  <si>
    <t>LB13E</t>
  </si>
  <si>
    <t>LB13F</t>
  </si>
  <si>
    <t>LB16D</t>
  </si>
  <si>
    <t>LB16E</t>
  </si>
  <si>
    <t>LB16F</t>
  </si>
  <si>
    <t>LB16G</t>
  </si>
  <si>
    <t>LB16H</t>
  </si>
  <si>
    <t>LB16J</t>
  </si>
  <si>
    <t>Urinary Incontinence or Other Urinary Problems, without Interventions, with CC Score 2-4</t>
  </si>
  <si>
    <t>LB16K</t>
  </si>
  <si>
    <t>Urinary Incontinence or Other Urinary Problems, without Interventions, with CC Score 0-1</t>
  </si>
  <si>
    <t>LB19C</t>
  </si>
  <si>
    <t>LB19D</t>
  </si>
  <si>
    <t>LB19E</t>
  </si>
  <si>
    <t>LB19F</t>
  </si>
  <si>
    <t>LB19G</t>
  </si>
  <si>
    <t>LB20C</t>
  </si>
  <si>
    <t>LB20D</t>
  </si>
  <si>
    <t>LB20E</t>
  </si>
  <si>
    <t>LB20F</t>
  </si>
  <si>
    <t>LB20G</t>
  </si>
  <si>
    <t>LB21A</t>
  </si>
  <si>
    <t>LB21B</t>
  </si>
  <si>
    <t>LB25D</t>
  </si>
  <si>
    <t>LB25E</t>
  </si>
  <si>
    <t>Transurethral Prostate Resection Procedures with CC Score 3-5</t>
  </si>
  <si>
    <t>LB25F</t>
  </si>
  <si>
    <t>Transurethral Prostate Resection Procedures with CC Score 0-2</t>
  </si>
  <si>
    <t>LB26A</t>
  </si>
  <si>
    <t>LB26B</t>
  </si>
  <si>
    <t>LB28C</t>
  </si>
  <si>
    <t>LB28D</t>
  </si>
  <si>
    <t>LB28E</t>
  </si>
  <si>
    <t>LB28F</t>
  </si>
  <si>
    <t>LB28G</t>
  </si>
  <si>
    <t>LB35C</t>
  </si>
  <si>
    <t>LB35D</t>
  </si>
  <si>
    <t>LB35E</t>
  </si>
  <si>
    <t>LB35F</t>
  </si>
  <si>
    <t>LB35G</t>
  </si>
  <si>
    <t>LB35H</t>
  </si>
  <si>
    <t>LB37C</t>
  </si>
  <si>
    <t>LB37D</t>
  </si>
  <si>
    <t>LB37E</t>
  </si>
  <si>
    <t>LB38C</t>
  </si>
  <si>
    <t>LB38D</t>
  </si>
  <si>
    <t>LB38E</t>
  </si>
  <si>
    <t>LB38F</t>
  </si>
  <si>
    <t>LB38G</t>
  </si>
  <si>
    <t>LB38H</t>
  </si>
  <si>
    <t>LB39C</t>
  </si>
  <si>
    <t>LB39D</t>
  </si>
  <si>
    <t>LB40C</t>
  </si>
  <si>
    <t>LB40D</t>
  </si>
  <si>
    <t>LB40E</t>
  </si>
  <si>
    <t>LB40F</t>
  </si>
  <si>
    <t>Urinary Tract Stone Disease without Interventions, with CC Score 3-5</t>
  </si>
  <si>
    <t>LB40G</t>
  </si>
  <si>
    <t>Urinary Tract Stone Disease without Interventions, with CC Score 0-2</t>
  </si>
  <si>
    <t>LB51A</t>
  </si>
  <si>
    <t>Vaginal Tape Operations for Urinary Incontinence, with CC Score 2+</t>
  </si>
  <si>
    <t>LB51B</t>
  </si>
  <si>
    <t>Vaginal Tape Operations for Urinary Incontinence, with CC Score 0-1</t>
  </si>
  <si>
    <t>LB52A</t>
  </si>
  <si>
    <t>LB52B</t>
  </si>
  <si>
    <t>LB53C</t>
  </si>
  <si>
    <t>LB53D</t>
  </si>
  <si>
    <t>LB57C</t>
  </si>
  <si>
    <t>LB57D</t>
  </si>
  <si>
    <t>LB58C</t>
  </si>
  <si>
    <t>LB58D</t>
  </si>
  <si>
    <t>LB60C</t>
  </si>
  <si>
    <t>LB60D</t>
  </si>
  <si>
    <t>LB60E</t>
  </si>
  <si>
    <t>LB60F</t>
  </si>
  <si>
    <t>LB61C</t>
  </si>
  <si>
    <t>LB61D</t>
  </si>
  <si>
    <t>LB61E</t>
  </si>
  <si>
    <t>LB61F</t>
  </si>
  <si>
    <t>LB61G</t>
  </si>
  <si>
    <t>LB62C</t>
  </si>
  <si>
    <t>LB62D</t>
  </si>
  <si>
    <t>LB63C</t>
  </si>
  <si>
    <t>LB63D</t>
  </si>
  <si>
    <t>LB64C</t>
  </si>
  <si>
    <t>LB64D</t>
  </si>
  <si>
    <t>LB64E</t>
  </si>
  <si>
    <t>LB65C</t>
  </si>
  <si>
    <t>LB65D</t>
  </si>
  <si>
    <t>LB65E</t>
  </si>
  <si>
    <t>LB67C</t>
  </si>
  <si>
    <t>LB67D</t>
  </si>
  <si>
    <t>LB68A</t>
  </si>
  <si>
    <t>LB68B</t>
  </si>
  <si>
    <t>LB70C</t>
  </si>
  <si>
    <t>LB70D</t>
  </si>
  <si>
    <t>MA02A</t>
  </si>
  <si>
    <t>MA02B</t>
  </si>
  <si>
    <t>MA02C</t>
  </si>
  <si>
    <t>MA03C</t>
  </si>
  <si>
    <t>MA03D</t>
  </si>
  <si>
    <t>MA04C</t>
  </si>
  <si>
    <t>MA04D</t>
  </si>
  <si>
    <t>MA06A</t>
  </si>
  <si>
    <t>MA06B</t>
  </si>
  <si>
    <t>MA06C</t>
  </si>
  <si>
    <t>MA07E</t>
  </si>
  <si>
    <t>MA07F</t>
  </si>
  <si>
    <t>MA07G</t>
  </si>
  <si>
    <t>MA08A</t>
  </si>
  <si>
    <t>MA08B</t>
  </si>
  <si>
    <t>Minor, Laparoscopic or Endoscopic, Upper Genital Tract Procedures</t>
  </si>
  <si>
    <t>MA26A</t>
  </si>
  <si>
    <t>MA26B</t>
  </si>
  <si>
    <t>MA26C</t>
  </si>
  <si>
    <t>MA31Z</t>
  </si>
  <si>
    <t>MA32Z</t>
  </si>
  <si>
    <t>Diagnostic Hysteroscopy with Biopsy</t>
  </si>
  <si>
    <t>MA33Z</t>
  </si>
  <si>
    <t>MA34Z</t>
  </si>
  <si>
    <t>MA35Z</t>
  </si>
  <si>
    <t>MA36Z</t>
  </si>
  <si>
    <t>MA37Z</t>
  </si>
  <si>
    <t>MA38Z</t>
  </si>
  <si>
    <t>MA39Z</t>
  </si>
  <si>
    <t>MA40Z</t>
  </si>
  <si>
    <t>MB05C</t>
  </si>
  <si>
    <t>MB05D</t>
  </si>
  <si>
    <t>MB05E</t>
  </si>
  <si>
    <t>MB05F</t>
  </si>
  <si>
    <t>MB05G</t>
  </si>
  <si>
    <t>MB05H</t>
  </si>
  <si>
    <t>MB05J</t>
  </si>
  <si>
    <t>MB05K</t>
  </si>
  <si>
    <t>MB05L</t>
  </si>
  <si>
    <t>MB08A</t>
  </si>
  <si>
    <t>MB08B</t>
  </si>
  <si>
    <t>MB09A</t>
  </si>
  <si>
    <t>MB09B</t>
  </si>
  <si>
    <t>MB09C</t>
  </si>
  <si>
    <t>MB09D</t>
  </si>
  <si>
    <t>MB09E</t>
  </si>
  <si>
    <t>MB09F</t>
  </si>
  <si>
    <t>PC63A</t>
  </si>
  <si>
    <t>PC63B</t>
  </si>
  <si>
    <t>PC63C</t>
  </si>
  <si>
    <t>PC63D</t>
  </si>
  <si>
    <t>PD11A</t>
  </si>
  <si>
    <t>PD11B</t>
  </si>
  <si>
    <t>PD11C</t>
  </si>
  <si>
    <t>PD12A</t>
  </si>
  <si>
    <t>PD12B</t>
  </si>
  <si>
    <t>PD12C</t>
  </si>
  <si>
    <t>PD14A</t>
  </si>
  <si>
    <t>PD14B</t>
  </si>
  <si>
    <t>PD14C</t>
  </si>
  <si>
    <t>PD14D</t>
  </si>
  <si>
    <t>PD14E</t>
  </si>
  <si>
    <t>PD14F</t>
  </si>
  <si>
    <t>PD15A</t>
  </si>
  <si>
    <t>PD15B</t>
  </si>
  <si>
    <t>PD15C</t>
  </si>
  <si>
    <t>PD15D</t>
  </si>
  <si>
    <t>PD65A</t>
  </si>
  <si>
    <t>PD65B</t>
  </si>
  <si>
    <t>PD65C</t>
  </si>
  <si>
    <t>PD65D</t>
  </si>
  <si>
    <t>PE23A</t>
  </si>
  <si>
    <t>PE23B</t>
  </si>
  <si>
    <t>PE23C</t>
  </si>
  <si>
    <t>PE23D</t>
  </si>
  <si>
    <t>PE23E</t>
  </si>
  <si>
    <t>PE23F</t>
  </si>
  <si>
    <t>PE24A</t>
  </si>
  <si>
    <t>PE24B</t>
  </si>
  <si>
    <t>PE24C</t>
  </si>
  <si>
    <t>PE62A</t>
  </si>
  <si>
    <t>PE62B</t>
  </si>
  <si>
    <t>PE62C</t>
  </si>
  <si>
    <t>PF21A</t>
  </si>
  <si>
    <t>PF21B</t>
  </si>
  <si>
    <t>PF25A</t>
  </si>
  <si>
    <t>PF25B</t>
  </si>
  <si>
    <t>PF25C</t>
  </si>
  <si>
    <t>PF25D</t>
  </si>
  <si>
    <t>PF25E</t>
  </si>
  <si>
    <t>PF26A</t>
  </si>
  <si>
    <t>PF26B</t>
  </si>
  <si>
    <t>PF26C</t>
  </si>
  <si>
    <t>PF27A</t>
  </si>
  <si>
    <t>PF27B</t>
  </si>
  <si>
    <t>PF28A</t>
  </si>
  <si>
    <t>PF28B</t>
  </si>
  <si>
    <t>PF28C</t>
  </si>
  <si>
    <t>PF28D</t>
  </si>
  <si>
    <t>PF28E</t>
  </si>
  <si>
    <t>PG71A</t>
  </si>
  <si>
    <t>PG71B</t>
  </si>
  <si>
    <t>PG71C</t>
  </si>
  <si>
    <t>PH34A</t>
  </si>
  <si>
    <t>PH34B</t>
  </si>
  <si>
    <t>PH34C</t>
  </si>
  <si>
    <t>PH34D</t>
  </si>
  <si>
    <t>PJ35A</t>
  </si>
  <si>
    <t>PJ35B</t>
  </si>
  <si>
    <t>PJ35C</t>
  </si>
  <si>
    <t>PJ35D</t>
  </si>
  <si>
    <t>PJ66A</t>
  </si>
  <si>
    <t>PJ66B</t>
  </si>
  <si>
    <t>PJ66C</t>
  </si>
  <si>
    <t>PK36A</t>
  </si>
  <si>
    <t>PK36B</t>
  </si>
  <si>
    <t>PK36C</t>
  </si>
  <si>
    <t>PK67A</t>
  </si>
  <si>
    <t>PK67B</t>
  </si>
  <si>
    <t>PK68A</t>
  </si>
  <si>
    <t>PK68B</t>
  </si>
  <si>
    <t>PK68C</t>
  </si>
  <si>
    <t>PK72A</t>
  </si>
  <si>
    <t>PK72B</t>
  </si>
  <si>
    <t>PK72C</t>
  </si>
  <si>
    <t>PL38A</t>
  </si>
  <si>
    <t>PL38B</t>
  </si>
  <si>
    <t>PL38C</t>
  </si>
  <si>
    <t>PL69A</t>
  </si>
  <si>
    <t>PL69B</t>
  </si>
  <si>
    <t>PL69C</t>
  </si>
  <si>
    <t>PL70A</t>
  </si>
  <si>
    <t>PL70B</t>
  </si>
  <si>
    <t>PL70C</t>
  </si>
  <si>
    <t>PL70D</t>
  </si>
  <si>
    <t>PM40A</t>
  </si>
  <si>
    <t>PM40B</t>
  </si>
  <si>
    <t>PM40C</t>
  </si>
  <si>
    <t>PM41Z</t>
  </si>
  <si>
    <t>PM42A</t>
  </si>
  <si>
    <t>PM42B</t>
  </si>
  <si>
    <t>PM43A</t>
  </si>
  <si>
    <t>PM43B</t>
  </si>
  <si>
    <t>PM43C</t>
  </si>
  <si>
    <t>PM44Z</t>
  </si>
  <si>
    <t>PM45A</t>
  </si>
  <si>
    <t>PM45B</t>
  </si>
  <si>
    <t>PM45C</t>
  </si>
  <si>
    <t>PM45D</t>
  </si>
  <si>
    <t>PN46A</t>
  </si>
  <si>
    <t>PN46B</t>
  </si>
  <si>
    <t>PN47A</t>
  </si>
  <si>
    <t>PN47B</t>
  </si>
  <si>
    <t>PN48A</t>
  </si>
  <si>
    <t>PN48B</t>
  </si>
  <si>
    <t>PN48C</t>
  </si>
  <si>
    <t>PN49A</t>
  </si>
  <si>
    <t>PN49B</t>
  </si>
  <si>
    <t>PP64A</t>
  </si>
  <si>
    <t>PP64B</t>
  </si>
  <si>
    <t>PR01A</t>
  </si>
  <si>
    <t>PR01B</t>
  </si>
  <si>
    <t>PR01C</t>
  </si>
  <si>
    <t>PR01D</t>
  </si>
  <si>
    <t>PR01E</t>
  </si>
  <si>
    <t>PR02A</t>
  </si>
  <si>
    <t>PR02B</t>
  </si>
  <si>
    <t>PR02C</t>
  </si>
  <si>
    <t>PR03A</t>
  </si>
  <si>
    <t>PR03B</t>
  </si>
  <si>
    <t>PR03C</t>
  </si>
  <si>
    <t>PR04A</t>
  </si>
  <si>
    <t>PR04B</t>
  </si>
  <si>
    <t>PR04C</t>
  </si>
  <si>
    <t>PR06A</t>
  </si>
  <si>
    <t>PR06B</t>
  </si>
  <si>
    <t>PR06C</t>
  </si>
  <si>
    <t>PR07A</t>
  </si>
  <si>
    <t>PR07B</t>
  </si>
  <si>
    <t>PV08A</t>
  </si>
  <si>
    <t>PV08B</t>
  </si>
  <si>
    <t>PV31A</t>
  </si>
  <si>
    <t>PV31B</t>
  </si>
  <si>
    <t>PV32A</t>
  </si>
  <si>
    <t>PV32B</t>
  </si>
  <si>
    <t>PV32C</t>
  </si>
  <si>
    <t>PW16A</t>
  </si>
  <si>
    <t>PW16B</t>
  </si>
  <si>
    <t>PW16C</t>
  </si>
  <si>
    <t>PW16D</t>
  </si>
  <si>
    <t>PW16E</t>
  </si>
  <si>
    <t>PW17A</t>
  </si>
  <si>
    <t>PW17B</t>
  </si>
  <si>
    <t>PW17C</t>
  </si>
  <si>
    <t>PW17D</t>
  </si>
  <si>
    <t>PW18A</t>
  </si>
  <si>
    <t>PW18B</t>
  </si>
  <si>
    <t>PW18C</t>
  </si>
  <si>
    <t>PW19A</t>
  </si>
  <si>
    <t>PW19B</t>
  </si>
  <si>
    <t>PW19C</t>
  </si>
  <si>
    <t>PW20A</t>
  </si>
  <si>
    <t>PW20B</t>
  </si>
  <si>
    <t>PW20C</t>
  </si>
  <si>
    <t>PX22A</t>
  </si>
  <si>
    <t>PX22B</t>
  </si>
  <si>
    <t>PX29A</t>
  </si>
  <si>
    <t>PX29B</t>
  </si>
  <si>
    <t>PX29C</t>
  </si>
  <si>
    <t>PX30A</t>
  </si>
  <si>
    <t>PX30B</t>
  </si>
  <si>
    <t>PX30C</t>
  </si>
  <si>
    <t>PX50A</t>
  </si>
  <si>
    <t>PX50B</t>
  </si>
  <si>
    <t>PX50C</t>
  </si>
  <si>
    <t>PX51Z</t>
  </si>
  <si>
    <t>PX54Z</t>
  </si>
  <si>
    <t>PX55Z</t>
  </si>
  <si>
    <t>PX56A</t>
  </si>
  <si>
    <t>PX56B</t>
  </si>
  <si>
    <t>PX57A</t>
  </si>
  <si>
    <t>PX57B</t>
  </si>
  <si>
    <t>PX57C</t>
  </si>
  <si>
    <t>PX59A</t>
  </si>
  <si>
    <t>PX59B</t>
  </si>
  <si>
    <t>PX59C</t>
  </si>
  <si>
    <t>PX59D</t>
  </si>
  <si>
    <t>PX60A</t>
  </si>
  <si>
    <t>PX60B</t>
  </si>
  <si>
    <t>PX60C</t>
  </si>
  <si>
    <t>SA01G</t>
  </si>
  <si>
    <t>SA01H</t>
  </si>
  <si>
    <t>SA01J</t>
  </si>
  <si>
    <t>SA01K</t>
  </si>
  <si>
    <t>SA02G</t>
  </si>
  <si>
    <t>SA02H</t>
  </si>
  <si>
    <t>SA02J</t>
  </si>
  <si>
    <t>SA03G</t>
  </si>
  <si>
    <t>SA03H</t>
  </si>
  <si>
    <t>SA04G</t>
  </si>
  <si>
    <t>SA04H</t>
  </si>
  <si>
    <t>SA04J</t>
  </si>
  <si>
    <t>SA04K</t>
  </si>
  <si>
    <t>Iron Deficiency Anaemia with CC Score 2-5</t>
  </si>
  <si>
    <t>SA04L</t>
  </si>
  <si>
    <t>Iron Deficiency Anaemia with CC Score 0-1</t>
  </si>
  <si>
    <t>SA05G</t>
  </si>
  <si>
    <t>SA05H</t>
  </si>
  <si>
    <t>SA05J</t>
  </si>
  <si>
    <t>SA06G</t>
  </si>
  <si>
    <t>SA06H</t>
  </si>
  <si>
    <t>SA06J</t>
  </si>
  <si>
    <t>SA06K</t>
  </si>
  <si>
    <t>SA07G</t>
  </si>
  <si>
    <t>SA07H</t>
  </si>
  <si>
    <t>SA07J</t>
  </si>
  <si>
    <t>SA08G</t>
  </si>
  <si>
    <t>SA08H</t>
  </si>
  <si>
    <t>SA08J</t>
  </si>
  <si>
    <t>SA09G</t>
  </si>
  <si>
    <t>SA09H</t>
  </si>
  <si>
    <t>SA09J</t>
  </si>
  <si>
    <t>SA09K</t>
  </si>
  <si>
    <t>Other Red Blood Cell Disorders with CC Score 2-5</t>
  </si>
  <si>
    <t>SA09L</t>
  </si>
  <si>
    <t>Other Red Blood Cell Disorders with CC Score 0-1</t>
  </si>
  <si>
    <t>SA12G</t>
  </si>
  <si>
    <t>SA12H</t>
  </si>
  <si>
    <t>SA12J</t>
  </si>
  <si>
    <t>SA12K</t>
  </si>
  <si>
    <t>SA17G</t>
  </si>
  <si>
    <t>SA17H</t>
  </si>
  <si>
    <t>SA24G</t>
  </si>
  <si>
    <t>SA24H</t>
  </si>
  <si>
    <t>SA24J</t>
  </si>
  <si>
    <t>SA25G</t>
  </si>
  <si>
    <t>SA25H</t>
  </si>
  <si>
    <t>SA25J</t>
  </si>
  <si>
    <t>SA25K</t>
  </si>
  <si>
    <t>SA25L</t>
  </si>
  <si>
    <t>SA25M</t>
  </si>
  <si>
    <t>SA30A</t>
  </si>
  <si>
    <t>SA30B</t>
  </si>
  <si>
    <t>SA30C</t>
  </si>
  <si>
    <t>SA30D</t>
  </si>
  <si>
    <t>SA30E</t>
  </si>
  <si>
    <t>SA31A</t>
  </si>
  <si>
    <t>SA31B</t>
  </si>
  <si>
    <t>SA31C</t>
  </si>
  <si>
    <t>SA31D</t>
  </si>
  <si>
    <t>SA31E</t>
  </si>
  <si>
    <t>SA31F</t>
  </si>
  <si>
    <t>SA32A</t>
  </si>
  <si>
    <t>SA32B</t>
  </si>
  <si>
    <t>SA32C</t>
  </si>
  <si>
    <t>SA32D</t>
  </si>
  <si>
    <t>SA35A</t>
  </si>
  <si>
    <t>SA35B</t>
  </si>
  <si>
    <t>SA35C</t>
  </si>
  <si>
    <t>SA35D</t>
  </si>
  <si>
    <t>SA35E</t>
  </si>
  <si>
    <t>SA36A</t>
  </si>
  <si>
    <t>SA36B</t>
  </si>
  <si>
    <t>SA36C</t>
  </si>
  <si>
    <t>SA37Z</t>
  </si>
  <si>
    <t>Multiple Trauma with Diagnosis Score &lt;=23, with Intervention Score 1-8</t>
  </si>
  <si>
    <t>Multiple Trauma with Diagnosis Score 24-32, with Intervention Score 1-8</t>
  </si>
  <si>
    <t>Multiple Trauma with Diagnosis Score 33-50, with Intervention Score 1-8</t>
  </si>
  <si>
    <t>Multiple Trauma with Diagnosis Score &gt;=51, with Intervention Score 1-8</t>
  </si>
  <si>
    <t>Multiple Trauma with Diagnosis Score &lt;=23, with Intervention Score 9-18</t>
  </si>
  <si>
    <t>Multiple Trauma with Diagnosis Score 24-32, with Intervention Score 9-18</t>
  </si>
  <si>
    <t>Multiple Trauma with Diagnosis Score 33-50, with Intervention Score 9-18</t>
  </si>
  <si>
    <t>Multiple Trauma with Diagnosis Score &gt;=51, with Intervention Score 9-18</t>
  </si>
  <si>
    <t>WA02Z</t>
  </si>
  <si>
    <t>WA03A</t>
  </si>
  <si>
    <t>WA03B</t>
  </si>
  <si>
    <t>WA03C</t>
  </si>
  <si>
    <t>WA04Z</t>
  </si>
  <si>
    <t>WA05Z</t>
  </si>
  <si>
    <t>WA06A</t>
  </si>
  <si>
    <t>WA06B</t>
  </si>
  <si>
    <t>WA06C</t>
  </si>
  <si>
    <t>WA09A</t>
  </si>
  <si>
    <t>WA09B</t>
  </si>
  <si>
    <t>WA09C</t>
  </si>
  <si>
    <t>WA11A</t>
  </si>
  <si>
    <t>WA11B</t>
  </si>
  <si>
    <t>Poisoning, Toxic, Environmental or Unspecified Effects, with CC Score 2-3</t>
  </si>
  <si>
    <t>WA11C</t>
  </si>
  <si>
    <t>Poisoning, Toxic, Environmental or Unspecified Effects, with CC Score 0-1</t>
  </si>
  <si>
    <t>WA12A</t>
  </si>
  <si>
    <t>WA12B</t>
  </si>
  <si>
    <t>WA12C</t>
  </si>
  <si>
    <t>WA12D</t>
  </si>
  <si>
    <t>WA15A</t>
  </si>
  <si>
    <t>WA15B</t>
  </si>
  <si>
    <t>WA17A</t>
  </si>
  <si>
    <t>WA17B</t>
  </si>
  <si>
    <t>WA17C</t>
  </si>
  <si>
    <t>WA17D</t>
  </si>
  <si>
    <t>WA18A</t>
  </si>
  <si>
    <t>WA18B</t>
  </si>
  <si>
    <t>WA18C</t>
  </si>
  <si>
    <t>WA18D</t>
  </si>
  <si>
    <t>WA18E</t>
  </si>
  <si>
    <t>WA18F</t>
  </si>
  <si>
    <t>WA19Z</t>
  </si>
  <si>
    <t>WA20Z</t>
  </si>
  <si>
    <t>WA21Z</t>
  </si>
  <si>
    <t>WA22A</t>
  </si>
  <si>
    <t>WA22B</t>
  </si>
  <si>
    <t>WA22C</t>
  </si>
  <si>
    <t>WA23A</t>
  </si>
  <si>
    <t>WA23B</t>
  </si>
  <si>
    <t>WA23C</t>
  </si>
  <si>
    <t>WA24A</t>
  </si>
  <si>
    <t>WA24B</t>
  </si>
  <si>
    <t>YQ01A</t>
  </si>
  <si>
    <t>Y</t>
  </si>
  <si>
    <t>YQ01B</t>
  </si>
  <si>
    <t>YQ02Z</t>
  </si>
  <si>
    <t>YQ03A</t>
  </si>
  <si>
    <t>YQ03B</t>
  </si>
  <si>
    <t>YQ04A</t>
  </si>
  <si>
    <t>YQ04B</t>
  </si>
  <si>
    <t>YQ05A</t>
  </si>
  <si>
    <t>YQ05B</t>
  </si>
  <si>
    <t>YQ10A</t>
  </si>
  <si>
    <t>YQ10B</t>
  </si>
  <si>
    <t>YQ10C</t>
  </si>
  <si>
    <t>YQ10D</t>
  </si>
  <si>
    <t>YQ11A</t>
  </si>
  <si>
    <t>YQ11B</t>
  </si>
  <si>
    <t>YQ11C</t>
  </si>
  <si>
    <t>YQ12A</t>
  </si>
  <si>
    <t>YQ12B</t>
  </si>
  <si>
    <t>YQ12C</t>
  </si>
  <si>
    <t>YQ12D</t>
  </si>
  <si>
    <t>YQ13A</t>
  </si>
  <si>
    <t>YQ13B</t>
  </si>
  <si>
    <t>YQ14Z</t>
  </si>
  <si>
    <t>YQ15Z</t>
  </si>
  <si>
    <t>YQ16Z</t>
  </si>
  <si>
    <t>YQ20A</t>
  </si>
  <si>
    <t>YQ20B</t>
  </si>
  <si>
    <t>YQ21A</t>
  </si>
  <si>
    <t>YQ21B</t>
  </si>
  <si>
    <t>YQ22A</t>
  </si>
  <si>
    <t>YQ22B</t>
  </si>
  <si>
    <t>YQ23A</t>
  </si>
  <si>
    <t>YQ23B</t>
  </si>
  <si>
    <t>YQ24A</t>
  </si>
  <si>
    <t>YQ24B</t>
  </si>
  <si>
    <t>YQ25A</t>
  </si>
  <si>
    <t>YQ25B</t>
  </si>
  <si>
    <t>YQ26A</t>
  </si>
  <si>
    <t>YQ26B</t>
  </si>
  <si>
    <t>YQ26C</t>
  </si>
  <si>
    <t>YQ30Z</t>
  </si>
  <si>
    <t>YQ31A</t>
  </si>
  <si>
    <t>YQ31B</t>
  </si>
  <si>
    <t>YQ32A</t>
  </si>
  <si>
    <t>YQ32B</t>
  </si>
  <si>
    <t>YQ40Z</t>
  </si>
  <si>
    <t>YQ41Z</t>
  </si>
  <si>
    <t>YQ42Z</t>
  </si>
  <si>
    <t>YQ50A</t>
  </si>
  <si>
    <t>YQ50B</t>
  </si>
  <si>
    <t>YQ50C</t>
  </si>
  <si>
    <t>YQ50D</t>
  </si>
  <si>
    <t>YQ50E</t>
  </si>
  <si>
    <t>YQ50F</t>
  </si>
  <si>
    <t>YQ51A</t>
  </si>
  <si>
    <t>YQ51B</t>
  </si>
  <si>
    <t>YQ51C</t>
  </si>
  <si>
    <t>Deep Vein Thrombosis with CC Score 6-8</t>
  </si>
  <si>
    <t>YQ51D</t>
  </si>
  <si>
    <t>Deep Vein Thrombosis with CC Score 3-5</t>
  </si>
  <si>
    <t>YQ51E</t>
  </si>
  <si>
    <t>Deep Vein Thrombosis with CC Score 0-2</t>
  </si>
  <si>
    <t>YR01Z</t>
  </si>
  <si>
    <t>Complex Endovascular Repair of Thoracoabdominal Aortic Aneurysm</t>
  </si>
  <si>
    <t>YR02Z</t>
  </si>
  <si>
    <t>Endovascular Repair of Thoracoabdominal Aortic Aneurysm</t>
  </si>
  <si>
    <t>YR03Z</t>
  </si>
  <si>
    <t>Complex Endovascular Repair of Abdominal Aortic Aneurysm</t>
  </si>
  <si>
    <t>YR04Z</t>
  </si>
  <si>
    <t>Endovascular Repair of Abdominal Aortic Aneurysm</t>
  </si>
  <si>
    <t>YR10A</t>
  </si>
  <si>
    <t>Percutaneous Transluminal Angioplasty of Multiple Blood Vessels with CC Score 6+</t>
  </si>
  <si>
    <t>YR10B</t>
  </si>
  <si>
    <t>Percutaneous Transluminal Angioplasty of Multiple Blood Vessels with CC Score 3-5</t>
  </si>
  <si>
    <t>YR10C</t>
  </si>
  <si>
    <t>Percutaneous Transluminal Angioplasty of Multiple Blood Vessels with CC Score 0-2</t>
  </si>
  <si>
    <t>YR11A</t>
  </si>
  <si>
    <t>Percutaneous Transluminal Angioplasty of Single Blood Vessel with CC Score 9+</t>
  </si>
  <si>
    <t>YR11B</t>
  </si>
  <si>
    <t>Percutaneous Transluminal Angioplasty of Single Blood Vessel with CC Score 6-8</t>
  </si>
  <si>
    <t>YR11C</t>
  </si>
  <si>
    <t>Percutaneous Transluminal Angioplasty of Single Blood Vessel with CC Score 3-5</t>
  </si>
  <si>
    <t>YR11D</t>
  </si>
  <si>
    <t>Percutaneous Transluminal Angioplasty of Single Blood Vessel with CC Score 0-2</t>
  </si>
  <si>
    <t>YR12Z</t>
  </si>
  <si>
    <t>Percutaneous Transluminal Angioplasty with Insertion of Stent Graft into Peripheral Blood Vessel</t>
  </si>
  <si>
    <t>YR13Z</t>
  </si>
  <si>
    <t>Percutaneous Transluminal Angioplasty with Insertion of Drug-Eluting, Coated or Embolic Protection Stent, into Peripheral Blood Vessel</t>
  </si>
  <si>
    <t>YR14A</t>
  </si>
  <si>
    <t>Percutaneous Transluminal Angioplasty with Insertion of Multiple Metal Stents into Peripheral Blood Vessels, with CC Score 3+</t>
  </si>
  <si>
    <t>YR14B</t>
  </si>
  <si>
    <t>Percutaneous Transluminal Angioplasty with Insertion of Multiple Metal Stents into Peripheral Blood Vessels, with CC Score 0-2</t>
  </si>
  <si>
    <t>YR15A</t>
  </si>
  <si>
    <t>Percutaneous Transluminal Angioplasty with Insertion of Single Metal Stent into Peripheral Blood Vessel, with CC Score 6+</t>
  </si>
  <si>
    <t>YR15B</t>
  </si>
  <si>
    <t>Percutaneous Transluminal Angioplasty with Insertion of Single Metal Stent into Peripheral Blood Vessel, with CC Score 3-5</t>
  </si>
  <si>
    <t>YR15C</t>
  </si>
  <si>
    <t>Percutaneous Transluminal Angioplasty with Insertion of Single Metal Stent into Peripheral Blood Vessel, with CC Score 0-2</t>
  </si>
  <si>
    <t>YR20Z</t>
  </si>
  <si>
    <t>YR21A</t>
  </si>
  <si>
    <t>YR21B</t>
  </si>
  <si>
    <t>YR22A</t>
  </si>
  <si>
    <t>YR22B</t>
  </si>
  <si>
    <t>YR22C</t>
  </si>
  <si>
    <t>YR23A</t>
  </si>
  <si>
    <t>YR23B</t>
  </si>
  <si>
    <t>YR24A</t>
  </si>
  <si>
    <t>YR24B</t>
  </si>
  <si>
    <t>YR25Z</t>
  </si>
  <si>
    <t>YR26Z</t>
  </si>
  <si>
    <t>YR30Z</t>
  </si>
  <si>
    <t>YR31Z</t>
  </si>
  <si>
    <t>YR32Z</t>
  </si>
  <si>
    <t>YR33Z</t>
  </si>
  <si>
    <t>YR40A</t>
  </si>
  <si>
    <t>YR40B</t>
  </si>
  <si>
    <t>YR41A</t>
  </si>
  <si>
    <t>YR41B</t>
  </si>
  <si>
    <t>YR42A</t>
  </si>
  <si>
    <t>YR42B</t>
  </si>
  <si>
    <t>YR43A</t>
  </si>
  <si>
    <t>YR43B</t>
  </si>
  <si>
    <t>YR44A</t>
  </si>
  <si>
    <t>YR44B</t>
  </si>
  <si>
    <t>YR45Z</t>
  </si>
  <si>
    <t>YR46Z</t>
  </si>
  <si>
    <t>YR47Z</t>
  </si>
  <si>
    <t>YR48Z</t>
  </si>
  <si>
    <t>YZ01Z</t>
  </si>
  <si>
    <t>YZ02Z</t>
  </si>
  <si>
    <t>Hepatobiliary Imaging Interventions</t>
  </si>
  <si>
    <t>YZ03Z</t>
  </si>
  <si>
    <t>YZ04Z</t>
  </si>
  <si>
    <t>YZ05Z</t>
  </si>
  <si>
    <t>YZ06Z</t>
  </si>
  <si>
    <t>YZ07Z</t>
  </si>
  <si>
    <t>YZ08Z</t>
  </si>
  <si>
    <t>Label</t>
  </si>
  <si>
    <t>BPT Area</t>
  </si>
  <si>
    <t>Elective/Day case inpatients</t>
  </si>
  <si>
    <t>YY</t>
  </si>
  <si>
    <t>Percutaneous excision of benign breast lesions</t>
  </si>
  <si>
    <t>BP25: Angioplasty and stenting for diabetic foot disease</t>
  </si>
  <si>
    <t>BP24: Angioplasty and stenting of SFA or iliac artery for PAD</t>
  </si>
  <si>
    <t>BP23: Thoracic EVAR</t>
  </si>
  <si>
    <t>Non elective</t>
  </si>
  <si>
    <t>Fragility Hip Fracture</t>
  </si>
  <si>
    <t>yy</t>
  </si>
  <si>
    <t>Outpatients</t>
  </si>
  <si>
    <t>Endoscopy</t>
  </si>
  <si>
    <t>Epileptic Seizure</t>
  </si>
  <si>
    <t xml:space="preserve">Same day emergency care </t>
  </si>
  <si>
    <t>BP42: Appendicular fractures not requiring immediate internal fixation</t>
  </si>
  <si>
    <t>Self harm</t>
  </si>
  <si>
    <t>BP40 - Chest pain</t>
  </si>
  <si>
    <t>BP53 - Low risk pubic rami</t>
  </si>
  <si>
    <t>Breast Surgery: Axillary clearance</t>
  </si>
  <si>
    <t>Day Case</t>
  </si>
  <si>
    <t>Breast Surgery: Sentinel lymph node biopsy</t>
  </si>
  <si>
    <t>Breast Surgery: Mastectomy</t>
  </si>
  <si>
    <t>Breast Surgery: Excision</t>
  </si>
  <si>
    <t>Ear, nose and throat :Tympanoplasty</t>
  </si>
  <si>
    <t>Ear, nose and throat (ENT): Septoplasty</t>
  </si>
  <si>
    <t>Ear, nose and throat :Tonsillectomy</t>
  </si>
  <si>
    <t>Orthopaedic Surgery : Dupuytren's fasciectomy</t>
  </si>
  <si>
    <t>Orthopaedic Surgery: Bunion operations with or without internal fixation and soft tissue correction</t>
  </si>
  <si>
    <t>Orthopaedic Surgery:Therapeutic arthroscopy of shoulder</t>
  </si>
  <si>
    <t>General Surgery Cholecystectomy (gall bladder)</t>
  </si>
  <si>
    <t>General Surgery: Repair of a range of hernias</t>
  </si>
  <si>
    <t>Urology: Endoscopic resection of prostate (TUR) *</t>
  </si>
  <si>
    <t xml:space="preserve">Urology: Endoscopic resection of prostate (TUR) </t>
  </si>
  <si>
    <t>Gynaecology: Operations to manage female incontinence</t>
  </si>
  <si>
    <t>Confirmed</t>
  </si>
  <si>
    <t>Sub-HRG (Y/N)</t>
  </si>
  <si>
    <t>BPT Sub clinical area</t>
  </si>
  <si>
    <t>2014-15 - best practice tariffs</t>
  </si>
  <si>
    <t>Non-Transient Stroke or Cerebrovascular Accident, Nervous System Infections or Encephalopathy with CC</t>
  </si>
  <si>
    <t>Non-Transient Stroke or Cerebrovascular Accident, Nervous System Infections or Encephalopathy without CC</t>
  </si>
  <si>
    <t>Hospital Haemodialysis/Filtration with Access via Haemodialysis Catheter 19 years and over</t>
  </si>
  <si>
    <t>Hospital Haemodialysis/Filtration with Access via Arteriovenous Fistula or Graft 19 years and over</t>
  </si>
  <si>
    <t>Hospital Haemodialysis/Filtration with Access via Haemodialysis Catheter with Blood Borne Virus 19 years and over</t>
  </si>
  <si>
    <t>Hospital Haemodialysis/Filtration with Access via Arteriovenous Fistula or Graft with Blood Borne Virus 19 years and over</t>
  </si>
  <si>
    <t>Satellite Haemodialysis/Filtration with Access via Haemodialysis Catheter 19 years and over</t>
  </si>
  <si>
    <t>Satellite Haemodialysis/Filtration with Access via Arteriovenous Fistula or Graft 19 years and over</t>
  </si>
  <si>
    <t>Satellite Haemodialysis/Filtration with Access via Haemodialysis Catheter with Blood Borne Virus 19 years and over</t>
  </si>
  <si>
    <t>Satellite Haemodialysis/Filtration with Access via Arteriovenous Fistula or Graft with Blood Borne Virus 19 years and over</t>
  </si>
  <si>
    <t>Home Haemodialysis/Filtration with Access via Haemodialysis Catheter 19 years and over</t>
  </si>
  <si>
    <t>Home Haemodialysis/Filtration with Access via Arteriovenous Fistula or Graft 19 years and over</t>
  </si>
  <si>
    <t>Continuous Ambulatory Peritoneal Dialysis 19 years and over</t>
  </si>
  <si>
    <t>Automated Peritoneal Dialysis 19 years and over</t>
  </si>
  <si>
    <t>Assisted Automated Peritoneal Dialysis 19 years and over</t>
  </si>
  <si>
    <t>JA07E</t>
  </si>
  <si>
    <t>Unilateral Major Breast Procedures category 2 with Intermediate CC</t>
  </si>
  <si>
    <t>JA07F</t>
  </si>
  <si>
    <t>Unilateral Major Breast Procedures category 2 without CC</t>
  </si>
  <si>
    <t>JA09G</t>
  </si>
  <si>
    <t>JA06Z</t>
  </si>
  <si>
    <t>Major Breast Procedures category 3</t>
  </si>
  <si>
    <t>JA09F</t>
  </si>
  <si>
    <t>Prostate Transurethral Resection Procedure with Intermediate CC</t>
  </si>
  <si>
    <t>Prostate Transurethral Resection Procedure without CC</t>
  </si>
  <si>
    <t>Inguinal Umbilical or Femoral Hernia Repairs 19 years and over with Intermediate CC</t>
  </si>
  <si>
    <t>Inguinal Umbilical or Femoral Hernia Repairs 19 years and over without CC</t>
  </si>
  <si>
    <t>Laparoscopic Cholecystectomy with length of stay 1 day or more without CC</t>
  </si>
  <si>
    <t>Laparoscopic Cholecystectomy with length of stay 0 days without CC</t>
  </si>
  <si>
    <t>Intermediate Shoulder and Upper Arm Procedures for Non-Trauma without CC</t>
  </si>
  <si>
    <t>Minor Foot Procedures for Non-Trauma category 2 19 years and over without CC</t>
  </si>
  <si>
    <t>Minor Foot Procedures for Non-Trauma category 1 with CC</t>
  </si>
  <si>
    <t>Minor Foot Procedures for Non-Trauma category 1 without CC</t>
  </si>
  <si>
    <t>Intermediate Hand Procedures for Non-Trauma category 2</t>
  </si>
  <si>
    <t>Tonsillectomy 18 years and under without CC</t>
  </si>
  <si>
    <t>Tonsillectomy 19 years and over with CC</t>
  </si>
  <si>
    <t>Tonsillectomy 19 years and over without CC</t>
  </si>
  <si>
    <t>Intermediate Nose Procedures 19 years and over with CC</t>
  </si>
  <si>
    <t>Intermediate Nose Procedures 19 years and over without CC</t>
  </si>
  <si>
    <t>Major Ear Procedures 18 years and under</t>
  </si>
  <si>
    <t>Major Ear Procedures 19 years and over with CC</t>
  </si>
  <si>
    <t>Major Ear Procedures 19 years and over without CC</t>
  </si>
  <si>
    <t>FZ25A</t>
  </si>
  <si>
    <t>Therapeutic Endoscopic or Intermediate Stomach or Duodenum Procedures 19 years and over</t>
  </si>
  <si>
    <t>FZ28A</t>
  </si>
  <si>
    <t>Endoscopic or Intermediate Procedures for Inflammatory Bowel Disease 19 years and over with CC</t>
  </si>
  <si>
    <t>FZ28B</t>
  </si>
  <si>
    <t>Endoscopic or Intermediate Procedures for Inflammatory Bowel Disease 19 years and over without CC</t>
  </si>
  <si>
    <t>FZ30Z</t>
  </si>
  <si>
    <t>Diagnostic Endoscopic or Intermediate Procedures for Gastrointestinal Bleed</t>
  </si>
  <si>
    <t>FZ64Z</t>
  </si>
  <si>
    <t>Combined Upper and Lower GI Tract Diagnostic Endoscopic Procedures with biopsy</t>
  </si>
  <si>
    <t>Major Hip Procedures category 2 for Trauma with Major CC</t>
  </si>
  <si>
    <t>Major Hip Procedures category 2 for Trauma with Intermediate CC</t>
  </si>
  <si>
    <t>Major Hip Procedures category 2 for Trauma without CC</t>
  </si>
  <si>
    <t>Major Hip Procedures category 1 for Trauma with CC</t>
  </si>
  <si>
    <t>Major Hip Procedures category 1 for Trauma without CC</t>
  </si>
  <si>
    <t>Intermediate Hip Procedures for Trauma with Major CC</t>
  </si>
  <si>
    <t>Intermediate Hip Procedures for Trauma with Intermediate CC</t>
  </si>
  <si>
    <t>Intermediate Hip Procedures for Trauma without CC</t>
  </si>
  <si>
    <t>Minor Hip Procedures for Trauma with Major CC</t>
  </si>
  <si>
    <t>Minor Hip Procedures for Trauma with Intermediate CC</t>
  </si>
  <si>
    <t>Minor Hip Procedures for Trauma without CC</t>
  </si>
  <si>
    <t>Interventional Radiology - Obs &amp; Gynae - Uterine Fibroid Embolisation</t>
  </si>
  <si>
    <t>Aortic or Abdominal Surgery with CC</t>
  </si>
  <si>
    <t>Aortic or Abdominal Surgery without CC</t>
  </si>
  <si>
    <t>IR Procedures - Vascular - Major</t>
  </si>
  <si>
    <t>IR Procedures - Hepatobiliary - Major</t>
  </si>
  <si>
    <t>JA09E</t>
  </si>
  <si>
    <t>Upper Genital Tract Laparoscopic / Endoscopic Minor Procedures</t>
  </si>
  <si>
    <t>LB14E</t>
  </si>
  <si>
    <t>Bladder Intermediate Endoscopic Procedure 19 years and over</t>
  </si>
  <si>
    <t>Pleural Effusion with CC</t>
  </si>
  <si>
    <t>Major Hip Procedures for non Trauma Category 1 with CC</t>
  </si>
  <si>
    <t>Major Hip Procedures for non Trauma Category 1 without CC</t>
  </si>
  <si>
    <t>Major Knee Procedures for non Trauma Category 2 with CC</t>
  </si>
  <si>
    <t>Major Knee Procedures for non Trauma Category 2 without CC</t>
  </si>
  <si>
    <t>Best practice tariff (£) in 14/15</t>
  </si>
  <si>
    <t xml:space="preserve">The BPT applies at the HRG level to all non-elective admissions. SUS PbR will automate payment of the base tariff. </t>
  </si>
  <si>
    <t xml:space="preserve">Commissioners will need to monitor National Heart Failure Audit data to determine whether providers are complying with the payment criteria. </t>
  </si>
  <si>
    <t>Where satisfied that providers have achieved the best practice criteria, commissioners should make manual adjustments to the best practice rate.</t>
  </si>
  <si>
    <t>BP06</t>
  </si>
  <si>
    <t>BP07</t>
  </si>
  <si>
    <t>BP08</t>
  </si>
  <si>
    <t>BP09</t>
  </si>
  <si>
    <t>BP10</t>
  </si>
  <si>
    <t>Activities</t>
  </si>
  <si>
    <t>Top up in 14/15 tariff</t>
  </si>
  <si>
    <t>Prices</t>
  </si>
  <si>
    <t>WF01A
Follow Up Attendance - Single Professional (£)</t>
  </si>
  <si>
    <t>WF02A
Follow Up Attendance - Multi Professional (£)</t>
  </si>
  <si>
    <t xml:space="preserve">WF01B
First Attendance - Single Professional </t>
  </si>
  <si>
    <t xml:space="preserve">WF02B
First Attendance - Multi Professional </t>
  </si>
  <si>
    <t xml:space="preserve">WF01A
Follow Up Attendance - Single Professional </t>
  </si>
  <si>
    <t xml:space="preserve">WF02A
Follow Up Attendance - Multi Professional </t>
  </si>
  <si>
    <t>Output for BPT</t>
  </si>
  <si>
    <t>Note: NE activity is the same as NE minus SSEM activity when the HRG is not eligible for SSEM (i.e the SSEM elegibility flag is zero)</t>
  </si>
  <si>
    <t>Activity</t>
  </si>
  <si>
    <t>Trimpoints</t>
  </si>
  <si>
    <t>DC tariff</t>
  </si>
  <si>
    <t>EL Tariff</t>
  </si>
  <si>
    <t>NE Tariff</t>
  </si>
  <si>
    <t>OPROC activity</t>
  </si>
  <si>
    <t>DC activity</t>
  </si>
  <si>
    <t>EL activity</t>
  </si>
  <si>
    <t>NE total activity</t>
  </si>
  <si>
    <t>NE activity less SSEM</t>
  </si>
  <si>
    <t>SSEM activity</t>
  </si>
  <si>
    <t>SSEM elegibility</t>
  </si>
  <si>
    <t>8.6 Septoplasty (ENT)</t>
  </si>
  <si>
    <t>APC tariff price (NE)</t>
  </si>
  <si>
    <t>APC price (DC/EL)</t>
  </si>
  <si>
    <t>Conventional Tariff - NE (£)</t>
  </si>
  <si>
    <t>APC model base price OPROC</t>
  </si>
  <si>
    <t>APC model base price DC/EL</t>
  </si>
  <si>
    <t>APC base tariff (NE) (£)</t>
  </si>
  <si>
    <t>OPATT prices</t>
  </si>
  <si>
    <t>OPATT activity levels</t>
  </si>
  <si>
    <t>Compliance rate (actual)</t>
  </si>
  <si>
    <t>BPT price (OPROC price)</t>
  </si>
  <si>
    <t>non - BPT price (quantum neutral)- DC/EL price</t>
  </si>
  <si>
    <t>Flagged spells</t>
  </si>
  <si>
    <t>Same day emergency care (BPT price)</t>
  </si>
  <si>
    <t>non - BPT price (quantum neutral) - NE price</t>
  </si>
  <si>
    <t>Non-rescaled MFF</t>
  </si>
  <si>
    <t>NULL</t>
  </si>
  <si>
    <t>RENALCKD</t>
  </si>
  <si>
    <t xml:space="preserve">Combined price </t>
  </si>
  <si>
    <t xml:space="preserve">Fistula </t>
  </si>
  <si>
    <t xml:space="preserve">check </t>
  </si>
  <si>
    <t>actual compliance</t>
  </si>
  <si>
    <t>Revenue with target quantum method</t>
  </si>
  <si>
    <t>Calculation of revised spend using actual compliance</t>
  </si>
  <si>
    <t>Catheter</t>
  </si>
  <si>
    <t>Check quantum</t>
  </si>
  <si>
    <t>Not used</t>
  </si>
  <si>
    <t>Absolute differential</t>
  </si>
  <si>
    <t>Total cost of compliance</t>
  </si>
  <si>
    <t>BPT differential (in addtion to cost of compliance</t>
  </si>
  <si>
    <t>BPT price (including cost of compliance)</t>
  </si>
  <si>
    <t>BPT Tariff excluding cost of compliance</t>
  </si>
  <si>
    <t>HES 13/14 - Spells without flags</t>
  </si>
  <si>
    <t>1. Stroke</t>
  </si>
  <si>
    <t>7. Fragility Hip Fracture (BP01)</t>
  </si>
  <si>
    <t>Differential as a % of base price (in addition to cost of compliance)</t>
  </si>
  <si>
    <t>Absolute differential (in addition to cost of compliance)</t>
  </si>
  <si>
    <t>N/A</t>
  </si>
  <si>
    <t>See below</t>
  </si>
  <si>
    <t xml:space="preserve">Absolute differential </t>
  </si>
  <si>
    <t>15 Primary Total Hip &amp; Knee Replacements</t>
  </si>
  <si>
    <t>14 Pleural Effusion</t>
  </si>
  <si>
    <t>10 Outpatients</t>
  </si>
  <si>
    <t>3 Daycases</t>
  </si>
  <si>
    <t>2 Renal Dialysis</t>
  </si>
  <si>
    <t xml:space="preserve">Differentials </t>
  </si>
  <si>
    <t>Level 3</t>
  </si>
  <si>
    <t>Level 2</t>
  </si>
  <si>
    <t>Absolute differential level 3</t>
  </si>
  <si>
    <t>Absolute differential level 2</t>
  </si>
  <si>
    <t>Taken from "HES_Grouped.APC_GroupedData’ table" which  is the repository for the APC grouped data in the 1617 model.</t>
  </si>
  <si>
    <t>Will use the PAYMENT ENGINE activity when extract the flags in June</t>
  </si>
  <si>
    <t>RC1314_SpellHRG_Rev</t>
  </si>
  <si>
    <t>Area</t>
  </si>
  <si>
    <t>AA02CEL</t>
  </si>
  <si>
    <t>AA02CEM</t>
  </si>
  <si>
    <t>AA02CNE</t>
  </si>
  <si>
    <t>AA02DDC</t>
  </si>
  <si>
    <t>AA02DEL</t>
  </si>
  <si>
    <t>AA02DEM</t>
  </si>
  <si>
    <t>AA02DNE</t>
  </si>
  <si>
    <t>AA02EEL</t>
  </si>
  <si>
    <t>AA02EEM</t>
  </si>
  <si>
    <t>AA02ENE</t>
  </si>
  <si>
    <t>AA02FEL</t>
  </si>
  <si>
    <t>AA02FEM</t>
  </si>
  <si>
    <t>AA02FNE</t>
  </si>
  <si>
    <t>AA03CEL</t>
  </si>
  <si>
    <t>AA03CEM</t>
  </si>
  <si>
    <t>AA03CNE</t>
  </si>
  <si>
    <t>AA03CUX</t>
  </si>
  <si>
    <t>UX</t>
  </si>
  <si>
    <t>AA03DDC</t>
  </si>
  <si>
    <t>AA03DEL</t>
  </si>
  <si>
    <t>AA03DEM</t>
  </si>
  <si>
    <t>AA03DNE</t>
  </si>
  <si>
    <t>AA04CEL</t>
  </si>
  <si>
    <t>AA04CEM</t>
  </si>
  <si>
    <t>AA04CNE</t>
  </si>
  <si>
    <t>AA04DDC</t>
  </si>
  <si>
    <t>AA04DEL</t>
  </si>
  <si>
    <t>AA04DEM</t>
  </si>
  <si>
    <t>AA04DNE</t>
  </si>
  <si>
    <t>AA05CDC</t>
  </si>
  <si>
    <t>AA05CEL</t>
  </si>
  <si>
    <t>AA05CEM</t>
  </si>
  <si>
    <t>AA05CNE</t>
  </si>
  <si>
    <t>AA05DDC</t>
  </si>
  <si>
    <t>AA05DEL</t>
  </si>
  <si>
    <t>AA05DEM</t>
  </si>
  <si>
    <t>AA05DNE</t>
  </si>
  <si>
    <t>AA06CDC</t>
  </si>
  <si>
    <t>AA06CEL</t>
  </si>
  <si>
    <t>AA06CEM</t>
  </si>
  <si>
    <t>AA06CNE</t>
  </si>
  <si>
    <t>AA06DDC</t>
  </si>
  <si>
    <t>AA06DEL</t>
  </si>
  <si>
    <t>AA06DEM</t>
  </si>
  <si>
    <t>AA06DNE</t>
  </si>
  <si>
    <t>AA06EDC</t>
  </si>
  <si>
    <t>AA06EEL</t>
  </si>
  <si>
    <t>AA06EEM</t>
  </si>
  <si>
    <t>AA06ENE</t>
  </si>
  <si>
    <t>AA06FDC</t>
  </si>
  <si>
    <t>AA06FEL</t>
  </si>
  <si>
    <t>AA06FEM</t>
  </si>
  <si>
    <t>AA06FNE</t>
  </si>
  <si>
    <t>AA07CDC</t>
  </si>
  <si>
    <t>AA07CEL</t>
  </si>
  <si>
    <t>AA07CEM</t>
  </si>
  <si>
    <t>AA07CNE</t>
  </si>
  <si>
    <t>AA07DDC</t>
  </si>
  <si>
    <t>AA07DEL</t>
  </si>
  <si>
    <t>AA07DEM</t>
  </si>
  <si>
    <t>AA07DNE</t>
  </si>
  <si>
    <t>AA08CDC</t>
  </si>
  <si>
    <t>AA08CEL</t>
  </si>
  <si>
    <t>AA08CEM</t>
  </si>
  <si>
    <t>AA08CNE</t>
  </si>
  <si>
    <t>AA08DDC</t>
  </si>
  <si>
    <t>AA08DEL</t>
  </si>
  <si>
    <t>AA08DEM</t>
  </si>
  <si>
    <t>AA09CDC</t>
  </si>
  <si>
    <t>AA09CEL</t>
  </si>
  <si>
    <t>AA09CEM</t>
  </si>
  <si>
    <t>AA09CNE</t>
  </si>
  <si>
    <t>AA09DDC</t>
  </si>
  <si>
    <t>AA09DEL</t>
  </si>
  <si>
    <t>AA09DEM</t>
  </si>
  <si>
    <t>AA09DNE</t>
  </si>
  <si>
    <t>AA09EDC</t>
  </si>
  <si>
    <t>AA09EEL</t>
  </si>
  <si>
    <t>AA09EEM</t>
  </si>
  <si>
    <t>AA09ENE</t>
  </si>
  <si>
    <t>AA10ZDC</t>
  </si>
  <si>
    <t>AA10ZEL</t>
  </si>
  <si>
    <t>AA10ZEM</t>
  </si>
  <si>
    <t>AA10ZNE</t>
  </si>
  <si>
    <t>AA11ZDC</t>
  </si>
  <si>
    <t>AA11ZEL</t>
  </si>
  <si>
    <t>AA11ZEM</t>
  </si>
  <si>
    <t>AA11ZNE</t>
  </si>
  <si>
    <t>AA12CDC</t>
  </si>
  <si>
    <t>AA12CEL</t>
  </si>
  <si>
    <t>AA12CEM</t>
  </si>
  <si>
    <t>AA12CNE</t>
  </si>
  <si>
    <t>AA12DDC</t>
  </si>
  <si>
    <t>AA12DEL</t>
  </si>
  <si>
    <t>AA12DEM</t>
  </si>
  <si>
    <t>AA12DNE</t>
  </si>
  <si>
    <t>AA12EDC</t>
  </si>
  <si>
    <t>AA12EEL</t>
  </si>
  <si>
    <t>AA12EEM</t>
  </si>
  <si>
    <t>AA12ENE</t>
  </si>
  <si>
    <t>AA13CDC</t>
  </si>
  <si>
    <t>AA13CEL</t>
  </si>
  <si>
    <t>AA13CEM</t>
  </si>
  <si>
    <t>AA13CNE</t>
  </si>
  <si>
    <t>AA13DDC</t>
  </si>
  <si>
    <t>AA13DEL</t>
  </si>
  <si>
    <t>AA13DEM</t>
  </si>
  <si>
    <t>AA13DNE</t>
  </si>
  <si>
    <t>AA14ZDC</t>
  </si>
  <si>
    <t>AA14ZEL</t>
  </si>
  <si>
    <t>AA14ZEM</t>
  </si>
  <si>
    <t>AA14ZNE</t>
  </si>
  <si>
    <t>AA15CDC</t>
  </si>
  <si>
    <t>AA15CEL</t>
  </si>
  <si>
    <t>AA15CEM</t>
  </si>
  <si>
    <t>AA15CNE</t>
  </si>
  <si>
    <t>AA15DDC</t>
  </si>
  <si>
    <t>AA15DEL</t>
  </si>
  <si>
    <t>AA15DEM</t>
  </si>
  <si>
    <t>AA15DNE</t>
  </si>
  <si>
    <t>AA15EDC</t>
  </si>
  <si>
    <t>AA15EEL</t>
  </si>
  <si>
    <t>AA15EEM</t>
  </si>
  <si>
    <t>AA15ENE</t>
  </si>
  <si>
    <t>AA16ZDC</t>
  </si>
  <si>
    <t>AA16ZEL</t>
  </si>
  <si>
    <t>AA16ZEM</t>
  </si>
  <si>
    <t>AA16ZNE</t>
  </si>
  <si>
    <t>AA17CDC</t>
  </si>
  <si>
    <t>AA17CEL</t>
  </si>
  <si>
    <t>AA17CEM</t>
  </si>
  <si>
    <t>AA17CNE</t>
  </si>
  <si>
    <t>AA17DDC</t>
  </si>
  <si>
    <t>AA17DEL</t>
  </si>
  <si>
    <t>AA17DEM</t>
  </si>
  <si>
    <t>AA17DNE</t>
  </si>
  <si>
    <t>AA18CDC</t>
  </si>
  <si>
    <t>AA18CEL</t>
  </si>
  <si>
    <t>AA18CEM</t>
  </si>
  <si>
    <t>AA18CNE</t>
  </si>
  <si>
    <t>AA18DDC</t>
  </si>
  <si>
    <t>AA18DEL</t>
  </si>
  <si>
    <t>AA18DEM</t>
  </si>
  <si>
    <t>AA18DNE</t>
  </si>
  <si>
    <t>AA19CDC</t>
  </si>
  <si>
    <t>AA19CEL</t>
  </si>
  <si>
    <t>AA19CEM</t>
  </si>
  <si>
    <t>AA19CNE</t>
  </si>
  <si>
    <t>AA19DDC</t>
  </si>
  <si>
    <t>AA19DEL</t>
  </si>
  <si>
    <t>AA19DEM</t>
  </si>
  <si>
    <t>AA19DNE</t>
  </si>
  <si>
    <t>AA19EDC</t>
  </si>
  <si>
    <t>AA19EEL</t>
  </si>
  <si>
    <t>AA19EEM</t>
  </si>
  <si>
    <t>AA19ENE</t>
  </si>
  <si>
    <t>AA20CDC</t>
  </si>
  <si>
    <t>AA20CEL</t>
  </si>
  <si>
    <t>AA20CEM</t>
  </si>
  <si>
    <t>AA20CNE</t>
  </si>
  <si>
    <t>AA20DDC</t>
  </si>
  <si>
    <t>AA20DEL</t>
  </si>
  <si>
    <t>AA20DEM</t>
  </si>
  <si>
    <t>AA20DNE</t>
  </si>
  <si>
    <t>AA21CDC</t>
  </si>
  <si>
    <t>AA21CEL</t>
  </si>
  <si>
    <t>AA21CEM</t>
  </si>
  <si>
    <t>AA21CNE</t>
  </si>
  <si>
    <t>AA21DDC</t>
  </si>
  <si>
    <t>AA21DEL</t>
  </si>
  <si>
    <t>AA21DEM</t>
  </si>
  <si>
    <t>AA21DNE</t>
  </si>
  <si>
    <t>AA21EDC</t>
  </si>
  <si>
    <t>AA21EEL</t>
  </si>
  <si>
    <t>AA21EEM</t>
  </si>
  <si>
    <t>AA21ENE</t>
  </si>
  <si>
    <t>AA21FDC</t>
  </si>
  <si>
    <t>AA21FEL</t>
  </si>
  <si>
    <t>AA21FEM</t>
  </si>
  <si>
    <t>AA21FNE</t>
  </si>
  <si>
    <t>AA21GDC</t>
  </si>
  <si>
    <t>AA21GEL</t>
  </si>
  <si>
    <t>AA21GEM</t>
  </si>
  <si>
    <t>AA21GNE</t>
  </si>
  <si>
    <t>AA22CEL</t>
  </si>
  <si>
    <t>AA22CEM</t>
  </si>
  <si>
    <t>AA22CNE</t>
  </si>
  <si>
    <t>AA22CUX</t>
  </si>
  <si>
    <t>AA22DDC</t>
  </si>
  <si>
    <t>AA22DEL</t>
  </si>
  <si>
    <t>AA22DEM</t>
  </si>
  <si>
    <t>AA22DNE</t>
  </si>
  <si>
    <t>AA22EDC</t>
  </si>
  <si>
    <t>AA22EEL</t>
  </si>
  <si>
    <t>AA22EEM</t>
  </si>
  <si>
    <t>AA22ENE</t>
  </si>
  <si>
    <t>AA22FDC</t>
  </si>
  <si>
    <t>AA22FEL</t>
  </si>
  <si>
    <t>AA22FEM</t>
  </si>
  <si>
    <t>AA22FNE</t>
  </si>
  <si>
    <t>AA22FUX</t>
  </si>
  <si>
    <t>AA22GDC</t>
  </si>
  <si>
    <t>AA22GEL</t>
  </si>
  <si>
    <t>AA22GEM</t>
  </si>
  <si>
    <t>AA22GNE</t>
  </si>
  <si>
    <t>AA22GUX</t>
  </si>
  <si>
    <t>AA23CEL</t>
  </si>
  <si>
    <t>AA23CEM</t>
  </si>
  <si>
    <t>AA23CNE</t>
  </si>
  <si>
    <t>AA23DEL</t>
  </si>
  <si>
    <t>AA23DEM</t>
  </si>
  <si>
    <t>AA23DNE</t>
  </si>
  <si>
    <t>AA23DUX</t>
  </si>
  <si>
    <t>AA23EDC</t>
  </si>
  <si>
    <t>AA23EEL</t>
  </si>
  <si>
    <t>AA23EEM</t>
  </si>
  <si>
    <t>AA23ENE</t>
  </si>
  <si>
    <t>AA23EUX</t>
  </si>
  <si>
    <t>AA23FDC</t>
  </si>
  <si>
    <t>AA23FEL</t>
  </si>
  <si>
    <t>AA23FEM</t>
  </si>
  <si>
    <t>AA23FNE</t>
  </si>
  <si>
    <t>AA23GDC</t>
  </si>
  <si>
    <t>AA23GEL</t>
  </si>
  <si>
    <t>AA23GEM</t>
  </si>
  <si>
    <t>AA23GNE</t>
  </si>
  <si>
    <t>AA24CDC</t>
  </si>
  <si>
    <t>AA24CEL</t>
  </si>
  <si>
    <t>AA24CEM</t>
  </si>
  <si>
    <t>AA24CNE</t>
  </si>
  <si>
    <t>AA24DDC</t>
  </si>
  <si>
    <t>AA24DEL</t>
  </si>
  <si>
    <t>AA24DEM</t>
  </si>
  <si>
    <t>AA24DNE</t>
  </si>
  <si>
    <t>AA24EDC</t>
  </si>
  <si>
    <t>AA24EEL</t>
  </si>
  <si>
    <t>AA24EEM</t>
  </si>
  <si>
    <t>AA24ENE</t>
  </si>
  <si>
    <t>AA24EUX</t>
  </si>
  <si>
    <t>AA24FDC</t>
  </si>
  <si>
    <t>AA24FEL</t>
  </si>
  <si>
    <t>AA24FEM</t>
  </si>
  <si>
    <t>AA24FNE</t>
  </si>
  <si>
    <t>AA24FUX</t>
  </si>
  <si>
    <t>AA24GDC</t>
  </si>
  <si>
    <t>AA24GEL</t>
  </si>
  <si>
    <t>AA24GEM</t>
  </si>
  <si>
    <t>AA24GNE</t>
  </si>
  <si>
    <t>AA24GUX</t>
  </si>
  <si>
    <t>AA24HDC</t>
  </si>
  <si>
    <t>AA24HEL</t>
  </si>
  <si>
    <t>AA24HEM</t>
  </si>
  <si>
    <t>AA24HNE</t>
  </si>
  <si>
    <t>AA25CDC</t>
  </si>
  <si>
    <t>AA25CEL</t>
  </si>
  <si>
    <t>AA25CEM</t>
  </si>
  <si>
    <t>AA25CNE</t>
  </si>
  <si>
    <t>AA25CUX</t>
  </si>
  <si>
    <t>AA25DDC</t>
  </si>
  <si>
    <t>AA25DEL</t>
  </si>
  <si>
    <t>AA25DEM</t>
  </si>
  <si>
    <t>AA25DNE</t>
  </si>
  <si>
    <t>AA25EDC</t>
  </si>
  <si>
    <t>AA25EEL</t>
  </si>
  <si>
    <t>AA25EEM</t>
  </si>
  <si>
    <t>AA25ENE</t>
  </si>
  <si>
    <t>AA25FDC</t>
  </si>
  <si>
    <t>AA25FEL</t>
  </si>
  <si>
    <t>AA25FEM</t>
  </si>
  <si>
    <t>AA25FNE</t>
  </si>
  <si>
    <t>AA25GDC</t>
  </si>
  <si>
    <t>AA25GEL</t>
  </si>
  <si>
    <t>AA25GEM</t>
  </si>
  <si>
    <t>AA25GNE</t>
  </si>
  <si>
    <t>AA25GUX</t>
  </si>
  <si>
    <t>AA26CDC</t>
  </si>
  <si>
    <t>AA26CEL</t>
  </si>
  <si>
    <t>AA26CEM</t>
  </si>
  <si>
    <t>AA26CNE</t>
  </si>
  <si>
    <t>AA26DDC</t>
  </si>
  <si>
    <t>AA26DEL</t>
  </si>
  <si>
    <t>AA26DEM</t>
  </si>
  <si>
    <t>AA26DNE</t>
  </si>
  <si>
    <t>AA26DUX</t>
  </si>
  <si>
    <t>AA26EDC</t>
  </si>
  <si>
    <t>AA26EEL</t>
  </si>
  <si>
    <t>AA26EEM</t>
  </si>
  <si>
    <t>AA26ENE</t>
  </si>
  <si>
    <t>AA26FDC</t>
  </si>
  <si>
    <t>AA26FEL</t>
  </si>
  <si>
    <t>AA26FEM</t>
  </si>
  <si>
    <t>AA26FNE</t>
  </si>
  <si>
    <t>AA26GDC</t>
  </si>
  <si>
    <t>AA26GEL</t>
  </si>
  <si>
    <t>AA26GEM</t>
  </si>
  <si>
    <t>AA26GNE</t>
  </si>
  <si>
    <t>AA26GUX</t>
  </si>
  <si>
    <t>AA26HDC</t>
  </si>
  <si>
    <t>AA26HEL</t>
  </si>
  <si>
    <t>AA26HEM</t>
  </si>
  <si>
    <t>AA26HNE</t>
  </si>
  <si>
    <t>AA26HUX</t>
  </si>
  <si>
    <t>AA27ZDC</t>
  </si>
  <si>
    <t>AA27ZEL</t>
  </si>
  <si>
    <t>AA27ZEM</t>
  </si>
  <si>
    <t>AA27ZNE</t>
  </si>
  <si>
    <t>AA28CDC</t>
  </si>
  <si>
    <t>AA28CEL</t>
  </si>
  <si>
    <t>AA28CEM</t>
  </si>
  <si>
    <t>AA28CNE</t>
  </si>
  <si>
    <t>AA28DDC</t>
  </si>
  <si>
    <t>AA28DEL</t>
  </si>
  <si>
    <t>AA28DEM</t>
  </si>
  <si>
    <t>AA28DNE</t>
  </si>
  <si>
    <t>AA28EDC</t>
  </si>
  <si>
    <t>AA28EEL</t>
  </si>
  <si>
    <t>AA28EEM</t>
  </si>
  <si>
    <t>AA28ENE</t>
  </si>
  <si>
    <t>AA28EUX</t>
  </si>
  <si>
    <t>AA28FDC</t>
  </si>
  <si>
    <t>AA28FEL</t>
  </si>
  <si>
    <t>AA28FEM</t>
  </si>
  <si>
    <t>AA28FNE</t>
  </si>
  <si>
    <t>AA29CDC</t>
  </si>
  <si>
    <t>AA29CEL</t>
  </si>
  <si>
    <t>AA29CEM</t>
  </si>
  <si>
    <t>AA29CNE</t>
  </si>
  <si>
    <t>AA29DDC</t>
  </si>
  <si>
    <t>AA29DEL</t>
  </si>
  <si>
    <t>AA29DEM</t>
  </si>
  <si>
    <t>AA29DNE</t>
  </si>
  <si>
    <t>AA29EDC</t>
  </si>
  <si>
    <t>AA29EEL</t>
  </si>
  <si>
    <t>AA29EEM</t>
  </si>
  <si>
    <t>AA29ENE</t>
  </si>
  <si>
    <t>AA29FDC</t>
  </si>
  <si>
    <t>AA29FEL</t>
  </si>
  <si>
    <t>AA29FEM</t>
  </si>
  <si>
    <t>AA29FNE</t>
  </si>
  <si>
    <t>AA29FUX</t>
  </si>
  <si>
    <t>AA30CDC</t>
  </si>
  <si>
    <t>AA30CEL</t>
  </si>
  <si>
    <t>AA30CEM</t>
  </si>
  <si>
    <t>AA30CNE</t>
  </si>
  <si>
    <t>AA30DDC</t>
  </si>
  <si>
    <t>AA30DEL</t>
  </si>
  <si>
    <t>AA30DEM</t>
  </si>
  <si>
    <t>AA30DNE</t>
  </si>
  <si>
    <t>AA30EDC</t>
  </si>
  <si>
    <t>AA30EEL</t>
  </si>
  <si>
    <t>AA30EEM</t>
  </si>
  <si>
    <t>AA30ENE</t>
  </si>
  <si>
    <t>AA30FDC</t>
  </si>
  <si>
    <t>AA30FEL</t>
  </si>
  <si>
    <t>AA30FEM</t>
  </si>
  <si>
    <t>AA30FNE</t>
  </si>
  <si>
    <t>AA31CDC</t>
  </si>
  <si>
    <t>AA31CEL</t>
  </si>
  <si>
    <t>AA31CEM</t>
  </si>
  <si>
    <t>AA31CNE</t>
  </si>
  <si>
    <t>AA31DDC</t>
  </si>
  <si>
    <t>AA31DEL</t>
  </si>
  <si>
    <t>AA31DEM</t>
  </si>
  <si>
    <t>AA31DNE</t>
  </si>
  <si>
    <t>AA31EDC</t>
  </si>
  <si>
    <t>AA31EEL</t>
  </si>
  <si>
    <t>AA31EEM</t>
  </si>
  <si>
    <t>AA31ENE</t>
  </si>
  <si>
    <t>AA31EUX</t>
  </si>
  <si>
    <t>AA32ZDC</t>
  </si>
  <si>
    <t>AA32ZEL</t>
  </si>
  <si>
    <t>AA32ZEM</t>
  </si>
  <si>
    <t>AA33CDC</t>
  </si>
  <si>
    <t>AA33CEL</t>
  </si>
  <si>
    <t>AA33CEM</t>
  </si>
  <si>
    <t>AA33CNE</t>
  </si>
  <si>
    <t>AA33DDC</t>
  </si>
  <si>
    <t>AA33DEL</t>
  </si>
  <si>
    <t>AA33DEM</t>
  </si>
  <si>
    <t>AA33DNE</t>
  </si>
  <si>
    <t>AA35AEL</t>
  </si>
  <si>
    <t>AA35AEM</t>
  </si>
  <si>
    <t>AA35ANE</t>
  </si>
  <si>
    <t>AA35BDC</t>
  </si>
  <si>
    <t>AA35BEL</t>
  </si>
  <si>
    <t>AA35BEM</t>
  </si>
  <si>
    <t>AA35BNE</t>
  </si>
  <si>
    <t>AA35CDC</t>
  </si>
  <si>
    <t>AA35CEL</t>
  </si>
  <si>
    <t>AA35CEM</t>
  </si>
  <si>
    <t>AA35CNE</t>
  </si>
  <si>
    <t>AA35CUX</t>
  </si>
  <si>
    <t>AA35DDC</t>
  </si>
  <si>
    <t>AA35DEL</t>
  </si>
  <si>
    <t>AA35DEM</t>
  </si>
  <si>
    <t>AA35DNE</t>
  </si>
  <si>
    <t>AA35DUX</t>
  </si>
  <si>
    <t>AA35EDC</t>
  </si>
  <si>
    <t>AA35EEL</t>
  </si>
  <si>
    <t>AA35EEM</t>
  </si>
  <si>
    <t>AA35ENE</t>
  </si>
  <si>
    <t>AA35EUX</t>
  </si>
  <si>
    <t>AA35FDC</t>
  </si>
  <si>
    <t>AA35FEL</t>
  </si>
  <si>
    <t>AA35FEM</t>
  </si>
  <si>
    <t>AA35FNE</t>
  </si>
  <si>
    <t>AA35FUX</t>
  </si>
  <si>
    <t>AA36ZEL</t>
  </si>
  <si>
    <t>AA36ZEM</t>
  </si>
  <si>
    <t>AA36ZNE</t>
  </si>
  <si>
    <t>AA37ZEL</t>
  </si>
  <si>
    <t>AA37ZEM</t>
  </si>
  <si>
    <t>AA37ZNE</t>
  </si>
  <si>
    <t>AA38ZEL</t>
  </si>
  <si>
    <t>AA38ZEM</t>
  </si>
  <si>
    <t>AA38ZNE</t>
  </si>
  <si>
    <t>AA39ZDC</t>
  </si>
  <si>
    <t>AA39ZEL</t>
  </si>
  <si>
    <t>AA39ZEM</t>
  </si>
  <si>
    <t>AA39ZNE</t>
  </si>
  <si>
    <t>AA40ZDC</t>
  </si>
  <si>
    <t>AA40ZEL</t>
  </si>
  <si>
    <t>AA40ZEM</t>
  </si>
  <si>
    <t>AA40ZNE</t>
  </si>
  <si>
    <t>AA40ZUX</t>
  </si>
  <si>
    <t>AA41ZDC</t>
  </si>
  <si>
    <t>AA41ZEL</t>
  </si>
  <si>
    <t>AA41ZEM</t>
  </si>
  <si>
    <t>AA41ZNE</t>
  </si>
  <si>
    <t>AA42ZDC</t>
  </si>
  <si>
    <t>AA42ZEL</t>
  </si>
  <si>
    <t>AA42ZEM</t>
  </si>
  <si>
    <t>AA42ZNE</t>
  </si>
  <si>
    <t>AB02ZDC</t>
  </si>
  <si>
    <t>AB02ZEL</t>
  </si>
  <si>
    <t>AB02ZEM</t>
  </si>
  <si>
    <t>AB03ZDC</t>
  </si>
  <si>
    <t>AB03ZEL</t>
  </si>
  <si>
    <t>AB03ZEM</t>
  </si>
  <si>
    <t>AB03ZNE</t>
  </si>
  <si>
    <t>AB03ZUX</t>
  </si>
  <si>
    <t>AB04ZDC</t>
  </si>
  <si>
    <t>AB04ZEL</t>
  </si>
  <si>
    <t>AB04ZEM</t>
  </si>
  <si>
    <t>AB04ZNE</t>
  </si>
  <si>
    <t>AB04ZUX</t>
  </si>
  <si>
    <t>AB05ZDC</t>
  </si>
  <si>
    <t>AB05ZEL</t>
  </si>
  <si>
    <t>AB05ZEM</t>
  </si>
  <si>
    <t>AB05ZNE</t>
  </si>
  <si>
    <t>AB06ZDC</t>
  </si>
  <si>
    <t>AB06ZEL</t>
  </si>
  <si>
    <t>AB06ZEM</t>
  </si>
  <si>
    <t>AB06ZNE</t>
  </si>
  <si>
    <t>AB07ZDC</t>
  </si>
  <si>
    <t>AB07ZEL</t>
  </si>
  <si>
    <t>AB07ZEM</t>
  </si>
  <si>
    <t>AB08ZDC</t>
  </si>
  <si>
    <t>AB08ZEL</t>
  </si>
  <si>
    <t>AB08ZEM</t>
  </si>
  <si>
    <t>AB08ZNE</t>
  </si>
  <si>
    <t>AB08ZUX</t>
  </si>
  <si>
    <t>AB09ZDC</t>
  </si>
  <si>
    <t>AB09ZEL</t>
  </si>
  <si>
    <t>AB09ZEM</t>
  </si>
  <si>
    <t>AB09ZNE</t>
  </si>
  <si>
    <t>AB10ZDC</t>
  </si>
  <si>
    <t>AB10ZEL</t>
  </si>
  <si>
    <t>AB10ZEM</t>
  </si>
  <si>
    <t>AB10ZNE</t>
  </si>
  <si>
    <t>AB11ZDC</t>
  </si>
  <si>
    <t>AB11ZEL</t>
  </si>
  <si>
    <t>BZ01ADC</t>
  </si>
  <si>
    <t>BZ01AEL</t>
  </si>
  <si>
    <t>BZ01AEM</t>
  </si>
  <si>
    <t>BZ01ANE</t>
  </si>
  <si>
    <t>BZ01BDC</t>
  </si>
  <si>
    <t>BZ01BEL</t>
  </si>
  <si>
    <t>BZ01BEM</t>
  </si>
  <si>
    <t>BZ01BNE</t>
  </si>
  <si>
    <t>BZ01BUX</t>
  </si>
  <si>
    <t>BZ02ADC</t>
  </si>
  <si>
    <t>BZ02AEL</t>
  </si>
  <si>
    <t>BZ02AEM</t>
  </si>
  <si>
    <t>BZ02ANE</t>
  </si>
  <si>
    <t>BZ02BDC</t>
  </si>
  <si>
    <t>BZ02BEL</t>
  </si>
  <si>
    <t>BZ02BEM</t>
  </si>
  <si>
    <t>BZ02BNE</t>
  </si>
  <si>
    <t>BZ02CDC</t>
  </si>
  <si>
    <t>BZ02CEL</t>
  </si>
  <si>
    <t>BZ02CEM</t>
  </si>
  <si>
    <t>BZ02CNE</t>
  </si>
  <si>
    <t>BZ02CUX</t>
  </si>
  <si>
    <t>BZ03ADC</t>
  </si>
  <si>
    <t>BZ03AEL</t>
  </si>
  <si>
    <t>BZ03AEM</t>
  </si>
  <si>
    <t>BZ03ANE</t>
  </si>
  <si>
    <t>BZ03BDC</t>
  </si>
  <si>
    <t>BZ03BEL</t>
  </si>
  <si>
    <t>BZ03BEM</t>
  </si>
  <si>
    <t>BZ03BNE</t>
  </si>
  <si>
    <t>BZ03BUX</t>
  </si>
  <si>
    <t>BZ04ADC</t>
  </si>
  <si>
    <t>BZ04AEL</t>
  </si>
  <si>
    <t>BZ04AEM</t>
  </si>
  <si>
    <t>BZ04ANE</t>
  </si>
  <si>
    <t>BZ04BDC</t>
  </si>
  <si>
    <t>BZ04BEL</t>
  </si>
  <si>
    <t>BZ04BEM</t>
  </si>
  <si>
    <t>BZ04BNE</t>
  </si>
  <si>
    <t>BZ04BUX</t>
  </si>
  <si>
    <t>BZ05ADC</t>
  </si>
  <si>
    <t>BZ05AEL</t>
  </si>
  <si>
    <t>BZ05AEM</t>
  </si>
  <si>
    <t>BZ05ANE</t>
  </si>
  <si>
    <t>BZ05BDC</t>
  </si>
  <si>
    <t>BZ05BEL</t>
  </si>
  <si>
    <t>BZ05BEM</t>
  </si>
  <si>
    <t>BZ05BNE</t>
  </si>
  <si>
    <t>BZ06BDC</t>
  </si>
  <si>
    <t>BZ06BEL</t>
  </si>
  <si>
    <t>BZ06BEM</t>
  </si>
  <si>
    <t>BZ06CDC</t>
  </si>
  <si>
    <t>BZ06CEL</t>
  </si>
  <si>
    <t>BZ06CEM</t>
  </si>
  <si>
    <t>BZ06CNE</t>
  </si>
  <si>
    <t>BZ06DDC</t>
  </si>
  <si>
    <t>BZ06DEL</t>
  </si>
  <si>
    <t>BZ06DEM</t>
  </si>
  <si>
    <t>BZ06DNE</t>
  </si>
  <si>
    <t>BZ06DUX</t>
  </si>
  <si>
    <t>BZ07BDC</t>
  </si>
  <si>
    <t>BZ07BEL</t>
  </si>
  <si>
    <t>BZ07BEM</t>
  </si>
  <si>
    <t>BZ07BNE</t>
  </si>
  <si>
    <t>BZ07CDC</t>
  </si>
  <si>
    <t>BZ07CEL</t>
  </si>
  <si>
    <t>BZ07CEM</t>
  </si>
  <si>
    <t>BZ07CNE</t>
  </si>
  <si>
    <t>BZ07DDC</t>
  </si>
  <si>
    <t>BZ07DEL</t>
  </si>
  <si>
    <t>BZ07DEM</t>
  </si>
  <si>
    <t>BZ07DNE</t>
  </si>
  <si>
    <t>BZ07EDC</t>
  </si>
  <si>
    <t>BZ07EEL</t>
  </si>
  <si>
    <t>BZ07EEM</t>
  </si>
  <si>
    <t>BZ07ENE</t>
  </si>
  <si>
    <t>BZ08BDC</t>
  </si>
  <si>
    <t>BZ08BEL</t>
  </si>
  <si>
    <t>BZ08BEM</t>
  </si>
  <si>
    <t>BZ08BNE</t>
  </si>
  <si>
    <t>BZ08CDC</t>
  </si>
  <si>
    <t>BZ08CEL</t>
  </si>
  <si>
    <t>BZ08CEM</t>
  </si>
  <si>
    <t>BZ08CNE</t>
  </si>
  <si>
    <t>BZ08DDC</t>
  </si>
  <si>
    <t>BZ08DEL</t>
  </si>
  <si>
    <t>BZ08DEM</t>
  </si>
  <si>
    <t>BZ09BDC</t>
  </si>
  <si>
    <t>BZ09BEL</t>
  </si>
  <si>
    <t>BZ09BEM</t>
  </si>
  <si>
    <t>BZ09BNE</t>
  </si>
  <si>
    <t>BZ09CDC</t>
  </si>
  <si>
    <t>BZ09CEL</t>
  </si>
  <si>
    <t>BZ09CEM</t>
  </si>
  <si>
    <t>BZ09CNE</t>
  </si>
  <si>
    <t>BZ09DDC</t>
  </si>
  <si>
    <t>BZ09DEL</t>
  </si>
  <si>
    <t>BZ09DEM</t>
  </si>
  <si>
    <t>BZ09DNE</t>
  </si>
  <si>
    <t>BZ10BDC</t>
  </si>
  <si>
    <t>BZ10BEL</t>
  </si>
  <si>
    <t>BZ10BEM</t>
  </si>
  <si>
    <t>BZ10BNE</t>
  </si>
  <si>
    <t>BZ10CDC</t>
  </si>
  <si>
    <t>BZ10CEL</t>
  </si>
  <si>
    <t>BZ10CEM</t>
  </si>
  <si>
    <t>BZ10DDC</t>
  </si>
  <si>
    <t>BZ10DEL</t>
  </si>
  <si>
    <t>BZ10DEM</t>
  </si>
  <si>
    <t>BZ11ADC</t>
  </si>
  <si>
    <t>BZ11AEL</t>
  </si>
  <si>
    <t>BZ11AEM</t>
  </si>
  <si>
    <t>BZ11BDC</t>
  </si>
  <si>
    <t>BZ11BEL</t>
  </si>
  <si>
    <t>BZ11BEM</t>
  </si>
  <si>
    <t>BZ11BNE</t>
  </si>
  <si>
    <t>BZ12ADC</t>
  </si>
  <si>
    <t>BZ12AEL</t>
  </si>
  <si>
    <t>BZ12AEM</t>
  </si>
  <si>
    <t>BZ12ANE</t>
  </si>
  <si>
    <t>BZ12AUX</t>
  </si>
  <si>
    <t>BZ12BDC</t>
  </si>
  <si>
    <t>BZ12BEL</t>
  </si>
  <si>
    <t>BZ12BEM</t>
  </si>
  <si>
    <t>BZ12BNE</t>
  </si>
  <si>
    <t>BZ13ADC</t>
  </si>
  <si>
    <t>BZ13AEL</t>
  </si>
  <si>
    <t>BZ13AEM</t>
  </si>
  <si>
    <t>BZ13ANE</t>
  </si>
  <si>
    <t>BZ13BDC</t>
  </si>
  <si>
    <t>BZ13BEL</t>
  </si>
  <si>
    <t>BZ13BEM</t>
  </si>
  <si>
    <t>BZ13BNE</t>
  </si>
  <si>
    <t>BZ14ADC</t>
  </si>
  <si>
    <t>BZ14AEL</t>
  </si>
  <si>
    <t>BZ14AEM</t>
  </si>
  <si>
    <t>BZ14BDC</t>
  </si>
  <si>
    <t>BZ14BEL</t>
  </si>
  <si>
    <t>BZ14BEM</t>
  </si>
  <si>
    <t>BZ15BDC</t>
  </si>
  <si>
    <t>BZ15BEL</t>
  </si>
  <si>
    <t>BZ15BEM</t>
  </si>
  <si>
    <t>BZ15CDC</t>
  </si>
  <si>
    <t>BZ15CEL</t>
  </si>
  <si>
    <t>BZ15CEM</t>
  </si>
  <si>
    <t>BZ15DDC</t>
  </si>
  <si>
    <t>BZ15DEL</t>
  </si>
  <si>
    <t>BZ15DEM</t>
  </si>
  <si>
    <t>BZ15DNE</t>
  </si>
  <si>
    <t>BZ16ADC</t>
  </si>
  <si>
    <t>BZ16AEL</t>
  </si>
  <si>
    <t>BZ16BDC</t>
  </si>
  <si>
    <t>BZ16BEL</t>
  </si>
  <si>
    <t>BZ17ADC</t>
  </si>
  <si>
    <t>BZ17AEL</t>
  </si>
  <si>
    <t>BZ17AEM</t>
  </si>
  <si>
    <t>BZ17ANE</t>
  </si>
  <si>
    <t>BZ17BDC</t>
  </si>
  <si>
    <t>BZ17BEL</t>
  </si>
  <si>
    <t>BZ17BEM</t>
  </si>
  <si>
    <t>BZ17BNE</t>
  </si>
  <si>
    <t>BZ18ADC</t>
  </si>
  <si>
    <t>BZ18AEL</t>
  </si>
  <si>
    <t>BZ18AEM</t>
  </si>
  <si>
    <t>BZ18ANE</t>
  </si>
  <si>
    <t>BZ18BDC</t>
  </si>
  <si>
    <t>BZ18BEL</t>
  </si>
  <si>
    <t>BZ18BEM</t>
  </si>
  <si>
    <t>BZ18BNE</t>
  </si>
  <si>
    <t>BZ18BUX</t>
  </si>
  <si>
    <t>BZ19ADC</t>
  </si>
  <si>
    <t>BZ19AEL</t>
  </si>
  <si>
    <t>BZ19AEM</t>
  </si>
  <si>
    <t>BZ19ANE</t>
  </si>
  <si>
    <t>BZ19BDC</t>
  </si>
  <si>
    <t>BZ19BEL</t>
  </si>
  <si>
    <t>BZ19BEM</t>
  </si>
  <si>
    <t>BZ19BNE</t>
  </si>
  <si>
    <t>BZ19BUX</t>
  </si>
  <si>
    <t>BZ20ADC</t>
  </si>
  <si>
    <t>BZ20AEL</t>
  </si>
  <si>
    <t>BZ20AEM</t>
  </si>
  <si>
    <t>BZ20ANE</t>
  </si>
  <si>
    <t>BZ20BDC</t>
  </si>
  <si>
    <t>BZ20BEL</t>
  </si>
  <si>
    <t>BZ20BEM</t>
  </si>
  <si>
    <t>BZ20BNE</t>
  </si>
  <si>
    <t>BZ21ADC</t>
  </si>
  <si>
    <t>BZ21AEL</t>
  </si>
  <si>
    <t>BZ21AEM</t>
  </si>
  <si>
    <t>BZ21ANE</t>
  </si>
  <si>
    <t>BZ21BDC</t>
  </si>
  <si>
    <t>BZ21BEL</t>
  </si>
  <si>
    <t>BZ21BEM</t>
  </si>
  <si>
    <t>BZ21BNE</t>
  </si>
  <si>
    <t>BZ21CDC</t>
  </si>
  <si>
    <t>BZ21CEL</t>
  </si>
  <si>
    <t>BZ21CEM</t>
  </si>
  <si>
    <t>BZ21CNE</t>
  </si>
  <si>
    <t>BZ22ADC</t>
  </si>
  <si>
    <t>BZ22AEL</t>
  </si>
  <si>
    <t>BZ22AEM</t>
  </si>
  <si>
    <t>BZ22ANE</t>
  </si>
  <si>
    <t>BZ22BDC</t>
  </si>
  <si>
    <t>BZ22BEL</t>
  </si>
  <si>
    <t>BZ22BEM</t>
  </si>
  <si>
    <t>BZ22BNE</t>
  </si>
  <si>
    <t>BZ22BUX</t>
  </si>
  <si>
    <t>BZ23ZDC</t>
  </si>
  <si>
    <t>BZ23ZEL</t>
  </si>
  <si>
    <t>BZ23ZEM</t>
  </si>
  <si>
    <t>BZ23ZNE</t>
  </si>
  <si>
    <t>BZ23ZUX</t>
  </si>
  <si>
    <t>BZ24DDC</t>
  </si>
  <si>
    <t>BZ24DEL</t>
  </si>
  <si>
    <t>BZ24DEM</t>
  </si>
  <si>
    <t>BZ24DNE</t>
  </si>
  <si>
    <t>BZ24EDC</t>
  </si>
  <si>
    <t>BZ24EEL</t>
  </si>
  <si>
    <t>BZ24EEM</t>
  </si>
  <si>
    <t>BZ24ENE</t>
  </si>
  <si>
    <t>BZ24FDC</t>
  </si>
  <si>
    <t>BZ24FEL</t>
  </si>
  <si>
    <t>BZ24FEM</t>
  </si>
  <si>
    <t>BZ24FNE</t>
  </si>
  <si>
    <t>BZ24GDC</t>
  </si>
  <si>
    <t>BZ24GEL</t>
  </si>
  <si>
    <t>BZ24GEM</t>
  </si>
  <si>
    <t>BZ24GNE</t>
  </si>
  <si>
    <t>BZ24GUX</t>
  </si>
  <si>
    <t>CA01ZEL</t>
  </si>
  <si>
    <t>CA01ZEM</t>
  </si>
  <si>
    <t>CA02ADC</t>
  </si>
  <si>
    <t>CA02AEL</t>
  </si>
  <si>
    <t>CA02AEM</t>
  </si>
  <si>
    <t>CA02ANE</t>
  </si>
  <si>
    <t>CA02BDC</t>
  </si>
  <si>
    <t>CA02BEL</t>
  </si>
  <si>
    <t>CA02BEM</t>
  </si>
  <si>
    <t>CA03ADC</t>
  </si>
  <si>
    <t>CA03AEL</t>
  </si>
  <si>
    <t>CA03AEM</t>
  </si>
  <si>
    <t>CA03ANE</t>
  </si>
  <si>
    <t>CA03BDC</t>
  </si>
  <si>
    <t>CA03BEL</t>
  </si>
  <si>
    <t>CA03BEM</t>
  </si>
  <si>
    <t>CA03BNE</t>
  </si>
  <si>
    <t>CA04ADC</t>
  </si>
  <si>
    <t>CA04AEL</t>
  </si>
  <si>
    <t>CA04AEM</t>
  </si>
  <si>
    <t>CA04ANE</t>
  </si>
  <si>
    <t>CA04BDC</t>
  </si>
  <si>
    <t>CA04BEL</t>
  </si>
  <si>
    <t>CA04BEM</t>
  </si>
  <si>
    <t>CA04BNE</t>
  </si>
  <si>
    <t>CA05ADC</t>
  </si>
  <si>
    <t>CA05AEL</t>
  </si>
  <si>
    <t>CA05AEM</t>
  </si>
  <si>
    <t>CA05ANE</t>
  </si>
  <si>
    <t>CA05BDC</t>
  </si>
  <si>
    <t>CA05BEL</t>
  </si>
  <si>
    <t>CA05BEM</t>
  </si>
  <si>
    <t>CA05BNE</t>
  </si>
  <si>
    <t>CA10ADC</t>
  </si>
  <si>
    <t>CA10AEL</t>
  </si>
  <si>
    <t>CA10AEM</t>
  </si>
  <si>
    <t>CA10BDC</t>
  </si>
  <si>
    <t>CA10BEL</t>
  </si>
  <si>
    <t>CA11ADC</t>
  </si>
  <si>
    <t>CA11AEL</t>
  </si>
  <si>
    <t>CA11AEM</t>
  </si>
  <si>
    <t>CA11ANE</t>
  </si>
  <si>
    <t>CA11BDC</t>
  </si>
  <si>
    <t>CA11BEL</t>
  </si>
  <si>
    <t>CA11BEM</t>
  </si>
  <si>
    <t>CA12ZDC</t>
  </si>
  <si>
    <t>CA12ZEL</t>
  </si>
  <si>
    <t>CA12ZEM</t>
  </si>
  <si>
    <t>CA12ZNE</t>
  </si>
  <si>
    <t>CA12ZUX</t>
  </si>
  <si>
    <t>CA13ADC</t>
  </si>
  <si>
    <t>CA13AEL</t>
  </si>
  <si>
    <t>CA13AEM</t>
  </si>
  <si>
    <t>CA13ANE</t>
  </si>
  <si>
    <t>CA13AUX</t>
  </si>
  <si>
    <t>CA13BDC</t>
  </si>
  <si>
    <t>CA13BEL</t>
  </si>
  <si>
    <t>CA13BEM</t>
  </si>
  <si>
    <t>CA13BNE</t>
  </si>
  <si>
    <t>CA14ZDC</t>
  </si>
  <si>
    <t>CA14ZEL</t>
  </si>
  <si>
    <t>CA14ZEM</t>
  </si>
  <si>
    <t>CA14ZNE</t>
  </si>
  <si>
    <t>CA15ZDC</t>
  </si>
  <si>
    <t>CA15ZEL</t>
  </si>
  <si>
    <t>CA15ZEM</t>
  </si>
  <si>
    <t>CA16ZDC</t>
  </si>
  <si>
    <t>CA16ZEL</t>
  </si>
  <si>
    <t>CA16ZEM</t>
  </si>
  <si>
    <t>CA16ZNE</t>
  </si>
  <si>
    <t>CA20ZDC</t>
  </si>
  <si>
    <t>CA20ZEL</t>
  </si>
  <si>
    <t>CA20ZEM</t>
  </si>
  <si>
    <t>CA20ZNE</t>
  </si>
  <si>
    <t>CA21ZDC</t>
  </si>
  <si>
    <t>CA21ZEL</t>
  </si>
  <si>
    <t>CA21ZEM</t>
  </si>
  <si>
    <t>CA21ZNE</t>
  </si>
  <si>
    <t>CA22ZDC</t>
  </si>
  <si>
    <t>CA22ZEL</t>
  </si>
  <si>
    <t>CA22ZEM</t>
  </si>
  <si>
    <t>CA22ZNE</t>
  </si>
  <si>
    <t>CA23ZDC</t>
  </si>
  <si>
    <t>CA23ZEL</t>
  </si>
  <si>
    <t>CA23ZEM</t>
  </si>
  <si>
    <t>CA24ADC</t>
  </si>
  <si>
    <t>CA24AEL</t>
  </si>
  <si>
    <t>CA24AEM</t>
  </si>
  <si>
    <t>CA24ANE</t>
  </si>
  <si>
    <t>CA24BDC</t>
  </si>
  <si>
    <t>CA24BEL</t>
  </si>
  <si>
    <t>CA24BEM</t>
  </si>
  <si>
    <t>CA24BNE</t>
  </si>
  <si>
    <t>CA25ADC</t>
  </si>
  <si>
    <t>CA25AEL</t>
  </si>
  <si>
    <t>CA25AEM</t>
  </si>
  <si>
    <t>CA25BDC</t>
  </si>
  <si>
    <t>CA25BEL</t>
  </si>
  <si>
    <t>CA25BEM</t>
  </si>
  <si>
    <t>CA25BNE</t>
  </si>
  <si>
    <t>CA26ZDC</t>
  </si>
  <si>
    <t>CA26ZEL</t>
  </si>
  <si>
    <t>CA26ZEM</t>
  </si>
  <si>
    <t>CA26ZNE</t>
  </si>
  <si>
    <t>CA27ZDC</t>
  </si>
  <si>
    <t>CA27ZEL</t>
  </si>
  <si>
    <t>CA27ZEM</t>
  </si>
  <si>
    <t>CA27ZNE</t>
  </si>
  <si>
    <t>CA28ZDC</t>
  </si>
  <si>
    <t>CA28ZEL</t>
  </si>
  <si>
    <t>CA28ZEM</t>
  </si>
  <si>
    <t>CA28ZNE</t>
  </si>
  <si>
    <t>CA29ZDC</t>
  </si>
  <si>
    <t>CA29ZEL</t>
  </si>
  <si>
    <t>CA29ZEM</t>
  </si>
  <si>
    <t>CA29ZNE</t>
  </si>
  <si>
    <t>CA30ADC</t>
  </si>
  <si>
    <t>CA30AEL</t>
  </si>
  <si>
    <t>CA30AEM</t>
  </si>
  <si>
    <t>CA30ANE</t>
  </si>
  <si>
    <t>CA30BDC</t>
  </si>
  <si>
    <t>CA30BEL</t>
  </si>
  <si>
    <t>CA30BEM</t>
  </si>
  <si>
    <t>CA30BNE</t>
  </si>
  <si>
    <t>CA31ZDC</t>
  </si>
  <si>
    <t>CA31ZEL</t>
  </si>
  <si>
    <t>CA31ZEM</t>
  </si>
  <si>
    <t>CA31ZNE</t>
  </si>
  <si>
    <t>CA32ADC</t>
  </si>
  <si>
    <t>CA32AEL</t>
  </si>
  <si>
    <t>CA32AEM</t>
  </si>
  <si>
    <t>CA32ANE</t>
  </si>
  <si>
    <t>CA32BDC</t>
  </si>
  <si>
    <t>CA32BEL</t>
  </si>
  <si>
    <t>CA32BEM</t>
  </si>
  <si>
    <t>CA33ZDC</t>
  </si>
  <si>
    <t>CA33ZEL</t>
  </si>
  <si>
    <t>CA33ZEM</t>
  </si>
  <si>
    <t>CA34ADC</t>
  </si>
  <si>
    <t>CA34AEL</t>
  </si>
  <si>
    <t>CA34AEM</t>
  </si>
  <si>
    <t>CA34ANE</t>
  </si>
  <si>
    <t>CA34AUX</t>
  </si>
  <si>
    <t>CA34BDC</t>
  </si>
  <si>
    <t>CA34BEL</t>
  </si>
  <si>
    <t>CA34BEM</t>
  </si>
  <si>
    <t>CA35ADC</t>
  </si>
  <si>
    <t>CA35AEL</t>
  </si>
  <si>
    <t>CA35AEM</t>
  </si>
  <si>
    <t>CA35ANE</t>
  </si>
  <si>
    <t>CA35BDC</t>
  </si>
  <si>
    <t>CA35BEL</t>
  </si>
  <si>
    <t>CA35BEM</t>
  </si>
  <si>
    <t>CA35BNE</t>
  </si>
  <si>
    <t>CA35BUX</t>
  </si>
  <si>
    <t>CA35CDC</t>
  </si>
  <si>
    <t>CA35CEL</t>
  </si>
  <si>
    <t>CA36ADC</t>
  </si>
  <si>
    <t>CA36AEL</t>
  </si>
  <si>
    <t>CA36AEM</t>
  </si>
  <si>
    <t>CA36ANE</t>
  </si>
  <si>
    <t>CA36BDC</t>
  </si>
  <si>
    <t>CA36BEL</t>
  </si>
  <si>
    <t>CA36BEM</t>
  </si>
  <si>
    <t>CA36BNE</t>
  </si>
  <si>
    <t>CA37ADC</t>
  </si>
  <si>
    <t>CA37BDC</t>
  </si>
  <si>
    <t>CA37BEL</t>
  </si>
  <si>
    <t>CA37BEM</t>
  </si>
  <si>
    <t>CA37CDC</t>
  </si>
  <si>
    <t>CA37CEL</t>
  </si>
  <si>
    <t>CA37CEM</t>
  </si>
  <si>
    <t>CA38ADC</t>
  </si>
  <si>
    <t>CA38AEL</t>
  </si>
  <si>
    <t>CA38AEM</t>
  </si>
  <si>
    <t>CA38BDC</t>
  </si>
  <si>
    <t>CA38BEL</t>
  </si>
  <si>
    <t>CA38BEM</t>
  </si>
  <si>
    <t>CA38BNE</t>
  </si>
  <si>
    <t>CA39ZDC</t>
  </si>
  <si>
    <t>CA39ZEL</t>
  </si>
  <si>
    <t>CA39ZEM</t>
  </si>
  <si>
    <t>CA40ZDC</t>
  </si>
  <si>
    <t>CA40Z</t>
  </si>
  <si>
    <t>CA40ZEL</t>
  </si>
  <si>
    <t>CA40ZEM</t>
  </si>
  <si>
    <t>CA41ZDC</t>
  </si>
  <si>
    <t>CA41ZEL</t>
  </si>
  <si>
    <t>CA41ZEM</t>
  </si>
  <si>
    <t>CA42ZDC</t>
  </si>
  <si>
    <t>CA42ZEL</t>
  </si>
  <si>
    <t>CA42ZEM</t>
  </si>
  <si>
    <t>CA42ZNE</t>
  </si>
  <si>
    <t>CA43ZDC</t>
  </si>
  <si>
    <t>CA43ZEM</t>
  </si>
  <si>
    <t>CA50ZDC</t>
  </si>
  <si>
    <t>CA50ZEL</t>
  </si>
  <si>
    <t>CA50ZEM</t>
  </si>
  <si>
    <t>CA51ADC</t>
  </si>
  <si>
    <t>CA51AEL</t>
  </si>
  <si>
    <t>CA51AEM</t>
  </si>
  <si>
    <t>CA51BDC</t>
  </si>
  <si>
    <t>CA51BEL</t>
  </si>
  <si>
    <t>CA51BEM</t>
  </si>
  <si>
    <t>CA52ADC</t>
  </si>
  <si>
    <t>CA52AEL</t>
  </si>
  <si>
    <t>CA52AEM</t>
  </si>
  <si>
    <t>CA52ANE</t>
  </si>
  <si>
    <t>CA52BDC</t>
  </si>
  <si>
    <t>CA52BEL</t>
  </si>
  <si>
    <t>CA52BEM</t>
  </si>
  <si>
    <t>CA53ADC</t>
  </si>
  <si>
    <t>CA53AEL</t>
  </si>
  <si>
    <t>CA53AEM</t>
  </si>
  <si>
    <t>CA53ANE</t>
  </si>
  <si>
    <t>CA53BDC</t>
  </si>
  <si>
    <t>CA53BEL</t>
  </si>
  <si>
    <t>CA53BEM</t>
  </si>
  <si>
    <t>CA53BNE</t>
  </si>
  <si>
    <t>CA54ADC</t>
  </si>
  <si>
    <t>CA54AEL</t>
  </si>
  <si>
    <t>CA54AEM</t>
  </si>
  <si>
    <t>CA54ANE</t>
  </si>
  <si>
    <t>CA54BDC</t>
  </si>
  <si>
    <t>CA54BEL</t>
  </si>
  <si>
    <t>CA54BEM</t>
  </si>
  <si>
    <t>CA54BNE</t>
  </si>
  <si>
    <t>CA54BUX</t>
  </si>
  <si>
    <t>CA55ADC</t>
  </si>
  <si>
    <t>CA55AEL</t>
  </si>
  <si>
    <t>CA55AEM</t>
  </si>
  <si>
    <t>CA55BDC</t>
  </si>
  <si>
    <t>CA55BEL</t>
  </si>
  <si>
    <t>CA55BEM</t>
  </si>
  <si>
    <t>CA55BNE</t>
  </si>
  <si>
    <t>CA60ADC</t>
  </si>
  <si>
    <t>CA60AEL</t>
  </si>
  <si>
    <t>CA60AEM</t>
  </si>
  <si>
    <t>CA60ANE</t>
  </si>
  <si>
    <t>CA60BDC</t>
  </si>
  <si>
    <t>CA60BEL</t>
  </si>
  <si>
    <t>CA60BEM</t>
  </si>
  <si>
    <t>CA60BNE</t>
  </si>
  <si>
    <t>CA61ZDC</t>
  </si>
  <si>
    <t>CA61ZEL</t>
  </si>
  <si>
    <t>CA61ZEM</t>
  </si>
  <si>
    <t>CA61ZNE</t>
  </si>
  <si>
    <t>CA62ZDC</t>
  </si>
  <si>
    <t>CA62ZEL</t>
  </si>
  <si>
    <t>CA62ZEM</t>
  </si>
  <si>
    <t>CA62ZNE</t>
  </si>
  <si>
    <t>CA62ZUX</t>
  </si>
  <si>
    <t>CA63ZDC</t>
  </si>
  <si>
    <t>CA63ZEL</t>
  </si>
  <si>
    <t>CA63ZEM</t>
  </si>
  <si>
    <t>CA63ZNE</t>
  </si>
  <si>
    <t>CA64ZDC</t>
  </si>
  <si>
    <t>CA64ZEL</t>
  </si>
  <si>
    <t>CA65ZDC</t>
  </si>
  <si>
    <t>CA65ZEL</t>
  </si>
  <si>
    <t>CA65ZEM</t>
  </si>
  <si>
    <t>CA65ZNE</t>
  </si>
  <si>
    <t>CA66ADC</t>
  </si>
  <si>
    <t>CA66AEL</t>
  </si>
  <si>
    <t>CA66AEM</t>
  </si>
  <si>
    <t>CA66ANE</t>
  </si>
  <si>
    <t>CA66AUX</t>
  </si>
  <si>
    <t>CA66BDC</t>
  </si>
  <si>
    <t>CA66BEL</t>
  </si>
  <si>
    <t>CA66BEM</t>
  </si>
  <si>
    <t>CA66BNE</t>
  </si>
  <si>
    <t>CA67ADC</t>
  </si>
  <si>
    <t>CA67AEL</t>
  </si>
  <si>
    <t>CA67AEM</t>
  </si>
  <si>
    <t>CA67ANE</t>
  </si>
  <si>
    <t>CA67BDC</t>
  </si>
  <si>
    <t>CA67BEL</t>
  </si>
  <si>
    <t>CA67BEM</t>
  </si>
  <si>
    <t>CA67BNE</t>
  </si>
  <si>
    <t>CA67BUX</t>
  </si>
  <si>
    <t>CA68ADC</t>
  </si>
  <si>
    <t>CA68AEL</t>
  </si>
  <si>
    <t>CA68AEM</t>
  </si>
  <si>
    <t>CA68ANE</t>
  </si>
  <si>
    <t>CA68BDC</t>
  </si>
  <si>
    <t>CA68BEL</t>
  </si>
  <si>
    <t>CA68BEM</t>
  </si>
  <si>
    <t>CA68BNE</t>
  </si>
  <si>
    <t>CA68BUX</t>
  </si>
  <si>
    <t>CA69ADC</t>
  </si>
  <si>
    <t>CA69AEL</t>
  </si>
  <si>
    <t>CA69AEM</t>
  </si>
  <si>
    <t>CA69ANE</t>
  </si>
  <si>
    <t>CA69AUX</t>
  </si>
  <si>
    <t>CA69BDC</t>
  </si>
  <si>
    <t>CA69BEL</t>
  </si>
  <si>
    <t>CA69BEM</t>
  </si>
  <si>
    <t>CA69BNE</t>
  </si>
  <si>
    <t>CA69CDC</t>
  </si>
  <si>
    <t>CA69CEL</t>
  </si>
  <si>
    <t>CA69CEM</t>
  </si>
  <si>
    <t>CA69CNE</t>
  </si>
  <si>
    <t>CA70ZDC</t>
  </si>
  <si>
    <t>CA70ZEL</t>
  </si>
  <si>
    <t>CA70ZEM</t>
  </si>
  <si>
    <t>CA70ZNE</t>
  </si>
  <si>
    <t>CA71ADC</t>
  </si>
  <si>
    <t>CA71AEL</t>
  </si>
  <si>
    <t>CA71AEM</t>
  </si>
  <si>
    <t>CA71ANE</t>
  </si>
  <si>
    <t>CA71AUX</t>
  </si>
  <si>
    <t>CA71BDC</t>
  </si>
  <si>
    <t>CA71BEL</t>
  </si>
  <si>
    <t>CA71BEM</t>
  </si>
  <si>
    <t>CA71BNE</t>
  </si>
  <si>
    <t>CA80ADC</t>
  </si>
  <si>
    <t>CA80AEL</t>
  </si>
  <si>
    <t>CA80AEM</t>
  </si>
  <si>
    <t>CA80ANE</t>
  </si>
  <si>
    <t>CA80BDC</t>
  </si>
  <si>
    <t>CA80BEL</t>
  </si>
  <si>
    <t>CA80BEM</t>
  </si>
  <si>
    <t>CA80BNE</t>
  </si>
  <si>
    <t>CA80CDC</t>
  </si>
  <si>
    <t>CA80CEL</t>
  </si>
  <si>
    <t>CA80CEM</t>
  </si>
  <si>
    <t>CA80CNE</t>
  </si>
  <si>
    <t>CA81ADC</t>
  </si>
  <si>
    <t>CA81AEL</t>
  </si>
  <si>
    <t>CA81AEM</t>
  </si>
  <si>
    <t>CA81ANE</t>
  </si>
  <si>
    <t>CA81BDC</t>
  </si>
  <si>
    <t>CA81BEL</t>
  </si>
  <si>
    <t>CA81BEM</t>
  </si>
  <si>
    <t>CA81BNE</t>
  </si>
  <si>
    <t>CA81CDC</t>
  </si>
  <si>
    <t>CA81CEL</t>
  </si>
  <si>
    <t>CA81CEM</t>
  </si>
  <si>
    <t>CA81DDC</t>
  </si>
  <si>
    <t>CA81DEL</t>
  </si>
  <si>
    <t>CA81DEM</t>
  </si>
  <si>
    <t>CA81DNE</t>
  </si>
  <si>
    <t>CA82ADC</t>
  </si>
  <si>
    <t>CA82AEL</t>
  </si>
  <si>
    <t>CA82AEM</t>
  </si>
  <si>
    <t>CA82ANE</t>
  </si>
  <si>
    <t>CA82BDC</t>
  </si>
  <si>
    <t>CA82BEL</t>
  </si>
  <si>
    <t>CA82BEM</t>
  </si>
  <si>
    <t>CA82BNE</t>
  </si>
  <si>
    <t>CA82CDC</t>
  </si>
  <si>
    <t>CA82CEL</t>
  </si>
  <si>
    <t>CA82CEM</t>
  </si>
  <si>
    <t>CA82CNE</t>
  </si>
  <si>
    <t>CA82DDC</t>
  </si>
  <si>
    <t>CA82DEL</t>
  </si>
  <si>
    <t>CA82DEM</t>
  </si>
  <si>
    <t>CA82DNE</t>
  </si>
  <si>
    <t>CA83ADC</t>
  </si>
  <si>
    <t>CA83AEL</t>
  </si>
  <si>
    <t>CA83AEM</t>
  </si>
  <si>
    <t>CA83ANE</t>
  </si>
  <si>
    <t>CA83BDC</t>
  </si>
  <si>
    <t>CA83BEL</t>
  </si>
  <si>
    <t>CA83BEM</t>
  </si>
  <si>
    <t>CA83BNE</t>
  </si>
  <si>
    <t>CA83CDC</t>
  </si>
  <si>
    <t>CA83CEL</t>
  </si>
  <si>
    <t>CA83CEM</t>
  </si>
  <si>
    <t>CA83CNE</t>
  </si>
  <si>
    <t>CA84ADC</t>
  </si>
  <si>
    <t>CA84AEL</t>
  </si>
  <si>
    <t>CA84AEM</t>
  </si>
  <si>
    <t>CA84ANE</t>
  </si>
  <si>
    <t>CA84BDC</t>
  </si>
  <si>
    <t>CA84BEL</t>
  </si>
  <si>
    <t>CA84BEM</t>
  </si>
  <si>
    <t>CA84BNE</t>
  </si>
  <si>
    <t>CA84CDC</t>
  </si>
  <si>
    <t>CA84CEL</t>
  </si>
  <si>
    <t>CA84CEM</t>
  </si>
  <si>
    <t>CA84CNE</t>
  </si>
  <si>
    <t>CA85ADC</t>
  </si>
  <si>
    <t>CA85AEL</t>
  </si>
  <si>
    <t>CA85AEM</t>
  </si>
  <si>
    <t>CA85ANE</t>
  </si>
  <si>
    <t>CA85AUX</t>
  </si>
  <si>
    <t>CA85BDC</t>
  </si>
  <si>
    <t>CA85BEL</t>
  </si>
  <si>
    <t>CA85BEM</t>
  </si>
  <si>
    <t>CA85BNE</t>
  </si>
  <si>
    <t>CA85BUX</t>
  </si>
  <si>
    <t>CA85CDC</t>
  </si>
  <si>
    <t>CA85CEL</t>
  </si>
  <si>
    <t>CA85CEM</t>
  </si>
  <si>
    <t>CA85CNE</t>
  </si>
  <si>
    <t>CA86ADC</t>
  </si>
  <si>
    <t>CA86AEL</t>
  </si>
  <si>
    <t>CA86AEM</t>
  </si>
  <si>
    <t>CA86ANE</t>
  </si>
  <si>
    <t>CA86BDC</t>
  </si>
  <si>
    <t>CA86BEL</t>
  </si>
  <si>
    <t>CA86BEM</t>
  </si>
  <si>
    <t>CA86BNE</t>
  </si>
  <si>
    <t>CA86CDC</t>
  </si>
  <si>
    <t>CA86CEL</t>
  </si>
  <si>
    <t>CA86CEM</t>
  </si>
  <si>
    <t>CA86CNE</t>
  </si>
  <si>
    <t>CA90ZEL</t>
  </si>
  <si>
    <t>CA90ZEM</t>
  </si>
  <si>
    <t>CA91AEL</t>
  </si>
  <si>
    <t>CA91AEM</t>
  </si>
  <si>
    <t>CA91ANE</t>
  </si>
  <si>
    <t>CA91BDC</t>
  </si>
  <si>
    <t>CA91BEL</t>
  </si>
  <si>
    <t>CA91BEM</t>
  </si>
  <si>
    <t>CA91BNE</t>
  </si>
  <si>
    <t>CA92ADC</t>
  </si>
  <si>
    <t>CA92AEL</t>
  </si>
  <si>
    <t>CA92AEM</t>
  </si>
  <si>
    <t>CA92ANE</t>
  </si>
  <si>
    <t>CA92BDC</t>
  </si>
  <si>
    <t>CA92BEL</t>
  </si>
  <si>
    <t>CA92BEM</t>
  </si>
  <si>
    <t>CA93ADC</t>
  </si>
  <si>
    <t>CA93AEL</t>
  </si>
  <si>
    <t>CA93AEM</t>
  </si>
  <si>
    <t>CA93ANE</t>
  </si>
  <si>
    <t>CA93BDC</t>
  </si>
  <si>
    <t>CA93BEL</t>
  </si>
  <si>
    <t>CA93BEM</t>
  </si>
  <si>
    <t>CA93BNE</t>
  </si>
  <si>
    <t>CA93CDC</t>
  </si>
  <si>
    <t>CA93CEL</t>
  </si>
  <si>
    <t>CA93CEM</t>
  </si>
  <si>
    <t>CA93CNE</t>
  </si>
  <si>
    <t>CA94ZDC</t>
  </si>
  <si>
    <t>CA94ZEL</t>
  </si>
  <si>
    <t>CA94ZEM</t>
  </si>
  <si>
    <t>CA95ZDC</t>
  </si>
  <si>
    <t>CA95ZEL</t>
  </si>
  <si>
    <t>CA95ZEM</t>
  </si>
  <si>
    <t>CA95ZNE</t>
  </si>
  <si>
    <t>CA95ZUX</t>
  </si>
  <si>
    <t>CA96ZDC</t>
  </si>
  <si>
    <t>CA96ZEL</t>
  </si>
  <si>
    <t>CA96ZEM</t>
  </si>
  <si>
    <t>CA96ZNE</t>
  </si>
  <si>
    <t>CA97ZDC</t>
  </si>
  <si>
    <t>CA97ZEL</t>
  </si>
  <si>
    <t>CA97ZEM</t>
  </si>
  <si>
    <t>CA97ZNE</t>
  </si>
  <si>
    <t>CA98ZDC</t>
  </si>
  <si>
    <t>CA98ZEL</t>
  </si>
  <si>
    <t>CA98ZEM</t>
  </si>
  <si>
    <t>CA98ZNE</t>
  </si>
  <si>
    <t>CB01AEL</t>
  </si>
  <si>
    <t>CB01AEM</t>
  </si>
  <si>
    <t>CB01ANE</t>
  </si>
  <si>
    <t>CB01BEL</t>
  </si>
  <si>
    <t>CB01BEM</t>
  </si>
  <si>
    <t>CB01BNE</t>
  </si>
  <si>
    <t>CB01BUX</t>
  </si>
  <si>
    <t>CB01CDC</t>
  </si>
  <si>
    <t>CB01CEL</t>
  </si>
  <si>
    <t>CB01CEM</t>
  </si>
  <si>
    <t>CB01CNE</t>
  </si>
  <si>
    <t>CB01DDC</t>
  </si>
  <si>
    <t>CB01DEL</t>
  </si>
  <si>
    <t>CB01DEM</t>
  </si>
  <si>
    <t>CB01DNE</t>
  </si>
  <si>
    <t>CB01DUX</t>
  </si>
  <si>
    <t>CB01EDC</t>
  </si>
  <si>
    <t>CB01EEL</t>
  </si>
  <si>
    <t>CB01EEM</t>
  </si>
  <si>
    <t>CB01ENE</t>
  </si>
  <si>
    <t>CB01FDC</t>
  </si>
  <si>
    <t>CB01FEL</t>
  </si>
  <si>
    <t>CB01FEM</t>
  </si>
  <si>
    <t>CB01FNE</t>
  </si>
  <si>
    <t>CB01FUX</t>
  </si>
  <si>
    <t>CB02ADC</t>
  </si>
  <si>
    <t>CB02AEL</t>
  </si>
  <si>
    <t>CB02AEM</t>
  </si>
  <si>
    <t>CB02ANE</t>
  </si>
  <si>
    <t>CB02AUX</t>
  </si>
  <si>
    <t>CB02BDC</t>
  </si>
  <si>
    <t>CB02BEL</t>
  </si>
  <si>
    <t>CB02BEM</t>
  </si>
  <si>
    <t>CB02BNE</t>
  </si>
  <si>
    <t>CB02BUX</t>
  </si>
  <si>
    <t>CB02CDC</t>
  </si>
  <si>
    <t>CB02CEL</t>
  </si>
  <si>
    <t>CB02CEM</t>
  </si>
  <si>
    <t>CB02CNE</t>
  </si>
  <si>
    <t>CB02CUX</t>
  </si>
  <si>
    <t>CB02DDC</t>
  </si>
  <si>
    <t>CB02DEL</t>
  </si>
  <si>
    <t>CB02DEM</t>
  </si>
  <si>
    <t>CB02DNE</t>
  </si>
  <si>
    <t>CB02EDC</t>
  </si>
  <si>
    <t>CB02EEL</t>
  </si>
  <si>
    <t>CB02EEM</t>
  </si>
  <si>
    <t>CB02ENE</t>
  </si>
  <si>
    <t>CB02EUX</t>
  </si>
  <si>
    <t>CB02FDC</t>
  </si>
  <si>
    <t>CB02FEL</t>
  </si>
  <si>
    <t>CB02FEM</t>
  </si>
  <si>
    <t>CB02FNE</t>
  </si>
  <si>
    <t>CB02FUX</t>
  </si>
  <si>
    <t>CD01ADC</t>
  </si>
  <si>
    <t>CD01AEL</t>
  </si>
  <si>
    <t>CD01AEM</t>
  </si>
  <si>
    <t>CD01ANE</t>
  </si>
  <si>
    <t>CD01AUX</t>
  </si>
  <si>
    <t>CD01BDC</t>
  </si>
  <si>
    <t>CD01BEL</t>
  </si>
  <si>
    <t>CD01BEM</t>
  </si>
  <si>
    <t>CD02ADC</t>
  </si>
  <si>
    <t>CD02AEL</t>
  </si>
  <si>
    <t>CD02AEM</t>
  </si>
  <si>
    <t>CD02ANE</t>
  </si>
  <si>
    <t>CD02BDC</t>
  </si>
  <si>
    <t>CD02BEL</t>
  </si>
  <si>
    <t>CD02BEM</t>
  </si>
  <si>
    <t>CD02BNE</t>
  </si>
  <si>
    <t>CD03ADC</t>
  </si>
  <si>
    <t>CD03AEL</t>
  </si>
  <si>
    <t>CD03AEM</t>
  </si>
  <si>
    <t>CD03ANE</t>
  </si>
  <si>
    <t>CD03AUX</t>
  </si>
  <si>
    <t>CD03BDC</t>
  </si>
  <si>
    <t>CD03BEL</t>
  </si>
  <si>
    <t>CD03BEM</t>
  </si>
  <si>
    <t>CD03BNE</t>
  </si>
  <si>
    <t>CD04ADC</t>
  </si>
  <si>
    <t>CD04AEL</t>
  </si>
  <si>
    <t>CD04AEM</t>
  </si>
  <si>
    <t>CD04ANE</t>
  </si>
  <si>
    <t>CD04AUX</t>
  </si>
  <si>
    <t>CD04BDC</t>
  </si>
  <si>
    <t>CD04BEL</t>
  </si>
  <si>
    <t>CD04BEM</t>
  </si>
  <si>
    <t>CD05ADC</t>
  </si>
  <si>
    <t>CD05AEL</t>
  </si>
  <si>
    <t>CD05AEM</t>
  </si>
  <si>
    <t>CD05ANE</t>
  </si>
  <si>
    <t>CD05AUX</t>
  </si>
  <si>
    <t>CD05BDC</t>
  </si>
  <si>
    <t>CD05BEL</t>
  </si>
  <si>
    <t>CD05BEM</t>
  </si>
  <si>
    <t>CD05BNE</t>
  </si>
  <si>
    <t>CD05BUX</t>
  </si>
  <si>
    <t>CD06ADC</t>
  </si>
  <si>
    <t>CD06AEL</t>
  </si>
  <si>
    <t>CD06AEM</t>
  </si>
  <si>
    <t>CD06ANE</t>
  </si>
  <si>
    <t>CD06AUX</t>
  </si>
  <si>
    <t>CD06BDC</t>
  </si>
  <si>
    <t>CD06BEL</t>
  </si>
  <si>
    <t>CD06BEM</t>
  </si>
  <si>
    <t>CD06BNE</t>
  </si>
  <si>
    <t>CD07ADC</t>
  </si>
  <si>
    <t>CD07AEL</t>
  </si>
  <si>
    <t>CD07AEM</t>
  </si>
  <si>
    <t>CD07ANE</t>
  </si>
  <si>
    <t>CD07AUX</t>
  </si>
  <si>
    <t>CD07BDC</t>
  </si>
  <si>
    <t>CD07BEL</t>
  </si>
  <si>
    <t>CD07BEM</t>
  </si>
  <si>
    <t>CD07BNE</t>
  </si>
  <si>
    <t>CD08ZDC</t>
  </si>
  <si>
    <t>CD08ZEL</t>
  </si>
  <si>
    <t>CD08ZEM</t>
  </si>
  <si>
    <t>CD08ZUX</t>
  </si>
  <si>
    <t>CD09ADC</t>
  </si>
  <si>
    <t>CD09AEL</t>
  </si>
  <si>
    <t>CD09AEM</t>
  </si>
  <si>
    <t>CD09BDC</t>
  </si>
  <si>
    <t>CD09BEL</t>
  </si>
  <si>
    <t>CD09BEM</t>
  </si>
  <si>
    <t>CD09BNE</t>
  </si>
  <si>
    <t>CD09BUX</t>
  </si>
  <si>
    <t>CD10ADC</t>
  </si>
  <si>
    <t>CD10AEL</t>
  </si>
  <si>
    <t>CD10BDC</t>
  </si>
  <si>
    <t>CD11ADC</t>
  </si>
  <si>
    <t>CD11AEL</t>
  </si>
  <si>
    <t>CD11AEM</t>
  </si>
  <si>
    <t>CD11ANE</t>
  </si>
  <si>
    <t>CD11BDC</t>
  </si>
  <si>
    <t>CD11BEL</t>
  </si>
  <si>
    <t>CD11BEM</t>
  </si>
  <si>
    <t>CD12ADC</t>
  </si>
  <si>
    <t>CD12AEL</t>
  </si>
  <si>
    <t>CD12BDC</t>
  </si>
  <si>
    <t>CD12BEM</t>
  </si>
  <si>
    <t>DZ01ZEL</t>
  </si>
  <si>
    <t>DZ01Z</t>
  </si>
  <si>
    <t>DZ01ZEM</t>
  </si>
  <si>
    <t>DZ01ZNE</t>
  </si>
  <si>
    <t>DZ02HEL</t>
  </si>
  <si>
    <t>DZ02HEM</t>
  </si>
  <si>
    <t>DZ02HNE</t>
  </si>
  <si>
    <t>DZ02JDC</t>
  </si>
  <si>
    <t>DZ02JEL</t>
  </si>
  <si>
    <t>DZ02JEM</t>
  </si>
  <si>
    <t>DZ02JNE</t>
  </si>
  <si>
    <t>DZ02KDC</t>
  </si>
  <si>
    <t>DZ02KEL</t>
  </si>
  <si>
    <t>DZ02KEM</t>
  </si>
  <si>
    <t>DZ02KNE</t>
  </si>
  <si>
    <t>DZ02KUX</t>
  </si>
  <si>
    <t>DZ02LDC</t>
  </si>
  <si>
    <t>DZ02LEL</t>
  </si>
  <si>
    <t>DZ02LEM</t>
  </si>
  <si>
    <t>DZ02LNE</t>
  </si>
  <si>
    <t>DZ02MDC</t>
  </si>
  <si>
    <t>DZ02MEL</t>
  </si>
  <si>
    <t>DZ02MEM</t>
  </si>
  <si>
    <t>DZ02MNE</t>
  </si>
  <si>
    <t>DZ06ADC</t>
  </si>
  <si>
    <t>DZ06AEL</t>
  </si>
  <si>
    <t>DZ06AEM</t>
  </si>
  <si>
    <t>DZ06ANE</t>
  </si>
  <si>
    <t>DZ06AUX</t>
  </si>
  <si>
    <t>DZ06BDC</t>
  </si>
  <si>
    <t>DZ06BEL</t>
  </si>
  <si>
    <t>DZ06BEM</t>
  </si>
  <si>
    <t>DZ06BNE</t>
  </si>
  <si>
    <t>DZ07ADC</t>
  </si>
  <si>
    <t>DZ07AEL</t>
  </si>
  <si>
    <t>DZ07AEM</t>
  </si>
  <si>
    <t>DZ07ANE</t>
  </si>
  <si>
    <t>DZ07AUX</t>
  </si>
  <si>
    <t>DZ07BDC</t>
  </si>
  <si>
    <t>DZ07BEL</t>
  </si>
  <si>
    <t>DZ07BEM</t>
  </si>
  <si>
    <t>DZ07BNE</t>
  </si>
  <si>
    <t>DZ08ZDC</t>
  </si>
  <si>
    <t>DZ08ZEL</t>
  </si>
  <si>
    <t>DZ08ZEM</t>
  </si>
  <si>
    <t>DZ08ZNE</t>
  </si>
  <si>
    <t>DZ09DEL</t>
  </si>
  <si>
    <t>DZ09DEM</t>
  </si>
  <si>
    <t>DZ09DNE</t>
  </si>
  <si>
    <t>DZ09EDC</t>
  </si>
  <si>
    <t>DZ09EEL</t>
  </si>
  <si>
    <t>DZ09EEM</t>
  </si>
  <si>
    <t>DZ09ENE</t>
  </si>
  <si>
    <t>DZ09FDC</t>
  </si>
  <si>
    <t>DZ09FEL</t>
  </si>
  <si>
    <t>DZ09FEM</t>
  </si>
  <si>
    <t>DZ09FNE</t>
  </si>
  <si>
    <t>DZ09GDC</t>
  </si>
  <si>
    <t>DZ09GEL</t>
  </si>
  <si>
    <t>DZ09GEM</t>
  </si>
  <si>
    <t>DZ09GNE</t>
  </si>
  <si>
    <t>DZ09GUX</t>
  </si>
  <si>
    <t>DZ09HDC</t>
  </si>
  <si>
    <t>DZ09HEL</t>
  </si>
  <si>
    <t>DZ09HEM</t>
  </si>
  <si>
    <t>DZ09HNE</t>
  </si>
  <si>
    <t>DZ09HUX</t>
  </si>
  <si>
    <t>DZ10DDC</t>
  </si>
  <si>
    <t>DZ10DEL</t>
  </si>
  <si>
    <t>DZ10DEM</t>
  </si>
  <si>
    <t>DZ10DNE</t>
  </si>
  <si>
    <t>DZ10EDC</t>
  </si>
  <si>
    <t>DZ10EEL</t>
  </si>
  <si>
    <t>DZ10EEM</t>
  </si>
  <si>
    <t>DZ10ENE</t>
  </si>
  <si>
    <t>DZ10FDC</t>
  </si>
  <si>
    <t>DZ10FEL</t>
  </si>
  <si>
    <t>DZ10FEM</t>
  </si>
  <si>
    <t>DZ10FNE</t>
  </si>
  <si>
    <t>DZ10GDC</t>
  </si>
  <si>
    <t>DZ10GEL</t>
  </si>
  <si>
    <t>DZ10GEM</t>
  </si>
  <si>
    <t>DZ10GNE</t>
  </si>
  <si>
    <t>DZ11DEL</t>
  </si>
  <si>
    <t>DZ11DEM</t>
  </si>
  <si>
    <t>DZ11DNE</t>
  </si>
  <si>
    <t>DZ11DUX</t>
  </si>
  <si>
    <t>DZ11EDC</t>
  </si>
  <si>
    <t>DZ11EEL</t>
  </si>
  <si>
    <t>DZ11EEM</t>
  </si>
  <si>
    <t>DZ11ENE</t>
  </si>
  <si>
    <t>DZ11FDC</t>
  </si>
  <si>
    <t>DZ11FEL</t>
  </si>
  <si>
    <t>DZ11FEM</t>
  </si>
  <si>
    <t>DZ11FNE</t>
  </si>
  <si>
    <t>DZ11GDC</t>
  </si>
  <si>
    <t>DZ11GEL</t>
  </si>
  <si>
    <t>DZ11GEM</t>
  </si>
  <si>
    <t>DZ11GNE</t>
  </si>
  <si>
    <t>DZ11GUX</t>
  </si>
  <si>
    <t>DZ11HDC</t>
  </si>
  <si>
    <t>DZ11HEL</t>
  </si>
  <si>
    <t>DZ11HEM</t>
  </si>
  <si>
    <t>DZ11HNE</t>
  </si>
  <si>
    <t>DZ11HUX</t>
  </si>
  <si>
    <t>DZ11JDC</t>
  </si>
  <si>
    <t>DZ11JEL</t>
  </si>
  <si>
    <t>DZ11JEM</t>
  </si>
  <si>
    <t>DZ11JNE</t>
  </si>
  <si>
    <t>DZ11JUX</t>
  </si>
  <si>
    <t>DZ12CDC</t>
  </si>
  <si>
    <t>DZ12CEL</t>
  </si>
  <si>
    <t>DZ12CEM</t>
  </si>
  <si>
    <t>DZ12CNE</t>
  </si>
  <si>
    <t>DZ12DDC</t>
  </si>
  <si>
    <t>DZ12DEL</t>
  </si>
  <si>
    <t>DZ12DEM</t>
  </si>
  <si>
    <t>DZ12DNE</t>
  </si>
  <si>
    <t>DZ12EDC</t>
  </si>
  <si>
    <t>DZ12EEL</t>
  </si>
  <si>
    <t>DZ12EEM</t>
  </si>
  <si>
    <t>DZ12ENE</t>
  </si>
  <si>
    <t>DZ12FDC</t>
  </si>
  <si>
    <t>DZ12FEL</t>
  </si>
  <si>
    <t>DZ12FEM</t>
  </si>
  <si>
    <t>DZ12FNE</t>
  </si>
  <si>
    <t>DZ13ADC</t>
  </si>
  <si>
    <t>DZ13A</t>
  </si>
  <si>
    <t>DZ13AEL</t>
  </si>
  <si>
    <t>DZ13AEM</t>
  </si>
  <si>
    <t>DZ13ANE</t>
  </si>
  <si>
    <t>DZ13AUX</t>
  </si>
  <si>
    <t>DZ13BDC</t>
  </si>
  <si>
    <t>DZ13B</t>
  </si>
  <si>
    <t>DZ13BEL</t>
  </si>
  <si>
    <t>DZ13BEM</t>
  </si>
  <si>
    <t>DZ14CDC</t>
  </si>
  <si>
    <t>DZ14CEL</t>
  </si>
  <si>
    <t>DZ14CEM</t>
  </si>
  <si>
    <t>DZ14CNE</t>
  </si>
  <si>
    <t>DZ14DDC</t>
  </si>
  <si>
    <t>DZ14DEL</t>
  </si>
  <si>
    <t>DZ14DEM</t>
  </si>
  <si>
    <t>DZ14DNE</t>
  </si>
  <si>
    <t>DZ14EDC</t>
  </si>
  <si>
    <t>DZ14EEL</t>
  </si>
  <si>
    <t>DZ14EEM</t>
  </si>
  <si>
    <t>DZ14ENE</t>
  </si>
  <si>
    <t>DZ15GEM</t>
  </si>
  <si>
    <t>DZ15GNE</t>
  </si>
  <si>
    <t>DZ15HDC</t>
  </si>
  <si>
    <t>DZ15HEL</t>
  </si>
  <si>
    <t>DZ15HEM</t>
  </si>
  <si>
    <t>DZ15HNE</t>
  </si>
  <si>
    <t>DZ15JDC</t>
  </si>
  <si>
    <t>DZ15JEL</t>
  </si>
  <si>
    <t>DZ15JEM</t>
  </si>
  <si>
    <t>DZ15JNE</t>
  </si>
  <si>
    <t>DZ15KDC</t>
  </si>
  <si>
    <t>DZ15KEL</t>
  </si>
  <si>
    <t>DZ15KEM</t>
  </si>
  <si>
    <t>DZ15KNE</t>
  </si>
  <si>
    <t>DZ15LDC</t>
  </si>
  <si>
    <t>DZ15LEL</t>
  </si>
  <si>
    <t>DZ15LEM</t>
  </si>
  <si>
    <t>DZ15LNE</t>
  </si>
  <si>
    <t>DZ15LUX</t>
  </si>
  <si>
    <t>DZ16DDC</t>
  </si>
  <si>
    <t>DZ16DEL</t>
  </si>
  <si>
    <t>DZ16DEM</t>
  </si>
  <si>
    <t>DZ16DNE</t>
  </si>
  <si>
    <t>DZ16EDC</t>
  </si>
  <si>
    <t>DZ16EEL</t>
  </si>
  <si>
    <t>DZ16EEM</t>
  </si>
  <si>
    <t>DZ16ENE</t>
  </si>
  <si>
    <t>DZ16EUX</t>
  </si>
  <si>
    <t>DZ16FDC</t>
  </si>
  <si>
    <t>DZ16FEL</t>
  </si>
  <si>
    <t>DZ16FEM</t>
  </si>
  <si>
    <t>DZ16FNE</t>
  </si>
  <si>
    <t>DZ16FUX</t>
  </si>
  <si>
    <t>DZ16GDC</t>
  </si>
  <si>
    <t>DZ16GEL</t>
  </si>
  <si>
    <t>DZ16GEM</t>
  </si>
  <si>
    <t>DZ16GNE</t>
  </si>
  <si>
    <t>DZ16GUX</t>
  </si>
  <si>
    <t>DZ17EDC</t>
  </si>
  <si>
    <t>DZ17EEL</t>
  </si>
  <si>
    <t>DZ17EEM</t>
  </si>
  <si>
    <t>DZ17ENE</t>
  </si>
  <si>
    <t>DZ17EUX</t>
  </si>
  <si>
    <t>DZ17FDC</t>
  </si>
  <si>
    <t>DZ17FEL</t>
  </si>
  <si>
    <t>DZ17FEM</t>
  </si>
  <si>
    <t>DZ17FNE</t>
  </si>
  <si>
    <t>DZ17GDC</t>
  </si>
  <si>
    <t>DZ17GEL</t>
  </si>
  <si>
    <t>DZ17GEM</t>
  </si>
  <si>
    <t>DZ17GNE</t>
  </si>
  <si>
    <t>DZ17GUX</t>
  </si>
  <si>
    <t>DZ17HDC</t>
  </si>
  <si>
    <t>DZ17HEL</t>
  </si>
  <si>
    <t>DZ17HEM</t>
  </si>
  <si>
    <t>DZ17HNE</t>
  </si>
  <si>
    <t>DZ17HUX</t>
  </si>
  <si>
    <t>DZ17JDC</t>
  </si>
  <si>
    <t>DZ17JEL</t>
  </si>
  <si>
    <t>DZ17JEM</t>
  </si>
  <si>
    <t>DZ17JNE</t>
  </si>
  <si>
    <t>DZ17JUX</t>
  </si>
  <si>
    <t>DZ17KDC</t>
  </si>
  <si>
    <t>DZ17KEL</t>
  </si>
  <si>
    <t>DZ17KEM</t>
  </si>
  <si>
    <t>DZ17KNE</t>
  </si>
  <si>
    <t>DZ18ADC</t>
  </si>
  <si>
    <t>DZ18AEL</t>
  </si>
  <si>
    <t>DZ18AEM</t>
  </si>
  <si>
    <t>DZ18ANE</t>
  </si>
  <si>
    <t>DZ18BDC</t>
  </si>
  <si>
    <t>DZ18BEL</t>
  </si>
  <si>
    <t>DZ18BEM</t>
  </si>
  <si>
    <t>DZ18BNE</t>
  </si>
  <si>
    <t>DZ18CDC</t>
  </si>
  <si>
    <t>DZ18CEL</t>
  </si>
  <si>
    <t>DZ18CEM</t>
  </si>
  <si>
    <t>DZ18CNE</t>
  </si>
  <si>
    <t>DZ19DDC</t>
  </si>
  <si>
    <t>DZ19DEL</t>
  </si>
  <si>
    <t>DZ19DEM</t>
  </si>
  <si>
    <t>DZ19DNE</t>
  </si>
  <si>
    <t>DZ19EDC</t>
  </si>
  <si>
    <t>DZ19EEL</t>
  </si>
  <si>
    <t>DZ19EEM</t>
  </si>
  <si>
    <t>DZ19ENE</t>
  </si>
  <si>
    <t>DZ19FDC</t>
  </si>
  <si>
    <t>DZ19FEL</t>
  </si>
  <si>
    <t>DZ19FEM</t>
  </si>
  <si>
    <t>DZ19FNE</t>
  </si>
  <si>
    <t>DZ19GDC</t>
  </si>
  <si>
    <t>DZ19GEL</t>
  </si>
  <si>
    <t>DZ19GEM</t>
  </si>
  <si>
    <t>DZ19GNE</t>
  </si>
  <si>
    <t>DZ19GUX</t>
  </si>
  <si>
    <t>DZ20AEL</t>
  </si>
  <si>
    <t>DZ20AEM</t>
  </si>
  <si>
    <t>DZ20ANE</t>
  </si>
  <si>
    <t>DZ20BEL</t>
  </si>
  <si>
    <t>DZ20BEM</t>
  </si>
  <si>
    <t>DZ20BNE</t>
  </si>
  <si>
    <t>DZ20CDC</t>
  </si>
  <si>
    <t>DZ20CEL</t>
  </si>
  <si>
    <t>DZ20CEM</t>
  </si>
  <si>
    <t>DZ20CNE</t>
  </si>
  <si>
    <t>DZ21ADC</t>
  </si>
  <si>
    <t>DZ21AEL</t>
  </si>
  <si>
    <t>DZ21AEM</t>
  </si>
  <si>
    <t>DZ21ANE</t>
  </si>
  <si>
    <t>DZ21LEL</t>
  </si>
  <si>
    <t>DZ21LEM</t>
  </si>
  <si>
    <t>DZ21LNE</t>
  </si>
  <si>
    <t>DZ21MEL</t>
  </si>
  <si>
    <t>DZ21MEM</t>
  </si>
  <si>
    <t>DZ21MNE</t>
  </si>
  <si>
    <t>DZ21NEL</t>
  </si>
  <si>
    <t>DZ21NEM</t>
  </si>
  <si>
    <t>DZ21NNE</t>
  </si>
  <si>
    <t>DZ21PEL</t>
  </si>
  <si>
    <t>DZ21PEM</t>
  </si>
  <si>
    <t>DZ21PNE</t>
  </si>
  <si>
    <t>DZ21QEL</t>
  </si>
  <si>
    <t>DZ21QEM</t>
  </si>
  <si>
    <t>DZ21QNE</t>
  </si>
  <si>
    <t>DZ21REL</t>
  </si>
  <si>
    <t>DZ21REM</t>
  </si>
  <si>
    <t>DZ21RNE</t>
  </si>
  <si>
    <t>DZ21RUX</t>
  </si>
  <si>
    <t>DZ21SDC</t>
  </si>
  <si>
    <t>DZ21SEL</t>
  </si>
  <si>
    <t>DZ21SEM</t>
  </si>
  <si>
    <t>DZ21SNE</t>
  </si>
  <si>
    <t>DZ21SUX</t>
  </si>
  <si>
    <t>DZ21TDC</t>
  </si>
  <si>
    <t>DZ21TEL</t>
  </si>
  <si>
    <t>DZ21TEM</t>
  </si>
  <si>
    <t>DZ21TNE</t>
  </si>
  <si>
    <t>DZ21UDC</t>
  </si>
  <si>
    <t>DZ21UEL</t>
  </si>
  <si>
    <t>DZ21UEM</t>
  </si>
  <si>
    <t>DZ21UNE</t>
  </si>
  <si>
    <t>DZ21UUX</t>
  </si>
  <si>
    <t>DZ22DEL</t>
  </si>
  <si>
    <t>DZ22DEM</t>
  </si>
  <si>
    <t>DZ22DNE</t>
  </si>
  <si>
    <t>DZ22EEL</t>
  </si>
  <si>
    <t>DZ22EEM</t>
  </si>
  <si>
    <t>DZ22ENE</t>
  </si>
  <si>
    <t>DZ22FDC</t>
  </si>
  <si>
    <t>DZ22FEL</t>
  </si>
  <si>
    <t>DZ22FEM</t>
  </si>
  <si>
    <t>DZ22FNE</t>
  </si>
  <si>
    <t>DZ22GDC</t>
  </si>
  <si>
    <t>DZ22GEL</t>
  </si>
  <si>
    <t>DZ22GEM</t>
  </si>
  <si>
    <t>DZ22GNE</t>
  </si>
  <si>
    <t>DZ22GUX</t>
  </si>
  <si>
    <t>DZ22HDC</t>
  </si>
  <si>
    <t>DZ22HEL</t>
  </si>
  <si>
    <t>DZ22HEM</t>
  </si>
  <si>
    <t>DZ22HNE</t>
  </si>
  <si>
    <t>DZ22JDC</t>
  </si>
  <si>
    <t>DZ22JEL</t>
  </si>
  <si>
    <t>DZ22JEM</t>
  </si>
  <si>
    <t>DZ22JNE</t>
  </si>
  <si>
    <t>DZ23DEL</t>
  </si>
  <si>
    <t>DZ23DEM</t>
  </si>
  <si>
    <t>DZ23DNE</t>
  </si>
  <si>
    <t>DZ23EEL</t>
  </si>
  <si>
    <t>DZ23EEM</t>
  </si>
  <si>
    <t>DZ23ENE</t>
  </si>
  <si>
    <t>DZ23FDC</t>
  </si>
  <si>
    <t>DZ23FEL</t>
  </si>
  <si>
    <t>DZ23FEM</t>
  </si>
  <si>
    <t>DZ23FNE</t>
  </si>
  <si>
    <t>DZ23GDC</t>
  </si>
  <si>
    <t>DZ23GEL</t>
  </si>
  <si>
    <t>DZ23GEM</t>
  </si>
  <si>
    <t>DZ23GNE</t>
  </si>
  <si>
    <t>DZ24DEL</t>
  </si>
  <si>
    <t>DZ24DEM</t>
  </si>
  <si>
    <t>DZ24DNE</t>
  </si>
  <si>
    <t>DZ24EEL</t>
  </si>
  <si>
    <t>DZ24EEM</t>
  </si>
  <si>
    <t>DZ24ENE</t>
  </si>
  <si>
    <t>DZ24FEL</t>
  </si>
  <si>
    <t>DZ24FEM</t>
  </si>
  <si>
    <t>DZ24FNE</t>
  </si>
  <si>
    <t>DZ24GDC</t>
  </si>
  <si>
    <t>DZ24GEL</t>
  </si>
  <si>
    <t>DZ24GEM</t>
  </si>
  <si>
    <t>DZ24GNE</t>
  </si>
  <si>
    <t>DZ24HDC</t>
  </si>
  <si>
    <t>DZ24HEL</t>
  </si>
  <si>
    <t>DZ24HEM</t>
  </si>
  <si>
    <t>DZ24HNE</t>
  </si>
  <si>
    <t>DZ25CDC</t>
  </si>
  <si>
    <t>DZ25CEL</t>
  </si>
  <si>
    <t>DZ25CEM</t>
  </si>
  <si>
    <t>DZ25CNE</t>
  </si>
  <si>
    <t>DZ25CUX</t>
  </si>
  <si>
    <t>DZ25DDC</t>
  </si>
  <si>
    <t>DZ25DEL</t>
  </si>
  <si>
    <t>DZ25DEM</t>
  </si>
  <si>
    <t>DZ25DNE</t>
  </si>
  <si>
    <t>DZ25DUX</t>
  </si>
  <si>
    <t>DZ25EDC</t>
  </si>
  <si>
    <t>DZ25EEL</t>
  </si>
  <si>
    <t>DZ25EEM</t>
  </si>
  <si>
    <t>DZ25ENE</t>
  </si>
  <si>
    <t>DZ25EUX</t>
  </si>
  <si>
    <t>DZ25FDC</t>
  </si>
  <si>
    <t>DZ25FEL</t>
  </si>
  <si>
    <t>DZ25FEM</t>
  </si>
  <si>
    <t>DZ25FNE</t>
  </si>
  <si>
    <t>DZ26CDC</t>
  </si>
  <si>
    <t>DZ26CEL</t>
  </si>
  <si>
    <t>DZ26CEM</t>
  </si>
  <si>
    <t>DZ26CNE</t>
  </si>
  <si>
    <t>DZ26DDC</t>
  </si>
  <si>
    <t>DZ26DEL</t>
  </si>
  <si>
    <t>DZ26DEM</t>
  </si>
  <si>
    <t>DZ26DNE</t>
  </si>
  <si>
    <t>DZ26EDC</t>
  </si>
  <si>
    <t>DZ26EEL</t>
  </si>
  <si>
    <t>DZ26EEM</t>
  </si>
  <si>
    <t>DZ26ENE</t>
  </si>
  <si>
    <t>DZ26FDC</t>
  </si>
  <si>
    <t>DZ26FEL</t>
  </si>
  <si>
    <t>DZ26FEM</t>
  </si>
  <si>
    <t>DZ26FNE</t>
  </si>
  <si>
    <t>DZ26FUX</t>
  </si>
  <si>
    <t>DZ27GDC</t>
  </si>
  <si>
    <t>DZ27GEL</t>
  </si>
  <si>
    <t>DZ27GEM</t>
  </si>
  <si>
    <t>DZ27GNE</t>
  </si>
  <si>
    <t>DZ27HDC</t>
  </si>
  <si>
    <t>DZ27HEL</t>
  </si>
  <si>
    <t>DZ27HEM</t>
  </si>
  <si>
    <t>DZ27HNE</t>
  </si>
  <si>
    <t>DZ27HUX</t>
  </si>
  <si>
    <t>DZ27JDC</t>
  </si>
  <si>
    <t>DZ27JEL</t>
  </si>
  <si>
    <t>DZ27JEM</t>
  </si>
  <si>
    <t>DZ27JNE</t>
  </si>
  <si>
    <t>DZ27JUX</t>
  </si>
  <si>
    <t>DZ27KDC</t>
  </si>
  <si>
    <t>DZ27KEL</t>
  </si>
  <si>
    <t>DZ27KEM</t>
  </si>
  <si>
    <t>DZ27KNE</t>
  </si>
  <si>
    <t>DZ27LDC</t>
  </si>
  <si>
    <t>DZ27LEL</t>
  </si>
  <si>
    <t>DZ27LEM</t>
  </si>
  <si>
    <t>DZ27LNE</t>
  </si>
  <si>
    <t>DZ28ADC</t>
  </si>
  <si>
    <t>DZ28AEL</t>
  </si>
  <si>
    <t>DZ28AEM</t>
  </si>
  <si>
    <t>DZ28ANE</t>
  </si>
  <si>
    <t>DZ28BDC</t>
  </si>
  <si>
    <t>DZ28BEL</t>
  </si>
  <si>
    <t>DZ28BEM</t>
  </si>
  <si>
    <t>DZ28BNE</t>
  </si>
  <si>
    <t>DZ29CDC</t>
  </si>
  <si>
    <t>DZ29CEL</t>
  </si>
  <si>
    <t>DZ29CEM</t>
  </si>
  <si>
    <t>DZ29CNE</t>
  </si>
  <si>
    <t>DZ29DDC</t>
  </si>
  <si>
    <t>DZ29DEL</t>
  </si>
  <si>
    <t>DZ29DEM</t>
  </si>
  <si>
    <t>DZ29DNE</t>
  </si>
  <si>
    <t>DZ29DUX</t>
  </si>
  <si>
    <t>DZ29EDC</t>
  </si>
  <si>
    <t>DZ29EEL</t>
  </si>
  <si>
    <t>DZ29EEM</t>
  </si>
  <si>
    <t>DZ29ENE</t>
  </si>
  <si>
    <t>DZ29EUX</t>
  </si>
  <si>
    <t>DZ29FDC</t>
  </si>
  <si>
    <t>DZ29FEL</t>
  </si>
  <si>
    <t>DZ29FEM</t>
  </si>
  <si>
    <t>DZ29FNE</t>
  </si>
  <si>
    <t>DZ29FUX</t>
  </si>
  <si>
    <t>DZ30ZDC</t>
  </si>
  <si>
    <t>DZ30ZEL</t>
  </si>
  <si>
    <t>DZ30ZEM</t>
  </si>
  <si>
    <t>DZ30ZNE</t>
  </si>
  <si>
    <t>DZ31ZDC</t>
  </si>
  <si>
    <t>DZ31ZEL</t>
  </si>
  <si>
    <t>DZ31ZEM</t>
  </si>
  <si>
    <t>DZ32ZDC</t>
  </si>
  <si>
    <t>DZ32ZEL</t>
  </si>
  <si>
    <t>DZ32ZEM</t>
  </si>
  <si>
    <t>DZ33ZEM</t>
  </si>
  <si>
    <t>DZ33Z</t>
  </si>
  <si>
    <t>DZ33ZNE</t>
  </si>
  <si>
    <t>DZ36ZDC</t>
  </si>
  <si>
    <t>DZ36Z</t>
  </si>
  <si>
    <t>DZ37ADC</t>
  </si>
  <si>
    <t>DZ37AEL</t>
  </si>
  <si>
    <t>DZ37AEM</t>
  </si>
  <si>
    <t>DZ37ANE</t>
  </si>
  <si>
    <t>DZ37BDC</t>
  </si>
  <si>
    <t>DZ37BEL</t>
  </si>
  <si>
    <t>DZ37BEM</t>
  </si>
  <si>
    <t>DZ37BNE</t>
  </si>
  <si>
    <t>DZ38ZDC</t>
  </si>
  <si>
    <t>DZ38Z</t>
  </si>
  <si>
    <t>DZ38ZEL</t>
  </si>
  <si>
    <t>DZ38ZEM</t>
  </si>
  <si>
    <t>DZ42ZDC</t>
  </si>
  <si>
    <t>DZ42ZEL</t>
  </si>
  <si>
    <t>DZ42ZEM</t>
  </si>
  <si>
    <t>DZ42ZNE</t>
  </si>
  <si>
    <t>DZ45ZDC</t>
  </si>
  <si>
    <t>DZ45Z</t>
  </si>
  <si>
    <t>DZ45ZEL</t>
  </si>
  <si>
    <t>DZ46ZDC</t>
  </si>
  <si>
    <t>DZ46Z</t>
  </si>
  <si>
    <t>DZ49ZDC</t>
  </si>
  <si>
    <t>DZ49ZEM</t>
  </si>
  <si>
    <t>DZ50ZDC</t>
  </si>
  <si>
    <t>DZ50ZEL</t>
  </si>
  <si>
    <t>DZ50ZEM</t>
  </si>
  <si>
    <t>DZ50ZNE</t>
  </si>
  <si>
    <t>DZ50ZUX</t>
  </si>
  <si>
    <t>DZ51ZEL</t>
  </si>
  <si>
    <t>DZ51ZEM</t>
  </si>
  <si>
    <t>DZ51ZNE</t>
  </si>
  <si>
    <t>DZ54ZDC</t>
  </si>
  <si>
    <t>DZ54ZEL</t>
  </si>
  <si>
    <t>DZ54ZEM</t>
  </si>
  <si>
    <t>DZ54ZNE</t>
  </si>
  <si>
    <t>DZ55ZDC</t>
  </si>
  <si>
    <t>DZ55Z</t>
  </si>
  <si>
    <t>DZ56ZDC</t>
  </si>
  <si>
    <t>DZ56Z</t>
  </si>
  <si>
    <t>DZ57ZDC</t>
  </si>
  <si>
    <t>DZ57Z</t>
  </si>
  <si>
    <t>DZ57ZEL</t>
  </si>
  <si>
    <t>DZ57ZEM</t>
  </si>
  <si>
    <t>DZ59ZDC</t>
  </si>
  <si>
    <t>DZ59Z</t>
  </si>
  <si>
    <t>DZ59ZEL</t>
  </si>
  <si>
    <t>DZ59ZEM</t>
  </si>
  <si>
    <t>DZ60ZDC</t>
  </si>
  <si>
    <t>DZ60Z</t>
  </si>
  <si>
    <t>DZ60ZEM</t>
  </si>
  <si>
    <t>DZ62AEL</t>
  </si>
  <si>
    <t>DZ62AEM</t>
  </si>
  <si>
    <t>DZ62ANE</t>
  </si>
  <si>
    <t>DZ62BEL</t>
  </si>
  <si>
    <t>DZ62BEM</t>
  </si>
  <si>
    <t>DZ62BNE</t>
  </si>
  <si>
    <t>DZ62CEL</t>
  </si>
  <si>
    <t>DZ62CEM</t>
  </si>
  <si>
    <t>DZ62CNE</t>
  </si>
  <si>
    <t>DZ63ADC</t>
  </si>
  <si>
    <t>DZ63AEL</t>
  </si>
  <si>
    <t>DZ63AEM</t>
  </si>
  <si>
    <t>DZ63ANE</t>
  </si>
  <si>
    <t>DZ63BDC</t>
  </si>
  <si>
    <t>DZ63BEL</t>
  </si>
  <si>
    <t>DZ63BEM</t>
  </si>
  <si>
    <t>DZ63BNE</t>
  </si>
  <si>
    <t>DZ63CDC</t>
  </si>
  <si>
    <t>DZ63CEL</t>
  </si>
  <si>
    <t>DZ63CEM</t>
  </si>
  <si>
    <t>DZ63CNE</t>
  </si>
  <si>
    <t>DZ63DDC</t>
  </si>
  <si>
    <t>DZ63DEL</t>
  </si>
  <si>
    <t>DZ63DEM</t>
  </si>
  <si>
    <t>DZ63DNE</t>
  </si>
  <si>
    <t>DZ63EEL</t>
  </si>
  <si>
    <t>DZ63EEM</t>
  </si>
  <si>
    <t>DZ63ENE</t>
  </si>
  <si>
    <t>DZ64ADC</t>
  </si>
  <si>
    <t>DZ64AEL</t>
  </si>
  <si>
    <t>DZ64AEM</t>
  </si>
  <si>
    <t>DZ64ANE</t>
  </si>
  <si>
    <t>DZ64AUX</t>
  </si>
  <si>
    <t>DZ64BDC</t>
  </si>
  <si>
    <t>DZ64BEL</t>
  </si>
  <si>
    <t>DZ64BEM</t>
  </si>
  <si>
    <t>DZ64BNE</t>
  </si>
  <si>
    <t>DZ64CDC</t>
  </si>
  <si>
    <t>DZ64CEL</t>
  </si>
  <si>
    <t>DZ64CEM</t>
  </si>
  <si>
    <t>DZ64CNE</t>
  </si>
  <si>
    <t>DZ64CUX</t>
  </si>
  <si>
    <t>DZ64DDC</t>
  </si>
  <si>
    <t>DZ64DEL</t>
  </si>
  <si>
    <t>DZ64DEM</t>
  </si>
  <si>
    <t>DZ64DNE</t>
  </si>
  <si>
    <t>DZ64EDC</t>
  </si>
  <si>
    <t>DZ64EEL</t>
  </si>
  <si>
    <t>DZ64EEM</t>
  </si>
  <si>
    <t>DZ64ENE</t>
  </si>
  <si>
    <t>EA01ZDC</t>
  </si>
  <si>
    <t>EA01Z</t>
  </si>
  <si>
    <t>EA01ZEL</t>
  </si>
  <si>
    <t>EA01ZNE</t>
  </si>
  <si>
    <t>EA02ZDC</t>
  </si>
  <si>
    <t>EA02Z</t>
  </si>
  <si>
    <t>EA02ZEL</t>
  </si>
  <si>
    <t>EA02ZEM</t>
  </si>
  <si>
    <t>EA02ZNE</t>
  </si>
  <si>
    <t>EA03ADC</t>
  </si>
  <si>
    <t>EA03AEL</t>
  </si>
  <si>
    <t>EA03AEM</t>
  </si>
  <si>
    <t>EA03ANE</t>
  </si>
  <si>
    <t>EA03BDC</t>
  </si>
  <si>
    <t>EA03BEL</t>
  </si>
  <si>
    <t>EA03BEM</t>
  </si>
  <si>
    <t>EA03BNE</t>
  </si>
  <si>
    <t>EA03CDC</t>
  </si>
  <si>
    <t>EA03CEL</t>
  </si>
  <si>
    <t>EA03CEM</t>
  </si>
  <si>
    <t>EA03CNE</t>
  </si>
  <si>
    <t>EA03DDC</t>
  </si>
  <si>
    <t>EA03DEL</t>
  </si>
  <si>
    <t>EA03DEM</t>
  </si>
  <si>
    <t>EA03DNE</t>
  </si>
  <si>
    <t>EA03DUX</t>
  </si>
  <si>
    <t>EA03EDC</t>
  </si>
  <si>
    <t>EA03EEL</t>
  </si>
  <si>
    <t>EA03EEM</t>
  </si>
  <si>
    <t>EA03ENE</t>
  </si>
  <si>
    <t>EA03EUX</t>
  </si>
  <si>
    <t>EA05ADC</t>
  </si>
  <si>
    <t>EA05AEL</t>
  </si>
  <si>
    <t>EA05AEM</t>
  </si>
  <si>
    <t>EA05ANE</t>
  </si>
  <si>
    <t>EA05BDC</t>
  </si>
  <si>
    <t>EA05BEL</t>
  </si>
  <si>
    <t>EA05BEM</t>
  </si>
  <si>
    <t>EA05BNE</t>
  </si>
  <si>
    <t>EA05CDC</t>
  </si>
  <si>
    <t>EA05CEL</t>
  </si>
  <si>
    <t>EA05CEM</t>
  </si>
  <si>
    <t>EA05CNE</t>
  </si>
  <si>
    <t>EA05CUX</t>
  </si>
  <si>
    <t>EA05DDC</t>
  </si>
  <si>
    <t>EA05DEL</t>
  </si>
  <si>
    <t>EA05DEM</t>
  </si>
  <si>
    <t>EA05DNE</t>
  </si>
  <si>
    <t>EA05DUX</t>
  </si>
  <si>
    <t>EA07ADC</t>
  </si>
  <si>
    <t>EA07AEL</t>
  </si>
  <si>
    <t>EA07AEM</t>
  </si>
  <si>
    <t>EA07ANE</t>
  </si>
  <si>
    <t>EA07BDC</t>
  </si>
  <si>
    <t>EA07BEL</t>
  </si>
  <si>
    <t>EA07BEM</t>
  </si>
  <si>
    <t>EA07BNE</t>
  </si>
  <si>
    <t>EA07CDC</t>
  </si>
  <si>
    <t>EA07CEL</t>
  </si>
  <si>
    <t>EA07CEM</t>
  </si>
  <si>
    <t>EA07CNE</t>
  </si>
  <si>
    <t>EA11ADC</t>
  </si>
  <si>
    <t>EA11AEL</t>
  </si>
  <si>
    <t>EA11AEM</t>
  </si>
  <si>
    <t>EA11ANE</t>
  </si>
  <si>
    <t>EA11BDC</t>
  </si>
  <si>
    <t>EA11BEL</t>
  </si>
  <si>
    <t>EA11BEM</t>
  </si>
  <si>
    <t>EA11BNE</t>
  </si>
  <si>
    <t>EA12ADC</t>
  </si>
  <si>
    <t>EA12AEL</t>
  </si>
  <si>
    <t>EA12AEM</t>
  </si>
  <si>
    <t>EA12ANE</t>
  </si>
  <si>
    <t>EA12BDC</t>
  </si>
  <si>
    <t>EA12BEL</t>
  </si>
  <si>
    <t>EA12BEM</t>
  </si>
  <si>
    <t>EA12BNE</t>
  </si>
  <si>
    <t>EA12CDC</t>
  </si>
  <si>
    <t>EA12CEL</t>
  </si>
  <si>
    <t>EA12CEM</t>
  </si>
  <si>
    <t>EA12CNE</t>
  </si>
  <si>
    <t>EA12DDC</t>
  </si>
  <si>
    <t>EA12DEL</t>
  </si>
  <si>
    <t>EA12DEM</t>
  </si>
  <si>
    <t>EA12DNE</t>
  </si>
  <si>
    <t>EA14AEL</t>
  </si>
  <si>
    <t>EA14AEM</t>
  </si>
  <si>
    <t>EA14ANE</t>
  </si>
  <si>
    <t>EA14BEL</t>
  </si>
  <si>
    <t>EA14BEM</t>
  </si>
  <si>
    <t>EA14BNE</t>
  </si>
  <si>
    <t>EA14CDC</t>
  </si>
  <si>
    <t>EA14CEL</t>
  </si>
  <si>
    <t>EA14CEM</t>
  </si>
  <si>
    <t>EA14CNE</t>
  </si>
  <si>
    <t>EA14DDC</t>
  </si>
  <si>
    <t>EA14DEL</t>
  </si>
  <si>
    <t>EA14DEM</t>
  </si>
  <si>
    <t>EA14DNE</t>
  </si>
  <si>
    <t>EA16ADC</t>
  </si>
  <si>
    <t>EA16AEL</t>
  </si>
  <si>
    <t>EA16AEM</t>
  </si>
  <si>
    <t>EA16ANE</t>
  </si>
  <si>
    <t>EA16BEL</t>
  </si>
  <si>
    <t>EA16BEM</t>
  </si>
  <si>
    <t>EA16BNE</t>
  </si>
  <si>
    <t>EA16CEL</t>
  </si>
  <si>
    <t>EA16CEM</t>
  </si>
  <si>
    <t>EA16CNE</t>
  </si>
  <si>
    <t>EA16DEL</t>
  </si>
  <si>
    <t>EA16DEM</t>
  </si>
  <si>
    <t>EA16DNE</t>
  </si>
  <si>
    <t>EA17AEL</t>
  </si>
  <si>
    <t>EA17AEM</t>
  </si>
  <si>
    <t>EA17ANE</t>
  </si>
  <si>
    <t>EA17BDC</t>
  </si>
  <si>
    <t>EA17BEL</t>
  </si>
  <si>
    <t>EA17BEM</t>
  </si>
  <si>
    <t>EA17BNE</t>
  </si>
  <si>
    <t>EA17CDC</t>
  </si>
  <si>
    <t>EA17CEL</t>
  </si>
  <si>
    <t>EA17CEM</t>
  </si>
  <si>
    <t>EA17CNE</t>
  </si>
  <si>
    <t>EA17DDC</t>
  </si>
  <si>
    <t>EA17DEL</t>
  </si>
  <si>
    <t>EA17DEM</t>
  </si>
  <si>
    <t>EA17DNE</t>
  </si>
  <si>
    <t>EA19AEL</t>
  </si>
  <si>
    <t>EA19AEM</t>
  </si>
  <si>
    <t>EA19ANE</t>
  </si>
  <si>
    <t>EA19BEL</t>
  </si>
  <si>
    <t>EA19BEM</t>
  </si>
  <si>
    <t>EA19BNE</t>
  </si>
  <si>
    <t>EA19CEL</t>
  </si>
  <si>
    <t>EA19CEM</t>
  </si>
  <si>
    <t>EA19CNE</t>
  </si>
  <si>
    <t>EA20AEL</t>
  </si>
  <si>
    <t>EA20AEM</t>
  </si>
  <si>
    <t>EA20ANE</t>
  </si>
  <si>
    <t>EA20BDC</t>
  </si>
  <si>
    <t>EA20BEL</t>
  </si>
  <si>
    <t>EA20BEM</t>
  </si>
  <si>
    <t>EA20BNE</t>
  </si>
  <si>
    <t>EA20CDC</t>
  </si>
  <si>
    <t>EA20CEL</t>
  </si>
  <si>
    <t>EA20CEM</t>
  </si>
  <si>
    <t>EA20CNE</t>
  </si>
  <si>
    <t>EA22ZEL</t>
  </si>
  <si>
    <t>EA22ZEM</t>
  </si>
  <si>
    <t>EA22ZNE</t>
  </si>
  <si>
    <t>EA29ADC</t>
  </si>
  <si>
    <t>EA29AEL</t>
  </si>
  <si>
    <t>EA29AEM</t>
  </si>
  <si>
    <t>EA29ANE</t>
  </si>
  <si>
    <t>EA29BDC</t>
  </si>
  <si>
    <t>EA29BEL</t>
  </si>
  <si>
    <t>EA29BEM</t>
  </si>
  <si>
    <t>EA29BNE</t>
  </si>
  <si>
    <t>EA29CDC</t>
  </si>
  <si>
    <t>EA29CEL</t>
  </si>
  <si>
    <t>EA29CEM</t>
  </si>
  <si>
    <t>EA29CNE</t>
  </si>
  <si>
    <t>EA31ADC</t>
  </si>
  <si>
    <t>EA31AEL</t>
  </si>
  <si>
    <t>EA31AEM</t>
  </si>
  <si>
    <t>EA31ANE</t>
  </si>
  <si>
    <t>EA31BDC</t>
  </si>
  <si>
    <t>EA31BEL</t>
  </si>
  <si>
    <t>EA31BEM</t>
  </si>
  <si>
    <t>EA31BNE</t>
  </si>
  <si>
    <t>EA31CDC</t>
  </si>
  <si>
    <t>EA31CEL</t>
  </si>
  <si>
    <t>EA31CEM</t>
  </si>
  <si>
    <t>EA31CNE</t>
  </si>
  <si>
    <t>EA31DDC</t>
  </si>
  <si>
    <t>EA31DEL</t>
  </si>
  <si>
    <t>EA31DEM</t>
  </si>
  <si>
    <t>EA31DNE</t>
  </si>
  <si>
    <t>EA31DUX</t>
  </si>
  <si>
    <t>EA35ADC</t>
  </si>
  <si>
    <t>EA35AEL</t>
  </si>
  <si>
    <t>EA35AEM</t>
  </si>
  <si>
    <t>EA35ANE</t>
  </si>
  <si>
    <t>EA35BDC</t>
  </si>
  <si>
    <t>EA35BEL</t>
  </si>
  <si>
    <t>EA35BEM</t>
  </si>
  <si>
    <t>EA35BNE</t>
  </si>
  <si>
    <t>EA35CDC</t>
  </si>
  <si>
    <t>EA35CEL</t>
  </si>
  <si>
    <t>EA35CEM</t>
  </si>
  <si>
    <t>EA35CNE</t>
  </si>
  <si>
    <t>EA35DDC</t>
  </si>
  <si>
    <t>EA35DEL</t>
  </si>
  <si>
    <t>EA35DEM</t>
  </si>
  <si>
    <t>EA35DNE</t>
  </si>
  <si>
    <t>EA36CDC</t>
  </si>
  <si>
    <t>EA36CEL</t>
  </si>
  <si>
    <t>EA36CEM</t>
  </si>
  <si>
    <t>EA36CNE</t>
  </si>
  <si>
    <t>EA36DDC</t>
  </si>
  <si>
    <t>EA36DEL</t>
  </si>
  <si>
    <t>EA36DEM</t>
  </si>
  <si>
    <t>EA36DNE</t>
  </si>
  <si>
    <t>EA36EDC</t>
  </si>
  <si>
    <t>EA36EEL</t>
  </si>
  <si>
    <t>EA36EEM</t>
  </si>
  <si>
    <t>EA36ENE</t>
  </si>
  <si>
    <t>EA36FDC</t>
  </si>
  <si>
    <t>EA36FEL</t>
  </si>
  <si>
    <t>EA36FEM</t>
  </si>
  <si>
    <t>EA36FNE</t>
  </si>
  <si>
    <t>EA36FUX</t>
  </si>
  <si>
    <t>EA36GDC</t>
  </si>
  <si>
    <t>EA36GEL</t>
  </si>
  <si>
    <t>EA36GEM</t>
  </si>
  <si>
    <t>EA36GNE</t>
  </si>
  <si>
    <t>EA36GUX</t>
  </si>
  <si>
    <t>EA36HDC</t>
  </si>
  <si>
    <t>EA36HEL</t>
  </si>
  <si>
    <t>EA36HEM</t>
  </si>
  <si>
    <t>EA36HNE</t>
  </si>
  <si>
    <t>EA36HUX</t>
  </si>
  <si>
    <t>EA39ADC</t>
  </si>
  <si>
    <t>EA39AEL</t>
  </si>
  <si>
    <t>EA39AEM</t>
  </si>
  <si>
    <t>EA39ANE</t>
  </si>
  <si>
    <t>EA39BDC</t>
  </si>
  <si>
    <t>EA39BEL</t>
  </si>
  <si>
    <t>EA39BEM</t>
  </si>
  <si>
    <t>EA39BNE</t>
  </si>
  <si>
    <t>EA39BUX</t>
  </si>
  <si>
    <t>EA39CDC</t>
  </si>
  <si>
    <t>EA39CEL</t>
  </si>
  <si>
    <t>EA39CEM</t>
  </si>
  <si>
    <t>EA39CNE</t>
  </si>
  <si>
    <t>EA40ZDC</t>
  </si>
  <si>
    <t>EA40ZEL</t>
  </si>
  <si>
    <t>EA40ZEM</t>
  </si>
  <si>
    <t>EA40ZNE</t>
  </si>
  <si>
    <t>EA43ZEL</t>
  </si>
  <si>
    <t>EA43Z</t>
  </si>
  <si>
    <t>EA43ZEM</t>
  </si>
  <si>
    <t>EA43ZNE</t>
  </si>
  <si>
    <t>EA44ADC</t>
  </si>
  <si>
    <t>EA44AEL</t>
  </si>
  <si>
    <t>EA44AEM</t>
  </si>
  <si>
    <t>EA44ANE</t>
  </si>
  <si>
    <t>EA44BDC</t>
  </si>
  <si>
    <t>EA44BEL</t>
  </si>
  <si>
    <t>EA44BEM</t>
  </si>
  <si>
    <t>EA44BNE</t>
  </si>
  <si>
    <t>EA45ZDC</t>
  </si>
  <si>
    <t>EA45ZEL</t>
  </si>
  <si>
    <t>EA45ZEM</t>
  </si>
  <si>
    <t>EA45ZNE</t>
  </si>
  <si>
    <t>EA47ZDC</t>
  </si>
  <si>
    <t>EA47ZEL</t>
  </si>
  <si>
    <t>EA47ZEM</t>
  </si>
  <si>
    <t>EA47ZNE</t>
  </si>
  <si>
    <t>EA48ZDC</t>
  </si>
  <si>
    <t>EA48ZEL</t>
  </si>
  <si>
    <t>EA48ZEM</t>
  </si>
  <si>
    <t>EA48ZNE</t>
  </si>
  <si>
    <t>EA49ADC</t>
  </si>
  <si>
    <t>EA49AEL</t>
  </si>
  <si>
    <t>EA49AEM</t>
  </si>
  <si>
    <t>EA49ANE</t>
  </si>
  <si>
    <t>EA49BDC</t>
  </si>
  <si>
    <t>EA49BEL</t>
  </si>
  <si>
    <t>EA49BEM</t>
  </si>
  <si>
    <t>EA49BNE</t>
  </si>
  <si>
    <t>EA49CDC</t>
  </si>
  <si>
    <t>EA49CEL</t>
  </si>
  <si>
    <t>EA49CEM</t>
  </si>
  <si>
    <t>EA49CNE</t>
  </si>
  <si>
    <t>EA49CUX</t>
  </si>
  <si>
    <t>EA49DDC</t>
  </si>
  <si>
    <t>EA49DEL</t>
  </si>
  <si>
    <t>EA49DEM</t>
  </si>
  <si>
    <t>EA49DNE</t>
  </si>
  <si>
    <t>EA51AEL</t>
  </si>
  <si>
    <t>EA51AEM</t>
  </si>
  <si>
    <t>EA51ANE</t>
  </si>
  <si>
    <t>EA51BEL</t>
  </si>
  <si>
    <t>EA51BEM</t>
  </si>
  <si>
    <t>EA51BNE</t>
  </si>
  <si>
    <t>EA51CEL</t>
  </si>
  <si>
    <t>EA51CEM</t>
  </si>
  <si>
    <t>EA51CNE</t>
  </si>
  <si>
    <t>EA51DEL</t>
  </si>
  <si>
    <t>EA51DEM</t>
  </si>
  <si>
    <t>EA51DNE</t>
  </si>
  <si>
    <t>EA52AEL</t>
  </si>
  <si>
    <t>EA52AEM</t>
  </si>
  <si>
    <t>EA52ANE</t>
  </si>
  <si>
    <t>EA52BEL</t>
  </si>
  <si>
    <t>EA52BEM</t>
  </si>
  <si>
    <t>EA52BNE</t>
  </si>
  <si>
    <t>EA52CEL</t>
  </si>
  <si>
    <t>EA52CEM</t>
  </si>
  <si>
    <t>EA52CNE</t>
  </si>
  <si>
    <t>EA54ADC</t>
  </si>
  <si>
    <t>EA54AEL</t>
  </si>
  <si>
    <t>EA54AEM</t>
  </si>
  <si>
    <t>EA54ANE</t>
  </si>
  <si>
    <t>EA54BDC</t>
  </si>
  <si>
    <t>EA54BEL</t>
  </si>
  <si>
    <t>EA54BEM</t>
  </si>
  <si>
    <t>EA54BNE</t>
  </si>
  <si>
    <t>EA55ADC</t>
  </si>
  <si>
    <t>EA55AEL</t>
  </si>
  <si>
    <t>EA55AEM</t>
  </si>
  <si>
    <t>EA55ANE</t>
  </si>
  <si>
    <t>EA55BDC</t>
  </si>
  <si>
    <t>EA55BEL</t>
  </si>
  <si>
    <t>EA55BEM</t>
  </si>
  <si>
    <t>EA55BNE</t>
  </si>
  <si>
    <t>EA56ADC</t>
  </si>
  <si>
    <t>EA56AEL</t>
  </si>
  <si>
    <t>EA56AEM</t>
  </si>
  <si>
    <t>EA56ANE</t>
  </si>
  <si>
    <t>EA56BDC</t>
  </si>
  <si>
    <t>EA56BEL</t>
  </si>
  <si>
    <t>EA56BEM</t>
  </si>
  <si>
    <t>EA56BNE</t>
  </si>
  <si>
    <t>EA56CDC</t>
  </si>
  <si>
    <t>EA56CEL</t>
  </si>
  <si>
    <t>EA56CEM</t>
  </si>
  <si>
    <t>EA56CNE</t>
  </si>
  <si>
    <t>EA57ADC</t>
  </si>
  <si>
    <t>EA57AEL</t>
  </si>
  <si>
    <t>EA57AEM</t>
  </si>
  <si>
    <t>EA57ANE</t>
  </si>
  <si>
    <t>EA57BDC</t>
  </si>
  <si>
    <t>EA57BEL</t>
  </si>
  <si>
    <t>EA57BEM</t>
  </si>
  <si>
    <t>EA57BNE</t>
  </si>
  <si>
    <t>EA58ZDC</t>
  </si>
  <si>
    <t>EA58ZEL</t>
  </si>
  <si>
    <t>EA58ZEM</t>
  </si>
  <si>
    <t>EA58ZNE</t>
  </si>
  <si>
    <t>EA59ZEL</t>
  </si>
  <si>
    <t>EA59ZEM</t>
  </si>
  <si>
    <t>EA59ZNE</t>
  </si>
  <si>
    <t>EB02ADC</t>
  </si>
  <si>
    <t>EB02AEL</t>
  </si>
  <si>
    <t>EB02AEM</t>
  </si>
  <si>
    <t>EB02ANE</t>
  </si>
  <si>
    <t>EB02BDC</t>
  </si>
  <si>
    <t>EB02BEL</t>
  </si>
  <si>
    <t>EB02BEM</t>
  </si>
  <si>
    <t>EB02BNE</t>
  </si>
  <si>
    <t>EB02BUX</t>
  </si>
  <si>
    <t>EB02CDC</t>
  </si>
  <si>
    <t>EB02CEL</t>
  </si>
  <si>
    <t>EB02CEM</t>
  </si>
  <si>
    <t>EB02CNE</t>
  </si>
  <si>
    <t>EB03AEL</t>
  </si>
  <si>
    <t>EB03AEM</t>
  </si>
  <si>
    <t>EB03ANE</t>
  </si>
  <si>
    <t>EB03AUX</t>
  </si>
  <si>
    <t>EB03BDC</t>
  </si>
  <si>
    <t>EB03BEL</t>
  </si>
  <si>
    <t>EB03BEM</t>
  </si>
  <si>
    <t>EB03BNE</t>
  </si>
  <si>
    <t>EB03BUX</t>
  </si>
  <si>
    <t>EB03CDC</t>
  </si>
  <si>
    <t>EB03CEL</t>
  </si>
  <si>
    <t>EB03CEM</t>
  </si>
  <si>
    <t>EB03CNE</t>
  </si>
  <si>
    <t>EB03CUX</t>
  </si>
  <si>
    <t>EB03DDC</t>
  </si>
  <si>
    <t>EB03DEL</t>
  </si>
  <si>
    <t>EB03DEM</t>
  </si>
  <si>
    <t>EB03DNE</t>
  </si>
  <si>
    <t>EB03DUX</t>
  </si>
  <si>
    <t>EB03EDC</t>
  </si>
  <si>
    <t>EB03EEL</t>
  </si>
  <si>
    <t>EB03EEM</t>
  </si>
  <si>
    <t>EB03ENE</t>
  </si>
  <si>
    <t>EB03EUX</t>
  </si>
  <si>
    <t>EB04ZDC</t>
  </si>
  <si>
    <t>EB04ZEL</t>
  </si>
  <si>
    <t>EB04ZEM</t>
  </si>
  <si>
    <t>EB04ZNE</t>
  </si>
  <si>
    <t>EB04ZUX</t>
  </si>
  <si>
    <t>EB05AEL</t>
  </si>
  <si>
    <t>EB05AEM</t>
  </si>
  <si>
    <t>EB05ANE</t>
  </si>
  <si>
    <t>EB05BDC</t>
  </si>
  <si>
    <t>EB05BEL</t>
  </si>
  <si>
    <t>EB05BEM</t>
  </si>
  <si>
    <t>EB05BNE</t>
  </si>
  <si>
    <t>EB05CDC</t>
  </si>
  <si>
    <t>EB05CEL</t>
  </si>
  <si>
    <t>EB05CEM</t>
  </si>
  <si>
    <t>EB05CNE</t>
  </si>
  <si>
    <t>EB06ADC</t>
  </si>
  <si>
    <t>EB06AEL</t>
  </si>
  <si>
    <t>EB06AEM</t>
  </si>
  <si>
    <t>EB06ANE</t>
  </si>
  <si>
    <t>EB06BDC</t>
  </si>
  <si>
    <t>EB06BEL</t>
  </si>
  <si>
    <t>EB06BEM</t>
  </si>
  <si>
    <t>EB06BNE</t>
  </si>
  <si>
    <t>EB06CDC</t>
  </si>
  <si>
    <t>EB06CEL</t>
  </si>
  <si>
    <t>EB06CEM</t>
  </si>
  <si>
    <t>EB06CNE</t>
  </si>
  <si>
    <t>EB06CUX</t>
  </si>
  <si>
    <t>EB06DDC</t>
  </si>
  <si>
    <t>EB06DEL</t>
  </si>
  <si>
    <t>EB06DEM</t>
  </si>
  <si>
    <t>EB06DNE</t>
  </si>
  <si>
    <t>EB07ADC</t>
  </si>
  <si>
    <t>EB07AEL</t>
  </si>
  <si>
    <t>EB07AEM</t>
  </si>
  <si>
    <t>EB07ANE</t>
  </si>
  <si>
    <t>EB07AUX</t>
  </si>
  <si>
    <t>EB07BDC</t>
  </si>
  <si>
    <t>EB07BEL</t>
  </si>
  <si>
    <t>EB07BEM</t>
  </si>
  <si>
    <t>EB07BNE</t>
  </si>
  <si>
    <t>EB07BUX</t>
  </si>
  <si>
    <t>EB07CDC</t>
  </si>
  <si>
    <t>EB07CEL</t>
  </si>
  <si>
    <t>EB07CEM</t>
  </si>
  <si>
    <t>EB07CNE</t>
  </si>
  <si>
    <t>EB07CUX</t>
  </si>
  <si>
    <t>EB07DDC</t>
  </si>
  <si>
    <t>EB07DEL</t>
  </si>
  <si>
    <t>EB07DEM</t>
  </si>
  <si>
    <t>EB07DNE</t>
  </si>
  <si>
    <t>EB07EDC</t>
  </si>
  <si>
    <t>EB07EEL</t>
  </si>
  <si>
    <t>EB07EEM</t>
  </si>
  <si>
    <t>EB07ENE</t>
  </si>
  <si>
    <t>EB07EUX</t>
  </si>
  <si>
    <t>EB08ADC</t>
  </si>
  <si>
    <t>EB08AEL</t>
  </si>
  <si>
    <t>EB08AEM</t>
  </si>
  <si>
    <t>EB08ANE</t>
  </si>
  <si>
    <t>EB08BDC</t>
  </si>
  <si>
    <t>EB08BEL</t>
  </si>
  <si>
    <t>EB08BEM</t>
  </si>
  <si>
    <t>EB08BNE</t>
  </si>
  <si>
    <t>EB08CDC</t>
  </si>
  <si>
    <t>EB08CEL</t>
  </si>
  <si>
    <t>EB08CEM</t>
  </si>
  <si>
    <t>EB08CNE</t>
  </si>
  <si>
    <t>EB08CUX</t>
  </si>
  <si>
    <t>EB08DDC</t>
  </si>
  <si>
    <t>EB08DEL</t>
  </si>
  <si>
    <t>EB08DEM</t>
  </si>
  <si>
    <t>EB08DNE</t>
  </si>
  <si>
    <t>EB08DUX</t>
  </si>
  <si>
    <t>EB08EDC</t>
  </si>
  <si>
    <t>EB08EEL</t>
  </si>
  <si>
    <t>EB08EEM</t>
  </si>
  <si>
    <t>EB08ENE</t>
  </si>
  <si>
    <t>EB09ADC</t>
  </si>
  <si>
    <t>EB09AEL</t>
  </si>
  <si>
    <t>EB09AEM</t>
  </si>
  <si>
    <t>EB09ANE</t>
  </si>
  <si>
    <t>EB09BDC</t>
  </si>
  <si>
    <t>EB09BEL</t>
  </si>
  <si>
    <t>EB09BEM</t>
  </si>
  <si>
    <t>EB09BNE</t>
  </si>
  <si>
    <t>EB10ADC</t>
  </si>
  <si>
    <t>EB10AEL</t>
  </si>
  <si>
    <t>EB10AEM</t>
  </si>
  <si>
    <t>EB10ANE</t>
  </si>
  <si>
    <t>EB10AUX</t>
  </si>
  <si>
    <t>EB10BDC</t>
  </si>
  <si>
    <t>EB10BEL</t>
  </si>
  <si>
    <t>EB10BEM</t>
  </si>
  <si>
    <t>EB10BNE</t>
  </si>
  <si>
    <t>EB10CEL</t>
  </si>
  <si>
    <t>EB10CEM</t>
  </si>
  <si>
    <t>EB10CNE</t>
  </si>
  <si>
    <t>EB10DDC</t>
  </si>
  <si>
    <t>EB10DEL</t>
  </si>
  <si>
    <t>EB10DEM</t>
  </si>
  <si>
    <t>EB10DNE</t>
  </si>
  <si>
    <t>EB10DUX</t>
  </si>
  <si>
    <t>EB10EDC</t>
  </si>
  <si>
    <t>EB10EEL</t>
  </si>
  <si>
    <t>EB10EEM</t>
  </si>
  <si>
    <t>EB10ENE</t>
  </si>
  <si>
    <t>EB10EUX</t>
  </si>
  <si>
    <t>EB12ADC</t>
  </si>
  <si>
    <t>EB12AEL</t>
  </si>
  <si>
    <t>EB12AEM</t>
  </si>
  <si>
    <t>EB12ANE</t>
  </si>
  <si>
    <t>EB12BDC</t>
  </si>
  <si>
    <t>EB12BEL</t>
  </si>
  <si>
    <t>EB12BEM</t>
  </si>
  <si>
    <t>EB12BNE</t>
  </si>
  <si>
    <t>EB12BUX</t>
  </si>
  <si>
    <t>EB12CDC</t>
  </si>
  <si>
    <t>EB12CEL</t>
  </si>
  <si>
    <t>EB12CEM</t>
  </si>
  <si>
    <t>EB12CNE</t>
  </si>
  <si>
    <t>EB12CUX</t>
  </si>
  <si>
    <t>EB13AEL</t>
  </si>
  <si>
    <t>EB13AEM</t>
  </si>
  <si>
    <t>EB13ANE</t>
  </si>
  <si>
    <t>EB13BDC</t>
  </si>
  <si>
    <t>EB13BEL</t>
  </si>
  <si>
    <t>EB13BEM</t>
  </si>
  <si>
    <t>EB13BNE</t>
  </si>
  <si>
    <t>EB13BUX</t>
  </si>
  <si>
    <t>EB13CDC</t>
  </si>
  <si>
    <t>EB13CEL</t>
  </si>
  <si>
    <t>EB13CEM</t>
  </si>
  <si>
    <t>EB13CNE</t>
  </si>
  <si>
    <t>EB13CUX</t>
  </si>
  <si>
    <t>EB13DDC</t>
  </si>
  <si>
    <t>EB13DEL</t>
  </si>
  <si>
    <t>EB13DEM</t>
  </si>
  <si>
    <t>EB13DNE</t>
  </si>
  <si>
    <t>EB13DUX</t>
  </si>
  <si>
    <t>EB14ADC</t>
  </si>
  <si>
    <t>EB14AEL</t>
  </si>
  <si>
    <t>EB14AEM</t>
  </si>
  <si>
    <t>EB14ANE</t>
  </si>
  <si>
    <t>EB14BDC</t>
  </si>
  <si>
    <t>EB14BEL</t>
  </si>
  <si>
    <t>EB14BEM</t>
  </si>
  <si>
    <t>EB14BNE</t>
  </si>
  <si>
    <t>EB14CDC</t>
  </si>
  <si>
    <t>EB14CEL</t>
  </si>
  <si>
    <t>EB14CEM</t>
  </si>
  <si>
    <t>EB14CNE</t>
  </si>
  <si>
    <t>EB14CUX</t>
  </si>
  <si>
    <t>EB14DDC</t>
  </si>
  <si>
    <t>EB14DEL</t>
  </si>
  <si>
    <t>EB14DEM</t>
  </si>
  <si>
    <t>EB14DNE</t>
  </si>
  <si>
    <t>EB14DUX</t>
  </si>
  <si>
    <t>EB14EDC</t>
  </si>
  <si>
    <t>EB14EEL</t>
  </si>
  <si>
    <t>EB14EEM</t>
  </si>
  <si>
    <t>EB14ENE</t>
  </si>
  <si>
    <t>EB14EUX</t>
  </si>
  <si>
    <t>EB15ADC</t>
  </si>
  <si>
    <t>EB15AEL</t>
  </si>
  <si>
    <t>EB15AEM</t>
  </si>
  <si>
    <t>EB15ANE</t>
  </si>
  <si>
    <t>EB15BDC</t>
  </si>
  <si>
    <t>EB15BEL</t>
  </si>
  <si>
    <t>EB15BEM</t>
  </si>
  <si>
    <t>EB15BNE</t>
  </si>
  <si>
    <t>EB15CDC</t>
  </si>
  <si>
    <t>EB15CEL</t>
  </si>
  <si>
    <t>EB15CEM</t>
  </si>
  <si>
    <t>EB15CNE</t>
  </si>
  <si>
    <t>EC01ADC</t>
  </si>
  <si>
    <t>EC01AEL</t>
  </si>
  <si>
    <t>EC01AEM</t>
  </si>
  <si>
    <t>EC01ANE</t>
  </si>
  <si>
    <t>EC01BDC</t>
  </si>
  <si>
    <t>EC01BEL</t>
  </si>
  <si>
    <t>EC01BEM</t>
  </si>
  <si>
    <t>EC01BNE</t>
  </si>
  <si>
    <t>EC01CDC</t>
  </si>
  <si>
    <t>EC01CEL</t>
  </si>
  <si>
    <t>EC01CEM</t>
  </si>
  <si>
    <t>EC01CNE</t>
  </si>
  <si>
    <t>EC02ADC</t>
  </si>
  <si>
    <t>EC02AEL</t>
  </si>
  <si>
    <t>EC02AEM</t>
  </si>
  <si>
    <t>EC02ANE</t>
  </si>
  <si>
    <t>EC02BDC</t>
  </si>
  <si>
    <t>EC02BEL</t>
  </si>
  <si>
    <t>EC02BEM</t>
  </si>
  <si>
    <t>EC02BNE</t>
  </si>
  <si>
    <t>EC02CDC</t>
  </si>
  <si>
    <t>EC02CEL</t>
  </si>
  <si>
    <t>EC02CEM</t>
  </si>
  <si>
    <t>EC02CNE</t>
  </si>
  <si>
    <t>EC03AEL</t>
  </si>
  <si>
    <t>EC03AEM</t>
  </si>
  <si>
    <t>EC03ANE</t>
  </si>
  <si>
    <t>EC03BEL</t>
  </si>
  <si>
    <t>EC03BEM</t>
  </si>
  <si>
    <t>EC03BNE</t>
  </si>
  <si>
    <t>EC03CEL</t>
  </si>
  <si>
    <t>EC03CEM</t>
  </si>
  <si>
    <t>EC03CNE</t>
  </si>
  <si>
    <t>FZ12LEL</t>
  </si>
  <si>
    <t>FZ12LEM</t>
  </si>
  <si>
    <t>FZ12LNE</t>
  </si>
  <si>
    <t>FZ12LUX</t>
  </si>
  <si>
    <t>FZ12MDC</t>
  </si>
  <si>
    <t>FZ12MEL</t>
  </si>
  <si>
    <t>FZ12MEM</t>
  </si>
  <si>
    <t>FZ12MNE</t>
  </si>
  <si>
    <t>FZ12NDC</t>
  </si>
  <si>
    <t>FZ12NEL</t>
  </si>
  <si>
    <t>FZ12NEM</t>
  </si>
  <si>
    <t>FZ12NNE</t>
  </si>
  <si>
    <t>FZ12PDC</t>
  </si>
  <si>
    <t>FZ12PEL</t>
  </si>
  <si>
    <t>FZ12PEM</t>
  </si>
  <si>
    <t>FZ12PNE</t>
  </si>
  <si>
    <t>FZ12PUX</t>
  </si>
  <si>
    <t>FZ12QDC</t>
  </si>
  <si>
    <t>FZ12QEL</t>
  </si>
  <si>
    <t>FZ12QEM</t>
  </si>
  <si>
    <t>FZ12QNE</t>
  </si>
  <si>
    <t>FZ12QUX</t>
  </si>
  <si>
    <t>FZ12RDC</t>
  </si>
  <si>
    <t>FZ12REL</t>
  </si>
  <si>
    <t>FZ12REM</t>
  </si>
  <si>
    <t>FZ12RNE</t>
  </si>
  <si>
    <t>FZ12SDC</t>
  </si>
  <si>
    <t>FZ12SEL</t>
  </si>
  <si>
    <t>FZ12SEM</t>
  </si>
  <si>
    <t>FZ12SNE</t>
  </si>
  <si>
    <t>FZ12TEL</t>
  </si>
  <si>
    <t>FZ12TEM</t>
  </si>
  <si>
    <t>FZ12TNE</t>
  </si>
  <si>
    <t>FZ12UDC</t>
  </si>
  <si>
    <t>FZ12UEL</t>
  </si>
  <si>
    <t>FZ12UEM</t>
  </si>
  <si>
    <t>FZ12UNE</t>
  </si>
  <si>
    <t>FZ13CDC</t>
  </si>
  <si>
    <t>FZ13CEL</t>
  </si>
  <si>
    <t>FZ13CEM</t>
  </si>
  <si>
    <t>FZ13CNE</t>
  </si>
  <si>
    <t>FZ13CUX</t>
  </si>
  <si>
    <t>FZ13DDC</t>
  </si>
  <si>
    <t>FZ13DEL</t>
  </si>
  <si>
    <t>FZ13DEM</t>
  </si>
  <si>
    <t>FZ13DNE</t>
  </si>
  <si>
    <t>FZ17DDC</t>
  </si>
  <si>
    <t>FZ17DEL</t>
  </si>
  <si>
    <t>FZ17DEM</t>
  </si>
  <si>
    <t>FZ17EDC</t>
  </si>
  <si>
    <t>FZ17EEL</t>
  </si>
  <si>
    <t>FZ17EEM</t>
  </si>
  <si>
    <t>FZ17ENE</t>
  </si>
  <si>
    <t>FZ17FDC</t>
  </si>
  <si>
    <t>FZ17FEL</t>
  </si>
  <si>
    <t>FZ17FEM</t>
  </si>
  <si>
    <t>FZ17FNE</t>
  </si>
  <si>
    <t>FZ17GDC</t>
  </si>
  <si>
    <t>FZ17GEL</t>
  </si>
  <si>
    <t>FZ17GEM</t>
  </si>
  <si>
    <t>FZ17GNE</t>
  </si>
  <si>
    <t>FZ18EDC</t>
  </si>
  <si>
    <t>FZ18EEL</t>
  </si>
  <si>
    <t>FZ18EEM</t>
  </si>
  <si>
    <t>FZ18ENE</t>
  </si>
  <si>
    <t>FZ18FDC</t>
  </si>
  <si>
    <t>FZ18FEL</t>
  </si>
  <si>
    <t>FZ18FEM</t>
  </si>
  <si>
    <t>FZ18FNE</t>
  </si>
  <si>
    <t>FZ18GDC</t>
  </si>
  <si>
    <t>FZ18GEL</t>
  </si>
  <si>
    <t>FZ18GEM</t>
  </si>
  <si>
    <t>FZ18GNE</t>
  </si>
  <si>
    <t>FZ18HDC</t>
  </si>
  <si>
    <t>FZ18HEL</t>
  </si>
  <si>
    <t>FZ18HEM</t>
  </si>
  <si>
    <t>FZ18HNE</t>
  </si>
  <si>
    <t>FZ18HUX</t>
  </si>
  <si>
    <t>FZ18JDC</t>
  </si>
  <si>
    <t>FZ18JEL</t>
  </si>
  <si>
    <t>FZ18JEM</t>
  </si>
  <si>
    <t>FZ18JNE</t>
  </si>
  <si>
    <t>FZ18JUX</t>
  </si>
  <si>
    <t>FZ18KDC</t>
  </si>
  <si>
    <t>FZ18KEL</t>
  </si>
  <si>
    <t>FZ18KEM</t>
  </si>
  <si>
    <t>FZ18KNE</t>
  </si>
  <si>
    <t>FZ19ADC</t>
  </si>
  <si>
    <t>FZ19AEL</t>
  </si>
  <si>
    <t>FZ19AEM</t>
  </si>
  <si>
    <t>FZ19ANE</t>
  </si>
  <si>
    <t>FZ19BDC</t>
  </si>
  <si>
    <t>FZ19BEL</t>
  </si>
  <si>
    <t>FZ19BEM</t>
  </si>
  <si>
    <t>FZ19BNE</t>
  </si>
  <si>
    <t>FZ20FEL</t>
  </si>
  <si>
    <t>FZ20FEM</t>
  </si>
  <si>
    <t>FZ20FNE</t>
  </si>
  <si>
    <t>FZ20GDC</t>
  </si>
  <si>
    <t>FZ20GEL</t>
  </si>
  <si>
    <t>FZ20GEM</t>
  </si>
  <si>
    <t>FZ20GNE</t>
  </si>
  <si>
    <t>FZ20HDC</t>
  </si>
  <si>
    <t>FZ20HEL</t>
  </si>
  <si>
    <t>FZ20HEM</t>
  </si>
  <si>
    <t>FZ20HNE</t>
  </si>
  <si>
    <t>FZ20HUX</t>
  </si>
  <si>
    <t>FZ20JDC</t>
  </si>
  <si>
    <t>FZ20JEL</t>
  </si>
  <si>
    <t>FZ20JEM</t>
  </si>
  <si>
    <t>FZ20JNE</t>
  </si>
  <si>
    <t>FZ20KEL</t>
  </si>
  <si>
    <t>FZ20KEM</t>
  </si>
  <si>
    <t>FZ20KNE</t>
  </si>
  <si>
    <t>FZ20LDC</t>
  </si>
  <si>
    <t>FZ20LEL</t>
  </si>
  <si>
    <t>FZ20LEM</t>
  </si>
  <si>
    <t>FZ20LNE</t>
  </si>
  <si>
    <t>FZ20MDC</t>
  </si>
  <si>
    <t>FZ20MEL</t>
  </si>
  <si>
    <t>FZ20MEM</t>
  </si>
  <si>
    <t>FZ20MNE</t>
  </si>
  <si>
    <t>FZ20MUX</t>
  </si>
  <si>
    <t>FZ21BDC</t>
  </si>
  <si>
    <t>FZ21BEL</t>
  </si>
  <si>
    <t>FZ21BEM</t>
  </si>
  <si>
    <t>FZ21BNE</t>
  </si>
  <si>
    <t>FZ21CDC</t>
  </si>
  <si>
    <t>FZ21CEL</t>
  </si>
  <si>
    <t>FZ21CEM</t>
  </si>
  <si>
    <t>FZ21CNE</t>
  </si>
  <si>
    <t>FZ21DDC</t>
  </si>
  <si>
    <t>FZ21DEL</t>
  </si>
  <si>
    <t>FZ21DEM</t>
  </si>
  <si>
    <t>FZ21DNE</t>
  </si>
  <si>
    <t>FZ21DUX</t>
  </si>
  <si>
    <t>FZ22BDC</t>
  </si>
  <si>
    <t>FZ22BEL</t>
  </si>
  <si>
    <t>FZ22BEM</t>
  </si>
  <si>
    <t>FZ22BNE</t>
  </si>
  <si>
    <t>FZ22BUX</t>
  </si>
  <si>
    <t>FZ22CDC</t>
  </si>
  <si>
    <t>FZ22CEL</t>
  </si>
  <si>
    <t>FZ22CEM</t>
  </si>
  <si>
    <t>FZ22CNE</t>
  </si>
  <si>
    <t>FZ22DDC</t>
  </si>
  <si>
    <t>FZ22DEL</t>
  </si>
  <si>
    <t>FZ22DEM</t>
  </si>
  <si>
    <t>FZ22DNE</t>
  </si>
  <si>
    <t>FZ22EDC</t>
  </si>
  <si>
    <t>FZ22EEL</t>
  </si>
  <si>
    <t>FZ22EEM</t>
  </si>
  <si>
    <t>FZ22ENE</t>
  </si>
  <si>
    <t>FZ22EUX</t>
  </si>
  <si>
    <t>FZ23ADC</t>
  </si>
  <si>
    <t>FZ23AEL</t>
  </si>
  <si>
    <t>FZ23AEM</t>
  </si>
  <si>
    <t>FZ23ANE</t>
  </si>
  <si>
    <t>FZ23BDC</t>
  </si>
  <si>
    <t>FZ23BEL</t>
  </si>
  <si>
    <t>FZ23BEM</t>
  </si>
  <si>
    <t>FZ23BNE</t>
  </si>
  <si>
    <t>FZ24EDC</t>
  </si>
  <si>
    <t>FZ24EEL</t>
  </si>
  <si>
    <t>FZ24EEM</t>
  </si>
  <si>
    <t>FZ24ENE</t>
  </si>
  <si>
    <t>FZ24FDC</t>
  </si>
  <si>
    <t>FZ24FEL</t>
  </si>
  <si>
    <t>FZ24FEM</t>
  </si>
  <si>
    <t>FZ24FNE</t>
  </si>
  <si>
    <t>FZ24GDC</t>
  </si>
  <si>
    <t>FZ24GEL</t>
  </si>
  <si>
    <t>FZ24GEM</t>
  </si>
  <si>
    <t>FZ24GNE</t>
  </si>
  <si>
    <t>FZ24HDC</t>
  </si>
  <si>
    <t>FZ24HEL</t>
  </si>
  <si>
    <t>FZ24HEM</t>
  </si>
  <si>
    <t>FZ24HNE</t>
  </si>
  <si>
    <t>FZ24JDC</t>
  </si>
  <si>
    <t>FZ24JEL</t>
  </si>
  <si>
    <t>FZ24JEM</t>
  </si>
  <si>
    <t>FZ24JNE</t>
  </si>
  <si>
    <t>FZ27DDC</t>
  </si>
  <si>
    <t>FZ27DEL</t>
  </si>
  <si>
    <t>FZ27DEM</t>
  </si>
  <si>
    <t>FZ27DNE</t>
  </si>
  <si>
    <t>FZ27EDC</t>
  </si>
  <si>
    <t>FZ27EEL</t>
  </si>
  <si>
    <t>FZ27EEM</t>
  </si>
  <si>
    <t>FZ27ENE</t>
  </si>
  <si>
    <t>FZ27FDC</t>
  </si>
  <si>
    <t>FZ27FEL</t>
  </si>
  <si>
    <t>FZ27FEM</t>
  </si>
  <si>
    <t>FZ27FNE</t>
  </si>
  <si>
    <t>FZ27GDC</t>
  </si>
  <si>
    <t>FZ27GEL</t>
  </si>
  <si>
    <t>FZ27GEM</t>
  </si>
  <si>
    <t>FZ27GNE</t>
  </si>
  <si>
    <t>FZ36GEL</t>
  </si>
  <si>
    <t>FZ36GEM</t>
  </si>
  <si>
    <t>FZ36GNE</t>
  </si>
  <si>
    <t>FZ36HEL</t>
  </si>
  <si>
    <t>FZ36HEM</t>
  </si>
  <si>
    <t>FZ36HNE</t>
  </si>
  <si>
    <t>FZ36JEL</t>
  </si>
  <si>
    <t>FZ36JEM</t>
  </si>
  <si>
    <t>FZ36JNE</t>
  </si>
  <si>
    <t>FZ36JUX</t>
  </si>
  <si>
    <t>FZ36KEL</t>
  </si>
  <si>
    <t>FZ36KEM</t>
  </si>
  <si>
    <t>FZ36KNE</t>
  </si>
  <si>
    <t>FZ36LEL</t>
  </si>
  <si>
    <t>FZ36LEM</t>
  </si>
  <si>
    <t>FZ36LNE</t>
  </si>
  <si>
    <t>FZ36MEL</t>
  </si>
  <si>
    <t>FZ36MEM</t>
  </si>
  <si>
    <t>FZ36MNE</t>
  </si>
  <si>
    <t>FZ36NDC</t>
  </si>
  <si>
    <t>FZ36NEL</t>
  </si>
  <si>
    <t>FZ36NEM</t>
  </si>
  <si>
    <t>FZ36NNE</t>
  </si>
  <si>
    <t>FZ36PDC</t>
  </si>
  <si>
    <t>FZ36PEL</t>
  </si>
  <si>
    <t>FZ36PEM</t>
  </si>
  <si>
    <t>FZ36PNE</t>
  </si>
  <si>
    <t>FZ36PUX</t>
  </si>
  <si>
    <t>FZ36QDC</t>
  </si>
  <si>
    <t>FZ36QEL</t>
  </si>
  <si>
    <t>FZ36QEM</t>
  </si>
  <si>
    <t>FZ36QNE</t>
  </si>
  <si>
    <t>FZ36QUX</t>
  </si>
  <si>
    <t>FZ37KEL</t>
  </si>
  <si>
    <t>FZ37KEM</t>
  </si>
  <si>
    <t>FZ37KNE</t>
  </si>
  <si>
    <t>FZ37LEL</t>
  </si>
  <si>
    <t>FZ37LEM</t>
  </si>
  <si>
    <t>FZ37LNE</t>
  </si>
  <si>
    <t>FZ37MEL</t>
  </si>
  <si>
    <t>FZ37MEM</t>
  </si>
  <si>
    <t>FZ37MNE</t>
  </si>
  <si>
    <t>FZ37MUX</t>
  </si>
  <si>
    <t>FZ37NDC</t>
  </si>
  <si>
    <t>FZ37NEL</t>
  </si>
  <si>
    <t>FZ37NEM</t>
  </si>
  <si>
    <t>FZ37NNE</t>
  </si>
  <si>
    <t>FZ37PDC</t>
  </si>
  <si>
    <t>FZ37PEL</t>
  </si>
  <si>
    <t>FZ37PEM</t>
  </si>
  <si>
    <t>FZ37PNE</t>
  </si>
  <si>
    <t>FZ37QDC</t>
  </si>
  <si>
    <t>FZ37QEL</t>
  </si>
  <si>
    <t>FZ37QEM</t>
  </si>
  <si>
    <t>FZ37QNE</t>
  </si>
  <si>
    <t>FZ37RDC</t>
  </si>
  <si>
    <t>FZ37REL</t>
  </si>
  <si>
    <t>FZ37REM</t>
  </si>
  <si>
    <t>FZ37RNE</t>
  </si>
  <si>
    <t>FZ37RUX</t>
  </si>
  <si>
    <t>FZ37SDC</t>
  </si>
  <si>
    <t>FZ37SEL</t>
  </si>
  <si>
    <t>FZ37SEM</t>
  </si>
  <si>
    <t>FZ37SNE</t>
  </si>
  <si>
    <t>FZ37SUX</t>
  </si>
  <si>
    <t>FZ38GEL</t>
  </si>
  <si>
    <t>FZ38GEM</t>
  </si>
  <si>
    <t>FZ38GNE</t>
  </si>
  <si>
    <t>FZ38HEL</t>
  </si>
  <si>
    <t>FZ38HEM</t>
  </si>
  <si>
    <t>FZ38HNE</t>
  </si>
  <si>
    <t>FZ38JEL</t>
  </si>
  <si>
    <t>FZ38JEM</t>
  </si>
  <si>
    <t>FZ38JNE</t>
  </si>
  <si>
    <t>FZ38KEL</t>
  </si>
  <si>
    <t>FZ38KEM</t>
  </si>
  <si>
    <t>FZ38KNE</t>
  </si>
  <si>
    <t>FZ38LDC</t>
  </si>
  <si>
    <t>FZ38LEL</t>
  </si>
  <si>
    <t>FZ38LEM</t>
  </si>
  <si>
    <t>FZ38LNE</t>
  </si>
  <si>
    <t>FZ38MEL</t>
  </si>
  <si>
    <t>FZ38MEM</t>
  </si>
  <si>
    <t>FZ38MNE</t>
  </si>
  <si>
    <t>FZ38NDC</t>
  </si>
  <si>
    <t>FZ38NEL</t>
  </si>
  <si>
    <t>FZ38NEM</t>
  </si>
  <si>
    <t>FZ38NNE</t>
  </si>
  <si>
    <t>FZ38PDC</t>
  </si>
  <si>
    <t>FZ38PEL</t>
  </si>
  <si>
    <t>FZ38PEM</t>
  </si>
  <si>
    <t>FZ38PNE</t>
  </si>
  <si>
    <t>FZ42ADC</t>
  </si>
  <si>
    <t>FZ42AEL</t>
  </si>
  <si>
    <t>FZ42AEM</t>
  </si>
  <si>
    <t>FZ42ANE</t>
  </si>
  <si>
    <t>FZ42BDC</t>
  </si>
  <si>
    <t>FZ42BEL</t>
  </si>
  <si>
    <t>FZ49DDC</t>
  </si>
  <si>
    <t>FZ49DEL</t>
  </si>
  <si>
    <t>FZ49DEM</t>
  </si>
  <si>
    <t>FZ49DNE</t>
  </si>
  <si>
    <t>FZ49EDC</t>
  </si>
  <si>
    <t>FZ49EEL</t>
  </si>
  <si>
    <t>FZ49EEM</t>
  </si>
  <si>
    <t>FZ49ENE</t>
  </si>
  <si>
    <t>FZ49FDC</t>
  </si>
  <si>
    <t>FZ49FEL</t>
  </si>
  <si>
    <t>FZ49FEM</t>
  </si>
  <si>
    <t>FZ49FNE</t>
  </si>
  <si>
    <t>FZ49GDC</t>
  </si>
  <si>
    <t>FZ49GEL</t>
  </si>
  <si>
    <t>FZ49GEM</t>
  </si>
  <si>
    <t>FZ49GNE</t>
  </si>
  <si>
    <t>FZ49HDC</t>
  </si>
  <si>
    <t>FZ49HEL</t>
  </si>
  <si>
    <t>FZ49HEM</t>
  </si>
  <si>
    <t>FZ49HNE</t>
  </si>
  <si>
    <t>FZ49HUX</t>
  </si>
  <si>
    <t>FZ50ZDC</t>
  </si>
  <si>
    <t>FZ50ZEL</t>
  </si>
  <si>
    <t>FZ50ZEM</t>
  </si>
  <si>
    <t>FZ50ZNE</t>
  </si>
  <si>
    <t>FZ51ZDC</t>
  </si>
  <si>
    <t>FZ51ZEL</t>
  </si>
  <si>
    <t>FZ51ZEM</t>
  </si>
  <si>
    <t>FZ51ZNE</t>
  </si>
  <si>
    <t>FZ51ZUX</t>
  </si>
  <si>
    <t>FZ52ZDC</t>
  </si>
  <si>
    <t>FZ52ZEL</t>
  </si>
  <si>
    <t>FZ52ZEM</t>
  </si>
  <si>
    <t>FZ52ZNE</t>
  </si>
  <si>
    <t>FZ53ZDC</t>
  </si>
  <si>
    <t>FZ53ZEL</t>
  </si>
  <si>
    <t>FZ53ZEM</t>
  </si>
  <si>
    <t>FZ53ZNE</t>
  </si>
  <si>
    <t>FZ53ZUX</t>
  </si>
  <si>
    <t>FZ54ZDC</t>
  </si>
  <si>
    <t>FZ54ZEL</t>
  </si>
  <si>
    <t>FZ54ZEM</t>
  </si>
  <si>
    <t>FZ54ZNE</t>
  </si>
  <si>
    <t>FZ54ZUX</t>
  </si>
  <si>
    <t>FZ55ZDC</t>
  </si>
  <si>
    <t>FZ55ZEL</t>
  </si>
  <si>
    <t>FZ55ZEM</t>
  </si>
  <si>
    <t>FZ55ZNE</t>
  </si>
  <si>
    <t>FZ56ZDC</t>
  </si>
  <si>
    <t>FZ56ZEL</t>
  </si>
  <si>
    <t>FZ56ZEM</t>
  </si>
  <si>
    <t>FZ56ZNE</t>
  </si>
  <si>
    <t>FZ57ZDC</t>
  </si>
  <si>
    <t>FZ57ZEL</t>
  </si>
  <si>
    <t>FZ57ZEM</t>
  </si>
  <si>
    <t>FZ57ZNE</t>
  </si>
  <si>
    <t>FZ57ZUX</t>
  </si>
  <si>
    <t>FZ58ADC</t>
  </si>
  <si>
    <t>FZ58AEL</t>
  </si>
  <si>
    <t>FZ58AEM</t>
  </si>
  <si>
    <t>FZ58ANE</t>
  </si>
  <si>
    <t>FZ58BDC</t>
  </si>
  <si>
    <t>FZ58BEL</t>
  </si>
  <si>
    <t>FZ58BEM</t>
  </si>
  <si>
    <t>FZ58BNE</t>
  </si>
  <si>
    <t>FZ59ZDC</t>
  </si>
  <si>
    <t>FZ59ZEL</t>
  </si>
  <si>
    <t>FZ59ZEM</t>
  </si>
  <si>
    <t>FZ59ZNE</t>
  </si>
  <si>
    <t>FZ59ZUX</t>
  </si>
  <si>
    <t>FZ60ZDC</t>
  </si>
  <si>
    <t>FZ60ZEL</t>
  </si>
  <si>
    <t>FZ60ZEM</t>
  </si>
  <si>
    <t>FZ60ZNE</t>
  </si>
  <si>
    <t>FZ60ZUX</t>
  </si>
  <si>
    <t>FZ61ZDC</t>
  </si>
  <si>
    <t>FZ61ZEL</t>
  </si>
  <si>
    <t>FZ61ZEM</t>
  </si>
  <si>
    <t>FZ61ZNE</t>
  </si>
  <si>
    <t>FZ61ZUX</t>
  </si>
  <si>
    <t>FZ62ADC</t>
  </si>
  <si>
    <t>FZ62AEL</t>
  </si>
  <si>
    <t>FZ62AEM</t>
  </si>
  <si>
    <t>FZ62ANE</t>
  </si>
  <si>
    <t>FZ62AUX</t>
  </si>
  <si>
    <t>FZ62BDC</t>
  </si>
  <si>
    <t>FZ62BEL</t>
  </si>
  <si>
    <t>FZ62BEM</t>
  </si>
  <si>
    <t>FZ62BNE</t>
  </si>
  <si>
    <t>FZ62BUX</t>
  </si>
  <si>
    <t>FZ63ZDC</t>
  </si>
  <si>
    <t>FZ63ZEL</t>
  </si>
  <si>
    <t>FZ63ZEM</t>
  </si>
  <si>
    <t>FZ64ADC</t>
  </si>
  <si>
    <t>FZ64AEL</t>
  </si>
  <si>
    <t>FZ64AEM</t>
  </si>
  <si>
    <t>FZ64ANE</t>
  </si>
  <si>
    <t>FZ64BDC</t>
  </si>
  <si>
    <t>FZ64BEL</t>
  </si>
  <si>
    <t>FZ64BEM</t>
  </si>
  <si>
    <t>FZ64BNE</t>
  </si>
  <si>
    <t>FZ65ZDC</t>
  </si>
  <si>
    <t>FZ65ZEL</t>
  </si>
  <si>
    <t>FZ65ZEM</t>
  </si>
  <si>
    <t>FZ65ZNE</t>
  </si>
  <si>
    <t>FZ66CEL</t>
  </si>
  <si>
    <t>FZ66CEM</t>
  </si>
  <si>
    <t>FZ66CNE</t>
  </si>
  <si>
    <t>FZ66DDC</t>
  </si>
  <si>
    <t>FZ66DEL</t>
  </si>
  <si>
    <t>FZ66DEM</t>
  </si>
  <si>
    <t>FZ66DNE</t>
  </si>
  <si>
    <t>FZ66EDC</t>
  </si>
  <si>
    <t>FZ66EEL</t>
  </si>
  <si>
    <t>FZ66EEM</t>
  </si>
  <si>
    <t>FZ66ENE</t>
  </si>
  <si>
    <t>FZ66FDC</t>
  </si>
  <si>
    <t>FZ66FEL</t>
  </si>
  <si>
    <t>FZ66FEM</t>
  </si>
  <si>
    <t>FZ66FNE</t>
  </si>
  <si>
    <t>FZ67CDC</t>
  </si>
  <si>
    <t>FZ67CEL</t>
  </si>
  <si>
    <t>FZ67CEM</t>
  </si>
  <si>
    <t>FZ67CNE</t>
  </si>
  <si>
    <t>FZ67DDC</t>
  </si>
  <si>
    <t>FZ67DEL</t>
  </si>
  <si>
    <t>FZ67DEM</t>
  </si>
  <si>
    <t>FZ67DNE</t>
  </si>
  <si>
    <t>FZ67EDC</t>
  </si>
  <si>
    <t>FZ67EEL</t>
  </si>
  <si>
    <t>FZ67EEM</t>
  </si>
  <si>
    <t>FZ67ENE</t>
  </si>
  <si>
    <t>FZ67FDC</t>
  </si>
  <si>
    <t>FZ67FEL</t>
  </si>
  <si>
    <t>FZ67FEM</t>
  </si>
  <si>
    <t>FZ67FNE</t>
  </si>
  <si>
    <t>FZ68GDC</t>
  </si>
  <si>
    <t>FZ68GEL</t>
  </si>
  <si>
    <t>FZ68GEM</t>
  </si>
  <si>
    <t>FZ68GNE</t>
  </si>
  <si>
    <t>FZ68HDC</t>
  </si>
  <si>
    <t>FZ68HEL</t>
  </si>
  <si>
    <t>FZ68HEM</t>
  </si>
  <si>
    <t>FZ68HNE</t>
  </si>
  <si>
    <t>FZ68JEL</t>
  </si>
  <si>
    <t>FZ68JEM</t>
  </si>
  <si>
    <t>FZ68JNE</t>
  </si>
  <si>
    <t>FZ68KDC</t>
  </si>
  <si>
    <t>FZ68KEL</t>
  </si>
  <si>
    <t>FZ68KEM</t>
  </si>
  <si>
    <t>FZ68KNE</t>
  </si>
  <si>
    <t>FZ68LDC</t>
  </si>
  <si>
    <t>FZ68LEL</t>
  </si>
  <si>
    <t>FZ68LEM</t>
  </si>
  <si>
    <t>FZ68LNE</t>
  </si>
  <si>
    <t>FZ69BEL</t>
  </si>
  <si>
    <t>FZ69BEM</t>
  </si>
  <si>
    <t>FZ69BNE</t>
  </si>
  <si>
    <t>FZ69CEL</t>
  </si>
  <si>
    <t>FZ69CEM</t>
  </si>
  <si>
    <t>FZ69CNE</t>
  </si>
  <si>
    <t>FZ69DEL</t>
  </si>
  <si>
    <t>FZ69DEM</t>
  </si>
  <si>
    <t>FZ69DNE</t>
  </si>
  <si>
    <t>FZ69EDC</t>
  </si>
  <si>
    <t>FZ69EEL</t>
  </si>
  <si>
    <t>FZ69EEM</t>
  </si>
  <si>
    <t>FZ69ENE</t>
  </si>
  <si>
    <t>FZ70ZDC</t>
  </si>
  <si>
    <t>FZ70ZEL</t>
  </si>
  <si>
    <t>FZ70ZEM</t>
  </si>
  <si>
    <t>FZ70ZNE</t>
  </si>
  <si>
    <t>FZ70ZUX</t>
  </si>
  <si>
    <t>FZ71DDC</t>
  </si>
  <si>
    <t>FZ71DEL</t>
  </si>
  <si>
    <t>FZ71DEM</t>
  </si>
  <si>
    <t>FZ71DNE</t>
  </si>
  <si>
    <t>FZ71EDC</t>
  </si>
  <si>
    <t>FZ71EEL</t>
  </si>
  <si>
    <t>FZ71EEM</t>
  </si>
  <si>
    <t>FZ71ENE</t>
  </si>
  <si>
    <t>FZ71EUX</t>
  </si>
  <si>
    <t>FZ71FDC</t>
  </si>
  <si>
    <t>FZ71FEL</t>
  </si>
  <si>
    <t>FZ71FEM</t>
  </si>
  <si>
    <t>FZ71FNE</t>
  </si>
  <si>
    <t>FZ71FUX</t>
  </si>
  <si>
    <t>FZ71GDC</t>
  </si>
  <si>
    <t>FZ71GEL</t>
  </si>
  <si>
    <t>FZ71GEM</t>
  </si>
  <si>
    <t>FZ71GNE</t>
  </si>
  <si>
    <t>FZ71GUX</t>
  </si>
  <si>
    <t>FZ72ZDC</t>
  </si>
  <si>
    <t>FZ72ZEL</t>
  </si>
  <si>
    <t>FZ72ZEM</t>
  </si>
  <si>
    <t>FZ73CEL</t>
  </si>
  <si>
    <t>FZ73CEM</t>
  </si>
  <si>
    <t>FZ73CNE</t>
  </si>
  <si>
    <t>FZ73CUX</t>
  </si>
  <si>
    <t>FZ73DEL</t>
  </si>
  <si>
    <t>FZ73DEM</t>
  </si>
  <si>
    <t>FZ73DNE</t>
  </si>
  <si>
    <t>FZ73EEL</t>
  </si>
  <si>
    <t>FZ73EEM</t>
  </si>
  <si>
    <t>FZ73ENE</t>
  </si>
  <si>
    <t>FZ73EUX</t>
  </si>
  <si>
    <t>FZ73FDC</t>
  </si>
  <si>
    <t>FZ73FEL</t>
  </si>
  <si>
    <t>FZ73FEM</t>
  </si>
  <si>
    <t>FZ73FNE</t>
  </si>
  <si>
    <t>FZ74CEL</t>
  </si>
  <si>
    <t>FZ74CEM</t>
  </si>
  <si>
    <t>FZ74CNE</t>
  </si>
  <si>
    <t>FZ74DEL</t>
  </si>
  <si>
    <t>FZ74DEM</t>
  </si>
  <si>
    <t>FZ74DNE</t>
  </si>
  <si>
    <t>FZ74EDC</t>
  </si>
  <si>
    <t>FZ74EEL</t>
  </si>
  <si>
    <t>FZ74EEM</t>
  </si>
  <si>
    <t>FZ74ENE</t>
  </si>
  <si>
    <t>FZ74EUX</t>
  </si>
  <si>
    <t>FZ74FDC</t>
  </si>
  <si>
    <t>FZ74FEL</t>
  </si>
  <si>
    <t>FZ74FEM</t>
  </si>
  <si>
    <t>FZ74FNE</t>
  </si>
  <si>
    <t>FZ74FUX</t>
  </si>
  <si>
    <t>FZ75CEL</t>
  </si>
  <si>
    <t>FZ75CEM</t>
  </si>
  <si>
    <t>FZ75CNE</t>
  </si>
  <si>
    <t>FZ75DDC</t>
  </si>
  <si>
    <t>FZ75DEL</t>
  </si>
  <si>
    <t>FZ75DEM</t>
  </si>
  <si>
    <t>FZ75DNE</t>
  </si>
  <si>
    <t>FZ75EDC</t>
  </si>
  <si>
    <t>FZ75EEL</t>
  </si>
  <si>
    <t>FZ75EEM</t>
  </si>
  <si>
    <t>FZ75ENE</t>
  </si>
  <si>
    <t>FZ75EUX</t>
  </si>
  <si>
    <t>FZ76CDC</t>
  </si>
  <si>
    <t>FZ76CEL</t>
  </si>
  <si>
    <t>FZ76CEM</t>
  </si>
  <si>
    <t>FZ76CNE</t>
  </si>
  <si>
    <t>FZ76CUX</t>
  </si>
  <si>
    <t>FZ76DDC</t>
  </si>
  <si>
    <t>FZ76DEL</t>
  </si>
  <si>
    <t>FZ76DEM</t>
  </si>
  <si>
    <t>FZ76DNE</t>
  </si>
  <si>
    <t>FZ77CDC</t>
  </si>
  <si>
    <t>FZ77CEL</t>
  </si>
  <si>
    <t>FZ77CEM</t>
  </si>
  <si>
    <t>FZ77CNE</t>
  </si>
  <si>
    <t>FZ77DDC</t>
  </si>
  <si>
    <t>FZ77DEL</t>
  </si>
  <si>
    <t>FZ77DEM</t>
  </si>
  <si>
    <t>FZ77DNE</t>
  </si>
  <si>
    <t>FZ77EDC</t>
  </si>
  <si>
    <t>FZ77EEL</t>
  </si>
  <si>
    <t>FZ77EEM</t>
  </si>
  <si>
    <t>FZ77ENE</t>
  </si>
  <si>
    <t>FZ78ADC</t>
  </si>
  <si>
    <t>FZ78AEL</t>
  </si>
  <si>
    <t>FZ78AEM</t>
  </si>
  <si>
    <t>FZ78ANE</t>
  </si>
  <si>
    <t>FZ78BDC</t>
  </si>
  <si>
    <t>FZ78BEL</t>
  </si>
  <si>
    <t>FZ78BEM</t>
  </si>
  <si>
    <t>FZ78BNE</t>
  </si>
  <si>
    <t>FZ78CDC</t>
  </si>
  <si>
    <t>FZ78CEL</t>
  </si>
  <si>
    <t>FZ78CEM</t>
  </si>
  <si>
    <t>FZ78CNE</t>
  </si>
  <si>
    <t>FZ78DEL</t>
  </si>
  <si>
    <t>FZ78DEM</t>
  </si>
  <si>
    <t>FZ78DNE</t>
  </si>
  <si>
    <t>FZ79CEL</t>
  </si>
  <si>
    <t>FZ79CEM</t>
  </si>
  <si>
    <t>FZ79CNE</t>
  </si>
  <si>
    <t>FZ79DDC</t>
  </si>
  <si>
    <t>FZ79DEL</t>
  </si>
  <si>
    <t>FZ79DEM</t>
  </si>
  <si>
    <t>FZ79DNE</t>
  </si>
  <si>
    <t>FZ79EDC</t>
  </si>
  <si>
    <t>FZ79EEL</t>
  </si>
  <si>
    <t>FZ79EEM</t>
  </si>
  <si>
    <t>FZ79ENE</t>
  </si>
  <si>
    <t>FZ80CEL</t>
  </si>
  <si>
    <t>FZ80CEM</t>
  </si>
  <si>
    <t>FZ80CNE</t>
  </si>
  <si>
    <t>FZ80DEL</t>
  </si>
  <si>
    <t>FZ80DEM</t>
  </si>
  <si>
    <t>FZ80DNE</t>
  </si>
  <si>
    <t>FZ80EDC</t>
  </si>
  <si>
    <t>FZ80EEL</t>
  </si>
  <si>
    <t>FZ80EEM</t>
  </si>
  <si>
    <t>FZ80ENE</t>
  </si>
  <si>
    <t>FZ81CEL</t>
  </si>
  <si>
    <t>FZ81CEM</t>
  </si>
  <si>
    <t>FZ81CNE</t>
  </si>
  <si>
    <t>FZ81CUX</t>
  </si>
  <si>
    <t>FZ81DDC</t>
  </si>
  <si>
    <t>FZ81DEL</t>
  </si>
  <si>
    <t>FZ81DEM</t>
  </si>
  <si>
    <t>FZ81DNE</t>
  </si>
  <si>
    <t>FZ81EDC</t>
  </si>
  <si>
    <t>FZ81EEL</t>
  </si>
  <si>
    <t>FZ81EEM</t>
  </si>
  <si>
    <t>FZ81ENE</t>
  </si>
  <si>
    <t>FZ82CEL</t>
  </si>
  <si>
    <t>FZ82CEM</t>
  </si>
  <si>
    <t>FZ82CNE</t>
  </si>
  <si>
    <t>FZ82DDC</t>
  </si>
  <si>
    <t>FZ82DEL</t>
  </si>
  <si>
    <t>FZ82DEM</t>
  </si>
  <si>
    <t>FZ82DNE</t>
  </si>
  <si>
    <t>FZ83CDC</t>
  </si>
  <si>
    <t>FZ83CEL</t>
  </si>
  <si>
    <t>FZ83CEM</t>
  </si>
  <si>
    <t>FZ83CNE</t>
  </si>
  <si>
    <t>FZ83DDC</t>
  </si>
  <si>
    <t>FZ83DEL</t>
  </si>
  <si>
    <t>FZ83DEM</t>
  </si>
  <si>
    <t>FZ83DNE</t>
  </si>
  <si>
    <t>FZ83EEL</t>
  </si>
  <si>
    <t>FZ83EEM</t>
  </si>
  <si>
    <t>FZ83ENE</t>
  </si>
  <si>
    <t>FZ83FDC</t>
  </si>
  <si>
    <t>FZ83FEL</t>
  </si>
  <si>
    <t>FZ83FEM</t>
  </si>
  <si>
    <t>FZ83FNE</t>
  </si>
  <si>
    <t>FZ83GEL</t>
  </si>
  <si>
    <t>FZ83GEM</t>
  </si>
  <si>
    <t>FZ83GNE</t>
  </si>
  <si>
    <t>FZ83HDC</t>
  </si>
  <si>
    <t>FZ83HEL</t>
  </si>
  <si>
    <t>FZ83HEM</t>
  </si>
  <si>
    <t>FZ83HNE</t>
  </si>
  <si>
    <t>FZ83JDC</t>
  </si>
  <si>
    <t>FZ83JEL</t>
  </si>
  <si>
    <t>FZ83JEM</t>
  </si>
  <si>
    <t>FZ83JNE</t>
  </si>
  <si>
    <t>FZ83KDC</t>
  </si>
  <si>
    <t>FZ83KEL</t>
  </si>
  <si>
    <t>FZ83KEM</t>
  </si>
  <si>
    <t>FZ83KNE</t>
  </si>
  <si>
    <t>FZ84ZDC</t>
  </si>
  <si>
    <t>FZ84ZEL</t>
  </si>
  <si>
    <t>FZ84ZEM</t>
  </si>
  <si>
    <t>FZ85ZDC</t>
  </si>
  <si>
    <t>FZ85ZEL</t>
  </si>
  <si>
    <t>FZ85ZEM</t>
  </si>
  <si>
    <t>FZ86ZDC</t>
  </si>
  <si>
    <t>FZ86ZEL</t>
  </si>
  <si>
    <t>FZ86ZEM</t>
  </si>
  <si>
    <t>FZ87DDC</t>
  </si>
  <si>
    <t>FZ87DEL</t>
  </si>
  <si>
    <t>FZ87DEM</t>
  </si>
  <si>
    <t>FZ87DNE</t>
  </si>
  <si>
    <t>FZ87EDC</t>
  </si>
  <si>
    <t>FZ87EEL</t>
  </si>
  <si>
    <t>FZ87EEM</t>
  </si>
  <si>
    <t>FZ87ENE</t>
  </si>
  <si>
    <t>FZ87FDC</t>
  </si>
  <si>
    <t>FZ87FEL</t>
  </si>
  <si>
    <t>FZ87FEM</t>
  </si>
  <si>
    <t>FZ87FNE</t>
  </si>
  <si>
    <t>FZ87GDC</t>
  </si>
  <si>
    <t>FZ87GEL</t>
  </si>
  <si>
    <t>FZ87GEM</t>
  </si>
  <si>
    <t>FZ87GNE</t>
  </si>
  <si>
    <t>FZ88ADC</t>
  </si>
  <si>
    <t>FZ88AEL</t>
  </si>
  <si>
    <t>FZ88AEM</t>
  </si>
  <si>
    <t>FZ88ANE</t>
  </si>
  <si>
    <t>FZ88AUX</t>
  </si>
  <si>
    <t>FZ88BDC</t>
  </si>
  <si>
    <t>FZ88BEL</t>
  </si>
  <si>
    <t>FZ88BEM</t>
  </si>
  <si>
    <t>FZ88BNE</t>
  </si>
  <si>
    <t>FZ89ZDC</t>
  </si>
  <si>
    <t>FZ89ZEL</t>
  </si>
  <si>
    <t>FZ89ZEM</t>
  </si>
  <si>
    <t>FZ89ZNE</t>
  </si>
  <si>
    <t>FZ90ADC</t>
  </si>
  <si>
    <t>FZ90AEL</t>
  </si>
  <si>
    <t>FZ90AEM</t>
  </si>
  <si>
    <t>FZ90ANE</t>
  </si>
  <si>
    <t>FZ90AUX</t>
  </si>
  <si>
    <t>FZ90BDC</t>
  </si>
  <si>
    <t>FZ90BEL</t>
  </si>
  <si>
    <t>FZ90BEM</t>
  </si>
  <si>
    <t>FZ90BNE</t>
  </si>
  <si>
    <t>FZ90BUX</t>
  </si>
  <si>
    <t>FZ91AEL</t>
  </si>
  <si>
    <t>FZ91AEM</t>
  </si>
  <si>
    <t>FZ91ANE</t>
  </si>
  <si>
    <t>FZ91BEL</t>
  </si>
  <si>
    <t>FZ91BEM</t>
  </si>
  <si>
    <t>FZ91BNE</t>
  </si>
  <si>
    <t>FZ91CEL</t>
  </si>
  <si>
    <t>FZ91CEM</t>
  </si>
  <si>
    <t>FZ91CNE</t>
  </si>
  <si>
    <t>FZ91DDC</t>
  </si>
  <si>
    <t>FZ91DEL</t>
  </si>
  <si>
    <t>FZ91DEM</t>
  </si>
  <si>
    <t>FZ91DNE</t>
  </si>
  <si>
    <t>FZ91EEL</t>
  </si>
  <si>
    <t>FZ91EEM</t>
  </si>
  <si>
    <t>FZ91ENE</t>
  </si>
  <si>
    <t>FZ91EUX</t>
  </si>
  <si>
    <t>FZ91FEL</t>
  </si>
  <si>
    <t>FZ91FEM</t>
  </si>
  <si>
    <t>FZ91FNE</t>
  </si>
  <si>
    <t>FZ91FUX</t>
  </si>
  <si>
    <t>FZ91GDC</t>
  </si>
  <si>
    <t>FZ91GEL</t>
  </si>
  <si>
    <t>FZ91GEM</t>
  </si>
  <si>
    <t>FZ91GNE</t>
  </si>
  <si>
    <t>FZ91HDC</t>
  </si>
  <si>
    <t>FZ91HEL</t>
  </si>
  <si>
    <t>FZ91HEM</t>
  </si>
  <si>
    <t>FZ91HNE</t>
  </si>
  <si>
    <t>FZ91HUX</t>
  </si>
  <si>
    <t>FZ91JDC</t>
  </si>
  <si>
    <t>FZ91JEL</t>
  </si>
  <si>
    <t>FZ91JEM</t>
  </si>
  <si>
    <t>FZ91JNE</t>
  </si>
  <si>
    <t>FZ91KDC</t>
  </si>
  <si>
    <t>FZ91KEL</t>
  </si>
  <si>
    <t>FZ91KEM</t>
  </si>
  <si>
    <t>FZ91KNE</t>
  </si>
  <si>
    <t>FZ91LDC</t>
  </si>
  <si>
    <t>FZ91LEL</t>
  </si>
  <si>
    <t>FZ91LEM</t>
  </si>
  <si>
    <t>FZ91LNE</t>
  </si>
  <si>
    <t>FZ91LUX</t>
  </si>
  <si>
    <t>FZ91MDC</t>
  </si>
  <si>
    <t>FZ91MEL</t>
  </si>
  <si>
    <t>FZ91MEM</t>
  </si>
  <si>
    <t>FZ91MNE</t>
  </si>
  <si>
    <t>FZ91MUX</t>
  </si>
  <si>
    <t>FZ92AEL</t>
  </si>
  <si>
    <t>FZ92AEM</t>
  </si>
  <si>
    <t>FZ92ANE</t>
  </si>
  <si>
    <t>FZ92BDC</t>
  </si>
  <si>
    <t>FZ92BEL</t>
  </si>
  <si>
    <t>FZ92BEM</t>
  </si>
  <si>
    <t>FZ92BNE</t>
  </si>
  <si>
    <t>FZ92BUX</t>
  </si>
  <si>
    <t>FZ92CDC</t>
  </si>
  <si>
    <t>FZ92CEL</t>
  </si>
  <si>
    <t>FZ92CEM</t>
  </si>
  <si>
    <t>FZ92CNE</t>
  </si>
  <si>
    <t>FZ92DEL</t>
  </si>
  <si>
    <t>FZ92DEM</t>
  </si>
  <si>
    <t>FZ92DNE</t>
  </si>
  <si>
    <t>FZ92EDC</t>
  </si>
  <si>
    <t>FZ92EEL</t>
  </si>
  <si>
    <t>FZ92EEM</t>
  </si>
  <si>
    <t>FZ92ENE</t>
  </si>
  <si>
    <t>FZ92EUX</t>
  </si>
  <si>
    <t>FZ92FDC</t>
  </si>
  <si>
    <t>FZ92FEL</t>
  </si>
  <si>
    <t>FZ92FEM</t>
  </si>
  <si>
    <t>FZ92FNE</t>
  </si>
  <si>
    <t>FZ92GDC</t>
  </si>
  <si>
    <t>FZ92GEL</t>
  </si>
  <si>
    <t>FZ92GEM</t>
  </si>
  <si>
    <t>FZ92GNE</t>
  </si>
  <si>
    <t>FZ92HDC</t>
  </si>
  <si>
    <t>FZ92HEL</t>
  </si>
  <si>
    <t>FZ92HEM</t>
  </si>
  <si>
    <t>FZ92HNE</t>
  </si>
  <si>
    <t>FZ92HUX</t>
  </si>
  <si>
    <t>FZ92JDC</t>
  </si>
  <si>
    <t>FZ92JEL</t>
  </si>
  <si>
    <t>FZ92JEM</t>
  </si>
  <si>
    <t>FZ92JNE</t>
  </si>
  <si>
    <t>FZ92JUX</t>
  </si>
  <si>
    <t>FZ92KDC</t>
  </si>
  <si>
    <t>FZ92KEL</t>
  </si>
  <si>
    <t>FZ92KEM</t>
  </si>
  <si>
    <t>FZ92KNE</t>
  </si>
  <si>
    <t>FZ92KUX</t>
  </si>
  <si>
    <t>GA01AEL</t>
  </si>
  <si>
    <t>GA01A</t>
  </si>
  <si>
    <t>GA01AEM</t>
  </si>
  <si>
    <t>GA01ANE</t>
  </si>
  <si>
    <t>GA01BEL</t>
  </si>
  <si>
    <t>GA01B</t>
  </si>
  <si>
    <t>GA01BEM</t>
  </si>
  <si>
    <t>GA01CDC</t>
  </si>
  <si>
    <t>GA01C</t>
  </si>
  <si>
    <t>GA01CEL</t>
  </si>
  <si>
    <t>GA01CEM</t>
  </si>
  <si>
    <t>GA01CNE</t>
  </si>
  <si>
    <t>GA03CEL</t>
  </si>
  <si>
    <t>GA03CEM</t>
  </si>
  <si>
    <t>GA03CNE</t>
  </si>
  <si>
    <t>GA03DDC</t>
  </si>
  <si>
    <t>GA03DEL</t>
  </si>
  <si>
    <t>GA03DEM</t>
  </si>
  <si>
    <t>GA03DNE</t>
  </si>
  <si>
    <t>GA03EDC</t>
  </si>
  <si>
    <t>GA03EEL</t>
  </si>
  <si>
    <t>GA03EEM</t>
  </si>
  <si>
    <t>GA03ENE</t>
  </si>
  <si>
    <t>GA04CEL</t>
  </si>
  <si>
    <t>GA04CEM</t>
  </si>
  <si>
    <t>GA04CNE</t>
  </si>
  <si>
    <t>GA04DDC</t>
  </si>
  <si>
    <t>GA04DEL</t>
  </si>
  <si>
    <t>GA04DEM</t>
  </si>
  <si>
    <t>GA04DNE</t>
  </si>
  <si>
    <t>GA05CDC</t>
  </si>
  <si>
    <t>GA05CEL</t>
  </si>
  <si>
    <t>GA05CEM</t>
  </si>
  <si>
    <t>GA05CNE</t>
  </si>
  <si>
    <t>GA05DDC</t>
  </si>
  <si>
    <t>GA05DEL</t>
  </si>
  <si>
    <t>GA05DEM</t>
  </si>
  <si>
    <t>GA05DNE</t>
  </si>
  <si>
    <t>GA05DUX</t>
  </si>
  <si>
    <t>GA06CDC</t>
  </si>
  <si>
    <t>GA06CEL</t>
  </si>
  <si>
    <t>GA06CEM</t>
  </si>
  <si>
    <t>GA06CNE</t>
  </si>
  <si>
    <t>GA06DDC</t>
  </si>
  <si>
    <t>GA06DEL</t>
  </si>
  <si>
    <t>GA06DEM</t>
  </si>
  <si>
    <t>GA06DNE</t>
  </si>
  <si>
    <t>GA07CDC</t>
  </si>
  <si>
    <t>GA07CEL</t>
  </si>
  <si>
    <t>GA07CEM</t>
  </si>
  <si>
    <t>GA07CNE</t>
  </si>
  <si>
    <t>GA07DDC</t>
  </si>
  <si>
    <t>GA07DEL</t>
  </si>
  <si>
    <t>GA07DEM</t>
  </si>
  <si>
    <t>GA07DNE</t>
  </si>
  <si>
    <t>GA07EDC</t>
  </si>
  <si>
    <t>GA07EEL</t>
  </si>
  <si>
    <t>GA07EEM</t>
  </si>
  <si>
    <t>GA07ENE</t>
  </si>
  <si>
    <t>GA10GDC</t>
  </si>
  <si>
    <t>GA10GEL</t>
  </si>
  <si>
    <t>GA10GEM</t>
  </si>
  <si>
    <t>GA10GNE</t>
  </si>
  <si>
    <t>GA10HDC</t>
  </si>
  <si>
    <t>GA10HEL</t>
  </si>
  <si>
    <t>GA10HEM</t>
  </si>
  <si>
    <t>GA10HNE</t>
  </si>
  <si>
    <t>GA10JDC</t>
  </si>
  <si>
    <t>GA10JEL</t>
  </si>
  <si>
    <t>GA10JEM</t>
  </si>
  <si>
    <t>GA10JNE</t>
  </si>
  <si>
    <t>GA10JUX</t>
  </si>
  <si>
    <t>GA10KDC</t>
  </si>
  <si>
    <t>GA10KEL</t>
  </si>
  <si>
    <t>GA10KEM</t>
  </si>
  <si>
    <t>GA10KNE</t>
  </si>
  <si>
    <t>GA10KUX</t>
  </si>
  <si>
    <t>GA10LDC</t>
  </si>
  <si>
    <t>GA10LEL</t>
  </si>
  <si>
    <t>GA10LEM</t>
  </si>
  <si>
    <t>GA10LNE</t>
  </si>
  <si>
    <t>GA10MDC</t>
  </si>
  <si>
    <t>GA10MEL</t>
  </si>
  <si>
    <t>GA10MEM</t>
  </si>
  <si>
    <t>GA10MNE</t>
  </si>
  <si>
    <t>GA10NDC</t>
  </si>
  <si>
    <t>GA10NEL</t>
  </si>
  <si>
    <t>GA10NEM</t>
  </si>
  <si>
    <t>GA10NNE</t>
  </si>
  <si>
    <t>GA11ZDC</t>
  </si>
  <si>
    <t>GA11ZEL</t>
  </si>
  <si>
    <t>GA11ZEM</t>
  </si>
  <si>
    <t>GA11ZNE</t>
  </si>
  <si>
    <t>GA12ZEL</t>
  </si>
  <si>
    <t>GA12Z</t>
  </si>
  <si>
    <t>GA12ZEM</t>
  </si>
  <si>
    <t>GA12ZNE</t>
  </si>
  <si>
    <t>GA13ADC</t>
  </si>
  <si>
    <t>GA13AEL</t>
  </si>
  <si>
    <t>GA13AEM</t>
  </si>
  <si>
    <t>GA13BDC</t>
  </si>
  <si>
    <t>GA13BEL</t>
  </si>
  <si>
    <t>GA13BEM</t>
  </si>
  <si>
    <t>GA13BNE</t>
  </si>
  <si>
    <t>GB01CDC</t>
  </si>
  <si>
    <t>GB01CEL</t>
  </si>
  <si>
    <t>GB01CEM</t>
  </si>
  <si>
    <t>GB01CNE</t>
  </si>
  <si>
    <t>GB01DDC</t>
  </si>
  <si>
    <t>GB01DEL</t>
  </si>
  <si>
    <t>GB01DEM</t>
  </si>
  <si>
    <t>GB01DNE</t>
  </si>
  <si>
    <t>GB01EDC</t>
  </si>
  <si>
    <t>GB01EEL</t>
  </si>
  <si>
    <t>GB01EEM</t>
  </si>
  <si>
    <t>GB01ENE</t>
  </si>
  <si>
    <t>GB01FDC</t>
  </si>
  <si>
    <t>GB01FEL</t>
  </si>
  <si>
    <t>GB01FEM</t>
  </si>
  <si>
    <t>GB01FNE</t>
  </si>
  <si>
    <t>GB02DDC</t>
  </si>
  <si>
    <t>GB02DEL</t>
  </si>
  <si>
    <t>GB02DEM</t>
  </si>
  <si>
    <t>GB02DNE</t>
  </si>
  <si>
    <t>GB02EDC</t>
  </si>
  <si>
    <t>GB02EEL</t>
  </si>
  <si>
    <t>GB02EEM</t>
  </si>
  <si>
    <t>GB02ENE</t>
  </si>
  <si>
    <t>GB02FDC</t>
  </si>
  <si>
    <t>GB02FEL</t>
  </si>
  <si>
    <t>GB02FEM</t>
  </si>
  <si>
    <t>GB02FNE</t>
  </si>
  <si>
    <t>GB03CDC</t>
  </si>
  <si>
    <t>GB03CEL</t>
  </si>
  <si>
    <t>GB03CEM</t>
  </si>
  <si>
    <t>GB03CNE</t>
  </si>
  <si>
    <t>GB03DDC</t>
  </si>
  <si>
    <t>GB03DEL</t>
  </si>
  <si>
    <t>GB03DEM</t>
  </si>
  <si>
    <t>GB03DNE</t>
  </si>
  <si>
    <t>GB03EDC</t>
  </si>
  <si>
    <t>GB03EEL</t>
  </si>
  <si>
    <t>GB03EEM</t>
  </si>
  <si>
    <t>GB03ENE</t>
  </si>
  <si>
    <t>GB03EUX</t>
  </si>
  <si>
    <t>GB03FDC</t>
  </si>
  <si>
    <t>GB03FEL</t>
  </si>
  <si>
    <t>GB03FEM</t>
  </si>
  <si>
    <t>GB03FNE</t>
  </si>
  <si>
    <t>GB04DDC</t>
  </si>
  <si>
    <t>GB04DEL</t>
  </si>
  <si>
    <t>GB04DEM</t>
  </si>
  <si>
    <t>GB04DNE</t>
  </si>
  <si>
    <t>GB04EDC</t>
  </si>
  <si>
    <t>GB04EEL</t>
  </si>
  <si>
    <t>GB04EEM</t>
  </si>
  <si>
    <t>GB04ENE</t>
  </si>
  <si>
    <t>GB05FDC</t>
  </si>
  <si>
    <t>GB05FEL</t>
  </si>
  <si>
    <t>GB05FEM</t>
  </si>
  <si>
    <t>GB05FNE</t>
  </si>
  <si>
    <t>GB05GDC</t>
  </si>
  <si>
    <t>GB05GEL</t>
  </si>
  <si>
    <t>GB05GEM</t>
  </si>
  <si>
    <t>GB05GNE</t>
  </si>
  <si>
    <t>GB05HDC</t>
  </si>
  <si>
    <t>GB05HEL</t>
  </si>
  <si>
    <t>GB05HEM</t>
  </si>
  <si>
    <t>GB05HNE</t>
  </si>
  <si>
    <t>GB05HUX</t>
  </si>
  <si>
    <t>GB06EDC</t>
  </si>
  <si>
    <t>GB06EEL</t>
  </si>
  <si>
    <t>GB06EEM</t>
  </si>
  <si>
    <t>GB06ENE</t>
  </si>
  <si>
    <t>GB06FDC</t>
  </si>
  <si>
    <t>GB06FEL</t>
  </si>
  <si>
    <t>GB06FEM</t>
  </si>
  <si>
    <t>GB06FNE</t>
  </si>
  <si>
    <t>GB06FUX</t>
  </si>
  <si>
    <t>GB06GDC</t>
  </si>
  <si>
    <t>GB06GEL</t>
  </si>
  <si>
    <t>GB06GEM</t>
  </si>
  <si>
    <t>GB06GNE</t>
  </si>
  <si>
    <t>GB06HDC</t>
  </si>
  <si>
    <t>GB06HEL</t>
  </si>
  <si>
    <t>GB06HEM</t>
  </si>
  <si>
    <t>GB06HNE</t>
  </si>
  <si>
    <t>GB07ZDC</t>
  </si>
  <si>
    <t>GB07ZEL</t>
  </si>
  <si>
    <t>GB07ZEM</t>
  </si>
  <si>
    <t>GB07ZNE</t>
  </si>
  <si>
    <t>GB08CEL</t>
  </si>
  <si>
    <t>GB08CEM</t>
  </si>
  <si>
    <t>GB08CNE</t>
  </si>
  <si>
    <t>GB08DDC</t>
  </si>
  <si>
    <t>GB08DEL</t>
  </si>
  <si>
    <t>GB08DEM</t>
  </si>
  <si>
    <t>GB08DNE</t>
  </si>
  <si>
    <t>GB09DDC</t>
  </si>
  <si>
    <t>GB09DEL</t>
  </si>
  <si>
    <t>GB09DEM</t>
  </si>
  <si>
    <t>GB09DNE</t>
  </si>
  <si>
    <t>GB09EDC</t>
  </si>
  <si>
    <t>GB09EEL</t>
  </si>
  <si>
    <t>GB09EEM</t>
  </si>
  <si>
    <t>GB09ENE</t>
  </si>
  <si>
    <t>GB09FDC</t>
  </si>
  <si>
    <t>GB09FEL</t>
  </si>
  <si>
    <t>GB09FEM</t>
  </si>
  <si>
    <t>GB09FNE</t>
  </si>
  <si>
    <t>GC01CEL</t>
  </si>
  <si>
    <t>GC01CEM</t>
  </si>
  <si>
    <t>GC01CNE</t>
  </si>
  <si>
    <t>GC01DEL</t>
  </si>
  <si>
    <t>GC01DEM</t>
  </si>
  <si>
    <t>GC01DNE</t>
  </si>
  <si>
    <t>GC01EDC</t>
  </si>
  <si>
    <t>GC01EEL</t>
  </si>
  <si>
    <t>GC01EEM</t>
  </si>
  <si>
    <t>GC01ENE</t>
  </si>
  <si>
    <t>GC01FDC</t>
  </si>
  <si>
    <t>GC01FEL</t>
  </si>
  <si>
    <t>GC01FEM</t>
  </si>
  <si>
    <t>GC01FNE</t>
  </si>
  <si>
    <t>GC12CDC</t>
  </si>
  <si>
    <t>GC12CEL</t>
  </si>
  <si>
    <t>GC12CEM</t>
  </si>
  <si>
    <t>GC12CNE</t>
  </si>
  <si>
    <t>GC12DEL</t>
  </si>
  <si>
    <t>GC12DEM</t>
  </si>
  <si>
    <t>GC12DNE</t>
  </si>
  <si>
    <t>GC12DUX</t>
  </si>
  <si>
    <t>GC12EDC</t>
  </si>
  <si>
    <t>GC12EEL</t>
  </si>
  <si>
    <t>GC12EEM</t>
  </si>
  <si>
    <t>GC12ENE</t>
  </si>
  <si>
    <t>GC12FDC</t>
  </si>
  <si>
    <t>GC12FEL</t>
  </si>
  <si>
    <t>GC12FEM</t>
  </si>
  <si>
    <t>GC12FNE</t>
  </si>
  <si>
    <t>GC12GDC</t>
  </si>
  <si>
    <t>GC12GEL</t>
  </si>
  <si>
    <t>GC12GEM</t>
  </si>
  <si>
    <t>GC12GNE</t>
  </si>
  <si>
    <t>GC12HDC</t>
  </si>
  <si>
    <t>GC12HEL</t>
  </si>
  <si>
    <t>GC12HEM</t>
  </si>
  <si>
    <t>GC12HNE</t>
  </si>
  <si>
    <t>GC12HUX</t>
  </si>
  <si>
    <t>GC12JDC</t>
  </si>
  <si>
    <t>GC12JEL</t>
  </si>
  <si>
    <t>GC12JEM</t>
  </si>
  <si>
    <t>GC12JNE</t>
  </si>
  <si>
    <t>GC12KDC</t>
  </si>
  <si>
    <t>GC12KEL</t>
  </si>
  <si>
    <t>GC12KEM</t>
  </si>
  <si>
    <t>GC12KNE</t>
  </si>
  <si>
    <t>GC17AEL</t>
  </si>
  <si>
    <t>GC17AEM</t>
  </si>
  <si>
    <t>GC17ANE</t>
  </si>
  <si>
    <t>GC17BEL</t>
  </si>
  <si>
    <t>GC17BEM</t>
  </si>
  <si>
    <t>GC17BNE</t>
  </si>
  <si>
    <t>GC17CEL</t>
  </si>
  <si>
    <t>GC17CEM</t>
  </si>
  <si>
    <t>GC17CNE</t>
  </si>
  <si>
    <t>GC17CUX</t>
  </si>
  <si>
    <t>GC17DEL</t>
  </si>
  <si>
    <t>GC17DEM</t>
  </si>
  <si>
    <t>GC17DNE</t>
  </si>
  <si>
    <t>GC17EEL</t>
  </si>
  <si>
    <t>GC17EEM</t>
  </si>
  <si>
    <t>GC17ENE</t>
  </si>
  <si>
    <t>GC17FDC</t>
  </si>
  <si>
    <t>GC17FEL</t>
  </si>
  <si>
    <t>GC17FEM</t>
  </si>
  <si>
    <t>GC17FNE</t>
  </si>
  <si>
    <t>GC17FUX</t>
  </si>
  <si>
    <t>GC17GDC</t>
  </si>
  <si>
    <t>GC17GEL</t>
  </si>
  <si>
    <t>GC17GEM</t>
  </si>
  <si>
    <t>GC17GNE</t>
  </si>
  <si>
    <t>GC17HDC</t>
  </si>
  <si>
    <t>GC17HEL</t>
  </si>
  <si>
    <t>GC17HEM</t>
  </si>
  <si>
    <t>GC17HNE</t>
  </si>
  <si>
    <t>GC17JDC</t>
  </si>
  <si>
    <t>GC17JEL</t>
  </si>
  <si>
    <t>GC17JEM</t>
  </si>
  <si>
    <t>GC17JNE</t>
  </si>
  <si>
    <t>GC17JUX</t>
  </si>
  <si>
    <t>GC17KDC</t>
  </si>
  <si>
    <t>GC17KEL</t>
  </si>
  <si>
    <t>GC17KEM</t>
  </si>
  <si>
    <t>GC17KNE</t>
  </si>
  <si>
    <t>GC17KUX</t>
  </si>
  <si>
    <t>HA11ADC</t>
  </si>
  <si>
    <t>HA11AEL</t>
  </si>
  <si>
    <t>HA11AEM</t>
  </si>
  <si>
    <t>HA11ANE</t>
  </si>
  <si>
    <t>HA11BEL</t>
  </si>
  <si>
    <t>HA11BEM</t>
  </si>
  <si>
    <t>HA11BNE</t>
  </si>
  <si>
    <t>HA11CDC</t>
  </si>
  <si>
    <t>HA11CEL</t>
  </si>
  <si>
    <t>HA11CEM</t>
  </si>
  <si>
    <t>HA11CNE</t>
  </si>
  <si>
    <t>HA12BDC</t>
  </si>
  <si>
    <t>HA12BEL</t>
  </si>
  <si>
    <t>HA12BEM</t>
  </si>
  <si>
    <t>HA12BNE</t>
  </si>
  <si>
    <t>HA12BUX</t>
  </si>
  <si>
    <t>HA12CDC</t>
  </si>
  <si>
    <t>HA12CEL</t>
  </si>
  <si>
    <t>HA12CEM</t>
  </si>
  <si>
    <t>HA12CNE</t>
  </si>
  <si>
    <t>HA12CUX</t>
  </si>
  <si>
    <t>HA13ADC</t>
  </si>
  <si>
    <t>HA13AEL</t>
  </si>
  <si>
    <t>HA13AEM</t>
  </si>
  <si>
    <t>HA13ANE</t>
  </si>
  <si>
    <t>HA13AUX</t>
  </si>
  <si>
    <t>HA13BDC</t>
  </si>
  <si>
    <t>HA13BEL</t>
  </si>
  <si>
    <t>HA13BEM</t>
  </si>
  <si>
    <t>HA13BNE</t>
  </si>
  <si>
    <t>HA13BUX</t>
  </si>
  <si>
    <t>HA13CDC</t>
  </si>
  <si>
    <t>HA13CEL</t>
  </si>
  <si>
    <t>HA13CEM</t>
  </si>
  <si>
    <t>HA13CNE</t>
  </si>
  <si>
    <t>HA14ADC</t>
  </si>
  <si>
    <t>HA14AEL</t>
  </si>
  <si>
    <t>HA14AEM</t>
  </si>
  <si>
    <t>HA14ANE</t>
  </si>
  <si>
    <t>HA14AUX</t>
  </si>
  <si>
    <t>HA14BDC</t>
  </si>
  <si>
    <t>HA14BEL</t>
  </si>
  <si>
    <t>HA14BEM</t>
  </si>
  <si>
    <t>HA14BNE</t>
  </si>
  <si>
    <t>HA14CDC</t>
  </si>
  <si>
    <t>HA14CEL</t>
  </si>
  <si>
    <t>HA14CEM</t>
  </si>
  <si>
    <t>HA14CNE</t>
  </si>
  <si>
    <t>HA19ZDC</t>
  </si>
  <si>
    <t>HA19ZEL</t>
  </si>
  <si>
    <t>HA19ZEM</t>
  </si>
  <si>
    <t>HA19ZNE</t>
  </si>
  <si>
    <t>HA21BDC</t>
  </si>
  <si>
    <t>HA21BEL</t>
  </si>
  <si>
    <t>HA21BEM</t>
  </si>
  <si>
    <t>HA21BNE</t>
  </si>
  <si>
    <t>HA21CDC</t>
  </si>
  <si>
    <t>HA21CEL</t>
  </si>
  <si>
    <t>HA21CEM</t>
  </si>
  <si>
    <t>HA21CNE</t>
  </si>
  <si>
    <t>HA22BDC</t>
  </si>
  <si>
    <t>HA22BEL</t>
  </si>
  <si>
    <t>HA22BEM</t>
  </si>
  <si>
    <t>HA22BNE</t>
  </si>
  <si>
    <t>HA22CDC</t>
  </si>
  <si>
    <t>HA22CEL</t>
  </si>
  <si>
    <t>HA22CEM</t>
  </si>
  <si>
    <t>HA22CNE</t>
  </si>
  <si>
    <t>HA23BDC</t>
  </si>
  <si>
    <t>HA23BEL</t>
  </si>
  <si>
    <t>HA23BEM</t>
  </si>
  <si>
    <t>HA23BNE</t>
  </si>
  <si>
    <t>HA23CDC</t>
  </si>
  <si>
    <t>HA23CEL</t>
  </si>
  <si>
    <t>HA23CEM</t>
  </si>
  <si>
    <t>HA23CNE</t>
  </si>
  <si>
    <t>HA23CUX</t>
  </si>
  <si>
    <t>HA24ZDC</t>
  </si>
  <si>
    <t>HA24ZEL</t>
  </si>
  <si>
    <t>HA24ZEM</t>
  </si>
  <si>
    <t>HA24ZNE</t>
  </si>
  <si>
    <t>HA25BDC</t>
  </si>
  <si>
    <t>HA25BEL</t>
  </si>
  <si>
    <t>HA25BEM</t>
  </si>
  <si>
    <t>HA25BNE</t>
  </si>
  <si>
    <t>HA25CDC</t>
  </si>
  <si>
    <t>HA25CEL</t>
  </si>
  <si>
    <t>HA25CEM</t>
  </si>
  <si>
    <t>HA25CNE</t>
  </si>
  <si>
    <t>HA26BDC</t>
  </si>
  <si>
    <t>HA26BEL</t>
  </si>
  <si>
    <t>HA26BEM</t>
  </si>
  <si>
    <t>HA26CDC</t>
  </si>
  <si>
    <t>HA26CEL</t>
  </si>
  <si>
    <t>HA26CEM</t>
  </si>
  <si>
    <t>HA26CNE</t>
  </si>
  <si>
    <t>HA29ZDC</t>
  </si>
  <si>
    <t>HA29ZEL</t>
  </si>
  <si>
    <t>HA29ZEM</t>
  </si>
  <si>
    <t>HA29ZNE</t>
  </si>
  <si>
    <t>HA31BDC</t>
  </si>
  <si>
    <t>HA31BEL</t>
  </si>
  <si>
    <t>HA31BEM</t>
  </si>
  <si>
    <t>HA31BNE</t>
  </si>
  <si>
    <t>HA31CDC</t>
  </si>
  <si>
    <t>HA31CEL</t>
  </si>
  <si>
    <t>HA31CEM</t>
  </si>
  <si>
    <t>HA31CNE</t>
  </si>
  <si>
    <t>HA31CUX</t>
  </si>
  <si>
    <t>HA32ZDC</t>
  </si>
  <si>
    <t>HA32ZEL</t>
  </si>
  <si>
    <t>HA32ZEM</t>
  </si>
  <si>
    <t>HA32ZNE</t>
  </si>
  <si>
    <t>HA33ZDC</t>
  </si>
  <si>
    <t>HA33ZEL</t>
  </si>
  <si>
    <t>HA33ZEM</t>
  </si>
  <si>
    <t>HA33ZNE</t>
  </si>
  <si>
    <t>HA34ZDC</t>
  </si>
  <si>
    <t>HA34ZEL</t>
  </si>
  <si>
    <t>HA34ZEM</t>
  </si>
  <si>
    <t>HA34ZNE</t>
  </si>
  <si>
    <t>HA35ZDC</t>
  </si>
  <si>
    <t>HA35ZEL</t>
  </si>
  <si>
    <t>HA35ZEM</t>
  </si>
  <si>
    <t>HA35ZNE</t>
  </si>
  <si>
    <t>HA39ZDC</t>
  </si>
  <si>
    <t>HA39ZEL</t>
  </si>
  <si>
    <t>HA39ZEM</t>
  </si>
  <si>
    <t>HA39ZNE</t>
  </si>
  <si>
    <t>HA51ZDC</t>
  </si>
  <si>
    <t>HA51ZEL</t>
  </si>
  <si>
    <t>HA51ZEM</t>
  </si>
  <si>
    <t>HA51ZNE</t>
  </si>
  <si>
    <t>HA52ZDC</t>
  </si>
  <si>
    <t>HA52ZEL</t>
  </si>
  <si>
    <t>HA52ZEM</t>
  </si>
  <si>
    <t>HA52ZNE</t>
  </si>
  <si>
    <t>HA53ZDC</t>
  </si>
  <si>
    <t>HA53ZEL</t>
  </si>
  <si>
    <t>HA53ZEM</t>
  </si>
  <si>
    <t>HA53ZNE</t>
  </si>
  <si>
    <t>HA54ZDC</t>
  </si>
  <si>
    <t>HA54ZEL</t>
  </si>
  <si>
    <t>HA54ZEM</t>
  </si>
  <si>
    <t>HA54ZNE</t>
  </si>
  <si>
    <t>HA54ZUX</t>
  </si>
  <si>
    <t>HA55ZDC</t>
  </si>
  <si>
    <t>HA55ZEL</t>
  </si>
  <si>
    <t>HA55ZEM</t>
  </si>
  <si>
    <t>HA55ZNE</t>
  </si>
  <si>
    <t>HA55ZUX</t>
  </si>
  <si>
    <t>HA56ADC</t>
  </si>
  <si>
    <t>HA56AEL</t>
  </si>
  <si>
    <t>HA56AEM</t>
  </si>
  <si>
    <t>HA56ANE</t>
  </si>
  <si>
    <t>HA56AUX</t>
  </si>
  <si>
    <t>HA56BDC</t>
  </si>
  <si>
    <t>HA56BEL</t>
  </si>
  <si>
    <t>HA56BEM</t>
  </si>
  <si>
    <t>HA56BNE</t>
  </si>
  <si>
    <t>HA59ZDC</t>
  </si>
  <si>
    <t>HA59ZEL</t>
  </si>
  <si>
    <t>HA59ZEM</t>
  </si>
  <si>
    <t>HA59ZNE</t>
  </si>
  <si>
    <t>HA61BDC</t>
  </si>
  <si>
    <t>HA61BEL</t>
  </si>
  <si>
    <t>HA61BEM</t>
  </si>
  <si>
    <t>HA61BNE</t>
  </si>
  <si>
    <t>HA61CDC</t>
  </si>
  <si>
    <t>HA61CEL</t>
  </si>
  <si>
    <t>HA61CEM</t>
  </si>
  <si>
    <t>HA61CNE</t>
  </si>
  <si>
    <t>HA61CUX</t>
  </si>
  <si>
    <t>HA62ZDC</t>
  </si>
  <si>
    <t>HA62ZEL</t>
  </si>
  <si>
    <t>HA62ZEM</t>
  </si>
  <si>
    <t>HA62ZNE</t>
  </si>
  <si>
    <t>HA63ZDC</t>
  </si>
  <si>
    <t>HA63ZEL</t>
  </si>
  <si>
    <t>HA63ZEM</t>
  </si>
  <si>
    <t>HA63ZNE</t>
  </si>
  <si>
    <t>HA69ZDC</t>
  </si>
  <si>
    <t>HA69ZEL</t>
  </si>
  <si>
    <t>HA69ZEM</t>
  </si>
  <si>
    <t>HA71BDC</t>
  </si>
  <si>
    <t>HA71BEL</t>
  </si>
  <si>
    <t>HA71BEM</t>
  </si>
  <si>
    <t>HA71BNE</t>
  </si>
  <si>
    <t>HA71BUX</t>
  </si>
  <si>
    <t>HA71CDC</t>
  </si>
  <si>
    <t>HA71CEL</t>
  </si>
  <si>
    <t>HA71CEM</t>
  </si>
  <si>
    <t>HA71CNE</t>
  </si>
  <si>
    <t>HA71CUX</t>
  </si>
  <si>
    <t>HA72ZDC</t>
  </si>
  <si>
    <t>HA72ZEL</t>
  </si>
  <si>
    <t>HA72ZEM</t>
  </si>
  <si>
    <t>HA72ZNE</t>
  </si>
  <si>
    <t>HA73BDC</t>
  </si>
  <si>
    <t>HA73BEL</t>
  </si>
  <si>
    <t>HA73BEM</t>
  </si>
  <si>
    <t>HA73BNE</t>
  </si>
  <si>
    <t>HA73BUX</t>
  </si>
  <si>
    <t>HA73CDC</t>
  </si>
  <si>
    <t>HA73CEL</t>
  </si>
  <si>
    <t>HA73CEM</t>
  </si>
  <si>
    <t>HA73CNE</t>
  </si>
  <si>
    <t>HA79ZDC</t>
  </si>
  <si>
    <t>HA79ZEL</t>
  </si>
  <si>
    <t>HA79ZEM</t>
  </si>
  <si>
    <t>HA79ZNE</t>
  </si>
  <si>
    <t>HA81ADC</t>
  </si>
  <si>
    <t>HA81AEL</t>
  </si>
  <si>
    <t>HA81AEM</t>
  </si>
  <si>
    <t>HA81ANE</t>
  </si>
  <si>
    <t>HA81AUX</t>
  </si>
  <si>
    <t>HA81BDC</t>
  </si>
  <si>
    <t>HA81BEL</t>
  </si>
  <si>
    <t>HA81BEM</t>
  </si>
  <si>
    <t>HA81BNE</t>
  </si>
  <si>
    <t>HA81BUX</t>
  </si>
  <si>
    <t>HA81CDC</t>
  </si>
  <si>
    <t>HA81CEL</t>
  </si>
  <si>
    <t>HA81CEM</t>
  </si>
  <si>
    <t>HA81CNE</t>
  </si>
  <si>
    <t>HA81CUX</t>
  </si>
  <si>
    <t>HA83ADC</t>
  </si>
  <si>
    <t>HA83AEL</t>
  </si>
  <si>
    <t>HA83AEM</t>
  </si>
  <si>
    <t>HA83ANE</t>
  </si>
  <si>
    <t>HA83BEL</t>
  </si>
  <si>
    <t>HA83BEM</t>
  </si>
  <si>
    <t>HA83BNE</t>
  </si>
  <si>
    <t>HA83CDC</t>
  </si>
  <si>
    <t>HA83CEL</t>
  </si>
  <si>
    <t>HA83CEM</t>
  </si>
  <si>
    <t>HA83CNE</t>
  </si>
  <si>
    <t>HA91ZDC</t>
  </si>
  <si>
    <t>HA91ZEL</t>
  </si>
  <si>
    <t>HA91ZEM</t>
  </si>
  <si>
    <t>HA91ZNE</t>
  </si>
  <si>
    <t>HA92ZDC</t>
  </si>
  <si>
    <t>HA92ZEL</t>
  </si>
  <si>
    <t>HA92ZEM</t>
  </si>
  <si>
    <t>HA92ZNE</t>
  </si>
  <si>
    <t>HA93ZDC</t>
  </si>
  <si>
    <t>HA93ZEL</t>
  </si>
  <si>
    <t>HA93ZEM</t>
  </si>
  <si>
    <t>HA93ZNE</t>
  </si>
  <si>
    <t>HA94ZDC</t>
  </si>
  <si>
    <t>HA94ZEL</t>
  </si>
  <si>
    <t>HA94ZEM</t>
  </si>
  <si>
    <t>HA94ZNE</t>
  </si>
  <si>
    <t>HA95ZDC</t>
  </si>
  <si>
    <t>HA95ZEL</t>
  </si>
  <si>
    <t>HA95ZEM</t>
  </si>
  <si>
    <t>HA95ZNE</t>
  </si>
  <si>
    <t>HA96ZDC</t>
  </si>
  <si>
    <t>HA96ZEL</t>
  </si>
  <si>
    <t>HA96ZEM</t>
  </si>
  <si>
    <t>HA96ZNE</t>
  </si>
  <si>
    <t>HA97ZDC</t>
  </si>
  <si>
    <t>HA97ZEL</t>
  </si>
  <si>
    <t>HA97ZEM</t>
  </si>
  <si>
    <t>HA97ZNE</t>
  </si>
  <si>
    <t>HA99ZDC</t>
  </si>
  <si>
    <t>HA99ZEL</t>
  </si>
  <si>
    <t>HA99ZEM</t>
  </si>
  <si>
    <t>HA99ZNE</t>
  </si>
  <si>
    <t>HA99ZUX</t>
  </si>
  <si>
    <t>HB11AEL</t>
  </si>
  <si>
    <t>HB11AEM</t>
  </si>
  <si>
    <t>HB11ANE</t>
  </si>
  <si>
    <t>HB11BDC</t>
  </si>
  <si>
    <t>HB11BEL</t>
  </si>
  <si>
    <t>HB11BEM</t>
  </si>
  <si>
    <t>HB11BNE</t>
  </si>
  <si>
    <t>HB11CDC</t>
  </si>
  <si>
    <t>HB11CEL</t>
  </si>
  <si>
    <t>HB11CEM</t>
  </si>
  <si>
    <t>HB11CNE</t>
  </si>
  <si>
    <t>HB12ADC</t>
  </si>
  <si>
    <t>HB12AEL</t>
  </si>
  <si>
    <t>HB12AEM</t>
  </si>
  <si>
    <t>HB12ANE</t>
  </si>
  <si>
    <t>HB12BDC</t>
  </si>
  <si>
    <t>HB12BEL</t>
  </si>
  <si>
    <t>HB12BEM</t>
  </si>
  <si>
    <t>HB12BNE</t>
  </si>
  <si>
    <t>HB12CDC</t>
  </si>
  <si>
    <t>HB12CEL</t>
  </si>
  <si>
    <t>HB12CEM</t>
  </si>
  <si>
    <t>HB12CNE</t>
  </si>
  <si>
    <t>HB12CUX</t>
  </si>
  <si>
    <t>HB13ZDC</t>
  </si>
  <si>
    <t>HB13ZEL</t>
  </si>
  <si>
    <t>HB13ZEM</t>
  </si>
  <si>
    <t>HB13ZNE</t>
  </si>
  <si>
    <t>HB14BDC</t>
  </si>
  <si>
    <t>HB14BEL</t>
  </si>
  <si>
    <t>HB14BEM</t>
  </si>
  <si>
    <t>HB14BNE</t>
  </si>
  <si>
    <t>HB14CDC</t>
  </si>
  <si>
    <t>HB14CEL</t>
  </si>
  <si>
    <t>HB14CEM</t>
  </si>
  <si>
    <t>HB14CNE</t>
  </si>
  <si>
    <t>HB15DDC</t>
  </si>
  <si>
    <t>HB15DEL</t>
  </si>
  <si>
    <t>HB15DEM</t>
  </si>
  <si>
    <t>HB15DNE</t>
  </si>
  <si>
    <t>HB15EDC</t>
  </si>
  <si>
    <t>HB15EEL</t>
  </si>
  <si>
    <t>HB15EEM</t>
  </si>
  <si>
    <t>HB15ENE</t>
  </si>
  <si>
    <t>HB15FDC</t>
  </si>
  <si>
    <t>HB15FEL</t>
  </si>
  <si>
    <t>HB15FEM</t>
  </si>
  <si>
    <t>HB15FNE</t>
  </si>
  <si>
    <t>HB15GDC</t>
  </si>
  <si>
    <t>HB15GEL</t>
  </si>
  <si>
    <t>HB15GEM</t>
  </si>
  <si>
    <t>HB15GNE</t>
  </si>
  <si>
    <t>HB16BDC</t>
  </si>
  <si>
    <t>HB16BEL</t>
  </si>
  <si>
    <t>HB16BEM</t>
  </si>
  <si>
    <t>HB16BNE</t>
  </si>
  <si>
    <t>HB16CDC</t>
  </si>
  <si>
    <t>HB16CEL</t>
  </si>
  <si>
    <t>HB16CEM</t>
  </si>
  <si>
    <t>HB16CNE</t>
  </si>
  <si>
    <t>HB16CUX</t>
  </si>
  <si>
    <t>HB19ZDC</t>
  </si>
  <si>
    <t>HB19ZEL</t>
  </si>
  <si>
    <t>HB19ZEM</t>
  </si>
  <si>
    <t>HB19ZNE</t>
  </si>
  <si>
    <t>HB21ADC</t>
  </si>
  <si>
    <t>HB21AEL</t>
  </si>
  <si>
    <t>HB21AEM</t>
  </si>
  <si>
    <t>HB21ANE</t>
  </si>
  <si>
    <t>HB21BDC</t>
  </si>
  <si>
    <t>HB21BEL</t>
  </si>
  <si>
    <t>HB21BEM</t>
  </si>
  <si>
    <t>HB21BNE</t>
  </si>
  <si>
    <t>HB21BUX</t>
  </si>
  <si>
    <t>HB21CDC</t>
  </si>
  <si>
    <t>HB21CEL</t>
  </si>
  <si>
    <t>HB21CEM</t>
  </si>
  <si>
    <t>HB21CNE</t>
  </si>
  <si>
    <t>HB22BDC</t>
  </si>
  <si>
    <t>HB22BEL</t>
  </si>
  <si>
    <t>HB22BEM</t>
  </si>
  <si>
    <t>HB22BNE</t>
  </si>
  <si>
    <t>HB22CDC</t>
  </si>
  <si>
    <t>HB22CEL</t>
  </si>
  <si>
    <t>HB22CEM</t>
  </si>
  <si>
    <t>HB22CNE</t>
  </si>
  <si>
    <t>HB23BDC</t>
  </si>
  <si>
    <t>HB23BEL</t>
  </si>
  <si>
    <t>HB23BEM</t>
  </si>
  <si>
    <t>HB23BNE</t>
  </si>
  <si>
    <t>HB23CDC</t>
  </si>
  <si>
    <t>HB23CEL</t>
  </si>
  <si>
    <t>HB23CEM</t>
  </si>
  <si>
    <t>HB23CNE</t>
  </si>
  <si>
    <t>HB23CUX</t>
  </si>
  <si>
    <t>HB24BDC</t>
  </si>
  <si>
    <t>HB24BEL</t>
  </si>
  <si>
    <t>HB24BEM</t>
  </si>
  <si>
    <t>HB24BNE</t>
  </si>
  <si>
    <t>HB24CDC</t>
  </si>
  <si>
    <t>HB24CEL</t>
  </si>
  <si>
    <t>HB24CEM</t>
  </si>
  <si>
    <t>HB24CNE</t>
  </si>
  <si>
    <t>HB25DDC</t>
  </si>
  <si>
    <t>HB25DEL</t>
  </si>
  <si>
    <t>HB25DEM</t>
  </si>
  <si>
    <t>HB25DNE</t>
  </si>
  <si>
    <t>HB25EDC</t>
  </si>
  <si>
    <t>HB25EEL</t>
  </si>
  <si>
    <t>HB25EEM</t>
  </si>
  <si>
    <t>HB25ENE</t>
  </si>
  <si>
    <t>HB25FDC</t>
  </si>
  <si>
    <t>HB25FEL</t>
  </si>
  <si>
    <t>HB25FEM</t>
  </si>
  <si>
    <t>HB25FNE</t>
  </si>
  <si>
    <t>HB25FUX</t>
  </si>
  <si>
    <t>HB25GEL</t>
  </si>
  <si>
    <t>HB25GEM</t>
  </si>
  <si>
    <t>HB25GNE</t>
  </si>
  <si>
    <t>HB25HDC</t>
  </si>
  <si>
    <t>HB25HEL</t>
  </si>
  <si>
    <t>HB25HEM</t>
  </si>
  <si>
    <t>HB25HNE</t>
  </si>
  <si>
    <t>HB25JDC</t>
  </si>
  <si>
    <t>HB25JEL</t>
  </si>
  <si>
    <t>HB25JEM</t>
  </si>
  <si>
    <t>HB25JNE</t>
  </si>
  <si>
    <t>HB29ZDC</t>
  </si>
  <si>
    <t>HB29ZEL</t>
  </si>
  <si>
    <t>HB29ZEM</t>
  </si>
  <si>
    <t>HB29ZNE</t>
  </si>
  <si>
    <t>HB31ZDC</t>
  </si>
  <si>
    <t>HB31ZEL</t>
  </si>
  <si>
    <t>HB31ZEM</t>
  </si>
  <si>
    <t>HB31ZNE</t>
  </si>
  <si>
    <t>HB32ADC</t>
  </si>
  <si>
    <t>HB32AEL</t>
  </si>
  <si>
    <t>HB32AEM</t>
  </si>
  <si>
    <t>HB32ANE</t>
  </si>
  <si>
    <t>HB32BDC</t>
  </si>
  <si>
    <t>HB32BEL</t>
  </si>
  <si>
    <t>HB32BEM</t>
  </si>
  <si>
    <t>HB33DDC</t>
  </si>
  <si>
    <t>HB33DEL</t>
  </si>
  <si>
    <t>HB33DEM</t>
  </si>
  <si>
    <t>HB33DNE</t>
  </si>
  <si>
    <t>HB33EDC</t>
  </si>
  <si>
    <t>HB33EEL</t>
  </si>
  <si>
    <t>HB33EEM</t>
  </si>
  <si>
    <t>HB33ENE</t>
  </si>
  <si>
    <t>HB33FDC</t>
  </si>
  <si>
    <t>HB33FEL</t>
  </si>
  <si>
    <t>HB33FEM</t>
  </si>
  <si>
    <t>HB33GDC</t>
  </si>
  <si>
    <t>HB33GEL</t>
  </si>
  <si>
    <t>HB33GEM</t>
  </si>
  <si>
    <t>HB33GNE</t>
  </si>
  <si>
    <t>HB34DDC</t>
  </si>
  <si>
    <t>HB34DEL</t>
  </si>
  <si>
    <t>HB34DEM</t>
  </si>
  <si>
    <t>HB34DNE</t>
  </si>
  <si>
    <t>HB34EDC</t>
  </si>
  <si>
    <t>HB34EEL</t>
  </si>
  <si>
    <t>HB34EEM</t>
  </si>
  <si>
    <t>HB34ENE</t>
  </si>
  <si>
    <t>HB34EUX</t>
  </si>
  <si>
    <t>HB34FDC</t>
  </si>
  <si>
    <t>HB34FEL</t>
  </si>
  <si>
    <t>HB34FEM</t>
  </si>
  <si>
    <t>HB34FNE</t>
  </si>
  <si>
    <t>HB34GDC</t>
  </si>
  <si>
    <t>HB34GEL</t>
  </si>
  <si>
    <t>HB34GEM</t>
  </si>
  <si>
    <t>HB34GNE</t>
  </si>
  <si>
    <t>HB35BDC</t>
  </si>
  <si>
    <t>HB35BEL</t>
  </si>
  <si>
    <t>HB35BEM</t>
  </si>
  <si>
    <t>HB35BNE</t>
  </si>
  <si>
    <t>HB35CDC</t>
  </si>
  <si>
    <t>HB35CEL</t>
  </si>
  <si>
    <t>HB35CEM</t>
  </si>
  <si>
    <t>HB35CNE</t>
  </si>
  <si>
    <t>HB35CUX</t>
  </si>
  <si>
    <t>HB39ZDC</t>
  </si>
  <si>
    <t>HB39ZEL</t>
  </si>
  <si>
    <t>HB39ZEM</t>
  </si>
  <si>
    <t>HB39ZUX</t>
  </si>
  <si>
    <t>HB51ZDC</t>
  </si>
  <si>
    <t>HB51ZEL</t>
  </si>
  <si>
    <t>HB51ZEM</t>
  </si>
  <si>
    <t>HB51ZNE</t>
  </si>
  <si>
    <t>HB52BDC</t>
  </si>
  <si>
    <t>HB52BEL</t>
  </si>
  <si>
    <t>HB52BEM</t>
  </si>
  <si>
    <t>HB52CDC</t>
  </si>
  <si>
    <t>HB52CEL</t>
  </si>
  <si>
    <t>HB52CEM</t>
  </si>
  <si>
    <t>HB52CNE</t>
  </si>
  <si>
    <t>HB53ZDC</t>
  </si>
  <si>
    <t>HB53ZEL</t>
  </si>
  <si>
    <t>HB53ZEM</t>
  </si>
  <si>
    <t>HB53ZNE</t>
  </si>
  <si>
    <t>HB53ZUX</t>
  </si>
  <si>
    <t>HB54BDC</t>
  </si>
  <si>
    <t>HB54BEL</t>
  </si>
  <si>
    <t>HB54BEM</t>
  </si>
  <si>
    <t>HB54BNE</t>
  </si>
  <si>
    <t>HB54CDC</t>
  </si>
  <si>
    <t>HB54CEL</t>
  </si>
  <si>
    <t>HB54CEM</t>
  </si>
  <si>
    <t>HB54CNE</t>
  </si>
  <si>
    <t>HB54CUX</t>
  </si>
  <si>
    <t>HB55BDC</t>
  </si>
  <si>
    <t>HB55BEL</t>
  </si>
  <si>
    <t>HB55BEM</t>
  </si>
  <si>
    <t>HB55BNE</t>
  </si>
  <si>
    <t>HB55CDC</t>
  </si>
  <si>
    <t>HB55CEL</t>
  </si>
  <si>
    <t>HB55CEM</t>
  </si>
  <si>
    <t>HB55CNE</t>
  </si>
  <si>
    <t>HB55CUX</t>
  </si>
  <si>
    <t>HB56BDC</t>
  </si>
  <si>
    <t>HB56BEL</t>
  </si>
  <si>
    <t>HB56BEM</t>
  </si>
  <si>
    <t>HB56BNE</t>
  </si>
  <si>
    <t>HB56CDC</t>
  </si>
  <si>
    <t>HB56CEL</t>
  </si>
  <si>
    <t>HB56CEM</t>
  </si>
  <si>
    <t>HB56CNE</t>
  </si>
  <si>
    <t>HB59ZDC</t>
  </si>
  <si>
    <t>HB59ZEL</t>
  </si>
  <si>
    <t>HB59ZEM</t>
  </si>
  <si>
    <t>HB61BDC</t>
  </si>
  <si>
    <t>HB61BEL</t>
  </si>
  <si>
    <t>HB61BEM</t>
  </si>
  <si>
    <t>HB61BNE</t>
  </si>
  <si>
    <t>HB61CDC</t>
  </si>
  <si>
    <t>HB61CEL</t>
  </si>
  <si>
    <t>HB61CEM</t>
  </si>
  <si>
    <t>HB61CNE</t>
  </si>
  <si>
    <t>HB62BDC</t>
  </si>
  <si>
    <t>HB62BEL</t>
  </si>
  <si>
    <t>HB62BEM</t>
  </si>
  <si>
    <t>HB62BNE</t>
  </si>
  <si>
    <t>HB62CDC</t>
  </si>
  <si>
    <t>HB62CEL</t>
  </si>
  <si>
    <t>HB62CEM</t>
  </si>
  <si>
    <t>HB62CNE</t>
  </si>
  <si>
    <t>HB62CUX</t>
  </si>
  <si>
    <t>HB63ZDC</t>
  </si>
  <si>
    <t>HB63ZEL</t>
  </si>
  <si>
    <t>HB63ZEM</t>
  </si>
  <si>
    <t>HB63ZNE</t>
  </si>
  <si>
    <t>HB63ZUX</t>
  </si>
  <si>
    <t>HB69ZDC</t>
  </si>
  <si>
    <t>HB69ZEL</t>
  </si>
  <si>
    <t>HB69ZEM</t>
  </si>
  <si>
    <t>HB69ZNE</t>
  </si>
  <si>
    <t>HB71BDC</t>
  </si>
  <si>
    <t>HB71BEL</t>
  </si>
  <si>
    <t>HB71BEM</t>
  </si>
  <si>
    <t>HB71BNE</t>
  </si>
  <si>
    <t>HB71CDC</t>
  </si>
  <si>
    <t>HB71CEL</t>
  </si>
  <si>
    <t>HB71CEM</t>
  </si>
  <si>
    <t>HB71CNE</t>
  </si>
  <si>
    <t>HB72ZDC</t>
  </si>
  <si>
    <t>HB72ZEL</t>
  </si>
  <si>
    <t>HB72ZEM</t>
  </si>
  <si>
    <t>HB72ZNE</t>
  </si>
  <si>
    <t>HB72ZUX</t>
  </si>
  <si>
    <t>HB73ZDC</t>
  </si>
  <si>
    <t>HB73ZEL</t>
  </si>
  <si>
    <t>HB73ZEM</t>
  </si>
  <si>
    <t>HB73ZNE</t>
  </si>
  <si>
    <t>HB73ZUX</t>
  </si>
  <si>
    <t>HB79ZDC</t>
  </si>
  <si>
    <t>HB79ZEL</t>
  </si>
  <si>
    <t>HB79ZEM</t>
  </si>
  <si>
    <t>HB91ZDC</t>
  </si>
  <si>
    <t>HB91ZEL</t>
  </si>
  <si>
    <t>HB91ZEM</t>
  </si>
  <si>
    <t>HB91ZNE</t>
  </si>
  <si>
    <t>HB99ZDC</t>
  </si>
  <si>
    <t>HB99ZEL</t>
  </si>
  <si>
    <t>HB99ZEM</t>
  </si>
  <si>
    <t>HB99ZNE</t>
  </si>
  <si>
    <t>HC01AEL</t>
  </si>
  <si>
    <t>HC01AEM</t>
  </si>
  <si>
    <t>HC01ANE</t>
  </si>
  <si>
    <t>HC01BEL</t>
  </si>
  <si>
    <t>HC01BEM</t>
  </si>
  <si>
    <t>HC01BNE</t>
  </si>
  <si>
    <t>HC01BUX</t>
  </si>
  <si>
    <t>HC01CDC</t>
  </si>
  <si>
    <t>HC01CEL</t>
  </si>
  <si>
    <t>HC01CEM</t>
  </si>
  <si>
    <t>HC01CNE</t>
  </si>
  <si>
    <t>HC01CUX</t>
  </si>
  <si>
    <t>HC02DEL</t>
  </si>
  <si>
    <t>HC02DEM</t>
  </si>
  <si>
    <t>HC02DNE</t>
  </si>
  <si>
    <t>HC02EDC</t>
  </si>
  <si>
    <t>HC02EEL</t>
  </si>
  <si>
    <t>HC02EEM</t>
  </si>
  <si>
    <t>HC02ENE</t>
  </si>
  <si>
    <t>HC02EUX</t>
  </si>
  <si>
    <t>HC02FDC</t>
  </si>
  <si>
    <t>HC02FEL</t>
  </si>
  <si>
    <t>HC02FEM</t>
  </si>
  <si>
    <t>HC02FNE</t>
  </si>
  <si>
    <t>HC02FUX</t>
  </si>
  <si>
    <t>HC03DEL</t>
  </si>
  <si>
    <t>HC03DEM</t>
  </si>
  <si>
    <t>HC03DNE</t>
  </si>
  <si>
    <t>HC03EDC</t>
  </si>
  <si>
    <t>HC03EEL</t>
  </si>
  <si>
    <t>HC03EEM</t>
  </si>
  <si>
    <t>HC03ENE</t>
  </si>
  <si>
    <t>HC03EUX</t>
  </si>
  <si>
    <t>HC03FDC</t>
  </si>
  <si>
    <t>HC03FEL</t>
  </si>
  <si>
    <t>HC03FEM</t>
  </si>
  <si>
    <t>HC03FNE</t>
  </si>
  <si>
    <t>HC03FUX</t>
  </si>
  <si>
    <t>HC04DDC</t>
  </si>
  <si>
    <t>HC04DEL</t>
  </si>
  <si>
    <t>HC04DEM</t>
  </si>
  <si>
    <t>HC04DNE</t>
  </si>
  <si>
    <t>HC04EDC</t>
  </si>
  <si>
    <t>HC04EEL</t>
  </si>
  <si>
    <t>HC04EEM</t>
  </si>
  <si>
    <t>HC04ENE</t>
  </si>
  <si>
    <t>HC04FDC</t>
  </si>
  <si>
    <t>HC04FEL</t>
  </si>
  <si>
    <t>HC04FEM</t>
  </si>
  <si>
    <t>HC04FNE</t>
  </si>
  <si>
    <t>HC04FUX</t>
  </si>
  <si>
    <t>HC05DDC</t>
  </si>
  <si>
    <t>HC05DEL</t>
  </si>
  <si>
    <t>HC05DEM</t>
  </si>
  <si>
    <t>HC05DNE</t>
  </si>
  <si>
    <t>HC05EDC</t>
  </si>
  <si>
    <t>HC05EEL</t>
  </si>
  <si>
    <t>HC05EEM</t>
  </si>
  <si>
    <t>HC05ENE</t>
  </si>
  <si>
    <t>HC05FDC</t>
  </si>
  <si>
    <t>HC05FEL</t>
  </si>
  <si>
    <t>HC05FEM</t>
  </si>
  <si>
    <t>HC05FNE</t>
  </si>
  <si>
    <t>HC05FUX</t>
  </si>
  <si>
    <t>HC06ZDC</t>
  </si>
  <si>
    <t>HC06ZEL</t>
  </si>
  <si>
    <t>HC06ZEM</t>
  </si>
  <si>
    <t>HC06ZNE</t>
  </si>
  <si>
    <t>HC06ZUX</t>
  </si>
  <si>
    <t>HC07ADC</t>
  </si>
  <si>
    <t>HC07AEL</t>
  </si>
  <si>
    <t>HC07AEM</t>
  </si>
  <si>
    <t>HC07ANE</t>
  </si>
  <si>
    <t>HC07BDC</t>
  </si>
  <si>
    <t>HC07BEL</t>
  </si>
  <si>
    <t>HC07BEM</t>
  </si>
  <si>
    <t>HC07BNE</t>
  </si>
  <si>
    <t>HC10ZDC</t>
  </si>
  <si>
    <t>HC10ZEL</t>
  </si>
  <si>
    <t>HC10ZEM</t>
  </si>
  <si>
    <t>HC10ZNE</t>
  </si>
  <si>
    <t>HC11ZDC</t>
  </si>
  <si>
    <t>HC11ZEL</t>
  </si>
  <si>
    <t>HC11ZEM</t>
  </si>
  <si>
    <t>HC11ZNE</t>
  </si>
  <si>
    <t>HC12ZDC</t>
  </si>
  <si>
    <t>HC12ZEL</t>
  </si>
  <si>
    <t>HC12ZEM</t>
  </si>
  <si>
    <t>HC12ZNE</t>
  </si>
  <si>
    <t>HC12ZUX</t>
  </si>
  <si>
    <t>HC20DEL</t>
  </si>
  <si>
    <t>HC20DEM</t>
  </si>
  <si>
    <t>HC20DNE</t>
  </si>
  <si>
    <t>HC20EDC</t>
  </si>
  <si>
    <t>HC20EEL</t>
  </si>
  <si>
    <t>HC20EEM</t>
  </si>
  <si>
    <t>HC20ENE</t>
  </si>
  <si>
    <t>HC20FDC</t>
  </si>
  <si>
    <t>HC20FEL</t>
  </si>
  <si>
    <t>HC20FEM</t>
  </si>
  <si>
    <t>HC20FNE</t>
  </si>
  <si>
    <t>HC20GDC</t>
  </si>
  <si>
    <t>HC20GEL</t>
  </si>
  <si>
    <t>HC20GEM</t>
  </si>
  <si>
    <t>HC20GNE</t>
  </si>
  <si>
    <t>HC20GUX</t>
  </si>
  <si>
    <t>HC21DEL</t>
  </si>
  <si>
    <t>HC21DEM</t>
  </si>
  <si>
    <t>HC21DNE</t>
  </si>
  <si>
    <t>HC21EEL</t>
  </si>
  <si>
    <t>HC21EEM</t>
  </si>
  <si>
    <t>HC21ENE</t>
  </si>
  <si>
    <t>HC26DDC</t>
  </si>
  <si>
    <t>HC26DEL</t>
  </si>
  <si>
    <t>HC26DEM</t>
  </si>
  <si>
    <t>HC26DNE</t>
  </si>
  <si>
    <t>HC26EDC</t>
  </si>
  <si>
    <t>HC26EEL</t>
  </si>
  <si>
    <t>HC26EEM</t>
  </si>
  <si>
    <t>HC26ENE</t>
  </si>
  <si>
    <t>HC26EUX</t>
  </si>
  <si>
    <t>HC26FDC</t>
  </si>
  <si>
    <t>HC26FEL</t>
  </si>
  <si>
    <t>HC26FEM</t>
  </si>
  <si>
    <t>HC26FNE</t>
  </si>
  <si>
    <t>HC27DDC</t>
  </si>
  <si>
    <t>HC27DEL</t>
  </si>
  <si>
    <t>HC27DEM</t>
  </si>
  <si>
    <t>HC27DNE</t>
  </si>
  <si>
    <t>HC27EDC</t>
  </si>
  <si>
    <t>HC27EEL</t>
  </si>
  <si>
    <t>HC27EEM</t>
  </si>
  <si>
    <t>HC27ENE</t>
  </si>
  <si>
    <t>HC27FDC</t>
  </si>
  <si>
    <t>HC27FEL</t>
  </si>
  <si>
    <t>HC27FEM</t>
  </si>
  <si>
    <t>HC27FNE</t>
  </si>
  <si>
    <t>HC27GDC</t>
  </si>
  <si>
    <t>HC27GEL</t>
  </si>
  <si>
    <t>HC27GEM</t>
  </si>
  <si>
    <t>HC27GNE</t>
  </si>
  <si>
    <t>HC27GUX</t>
  </si>
  <si>
    <t>HC28DDC</t>
  </si>
  <si>
    <t>HC28DEL</t>
  </si>
  <si>
    <t>HC28DEM</t>
  </si>
  <si>
    <t>HC28DNE</t>
  </si>
  <si>
    <t>HC28EDC</t>
  </si>
  <si>
    <t>HC28EEL</t>
  </si>
  <si>
    <t>HC28EEM</t>
  </si>
  <si>
    <t>HC28ENE</t>
  </si>
  <si>
    <t>HC28FDC</t>
  </si>
  <si>
    <t>HC28FEL</t>
  </si>
  <si>
    <t>HC28FEM</t>
  </si>
  <si>
    <t>HC28FNE</t>
  </si>
  <si>
    <t>HC28GDC</t>
  </si>
  <si>
    <t>HC28GEL</t>
  </si>
  <si>
    <t>HC28GEM</t>
  </si>
  <si>
    <t>HC28GNE</t>
  </si>
  <si>
    <t>HC29ADC</t>
  </si>
  <si>
    <t>HC29AEL</t>
  </si>
  <si>
    <t>HC29AEM</t>
  </si>
  <si>
    <t>HC29ANE</t>
  </si>
  <si>
    <t>HC29AUX</t>
  </si>
  <si>
    <t>HC29BDC</t>
  </si>
  <si>
    <t>HC29BEL</t>
  </si>
  <si>
    <t>HC29BEM</t>
  </si>
  <si>
    <t>HC29BNE</t>
  </si>
  <si>
    <t>HC30DDC</t>
  </si>
  <si>
    <t>HC30DEL</t>
  </si>
  <si>
    <t>HC30DEM</t>
  </si>
  <si>
    <t>HC30DNE</t>
  </si>
  <si>
    <t>HC30EDC</t>
  </si>
  <si>
    <t>HC30EEL</t>
  </si>
  <si>
    <t>HC30EEM</t>
  </si>
  <si>
    <t>HC30ENE</t>
  </si>
  <si>
    <t>HC31DDC</t>
  </si>
  <si>
    <t>HC31DEL</t>
  </si>
  <si>
    <t>HC31DEM</t>
  </si>
  <si>
    <t>HC31DNE</t>
  </si>
  <si>
    <t>HC31EDC</t>
  </si>
  <si>
    <t>HC31EEL</t>
  </si>
  <si>
    <t>HC31EEM</t>
  </si>
  <si>
    <t>HC31ENE</t>
  </si>
  <si>
    <t>HC31FDC</t>
  </si>
  <si>
    <t>HC31FEL</t>
  </si>
  <si>
    <t>HC31FEM</t>
  </si>
  <si>
    <t>HC31FNE</t>
  </si>
  <si>
    <t>HC31GDC</t>
  </si>
  <si>
    <t>HC31GEL</t>
  </si>
  <si>
    <t>HC31GEM</t>
  </si>
  <si>
    <t>HC31GNE</t>
  </si>
  <si>
    <t>HC32DDC</t>
  </si>
  <si>
    <t>HC32DEL</t>
  </si>
  <si>
    <t>HC32DEM</t>
  </si>
  <si>
    <t>HC32DNE</t>
  </si>
  <si>
    <t>HC32EDC</t>
  </si>
  <si>
    <t>HC32EEL</t>
  </si>
  <si>
    <t>HC32EEM</t>
  </si>
  <si>
    <t>HC32ENE</t>
  </si>
  <si>
    <t>HC32FDC</t>
  </si>
  <si>
    <t>HC32FEL</t>
  </si>
  <si>
    <t>HC32FEM</t>
  </si>
  <si>
    <t>HC32FNE</t>
  </si>
  <si>
    <t>HC40AEL</t>
  </si>
  <si>
    <t>HC40AEM</t>
  </si>
  <si>
    <t>HC40ANE</t>
  </si>
  <si>
    <t>HC40BDC</t>
  </si>
  <si>
    <t>HC40BEL</t>
  </si>
  <si>
    <t>HC40BEM</t>
  </si>
  <si>
    <t>HC40BNE</t>
  </si>
  <si>
    <t>HC41ADC</t>
  </si>
  <si>
    <t>HC41AEL</t>
  </si>
  <si>
    <t>HC41AEM</t>
  </si>
  <si>
    <t>HC41ANE</t>
  </si>
  <si>
    <t>HC41BDC</t>
  </si>
  <si>
    <t>HC41BEL</t>
  </si>
  <si>
    <t>HC41BEM</t>
  </si>
  <si>
    <t>HC41BNE</t>
  </si>
  <si>
    <t>HC42ZEL</t>
  </si>
  <si>
    <t>HC42ZEM</t>
  </si>
  <si>
    <t>HC42ZNE</t>
  </si>
  <si>
    <t>HC43ZDC</t>
  </si>
  <si>
    <t>HC43ZEL</t>
  </si>
  <si>
    <t>HC43ZEM</t>
  </si>
  <si>
    <t>HC43ZNE</t>
  </si>
  <si>
    <t>HD21DDC</t>
  </si>
  <si>
    <t>HD21DEL</t>
  </si>
  <si>
    <t>HD21DEM</t>
  </si>
  <si>
    <t>HD21DNE</t>
  </si>
  <si>
    <t>HD21EDC</t>
  </si>
  <si>
    <t>HD21EEL</t>
  </si>
  <si>
    <t>HD21EEM</t>
  </si>
  <si>
    <t>HD21ENE</t>
  </si>
  <si>
    <t>HD21FDC</t>
  </si>
  <si>
    <t>HD21FEL</t>
  </si>
  <si>
    <t>HD21FEM</t>
  </si>
  <si>
    <t>HD21FNE</t>
  </si>
  <si>
    <t>HD21FUX</t>
  </si>
  <si>
    <t>HD21GDC</t>
  </si>
  <si>
    <t>HD21GEL</t>
  </si>
  <si>
    <t>HD21GEM</t>
  </si>
  <si>
    <t>HD21GNE</t>
  </si>
  <si>
    <t>HD21GUX</t>
  </si>
  <si>
    <t>HD21HDC</t>
  </si>
  <si>
    <t>HD21HEL</t>
  </si>
  <si>
    <t>HD21HEM</t>
  </si>
  <si>
    <t>HD21HNE</t>
  </si>
  <si>
    <t>HD21HUX</t>
  </si>
  <si>
    <t>HD23DDC</t>
  </si>
  <si>
    <t>HD23DEL</t>
  </si>
  <si>
    <t>HD23DEM</t>
  </si>
  <si>
    <t>HD23DNE</t>
  </si>
  <si>
    <t>HD23EDC</t>
  </si>
  <si>
    <t>HD23EEL</t>
  </si>
  <si>
    <t>HD23EEM</t>
  </si>
  <si>
    <t>HD23ENE</t>
  </si>
  <si>
    <t>HD23FDC</t>
  </si>
  <si>
    <t>HD23FEL</t>
  </si>
  <si>
    <t>HD23FEM</t>
  </si>
  <si>
    <t>HD23FNE</t>
  </si>
  <si>
    <t>HD23FUX</t>
  </si>
  <si>
    <t>HD23GDC</t>
  </si>
  <si>
    <t>HD23GEL</t>
  </si>
  <si>
    <t>HD23GEM</t>
  </si>
  <si>
    <t>HD23GNE</t>
  </si>
  <si>
    <t>HD23GUX</t>
  </si>
  <si>
    <t>HD23HDC</t>
  </si>
  <si>
    <t>HD23HEL</t>
  </si>
  <si>
    <t>HD23HEM</t>
  </si>
  <si>
    <t>HD23HNE</t>
  </si>
  <si>
    <t>HD23JDC</t>
  </si>
  <si>
    <t>HD23JEL</t>
  </si>
  <si>
    <t>HD23JEM</t>
  </si>
  <si>
    <t>HD23JNE</t>
  </si>
  <si>
    <t>HD23JUX</t>
  </si>
  <si>
    <t>HD24DDC</t>
  </si>
  <si>
    <t>HD24DEL</t>
  </si>
  <si>
    <t>HD24DEM</t>
  </si>
  <si>
    <t>HD24DNE</t>
  </si>
  <si>
    <t>HD24DUX</t>
  </si>
  <si>
    <t>HD24EDC</t>
  </si>
  <si>
    <t>HD24EEL</t>
  </si>
  <si>
    <t>HD24EEM</t>
  </si>
  <si>
    <t>HD24ENE</t>
  </si>
  <si>
    <t>HD24FDC</t>
  </si>
  <si>
    <t>HD24FEL</t>
  </si>
  <si>
    <t>HD24FEM</t>
  </si>
  <si>
    <t>HD24FNE</t>
  </si>
  <si>
    <t>HD24FUX</t>
  </si>
  <si>
    <t>HD24GDC</t>
  </si>
  <si>
    <t>HD24GEL</t>
  </si>
  <si>
    <t>HD24GEM</t>
  </si>
  <si>
    <t>HD24GNE</t>
  </si>
  <si>
    <t>HD24HDC</t>
  </si>
  <si>
    <t>HD24HEL</t>
  </si>
  <si>
    <t>HD24HEM</t>
  </si>
  <si>
    <t>HD24HNE</t>
  </si>
  <si>
    <t>HD25DDC</t>
  </si>
  <si>
    <t>HD25DEL</t>
  </si>
  <si>
    <t>HD25DEM</t>
  </si>
  <si>
    <t>HD25DNE</t>
  </si>
  <si>
    <t>HD25EDC</t>
  </si>
  <si>
    <t>HD25EEL</t>
  </si>
  <si>
    <t>HD25EEM</t>
  </si>
  <si>
    <t>HD25ENE</t>
  </si>
  <si>
    <t>HD25FDC</t>
  </si>
  <si>
    <t>HD25FEL</t>
  </si>
  <si>
    <t>HD25FEM</t>
  </si>
  <si>
    <t>HD25FNE</t>
  </si>
  <si>
    <t>HD25GDC</t>
  </si>
  <si>
    <t>HD25GEL</t>
  </si>
  <si>
    <t>HD25GEM</t>
  </si>
  <si>
    <t>HD25GNE</t>
  </si>
  <si>
    <t>HD25HDC</t>
  </si>
  <si>
    <t>HD25HEL</t>
  </si>
  <si>
    <t>HD25HEM</t>
  </si>
  <si>
    <t>HD25HNE</t>
  </si>
  <si>
    <t>HD26DDC</t>
  </si>
  <si>
    <t>HD26DEL</t>
  </si>
  <si>
    <t>HD26DEM</t>
  </si>
  <si>
    <t>HD26DNE</t>
  </si>
  <si>
    <t>HD26EDC</t>
  </si>
  <si>
    <t>HD26EEL</t>
  </si>
  <si>
    <t>HD26EEM</t>
  </si>
  <si>
    <t>HD26ENE</t>
  </si>
  <si>
    <t>HD26FDC</t>
  </si>
  <si>
    <t>HD26FEL</t>
  </si>
  <si>
    <t>HD26FEM</t>
  </si>
  <si>
    <t>HD26FNE</t>
  </si>
  <si>
    <t>HD26GDC</t>
  </si>
  <si>
    <t>HD26GEL</t>
  </si>
  <si>
    <t>HD26GEM</t>
  </si>
  <si>
    <t>HD26GNE</t>
  </si>
  <si>
    <t>HD39DDC</t>
  </si>
  <si>
    <t>HD39DEL</t>
  </si>
  <si>
    <t>HD39DEM</t>
  </si>
  <si>
    <t>HD39DNE</t>
  </si>
  <si>
    <t>HD39EDC</t>
  </si>
  <si>
    <t>HD39EEL</t>
  </si>
  <si>
    <t>HD39EEM</t>
  </si>
  <si>
    <t>HD39ENE</t>
  </si>
  <si>
    <t>HD39FDC</t>
  </si>
  <si>
    <t>HD39FEL</t>
  </si>
  <si>
    <t>HD39FEM</t>
  </si>
  <si>
    <t>HD39FNE</t>
  </si>
  <si>
    <t>HD39GDC</t>
  </si>
  <si>
    <t>HD39GEL</t>
  </si>
  <si>
    <t>HD39GEM</t>
  </si>
  <si>
    <t>HD39GNE</t>
  </si>
  <si>
    <t>HD39HDC</t>
  </si>
  <si>
    <t>HD39HEL</t>
  </si>
  <si>
    <t>HD39HEM</t>
  </si>
  <si>
    <t>HD39HNE</t>
  </si>
  <si>
    <t>HD40DDC</t>
  </si>
  <si>
    <t>HD40DEL</t>
  </si>
  <si>
    <t>HD40DEM</t>
  </si>
  <si>
    <t>HD40DNE</t>
  </si>
  <si>
    <t>HD40EDC</t>
  </si>
  <si>
    <t>HD40EEL</t>
  </si>
  <si>
    <t>HD40EEM</t>
  </si>
  <si>
    <t>HD40ENE</t>
  </si>
  <si>
    <t>HD40EUX</t>
  </si>
  <si>
    <t>HD40FDC</t>
  </si>
  <si>
    <t>HD40FEL</t>
  </si>
  <si>
    <t>HD40FEM</t>
  </si>
  <si>
    <t>HD40FNE</t>
  </si>
  <si>
    <t>HD40GDC</t>
  </si>
  <si>
    <t>HD40GEL</t>
  </si>
  <si>
    <t>HD40GEM</t>
  </si>
  <si>
    <t>HD40GNE</t>
  </si>
  <si>
    <t>HD40HDC</t>
  </si>
  <si>
    <t>HD40HEL</t>
  </si>
  <si>
    <t>HD40HEM</t>
  </si>
  <si>
    <t>HD40HNE</t>
  </si>
  <si>
    <t>HR07ADC</t>
  </si>
  <si>
    <t>HR07AEL</t>
  </si>
  <si>
    <t>HR07AEM</t>
  </si>
  <si>
    <t>HR07ANE</t>
  </si>
  <si>
    <t>HR07BDC</t>
  </si>
  <si>
    <t>HR07BEL</t>
  </si>
  <si>
    <t>HR07BEM</t>
  </si>
  <si>
    <t>HR07BNE</t>
  </si>
  <si>
    <t>HR07CDC</t>
  </si>
  <si>
    <t>HR07CEL</t>
  </si>
  <si>
    <t>HR07CEM</t>
  </si>
  <si>
    <t>HR07CNE</t>
  </si>
  <si>
    <t>HR08ADC</t>
  </si>
  <si>
    <t>HR08AEL</t>
  </si>
  <si>
    <t>HR08AEM</t>
  </si>
  <si>
    <t>HR08ANE</t>
  </si>
  <si>
    <t>HR08BDC</t>
  </si>
  <si>
    <t>HR08BEL</t>
  </si>
  <si>
    <t>HR08BEM</t>
  </si>
  <si>
    <t>HR08BNE</t>
  </si>
  <si>
    <t>HR08CDC</t>
  </si>
  <si>
    <t>HR08CEL</t>
  </si>
  <si>
    <t>HR08CEM</t>
  </si>
  <si>
    <t>HR08CNE</t>
  </si>
  <si>
    <t>HR09ADC</t>
  </si>
  <si>
    <t>HR09AEL</t>
  </si>
  <si>
    <t>HR09AEM</t>
  </si>
  <si>
    <t>HR09ANE</t>
  </si>
  <si>
    <t>HR09BDC</t>
  </si>
  <si>
    <t>HR09BEL</t>
  </si>
  <si>
    <t>HR09BEM</t>
  </si>
  <si>
    <t>HR09BNE</t>
  </si>
  <si>
    <t>HR09CDC</t>
  </si>
  <si>
    <t>HR09CEL</t>
  </si>
  <si>
    <t>HR09CEM</t>
  </si>
  <si>
    <t>HR09CNE</t>
  </si>
  <si>
    <t>JA12DDC</t>
  </si>
  <si>
    <t>JA12DEL</t>
  </si>
  <si>
    <t>JA12DEM</t>
  </si>
  <si>
    <t>JA12DNE</t>
  </si>
  <si>
    <t>JA12EDC</t>
  </si>
  <si>
    <t>JA12EEL</t>
  </si>
  <si>
    <t>JA12EEM</t>
  </si>
  <si>
    <t>JA12ENE</t>
  </si>
  <si>
    <t>JA12EUX</t>
  </si>
  <si>
    <t>JA12FDC</t>
  </si>
  <si>
    <t>JA12FEL</t>
  </si>
  <si>
    <t>JA12FEM</t>
  </si>
  <si>
    <t>JA12FNE</t>
  </si>
  <si>
    <t>JA12GDC</t>
  </si>
  <si>
    <t>JA12GEL</t>
  </si>
  <si>
    <t>JA12GEM</t>
  </si>
  <si>
    <t>JA12GNE</t>
  </si>
  <si>
    <t>JA12HDC</t>
  </si>
  <si>
    <t>JA12HEL</t>
  </si>
  <si>
    <t>JA12HEM</t>
  </si>
  <si>
    <t>JA12HNE</t>
  </si>
  <si>
    <t>JA12JDC</t>
  </si>
  <si>
    <t>JA12JEL</t>
  </si>
  <si>
    <t>JA12JEM</t>
  </si>
  <si>
    <t>JA12JNE</t>
  </si>
  <si>
    <t>JA12KDC</t>
  </si>
  <si>
    <t>JA12KEL</t>
  </si>
  <si>
    <t>JA12KEM</t>
  </si>
  <si>
    <t>JA12KNE</t>
  </si>
  <si>
    <t>JA12LDC</t>
  </si>
  <si>
    <t>JA12LEL</t>
  </si>
  <si>
    <t>JA12LEM</t>
  </si>
  <si>
    <t>JA12LNE</t>
  </si>
  <si>
    <t>JA13AEL</t>
  </si>
  <si>
    <t>JA13AEM</t>
  </si>
  <si>
    <t>JA13ANE</t>
  </si>
  <si>
    <t>JA13BDC</t>
  </si>
  <si>
    <t>JA13BEL</t>
  </si>
  <si>
    <t>JA13BEM</t>
  </si>
  <si>
    <t>JA13BNE</t>
  </si>
  <si>
    <t>JA13CDC</t>
  </si>
  <si>
    <t>JA13CEL</t>
  </si>
  <si>
    <t>JA13CEM</t>
  </si>
  <si>
    <t>JA13CNE</t>
  </si>
  <si>
    <t>JA18ZDC</t>
  </si>
  <si>
    <t>JA18ZEL</t>
  </si>
  <si>
    <t>JA18ZEM</t>
  </si>
  <si>
    <t>JA18ZNE</t>
  </si>
  <si>
    <t>JA19ZDC</t>
  </si>
  <si>
    <t>JA19ZEL</t>
  </si>
  <si>
    <t>JA19ZEM</t>
  </si>
  <si>
    <t>JA20DDC</t>
  </si>
  <si>
    <t>JA20DEL</t>
  </si>
  <si>
    <t>JA20DEM</t>
  </si>
  <si>
    <t>JA20DNE</t>
  </si>
  <si>
    <t>JA20EDC</t>
  </si>
  <si>
    <t>JA20EEL</t>
  </si>
  <si>
    <t>JA20EEM</t>
  </si>
  <si>
    <t>JA20ENE</t>
  </si>
  <si>
    <t>JA20FDC</t>
  </si>
  <si>
    <t>JA20FEL</t>
  </si>
  <si>
    <t>JA20FEM</t>
  </si>
  <si>
    <t>JA20FNE</t>
  </si>
  <si>
    <t>JA20FUX</t>
  </si>
  <si>
    <t>JA21ADC</t>
  </si>
  <si>
    <t>JA21AEL</t>
  </si>
  <si>
    <t>JA21AEM</t>
  </si>
  <si>
    <t>JA21BDC</t>
  </si>
  <si>
    <t>JA21BEL</t>
  </si>
  <si>
    <t>JA21BEM</t>
  </si>
  <si>
    <t>JA21BNE</t>
  </si>
  <si>
    <t>JA24DDC</t>
  </si>
  <si>
    <t>JA24DEL</t>
  </si>
  <si>
    <t>JA24DEM</t>
  </si>
  <si>
    <t>JA24DNE</t>
  </si>
  <si>
    <t>JA24EDC</t>
  </si>
  <si>
    <t>JA24EEL</t>
  </si>
  <si>
    <t>JA24EEM</t>
  </si>
  <si>
    <t>JA24ENE</t>
  </si>
  <si>
    <t>JA24FDC</t>
  </si>
  <si>
    <t>JA24FEL</t>
  </si>
  <si>
    <t>JA24FEM</t>
  </si>
  <si>
    <t>JA24FNE</t>
  </si>
  <si>
    <t>JA25ZDC</t>
  </si>
  <si>
    <t>JA25ZEL</t>
  </si>
  <si>
    <t>JA25ZEM</t>
  </si>
  <si>
    <t>JA25ZNE</t>
  </si>
  <si>
    <t>JA30ZDC</t>
  </si>
  <si>
    <t>JA30ZEL</t>
  </si>
  <si>
    <t>JA30ZEM</t>
  </si>
  <si>
    <t>JA31ZDC</t>
  </si>
  <si>
    <t>JA31ZEL</t>
  </si>
  <si>
    <t>JA31ZEM</t>
  </si>
  <si>
    <t>JA31ZNE</t>
  </si>
  <si>
    <t>JA32ZDC</t>
  </si>
  <si>
    <t>JA32ZEL</t>
  </si>
  <si>
    <t>JA32ZEM</t>
  </si>
  <si>
    <t>JA33ZDC</t>
  </si>
  <si>
    <t>JA33ZEL</t>
  </si>
  <si>
    <t>JA33ZUX</t>
  </si>
  <si>
    <t>JA34ZDC</t>
  </si>
  <si>
    <t>JA34ZEL</t>
  </si>
  <si>
    <t>JA34ZEM</t>
  </si>
  <si>
    <t>JA35ZEL</t>
  </si>
  <si>
    <t>JA35ZEM</t>
  </si>
  <si>
    <t>JA36ZDC</t>
  </si>
  <si>
    <t>JA36ZEL</t>
  </si>
  <si>
    <t>JA36ZEM</t>
  </si>
  <si>
    <t>JA37ZEL</t>
  </si>
  <si>
    <t>JA37ZEM</t>
  </si>
  <si>
    <t>JA38ADC</t>
  </si>
  <si>
    <t>JA38AEL</t>
  </si>
  <si>
    <t>JA38AEM</t>
  </si>
  <si>
    <t>JA38BDC</t>
  </si>
  <si>
    <t>JA38BEL</t>
  </si>
  <si>
    <t>JA38BEM</t>
  </si>
  <si>
    <t>JA38CDC</t>
  </si>
  <si>
    <t>JA38CEL</t>
  </si>
  <si>
    <t>JA38CEM</t>
  </si>
  <si>
    <t>JA39ZDC</t>
  </si>
  <si>
    <t>JA39ZEL</t>
  </si>
  <si>
    <t>JA39ZEM</t>
  </si>
  <si>
    <t>JA40ZDC</t>
  </si>
  <si>
    <t>JA40ZEL</t>
  </si>
  <si>
    <t>JA40ZEM</t>
  </si>
  <si>
    <t>JA41ZDC</t>
  </si>
  <si>
    <t>JA41ZEL</t>
  </si>
  <si>
    <t>JB30AEM</t>
  </si>
  <si>
    <t>JB30A</t>
  </si>
  <si>
    <t>JB30ANE</t>
  </si>
  <si>
    <t>JB30BEM</t>
  </si>
  <si>
    <t>JB30B</t>
  </si>
  <si>
    <t>JB30BNE</t>
  </si>
  <si>
    <t>JB30CEL</t>
  </si>
  <si>
    <t>JB30C</t>
  </si>
  <si>
    <t>JB30CEM</t>
  </si>
  <si>
    <t>JB30CNE</t>
  </si>
  <si>
    <t>JB31AEL</t>
  </si>
  <si>
    <t>JB31A</t>
  </si>
  <si>
    <t>JB31AEM</t>
  </si>
  <si>
    <t>JB31ANE</t>
  </si>
  <si>
    <t>JB31BDC</t>
  </si>
  <si>
    <t>JB31B</t>
  </si>
  <si>
    <t>JB31BEL</t>
  </si>
  <si>
    <t>JB31BEM</t>
  </si>
  <si>
    <t>JB31BNE</t>
  </si>
  <si>
    <t>JB31CEL</t>
  </si>
  <si>
    <t>JB31C</t>
  </si>
  <si>
    <t>JB31CEM</t>
  </si>
  <si>
    <t>JB31CNE</t>
  </si>
  <si>
    <t>JB32ADC</t>
  </si>
  <si>
    <t>JB32A</t>
  </si>
  <si>
    <t>JB32AEL</t>
  </si>
  <si>
    <t>JB32AEM</t>
  </si>
  <si>
    <t>JB32ANE</t>
  </si>
  <si>
    <t>JB32BDC</t>
  </si>
  <si>
    <t>JB32B</t>
  </si>
  <si>
    <t>JB32BEL</t>
  </si>
  <si>
    <t>JB32BEM</t>
  </si>
  <si>
    <t>JB32BNE</t>
  </si>
  <si>
    <t>JB32CDC</t>
  </si>
  <si>
    <t>JB32C</t>
  </si>
  <si>
    <t>JB32CEL</t>
  </si>
  <si>
    <t>JB32CEM</t>
  </si>
  <si>
    <t>JB32CNE</t>
  </si>
  <si>
    <t>JB32CUX</t>
  </si>
  <si>
    <t>JB33ADC</t>
  </si>
  <si>
    <t>JB33A</t>
  </si>
  <si>
    <t>JB33AEL</t>
  </si>
  <si>
    <t>JB33AEM</t>
  </si>
  <si>
    <t>JB33ANE</t>
  </si>
  <si>
    <t>JB33BDC</t>
  </si>
  <si>
    <t>JB33B</t>
  </si>
  <si>
    <t>JB33BEL</t>
  </si>
  <si>
    <t>JB33BEM</t>
  </si>
  <si>
    <t>JB33BNE</t>
  </si>
  <si>
    <t>JB33BUX</t>
  </si>
  <si>
    <t>JB33CDC</t>
  </si>
  <si>
    <t>JB33C</t>
  </si>
  <si>
    <t>JB33CEL</t>
  </si>
  <si>
    <t>JB33CEM</t>
  </si>
  <si>
    <t>JB33CNE</t>
  </si>
  <si>
    <t>JC40ZDC</t>
  </si>
  <si>
    <t>JC40ZEL</t>
  </si>
  <si>
    <t>JC40ZEM</t>
  </si>
  <si>
    <t>JC40ZNE</t>
  </si>
  <si>
    <t>JC41ZDC</t>
  </si>
  <si>
    <t>JC41ZEL</t>
  </si>
  <si>
    <t>JC41ZEM</t>
  </si>
  <si>
    <t>JC41ZNE</t>
  </si>
  <si>
    <t>JC41ZUX</t>
  </si>
  <si>
    <t>JC42ADC</t>
  </si>
  <si>
    <t>JC42AEL</t>
  </si>
  <si>
    <t>JC42AEM</t>
  </si>
  <si>
    <t>JC42ANE</t>
  </si>
  <si>
    <t>JC42AUX</t>
  </si>
  <si>
    <t>JC42BDC</t>
  </si>
  <si>
    <t>JC42BEL</t>
  </si>
  <si>
    <t>JC42BEM</t>
  </si>
  <si>
    <t>JC42BNE</t>
  </si>
  <si>
    <t>JC42BUX</t>
  </si>
  <si>
    <t>JC43ADC</t>
  </si>
  <si>
    <t>JC43AEL</t>
  </si>
  <si>
    <t>JC43AEM</t>
  </si>
  <si>
    <t>JC43ANE</t>
  </si>
  <si>
    <t>JC43AUX</t>
  </si>
  <si>
    <t>JC43BDC</t>
  </si>
  <si>
    <t>JC43BEL</t>
  </si>
  <si>
    <t>JC43BEM</t>
  </si>
  <si>
    <t>JC43BNE</t>
  </si>
  <si>
    <t>JC43BUX</t>
  </si>
  <si>
    <t>JC44ZDC</t>
  </si>
  <si>
    <t>JC45ADC</t>
  </si>
  <si>
    <t>JC45AEM</t>
  </si>
  <si>
    <t>JC45ANE</t>
  </si>
  <si>
    <t>JC45BDC</t>
  </si>
  <si>
    <t>JC45BEM</t>
  </si>
  <si>
    <t>JC45BNE</t>
  </si>
  <si>
    <t>JC46ZDC</t>
  </si>
  <si>
    <t>JC46ZEL</t>
  </si>
  <si>
    <t>JC46ZEM</t>
  </si>
  <si>
    <t>JC46ZUX</t>
  </si>
  <si>
    <t>JC47ADC</t>
  </si>
  <si>
    <t>JC47ANE</t>
  </si>
  <si>
    <t>JC47BDC</t>
  </si>
  <si>
    <t>JC47BEL</t>
  </si>
  <si>
    <t>JC47BEM</t>
  </si>
  <si>
    <t>JC47BNE</t>
  </si>
  <si>
    <t>JD07AEL</t>
  </si>
  <si>
    <t>JD07AEM</t>
  </si>
  <si>
    <t>JD07ANE</t>
  </si>
  <si>
    <t>JD07BDC</t>
  </si>
  <si>
    <t>JD07BEL</t>
  </si>
  <si>
    <t>JD07BEM</t>
  </si>
  <si>
    <t>JD07BNE</t>
  </si>
  <si>
    <t>JD07CDC</t>
  </si>
  <si>
    <t>JD07CEL</t>
  </si>
  <si>
    <t>JD07CEM</t>
  </si>
  <si>
    <t>JD07CNE</t>
  </si>
  <si>
    <t>JD07DDC</t>
  </si>
  <si>
    <t>JD07DEL</t>
  </si>
  <si>
    <t>JD07DEM</t>
  </si>
  <si>
    <t>JD07DNE</t>
  </si>
  <si>
    <t>JD07DUX</t>
  </si>
  <si>
    <t>JD07EEL</t>
  </si>
  <si>
    <t>JD07EEM</t>
  </si>
  <si>
    <t>JD07ENE</t>
  </si>
  <si>
    <t>JD07FDC</t>
  </si>
  <si>
    <t>JD07FEL</t>
  </si>
  <si>
    <t>JD07FEM</t>
  </si>
  <si>
    <t>JD07FNE</t>
  </si>
  <si>
    <t>JD07FUX</t>
  </si>
  <si>
    <t>JD07GDC</t>
  </si>
  <si>
    <t>JD07GEL</t>
  </si>
  <si>
    <t>JD07GEM</t>
  </si>
  <si>
    <t>JD07GNE</t>
  </si>
  <si>
    <t>JD07HDC</t>
  </si>
  <si>
    <t>JD07HEL</t>
  </si>
  <si>
    <t>JD07HEM</t>
  </si>
  <si>
    <t>JD07HNE</t>
  </si>
  <si>
    <t>JD07HUX</t>
  </si>
  <si>
    <t>JD07JDC</t>
  </si>
  <si>
    <t>JD07JEL</t>
  </si>
  <si>
    <t>JD07JEM</t>
  </si>
  <si>
    <t>JD07JNE</t>
  </si>
  <si>
    <t>JD07JUX</t>
  </si>
  <si>
    <t>JD07KDC</t>
  </si>
  <si>
    <t>JD07KEL</t>
  </si>
  <si>
    <t>JD07KEM</t>
  </si>
  <si>
    <t>JD07KNE</t>
  </si>
  <si>
    <t>JD07KUX</t>
  </si>
  <si>
    <t>KA03CDC</t>
  </si>
  <si>
    <t>KA03CEL</t>
  </si>
  <si>
    <t>KA03CEM</t>
  </si>
  <si>
    <t>KA03CNE</t>
  </si>
  <si>
    <t>KA03DDC</t>
  </si>
  <si>
    <t>KA03DEL</t>
  </si>
  <si>
    <t>KA03DEM</t>
  </si>
  <si>
    <t>KA03DNE</t>
  </si>
  <si>
    <t>KA04ADC</t>
  </si>
  <si>
    <t>KA04AEL</t>
  </si>
  <si>
    <t>KA04AEM</t>
  </si>
  <si>
    <t>KA04ANE</t>
  </si>
  <si>
    <t>KA04BDC</t>
  </si>
  <si>
    <t>KA04BEL</t>
  </si>
  <si>
    <t>KA04BEM</t>
  </si>
  <si>
    <t>KA04BNE</t>
  </si>
  <si>
    <t>KA05CDC</t>
  </si>
  <si>
    <t>KA05CEL</t>
  </si>
  <si>
    <t>KA05CEM</t>
  </si>
  <si>
    <t>KA05CNE</t>
  </si>
  <si>
    <t>KA05DDC</t>
  </si>
  <si>
    <t>KA05DEL</t>
  </si>
  <si>
    <t>KA05DEM</t>
  </si>
  <si>
    <t>KA05DNE</t>
  </si>
  <si>
    <t>KA05DUX</t>
  </si>
  <si>
    <t>KA06CDC</t>
  </si>
  <si>
    <t>KA06CEL</t>
  </si>
  <si>
    <t>KA06CEM</t>
  </si>
  <si>
    <t>KA06CNE</t>
  </si>
  <si>
    <t>KA06CUX</t>
  </si>
  <si>
    <t>KA06DDC</t>
  </si>
  <si>
    <t>KA06DEL</t>
  </si>
  <si>
    <t>KA06DEM</t>
  </si>
  <si>
    <t>KA06DNE</t>
  </si>
  <si>
    <t>KA06EDC</t>
  </si>
  <si>
    <t>KA06EEL</t>
  </si>
  <si>
    <t>KA06EEM</t>
  </si>
  <si>
    <t>KA06ENE</t>
  </si>
  <si>
    <t>KA06EUX</t>
  </si>
  <si>
    <t>KA07ADC</t>
  </si>
  <si>
    <t>KA07AEL</t>
  </si>
  <si>
    <t>KA07AEM</t>
  </si>
  <si>
    <t>KA07ANE</t>
  </si>
  <si>
    <t>KA07BDC</t>
  </si>
  <si>
    <t>KA07BEL</t>
  </si>
  <si>
    <t>KA07BEM</t>
  </si>
  <si>
    <t>KA07BNE</t>
  </si>
  <si>
    <t>KA07CDC</t>
  </si>
  <si>
    <t>KA07CEL</t>
  </si>
  <si>
    <t>KA07CEM</t>
  </si>
  <si>
    <t>KA07CNE</t>
  </si>
  <si>
    <t>KA07CUX</t>
  </si>
  <si>
    <t>KA08ADC</t>
  </si>
  <si>
    <t>KA08AEL</t>
  </si>
  <si>
    <t>KA08AEM</t>
  </si>
  <si>
    <t>KA08ANE</t>
  </si>
  <si>
    <t>KA08BDC</t>
  </si>
  <si>
    <t>KA08BEL</t>
  </si>
  <si>
    <t>KA08BEM</t>
  </si>
  <si>
    <t>KA08BNE</t>
  </si>
  <si>
    <t>KA08CDC</t>
  </si>
  <si>
    <t>KA08CEL</t>
  </si>
  <si>
    <t>KA08CEM</t>
  </si>
  <si>
    <t>KA08CNE</t>
  </si>
  <si>
    <t>KA09CDC</t>
  </si>
  <si>
    <t>KA09CEL</t>
  </si>
  <si>
    <t>KA09CEM</t>
  </si>
  <si>
    <t>KA09CNE</t>
  </si>
  <si>
    <t>KA09DDC</t>
  </si>
  <si>
    <t>KA09DEL</t>
  </si>
  <si>
    <t>KA09DEM</t>
  </si>
  <si>
    <t>KA09DNE</t>
  </si>
  <si>
    <t>KA09EDC</t>
  </si>
  <si>
    <t>KA09EEL</t>
  </si>
  <si>
    <t>KA09EEM</t>
  </si>
  <si>
    <t>KA09ENE</t>
  </si>
  <si>
    <t>KB01CDC</t>
  </si>
  <si>
    <t>KB01CEL</t>
  </si>
  <si>
    <t>KB01CEM</t>
  </si>
  <si>
    <t>KB01CNE</t>
  </si>
  <si>
    <t>KB01DDC</t>
  </si>
  <si>
    <t>KB01DEL</t>
  </si>
  <si>
    <t>KB01DEM</t>
  </si>
  <si>
    <t>KB01DNE</t>
  </si>
  <si>
    <t>KB01EDC</t>
  </si>
  <si>
    <t>KB01EEL</t>
  </si>
  <si>
    <t>KB01EEM</t>
  </si>
  <si>
    <t>KB01ENE</t>
  </si>
  <si>
    <t>KB01FDC</t>
  </si>
  <si>
    <t>KB01FEL</t>
  </si>
  <si>
    <t>KB01FEM</t>
  </si>
  <si>
    <t>KB01FNE</t>
  </si>
  <si>
    <t>KB02GDC</t>
  </si>
  <si>
    <t>KB02GEL</t>
  </si>
  <si>
    <t>KB02GEM</t>
  </si>
  <si>
    <t>KB02GNE</t>
  </si>
  <si>
    <t>KB02HDC</t>
  </si>
  <si>
    <t>KB02HEL</t>
  </si>
  <si>
    <t>KB02HEM</t>
  </si>
  <si>
    <t>KB02HNE</t>
  </si>
  <si>
    <t>KB02JDC</t>
  </si>
  <si>
    <t>KB02JEL</t>
  </si>
  <si>
    <t>KB02JEM</t>
  </si>
  <si>
    <t>KB02JNE</t>
  </si>
  <si>
    <t>KB02KDC</t>
  </si>
  <si>
    <t>KB02KEL</t>
  </si>
  <si>
    <t>KB02KEM</t>
  </si>
  <si>
    <t>KB02KNE</t>
  </si>
  <si>
    <t>KB03CDC</t>
  </si>
  <si>
    <t>KB03CEL</t>
  </si>
  <si>
    <t>KB03CEM</t>
  </si>
  <si>
    <t>KB03CNE</t>
  </si>
  <si>
    <t>KB03DDC</t>
  </si>
  <si>
    <t>KB03DEL</t>
  </si>
  <si>
    <t>KB03DEM</t>
  </si>
  <si>
    <t>KB03DNE</t>
  </si>
  <si>
    <t>KB03EDC</t>
  </si>
  <si>
    <t>KB03EEL</t>
  </si>
  <si>
    <t>KB03EEM</t>
  </si>
  <si>
    <t>KB03ENE</t>
  </si>
  <si>
    <t>KB04ZDC</t>
  </si>
  <si>
    <t>KB04ZEL</t>
  </si>
  <si>
    <t>KB04ZEM</t>
  </si>
  <si>
    <t>KB04ZNE</t>
  </si>
  <si>
    <t>KC04ADC</t>
  </si>
  <si>
    <t>KC04AEL</t>
  </si>
  <si>
    <t>KC04AEM</t>
  </si>
  <si>
    <t>KC04ANE</t>
  </si>
  <si>
    <t>KC04BDC</t>
  </si>
  <si>
    <t>KC04BEL</t>
  </si>
  <si>
    <t>KC04BEM</t>
  </si>
  <si>
    <t>KC04BNE</t>
  </si>
  <si>
    <t>KC05GDC</t>
  </si>
  <si>
    <t>KC05GEL</t>
  </si>
  <si>
    <t>KC05GEM</t>
  </si>
  <si>
    <t>KC05GNE</t>
  </si>
  <si>
    <t>KC05HDC</t>
  </si>
  <si>
    <t>KC05HEL</t>
  </si>
  <si>
    <t>KC05HEM</t>
  </si>
  <si>
    <t>KC05HNE</t>
  </si>
  <si>
    <t>KC05JDC</t>
  </si>
  <si>
    <t>KC05JEL</t>
  </si>
  <si>
    <t>KC05JEM</t>
  </si>
  <si>
    <t>KC05JNE</t>
  </si>
  <si>
    <t>KC05JUX</t>
  </si>
  <si>
    <t>KC05KDC</t>
  </si>
  <si>
    <t>KC05KEL</t>
  </si>
  <si>
    <t>KC05KEM</t>
  </si>
  <si>
    <t>KC05KNE</t>
  </si>
  <si>
    <t>KC05LDC</t>
  </si>
  <si>
    <t>KC05LEL</t>
  </si>
  <si>
    <t>KC05LEM</t>
  </si>
  <si>
    <t>KC05LNE</t>
  </si>
  <si>
    <t>KC05LUX</t>
  </si>
  <si>
    <t>KC05MDC</t>
  </si>
  <si>
    <t>KC05MEL</t>
  </si>
  <si>
    <t>KC05MEM</t>
  </si>
  <si>
    <t>KC05MNE</t>
  </si>
  <si>
    <t>KC05MUX</t>
  </si>
  <si>
    <t>KC05NDC</t>
  </si>
  <si>
    <t>KC05NEL</t>
  </si>
  <si>
    <t>KC05NEM</t>
  </si>
  <si>
    <t>KC05NNE</t>
  </si>
  <si>
    <t>LA01AEL</t>
  </si>
  <si>
    <t>LA01A</t>
  </si>
  <si>
    <t>LA01AEM</t>
  </si>
  <si>
    <t>LA01ANE</t>
  </si>
  <si>
    <t>LA01BEL</t>
  </si>
  <si>
    <t>LA01B</t>
  </si>
  <si>
    <t>LA01BEM</t>
  </si>
  <si>
    <t>LA01BNE</t>
  </si>
  <si>
    <t>LA02AEL</t>
  </si>
  <si>
    <t>LA02A</t>
  </si>
  <si>
    <t>LA02AEM</t>
  </si>
  <si>
    <t>LA02ANE</t>
  </si>
  <si>
    <t>LA02BEL</t>
  </si>
  <si>
    <t>LA02B</t>
  </si>
  <si>
    <t>LA02BEM</t>
  </si>
  <si>
    <t>LA02BNE</t>
  </si>
  <si>
    <t>LA03AEL</t>
  </si>
  <si>
    <t>LA03A</t>
  </si>
  <si>
    <t>LA03AEM</t>
  </si>
  <si>
    <t>LA03BEL</t>
  </si>
  <si>
    <t>LA03B</t>
  </si>
  <si>
    <t>LA03BEM</t>
  </si>
  <si>
    <t>LA04HEL</t>
  </si>
  <si>
    <t>LA04HEM</t>
  </si>
  <si>
    <t>LA04HNE</t>
  </si>
  <si>
    <t>LA04JEL</t>
  </si>
  <si>
    <t>LA04JEM</t>
  </si>
  <si>
    <t>LA04JNE</t>
  </si>
  <si>
    <t>LA04KEL</t>
  </si>
  <si>
    <t>LA04KEM</t>
  </si>
  <si>
    <t>LA04KNE</t>
  </si>
  <si>
    <t>LA04LDC</t>
  </si>
  <si>
    <t>LA04LEL</t>
  </si>
  <si>
    <t>LA04LEM</t>
  </si>
  <si>
    <t>LA04LNE</t>
  </si>
  <si>
    <t>LA04MDC</t>
  </si>
  <si>
    <t>LA04MEL</t>
  </si>
  <si>
    <t>LA04MEM</t>
  </si>
  <si>
    <t>LA04MNE</t>
  </si>
  <si>
    <t>LA04NDC</t>
  </si>
  <si>
    <t>LA04NEL</t>
  </si>
  <si>
    <t>LA04NEM</t>
  </si>
  <si>
    <t>LA04NNE</t>
  </si>
  <si>
    <t>LA04NUX</t>
  </si>
  <si>
    <t>LA04PDC</t>
  </si>
  <si>
    <t>LA04PEL</t>
  </si>
  <si>
    <t>LA04PEM</t>
  </si>
  <si>
    <t>LA04PNE</t>
  </si>
  <si>
    <t>LA04QDC</t>
  </si>
  <si>
    <t>LA04QEL</t>
  </si>
  <si>
    <t>LA04QEM</t>
  </si>
  <si>
    <t>LA04QNE</t>
  </si>
  <si>
    <t>LA04QUX</t>
  </si>
  <si>
    <t>LA04RDC</t>
  </si>
  <si>
    <t>LA04REL</t>
  </si>
  <si>
    <t>LA04REM</t>
  </si>
  <si>
    <t>LA04RNE</t>
  </si>
  <si>
    <t>LA04RUX</t>
  </si>
  <si>
    <t>LA04SDC</t>
  </si>
  <si>
    <t>LA04SEL</t>
  </si>
  <si>
    <t>LA04SEM</t>
  </si>
  <si>
    <t>LA04SNE</t>
  </si>
  <si>
    <t>LA05ZDC</t>
  </si>
  <si>
    <t>LA05ZEL</t>
  </si>
  <si>
    <t>LA05ZEM</t>
  </si>
  <si>
    <t>LA05ZNE</t>
  </si>
  <si>
    <t>LA07HEL</t>
  </si>
  <si>
    <t>LA07HEM</t>
  </si>
  <si>
    <t>LA07HNE</t>
  </si>
  <si>
    <t>LA07JEL</t>
  </si>
  <si>
    <t>LA07JEM</t>
  </si>
  <si>
    <t>LA07JNE</t>
  </si>
  <si>
    <t>LA07KDC</t>
  </si>
  <si>
    <t>LA07KEL</t>
  </si>
  <si>
    <t>LA07KEM</t>
  </si>
  <si>
    <t>LA07KNE</t>
  </si>
  <si>
    <t>LA07KUX</t>
  </si>
  <si>
    <t>LA07LEL</t>
  </si>
  <si>
    <t>LA07LEM</t>
  </si>
  <si>
    <t>LA07LNE</t>
  </si>
  <si>
    <t>LA07MDC</t>
  </si>
  <si>
    <t>LA07MEL</t>
  </si>
  <si>
    <t>LA07MEM</t>
  </si>
  <si>
    <t>LA07MNE</t>
  </si>
  <si>
    <t>LA07NDC</t>
  </si>
  <si>
    <t>LA07NEL</t>
  </si>
  <si>
    <t>LA07NEM</t>
  </si>
  <si>
    <t>LA07NNE</t>
  </si>
  <si>
    <t>LA07PDC</t>
  </si>
  <si>
    <t>LA07PEL</t>
  </si>
  <si>
    <t>LA07PEM</t>
  </si>
  <si>
    <t>LA07PNE</t>
  </si>
  <si>
    <t>LA07PUX</t>
  </si>
  <si>
    <t>LA08GEL</t>
  </si>
  <si>
    <t>LA08GEM</t>
  </si>
  <si>
    <t>LA08GNE</t>
  </si>
  <si>
    <t>LA08HDC</t>
  </si>
  <si>
    <t>LA08HEL</t>
  </si>
  <si>
    <t>LA08HEM</t>
  </si>
  <si>
    <t>LA08HNE</t>
  </si>
  <si>
    <t>LA08JDC</t>
  </si>
  <si>
    <t>LA08JEL</t>
  </si>
  <si>
    <t>LA08JEM</t>
  </si>
  <si>
    <t>LA08JNE</t>
  </si>
  <si>
    <t>LA08KEL</t>
  </si>
  <si>
    <t>LA08KEM</t>
  </si>
  <si>
    <t>LA08KNE</t>
  </si>
  <si>
    <t>LA08LDC</t>
  </si>
  <si>
    <t>LA08LEL</t>
  </si>
  <si>
    <t>LA08LEM</t>
  </si>
  <si>
    <t>LA08LNE</t>
  </si>
  <si>
    <t>LA08MDC</t>
  </si>
  <si>
    <t>LA08MEL</t>
  </si>
  <si>
    <t>LA08MEM</t>
  </si>
  <si>
    <t>LA08MNE</t>
  </si>
  <si>
    <t>LA08NDC</t>
  </si>
  <si>
    <t>LA08NEL</t>
  </si>
  <si>
    <t>LA08NEM</t>
  </si>
  <si>
    <t>LA08NNE</t>
  </si>
  <si>
    <t>LA08NUX</t>
  </si>
  <si>
    <t>LA08PDC</t>
  </si>
  <si>
    <t>LA08PEL</t>
  </si>
  <si>
    <t>LA08PEM</t>
  </si>
  <si>
    <t>LA08PNE</t>
  </si>
  <si>
    <t>LA08PUX</t>
  </si>
  <si>
    <t>LA09JEL</t>
  </si>
  <si>
    <t>LA09JEM</t>
  </si>
  <si>
    <t>LA09JNE</t>
  </si>
  <si>
    <t>LA09JUX</t>
  </si>
  <si>
    <t>LA09KDC</t>
  </si>
  <si>
    <t>LA09KEL</t>
  </si>
  <si>
    <t>LA09KEM</t>
  </si>
  <si>
    <t>LA09KNE</t>
  </si>
  <si>
    <t>LA09LDC</t>
  </si>
  <si>
    <t>LA09LEL</t>
  </si>
  <si>
    <t>LA09LEM</t>
  </si>
  <si>
    <t>LA09LNE</t>
  </si>
  <si>
    <t>LA09MDC</t>
  </si>
  <si>
    <t>LA09MEL</t>
  </si>
  <si>
    <t>LA09MEM</t>
  </si>
  <si>
    <t>LA09MNE</t>
  </si>
  <si>
    <t>LA09NDC</t>
  </si>
  <si>
    <t>LA09NEL</t>
  </si>
  <si>
    <t>LA09NEM</t>
  </si>
  <si>
    <t>LA09NNE</t>
  </si>
  <si>
    <t>LA09PDC</t>
  </si>
  <si>
    <t>LA09PEL</t>
  </si>
  <si>
    <t>LA09PEM</t>
  </si>
  <si>
    <t>LA09PNE</t>
  </si>
  <si>
    <t>LA09QDC</t>
  </si>
  <si>
    <t>LA09QEL</t>
  </si>
  <si>
    <t>LA09QEM</t>
  </si>
  <si>
    <t>LA09QNE</t>
  </si>
  <si>
    <t>LA10ZDC</t>
  </si>
  <si>
    <t>LA10Z</t>
  </si>
  <si>
    <t>LA11ZDC</t>
  </si>
  <si>
    <t>LA11Z</t>
  </si>
  <si>
    <t>LA11ZEL</t>
  </si>
  <si>
    <t>LA12ADC</t>
  </si>
  <si>
    <t>LA12A</t>
  </si>
  <si>
    <t>LA12AEL</t>
  </si>
  <si>
    <t>LA12AEM</t>
  </si>
  <si>
    <t>LA13ADC</t>
  </si>
  <si>
    <t>LA13A</t>
  </si>
  <si>
    <t>LA14ZDC</t>
  </si>
  <si>
    <t>LA14Z</t>
  </si>
  <si>
    <t>LA97ADC</t>
  </si>
  <si>
    <t>LA97AEL</t>
  </si>
  <si>
    <t>LA97AEM</t>
  </si>
  <si>
    <t>LA97ANE</t>
  </si>
  <si>
    <t>LA97AUX</t>
  </si>
  <si>
    <t>LA97BDC</t>
  </si>
  <si>
    <t>LA97B</t>
  </si>
  <si>
    <t>LA97BEL</t>
  </si>
  <si>
    <t>LA97BEM</t>
  </si>
  <si>
    <t>LA97BNE</t>
  </si>
  <si>
    <t>LB05DDC</t>
  </si>
  <si>
    <t>LB05DEL</t>
  </si>
  <si>
    <t>LB05DEM</t>
  </si>
  <si>
    <t>LB05DNE</t>
  </si>
  <si>
    <t>LB05EDC</t>
  </si>
  <si>
    <t>LB05EEL</t>
  </si>
  <si>
    <t>LB05EEM</t>
  </si>
  <si>
    <t>LB05ENE</t>
  </si>
  <si>
    <t>LB05FDC</t>
  </si>
  <si>
    <t>LB05FEL</t>
  </si>
  <si>
    <t>LB05FEM</t>
  </si>
  <si>
    <t>LB05FNE</t>
  </si>
  <si>
    <t>LB05GDC</t>
  </si>
  <si>
    <t>LB05GEL</t>
  </si>
  <si>
    <t>LB05GEM</t>
  </si>
  <si>
    <t>LB05GNE</t>
  </si>
  <si>
    <t>LB05GUX</t>
  </si>
  <si>
    <t>LB06HEL</t>
  </si>
  <si>
    <t>LB06HEM</t>
  </si>
  <si>
    <t>LB06HNE</t>
  </si>
  <si>
    <t>LB06JDC</t>
  </si>
  <si>
    <t>LB06JEL</t>
  </si>
  <si>
    <t>LB06JEM</t>
  </si>
  <si>
    <t>LB06JNE</t>
  </si>
  <si>
    <t>LB06KDC</t>
  </si>
  <si>
    <t>LB06KEL</t>
  </si>
  <si>
    <t>LB06KEM</t>
  </si>
  <si>
    <t>LB06KNE</t>
  </si>
  <si>
    <t>LB06LDC</t>
  </si>
  <si>
    <t>LB06LEL</t>
  </si>
  <si>
    <t>LB06LEM</t>
  </si>
  <si>
    <t>LB06LNE</t>
  </si>
  <si>
    <t>LB06MDC</t>
  </si>
  <si>
    <t>LB06MEL</t>
  </si>
  <si>
    <t>LB06MEM</t>
  </si>
  <si>
    <t>LB06MNE</t>
  </si>
  <si>
    <t>LB06NEL</t>
  </si>
  <si>
    <t>LB06NEM</t>
  </si>
  <si>
    <t>LB06NNE</t>
  </si>
  <si>
    <t>LB06PDC</t>
  </si>
  <si>
    <t>LB06PEL</t>
  </si>
  <si>
    <t>LB06PEM</t>
  </si>
  <si>
    <t>LB06PNE</t>
  </si>
  <si>
    <t>LB06QDC</t>
  </si>
  <si>
    <t>LB06QEL</t>
  </si>
  <si>
    <t>LB06QEM</t>
  </si>
  <si>
    <t>LB06QNE</t>
  </si>
  <si>
    <t>LB06RDC</t>
  </si>
  <si>
    <t>LB06REL</t>
  </si>
  <si>
    <t>LB06REM</t>
  </si>
  <si>
    <t>LB06RNE</t>
  </si>
  <si>
    <t>LB06SDC</t>
  </si>
  <si>
    <t>LB06SEL</t>
  </si>
  <si>
    <t>LB06SEM</t>
  </si>
  <si>
    <t>LB06SNE</t>
  </si>
  <si>
    <t>LB09CDC</t>
  </si>
  <si>
    <t>LB09CEL</t>
  </si>
  <si>
    <t>LB09CEM</t>
  </si>
  <si>
    <t>LB09DDC</t>
  </si>
  <si>
    <t>LB09DEL</t>
  </si>
  <si>
    <t>LB09DEM</t>
  </si>
  <si>
    <t>LB09DNE</t>
  </si>
  <si>
    <t>LB10BDC</t>
  </si>
  <si>
    <t>LB10BEL</t>
  </si>
  <si>
    <t>LB10BEM</t>
  </si>
  <si>
    <t>LB10BNE</t>
  </si>
  <si>
    <t>LB10CDC</t>
  </si>
  <si>
    <t>LB10CEL</t>
  </si>
  <si>
    <t>LB10CEM</t>
  </si>
  <si>
    <t>LB10CNE</t>
  </si>
  <si>
    <t>LB10DDC</t>
  </si>
  <si>
    <t>LB10DEL</t>
  </si>
  <si>
    <t>LB10DEM</t>
  </si>
  <si>
    <t>LB10DNE</t>
  </si>
  <si>
    <t>LB12ZDC</t>
  </si>
  <si>
    <t>LB12ZEL</t>
  </si>
  <si>
    <t>LB12ZEM</t>
  </si>
  <si>
    <t>LB12ZNE</t>
  </si>
  <si>
    <t>LB13CDC</t>
  </si>
  <si>
    <t>LB13CEL</t>
  </si>
  <si>
    <t>LB13CEM</t>
  </si>
  <si>
    <t>LB13CNE</t>
  </si>
  <si>
    <t>LB13DDC</t>
  </si>
  <si>
    <t>LB13DEL</t>
  </si>
  <si>
    <t>LB13DEM</t>
  </si>
  <si>
    <t>LB13DNE</t>
  </si>
  <si>
    <t>LB13EDC</t>
  </si>
  <si>
    <t>LB13EEL</t>
  </si>
  <si>
    <t>LB13EEM</t>
  </si>
  <si>
    <t>LB13ENE</t>
  </si>
  <si>
    <t>LB13FDC</t>
  </si>
  <si>
    <t>LB13FEL</t>
  </si>
  <si>
    <t>LB13FEM</t>
  </si>
  <si>
    <t>LB13FNE</t>
  </si>
  <si>
    <t>LB14ZDC</t>
  </si>
  <si>
    <t>LB14ZEL</t>
  </si>
  <si>
    <t>LB14ZEM</t>
  </si>
  <si>
    <t>LB14ZNE</t>
  </si>
  <si>
    <t>LB15DDC</t>
  </si>
  <si>
    <t>LB15DEL</t>
  </si>
  <si>
    <t>LB15DEM</t>
  </si>
  <si>
    <t>LB15DNE</t>
  </si>
  <si>
    <t>LB15DUX</t>
  </si>
  <si>
    <t>LB15EDC</t>
  </si>
  <si>
    <t>LB15EEL</t>
  </si>
  <si>
    <t>LB15EEM</t>
  </si>
  <si>
    <t>LB15ENE</t>
  </si>
  <si>
    <t>LB15EUX</t>
  </si>
  <si>
    <t>LB16DEL</t>
  </si>
  <si>
    <t>LB16DEM</t>
  </si>
  <si>
    <t>LB16DNE</t>
  </si>
  <si>
    <t>LB16EEL</t>
  </si>
  <si>
    <t>LB16EEM</t>
  </si>
  <si>
    <t>LB16ENE</t>
  </si>
  <si>
    <t>LB16FEL</t>
  </si>
  <si>
    <t>LB16FEM</t>
  </si>
  <si>
    <t>LB16FNE</t>
  </si>
  <si>
    <t>LB16FUX</t>
  </si>
  <si>
    <t>LB16GDC</t>
  </si>
  <si>
    <t>LB16GEL</t>
  </si>
  <si>
    <t>LB16GEM</t>
  </si>
  <si>
    <t>LB16GNE</t>
  </si>
  <si>
    <t>LB16HDC</t>
  </si>
  <si>
    <t>LB16HEL</t>
  </si>
  <si>
    <t>LB16HEM</t>
  </si>
  <si>
    <t>LB16HNE</t>
  </si>
  <si>
    <t>LB16JDC</t>
  </si>
  <si>
    <t>LB16JEL</t>
  </si>
  <si>
    <t>LB16JEM</t>
  </si>
  <si>
    <t>LB16JNE</t>
  </si>
  <si>
    <t>LB16KDC</t>
  </si>
  <si>
    <t>LB16KEL</t>
  </si>
  <si>
    <t>LB16KEM</t>
  </si>
  <si>
    <t>LB16KNE</t>
  </si>
  <si>
    <t>LB17ZDC</t>
  </si>
  <si>
    <t>LB17ZEL</t>
  </si>
  <si>
    <t>LB17ZEM</t>
  </si>
  <si>
    <t>LB17ZNE</t>
  </si>
  <si>
    <t>LB18ZDC</t>
  </si>
  <si>
    <t>LB18ZEL</t>
  </si>
  <si>
    <t>LB18ZEM</t>
  </si>
  <si>
    <t>LB18ZNE</t>
  </si>
  <si>
    <t>LB19CEL</t>
  </si>
  <si>
    <t>LB19CEM</t>
  </si>
  <si>
    <t>LB19CNE</t>
  </si>
  <si>
    <t>LB19DDC</t>
  </si>
  <si>
    <t>LB19DEL</t>
  </si>
  <si>
    <t>LB19DEM</t>
  </si>
  <si>
    <t>LB19DNE</t>
  </si>
  <si>
    <t>LB19EDC</t>
  </si>
  <si>
    <t>LB19EEL</t>
  </si>
  <si>
    <t>LB19EEM</t>
  </si>
  <si>
    <t>LB19ENE</t>
  </si>
  <si>
    <t>LB19FDC</t>
  </si>
  <si>
    <t>LB19FEL</t>
  </si>
  <si>
    <t>LB19FEM</t>
  </si>
  <si>
    <t>LB19FNE</t>
  </si>
  <si>
    <t>LB19GDC</t>
  </si>
  <si>
    <t>LB19GEL</t>
  </si>
  <si>
    <t>LB19GEM</t>
  </si>
  <si>
    <t>LB19GNE</t>
  </si>
  <si>
    <t>LB20CEL</t>
  </si>
  <si>
    <t>LB20CEM</t>
  </si>
  <si>
    <t>LB20CNE</t>
  </si>
  <si>
    <t>LB20DDC</t>
  </si>
  <si>
    <t>LB20DEL</t>
  </si>
  <si>
    <t>LB20DEM</t>
  </si>
  <si>
    <t>LB20DNE</t>
  </si>
  <si>
    <t>LB20EDC</t>
  </si>
  <si>
    <t>LB20EEL</t>
  </si>
  <si>
    <t>LB20EEM</t>
  </si>
  <si>
    <t>LB20ENE</t>
  </si>
  <si>
    <t>LB20FDC</t>
  </si>
  <si>
    <t>LB20FEL</t>
  </si>
  <si>
    <t>LB20FEM</t>
  </si>
  <si>
    <t>LB20FNE</t>
  </si>
  <si>
    <t>LB20FUX</t>
  </si>
  <si>
    <t>LB20GDC</t>
  </si>
  <si>
    <t>LB20GEL</t>
  </si>
  <si>
    <t>LB20GEM</t>
  </si>
  <si>
    <t>LB20GNE</t>
  </si>
  <si>
    <t>LB21ADC</t>
  </si>
  <si>
    <t>LB21AEL</t>
  </si>
  <si>
    <t>LB21AEM</t>
  </si>
  <si>
    <t>LB21BDC</t>
  </si>
  <si>
    <t>LB21BEL</t>
  </si>
  <si>
    <t>LB21BEM</t>
  </si>
  <si>
    <t>LB22ZDC</t>
  </si>
  <si>
    <t>LB22ZEL</t>
  </si>
  <si>
    <t>LB22ZEM</t>
  </si>
  <si>
    <t>LB25DDC</t>
  </si>
  <si>
    <t>LB25DEL</t>
  </si>
  <si>
    <t>LB25DEM</t>
  </si>
  <si>
    <t>LB25DNE</t>
  </si>
  <si>
    <t>LB25EDC</t>
  </si>
  <si>
    <t>LB25EEL</t>
  </si>
  <si>
    <t>LB25EEM</t>
  </si>
  <si>
    <t>LB25ENE</t>
  </si>
  <si>
    <t>LB25FDC</t>
  </si>
  <si>
    <t>LB25FEL</t>
  </si>
  <si>
    <t>LB25FEM</t>
  </si>
  <si>
    <t>LB25FNE</t>
  </si>
  <si>
    <t>LB26ADC</t>
  </si>
  <si>
    <t>LB26AEL</t>
  </si>
  <si>
    <t>LB26AEM</t>
  </si>
  <si>
    <t>LB26ANE</t>
  </si>
  <si>
    <t>LB26BDC</t>
  </si>
  <si>
    <t>LB26BEL</t>
  </si>
  <si>
    <t>LB26BEM</t>
  </si>
  <si>
    <t>LB27ZDC</t>
  </si>
  <si>
    <t>LB27ZEL</t>
  </si>
  <si>
    <t>LB27ZEM</t>
  </si>
  <si>
    <t>LB28CEL</t>
  </si>
  <si>
    <t>LB28CEM</t>
  </si>
  <si>
    <t>LB28CNE</t>
  </si>
  <si>
    <t>LB28DEL</t>
  </si>
  <si>
    <t>LB28DEM</t>
  </si>
  <si>
    <t>LB28DNE</t>
  </si>
  <si>
    <t>LB28EDC</t>
  </si>
  <si>
    <t>LB28EEL</t>
  </si>
  <si>
    <t>LB28EEM</t>
  </si>
  <si>
    <t>LB28ENE</t>
  </si>
  <si>
    <t>LB28FDC</t>
  </si>
  <si>
    <t>LB28FEL</t>
  </si>
  <si>
    <t>LB28FEM</t>
  </si>
  <si>
    <t>LB28FNE</t>
  </si>
  <si>
    <t>LB28GDC</t>
  </si>
  <si>
    <t>LB28GEL</t>
  </si>
  <si>
    <t>LB28GEM</t>
  </si>
  <si>
    <t>LB28GNE</t>
  </si>
  <si>
    <t>LB29ADC</t>
  </si>
  <si>
    <t>LB29AEL</t>
  </si>
  <si>
    <t>LB29AEM</t>
  </si>
  <si>
    <t>LB29ANE</t>
  </si>
  <si>
    <t>LB29CDC</t>
  </si>
  <si>
    <t>LB29CEL</t>
  </si>
  <si>
    <t>LB29CEM</t>
  </si>
  <si>
    <t>LB29DDC</t>
  </si>
  <si>
    <t>LB29DEL</t>
  </si>
  <si>
    <t>LB29DEM</t>
  </si>
  <si>
    <t>LB29DNE</t>
  </si>
  <si>
    <t>LB33ZDC</t>
  </si>
  <si>
    <t>LB33ZEL</t>
  </si>
  <si>
    <t>LB33ZEM</t>
  </si>
  <si>
    <t>LB35CEL</t>
  </si>
  <si>
    <t>LB35CEM</t>
  </si>
  <si>
    <t>LB35CNE</t>
  </si>
  <si>
    <t>LB35DDC</t>
  </si>
  <si>
    <t>LB35DEL</t>
  </si>
  <si>
    <t>LB35DEM</t>
  </si>
  <si>
    <t>LB35DNE</t>
  </si>
  <si>
    <t>LB35EDC</t>
  </si>
  <si>
    <t>LB35EEL</t>
  </si>
  <si>
    <t>LB35EEM</t>
  </si>
  <si>
    <t>LB35ENE</t>
  </si>
  <si>
    <t>LB35FDC</t>
  </si>
  <si>
    <t>LB35FEL</t>
  </si>
  <si>
    <t>LB35FEM</t>
  </si>
  <si>
    <t>LB35FNE</t>
  </si>
  <si>
    <t>LB35FUX</t>
  </si>
  <si>
    <t>LB35GDC</t>
  </si>
  <si>
    <t>LB35GEL</t>
  </si>
  <si>
    <t>LB35GEM</t>
  </si>
  <si>
    <t>LB35GNE</t>
  </si>
  <si>
    <t>LB35HDC</t>
  </si>
  <si>
    <t>LB35HEL</t>
  </si>
  <si>
    <t>LB35HEM</t>
  </si>
  <si>
    <t>LB35HNE</t>
  </si>
  <si>
    <t>LB36ZDC</t>
  </si>
  <si>
    <t>LB36ZEL</t>
  </si>
  <si>
    <t>LB36ZEM</t>
  </si>
  <si>
    <t>LB36ZNE</t>
  </si>
  <si>
    <t>LB37CDC</t>
  </si>
  <si>
    <t>LB37CEL</t>
  </si>
  <si>
    <t>LB37CEM</t>
  </si>
  <si>
    <t>LB37CNE</t>
  </si>
  <si>
    <t>LB37DDC</t>
  </si>
  <si>
    <t>LB37DEL</t>
  </si>
  <si>
    <t>LB37DEM</t>
  </si>
  <si>
    <t>LB37DNE</t>
  </si>
  <si>
    <t>LB37EDC</t>
  </si>
  <si>
    <t>LB37EEL</t>
  </si>
  <si>
    <t>LB37EEM</t>
  </si>
  <si>
    <t>LB37ENE</t>
  </si>
  <si>
    <t>LB38CEL</t>
  </si>
  <si>
    <t>LB38CEM</t>
  </si>
  <si>
    <t>LB38CNE</t>
  </si>
  <si>
    <t>LB38DEL</t>
  </si>
  <si>
    <t>LB38DEM</t>
  </si>
  <si>
    <t>LB38DNE</t>
  </si>
  <si>
    <t>LB38EEL</t>
  </si>
  <si>
    <t>LB38EEM</t>
  </si>
  <si>
    <t>LB38ENE</t>
  </si>
  <si>
    <t>LB38EUX</t>
  </si>
  <si>
    <t>LB38FDC</t>
  </si>
  <si>
    <t>LB38FEL</t>
  </si>
  <si>
    <t>LB38FEM</t>
  </si>
  <si>
    <t>LB38FNE</t>
  </si>
  <si>
    <t>LB38GDC</t>
  </si>
  <si>
    <t>LB38GEL</t>
  </si>
  <si>
    <t>LB38GEM</t>
  </si>
  <si>
    <t>LB38GNE</t>
  </si>
  <si>
    <t>LB38HDC</t>
  </si>
  <si>
    <t>LB38HEL</t>
  </si>
  <si>
    <t>LB38HEM</t>
  </si>
  <si>
    <t>LB38HNE</t>
  </si>
  <si>
    <t>LB39CEL</t>
  </si>
  <si>
    <t>LB39CEM</t>
  </si>
  <si>
    <t>LB39DDC</t>
  </si>
  <si>
    <t>LB39DEL</t>
  </si>
  <si>
    <t>LB39DEM</t>
  </si>
  <si>
    <t>LB39DNE</t>
  </si>
  <si>
    <t>LB40CEL</t>
  </si>
  <si>
    <t>LB40CEM</t>
  </si>
  <si>
    <t>LB40CNE</t>
  </si>
  <si>
    <t>LB40DEL</t>
  </si>
  <si>
    <t>LB40DEM</t>
  </si>
  <si>
    <t>LB40DNE</t>
  </si>
  <si>
    <t>LB40EDC</t>
  </si>
  <si>
    <t>LB40EEL</t>
  </si>
  <si>
    <t>LB40EEM</t>
  </si>
  <si>
    <t>LB40ENE</t>
  </si>
  <si>
    <t>LB40FDC</t>
  </si>
  <si>
    <t>LB40FEL</t>
  </si>
  <si>
    <t>LB40FEM</t>
  </si>
  <si>
    <t>LB40FNE</t>
  </si>
  <si>
    <t>LB40GDC</t>
  </si>
  <si>
    <t>LB40GEL</t>
  </si>
  <si>
    <t>LB40GEM</t>
  </si>
  <si>
    <t>LB40GNE</t>
  </si>
  <si>
    <t>LB42ADC</t>
  </si>
  <si>
    <t>LB42AEL</t>
  </si>
  <si>
    <t>LB42AEM</t>
  </si>
  <si>
    <t>LB42ANE</t>
  </si>
  <si>
    <t>LB42BDC</t>
  </si>
  <si>
    <t>LB42BEL</t>
  </si>
  <si>
    <t>LB42BEM</t>
  </si>
  <si>
    <t>LB42CDC</t>
  </si>
  <si>
    <t>LB42CEL</t>
  </si>
  <si>
    <t>LB42CEM</t>
  </si>
  <si>
    <t>LB43ZDC</t>
  </si>
  <si>
    <t>LB43ZEL</t>
  </si>
  <si>
    <t>LB43ZEM</t>
  </si>
  <si>
    <t>LB46ZEL</t>
  </si>
  <si>
    <t>LB46Z</t>
  </si>
  <si>
    <t>LB46ZEM</t>
  </si>
  <si>
    <t>LB47ZDC</t>
  </si>
  <si>
    <t>LB47ZEL</t>
  </si>
  <si>
    <t>LB47ZEM</t>
  </si>
  <si>
    <t>LB47ZNE</t>
  </si>
  <si>
    <t>LB48ZDC</t>
  </si>
  <si>
    <t>LB48ZEL</t>
  </si>
  <si>
    <t>LB48ZEM</t>
  </si>
  <si>
    <t>LB48ZNE</t>
  </si>
  <si>
    <t>LB49ZDC</t>
  </si>
  <si>
    <t>LB49ZEL</t>
  </si>
  <si>
    <t>LB49ZEM</t>
  </si>
  <si>
    <t>LB50ZDC</t>
  </si>
  <si>
    <t>LB50ZEL</t>
  </si>
  <si>
    <t>LB50ZEM</t>
  </si>
  <si>
    <t>LB51ADC</t>
  </si>
  <si>
    <t>LB51AEL</t>
  </si>
  <si>
    <t>LB51AEM</t>
  </si>
  <si>
    <t>LB51BDC</t>
  </si>
  <si>
    <t>LB51BEL</t>
  </si>
  <si>
    <t>LB51BEM</t>
  </si>
  <si>
    <t>LB52ADC</t>
  </si>
  <si>
    <t>LB52AEL</t>
  </si>
  <si>
    <t>LB52AEM</t>
  </si>
  <si>
    <t>LB52ANE</t>
  </si>
  <si>
    <t>LB52BDC</t>
  </si>
  <si>
    <t>LB52BEL</t>
  </si>
  <si>
    <t>LB52BEM</t>
  </si>
  <si>
    <t>LB52BNE</t>
  </si>
  <si>
    <t>LB52BUX</t>
  </si>
  <si>
    <t>LB53BDC</t>
  </si>
  <si>
    <t>LB53BEL</t>
  </si>
  <si>
    <t>LB53BEM</t>
  </si>
  <si>
    <t>LB53BNE</t>
  </si>
  <si>
    <t>LB53CDC</t>
  </si>
  <si>
    <t>LB53CEL</t>
  </si>
  <si>
    <t>LB53CEM</t>
  </si>
  <si>
    <t>LB53CNE</t>
  </si>
  <si>
    <t>LB53DDC</t>
  </si>
  <si>
    <t>LB53DEL</t>
  </si>
  <si>
    <t>LB53DEM</t>
  </si>
  <si>
    <t>LB53DNE</t>
  </si>
  <si>
    <t>LB53DUX</t>
  </si>
  <si>
    <t>LB54ADC</t>
  </si>
  <si>
    <t>LB54AEL</t>
  </si>
  <si>
    <t>LB54AEM</t>
  </si>
  <si>
    <t>LB54ANE</t>
  </si>
  <si>
    <t>LB54AUX</t>
  </si>
  <si>
    <t>LB54CDC</t>
  </si>
  <si>
    <t>LB54CEL</t>
  </si>
  <si>
    <t>LB54CEM</t>
  </si>
  <si>
    <t>LB54CNE</t>
  </si>
  <si>
    <t>LB54CUX</t>
  </si>
  <si>
    <t>LB54DDC</t>
  </si>
  <si>
    <t>LB54DEL</t>
  </si>
  <si>
    <t>LB54DEM</t>
  </si>
  <si>
    <t>LB54DNE</t>
  </si>
  <si>
    <t>LB55ADC</t>
  </si>
  <si>
    <t>LB55AEL</t>
  </si>
  <si>
    <t>LB55AEM</t>
  </si>
  <si>
    <t>LB55ANE</t>
  </si>
  <si>
    <t>LB55BDC</t>
  </si>
  <si>
    <t>LB55BEL</t>
  </si>
  <si>
    <t>LB55BEM</t>
  </si>
  <si>
    <t>LB55BNE</t>
  </si>
  <si>
    <t>LB56ADC</t>
  </si>
  <si>
    <t>LB56AEL</t>
  </si>
  <si>
    <t>LB56AEM</t>
  </si>
  <si>
    <t>LB56ANE</t>
  </si>
  <si>
    <t>LB56CDC</t>
  </si>
  <si>
    <t>LB56CEL</t>
  </si>
  <si>
    <t>LB56CEM</t>
  </si>
  <si>
    <t>LB56CNE</t>
  </si>
  <si>
    <t>LB56DDC</t>
  </si>
  <si>
    <t>LB56DEL</t>
  </si>
  <si>
    <t>LB56DEM</t>
  </si>
  <si>
    <t>LB56DNE</t>
  </si>
  <si>
    <t>LB57CEL</t>
  </si>
  <si>
    <t>LB57CEM</t>
  </si>
  <si>
    <t>LB57CNE</t>
  </si>
  <si>
    <t>LB57DDC</t>
  </si>
  <si>
    <t>LB57DEL</t>
  </si>
  <si>
    <t>LB57DEM</t>
  </si>
  <si>
    <t>LB57DNE</t>
  </si>
  <si>
    <t>LB58CEL</t>
  </si>
  <si>
    <t>LB58CEM</t>
  </si>
  <si>
    <t>LB58CNE</t>
  </si>
  <si>
    <t>LB58DDC</t>
  </si>
  <si>
    <t>LB58DEL</t>
  </si>
  <si>
    <t>LB58DEM</t>
  </si>
  <si>
    <t>LB58DNE</t>
  </si>
  <si>
    <t>LB59ZDC</t>
  </si>
  <si>
    <t>LB59ZEL</t>
  </si>
  <si>
    <t>LB59ZEM</t>
  </si>
  <si>
    <t>LB60CDC</t>
  </si>
  <si>
    <t>LB60CEL</t>
  </si>
  <si>
    <t>LB60CEM</t>
  </si>
  <si>
    <t>LB60CNE</t>
  </si>
  <si>
    <t>LB60DDC</t>
  </si>
  <si>
    <t>LB60DEL</t>
  </si>
  <si>
    <t>LB60DEM</t>
  </si>
  <si>
    <t>LB60DNE</t>
  </si>
  <si>
    <t>LB60EDC</t>
  </si>
  <si>
    <t>LB60EEL</t>
  </si>
  <si>
    <t>LB60EEM</t>
  </si>
  <si>
    <t>LB60ENE</t>
  </si>
  <si>
    <t>LB60FDC</t>
  </si>
  <si>
    <t>LB60FEL</t>
  </si>
  <si>
    <t>LB60FEM</t>
  </si>
  <si>
    <t>LB60FNE</t>
  </si>
  <si>
    <t>LB61CEL</t>
  </si>
  <si>
    <t>LB61CEM</t>
  </si>
  <si>
    <t>LB61CNE</t>
  </si>
  <si>
    <t>LB61DDC</t>
  </si>
  <si>
    <t>LB61DEL</t>
  </si>
  <si>
    <t>LB61DEM</t>
  </si>
  <si>
    <t>LB61DNE</t>
  </si>
  <si>
    <t>LB61EDC</t>
  </si>
  <si>
    <t>LB61EEL</t>
  </si>
  <si>
    <t>LB61EEM</t>
  </si>
  <si>
    <t>LB61ENE</t>
  </si>
  <si>
    <t>LB61FDC</t>
  </si>
  <si>
    <t>LB61FEL</t>
  </si>
  <si>
    <t>LB61FEM</t>
  </si>
  <si>
    <t>LB61FNE</t>
  </si>
  <si>
    <t>LB61GDC</t>
  </si>
  <si>
    <t>LB61GEL</t>
  </si>
  <si>
    <t>LB61GEM</t>
  </si>
  <si>
    <t>LB61GNE</t>
  </si>
  <si>
    <t>LB62CDC</t>
  </si>
  <si>
    <t>LB62CEL</t>
  </si>
  <si>
    <t>LB62CEM</t>
  </si>
  <si>
    <t>LB62CNE</t>
  </si>
  <si>
    <t>LB62DDC</t>
  </si>
  <si>
    <t>LB62DEL</t>
  </si>
  <si>
    <t>LB62DEM</t>
  </si>
  <si>
    <t>LB62DNE</t>
  </si>
  <si>
    <t>LB63CDC</t>
  </si>
  <si>
    <t>LB63CEL</t>
  </si>
  <si>
    <t>LB63CEM</t>
  </si>
  <si>
    <t>LB63CNE</t>
  </si>
  <si>
    <t>LB63DDC</t>
  </si>
  <si>
    <t>LB63DEL</t>
  </si>
  <si>
    <t>LB63DEM</t>
  </si>
  <si>
    <t>LB63DNE</t>
  </si>
  <si>
    <t>LB64CDC</t>
  </si>
  <si>
    <t>LB64CEL</t>
  </si>
  <si>
    <t>LB64CEM</t>
  </si>
  <si>
    <t>LB64CNE</t>
  </si>
  <si>
    <t>LB64DDC</t>
  </si>
  <si>
    <t>LB64DEL</t>
  </si>
  <si>
    <t>LB64DEM</t>
  </si>
  <si>
    <t>LB64DNE</t>
  </si>
  <si>
    <t>LB64EDC</t>
  </si>
  <si>
    <t>LB64EEL</t>
  </si>
  <si>
    <t>LB64EEM</t>
  </si>
  <si>
    <t>LB64ENE</t>
  </si>
  <si>
    <t>LB65CDC</t>
  </si>
  <si>
    <t>LB65CEL</t>
  </si>
  <si>
    <t>LB65CEM</t>
  </si>
  <si>
    <t>LB65CNE</t>
  </si>
  <si>
    <t>LB65DDC</t>
  </si>
  <si>
    <t>LB65DEL</t>
  </si>
  <si>
    <t>LB65DEM</t>
  </si>
  <si>
    <t>LB65DNE</t>
  </si>
  <si>
    <t>LB65EDC</t>
  </si>
  <si>
    <t>LB65EEL</t>
  </si>
  <si>
    <t>LB65EEM</t>
  </si>
  <si>
    <t>LB65ENE</t>
  </si>
  <si>
    <t>LB66ZDC</t>
  </si>
  <si>
    <t>LB66ZEL</t>
  </si>
  <si>
    <t>LB66ZEM</t>
  </si>
  <si>
    <t>LB66ZNE</t>
  </si>
  <si>
    <t>LB67CEL</t>
  </si>
  <si>
    <t>LB67CEM</t>
  </si>
  <si>
    <t>LB67CNE</t>
  </si>
  <si>
    <t>LB67DDC</t>
  </si>
  <si>
    <t>LB67DEL</t>
  </si>
  <si>
    <t>LB67DEM</t>
  </si>
  <si>
    <t>LB67DNE</t>
  </si>
  <si>
    <t>LB68ADC</t>
  </si>
  <si>
    <t>LB68AEL</t>
  </si>
  <si>
    <t>LB68AEM</t>
  </si>
  <si>
    <t>LB68ANE</t>
  </si>
  <si>
    <t>LB68BDC</t>
  </si>
  <si>
    <t>LB68BEL</t>
  </si>
  <si>
    <t>LB68BEM</t>
  </si>
  <si>
    <t>LB68BNE</t>
  </si>
  <si>
    <t>LB69ZDC</t>
  </si>
  <si>
    <t>LB69ZEL</t>
  </si>
  <si>
    <t>LB69ZEM</t>
  </si>
  <si>
    <t>LB70CDC</t>
  </si>
  <si>
    <t>LB70CEL</t>
  </si>
  <si>
    <t>LB70CEM</t>
  </si>
  <si>
    <t>LB70CNE</t>
  </si>
  <si>
    <t>LB70DDC</t>
  </si>
  <si>
    <t>LB70DEL</t>
  </si>
  <si>
    <t>LB70DEM</t>
  </si>
  <si>
    <t>LB71ZEL</t>
  </si>
  <si>
    <t>LB71ZEM</t>
  </si>
  <si>
    <t>LB71ZNE</t>
  </si>
  <si>
    <t>LB72ADC</t>
  </si>
  <si>
    <t>LB72AEL</t>
  </si>
  <si>
    <t>LB72AEM</t>
  </si>
  <si>
    <t>LB72ANE</t>
  </si>
  <si>
    <t>LB72AUX</t>
  </si>
  <si>
    <t>LB72BDC</t>
  </si>
  <si>
    <t>LB72BEL</t>
  </si>
  <si>
    <t>LB72BEM</t>
  </si>
  <si>
    <t>LB72BNE</t>
  </si>
  <si>
    <t>LB73ZDC</t>
  </si>
  <si>
    <t>LB73ZEL</t>
  </si>
  <si>
    <t>LB74ZDC</t>
  </si>
  <si>
    <t>LB74ZEL</t>
  </si>
  <si>
    <t>LB74ZEM</t>
  </si>
  <si>
    <t>LB74ZNE</t>
  </si>
  <si>
    <t>MA01ZDC</t>
  </si>
  <si>
    <t>MA01ZEL</t>
  </si>
  <si>
    <t>MA01ZEM</t>
  </si>
  <si>
    <t>MA01ZNE</t>
  </si>
  <si>
    <t>MA02ADC</t>
  </si>
  <si>
    <t>MA02AEL</t>
  </si>
  <si>
    <t>MA02AEM</t>
  </si>
  <si>
    <t>MA02ANE</t>
  </si>
  <si>
    <t>MA02BDC</t>
  </si>
  <si>
    <t>MA02BEL</t>
  </si>
  <si>
    <t>MA02BEM</t>
  </si>
  <si>
    <t>MA02BNE</t>
  </si>
  <si>
    <t>MA02CDC</t>
  </si>
  <si>
    <t>MA02CEL</t>
  </si>
  <si>
    <t>MA02CEM</t>
  </si>
  <si>
    <t>MA02CNE</t>
  </si>
  <si>
    <t>MA03CDC</t>
  </si>
  <si>
    <t>MA03CEL</t>
  </si>
  <si>
    <t>MA03CEM</t>
  </si>
  <si>
    <t>MA03CNE</t>
  </si>
  <si>
    <t>MA03DDC</t>
  </si>
  <si>
    <t>MA03DEL</t>
  </si>
  <si>
    <t>MA03DEM</t>
  </si>
  <si>
    <t>MA03DNE</t>
  </si>
  <si>
    <t>MA03DUX</t>
  </si>
  <si>
    <t>MA04CDC</t>
  </si>
  <si>
    <t>MA04CEL</t>
  </si>
  <si>
    <t>MA04CEM</t>
  </si>
  <si>
    <t>MA04DDC</t>
  </si>
  <si>
    <t>MA04DEL</t>
  </si>
  <si>
    <t>MA04DEM</t>
  </si>
  <si>
    <t>MA04DNE</t>
  </si>
  <si>
    <t>MA06ADC</t>
  </si>
  <si>
    <t>MA06AEL</t>
  </si>
  <si>
    <t>MA06AEM</t>
  </si>
  <si>
    <t>MA06ANE</t>
  </si>
  <si>
    <t>MA06BDC</t>
  </si>
  <si>
    <t>MA06BEL</t>
  </si>
  <si>
    <t>MA06BEM</t>
  </si>
  <si>
    <t>MA06BNE</t>
  </si>
  <si>
    <t>MA06CDC</t>
  </si>
  <si>
    <t>MA06CEL</t>
  </si>
  <si>
    <t>MA06CEM</t>
  </si>
  <si>
    <t>MA06CNE</t>
  </si>
  <si>
    <t>MA07EDC</t>
  </si>
  <si>
    <t>MA07EEL</t>
  </si>
  <si>
    <t>MA07EEM</t>
  </si>
  <si>
    <t>MA07ENE</t>
  </si>
  <si>
    <t>MA07FDC</t>
  </si>
  <si>
    <t>MA07FEL</t>
  </si>
  <si>
    <t>MA07FEM</t>
  </si>
  <si>
    <t>MA07FNE</t>
  </si>
  <si>
    <t>MA07GDC</t>
  </si>
  <si>
    <t>MA07GEL</t>
  </si>
  <si>
    <t>MA07GEM</t>
  </si>
  <si>
    <t>MA07GNE</t>
  </si>
  <si>
    <t>MA07GUX</t>
  </si>
  <si>
    <t>MA08ADC</t>
  </si>
  <si>
    <t>MA08AEL</t>
  </si>
  <si>
    <t>MA08AEM</t>
  </si>
  <si>
    <t>MA08ANE</t>
  </si>
  <si>
    <t>MA08AUX</t>
  </si>
  <si>
    <t>MA08BDC</t>
  </si>
  <si>
    <t>MA08BEL</t>
  </si>
  <si>
    <t>MA08BEM</t>
  </si>
  <si>
    <t>MA08BNE</t>
  </si>
  <si>
    <t>MA08BUX</t>
  </si>
  <si>
    <t>MA09ZDC</t>
  </si>
  <si>
    <t>MA09ZEL</t>
  </si>
  <si>
    <t>MA09ZEM</t>
  </si>
  <si>
    <t>MA09ZNE</t>
  </si>
  <si>
    <t>MA09ZUX</t>
  </si>
  <si>
    <t>MA10ZDC</t>
  </si>
  <si>
    <t>MA10ZEL</t>
  </si>
  <si>
    <t>MA10ZEM</t>
  </si>
  <si>
    <t>MA10ZNE</t>
  </si>
  <si>
    <t>MA11ZDC</t>
  </si>
  <si>
    <t>MA11ZEL</t>
  </si>
  <si>
    <t>MA11ZEM</t>
  </si>
  <si>
    <t>MA11ZNE</t>
  </si>
  <si>
    <t>MA12ZDC</t>
  </si>
  <si>
    <t>MA12ZEL</t>
  </si>
  <si>
    <t>MA12ZEM</t>
  </si>
  <si>
    <t>MA12ZNE</t>
  </si>
  <si>
    <t>MA12ZUX</t>
  </si>
  <si>
    <t>MA17CDC</t>
  </si>
  <si>
    <t>MA17CEL</t>
  </si>
  <si>
    <t>MA17CEM</t>
  </si>
  <si>
    <t>MA17CNE</t>
  </si>
  <si>
    <t>MA17CUX</t>
  </si>
  <si>
    <t>MA17DDC</t>
  </si>
  <si>
    <t>MA17DEL</t>
  </si>
  <si>
    <t>MA17DEM</t>
  </si>
  <si>
    <t>MA17DNE</t>
  </si>
  <si>
    <t>MA18CDC</t>
  </si>
  <si>
    <t>MA18CEL</t>
  </si>
  <si>
    <t>MA18CEM</t>
  </si>
  <si>
    <t>MA18CNE</t>
  </si>
  <si>
    <t>MA18CUX</t>
  </si>
  <si>
    <t>MA18DDC</t>
  </si>
  <si>
    <t>MA18DEL</t>
  </si>
  <si>
    <t>MA18DEM</t>
  </si>
  <si>
    <t>MA18DNE</t>
  </si>
  <si>
    <t>MA19ADC</t>
  </si>
  <si>
    <t>MA19AEL</t>
  </si>
  <si>
    <t>MA19AEM</t>
  </si>
  <si>
    <t>MA19ANE</t>
  </si>
  <si>
    <t>MA19AUX</t>
  </si>
  <si>
    <t>MA19BDC</t>
  </si>
  <si>
    <t>MA19BEL</t>
  </si>
  <si>
    <t>MA19BEM</t>
  </si>
  <si>
    <t>MA19BNE</t>
  </si>
  <si>
    <t>MA20ZDC</t>
  </si>
  <si>
    <t>MA20ZEL</t>
  </si>
  <si>
    <t>MA20ZEM</t>
  </si>
  <si>
    <t>MA20ZNE</t>
  </si>
  <si>
    <t>MA22ZDC</t>
  </si>
  <si>
    <t>MA22ZEL</t>
  </si>
  <si>
    <t>MA22ZEM</t>
  </si>
  <si>
    <t>MA22ZNE</t>
  </si>
  <si>
    <t>MA23ZDC</t>
  </si>
  <si>
    <t>MA23ZEL</t>
  </si>
  <si>
    <t>MA23ZEM</t>
  </si>
  <si>
    <t>MA23ZNE</t>
  </si>
  <si>
    <t>MA24ZDC</t>
  </si>
  <si>
    <t>MA24ZEL</t>
  </si>
  <si>
    <t>MA24ZEM</t>
  </si>
  <si>
    <t>MA24ZNE</t>
  </si>
  <si>
    <t>MA25ZDC</t>
  </si>
  <si>
    <t>MA25ZEL</t>
  </si>
  <si>
    <t>MA25ZEM</t>
  </si>
  <si>
    <t>MA25ZNE</t>
  </si>
  <si>
    <t>MA26AEL</t>
  </si>
  <si>
    <t>MA26AEM</t>
  </si>
  <si>
    <t>MA26ANE</t>
  </si>
  <si>
    <t>MA26BDC</t>
  </si>
  <si>
    <t>MA26BEL</t>
  </si>
  <si>
    <t>MA26BEM</t>
  </si>
  <si>
    <t>MA26BNE</t>
  </si>
  <si>
    <t>MA26CDC</t>
  </si>
  <si>
    <t>MA26CEL</t>
  </si>
  <si>
    <t>MA26CEM</t>
  </si>
  <si>
    <t>MA26CNE</t>
  </si>
  <si>
    <t>MA27ZDC</t>
  </si>
  <si>
    <t>MA27ZEL</t>
  </si>
  <si>
    <t>MA27ZEM</t>
  </si>
  <si>
    <t>MA27ZNE</t>
  </si>
  <si>
    <t>MA28ZDC</t>
  </si>
  <si>
    <t>MA28ZEL</t>
  </si>
  <si>
    <t>MA28ZEM</t>
  </si>
  <si>
    <t>MA29ZDC</t>
  </si>
  <si>
    <t>MA29ZEL</t>
  </si>
  <si>
    <t>MA29ZEM</t>
  </si>
  <si>
    <t>MA29ZNE</t>
  </si>
  <si>
    <t>MA30ZDC</t>
  </si>
  <si>
    <t>MA30ZEL</t>
  </si>
  <si>
    <t>MA30ZEM</t>
  </si>
  <si>
    <t>MA30ZNE</t>
  </si>
  <si>
    <t>MA31ZDC</t>
  </si>
  <si>
    <t>MA31ZEL</t>
  </si>
  <si>
    <t>MA31ZEM</t>
  </si>
  <si>
    <t>MA31ZNE</t>
  </si>
  <si>
    <t>MA32ZDC</t>
  </si>
  <si>
    <t>MA32ZEL</t>
  </si>
  <si>
    <t>MA32ZEM</t>
  </si>
  <si>
    <t>MA32ZNE</t>
  </si>
  <si>
    <t>MA33ZDC</t>
  </si>
  <si>
    <t>MA33ZEL</t>
  </si>
  <si>
    <t>MA33ZEM</t>
  </si>
  <si>
    <t>MA34ZDC</t>
  </si>
  <si>
    <t>MA34ZEL</t>
  </si>
  <si>
    <t>MA34ZEM</t>
  </si>
  <si>
    <t>MA35ZDC</t>
  </si>
  <si>
    <t>MA35ZEL</t>
  </si>
  <si>
    <t>MA35ZEM</t>
  </si>
  <si>
    <t>MA36ZDC</t>
  </si>
  <si>
    <t>MA36ZEL</t>
  </si>
  <si>
    <t>MA36ZEM</t>
  </si>
  <si>
    <t>MA36ZNE</t>
  </si>
  <si>
    <t>MA37ZDC</t>
  </si>
  <si>
    <t>MA37ZEM</t>
  </si>
  <si>
    <t>MA38ZDC</t>
  </si>
  <si>
    <t>MA38ZEL</t>
  </si>
  <si>
    <t>MA38ZEM</t>
  </si>
  <si>
    <t>MA38ZNE</t>
  </si>
  <si>
    <t>MA39ZDC</t>
  </si>
  <si>
    <t>MA39ZEL</t>
  </si>
  <si>
    <t>MA39ZEM</t>
  </si>
  <si>
    <t>MA39ZNE</t>
  </si>
  <si>
    <t>MA40ZDC</t>
  </si>
  <si>
    <t>MA40ZEL</t>
  </si>
  <si>
    <t>MA40ZEM</t>
  </si>
  <si>
    <t>MB05CEL</t>
  </si>
  <si>
    <t>MB05CEM</t>
  </si>
  <si>
    <t>MB05CNE</t>
  </si>
  <si>
    <t>MB05DEL</t>
  </si>
  <si>
    <t>MB05DEM</t>
  </si>
  <si>
    <t>MB05DNE</t>
  </si>
  <si>
    <t>MB05EDC</t>
  </si>
  <si>
    <t>MB05EEL</t>
  </si>
  <si>
    <t>MB05EEM</t>
  </si>
  <si>
    <t>MB05ENE</t>
  </si>
  <si>
    <t>MB05FDC</t>
  </si>
  <si>
    <t>MB05FEL</t>
  </si>
  <si>
    <t>MB05FEM</t>
  </si>
  <si>
    <t>MB05FNE</t>
  </si>
  <si>
    <t>MB05GEL</t>
  </si>
  <si>
    <t>MB05GEM</t>
  </si>
  <si>
    <t>MB05GNE</t>
  </si>
  <si>
    <t>MB05HDC</t>
  </si>
  <si>
    <t>MB05HEL</t>
  </si>
  <si>
    <t>MB05HEM</t>
  </si>
  <si>
    <t>MB05HNE</t>
  </si>
  <si>
    <t>MB05JDC</t>
  </si>
  <si>
    <t>MB05JEL</t>
  </si>
  <si>
    <t>MB05JEM</t>
  </si>
  <si>
    <t>MB05JNE</t>
  </si>
  <si>
    <t>MB05KDC</t>
  </si>
  <si>
    <t>MB05KEL</t>
  </si>
  <si>
    <t>MB05KEM</t>
  </si>
  <si>
    <t>MB05KNE</t>
  </si>
  <si>
    <t>MB05LDC</t>
  </si>
  <si>
    <t>MB05LEL</t>
  </si>
  <si>
    <t>MB05LEM</t>
  </si>
  <si>
    <t>MB05LNE</t>
  </si>
  <si>
    <t>MB05LUX</t>
  </si>
  <si>
    <t>MB08AEL</t>
  </si>
  <si>
    <t>MB08AEM</t>
  </si>
  <si>
    <t>MB08ANE</t>
  </si>
  <si>
    <t>MB08BDC</t>
  </si>
  <si>
    <t>MB08BEL</t>
  </si>
  <si>
    <t>MB08BEM</t>
  </si>
  <si>
    <t>MB08BNE</t>
  </si>
  <si>
    <t>MB08BUX</t>
  </si>
  <si>
    <t>MB09AEL</t>
  </si>
  <si>
    <t>MB09AEM</t>
  </si>
  <si>
    <t>MB09ANE</t>
  </si>
  <si>
    <t>MB09BEL</t>
  </si>
  <si>
    <t>MB09BEM</t>
  </si>
  <si>
    <t>MB09BNE</t>
  </si>
  <si>
    <t>MB09CDC</t>
  </si>
  <si>
    <t>MB09CEL</t>
  </si>
  <si>
    <t>MB09CEM</t>
  </si>
  <si>
    <t>MB09CNE</t>
  </si>
  <si>
    <t>MB09CUX</t>
  </si>
  <si>
    <t>MB09DDC</t>
  </si>
  <si>
    <t>MB09DEL</t>
  </si>
  <si>
    <t>MB09DEM</t>
  </si>
  <si>
    <t>MB09DNE</t>
  </si>
  <si>
    <t>MB09DUX</t>
  </si>
  <si>
    <t>MB09EDC</t>
  </si>
  <si>
    <t>MB09EEL</t>
  </si>
  <si>
    <t>MB09EEM</t>
  </si>
  <si>
    <t>MB09ENE</t>
  </si>
  <si>
    <t>MB09FDC</t>
  </si>
  <si>
    <t>MB09FEL</t>
  </si>
  <si>
    <t>MB09FEM</t>
  </si>
  <si>
    <t>MB09FNE</t>
  </si>
  <si>
    <t>MB09FUX</t>
  </si>
  <si>
    <t>MC06ZDC</t>
  </si>
  <si>
    <t>MC06Z</t>
  </si>
  <si>
    <t>MC06ZEL</t>
  </si>
  <si>
    <t>MC07ZDC</t>
  </si>
  <si>
    <t>MC07Z</t>
  </si>
  <si>
    <t>MC07ZEL</t>
  </si>
  <si>
    <t>MC08ZDC</t>
  </si>
  <si>
    <t>MC08Z</t>
  </si>
  <si>
    <t>MC09ZDC</t>
  </si>
  <si>
    <t>MC09Z</t>
  </si>
  <si>
    <t>MC09ZEL</t>
  </si>
  <si>
    <t>MC10ZDC</t>
  </si>
  <si>
    <t>MC10Z</t>
  </si>
  <si>
    <t>MC11ZDC</t>
  </si>
  <si>
    <t>MC11Z</t>
  </si>
  <si>
    <t>MC11ZEL</t>
  </si>
  <si>
    <t>MC11ZEM</t>
  </si>
  <si>
    <t>MC12ZDC</t>
  </si>
  <si>
    <t>MC12Z</t>
  </si>
  <si>
    <t>MC12ZEL</t>
  </si>
  <si>
    <t>MC12ZEM</t>
  </si>
  <si>
    <t>MC12ZNE</t>
  </si>
  <si>
    <t>MC13ZDC</t>
  </si>
  <si>
    <t>MC13Z</t>
  </si>
  <si>
    <t>MC14ZDC</t>
  </si>
  <si>
    <t>MC14Z</t>
  </si>
  <si>
    <t>MC14ZEL</t>
  </si>
  <si>
    <t>NZ10ZDC</t>
  </si>
  <si>
    <t>NZ10Z</t>
  </si>
  <si>
    <t>NZ10ZEL</t>
  </si>
  <si>
    <t>NZ10ZEM</t>
  </si>
  <si>
    <t>NZ10ZNE</t>
  </si>
  <si>
    <t>NZ16ZDC</t>
  </si>
  <si>
    <t>NZ16Z</t>
  </si>
  <si>
    <t>NZ16ZEL</t>
  </si>
  <si>
    <t>NZ16ZEM</t>
  </si>
  <si>
    <t>NZ16ZNE</t>
  </si>
  <si>
    <t>NZ16ZUX</t>
  </si>
  <si>
    <t>NZ17ADC</t>
  </si>
  <si>
    <t>NZ17A</t>
  </si>
  <si>
    <t>NZ17AEL</t>
  </si>
  <si>
    <t>NZ17AEM</t>
  </si>
  <si>
    <t>NZ17ANE</t>
  </si>
  <si>
    <t>NZ17AUX</t>
  </si>
  <si>
    <t>NZ17BDC</t>
  </si>
  <si>
    <t>NZ17B</t>
  </si>
  <si>
    <t>NZ17BEL</t>
  </si>
  <si>
    <t>NZ17BEM</t>
  </si>
  <si>
    <t>NZ17BNE</t>
  </si>
  <si>
    <t>NZ17BUX</t>
  </si>
  <si>
    <t>NZ18ADC</t>
  </si>
  <si>
    <t>NZ18A</t>
  </si>
  <si>
    <t>NZ18AEL</t>
  </si>
  <si>
    <t>NZ18AEM</t>
  </si>
  <si>
    <t>NZ18ANE</t>
  </si>
  <si>
    <t>NZ18BDC</t>
  </si>
  <si>
    <t>NZ18B</t>
  </si>
  <si>
    <t>NZ18BEL</t>
  </si>
  <si>
    <t>NZ18BEM</t>
  </si>
  <si>
    <t>NZ18BNE</t>
  </si>
  <si>
    <t>NZ18BUX</t>
  </si>
  <si>
    <t>NZ19ADC</t>
  </si>
  <si>
    <t>NZ19A</t>
  </si>
  <si>
    <t>NZ19AEL</t>
  </si>
  <si>
    <t>NZ19AEM</t>
  </si>
  <si>
    <t>NZ19ANE</t>
  </si>
  <si>
    <t>NZ19AUX</t>
  </si>
  <si>
    <t>NZ19BDC</t>
  </si>
  <si>
    <t>NZ19B</t>
  </si>
  <si>
    <t>NZ19BEL</t>
  </si>
  <si>
    <t>NZ19BEM</t>
  </si>
  <si>
    <t>NZ19BNE</t>
  </si>
  <si>
    <t>NZ19BUX</t>
  </si>
  <si>
    <t>NZ20ADC</t>
  </si>
  <si>
    <t>NZ20A</t>
  </si>
  <si>
    <t>NZ20AEL</t>
  </si>
  <si>
    <t>NZ20AEM</t>
  </si>
  <si>
    <t>NZ20ANE</t>
  </si>
  <si>
    <t>NZ20AUX</t>
  </si>
  <si>
    <t>NZ20BDC</t>
  </si>
  <si>
    <t>NZ20B</t>
  </si>
  <si>
    <t>NZ20BEL</t>
  </si>
  <si>
    <t>NZ20BEM</t>
  </si>
  <si>
    <t>NZ20BNE</t>
  </si>
  <si>
    <t>NZ20BUX</t>
  </si>
  <si>
    <t>NZ21ZDC</t>
  </si>
  <si>
    <t>NZ21Z</t>
  </si>
  <si>
    <t>NZ21ZEL</t>
  </si>
  <si>
    <t>NZ21ZEM</t>
  </si>
  <si>
    <t>NZ21ZNE</t>
  </si>
  <si>
    <t>NZ22ZDC</t>
  </si>
  <si>
    <t>NZ22Z</t>
  </si>
  <si>
    <t>NZ22ZEM</t>
  </si>
  <si>
    <t>NZ22ZNE</t>
  </si>
  <si>
    <t>NZ23ZDC</t>
  </si>
  <si>
    <t>NZ23Z</t>
  </si>
  <si>
    <t>NZ23ZEL</t>
  </si>
  <si>
    <t>NZ23ZEM</t>
  </si>
  <si>
    <t>NZ23ZNE</t>
  </si>
  <si>
    <t>NZ24ADC</t>
  </si>
  <si>
    <t>NZ24A</t>
  </si>
  <si>
    <t>NZ24AEL</t>
  </si>
  <si>
    <t>NZ24AEM</t>
  </si>
  <si>
    <t>NZ24ANE</t>
  </si>
  <si>
    <t>NZ24BDC</t>
  </si>
  <si>
    <t>NZ24B</t>
  </si>
  <si>
    <t>NZ24BEL</t>
  </si>
  <si>
    <t>NZ24BEM</t>
  </si>
  <si>
    <t>NZ24BNE</t>
  </si>
  <si>
    <t>NZ25ZDC</t>
  </si>
  <si>
    <t>NZ25Z</t>
  </si>
  <si>
    <t>NZ25ZEL</t>
  </si>
  <si>
    <t>NZ25ZEM</t>
  </si>
  <si>
    <t>NZ25ZNE</t>
  </si>
  <si>
    <t>NZ25ZUX</t>
  </si>
  <si>
    <t>NZ26AEL</t>
  </si>
  <si>
    <t>NZ26A</t>
  </si>
  <si>
    <t>NZ26AEM</t>
  </si>
  <si>
    <t>NZ26ANE</t>
  </si>
  <si>
    <t>NZ26BDC</t>
  </si>
  <si>
    <t>NZ26B</t>
  </si>
  <si>
    <t>NZ26BEL</t>
  </si>
  <si>
    <t>NZ26BEM</t>
  </si>
  <si>
    <t>NZ26BNE</t>
  </si>
  <si>
    <t>NZ26BUX</t>
  </si>
  <si>
    <t>NZ27ZDC</t>
  </si>
  <si>
    <t>NZ27Z</t>
  </si>
  <si>
    <t>NZ27ZEL</t>
  </si>
  <si>
    <t>NZ27ZEM</t>
  </si>
  <si>
    <t>NZ27ZNE</t>
  </si>
  <si>
    <t>NZ27ZUX</t>
  </si>
  <si>
    <t>NZ30ADC</t>
  </si>
  <si>
    <t>NZ30A</t>
  </si>
  <si>
    <t>NZ30AEL</t>
  </si>
  <si>
    <t>NZ30AEM</t>
  </si>
  <si>
    <t>NZ30ANE</t>
  </si>
  <si>
    <t>NZ30AUX</t>
  </si>
  <si>
    <t>NZ30BEL</t>
  </si>
  <si>
    <t>NZ30B</t>
  </si>
  <si>
    <t>NZ30BEM</t>
  </si>
  <si>
    <t>NZ30BNE</t>
  </si>
  <si>
    <t>NZ30BUX</t>
  </si>
  <si>
    <t>NZ30CDC</t>
  </si>
  <si>
    <t>NZ30C</t>
  </si>
  <si>
    <t>NZ30CEL</t>
  </si>
  <si>
    <t>NZ30CEM</t>
  </si>
  <si>
    <t>NZ30CNE</t>
  </si>
  <si>
    <t>NZ30CUX</t>
  </si>
  <si>
    <t>NZ31AEL</t>
  </si>
  <si>
    <t>NZ31A</t>
  </si>
  <si>
    <t>NZ31AEM</t>
  </si>
  <si>
    <t>NZ31ANE</t>
  </si>
  <si>
    <t>NZ31AUX</t>
  </si>
  <si>
    <t>NZ31BEL</t>
  </si>
  <si>
    <t>NZ31B</t>
  </si>
  <si>
    <t>NZ31BEM</t>
  </si>
  <si>
    <t>NZ31BNE</t>
  </si>
  <si>
    <t>NZ31BUX</t>
  </si>
  <si>
    <t>NZ31CEL</t>
  </si>
  <si>
    <t>NZ31C</t>
  </si>
  <si>
    <t>NZ31CEM</t>
  </si>
  <si>
    <t>NZ31CNE</t>
  </si>
  <si>
    <t>NZ31CUX</t>
  </si>
  <si>
    <t>NZ32AEL</t>
  </si>
  <si>
    <t>NZ32A</t>
  </si>
  <si>
    <t>NZ32AEM</t>
  </si>
  <si>
    <t>NZ32ANE</t>
  </si>
  <si>
    <t>NZ32AUX</t>
  </si>
  <si>
    <t>NZ32BEL</t>
  </si>
  <si>
    <t>NZ32B</t>
  </si>
  <si>
    <t>NZ32BEM</t>
  </si>
  <si>
    <t>NZ32BNE</t>
  </si>
  <si>
    <t>NZ32CEL</t>
  </si>
  <si>
    <t>NZ32C</t>
  </si>
  <si>
    <t>NZ32CEM</t>
  </si>
  <si>
    <t>NZ32CNE</t>
  </si>
  <si>
    <t>NZ33AEL</t>
  </si>
  <si>
    <t>NZ33A</t>
  </si>
  <si>
    <t>NZ33AEM</t>
  </si>
  <si>
    <t>NZ33ANE</t>
  </si>
  <si>
    <t>NZ33BEL</t>
  </si>
  <si>
    <t>NZ33B</t>
  </si>
  <si>
    <t>NZ33BEM</t>
  </si>
  <si>
    <t>NZ33BNE</t>
  </si>
  <si>
    <t>NZ33BUX</t>
  </si>
  <si>
    <t>NZ33CEL</t>
  </si>
  <si>
    <t>NZ33C</t>
  </si>
  <si>
    <t>NZ33CEM</t>
  </si>
  <si>
    <t>NZ33CNE</t>
  </si>
  <si>
    <t>NZ34AEL</t>
  </si>
  <si>
    <t>NZ34A</t>
  </si>
  <si>
    <t>NZ34AEM</t>
  </si>
  <si>
    <t>NZ34ANE</t>
  </si>
  <si>
    <t>NZ34BEL</t>
  </si>
  <si>
    <t>NZ34B</t>
  </si>
  <si>
    <t>NZ34BEM</t>
  </si>
  <si>
    <t>NZ34BNE</t>
  </si>
  <si>
    <t>NZ34CEL</t>
  </si>
  <si>
    <t>NZ34C</t>
  </si>
  <si>
    <t>NZ34CEM</t>
  </si>
  <si>
    <t>NZ34CNE</t>
  </si>
  <si>
    <t>NZ40ADC</t>
  </si>
  <si>
    <t>NZ40A</t>
  </si>
  <si>
    <t>NZ40AEL</t>
  </si>
  <si>
    <t>NZ40AEM</t>
  </si>
  <si>
    <t>NZ40ANE</t>
  </si>
  <si>
    <t>NZ40BEL</t>
  </si>
  <si>
    <t>NZ40B</t>
  </si>
  <si>
    <t>NZ40BEM</t>
  </si>
  <si>
    <t>NZ40BNE</t>
  </si>
  <si>
    <t>NZ40CEL</t>
  </si>
  <si>
    <t>NZ40C</t>
  </si>
  <si>
    <t>NZ40CEM</t>
  </si>
  <si>
    <t>NZ40CNE</t>
  </si>
  <si>
    <t>NZ40CUX</t>
  </si>
  <si>
    <t>NZ41AEL</t>
  </si>
  <si>
    <t>NZ41A</t>
  </si>
  <si>
    <t>NZ41AEM</t>
  </si>
  <si>
    <t>NZ41ANE</t>
  </si>
  <si>
    <t>NZ41BEL</t>
  </si>
  <si>
    <t>NZ41B</t>
  </si>
  <si>
    <t>NZ41BEM</t>
  </si>
  <si>
    <t>NZ41BNE</t>
  </si>
  <si>
    <t>NZ41CDC</t>
  </si>
  <si>
    <t>NZ41C</t>
  </si>
  <si>
    <t>NZ41CEL</t>
  </si>
  <si>
    <t>NZ41CEM</t>
  </si>
  <si>
    <t>NZ41CNE</t>
  </si>
  <si>
    <t>NZ42AEL</t>
  </si>
  <si>
    <t>NZ42A</t>
  </si>
  <si>
    <t>NZ42AEM</t>
  </si>
  <si>
    <t>NZ42ANE</t>
  </si>
  <si>
    <t>NZ42BEL</t>
  </si>
  <si>
    <t>NZ42B</t>
  </si>
  <si>
    <t>NZ42BEM</t>
  </si>
  <si>
    <t>NZ42BNE</t>
  </si>
  <si>
    <t>NZ42CEL</t>
  </si>
  <si>
    <t>NZ42C</t>
  </si>
  <si>
    <t>NZ42CEM</t>
  </si>
  <si>
    <t>NZ42CNE</t>
  </si>
  <si>
    <t>NZ43AEL</t>
  </si>
  <si>
    <t>NZ43A</t>
  </si>
  <si>
    <t>NZ43AEM</t>
  </si>
  <si>
    <t>NZ43ANE</t>
  </si>
  <si>
    <t>NZ43BEL</t>
  </si>
  <si>
    <t>NZ43B</t>
  </si>
  <si>
    <t>NZ43BEM</t>
  </si>
  <si>
    <t>NZ43BNE</t>
  </si>
  <si>
    <t>NZ43CEL</t>
  </si>
  <si>
    <t>NZ43C</t>
  </si>
  <si>
    <t>NZ43CEM</t>
  </si>
  <si>
    <t>NZ43CNE</t>
  </si>
  <si>
    <t>NZ44AEL</t>
  </si>
  <si>
    <t>NZ44A</t>
  </si>
  <si>
    <t>NZ44AEM</t>
  </si>
  <si>
    <t>NZ44ANE</t>
  </si>
  <si>
    <t>NZ44BEL</t>
  </si>
  <si>
    <t>NZ44B</t>
  </si>
  <si>
    <t>NZ44BEM</t>
  </si>
  <si>
    <t>NZ44BNE</t>
  </si>
  <si>
    <t>NZ44CEL</t>
  </si>
  <si>
    <t>NZ44C</t>
  </si>
  <si>
    <t>NZ44CEM</t>
  </si>
  <si>
    <t>NZ44CNE</t>
  </si>
  <si>
    <t>NZ50AEL</t>
  </si>
  <si>
    <t>NZ50A</t>
  </si>
  <si>
    <t>NZ50AEM</t>
  </si>
  <si>
    <t>NZ50ANE</t>
  </si>
  <si>
    <t>NZ50AUX</t>
  </si>
  <si>
    <t>NZ50BEL</t>
  </si>
  <si>
    <t>NZ50B</t>
  </si>
  <si>
    <t>NZ50BEM</t>
  </si>
  <si>
    <t>NZ50BNE</t>
  </si>
  <si>
    <t>NZ50BUX</t>
  </si>
  <si>
    <t>NZ50CEL</t>
  </si>
  <si>
    <t>NZ50C</t>
  </si>
  <si>
    <t>NZ50CEM</t>
  </si>
  <si>
    <t>NZ50CNE</t>
  </si>
  <si>
    <t>NZ50CUX</t>
  </si>
  <si>
    <t>NZ51AEL</t>
  </si>
  <si>
    <t>NZ51A</t>
  </si>
  <si>
    <t>NZ51AEM</t>
  </si>
  <si>
    <t>NZ51ANE</t>
  </si>
  <si>
    <t>NZ51BEL</t>
  </si>
  <si>
    <t>NZ51B</t>
  </si>
  <si>
    <t>NZ51BEM</t>
  </si>
  <si>
    <t>NZ51BNE</t>
  </si>
  <si>
    <t>NZ51BUX</t>
  </si>
  <si>
    <t>NZ51CEL</t>
  </si>
  <si>
    <t>NZ51C</t>
  </si>
  <si>
    <t>NZ51CEM</t>
  </si>
  <si>
    <t>NZ51CNE</t>
  </si>
  <si>
    <t>NZ51CUX</t>
  </si>
  <si>
    <t>PB01ZDC</t>
  </si>
  <si>
    <t>PB01ZEL</t>
  </si>
  <si>
    <t>PB01ZEM</t>
  </si>
  <si>
    <t>PB01ZNE</t>
  </si>
  <si>
    <t>PB01ZUX</t>
  </si>
  <si>
    <t>PB02ZDC</t>
  </si>
  <si>
    <t>PB02ZEL</t>
  </si>
  <si>
    <t>PB02ZEM</t>
  </si>
  <si>
    <t>PB02ZNE</t>
  </si>
  <si>
    <t>PB02ZUX</t>
  </si>
  <si>
    <t>PB03ZDC</t>
  </si>
  <si>
    <t>PB03ZEL</t>
  </si>
  <si>
    <t>PB03ZEM</t>
  </si>
  <si>
    <t>PB03ZNE</t>
  </si>
  <si>
    <t>PB03ZUX</t>
  </si>
  <si>
    <t>PC63ADC</t>
  </si>
  <si>
    <t>PC63AEL</t>
  </si>
  <si>
    <t>PC63AEM</t>
  </si>
  <si>
    <t>PC63ANE</t>
  </si>
  <si>
    <t>PC63AUX</t>
  </si>
  <si>
    <t>PC63BDC</t>
  </si>
  <si>
    <t>PC63BEL</t>
  </si>
  <si>
    <t>PC63BEM</t>
  </si>
  <si>
    <t>PC63BNE</t>
  </si>
  <si>
    <t>PC63BUX</t>
  </si>
  <si>
    <t>PC63CDC</t>
  </si>
  <si>
    <t>PC63CEL</t>
  </si>
  <si>
    <t>PC63CEM</t>
  </si>
  <si>
    <t>PC63CNE</t>
  </si>
  <si>
    <t>PC63CUX</t>
  </si>
  <si>
    <t>PC63DDC</t>
  </si>
  <si>
    <t>PC63DEL</t>
  </si>
  <si>
    <t>PC63DEM</t>
  </si>
  <si>
    <t>PC63DNE</t>
  </si>
  <si>
    <t>PC63DUX</t>
  </si>
  <si>
    <t>PD11ADC</t>
  </si>
  <si>
    <t>PD11AEL</t>
  </si>
  <si>
    <t>PD11AEM</t>
  </si>
  <si>
    <t>PD11ANE</t>
  </si>
  <si>
    <t>PD11BDC</t>
  </si>
  <si>
    <t>PD11BEL</t>
  </si>
  <si>
    <t>PD11BEM</t>
  </si>
  <si>
    <t>PD11BNE</t>
  </si>
  <si>
    <t>PD11BUX</t>
  </si>
  <si>
    <t>PD11CDC</t>
  </si>
  <si>
    <t>PD11CEL</t>
  </si>
  <si>
    <t>PD11CEM</t>
  </si>
  <si>
    <t>PD11CNE</t>
  </si>
  <si>
    <t>PD11CUX</t>
  </si>
  <si>
    <t>PD12ADC</t>
  </si>
  <si>
    <t>PD12AEL</t>
  </si>
  <si>
    <t>PD12AEM</t>
  </si>
  <si>
    <t>PD12ANE</t>
  </si>
  <si>
    <t>PD12BDC</t>
  </si>
  <si>
    <t>PD12BEL</t>
  </si>
  <si>
    <t>PD12BEM</t>
  </si>
  <si>
    <t>PD12BNE</t>
  </si>
  <si>
    <t>PD12BUX</t>
  </si>
  <si>
    <t>PD12CDC</t>
  </si>
  <si>
    <t>PD12CEL</t>
  </si>
  <si>
    <t>PD12CEM</t>
  </si>
  <si>
    <t>PD12CNE</t>
  </si>
  <si>
    <t>PD12CUX</t>
  </si>
  <si>
    <t>PD13ADC</t>
  </si>
  <si>
    <t>PD13A</t>
  </si>
  <si>
    <t>PD13AEL</t>
  </si>
  <si>
    <t>PD13AEM</t>
  </si>
  <si>
    <t>PD13ANE</t>
  </si>
  <si>
    <t>PD13AUX</t>
  </si>
  <si>
    <t>PD13BDC</t>
  </si>
  <si>
    <t>PD13B</t>
  </si>
  <si>
    <t>PD13BEL</t>
  </si>
  <si>
    <t>PD13BEM</t>
  </si>
  <si>
    <t>PD13BNE</t>
  </si>
  <si>
    <t>PD13CDC</t>
  </si>
  <si>
    <t>PD13C</t>
  </si>
  <si>
    <t>PD13CEL</t>
  </si>
  <si>
    <t>PD13CEM</t>
  </si>
  <si>
    <t>PD13CNE</t>
  </si>
  <si>
    <t>PD13CUX</t>
  </si>
  <si>
    <t>PD13DDC</t>
  </si>
  <si>
    <t>PD13D</t>
  </si>
  <si>
    <t>PD13DEL</t>
  </si>
  <si>
    <t>PD13DEM</t>
  </si>
  <si>
    <t>PD13DNE</t>
  </si>
  <si>
    <t>PD14ADC</t>
  </si>
  <si>
    <t>PD14AEL</t>
  </si>
  <si>
    <t>PD14AEM</t>
  </si>
  <si>
    <t>PD14ANE</t>
  </si>
  <si>
    <t>PD14BDC</t>
  </si>
  <si>
    <t>PD14BEL</t>
  </si>
  <si>
    <t>PD14BEM</t>
  </si>
  <si>
    <t>PD14BNE</t>
  </si>
  <si>
    <t>PD14BUX</t>
  </si>
  <si>
    <t>PD14CDC</t>
  </si>
  <si>
    <t>PD14CEL</t>
  </si>
  <si>
    <t>PD14CEM</t>
  </si>
  <si>
    <t>PD14CNE</t>
  </si>
  <si>
    <t>PD14CUX</t>
  </si>
  <si>
    <t>PD14DDC</t>
  </si>
  <si>
    <t>PD14DEL</t>
  </si>
  <si>
    <t>PD14DEM</t>
  </si>
  <si>
    <t>PD14DNE</t>
  </si>
  <si>
    <t>PD14DUX</t>
  </si>
  <si>
    <t>PD14EDC</t>
  </si>
  <si>
    <t>PD14EEL</t>
  </si>
  <si>
    <t>PD14EEM</t>
  </si>
  <si>
    <t>PD14ENE</t>
  </si>
  <si>
    <t>PD14EUX</t>
  </si>
  <si>
    <t>PD14FDC</t>
  </si>
  <si>
    <t>PD14FEL</t>
  </si>
  <si>
    <t>PD14FEM</t>
  </si>
  <si>
    <t>PD14FNE</t>
  </si>
  <si>
    <t>PD14FUX</t>
  </si>
  <si>
    <t>PD15ADC</t>
  </si>
  <si>
    <t>PD15AEL</t>
  </si>
  <si>
    <t>PD15AEM</t>
  </si>
  <si>
    <t>PD15ANE</t>
  </si>
  <si>
    <t>PD15BDC</t>
  </si>
  <si>
    <t>PD15BEL</t>
  </si>
  <si>
    <t>PD15BEM</t>
  </si>
  <si>
    <t>PD15BNE</t>
  </si>
  <si>
    <t>PD15BUX</t>
  </si>
  <si>
    <t>PD15CDC</t>
  </si>
  <si>
    <t>PD15CEL</t>
  </si>
  <si>
    <t>PD15CEM</t>
  </si>
  <si>
    <t>PD15CNE</t>
  </si>
  <si>
    <t>PD15CUX</t>
  </si>
  <si>
    <t>PD15DDC</t>
  </si>
  <si>
    <t>PD15DEL</t>
  </si>
  <si>
    <t>PD15DEM</t>
  </si>
  <si>
    <t>PD15DNE</t>
  </si>
  <si>
    <t>PD15DUX</t>
  </si>
  <si>
    <t>PD65ADC</t>
  </si>
  <si>
    <t>PD65AEL</t>
  </si>
  <si>
    <t>PD65AEM</t>
  </si>
  <si>
    <t>PD65ANE</t>
  </si>
  <si>
    <t>PD65BDC</t>
  </si>
  <si>
    <t>PD65BEL</t>
  </si>
  <si>
    <t>PD65BEM</t>
  </si>
  <si>
    <t>PD65BNE</t>
  </si>
  <si>
    <t>PD65CDC</t>
  </si>
  <si>
    <t>PD65CEL</t>
  </si>
  <si>
    <t>PD65CEM</t>
  </si>
  <si>
    <t>PD65CNE</t>
  </si>
  <si>
    <t>PD65CUX</t>
  </si>
  <si>
    <t>PD65DDC</t>
  </si>
  <si>
    <t>PD65DEL</t>
  </si>
  <si>
    <t>PD65DEM</t>
  </si>
  <si>
    <t>PD65DNE</t>
  </si>
  <si>
    <t>PD65DUX</t>
  </si>
  <si>
    <t>PE23ADC</t>
  </si>
  <si>
    <t>PE23AEL</t>
  </si>
  <si>
    <t>PE23AEM</t>
  </si>
  <si>
    <t>PE23ANE</t>
  </si>
  <si>
    <t>PE23BDC</t>
  </si>
  <si>
    <t>PE23BEL</t>
  </si>
  <si>
    <t>PE23BEM</t>
  </si>
  <si>
    <t>PE23BNE</t>
  </si>
  <si>
    <t>PE23CDC</t>
  </si>
  <si>
    <t>PE23CEL</t>
  </si>
  <si>
    <t>PE23CEM</t>
  </si>
  <si>
    <t>PE23CNE</t>
  </si>
  <si>
    <t>PE23CUX</t>
  </si>
  <si>
    <t>PE23DDC</t>
  </si>
  <si>
    <t>PE23DEL</t>
  </si>
  <si>
    <t>PE23DEM</t>
  </si>
  <si>
    <t>PE23DNE</t>
  </si>
  <si>
    <t>PE23DUX</t>
  </si>
  <si>
    <t>PE23EDC</t>
  </si>
  <si>
    <t>PE23EEL</t>
  </si>
  <si>
    <t>PE23EEM</t>
  </si>
  <si>
    <t>PE23ENE</t>
  </si>
  <si>
    <t>PE23FDC</t>
  </si>
  <si>
    <t>PE23FEL</t>
  </si>
  <si>
    <t>PE23FEM</t>
  </si>
  <si>
    <t>PE23FNE</t>
  </si>
  <si>
    <t>PE23FUX</t>
  </si>
  <si>
    <t>PE24ADC</t>
  </si>
  <si>
    <t>PE24AEL</t>
  </si>
  <si>
    <t>PE24AEM</t>
  </si>
  <si>
    <t>PE24ANE</t>
  </si>
  <si>
    <t>PE24BDC</t>
  </si>
  <si>
    <t>PE24BEL</t>
  </si>
  <si>
    <t>PE24BEM</t>
  </si>
  <si>
    <t>PE24BNE</t>
  </si>
  <si>
    <t>PE24CDC</t>
  </si>
  <si>
    <t>PE24CEL</t>
  </si>
  <si>
    <t>PE24CEM</t>
  </si>
  <si>
    <t>PE24CNE</t>
  </si>
  <si>
    <t>PE62ADC</t>
  </si>
  <si>
    <t>PE62AEL</t>
  </si>
  <si>
    <t>PE62AEM</t>
  </si>
  <si>
    <t>PE62ANE</t>
  </si>
  <si>
    <t>PE62BDC</t>
  </si>
  <si>
    <t>PE62BEL</t>
  </si>
  <si>
    <t>PE62BEM</t>
  </si>
  <si>
    <t>PE62BNE</t>
  </si>
  <si>
    <t>PE62CDC</t>
  </si>
  <si>
    <t>PE62CEL</t>
  </si>
  <si>
    <t>PE62CEM</t>
  </si>
  <si>
    <t>PE62CNE</t>
  </si>
  <si>
    <t>PF21ADC</t>
  </si>
  <si>
    <t>PF21AEL</t>
  </si>
  <si>
    <t>PF21AEM</t>
  </si>
  <si>
    <t>PF21ANE</t>
  </si>
  <si>
    <t>PF21AUX</t>
  </si>
  <si>
    <t>PF21BDC</t>
  </si>
  <si>
    <t>PF21BEL</t>
  </si>
  <si>
    <t>PF21BEM</t>
  </si>
  <si>
    <t>PF21BNE</t>
  </si>
  <si>
    <t>PF21BUX</t>
  </si>
  <si>
    <t>PF25ADC</t>
  </si>
  <si>
    <t>PF25AEL</t>
  </si>
  <si>
    <t>PF25AEM</t>
  </si>
  <si>
    <t>PF25ANE</t>
  </si>
  <si>
    <t>PF25AUX</t>
  </si>
  <si>
    <t>PF25BDC</t>
  </si>
  <si>
    <t>PF25BEL</t>
  </si>
  <si>
    <t>PF25BEM</t>
  </si>
  <si>
    <t>PF25BNE</t>
  </si>
  <si>
    <t>PF25BUX</t>
  </si>
  <si>
    <t>PF25CDC</t>
  </si>
  <si>
    <t>PF25CEL</t>
  </si>
  <si>
    <t>PF25CEM</t>
  </si>
  <si>
    <t>PF25CNE</t>
  </si>
  <si>
    <t>PF25DDC</t>
  </si>
  <si>
    <t>PF25DEL</t>
  </si>
  <si>
    <t>PF25DEM</t>
  </si>
  <si>
    <t>PF25DNE</t>
  </si>
  <si>
    <t>PF25DUX</t>
  </si>
  <si>
    <t>PF25EDC</t>
  </si>
  <si>
    <t>PF25EEL</t>
  </si>
  <si>
    <t>PF25EEM</t>
  </si>
  <si>
    <t>PF25ENE</t>
  </si>
  <si>
    <t>PF25EUX</t>
  </si>
  <si>
    <t>PF26ADC</t>
  </si>
  <si>
    <t>PF26AEL</t>
  </si>
  <si>
    <t>PF26AEM</t>
  </si>
  <si>
    <t>PF26ANE</t>
  </si>
  <si>
    <t>PF26BDC</t>
  </si>
  <si>
    <t>PF26BEL</t>
  </si>
  <si>
    <t>PF26BEM</t>
  </si>
  <si>
    <t>PF26BNE</t>
  </si>
  <si>
    <t>PF26BUX</t>
  </si>
  <si>
    <t>PF26CDC</t>
  </si>
  <si>
    <t>PF26CEL</t>
  </si>
  <si>
    <t>PF26CEM</t>
  </si>
  <si>
    <t>PF26CNE</t>
  </si>
  <si>
    <t>PF26CUX</t>
  </si>
  <si>
    <t>PF27ADC</t>
  </si>
  <si>
    <t>PF27AEL</t>
  </si>
  <si>
    <t>PF27AEM</t>
  </si>
  <si>
    <t>PF27ANE</t>
  </si>
  <si>
    <t>PF27BDC</t>
  </si>
  <si>
    <t>PF27BEL</t>
  </si>
  <si>
    <t>PF27BEM</t>
  </si>
  <si>
    <t>PF27BNE</t>
  </si>
  <si>
    <t>PF28ADC</t>
  </si>
  <si>
    <t>PF28AEL</t>
  </si>
  <si>
    <t>PF28AEM</t>
  </si>
  <si>
    <t>PF28ANE</t>
  </si>
  <si>
    <t>PF28AUX</t>
  </si>
  <si>
    <t>PF28BDC</t>
  </si>
  <si>
    <t>PF28BEL</t>
  </si>
  <si>
    <t>PF28BEM</t>
  </si>
  <si>
    <t>PF28BNE</t>
  </si>
  <si>
    <t>PF28CDC</t>
  </si>
  <si>
    <t>PF28CEL</t>
  </si>
  <si>
    <t>PF28CEM</t>
  </si>
  <si>
    <t>PF28CNE</t>
  </si>
  <si>
    <t>PF28CUX</t>
  </si>
  <si>
    <t>PF28DDC</t>
  </si>
  <si>
    <t>PF28DEL</t>
  </si>
  <si>
    <t>PF28DEM</t>
  </si>
  <si>
    <t>PF28DNE</t>
  </si>
  <si>
    <t>PF28DUX</t>
  </si>
  <si>
    <t>PF28EDC</t>
  </si>
  <si>
    <t>PF28EEL</t>
  </si>
  <si>
    <t>PF28EEM</t>
  </si>
  <si>
    <t>PF28ENE</t>
  </si>
  <si>
    <t>PF28EUX</t>
  </si>
  <si>
    <t>PG71ADC</t>
  </si>
  <si>
    <t>PG71AEL</t>
  </si>
  <si>
    <t>PG71AEM</t>
  </si>
  <si>
    <t>PG71ANE</t>
  </si>
  <si>
    <t>PG71BDC</t>
  </si>
  <si>
    <t>PG71BEL</t>
  </si>
  <si>
    <t>PG71BEM</t>
  </si>
  <si>
    <t>PG71BNE</t>
  </si>
  <si>
    <t>PG71CDC</t>
  </si>
  <si>
    <t>PG71CEL</t>
  </si>
  <si>
    <t>PG71CEM</t>
  </si>
  <si>
    <t>PG71CNE</t>
  </si>
  <si>
    <t>PH34ADC</t>
  </si>
  <si>
    <t>PH34AEL</t>
  </si>
  <si>
    <t>PH34AEM</t>
  </si>
  <si>
    <t>PH34ANE</t>
  </si>
  <si>
    <t>PH34BDC</t>
  </si>
  <si>
    <t>PH34BEL</t>
  </si>
  <si>
    <t>PH34BEM</t>
  </si>
  <si>
    <t>PH34BNE</t>
  </si>
  <si>
    <t>PH34BUX</t>
  </si>
  <si>
    <t>PH34CDC</t>
  </si>
  <si>
    <t>PH34CEL</t>
  </si>
  <si>
    <t>PH34CEM</t>
  </si>
  <si>
    <t>PH34CNE</t>
  </si>
  <si>
    <t>PH34CUX</t>
  </si>
  <si>
    <t>PH34DDC</t>
  </si>
  <si>
    <t>PH34DEL</t>
  </si>
  <si>
    <t>PH34DEM</t>
  </si>
  <si>
    <t>PH34DNE</t>
  </si>
  <si>
    <t>PH34DUX</t>
  </si>
  <si>
    <t>PJ35ADC</t>
  </si>
  <si>
    <t>PJ35AEL</t>
  </si>
  <si>
    <t>PJ35AEM</t>
  </si>
  <si>
    <t>PJ35ANE</t>
  </si>
  <si>
    <t>PJ35AUX</t>
  </si>
  <si>
    <t>PJ35BDC</t>
  </si>
  <si>
    <t>PJ35BEL</t>
  </si>
  <si>
    <t>PJ35BEM</t>
  </si>
  <si>
    <t>PJ35BNE</t>
  </si>
  <si>
    <t>PJ35BUX</t>
  </si>
  <si>
    <t>PJ35CDC</t>
  </si>
  <si>
    <t>PJ35CEL</t>
  </si>
  <si>
    <t>PJ35CEM</t>
  </si>
  <si>
    <t>PJ35CNE</t>
  </si>
  <si>
    <t>PJ35DDC</t>
  </si>
  <si>
    <t>PJ35DEL</t>
  </si>
  <si>
    <t>PJ35DEM</t>
  </si>
  <si>
    <t>PJ35DNE</t>
  </si>
  <si>
    <t>PJ35DUX</t>
  </si>
  <si>
    <t>PJ66ADC</t>
  </si>
  <si>
    <t>PJ66AEL</t>
  </si>
  <si>
    <t>PJ66AEM</t>
  </si>
  <si>
    <t>PJ66ANE</t>
  </si>
  <si>
    <t>PJ66BDC</t>
  </si>
  <si>
    <t>PJ66BEL</t>
  </si>
  <si>
    <t>PJ66BEM</t>
  </si>
  <si>
    <t>PJ66BNE</t>
  </si>
  <si>
    <t>PJ66BUX</t>
  </si>
  <si>
    <t>PJ66CDC</t>
  </si>
  <si>
    <t>PJ66CEL</t>
  </si>
  <si>
    <t>PJ66CEM</t>
  </si>
  <si>
    <t>PJ66CNE</t>
  </si>
  <si>
    <t>PJ66CUX</t>
  </si>
  <si>
    <t>PK36ADC</t>
  </si>
  <si>
    <t>PK36AEL</t>
  </si>
  <si>
    <t>PK36AEM</t>
  </si>
  <si>
    <t>PK36ANE</t>
  </si>
  <si>
    <t>PK36AUX</t>
  </si>
  <si>
    <t>PK36BDC</t>
  </si>
  <si>
    <t>PK36BEL</t>
  </si>
  <si>
    <t>PK36BEM</t>
  </si>
  <si>
    <t>PK36BNE</t>
  </si>
  <si>
    <t>PK36CDC</t>
  </si>
  <si>
    <t>PK36CEL</t>
  </si>
  <si>
    <t>PK36CEM</t>
  </si>
  <si>
    <t>PK36CNE</t>
  </si>
  <si>
    <t>PK36CUX</t>
  </si>
  <si>
    <t>PK67ADC</t>
  </si>
  <si>
    <t>PK67AEL</t>
  </si>
  <si>
    <t>PK67AEM</t>
  </si>
  <si>
    <t>PK67ANE</t>
  </si>
  <si>
    <t>PK67BDC</t>
  </si>
  <si>
    <t>PK67BEL</t>
  </si>
  <si>
    <t>PK67BEM</t>
  </si>
  <si>
    <t>PK67BNE</t>
  </si>
  <si>
    <t>PK68ADC</t>
  </si>
  <si>
    <t>PK68AEL</t>
  </si>
  <si>
    <t>PK68AEM</t>
  </si>
  <si>
    <t>PK68ANE</t>
  </si>
  <si>
    <t>PK68BDC</t>
  </si>
  <si>
    <t>PK68BEL</t>
  </si>
  <si>
    <t>PK68BEM</t>
  </si>
  <si>
    <t>PK68BNE</t>
  </si>
  <si>
    <t>PK68BUX</t>
  </si>
  <si>
    <t>PK68CDC</t>
  </si>
  <si>
    <t>PK68CEL</t>
  </si>
  <si>
    <t>PK68CEM</t>
  </si>
  <si>
    <t>PK68CNE</t>
  </si>
  <si>
    <t>PK68CUX</t>
  </si>
  <si>
    <t>PK72ADC</t>
  </si>
  <si>
    <t>PK72AEL</t>
  </si>
  <si>
    <t>PK72AEM</t>
  </si>
  <si>
    <t>PK72ANE</t>
  </si>
  <si>
    <t>PK72BDC</t>
  </si>
  <si>
    <t>PK72BEL</t>
  </si>
  <si>
    <t>PK72BEM</t>
  </si>
  <si>
    <t>PK72BNE</t>
  </si>
  <si>
    <t>PK72CDC</t>
  </si>
  <si>
    <t>PK72CEL</t>
  </si>
  <si>
    <t>PK72CEM</t>
  </si>
  <si>
    <t>PK72CNE</t>
  </si>
  <si>
    <t>PL38ADC</t>
  </si>
  <si>
    <t>PL38AEL</t>
  </si>
  <si>
    <t>PL38AEM</t>
  </si>
  <si>
    <t>PL38ANE</t>
  </si>
  <si>
    <t>PL38BDC</t>
  </si>
  <si>
    <t>PL38BEL</t>
  </si>
  <si>
    <t>PL38BEM</t>
  </si>
  <si>
    <t>PL38BNE</t>
  </si>
  <si>
    <t>PL38CDC</t>
  </si>
  <si>
    <t>PL38CEL</t>
  </si>
  <si>
    <t>PL38CEM</t>
  </si>
  <si>
    <t>PL38CNE</t>
  </si>
  <si>
    <t>PL69ADC</t>
  </si>
  <si>
    <t>PL69AEL</t>
  </si>
  <si>
    <t>PL69AEM</t>
  </si>
  <si>
    <t>PL69ANE</t>
  </si>
  <si>
    <t>PL69BDC</t>
  </si>
  <si>
    <t>PL69BEL</t>
  </si>
  <si>
    <t>PL69BEM</t>
  </si>
  <si>
    <t>PL69BNE</t>
  </si>
  <si>
    <t>PL69CDC</t>
  </si>
  <si>
    <t>PL69CEL</t>
  </si>
  <si>
    <t>PL69CEM</t>
  </si>
  <si>
    <t>PL69CNE</t>
  </si>
  <si>
    <t>PL70ADC</t>
  </si>
  <si>
    <t>PL70AEL</t>
  </si>
  <si>
    <t>PL70AEM</t>
  </si>
  <si>
    <t>PL70ANE</t>
  </si>
  <si>
    <t>PL70AUX</t>
  </si>
  <si>
    <t>PL70BDC</t>
  </si>
  <si>
    <t>PL70BEL</t>
  </si>
  <si>
    <t>PL70BEM</t>
  </si>
  <si>
    <t>PL70BNE</t>
  </si>
  <si>
    <t>PL70CDC</t>
  </si>
  <si>
    <t>PL70CEL</t>
  </si>
  <si>
    <t>PL70CEM</t>
  </si>
  <si>
    <t>PL70CNE</t>
  </si>
  <si>
    <t>PL70DDC</t>
  </si>
  <si>
    <t>PL70DEL</t>
  </si>
  <si>
    <t>PL70DEM</t>
  </si>
  <si>
    <t>PL70DNE</t>
  </si>
  <si>
    <t>PL70DUX</t>
  </si>
  <si>
    <t>PM40AEL</t>
  </si>
  <si>
    <t>PM40AEM</t>
  </si>
  <si>
    <t>PM40ANE</t>
  </si>
  <si>
    <t>PM40BEL</t>
  </si>
  <si>
    <t>PM40BEM</t>
  </si>
  <si>
    <t>PM40BNE</t>
  </si>
  <si>
    <t>PM40CEL</t>
  </si>
  <si>
    <t>PM40CEM</t>
  </si>
  <si>
    <t>PM40CNE</t>
  </si>
  <si>
    <t>PM41ZEL</t>
  </si>
  <si>
    <t>PM41ZEM</t>
  </si>
  <si>
    <t>PM41ZNE</t>
  </si>
  <si>
    <t>PM42AEL</t>
  </si>
  <si>
    <t>PM42AEM</t>
  </si>
  <si>
    <t>PM42ANE</t>
  </si>
  <si>
    <t>PM42BEL</t>
  </si>
  <si>
    <t>PM42BEM</t>
  </si>
  <si>
    <t>PM42BNE</t>
  </si>
  <si>
    <t>PM43AEL</t>
  </si>
  <si>
    <t>PM43AEM</t>
  </si>
  <si>
    <t>PM43ANE</t>
  </si>
  <si>
    <t>PM43BEL</t>
  </si>
  <si>
    <t>PM43BEM</t>
  </si>
  <si>
    <t>PM43BNE</t>
  </si>
  <si>
    <t>PM43CEL</t>
  </si>
  <si>
    <t>PM43CEM</t>
  </si>
  <si>
    <t>PM43CNE</t>
  </si>
  <si>
    <t>PM44ZDC</t>
  </si>
  <si>
    <t>PM44ZEL</t>
  </si>
  <si>
    <t>PM44ZEM</t>
  </si>
  <si>
    <t>PM44ZNE</t>
  </si>
  <si>
    <t>PM44ZUX</t>
  </si>
  <si>
    <t>PM45ADC</t>
  </si>
  <si>
    <t>PM45AEL</t>
  </si>
  <si>
    <t>PM45AEM</t>
  </si>
  <si>
    <t>PM45ANE</t>
  </si>
  <si>
    <t>PM45BDC</t>
  </si>
  <si>
    <t>PM45BEL</t>
  </si>
  <si>
    <t>PM45BEM</t>
  </si>
  <si>
    <t>PM45BNE</t>
  </si>
  <si>
    <t>PM45CDC</t>
  </si>
  <si>
    <t>PM45CEL</t>
  </si>
  <si>
    <t>PM45CEM</t>
  </si>
  <si>
    <t>PM45CNE</t>
  </si>
  <si>
    <t>PM45CUX</t>
  </si>
  <si>
    <t>PM45DDC</t>
  </si>
  <si>
    <t>PM45DEL</t>
  </si>
  <si>
    <t>PM45DEM</t>
  </si>
  <si>
    <t>PM45DNE</t>
  </si>
  <si>
    <t>PM45DUX</t>
  </si>
  <si>
    <t>PN46ADC</t>
  </si>
  <si>
    <t>PN46AEL</t>
  </si>
  <si>
    <t>PN46AEM</t>
  </si>
  <si>
    <t>PN46ANE</t>
  </si>
  <si>
    <t>PN46BDC</t>
  </si>
  <si>
    <t>PN46BEL</t>
  </si>
  <si>
    <t>PN46BEM</t>
  </si>
  <si>
    <t>PN47ADC</t>
  </si>
  <si>
    <t>PN47AEL</t>
  </si>
  <si>
    <t>PN47AEM</t>
  </si>
  <si>
    <t>PN47ANE</t>
  </si>
  <si>
    <t>PN47AUX</t>
  </si>
  <si>
    <t>PN47BDC</t>
  </si>
  <si>
    <t>PN47BEL</t>
  </si>
  <si>
    <t>PN47BEM</t>
  </si>
  <si>
    <t>PN47BNE</t>
  </si>
  <si>
    <t>PN47BUX</t>
  </si>
  <si>
    <t>PN48ADC</t>
  </si>
  <si>
    <t>PN48AEL</t>
  </si>
  <si>
    <t>PN48AEM</t>
  </si>
  <si>
    <t>PN48ANE</t>
  </si>
  <si>
    <t>PN48AUX</t>
  </si>
  <si>
    <t>PN48BDC</t>
  </si>
  <si>
    <t>PN48BEL</t>
  </si>
  <si>
    <t>PN48BEM</t>
  </si>
  <si>
    <t>PN48BNE</t>
  </si>
  <si>
    <t>PN48BUX</t>
  </si>
  <si>
    <t>PN48CDC</t>
  </si>
  <si>
    <t>PN48CEL</t>
  </si>
  <si>
    <t>PN48CEM</t>
  </si>
  <si>
    <t>PN48CNE</t>
  </si>
  <si>
    <t>PN48CUX</t>
  </si>
  <si>
    <t>PN49ADC</t>
  </si>
  <si>
    <t>PN49AEL</t>
  </si>
  <si>
    <t>PN49AEM</t>
  </si>
  <si>
    <t>PN49ANE</t>
  </si>
  <si>
    <t>PN49AUX</t>
  </si>
  <si>
    <t>PN49BDC</t>
  </si>
  <si>
    <t>PN49BEL</t>
  </si>
  <si>
    <t>PN49BEM</t>
  </si>
  <si>
    <t>PN49BNE</t>
  </si>
  <si>
    <t>PP64ADC</t>
  </si>
  <si>
    <t>PP64AEL</t>
  </si>
  <si>
    <t>PP64AEM</t>
  </si>
  <si>
    <t>PP64ANE</t>
  </si>
  <si>
    <t>PP64AUX</t>
  </si>
  <si>
    <t>PP64BDC</t>
  </si>
  <si>
    <t>PP64BEL</t>
  </si>
  <si>
    <t>PP64BEM</t>
  </si>
  <si>
    <t>PP64BNE</t>
  </si>
  <si>
    <t>PR01ADC</t>
  </si>
  <si>
    <t>PR01AEL</t>
  </si>
  <si>
    <t>PR01AEM</t>
  </si>
  <si>
    <t>PR01ANE</t>
  </si>
  <si>
    <t>PR01BDC</t>
  </si>
  <si>
    <t>PR01BEL</t>
  </si>
  <si>
    <t>PR01BEM</t>
  </si>
  <si>
    <t>PR01BNE</t>
  </si>
  <si>
    <t>PR01CDC</t>
  </si>
  <si>
    <t>PR01CEL</t>
  </si>
  <si>
    <t>PR01CEM</t>
  </si>
  <si>
    <t>PR01CNE</t>
  </si>
  <si>
    <t>PR01CUX</t>
  </si>
  <si>
    <t>PR01DDC</t>
  </si>
  <si>
    <t>PR01DEL</t>
  </si>
  <si>
    <t>PR01DEM</t>
  </si>
  <si>
    <t>PR01DNE</t>
  </si>
  <si>
    <t>PR01DUX</t>
  </si>
  <si>
    <t>PR01EDC</t>
  </si>
  <si>
    <t>PR01EEL</t>
  </si>
  <si>
    <t>PR01EEM</t>
  </si>
  <si>
    <t>PR01ENE</t>
  </si>
  <si>
    <t>PR01EUX</t>
  </si>
  <si>
    <t>PR02ADC</t>
  </si>
  <si>
    <t>PR02AEL</t>
  </si>
  <si>
    <t>PR02AEM</t>
  </si>
  <si>
    <t>PR02ANE</t>
  </si>
  <si>
    <t>PR02BDC</t>
  </si>
  <si>
    <t>PR02BEL</t>
  </si>
  <si>
    <t>PR02BEM</t>
  </si>
  <si>
    <t>PR02BNE</t>
  </si>
  <si>
    <t>PR02CDC</t>
  </si>
  <si>
    <t>PR02CEL</t>
  </si>
  <si>
    <t>PR02CEM</t>
  </si>
  <si>
    <t>PR02CNE</t>
  </si>
  <si>
    <t>PR02CUX</t>
  </si>
  <si>
    <t>PR03ADC</t>
  </si>
  <si>
    <t>PR03AEL</t>
  </si>
  <si>
    <t>PR03AEM</t>
  </si>
  <si>
    <t>PR03ANE</t>
  </si>
  <si>
    <t>PR03BDC</t>
  </si>
  <si>
    <t>PR03BEL</t>
  </si>
  <si>
    <t>PR03BEM</t>
  </si>
  <si>
    <t>PR03BNE</t>
  </si>
  <si>
    <t>PR03BUX</t>
  </si>
  <si>
    <t>PR03CDC</t>
  </si>
  <si>
    <t>PR03CEL</t>
  </si>
  <si>
    <t>PR03CEM</t>
  </si>
  <si>
    <t>PR03CNE</t>
  </si>
  <si>
    <t>PR03CUX</t>
  </si>
  <si>
    <t>PR04ADC</t>
  </si>
  <si>
    <t>PR04AEL</t>
  </si>
  <si>
    <t>PR04AEM</t>
  </si>
  <si>
    <t>PR04ANE</t>
  </si>
  <si>
    <t>PR04AUX</t>
  </si>
  <si>
    <t>PR04BDC</t>
  </si>
  <si>
    <t>PR04BEL</t>
  </si>
  <si>
    <t>PR04BEM</t>
  </si>
  <si>
    <t>PR04BNE</t>
  </si>
  <si>
    <t>PR04BUX</t>
  </si>
  <si>
    <t>PR04CDC</t>
  </si>
  <si>
    <t>PR04CEL</t>
  </si>
  <si>
    <t>PR04CEM</t>
  </si>
  <si>
    <t>PR04CNE</t>
  </si>
  <si>
    <t>PR04CUX</t>
  </si>
  <si>
    <t>PR05ADC</t>
  </si>
  <si>
    <t>PR05A</t>
  </si>
  <si>
    <t>PR05AEL</t>
  </si>
  <si>
    <t>PR05AEM</t>
  </si>
  <si>
    <t>PR05ANE</t>
  </si>
  <si>
    <t>PR05BDC</t>
  </si>
  <si>
    <t>PR05B</t>
  </si>
  <si>
    <t>PR05BEL</t>
  </si>
  <si>
    <t>PR05BEM</t>
  </si>
  <si>
    <t>PR05BNE</t>
  </si>
  <si>
    <t>PR05CDC</t>
  </si>
  <si>
    <t>PR05C</t>
  </si>
  <si>
    <t>PR05CEL</t>
  </si>
  <si>
    <t>PR05CEM</t>
  </si>
  <si>
    <t>PR05CNE</t>
  </si>
  <si>
    <t>PR06ADC</t>
  </si>
  <si>
    <t>PR06AEL</t>
  </si>
  <si>
    <t>PR06AEM</t>
  </si>
  <si>
    <t>PR06ANE</t>
  </si>
  <si>
    <t>PR06BDC</t>
  </si>
  <si>
    <t>PR06BEL</t>
  </si>
  <si>
    <t>PR06BEM</t>
  </si>
  <si>
    <t>PR06BNE</t>
  </si>
  <si>
    <t>PR06CDC</t>
  </si>
  <si>
    <t>PR06CEL</t>
  </si>
  <si>
    <t>PR06CEM</t>
  </si>
  <si>
    <t>PR06CNE</t>
  </si>
  <si>
    <t>PR07ADC</t>
  </si>
  <si>
    <t>PR07AEL</t>
  </si>
  <si>
    <t>PR07AEM</t>
  </si>
  <si>
    <t>PR07ANE</t>
  </si>
  <si>
    <t>PR07AUX</t>
  </si>
  <si>
    <t>PR07BDC</t>
  </si>
  <si>
    <t>PR07BEL</t>
  </si>
  <si>
    <t>PR07BEM</t>
  </si>
  <si>
    <t>PR07BNE</t>
  </si>
  <si>
    <t>PR07BUX</t>
  </si>
  <si>
    <t>PT52ADC</t>
  </si>
  <si>
    <t>PT52A</t>
  </si>
  <si>
    <t>PT52AEL</t>
  </si>
  <si>
    <t>PT52AEM</t>
  </si>
  <si>
    <t>PT52ANE</t>
  </si>
  <si>
    <t>PT52AUX</t>
  </si>
  <si>
    <t>PT52BDC</t>
  </si>
  <si>
    <t>PT52B</t>
  </si>
  <si>
    <t>PT52BEL</t>
  </si>
  <si>
    <t>PT52BEM</t>
  </si>
  <si>
    <t>PT52BNE</t>
  </si>
  <si>
    <t>PT53ADC</t>
  </si>
  <si>
    <t>PT53A</t>
  </si>
  <si>
    <t>PT53AEL</t>
  </si>
  <si>
    <t>PT53AEM</t>
  </si>
  <si>
    <t>PT53ANE</t>
  </si>
  <si>
    <t>PT53BDC</t>
  </si>
  <si>
    <t>PT53B</t>
  </si>
  <si>
    <t>PT53BEL</t>
  </si>
  <si>
    <t>PT53BEM</t>
  </si>
  <si>
    <t>PT53BNE</t>
  </si>
  <si>
    <t>PV08ADC</t>
  </si>
  <si>
    <t>PV08AEL</t>
  </si>
  <si>
    <t>PV08AEM</t>
  </si>
  <si>
    <t>PV08ANE</t>
  </si>
  <si>
    <t>PV08BDC</t>
  </si>
  <si>
    <t>PV08BEL</t>
  </si>
  <si>
    <t>PV08BEM</t>
  </si>
  <si>
    <t>PV08BNE</t>
  </si>
  <si>
    <t>PV31ADC</t>
  </si>
  <si>
    <t>PV31AEL</t>
  </si>
  <si>
    <t>PV31AEM</t>
  </si>
  <si>
    <t>PV31ANE</t>
  </si>
  <si>
    <t>PV31BDC</t>
  </si>
  <si>
    <t>PV31BEL</t>
  </si>
  <si>
    <t>PV31BEM</t>
  </si>
  <si>
    <t>PV31BNE</t>
  </si>
  <si>
    <t>PV32ADC</t>
  </si>
  <si>
    <t>PV32AEL</t>
  </si>
  <si>
    <t>PV32AEM</t>
  </si>
  <si>
    <t>PV32ANE</t>
  </si>
  <si>
    <t>PV32BDC</t>
  </si>
  <si>
    <t>PV32BEL</t>
  </si>
  <si>
    <t>PV32BEM</t>
  </si>
  <si>
    <t>PV32BNE</t>
  </si>
  <si>
    <t>PV32BUX</t>
  </si>
  <si>
    <t>PV32CDC</t>
  </si>
  <si>
    <t>PV32CEL</t>
  </si>
  <si>
    <t>PV32CEM</t>
  </si>
  <si>
    <t>PV32CNE</t>
  </si>
  <si>
    <t>PV32CUX</t>
  </si>
  <si>
    <t>PW16ADC</t>
  </si>
  <si>
    <t>PW16AEL</t>
  </si>
  <si>
    <t>PW16AEM</t>
  </si>
  <si>
    <t>PW16ANE</t>
  </si>
  <si>
    <t>PW16AUX</t>
  </si>
  <si>
    <t>PW16BDC</t>
  </si>
  <si>
    <t>PW16BEL</t>
  </si>
  <si>
    <t>PW16BEM</t>
  </si>
  <si>
    <t>PW16BNE</t>
  </si>
  <si>
    <t>PW16CDC</t>
  </si>
  <si>
    <t>PW16CEL</t>
  </si>
  <si>
    <t>PW16CEM</t>
  </si>
  <si>
    <t>PW16CNE</t>
  </si>
  <si>
    <t>PW16DDC</t>
  </si>
  <si>
    <t>PW16DEL</t>
  </si>
  <si>
    <t>PW16DEM</t>
  </si>
  <si>
    <t>PW16DNE</t>
  </si>
  <si>
    <t>PW16DUX</t>
  </si>
  <si>
    <t>PW16EDC</t>
  </si>
  <si>
    <t>PW16EEL</t>
  </si>
  <si>
    <t>PW16EEM</t>
  </si>
  <si>
    <t>PW16ENE</t>
  </si>
  <si>
    <t>PW16EUX</t>
  </si>
  <si>
    <t>PW17ADC</t>
  </si>
  <si>
    <t>PW17AEL</t>
  </si>
  <si>
    <t>PW17AEM</t>
  </si>
  <si>
    <t>PW17ANE</t>
  </si>
  <si>
    <t>PW17AUX</t>
  </si>
  <si>
    <t>PW17BDC</t>
  </si>
  <si>
    <t>PW17BEL</t>
  </si>
  <si>
    <t>PW17BEM</t>
  </si>
  <si>
    <t>PW17BNE</t>
  </si>
  <si>
    <t>PW17BUX</t>
  </si>
  <si>
    <t>PW17CDC</t>
  </si>
  <si>
    <t>PW17CEL</t>
  </si>
  <si>
    <t>PW17CEM</t>
  </si>
  <si>
    <t>PW17CNE</t>
  </si>
  <si>
    <t>PW17CUX</t>
  </si>
  <si>
    <t>PW17DDC</t>
  </si>
  <si>
    <t>PW17DEL</t>
  </si>
  <si>
    <t>PW17DEM</t>
  </si>
  <si>
    <t>PW17DNE</t>
  </si>
  <si>
    <t>PW17DUX</t>
  </si>
  <si>
    <t>PW18ADC</t>
  </si>
  <si>
    <t>PW18AEL</t>
  </si>
  <si>
    <t>PW18AEM</t>
  </si>
  <si>
    <t>PW18ANE</t>
  </si>
  <si>
    <t>PW18BDC</t>
  </si>
  <si>
    <t>PW18BEL</t>
  </si>
  <si>
    <t>PW18BEM</t>
  </si>
  <si>
    <t>PW18BNE</t>
  </si>
  <si>
    <t>PW18CDC</t>
  </si>
  <si>
    <t>PW18CEL</t>
  </si>
  <si>
    <t>PW18CEM</t>
  </si>
  <si>
    <t>PW18CNE</t>
  </si>
  <si>
    <t>PW18CUX</t>
  </si>
  <si>
    <t>PW19ADC</t>
  </si>
  <si>
    <t>PW19AEL</t>
  </si>
  <si>
    <t>PW19AEM</t>
  </si>
  <si>
    <t>PW19ANE</t>
  </si>
  <si>
    <t>PW19BDC</t>
  </si>
  <si>
    <t>PW19BEL</t>
  </si>
  <si>
    <t>PW19BEM</t>
  </si>
  <si>
    <t>PW19BNE</t>
  </si>
  <si>
    <t>PW19BUX</t>
  </si>
  <si>
    <t>PW19CDC</t>
  </si>
  <si>
    <t>PW19CEL</t>
  </si>
  <si>
    <t>PW19CEM</t>
  </si>
  <si>
    <t>PW19CNE</t>
  </si>
  <si>
    <t>PW19CUX</t>
  </si>
  <si>
    <t>PW20ADC</t>
  </si>
  <si>
    <t>PW20AEL</t>
  </si>
  <si>
    <t>PW20AEM</t>
  </si>
  <si>
    <t>PW20ANE</t>
  </si>
  <si>
    <t>PW20AUX</t>
  </si>
  <si>
    <t>PW20BDC</t>
  </si>
  <si>
    <t>PW20BEL</t>
  </si>
  <si>
    <t>PW20BEM</t>
  </si>
  <si>
    <t>PW20BNE</t>
  </si>
  <si>
    <t>PW20BUX</t>
  </si>
  <si>
    <t>PW20CDC</t>
  </si>
  <si>
    <t>PW20CEL</t>
  </si>
  <si>
    <t>PW20CEM</t>
  </si>
  <si>
    <t>PW20CNE</t>
  </si>
  <si>
    <t>PW20CUX</t>
  </si>
  <si>
    <t>PX22ADC</t>
  </si>
  <si>
    <t>PX22AEL</t>
  </si>
  <si>
    <t>PX22AEM</t>
  </si>
  <si>
    <t>PX22ANE</t>
  </si>
  <si>
    <t>PX22AUX</t>
  </si>
  <si>
    <t>PX22BDC</t>
  </si>
  <si>
    <t>PX22BEL</t>
  </si>
  <si>
    <t>PX22BEM</t>
  </si>
  <si>
    <t>PX22BNE</t>
  </si>
  <si>
    <t>PX29ADC</t>
  </si>
  <si>
    <t>PX29AEL</t>
  </si>
  <si>
    <t>PX29AEM</t>
  </si>
  <si>
    <t>PX29ANE</t>
  </si>
  <si>
    <t>PX29BDC</t>
  </si>
  <si>
    <t>PX29BEL</t>
  </si>
  <si>
    <t>PX29BEM</t>
  </si>
  <si>
    <t>PX29BNE</t>
  </si>
  <si>
    <t>PX29BUX</t>
  </si>
  <si>
    <t>PX29CDC</t>
  </si>
  <si>
    <t>PX29CEL</t>
  </si>
  <si>
    <t>PX29CEM</t>
  </si>
  <si>
    <t>PX29CNE</t>
  </si>
  <si>
    <t>PX29CUX</t>
  </si>
  <si>
    <t>PX30ADC</t>
  </si>
  <si>
    <t>PX30AEL</t>
  </si>
  <si>
    <t>PX30AEM</t>
  </si>
  <si>
    <t>PX30ANE</t>
  </si>
  <si>
    <t>PX30AUX</t>
  </si>
  <si>
    <t>PX30BDC</t>
  </si>
  <si>
    <t>PX30BEL</t>
  </si>
  <si>
    <t>PX30BEM</t>
  </si>
  <si>
    <t>PX30BNE</t>
  </si>
  <si>
    <t>PX30BUX</t>
  </si>
  <si>
    <t>PX30CDC</t>
  </si>
  <si>
    <t>PX30CEL</t>
  </si>
  <si>
    <t>PX30CEM</t>
  </si>
  <si>
    <t>PX30CNE</t>
  </si>
  <si>
    <t>PX30CUX</t>
  </si>
  <si>
    <t>PX50ADC</t>
  </si>
  <si>
    <t>PX50AEL</t>
  </si>
  <si>
    <t>PX50AEM</t>
  </si>
  <si>
    <t>PX50ANE</t>
  </si>
  <si>
    <t>PX50BDC</t>
  </si>
  <si>
    <t>PX50BEL</t>
  </si>
  <si>
    <t>PX50BEM</t>
  </si>
  <si>
    <t>PX50BNE</t>
  </si>
  <si>
    <t>PX50CDC</t>
  </si>
  <si>
    <t>PX50CEL</t>
  </si>
  <si>
    <t>PX50CEM</t>
  </si>
  <si>
    <t>PX50CNE</t>
  </si>
  <si>
    <t>PX50CUX</t>
  </si>
  <si>
    <t>PX51ZDC</t>
  </si>
  <si>
    <t>PX51ZEL</t>
  </si>
  <si>
    <t>PX51ZEM</t>
  </si>
  <si>
    <t>PX51ZNE</t>
  </si>
  <si>
    <t>PX54ZDC</t>
  </si>
  <si>
    <t>PX54ZEL</t>
  </si>
  <si>
    <t>PX54ZEM</t>
  </si>
  <si>
    <t>PX54ZNE</t>
  </si>
  <si>
    <t>PX54ZUX</t>
  </si>
  <si>
    <t>PX55ZEL</t>
  </si>
  <si>
    <t>PX55ZEM</t>
  </si>
  <si>
    <t>PX56ADC</t>
  </si>
  <si>
    <t>PX56AEL</t>
  </si>
  <si>
    <t>PX56AEM</t>
  </si>
  <si>
    <t>PX56ANE</t>
  </si>
  <si>
    <t>PX56AUX</t>
  </si>
  <si>
    <t>PX56BDC</t>
  </si>
  <si>
    <t>PX56BEL</t>
  </si>
  <si>
    <t>PX56BEM</t>
  </si>
  <si>
    <t>PX56BNE</t>
  </si>
  <si>
    <t>PX56BUX</t>
  </si>
  <si>
    <t>PX57ADC</t>
  </si>
  <si>
    <t>PX57AEL</t>
  </si>
  <si>
    <t>PX57AEM</t>
  </si>
  <si>
    <t>PX57ANE</t>
  </si>
  <si>
    <t>PX57AUX</t>
  </si>
  <si>
    <t>PX57BDC</t>
  </si>
  <si>
    <t>PX57BEL</t>
  </si>
  <si>
    <t>PX57BEM</t>
  </si>
  <si>
    <t>PX57BNE</t>
  </si>
  <si>
    <t>PX57BUX</t>
  </si>
  <si>
    <t>PX57CDC</t>
  </si>
  <si>
    <t>PX57CEL</t>
  </si>
  <si>
    <t>PX57CEM</t>
  </si>
  <si>
    <t>PX57CNE</t>
  </si>
  <si>
    <t>PX57CUX</t>
  </si>
  <si>
    <t>PX59ADC</t>
  </si>
  <si>
    <t>PX59AEL</t>
  </si>
  <si>
    <t>PX59AEM</t>
  </si>
  <si>
    <t>PX59ANE</t>
  </si>
  <si>
    <t>PX59BDC</t>
  </si>
  <si>
    <t>PX59BEL</t>
  </si>
  <si>
    <t>PX59BEM</t>
  </si>
  <si>
    <t>PX59BNE</t>
  </si>
  <si>
    <t>PX59BUX</t>
  </si>
  <si>
    <t>PX59CDC</t>
  </si>
  <si>
    <t>PX59CEL</t>
  </si>
  <si>
    <t>PX59CEM</t>
  </si>
  <si>
    <t>PX59CNE</t>
  </si>
  <si>
    <t>PX59CUX</t>
  </si>
  <si>
    <t>PX59DDC</t>
  </si>
  <si>
    <t>PX59DEL</t>
  </si>
  <si>
    <t>PX59DEM</t>
  </si>
  <si>
    <t>PX59DNE</t>
  </si>
  <si>
    <t>PX59DUX</t>
  </si>
  <si>
    <t>PX60ADC</t>
  </si>
  <si>
    <t>PX60AEL</t>
  </si>
  <si>
    <t>PX60AEM</t>
  </si>
  <si>
    <t>PX60ANE</t>
  </si>
  <si>
    <t>PX60AUX</t>
  </si>
  <si>
    <t>PX60BDC</t>
  </si>
  <si>
    <t>PX60BEL</t>
  </si>
  <si>
    <t>PX60BEM</t>
  </si>
  <si>
    <t>PX60BNE</t>
  </si>
  <si>
    <t>PX60BUX</t>
  </si>
  <si>
    <t>PX60CDC</t>
  </si>
  <si>
    <t>PX60CEL</t>
  </si>
  <si>
    <t>PX60CEM</t>
  </si>
  <si>
    <t>PX60CNE</t>
  </si>
  <si>
    <t>PX60CUX</t>
  </si>
  <si>
    <t>SA01GDC</t>
  </si>
  <si>
    <t>SA01GEL</t>
  </si>
  <si>
    <t>SA01GEM</t>
  </si>
  <si>
    <t>SA01GNE</t>
  </si>
  <si>
    <t>SA01GUX</t>
  </si>
  <si>
    <t>SA01HDC</t>
  </si>
  <si>
    <t>SA01HEL</t>
  </si>
  <si>
    <t>SA01HEM</t>
  </si>
  <si>
    <t>SA01HNE</t>
  </si>
  <si>
    <t>SA01JDC</t>
  </si>
  <si>
    <t>SA01JEL</t>
  </si>
  <si>
    <t>SA01JEM</t>
  </si>
  <si>
    <t>SA01JNE</t>
  </si>
  <si>
    <t>SA01KDC</t>
  </si>
  <si>
    <t>SA01KEL</t>
  </si>
  <si>
    <t>SA01KEM</t>
  </si>
  <si>
    <t>SA01KNE</t>
  </si>
  <si>
    <t>SA01KUX</t>
  </si>
  <si>
    <t>SA02GDC</t>
  </si>
  <si>
    <t>SA02GEL</t>
  </si>
  <si>
    <t>SA02GEM</t>
  </si>
  <si>
    <t>SA02GNE</t>
  </si>
  <si>
    <t>SA02HDC</t>
  </si>
  <si>
    <t>SA02HEL</t>
  </si>
  <si>
    <t>SA02HEM</t>
  </si>
  <si>
    <t>SA02HNE</t>
  </si>
  <si>
    <t>SA02JDC</t>
  </si>
  <si>
    <t>SA02JEL</t>
  </si>
  <si>
    <t>SA02JEM</t>
  </si>
  <si>
    <t>SA02JNE</t>
  </si>
  <si>
    <t>SA02JUX</t>
  </si>
  <si>
    <t>SA03GDC</t>
  </si>
  <si>
    <t>SA03GEL</t>
  </si>
  <si>
    <t>SA03GEM</t>
  </si>
  <si>
    <t>SA03GNE</t>
  </si>
  <si>
    <t>SA03HDC</t>
  </si>
  <si>
    <t>SA03HEL</t>
  </si>
  <si>
    <t>SA03HEM</t>
  </si>
  <si>
    <t>SA03HNE</t>
  </si>
  <si>
    <t>SA04GDC</t>
  </si>
  <si>
    <t>SA04GEL</t>
  </si>
  <si>
    <t>SA04GEM</t>
  </si>
  <si>
    <t>SA04GNE</t>
  </si>
  <si>
    <t>SA04HDC</t>
  </si>
  <si>
    <t>SA04HEL</t>
  </si>
  <si>
    <t>SA04HEM</t>
  </si>
  <si>
    <t>SA04HNE</t>
  </si>
  <si>
    <t>SA04JDC</t>
  </si>
  <si>
    <t>SA04JEL</t>
  </si>
  <si>
    <t>SA04JEM</t>
  </si>
  <si>
    <t>SA04JNE</t>
  </si>
  <si>
    <t>SA04KDC</t>
  </si>
  <si>
    <t>SA04KEL</t>
  </si>
  <si>
    <t>SA04KEM</t>
  </si>
  <si>
    <t>SA04KNE</t>
  </si>
  <si>
    <t>SA04KUX</t>
  </si>
  <si>
    <t>SA04LDC</t>
  </si>
  <si>
    <t>SA04LEL</t>
  </si>
  <si>
    <t>SA04LEM</t>
  </si>
  <si>
    <t>SA04LNE</t>
  </si>
  <si>
    <t>SA05GDC</t>
  </si>
  <si>
    <t>SA05GEL</t>
  </si>
  <si>
    <t>SA05GEM</t>
  </si>
  <si>
    <t>SA05GNE</t>
  </si>
  <si>
    <t>SA05HDC</t>
  </si>
  <si>
    <t>SA05HEL</t>
  </si>
  <si>
    <t>SA05HEM</t>
  </si>
  <si>
    <t>SA05HNE</t>
  </si>
  <si>
    <t>SA05JDC</t>
  </si>
  <si>
    <t>SA05JEL</t>
  </si>
  <si>
    <t>SA05JEM</t>
  </si>
  <si>
    <t>SA05JNE</t>
  </si>
  <si>
    <t>SA06GDC</t>
  </si>
  <si>
    <t>SA06GEL</t>
  </si>
  <si>
    <t>SA06GEM</t>
  </si>
  <si>
    <t>SA06GNE</t>
  </si>
  <si>
    <t>SA06HDC</t>
  </si>
  <si>
    <t>SA06HEL</t>
  </si>
  <si>
    <t>SA06HEM</t>
  </si>
  <si>
    <t>SA06HNE</t>
  </si>
  <si>
    <t>SA06JDC</t>
  </si>
  <si>
    <t>SA06JEL</t>
  </si>
  <si>
    <t>SA06JEM</t>
  </si>
  <si>
    <t>SA06JNE</t>
  </si>
  <si>
    <t>SA06KDC</t>
  </si>
  <si>
    <t>SA06KEL</t>
  </si>
  <si>
    <t>SA06KEM</t>
  </si>
  <si>
    <t>SA06KNE</t>
  </si>
  <si>
    <t>SA07GDC</t>
  </si>
  <si>
    <t>SA07GEL</t>
  </si>
  <si>
    <t>SA07GEM</t>
  </si>
  <si>
    <t>SA07GNE</t>
  </si>
  <si>
    <t>SA07HDC</t>
  </si>
  <si>
    <t>SA07HEL</t>
  </si>
  <si>
    <t>SA07HEM</t>
  </si>
  <si>
    <t>SA07HNE</t>
  </si>
  <si>
    <t>SA07JDC</t>
  </si>
  <si>
    <t>SA07JEL</t>
  </si>
  <si>
    <t>SA07JEM</t>
  </si>
  <si>
    <t>SA07JNE</t>
  </si>
  <si>
    <t>SA08GDC</t>
  </si>
  <si>
    <t>SA08GEL</t>
  </si>
  <si>
    <t>SA08GEM</t>
  </si>
  <si>
    <t>SA08GNE</t>
  </si>
  <si>
    <t>SA08HDC</t>
  </si>
  <si>
    <t>SA08HEL</t>
  </si>
  <si>
    <t>SA08HEM</t>
  </si>
  <si>
    <t>SA08HNE</t>
  </si>
  <si>
    <t>SA08JDC</t>
  </si>
  <si>
    <t>SA08JEL</t>
  </si>
  <si>
    <t>SA08JEM</t>
  </si>
  <si>
    <t>SA08JNE</t>
  </si>
  <si>
    <t>SA09GDC</t>
  </si>
  <si>
    <t>SA09GEL</t>
  </si>
  <si>
    <t>SA09GEM</t>
  </si>
  <si>
    <t>SA09GNE</t>
  </si>
  <si>
    <t>SA09HDC</t>
  </si>
  <si>
    <t>SA09HEL</t>
  </si>
  <si>
    <t>SA09HEM</t>
  </si>
  <si>
    <t>SA09HNE</t>
  </si>
  <si>
    <t>SA09JDC</t>
  </si>
  <si>
    <t>SA09JEL</t>
  </si>
  <si>
    <t>SA09JEM</t>
  </si>
  <si>
    <t>SA09JNE</t>
  </si>
  <si>
    <t>SA09KDC</t>
  </si>
  <si>
    <t>SA09KEL</t>
  </si>
  <si>
    <t>SA09KEM</t>
  </si>
  <si>
    <t>SA09KNE</t>
  </si>
  <si>
    <t>SA09KUX</t>
  </si>
  <si>
    <t>SA09LDC</t>
  </si>
  <si>
    <t>SA09LEL</t>
  </si>
  <si>
    <t>SA09LEM</t>
  </si>
  <si>
    <t>SA09LNE</t>
  </si>
  <si>
    <t>SA11ZDC</t>
  </si>
  <si>
    <t>SA11ZEL</t>
  </si>
  <si>
    <t>SA11ZEM</t>
  </si>
  <si>
    <t>SA11ZNE</t>
  </si>
  <si>
    <t>SA12GDC</t>
  </si>
  <si>
    <t>SA12GEL</t>
  </si>
  <si>
    <t>SA12GEM</t>
  </si>
  <si>
    <t>SA12GNE</t>
  </si>
  <si>
    <t>SA12HDC</t>
  </si>
  <si>
    <t>SA12HEL</t>
  </si>
  <si>
    <t>SA12HEM</t>
  </si>
  <si>
    <t>SA12HNE</t>
  </si>
  <si>
    <t>SA12JDC</t>
  </si>
  <si>
    <t>SA12JEL</t>
  </si>
  <si>
    <t>SA12JEM</t>
  </si>
  <si>
    <t>SA12JNE</t>
  </si>
  <si>
    <t>SA12KDC</t>
  </si>
  <si>
    <t>SA12KEL</t>
  </si>
  <si>
    <t>SA12KEM</t>
  </si>
  <si>
    <t>SA12KNE</t>
  </si>
  <si>
    <t>SA13ADC</t>
  </si>
  <si>
    <t>SA13AEL</t>
  </si>
  <si>
    <t>SA13AEM</t>
  </si>
  <si>
    <t>SA13ANE</t>
  </si>
  <si>
    <t>SA13AUX</t>
  </si>
  <si>
    <t>SA13BDC</t>
  </si>
  <si>
    <t>SA13BEL</t>
  </si>
  <si>
    <t>SA13BEM</t>
  </si>
  <si>
    <t>SA13BNE</t>
  </si>
  <si>
    <t>SA13BUX</t>
  </si>
  <si>
    <t>SA14ZDC</t>
  </si>
  <si>
    <t>SA14ZEL</t>
  </si>
  <si>
    <t>SA14ZEM</t>
  </si>
  <si>
    <t>SA14ZNE</t>
  </si>
  <si>
    <t>SA15ZDC</t>
  </si>
  <si>
    <t>SA15ZEL</t>
  </si>
  <si>
    <t>SA15ZEM</t>
  </si>
  <si>
    <t>SA15ZNE</t>
  </si>
  <si>
    <t>SA16ZDC</t>
  </si>
  <si>
    <t>SA16ZEL</t>
  </si>
  <si>
    <t>SA16ZEM</t>
  </si>
  <si>
    <t>SA16ZNE</t>
  </si>
  <si>
    <t>SA17GDC</t>
  </si>
  <si>
    <t>SA17GEL</t>
  </si>
  <si>
    <t>SA17GEM</t>
  </si>
  <si>
    <t>SA17GNE</t>
  </si>
  <si>
    <t>SA17HDC</t>
  </si>
  <si>
    <t>SA17HEL</t>
  </si>
  <si>
    <t>SA17HEM</t>
  </si>
  <si>
    <t>SA17HNE</t>
  </si>
  <si>
    <t>SA17HUX</t>
  </si>
  <si>
    <t>SA18ZDC</t>
  </si>
  <si>
    <t>SA18ZEL</t>
  </si>
  <si>
    <t>SA18ZEM</t>
  </si>
  <si>
    <t>SA19ADC</t>
  </si>
  <si>
    <t>SA19A</t>
  </si>
  <si>
    <t>SA19AEL</t>
  </si>
  <si>
    <t>SA19AEM</t>
  </si>
  <si>
    <t>SA19BEL</t>
  </si>
  <si>
    <t>SA19B</t>
  </si>
  <si>
    <t>SA19BEM</t>
  </si>
  <si>
    <t>SA19BNE</t>
  </si>
  <si>
    <t>SA20ADC</t>
  </si>
  <si>
    <t>SA20A</t>
  </si>
  <si>
    <t>SA20AEL</t>
  </si>
  <si>
    <t>SA20AEM</t>
  </si>
  <si>
    <t>SA20ANE</t>
  </si>
  <si>
    <t>SA20BDC</t>
  </si>
  <si>
    <t>SA20B</t>
  </si>
  <si>
    <t>SA20BEL</t>
  </si>
  <si>
    <t>SA20BEM</t>
  </si>
  <si>
    <t>SA21AEL</t>
  </si>
  <si>
    <t>SA21A</t>
  </si>
  <si>
    <t>SA21AEM</t>
  </si>
  <si>
    <t>SA21BEL</t>
  </si>
  <si>
    <t>SA21B</t>
  </si>
  <si>
    <t>SA21BEM</t>
  </si>
  <si>
    <t>SA21BNE</t>
  </si>
  <si>
    <t>SA22AEL</t>
  </si>
  <si>
    <t>SA22A</t>
  </si>
  <si>
    <t>SA22AEM</t>
  </si>
  <si>
    <t>SA22BEL</t>
  </si>
  <si>
    <t>SA22B</t>
  </si>
  <si>
    <t>SA22BEM</t>
  </si>
  <si>
    <t>SA22BNE</t>
  </si>
  <si>
    <t>SA23AEL</t>
  </si>
  <si>
    <t>SA23A</t>
  </si>
  <si>
    <t>SA23BEL</t>
  </si>
  <si>
    <t>SA23B</t>
  </si>
  <si>
    <t>SA23BEM</t>
  </si>
  <si>
    <t>SA24GDC</t>
  </si>
  <si>
    <t>SA24GEL</t>
  </si>
  <si>
    <t>SA24GEM</t>
  </si>
  <si>
    <t>SA24GNE</t>
  </si>
  <si>
    <t>SA24HDC</t>
  </si>
  <si>
    <t>SA24HEL</t>
  </si>
  <si>
    <t>SA24HEM</t>
  </si>
  <si>
    <t>SA24HNE</t>
  </si>
  <si>
    <t>SA24JDC</t>
  </si>
  <si>
    <t>SA24JEL</t>
  </si>
  <si>
    <t>SA24JEM</t>
  </si>
  <si>
    <t>SA24JNE</t>
  </si>
  <si>
    <t>SA25GDC</t>
  </si>
  <si>
    <t>SA25GEL</t>
  </si>
  <si>
    <t>SA25GEM</t>
  </si>
  <si>
    <t>SA25GNE</t>
  </si>
  <si>
    <t>SA25GUX</t>
  </si>
  <si>
    <t>SA25HDC</t>
  </si>
  <si>
    <t>SA25HEL</t>
  </si>
  <si>
    <t>SA25HEM</t>
  </si>
  <si>
    <t>SA25HNE</t>
  </si>
  <si>
    <t>SA25JDC</t>
  </si>
  <si>
    <t>SA25JEL</t>
  </si>
  <si>
    <t>SA25JEM</t>
  </si>
  <si>
    <t>SA25JNE</t>
  </si>
  <si>
    <t>SA25KDC</t>
  </si>
  <si>
    <t>SA25KEL</t>
  </si>
  <si>
    <t>SA25KEM</t>
  </si>
  <si>
    <t>SA25KNE</t>
  </si>
  <si>
    <t>SA25LDC</t>
  </si>
  <si>
    <t>SA25LEL</t>
  </si>
  <si>
    <t>SA25LEM</t>
  </si>
  <si>
    <t>SA25LNE</t>
  </si>
  <si>
    <t>SA25LUX</t>
  </si>
  <si>
    <t>SA25MDC</t>
  </si>
  <si>
    <t>SA25MEL</t>
  </si>
  <si>
    <t>SA25MEM</t>
  </si>
  <si>
    <t>SA25MNE</t>
  </si>
  <si>
    <t>SA25MUX</t>
  </si>
  <si>
    <t>SA26ADC</t>
  </si>
  <si>
    <t>SA26A</t>
  </si>
  <si>
    <t>SA26AEL</t>
  </si>
  <si>
    <t>SA26AEM</t>
  </si>
  <si>
    <t>SA26ANE</t>
  </si>
  <si>
    <t>SA26BEL</t>
  </si>
  <si>
    <t>SA26B</t>
  </si>
  <si>
    <t>SA26BEM</t>
  </si>
  <si>
    <t>SA27ADC</t>
  </si>
  <si>
    <t>SA27A</t>
  </si>
  <si>
    <t>SA27AEL</t>
  </si>
  <si>
    <t>SA27BEL</t>
  </si>
  <si>
    <t>SA27B</t>
  </si>
  <si>
    <t>SA28ADC</t>
  </si>
  <si>
    <t>SA28A</t>
  </si>
  <si>
    <t>SA28AEL</t>
  </si>
  <si>
    <t>SA28AEM</t>
  </si>
  <si>
    <t>SA28ANE</t>
  </si>
  <si>
    <t>SA28BEL</t>
  </si>
  <si>
    <t>SA28B</t>
  </si>
  <si>
    <t>SA28BEM</t>
  </si>
  <si>
    <t>SA28BNE</t>
  </si>
  <si>
    <t>SA30ADC</t>
  </si>
  <si>
    <t>SA30AEL</t>
  </si>
  <si>
    <t>SA30AEM</t>
  </si>
  <si>
    <t>SA30ANE</t>
  </si>
  <si>
    <t>SA30BDC</t>
  </si>
  <si>
    <t>SA30BEL</t>
  </si>
  <si>
    <t>SA30BEM</t>
  </si>
  <si>
    <t>SA30BNE</t>
  </si>
  <si>
    <t>SA30CDC</t>
  </si>
  <si>
    <t>SA30CEL</t>
  </si>
  <si>
    <t>SA30CEM</t>
  </si>
  <si>
    <t>SA30CNE</t>
  </si>
  <si>
    <t>SA30DDC</t>
  </si>
  <si>
    <t>SA30DEL</t>
  </si>
  <si>
    <t>SA30DEM</t>
  </si>
  <si>
    <t>SA30DNE</t>
  </si>
  <si>
    <t>SA30DUX</t>
  </si>
  <si>
    <t>SA30EDC</t>
  </si>
  <si>
    <t>SA30EEL</t>
  </si>
  <si>
    <t>SA30EEM</t>
  </si>
  <si>
    <t>SA30ENE</t>
  </si>
  <si>
    <t>SA31ADC</t>
  </si>
  <si>
    <t>SA31AEL</t>
  </si>
  <si>
    <t>SA31AEM</t>
  </si>
  <si>
    <t>SA31ANE</t>
  </si>
  <si>
    <t>SA31BDC</t>
  </si>
  <si>
    <t>SA31BEL</t>
  </si>
  <si>
    <t>SA31BEM</t>
  </si>
  <si>
    <t>SA31BNE</t>
  </si>
  <si>
    <t>SA31CDC</t>
  </si>
  <si>
    <t>SA31CEL</t>
  </si>
  <si>
    <t>SA31CEM</t>
  </si>
  <si>
    <t>SA31CNE</t>
  </si>
  <si>
    <t>SA31DDC</t>
  </si>
  <si>
    <t>SA31DEL</t>
  </si>
  <si>
    <t>SA31DEM</t>
  </si>
  <si>
    <t>SA31DNE</t>
  </si>
  <si>
    <t>SA31DUX</t>
  </si>
  <si>
    <t>SA31EDC</t>
  </si>
  <si>
    <t>SA31EEL</t>
  </si>
  <si>
    <t>SA31EEM</t>
  </si>
  <si>
    <t>SA31ENE</t>
  </si>
  <si>
    <t>SA31EUX</t>
  </si>
  <si>
    <t>SA31FDC</t>
  </si>
  <si>
    <t>SA31FEL</t>
  </si>
  <si>
    <t>SA31FEM</t>
  </si>
  <si>
    <t>SA31FNE</t>
  </si>
  <si>
    <t>SA31FUX</t>
  </si>
  <si>
    <t>SA32ADC</t>
  </si>
  <si>
    <t>SA32AEL</t>
  </si>
  <si>
    <t>SA32AEM</t>
  </si>
  <si>
    <t>SA32ANE</t>
  </si>
  <si>
    <t>SA32BDC</t>
  </si>
  <si>
    <t>SA32BEL</t>
  </si>
  <si>
    <t>SA32BEM</t>
  </si>
  <si>
    <t>SA32BNE</t>
  </si>
  <si>
    <t>SA32CDC</t>
  </si>
  <si>
    <t>SA32CEL</t>
  </si>
  <si>
    <t>SA32CEM</t>
  </si>
  <si>
    <t>SA32CNE</t>
  </si>
  <si>
    <t>SA32DDC</t>
  </si>
  <si>
    <t>SA32DEL</t>
  </si>
  <si>
    <t>SA32DEM</t>
  </si>
  <si>
    <t>SA32DNE</t>
  </si>
  <si>
    <t>SA33ZDC</t>
  </si>
  <si>
    <t>SA33ZEL</t>
  </si>
  <si>
    <t>SA33ZEM</t>
  </si>
  <si>
    <t>SA33ZNE</t>
  </si>
  <si>
    <t>SA34ZDC</t>
  </si>
  <si>
    <t>SA34Z</t>
  </si>
  <si>
    <t>SA34ZEL</t>
  </si>
  <si>
    <t>SA34ZEM</t>
  </si>
  <si>
    <t>SA34ZNE</t>
  </si>
  <si>
    <t>SA35AEL</t>
  </si>
  <si>
    <t>SA35AEM</t>
  </si>
  <si>
    <t>SA35ANE</t>
  </si>
  <si>
    <t>SA35BDC</t>
  </si>
  <si>
    <t>SA35BEL</t>
  </si>
  <si>
    <t>SA35BEM</t>
  </si>
  <si>
    <t>SA35BNE</t>
  </si>
  <si>
    <t>SA35CDC</t>
  </si>
  <si>
    <t>SA35CEL</t>
  </si>
  <si>
    <t>SA35CEM</t>
  </si>
  <si>
    <t>SA35CNE</t>
  </si>
  <si>
    <t>SA35CUX</t>
  </si>
  <si>
    <t>SA35DDC</t>
  </si>
  <si>
    <t>SA35DEL</t>
  </si>
  <si>
    <t>SA35DEM</t>
  </si>
  <si>
    <t>SA35DNE</t>
  </si>
  <si>
    <t>SA35EDC</t>
  </si>
  <si>
    <t>SA35EEL</t>
  </si>
  <si>
    <t>SA35EEM</t>
  </si>
  <si>
    <t>SA35ENE</t>
  </si>
  <si>
    <t>SA35EUX</t>
  </si>
  <si>
    <t>SA36ADC</t>
  </si>
  <si>
    <t>SA36AEL</t>
  </si>
  <si>
    <t>SA36AEM</t>
  </si>
  <si>
    <t>SA36ANE</t>
  </si>
  <si>
    <t>SA36BDC</t>
  </si>
  <si>
    <t>SA36BEL</t>
  </si>
  <si>
    <t>SA36BEM</t>
  </si>
  <si>
    <t>SA36BNE</t>
  </si>
  <si>
    <t>SA36CDC</t>
  </si>
  <si>
    <t>SA36CEL</t>
  </si>
  <si>
    <t>SA36CEM</t>
  </si>
  <si>
    <t>SA36CNE</t>
  </si>
  <si>
    <t>SA36CUX</t>
  </si>
  <si>
    <t>SA37ZDC</t>
  </si>
  <si>
    <t>SA37ZEL</t>
  </si>
  <si>
    <t>SA37ZEM</t>
  </si>
  <si>
    <t>SA37ZNE</t>
  </si>
  <si>
    <t>SB97ZDC</t>
  </si>
  <si>
    <t>SB97ZEL</t>
  </si>
  <si>
    <t>SB97ZEM</t>
  </si>
  <si>
    <t>SB97ZNE</t>
  </si>
  <si>
    <t>SB97ZUX</t>
  </si>
  <si>
    <t>SC97ZDC</t>
  </si>
  <si>
    <t>SC97ZEL</t>
  </si>
  <si>
    <t>SC97ZEM</t>
  </si>
  <si>
    <t>SC97ZNE</t>
  </si>
  <si>
    <t>UZ01ZDC</t>
  </si>
  <si>
    <t>UZ01ZEL</t>
  </si>
  <si>
    <t>UZ01ZEM</t>
  </si>
  <si>
    <t>UZ01ZNE</t>
  </si>
  <si>
    <t>UZ01ZUX</t>
  </si>
  <si>
    <t>VA10ADC</t>
  </si>
  <si>
    <t>VA10AEL</t>
  </si>
  <si>
    <t>VA10AEM</t>
  </si>
  <si>
    <t>VA10ANE</t>
  </si>
  <si>
    <t>VA10BDC</t>
  </si>
  <si>
    <t>VA10BEL</t>
  </si>
  <si>
    <t>VA10BEM</t>
  </si>
  <si>
    <t>VA10BNE</t>
  </si>
  <si>
    <t>VA10BUX</t>
  </si>
  <si>
    <t>VA10CDC</t>
  </si>
  <si>
    <t>VA10CEL</t>
  </si>
  <si>
    <t>VA10CEM</t>
  </si>
  <si>
    <t>VA10CNE</t>
  </si>
  <si>
    <t>VA10DEL</t>
  </si>
  <si>
    <t>VA10DEM</t>
  </si>
  <si>
    <t>VA10DNE</t>
  </si>
  <si>
    <t>VA11ADC</t>
  </si>
  <si>
    <t>VA11AEL</t>
  </si>
  <si>
    <t>VA11AEM</t>
  </si>
  <si>
    <t>VA11ANE</t>
  </si>
  <si>
    <t>VA11BDC</t>
  </si>
  <si>
    <t>VA11BEL</t>
  </si>
  <si>
    <t>VA11BEM</t>
  </si>
  <si>
    <t>VA11BNE</t>
  </si>
  <si>
    <t>VA11CDC</t>
  </si>
  <si>
    <t>VA11CEL</t>
  </si>
  <si>
    <t>VA11CEM</t>
  </si>
  <si>
    <t>VA11CNE</t>
  </si>
  <si>
    <t>VA11DDC</t>
  </si>
  <si>
    <t>VA11DEL</t>
  </si>
  <si>
    <t>VA11DEM</t>
  </si>
  <si>
    <t>VA11DNE</t>
  </si>
  <si>
    <t>VA12ADC</t>
  </si>
  <si>
    <t>VA12AEL</t>
  </si>
  <si>
    <t>VA12AEM</t>
  </si>
  <si>
    <t>VA12ANE</t>
  </si>
  <si>
    <t>VA12BDC</t>
  </si>
  <si>
    <t>VA12BEL</t>
  </si>
  <si>
    <t>VA12BEM</t>
  </si>
  <si>
    <t>VA12BNE</t>
  </si>
  <si>
    <t>VA12CDC</t>
  </si>
  <si>
    <t>VA12CEL</t>
  </si>
  <si>
    <t>VA12CEM</t>
  </si>
  <si>
    <t>VA12CNE</t>
  </si>
  <si>
    <t>VA12DDC</t>
  </si>
  <si>
    <t>VA12DEL</t>
  </si>
  <si>
    <t>VA12DEM</t>
  </si>
  <si>
    <t>VA12DNE</t>
  </si>
  <si>
    <t>VA13ADC</t>
  </si>
  <si>
    <t>VA13AEL</t>
  </si>
  <si>
    <t>VA13AEM</t>
  </si>
  <si>
    <t>VA13ANE</t>
  </si>
  <si>
    <t>VA13BDC</t>
  </si>
  <si>
    <t>VA13BEL</t>
  </si>
  <si>
    <t>VA13BEM</t>
  </si>
  <si>
    <t>VA13BNE</t>
  </si>
  <si>
    <t>VA13CDC</t>
  </si>
  <si>
    <t>VA13CEL</t>
  </si>
  <si>
    <t>VA13CEM</t>
  </si>
  <si>
    <t>VA13CNE</t>
  </si>
  <si>
    <t>VA13DEL</t>
  </si>
  <si>
    <t>VA13DEM</t>
  </si>
  <si>
    <t>VA13DNE</t>
  </si>
  <si>
    <t>VA14ADC</t>
  </si>
  <si>
    <t>VA14AEL</t>
  </si>
  <si>
    <t>VA14AEM</t>
  </si>
  <si>
    <t>VA14ANE</t>
  </si>
  <si>
    <t>VA14BDC</t>
  </si>
  <si>
    <t>VA14BEL</t>
  </si>
  <si>
    <t>VA14BEM</t>
  </si>
  <si>
    <t>VA14BNE</t>
  </si>
  <si>
    <t>VA14CDC</t>
  </si>
  <si>
    <t>VA14CEL</t>
  </si>
  <si>
    <t>VA14CEM</t>
  </si>
  <si>
    <t>VA14CNE</t>
  </si>
  <si>
    <t>VA14DEL</t>
  </si>
  <si>
    <t>VA14DEM</t>
  </si>
  <si>
    <t>VA14DNE</t>
  </si>
  <si>
    <t>VA15AEM</t>
  </si>
  <si>
    <t>VA15ANE</t>
  </si>
  <si>
    <t>VA15BDC</t>
  </si>
  <si>
    <t>VA15BEM</t>
  </si>
  <si>
    <t>VA15BNE</t>
  </si>
  <si>
    <t>VA15CEM</t>
  </si>
  <si>
    <t>VA15CNE</t>
  </si>
  <si>
    <t>VA15DEM</t>
  </si>
  <si>
    <t>VA15DNE</t>
  </si>
  <si>
    <t>WA01WDC</t>
  </si>
  <si>
    <t>WA01WEL</t>
  </si>
  <si>
    <t>WA01WEM</t>
  </si>
  <si>
    <t>WA01WNE</t>
  </si>
  <si>
    <t>WA01YDC</t>
  </si>
  <si>
    <t>WA01YEL</t>
  </si>
  <si>
    <t>WA01YEM</t>
  </si>
  <si>
    <t>WA01YNE</t>
  </si>
  <si>
    <t>WA01YUX</t>
  </si>
  <si>
    <t>WA02ZDC</t>
  </si>
  <si>
    <t>WA02ZEL</t>
  </si>
  <si>
    <t>WA02ZEM</t>
  </si>
  <si>
    <t>WA02ZNE</t>
  </si>
  <si>
    <t>WA03ADC</t>
  </si>
  <si>
    <t>WA03AEL</t>
  </si>
  <si>
    <t>WA03AEM</t>
  </si>
  <si>
    <t>WA03ANE</t>
  </si>
  <si>
    <t>WA03AUX</t>
  </si>
  <si>
    <t>WA03BDC</t>
  </si>
  <si>
    <t>WA03BEL</t>
  </si>
  <si>
    <t>WA03BEM</t>
  </si>
  <si>
    <t>WA03BNE</t>
  </si>
  <si>
    <t>WA03BUX</t>
  </si>
  <si>
    <t>WA03CDC</t>
  </si>
  <si>
    <t>WA03CEL</t>
  </si>
  <si>
    <t>WA03CEM</t>
  </si>
  <si>
    <t>WA03CNE</t>
  </si>
  <si>
    <t>WA03CUX</t>
  </si>
  <si>
    <t>WA04ZDC</t>
  </si>
  <si>
    <t>WA04ZEL</t>
  </si>
  <si>
    <t>WA04ZEM</t>
  </si>
  <si>
    <t>WA04ZNE</t>
  </si>
  <si>
    <t>WA04ZUX</t>
  </si>
  <si>
    <t>WA05ZEL</t>
  </si>
  <si>
    <t>WA05ZEM</t>
  </si>
  <si>
    <t>WA05ZNE</t>
  </si>
  <si>
    <t>WA06ADC</t>
  </si>
  <si>
    <t>WA06AEL</t>
  </si>
  <si>
    <t>WA06AEM</t>
  </si>
  <si>
    <t>WA06ANE</t>
  </si>
  <si>
    <t>WA06BDC</t>
  </si>
  <si>
    <t>WA06BEL</t>
  </si>
  <si>
    <t>WA06BEM</t>
  </si>
  <si>
    <t>WA06BNE</t>
  </si>
  <si>
    <t>WA06CDC</t>
  </si>
  <si>
    <t>WA06CEL</t>
  </si>
  <si>
    <t>WA06CEM</t>
  </si>
  <si>
    <t>WA06CNE</t>
  </si>
  <si>
    <t>WA06CUX</t>
  </si>
  <si>
    <t>WA07ZDC</t>
  </si>
  <si>
    <t>WA07ZEL</t>
  </si>
  <si>
    <t>WA07ZEM</t>
  </si>
  <si>
    <t>WA07ZNE</t>
  </si>
  <si>
    <t>WA08ZDC</t>
  </si>
  <si>
    <t>WA08ZEL</t>
  </si>
  <si>
    <t>WA08ZEM</t>
  </si>
  <si>
    <t>WA08ZNE</t>
  </si>
  <si>
    <t>WA09ADC</t>
  </si>
  <si>
    <t>WA09AEL</t>
  </si>
  <si>
    <t>WA09AEM</t>
  </si>
  <si>
    <t>WA09ANE</t>
  </si>
  <si>
    <t>WA09BDC</t>
  </si>
  <si>
    <t>WA09BEL</t>
  </si>
  <si>
    <t>WA09BEM</t>
  </si>
  <si>
    <t>WA09BNE</t>
  </si>
  <si>
    <t>WA09CDC</t>
  </si>
  <si>
    <t>WA09CEL</t>
  </si>
  <si>
    <t>WA09CEM</t>
  </si>
  <si>
    <t>WA09CNE</t>
  </si>
  <si>
    <t>WA10ZDC</t>
  </si>
  <si>
    <t>WA10ZEL</t>
  </si>
  <si>
    <t>WA10ZEM</t>
  </si>
  <si>
    <t>WA10ZNE</t>
  </si>
  <si>
    <t>WA11AEL</t>
  </si>
  <si>
    <t>WA11AEM</t>
  </si>
  <si>
    <t>WA11ANE</t>
  </si>
  <si>
    <t>WA11BDC</t>
  </si>
  <si>
    <t>WA11BEL</t>
  </si>
  <si>
    <t>WA11BEM</t>
  </si>
  <si>
    <t>WA11BNE</t>
  </si>
  <si>
    <t>WA11CDC</t>
  </si>
  <si>
    <t>WA11CEL</t>
  </si>
  <si>
    <t>WA11CEM</t>
  </si>
  <si>
    <t>WA11CNE</t>
  </si>
  <si>
    <t>WA11CUX</t>
  </si>
  <si>
    <t>WA12ADC</t>
  </si>
  <si>
    <t>WA12AEL</t>
  </si>
  <si>
    <t>WA12AEM</t>
  </si>
  <si>
    <t>WA12ANE</t>
  </si>
  <si>
    <t>WA12AUX</t>
  </si>
  <si>
    <t>WA12BDC</t>
  </si>
  <si>
    <t>WA12BEL</t>
  </si>
  <si>
    <t>WA12BEM</t>
  </si>
  <si>
    <t>WA12BNE</t>
  </si>
  <si>
    <t>WA12BUX</t>
  </si>
  <si>
    <t>WA12CDC</t>
  </si>
  <si>
    <t>WA12CEL</t>
  </si>
  <si>
    <t>WA12CEM</t>
  </si>
  <si>
    <t>WA12CNE</t>
  </si>
  <si>
    <t>WA12CUX</t>
  </si>
  <si>
    <t>WA12DDC</t>
  </si>
  <si>
    <t>WA12DEL</t>
  </si>
  <si>
    <t>WA12DEM</t>
  </si>
  <si>
    <t>WA12DNE</t>
  </si>
  <si>
    <t>WA12DUX</t>
  </si>
  <si>
    <t>WA14ADC</t>
  </si>
  <si>
    <t>WA14A</t>
  </si>
  <si>
    <t>WA14AEL</t>
  </si>
  <si>
    <t>WA14AEM</t>
  </si>
  <si>
    <t>WA14ANE</t>
  </si>
  <si>
    <t>WA14AUX</t>
  </si>
  <si>
    <t>WA14BDC</t>
  </si>
  <si>
    <t>WA14B</t>
  </si>
  <si>
    <t>WA14BEL</t>
  </si>
  <si>
    <t>WA14BEM</t>
  </si>
  <si>
    <t>WA14BNE</t>
  </si>
  <si>
    <t>WA14BUX</t>
  </si>
  <si>
    <t>WA15AEL</t>
  </si>
  <si>
    <t>WA15AEM</t>
  </si>
  <si>
    <t>WA15ANE</t>
  </si>
  <si>
    <t>WA15BEL</t>
  </si>
  <si>
    <t>WA15BEM</t>
  </si>
  <si>
    <t>WA15BNE</t>
  </si>
  <si>
    <t>WA15VEL</t>
  </si>
  <si>
    <t>WA15VEM</t>
  </si>
  <si>
    <t>WA15VNE</t>
  </si>
  <si>
    <t>WA16WDC</t>
  </si>
  <si>
    <t>WA16WEL</t>
  </si>
  <si>
    <t>WA16WEM</t>
  </si>
  <si>
    <t>WA16WNE</t>
  </si>
  <si>
    <t>WA16YDC</t>
  </si>
  <si>
    <t>WA16YEL</t>
  </si>
  <si>
    <t>WA16YEM</t>
  </si>
  <si>
    <t>WA16YNE</t>
  </si>
  <si>
    <t>WA17ADC</t>
  </si>
  <si>
    <t>WA17AEL</t>
  </si>
  <si>
    <t>WA17AEM</t>
  </si>
  <si>
    <t>WA17ANE</t>
  </si>
  <si>
    <t>WA17BDC</t>
  </si>
  <si>
    <t>WA17BEL</t>
  </si>
  <si>
    <t>WA17BEM</t>
  </si>
  <si>
    <t>WA17BNE</t>
  </si>
  <si>
    <t>WA17CDC</t>
  </si>
  <si>
    <t>WA17CEL</t>
  </si>
  <si>
    <t>WA17CEM</t>
  </si>
  <si>
    <t>WA17CNE</t>
  </si>
  <si>
    <t>WA17CUX</t>
  </si>
  <si>
    <t>WA17DDC</t>
  </si>
  <si>
    <t>WA17DEL</t>
  </si>
  <si>
    <t>WA17DEM</t>
  </si>
  <si>
    <t>WA17DNE</t>
  </si>
  <si>
    <t>WA18AEL</t>
  </si>
  <si>
    <t>WA18AEM</t>
  </si>
  <si>
    <t>WA18ANE</t>
  </si>
  <si>
    <t>WA18BEL</t>
  </si>
  <si>
    <t>WA18BEM</t>
  </si>
  <si>
    <t>WA18BNE</t>
  </si>
  <si>
    <t>WA18CDC</t>
  </si>
  <si>
    <t>WA18CEL</t>
  </si>
  <si>
    <t>WA18CEM</t>
  </si>
  <si>
    <t>WA18CNE</t>
  </si>
  <si>
    <t>WA18DDC</t>
  </si>
  <si>
    <t>WA18DEL</t>
  </si>
  <si>
    <t>WA18DEM</t>
  </si>
  <si>
    <t>WA18DNE</t>
  </si>
  <si>
    <t>WA18EDC</t>
  </si>
  <si>
    <t>WA18EEL</t>
  </si>
  <si>
    <t>WA18EEM</t>
  </si>
  <si>
    <t>WA18ENE</t>
  </si>
  <si>
    <t>WA18FDC</t>
  </si>
  <si>
    <t>WA18FEL</t>
  </si>
  <si>
    <t>WA18FEM</t>
  </si>
  <si>
    <t>WA18FNE</t>
  </si>
  <si>
    <t>WA18FUX</t>
  </si>
  <si>
    <t>WA19ZDC</t>
  </si>
  <si>
    <t>WA19ZEL</t>
  </si>
  <si>
    <t>WA19ZEM</t>
  </si>
  <si>
    <t>WA19ZNE</t>
  </si>
  <si>
    <t>WA19ZUX</t>
  </si>
  <si>
    <t>WA20ZDC</t>
  </si>
  <si>
    <t>WA20ZEL</t>
  </si>
  <si>
    <t>WA20ZEM</t>
  </si>
  <si>
    <t>WA20ZNE</t>
  </si>
  <si>
    <t>WA20ZUX</t>
  </si>
  <si>
    <t>WA21ZDC</t>
  </si>
  <si>
    <t>WA21ZEL</t>
  </si>
  <si>
    <t>WA21ZEM</t>
  </si>
  <si>
    <t>WA21ZNE</t>
  </si>
  <si>
    <t>WA21ZUX</t>
  </si>
  <si>
    <t>WA22AEL</t>
  </si>
  <si>
    <t>WA22AEM</t>
  </si>
  <si>
    <t>WA22ANE</t>
  </si>
  <si>
    <t>WA22AUX</t>
  </si>
  <si>
    <t>WA22BDC</t>
  </si>
  <si>
    <t>WA22BEL</t>
  </si>
  <si>
    <t>WA22BEM</t>
  </si>
  <si>
    <t>WA22BNE</t>
  </si>
  <si>
    <t>WA22BUX</t>
  </si>
  <si>
    <t>WA22CDC</t>
  </si>
  <si>
    <t>WA22CEL</t>
  </si>
  <si>
    <t>WA22CEM</t>
  </si>
  <si>
    <t>WA22CNE</t>
  </si>
  <si>
    <t>WA22CUX</t>
  </si>
  <si>
    <t>WA23AEL</t>
  </si>
  <si>
    <t>WA23AEM</t>
  </si>
  <si>
    <t>WA23ANE</t>
  </si>
  <si>
    <t>WA23BDC</t>
  </si>
  <si>
    <t>WA23BEL</t>
  </si>
  <si>
    <t>WA23BEM</t>
  </si>
  <si>
    <t>WA23BNE</t>
  </si>
  <si>
    <t>WA23CDC</t>
  </si>
  <si>
    <t>WA23CEL</t>
  </si>
  <si>
    <t>WA23CEM</t>
  </si>
  <si>
    <t>WA23CNE</t>
  </si>
  <si>
    <t>WA24ADC</t>
  </si>
  <si>
    <t>WA24AEL</t>
  </si>
  <si>
    <t>WA24AEM</t>
  </si>
  <si>
    <t>WA24ANE</t>
  </si>
  <si>
    <t>WA24BDC</t>
  </si>
  <si>
    <t>WA24BEL</t>
  </si>
  <si>
    <t>WA24BEM</t>
  </si>
  <si>
    <t>WA24BNE</t>
  </si>
  <si>
    <t>WA24BUX</t>
  </si>
  <si>
    <t>WD11ZDC</t>
  </si>
  <si>
    <t>WD11ZEL</t>
  </si>
  <si>
    <t>WD11ZEM</t>
  </si>
  <si>
    <t>WD11ZNE</t>
  </si>
  <si>
    <t>WD22ZDC</t>
  </si>
  <si>
    <t>WD22ZEL</t>
  </si>
  <si>
    <t>WD22ZEM</t>
  </si>
  <si>
    <t>WD22ZNE</t>
  </si>
  <si>
    <t>WD22ZUX</t>
  </si>
  <si>
    <t>WD33ZDC</t>
  </si>
  <si>
    <t>WD33Z</t>
  </si>
  <si>
    <t>WD33ZEL</t>
  </si>
  <si>
    <t>WF01ADC</t>
  </si>
  <si>
    <t>WF01AEL</t>
  </si>
  <si>
    <t>WF01AEM</t>
  </si>
  <si>
    <t>WF01ANE</t>
  </si>
  <si>
    <t>WF02ADC</t>
  </si>
  <si>
    <t>WF02AEL</t>
  </si>
  <si>
    <t>WF02AEM</t>
  </si>
  <si>
    <t>WF02ANE</t>
  </si>
  <si>
    <t>YQ01AEL</t>
  </si>
  <si>
    <t>YQ01AEM</t>
  </si>
  <si>
    <t>YQ01ANE</t>
  </si>
  <si>
    <t>YQ01BEL</t>
  </si>
  <si>
    <t>YQ01BEM</t>
  </si>
  <si>
    <t>YQ01BNE</t>
  </si>
  <si>
    <t>YQ02ZDC</t>
  </si>
  <si>
    <t>YQ02ZEL</t>
  </si>
  <si>
    <t>YQ02ZEM</t>
  </si>
  <si>
    <t>YQ02ZNE</t>
  </si>
  <si>
    <t>YQ03AEL</t>
  </si>
  <si>
    <t>YQ03AEM</t>
  </si>
  <si>
    <t>YQ03ANE</t>
  </si>
  <si>
    <t>YQ03BDC</t>
  </si>
  <si>
    <t>YQ03BEL</t>
  </si>
  <si>
    <t>YQ03BEM</t>
  </si>
  <si>
    <t>YQ03BNE</t>
  </si>
  <si>
    <t>YQ04AEL</t>
  </si>
  <si>
    <t>YQ04AEM</t>
  </si>
  <si>
    <t>YQ04ANE</t>
  </si>
  <si>
    <t>YQ04BEL</t>
  </si>
  <si>
    <t>YQ04BEM</t>
  </si>
  <si>
    <t>YQ04BNE</t>
  </si>
  <si>
    <t>YQ05ADC</t>
  </si>
  <si>
    <t>YQ05AEL</t>
  </si>
  <si>
    <t>YQ05AEM</t>
  </si>
  <si>
    <t>YQ05ANE</t>
  </si>
  <si>
    <t>YQ05BDC</t>
  </si>
  <si>
    <t>YQ05BEL</t>
  </si>
  <si>
    <t>YQ05BEM</t>
  </si>
  <si>
    <t>YQ05BNE</t>
  </si>
  <si>
    <t>YQ10AEL</t>
  </si>
  <si>
    <t>YQ10AEM</t>
  </si>
  <si>
    <t>YQ10ANE</t>
  </si>
  <si>
    <t>YQ10BEL</t>
  </si>
  <si>
    <t>YQ10BEM</t>
  </si>
  <si>
    <t>YQ10BNE</t>
  </si>
  <si>
    <t>YQ10CDC</t>
  </si>
  <si>
    <t>YQ10CEL</t>
  </si>
  <si>
    <t>YQ10CEM</t>
  </si>
  <si>
    <t>YQ10CNE</t>
  </si>
  <si>
    <t>YQ10DDC</t>
  </si>
  <si>
    <t>YQ10DEL</t>
  </si>
  <si>
    <t>YQ10DEM</t>
  </si>
  <si>
    <t>YQ10DNE</t>
  </si>
  <si>
    <t>YQ11AEL</t>
  </si>
  <si>
    <t>YQ11AEM</t>
  </si>
  <si>
    <t>YQ11ANE</t>
  </si>
  <si>
    <t>YQ11BDC</t>
  </si>
  <si>
    <t>YQ11BEL</t>
  </si>
  <si>
    <t>YQ11BEM</t>
  </si>
  <si>
    <t>YQ11BNE</t>
  </si>
  <si>
    <t>YQ11CDC</t>
  </si>
  <si>
    <t>YQ11CEL</t>
  </si>
  <si>
    <t>YQ11CEM</t>
  </si>
  <si>
    <t>YQ11CNE</t>
  </si>
  <si>
    <t>YQ12AEL</t>
  </si>
  <si>
    <t>YQ12AEM</t>
  </si>
  <si>
    <t>YQ12ANE</t>
  </si>
  <si>
    <t>YQ12BDC</t>
  </si>
  <si>
    <t>YQ12BEL</t>
  </si>
  <si>
    <t>YQ12BEM</t>
  </si>
  <si>
    <t>YQ12BNE</t>
  </si>
  <si>
    <t>YQ12CDC</t>
  </si>
  <si>
    <t>YQ12CEL</t>
  </si>
  <si>
    <t>YQ12CEM</t>
  </si>
  <si>
    <t>YQ12CNE</t>
  </si>
  <si>
    <t>YQ12DDC</t>
  </si>
  <si>
    <t>YQ12DEL</t>
  </si>
  <si>
    <t>YQ12DEM</t>
  </si>
  <si>
    <t>YQ12DNE</t>
  </si>
  <si>
    <t>YQ12DUX</t>
  </si>
  <si>
    <t>YQ13AEL</t>
  </si>
  <si>
    <t>YQ13AEM</t>
  </si>
  <si>
    <t>YQ13ANE</t>
  </si>
  <si>
    <t>YQ13BDC</t>
  </si>
  <si>
    <t>YQ13BEL</t>
  </si>
  <si>
    <t>YQ13BEM</t>
  </si>
  <si>
    <t>YQ13BNE</t>
  </si>
  <si>
    <t>YQ14ZDC</t>
  </si>
  <si>
    <t>YQ14ZEL</t>
  </si>
  <si>
    <t>YQ14ZEM</t>
  </si>
  <si>
    <t>YQ15ZDC</t>
  </si>
  <si>
    <t>YQ15ZEL</t>
  </si>
  <si>
    <t>YQ16ZDC</t>
  </si>
  <si>
    <t>YQ16ZEL</t>
  </si>
  <si>
    <t>YQ16ZEM</t>
  </si>
  <si>
    <t>YQ20AEL</t>
  </si>
  <si>
    <t>YQ20AEM</t>
  </si>
  <si>
    <t>YQ20ANE</t>
  </si>
  <si>
    <t>YQ20BDC</t>
  </si>
  <si>
    <t>YQ20BEL</t>
  </si>
  <si>
    <t>YQ20BEM</t>
  </si>
  <si>
    <t>YQ20BNE</t>
  </si>
  <si>
    <t>YQ21AEL</t>
  </si>
  <si>
    <t>YQ21AEM</t>
  </si>
  <si>
    <t>YQ21ANE</t>
  </si>
  <si>
    <t>YQ21BEL</t>
  </si>
  <si>
    <t>YQ21BEM</t>
  </si>
  <si>
    <t>YQ21BNE</t>
  </si>
  <si>
    <t>YQ22AEL</t>
  </si>
  <si>
    <t>YQ22AEM</t>
  </si>
  <si>
    <t>YQ22ANE</t>
  </si>
  <si>
    <t>YQ22AUX</t>
  </si>
  <si>
    <t>YQ22BDC</t>
  </si>
  <si>
    <t>YQ22BEL</t>
  </si>
  <si>
    <t>YQ22BEM</t>
  </si>
  <si>
    <t>YQ22BNE</t>
  </si>
  <si>
    <t>YQ23AEL</t>
  </si>
  <si>
    <t>YQ23AEM</t>
  </si>
  <si>
    <t>YQ23ANE</t>
  </si>
  <si>
    <t>YQ23AUX</t>
  </si>
  <si>
    <t>YQ23BDC</t>
  </si>
  <si>
    <t>YQ23BEL</t>
  </si>
  <si>
    <t>YQ23BEM</t>
  </si>
  <si>
    <t>YQ23BNE</t>
  </si>
  <si>
    <t>YQ24AEL</t>
  </si>
  <si>
    <t>YQ24AEM</t>
  </si>
  <si>
    <t>YQ24ANE</t>
  </si>
  <si>
    <t>YQ24BEL</t>
  </si>
  <si>
    <t>YQ24BEM</t>
  </si>
  <si>
    <t>YQ24BNE</t>
  </si>
  <si>
    <t>YQ25AEL</t>
  </si>
  <si>
    <t>YQ25AEM</t>
  </si>
  <si>
    <t>YQ25ANE</t>
  </si>
  <si>
    <t>YQ25BEL</t>
  </si>
  <si>
    <t>YQ25BEM</t>
  </si>
  <si>
    <t>YQ25BNE</t>
  </si>
  <si>
    <t>YQ26ADC</t>
  </si>
  <si>
    <t>YQ26AEL</t>
  </si>
  <si>
    <t>YQ26AEM</t>
  </si>
  <si>
    <t>YQ26ANE</t>
  </si>
  <si>
    <t>YQ26BDC</t>
  </si>
  <si>
    <t>YQ26BEL</t>
  </si>
  <si>
    <t>YQ26BEM</t>
  </si>
  <si>
    <t>YQ26BNE</t>
  </si>
  <si>
    <t>YQ26CDC</t>
  </si>
  <si>
    <t>YQ26CEL</t>
  </si>
  <si>
    <t>YQ26CEM</t>
  </si>
  <si>
    <t>YQ26CNE</t>
  </si>
  <si>
    <t>YQ30ZDC</t>
  </si>
  <si>
    <t>YQ30ZEL</t>
  </si>
  <si>
    <t>YQ30ZEM</t>
  </si>
  <si>
    <t>YQ30ZNE</t>
  </si>
  <si>
    <t>YQ31ADC</t>
  </si>
  <si>
    <t>YQ31AEL</t>
  </si>
  <si>
    <t>YQ31AEM</t>
  </si>
  <si>
    <t>YQ31ANE</t>
  </si>
  <si>
    <t>YQ31BDC</t>
  </si>
  <si>
    <t>YQ31BEL</t>
  </si>
  <si>
    <t>YQ31BEM</t>
  </si>
  <si>
    <t>YQ31BNE</t>
  </si>
  <si>
    <t>YQ31BUX</t>
  </si>
  <si>
    <t>YQ32ADC</t>
  </si>
  <si>
    <t>YQ32AEL</t>
  </si>
  <si>
    <t>YQ32AEM</t>
  </si>
  <si>
    <t>YQ32ANE</t>
  </si>
  <si>
    <t>YQ32AUX</t>
  </si>
  <si>
    <t>YQ32BDC</t>
  </si>
  <si>
    <t>YQ32BEL</t>
  </si>
  <si>
    <t>YQ32BEM</t>
  </si>
  <si>
    <t>YQ32BNE</t>
  </si>
  <si>
    <t>YQ40ZDC</t>
  </si>
  <si>
    <t>YQ40ZEL</t>
  </si>
  <si>
    <t>YQ40ZEM</t>
  </si>
  <si>
    <t>YQ41ZDC</t>
  </si>
  <si>
    <t>YQ41ZEL</t>
  </si>
  <si>
    <t>YQ41ZEM</t>
  </si>
  <si>
    <t>YQ41ZNE</t>
  </si>
  <si>
    <t>YQ42ZDC</t>
  </si>
  <si>
    <t>YQ42ZEL</t>
  </si>
  <si>
    <t>YQ42ZEM</t>
  </si>
  <si>
    <t>YQ42ZNE</t>
  </si>
  <si>
    <t>YQ50ADC</t>
  </si>
  <si>
    <t>YQ50AEL</t>
  </si>
  <si>
    <t>YQ50AEM</t>
  </si>
  <si>
    <t>YQ50ANE</t>
  </si>
  <si>
    <t>YQ50BDC</t>
  </si>
  <si>
    <t>YQ50BEL</t>
  </si>
  <si>
    <t>YQ50BEM</t>
  </si>
  <si>
    <t>YQ50BNE</t>
  </si>
  <si>
    <t>YQ50CDC</t>
  </si>
  <si>
    <t>YQ50CEL</t>
  </si>
  <si>
    <t>YQ50CEM</t>
  </si>
  <si>
    <t>YQ50CNE</t>
  </si>
  <si>
    <t>YQ50DDC</t>
  </si>
  <si>
    <t>YQ50DEL</t>
  </si>
  <si>
    <t>YQ50DEM</t>
  </si>
  <si>
    <t>YQ50DNE</t>
  </si>
  <si>
    <t>YQ50DUX</t>
  </si>
  <si>
    <t>YQ50EDC</t>
  </si>
  <si>
    <t>YQ50EEL</t>
  </si>
  <si>
    <t>YQ50EEM</t>
  </si>
  <si>
    <t>YQ50ENE</t>
  </si>
  <si>
    <t>YQ50EUX</t>
  </si>
  <si>
    <t>YQ50FDC</t>
  </si>
  <si>
    <t>YQ50FEL</t>
  </si>
  <si>
    <t>YQ50FEM</t>
  </si>
  <si>
    <t>YQ50FNE</t>
  </si>
  <si>
    <t>YQ50FUX</t>
  </si>
  <si>
    <t>YQ51AEL</t>
  </si>
  <si>
    <t>YQ51AEM</t>
  </si>
  <si>
    <t>YQ51ANE</t>
  </si>
  <si>
    <t>YQ51BDC</t>
  </si>
  <si>
    <t>YQ51BEL</t>
  </si>
  <si>
    <t>YQ51BEM</t>
  </si>
  <si>
    <t>YQ51BNE</t>
  </si>
  <si>
    <t>YQ51CDC</t>
  </si>
  <si>
    <t>YQ51CEL</t>
  </si>
  <si>
    <t>YQ51CEM</t>
  </si>
  <si>
    <t>YQ51CNE</t>
  </si>
  <si>
    <t>YQ51CUX</t>
  </si>
  <si>
    <t>YQ51DDC</t>
  </si>
  <si>
    <t>YQ51DEL</t>
  </si>
  <si>
    <t>YQ51DEM</t>
  </si>
  <si>
    <t>YQ51DNE</t>
  </si>
  <si>
    <t>YQ51EDC</t>
  </si>
  <si>
    <t>YQ51EEL</t>
  </si>
  <si>
    <t>YQ51EEM</t>
  </si>
  <si>
    <t>YQ51ENE</t>
  </si>
  <si>
    <t>YQ51EUX</t>
  </si>
  <si>
    <t>YR01ZEL</t>
  </si>
  <si>
    <t>YR01ZEM</t>
  </si>
  <si>
    <t>YR01ZNE</t>
  </si>
  <si>
    <t>YR02ZEL</t>
  </si>
  <si>
    <t>YR02ZEM</t>
  </si>
  <si>
    <t>YR02ZNE</t>
  </si>
  <si>
    <t>YR03ZDC</t>
  </si>
  <si>
    <t>YR03ZEL</t>
  </si>
  <si>
    <t>YR03ZEM</t>
  </si>
  <si>
    <t>YR03ZNE</t>
  </si>
  <si>
    <t>YR04ZDC</t>
  </si>
  <si>
    <t>YR04ZEL</t>
  </si>
  <si>
    <t>YR04ZEM</t>
  </si>
  <si>
    <t>YR04ZNE</t>
  </si>
  <si>
    <t>YR10ADC</t>
  </si>
  <si>
    <t>YR10AEL</t>
  </si>
  <si>
    <t>YR10AEM</t>
  </si>
  <si>
    <t>YR10ANE</t>
  </si>
  <si>
    <t>YR10BDC</t>
  </si>
  <si>
    <t>YR10BEL</t>
  </si>
  <si>
    <t>YR10BEM</t>
  </si>
  <si>
    <t>YR10BNE</t>
  </si>
  <si>
    <t>YR10CDC</t>
  </si>
  <si>
    <t>YR10CEL</t>
  </si>
  <si>
    <t>YR10CEM</t>
  </si>
  <si>
    <t>YR10CNE</t>
  </si>
  <si>
    <t>YR11ADC</t>
  </si>
  <si>
    <t>YR11AEL</t>
  </si>
  <si>
    <t>YR11AEM</t>
  </si>
  <si>
    <t>YR11ANE</t>
  </si>
  <si>
    <t>YR11BDC</t>
  </si>
  <si>
    <t>YR11BEL</t>
  </si>
  <si>
    <t>YR11BEM</t>
  </si>
  <si>
    <t>YR11BNE</t>
  </si>
  <si>
    <t>YR11CDC</t>
  </si>
  <si>
    <t>YR11CEL</t>
  </si>
  <si>
    <t>YR11CEM</t>
  </si>
  <si>
    <t>YR11CNE</t>
  </si>
  <si>
    <t>YR11DDC</t>
  </si>
  <si>
    <t>YR11DEL</t>
  </si>
  <si>
    <t>YR11DEM</t>
  </si>
  <si>
    <t>YR11DNE</t>
  </si>
  <si>
    <t>YR12ZDC</t>
  </si>
  <si>
    <t>YR12ZEL</t>
  </si>
  <si>
    <t>YR12ZEM</t>
  </si>
  <si>
    <t>YR12ZNE</t>
  </si>
  <si>
    <t>YR13ZDC</t>
  </si>
  <si>
    <t>YR13ZEL</t>
  </si>
  <si>
    <t>YR13ZEM</t>
  </si>
  <si>
    <t>YR13ZNE</t>
  </si>
  <si>
    <t>YR14ADC</t>
  </si>
  <si>
    <t>YR14AEL</t>
  </si>
  <si>
    <t>YR14AEM</t>
  </si>
  <si>
    <t>YR14ANE</t>
  </si>
  <si>
    <t>YR14BDC</t>
  </si>
  <si>
    <t>YR14BEL</t>
  </si>
  <si>
    <t>YR14BEM</t>
  </si>
  <si>
    <t>YR14BNE</t>
  </si>
  <si>
    <t>YR15ADC</t>
  </si>
  <si>
    <t>YR15AEL</t>
  </si>
  <si>
    <t>YR15AEM</t>
  </si>
  <si>
    <t>YR15ANE</t>
  </si>
  <si>
    <t>YR15BDC</t>
  </si>
  <si>
    <t>YR15BEL</t>
  </si>
  <si>
    <t>YR15BEM</t>
  </si>
  <si>
    <t>YR15BNE</t>
  </si>
  <si>
    <t>YR15CDC</t>
  </si>
  <si>
    <t>YR15CEL</t>
  </si>
  <si>
    <t>YR15CEM</t>
  </si>
  <si>
    <t>YR15CNE</t>
  </si>
  <si>
    <t>YR20ZDC</t>
  </si>
  <si>
    <t>YR20ZEL</t>
  </si>
  <si>
    <t>YR20ZEM</t>
  </si>
  <si>
    <t>YR20ZNE</t>
  </si>
  <si>
    <t>YR21ADC</t>
  </si>
  <si>
    <t>YR21AEL</t>
  </si>
  <si>
    <t>YR21AEM</t>
  </si>
  <si>
    <t>YR21ANE</t>
  </si>
  <si>
    <t>YR21BDC</t>
  </si>
  <si>
    <t>YR21BEL</t>
  </si>
  <si>
    <t>YR21BEM</t>
  </si>
  <si>
    <t>YR21BNE</t>
  </si>
  <si>
    <t>YR22ADC</t>
  </si>
  <si>
    <t>YR22AEL</t>
  </si>
  <si>
    <t>YR22AEM</t>
  </si>
  <si>
    <t>YR22ANE</t>
  </si>
  <si>
    <t>YR22BDC</t>
  </si>
  <si>
    <t>YR22BEL</t>
  </si>
  <si>
    <t>YR22BEM</t>
  </si>
  <si>
    <t>YR22BNE</t>
  </si>
  <si>
    <t>YR22CDC</t>
  </si>
  <si>
    <t>YR22CEL</t>
  </si>
  <si>
    <t>YR22CEM</t>
  </si>
  <si>
    <t>YR22CNE</t>
  </si>
  <si>
    <t>YR23ADC</t>
  </si>
  <si>
    <t>YR23AEL</t>
  </si>
  <si>
    <t>YR23AEM</t>
  </si>
  <si>
    <t>YR23ANE</t>
  </si>
  <si>
    <t>YR23BDC</t>
  </si>
  <si>
    <t>YR23BEL</t>
  </si>
  <si>
    <t>YR23BEM</t>
  </si>
  <si>
    <t>YR23BNE</t>
  </si>
  <si>
    <t>YR24ADC</t>
  </si>
  <si>
    <t>YR24AEL</t>
  </si>
  <si>
    <t>YR24AEM</t>
  </si>
  <si>
    <t>YR24ANE</t>
  </si>
  <si>
    <t>YR24BDC</t>
  </si>
  <si>
    <t>YR24BEL</t>
  </si>
  <si>
    <t>YR24BEM</t>
  </si>
  <si>
    <t>YR24BNE</t>
  </si>
  <si>
    <t>YR25ZDC</t>
  </si>
  <si>
    <t>YR25ZEL</t>
  </si>
  <si>
    <t>YR25ZEM</t>
  </si>
  <si>
    <t>YR25ZNE</t>
  </si>
  <si>
    <t>YR26ZDC</t>
  </si>
  <si>
    <t>YR26ZEL</t>
  </si>
  <si>
    <t>YR26ZEM</t>
  </si>
  <si>
    <t>YR26ZNE</t>
  </si>
  <si>
    <t>YR30ZDC</t>
  </si>
  <si>
    <t>YR30ZEL</t>
  </si>
  <si>
    <t>YR30ZEM</t>
  </si>
  <si>
    <t>YR31ZDC</t>
  </si>
  <si>
    <t>YR31ZEL</t>
  </si>
  <si>
    <t>YR31ZEM</t>
  </si>
  <si>
    <t>YR32ZDC</t>
  </si>
  <si>
    <t>YR32ZEL</t>
  </si>
  <si>
    <t>YR32ZEM</t>
  </si>
  <si>
    <t>YR33ZDC</t>
  </si>
  <si>
    <t>YR33ZEL</t>
  </si>
  <si>
    <t>YR33ZEM</t>
  </si>
  <si>
    <t>YR40ADC</t>
  </si>
  <si>
    <t>YR40AEL</t>
  </si>
  <si>
    <t>YR40AEM</t>
  </si>
  <si>
    <t>YR40ANE</t>
  </si>
  <si>
    <t>YR40BDC</t>
  </si>
  <si>
    <t>YR40BEL</t>
  </si>
  <si>
    <t>YR40BEM</t>
  </si>
  <si>
    <t>YR40BNE</t>
  </si>
  <si>
    <t>YR41ADC</t>
  </si>
  <si>
    <t>YR41AEL</t>
  </si>
  <si>
    <t>YR41AEM</t>
  </si>
  <si>
    <t>YR41ANE</t>
  </si>
  <si>
    <t>YR41BDC</t>
  </si>
  <si>
    <t>YR41BEL</t>
  </si>
  <si>
    <t>YR41BEM</t>
  </si>
  <si>
    <t>YR41BNE</t>
  </si>
  <si>
    <t>YR42ADC</t>
  </si>
  <si>
    <t>YR42AEL</t>
  </si>
  <si>
    <t>YR42AEM</t>
  </si>
  <si>
    <t>YR42ANE</t>
  </si>
  <si>
    <t>YR42BDC</t>
  </si>
  <si>
    <t>YR42BEL</t>
  </si>
  <si>
    <t>YR42BEM</t>
  </si>
  <si>
    <t>YR42BNE</t>
  </si>
  <si>
    <t>YR43ADC</t>
  </si>
  <si>
    <t>YR43AEL</t>
  </si>
  <si>
    <t>YR43AEM</t>
  </si>
  <si>
    <t>YR43ANE</t>
  </si>
  <si>
    <t>YR43AUX</t>
  </si>
  <si>
    <t>YR43BDC</t>
  </si>
  <si>
    <t>YR43BEL</t>
  </si>
  <si>
    <t>YR43BEM</t>
  </si>
  <si>
    <t>YR43BNE</t>
  </si>
  <si>
    <t>YR43BUX</t>
  </si>
  <si>
    <t>YR44ADC</t>
  </si>
  <si>
    <t>YR44AEL</t>
  </si>
  <si>
    <t>YR44AEM</t>
  </si>
  <si>
    <t>YR44ANE</t>
  </si>
  <si>
    <t>YR44AUX</t>
  </si>
  <si>
    <t>YR44BDC</t>
  </si>
  <si>
    <t>YR44BEL</t>
  </si>
  <si>
    <t>YR44BEM</t>
  </si>
  <si>
    <t>YR44BNE</t>
  </si>
  <si>
    <t>YR44BUX</t>
  </si>
  <si>
    <t>YR45ZDC</t>
  </si>
  <si>
    <t>YR45ZEL</t>
  </si>
  <si>
    <t>YR45ZEM</t>
  </si>
  <si>
    <t>YR45ZNE</t>
  </si>
  <si>
    <t>YR46ZDC</t>
  </si>
  <si>
    <t>YR46ZEL</t>
  </si>
  <si>
    <t>YR46ZEM</t>
  </si>
  <si>
    <t>YR46ZNE</t>
  </si>
  <si>
    <t>YR47ZDC</t>
  </si>
  <si>
    <t>YR47ZEL</t>
  </si>
  <si>
    <t>YR47ZEM</t>
  </si>
  <si>
    <t>YR47ZNE</t>
  </si>
  <si>
    <t>YR48ZDC</t>
  </si>
  <si>
    <t>YR48ZEL</t>
  </si>
  <si>
    <t>YR48ZEM</t>
  </si>
  <si>
    <t>YR48ZNE</t>
  </si>
  <si>
    <t>YZ01ZDC</t>
  </si>
  <si>
    <t>YZ01ZEL</t>
  </si>
  <si>
    <t>YZ01ZEM</t>
  </si>
  <si>
    <t>YZ01ZNE</t>
  </si>
  <si>
    <t>YZ02ZDC</t>
  </si>
  <si>
    <t>YZ02ZEL</t>
  </si>
  <si>
    <t>YZ02ZEM</t>
  </si>
  <si>
    <t>YZ02ZNE</t>
  </si>
  <si>
    <t>YZ02ZUX</t>
  </si>
  <si>
    <t>YZ03ZDC</t>
  </si>
  <si>
    <t>YZ03ZEL</t>
  </si>
  <si>
    <t>YZ03ZEM</t>
  </si>
  <si>
    <t>YZ03ZNE</t>
  </si>
  <si>
    <t>YZ04ZDC</t>
  </si>
  <si>
    <t>YZ04ZEL</t>
  </si>
  <si>
    <t>YZ04ZEM</t>
  </si>
  <si>
    <t>YZ04ZNE</t>
  </si>
  <si>
    <t>YZ05ZDC</t>
  </si>
  <si>
    <t>YZ05ZEL</t>
  </si>
  <si>
    <t>YZ06ZDC</t>
  </si>
  <si>
    <t>YZ06ZEL</t>
  </si>
  <si>
    <t>YZ06ZEM</t>
  </si>
  <si>
    <t>YZ06ZNE</t>
  </si>
  <si>
    <t>YZ07ZDC</t>
  </si>
  <si>
    <t>YZ07ZEL</t>
  </si>
  <si>
    <t>YZ07ZEM</t>
  </si>
  <si>
    <t>YZ08ZDC</t>
  </si>
  <si>
    <t>YZ08ZEL</t>
  </si>
  <si>
    <t>YZ08ZEM</t>
  </si>
  <si>
    <t>YZ08ZNE</t>
  </si>
  <si>
    <t>BP Flag</t>
  </si>
  <si>
    <t>BPT premium (implied)</t>
  </si>
  <si>
    <t>TUR &amp; Laser LB25</t>
  </si>
  <si>
    <t xml:space="preserve">BPT price DC </t>
  </si>
  <si>
    <t>BPT price EL</t>
  </si>
  <si>
    <t>Combined price (check)</t>
  </si>
  <si>
    <t xml:space="preserve">Quantum difference actual vs projected </t>
  </si>
  <si>
    <t>Activty DC</t>
  </si>
  <si>
    <t>Activity EL</t>
  </si>
  <si>
    <t>Flagged activty DC</t>
  </si>
  <si>
    <t>Flagged Activity EL</t>
  </si>
  <si>
    <t>Target compliance</t>
  </si>
  <si>
    <t>see individual HRGs</t>
  </si>
  <si>
    <t>Proposed Fistula Price (target compliance rate)</t>
  </si>
  <si>
    <t>Proposed Catheter Price (target compliance rate)</t>
  </si>
  <si>
    <t>Activity not meeting BPT criteria (if target BPT compliance is achieved)</t>
  </si>
  <si>
    <t>BPT activity if target compliance with BPT is achieved</t>
  </si>
  <si>
    <t>Total quantum (actual)</t>
  </si>
  <si>
    <t>Total quantum using target rates</t>
  </si>
  <si>
    <t>Target rates for proportions done as DZ06A</t>
  </si>
  <si>
    <t>DZ06A (DC/EL) should be around £100 higher than DZ16F (NE)</t>
  </si>
  <si>
    <t xml:space="preserve">DZ16F (NE) sould have twice the price as DZ16G (NE) </t>
  </si>
  <si>
    <t>Target activity using target rates</t>
  </si>
  <si>
    <t>difference in quantum using target vs actual rates</t>
  </si>
  <si>
    <t>EBD - see individual HRG</t>
  </si>
  <si>
    <t>Interventional radiology (retired in 16/17)</t>
  </si>
  <si>
    <t>New Daycase BPTs</t>
  </si>
  <si>
    <t>Spell flag if applicable</t>
  </si>
  <si>
    <t>Differential in £ (if applicable)</t>
  </si>
  <si>
    <t>BADS DC rate</t>
  </si>
  <si>
    <t>Row Labels</t>
  </si>
  <si>
    <t>BADS Name</t>
  </si>
  <si>
    <t>Current BPT</t>
  </si>
  <si>
    <t>Potential new area (based on &gt;2000 spells, current achievement&lt;90%, current achievement&lt;90% of BADS rate, and 15p.p difference between top5percentile and median)</t>
  </si>
  <si>
    <t>Outcome (based on previous filters plus individual HRG&gt;2000 spells, individual HRG rates being below BADS and not in existing BPT)</t>
  </si>
  <si>
    <t>HRGs</t>
  </si>
  <si>
    <t>Relevant activity</t>
  </si>
  <si>
    <t>Anterior colporrhaphy: BADS rate 40%</t>
  </si>
  <si>
    <t>Anterior colporrhaphy</t>
  </si>
  <si>
    <t xml:space="preserve">MA04D (7% achievement). MA07G has 0% DC rate and HRG suggests more complex. </t>
  </si>
  <si>
    <t>Autograft anterior cruciate ligament reconstruction: BADS rate 40%</t>
  </si>
  <si>
    <t>Autograft anterior cruciate ligament reconstruction</t>
  </si>
  <si>
    <t>HB22C has DC rate of 26% and makes up 50% of activity. HB21C is part of PROMs BPT so avoid</t>
  </si>
  <si>
    <t>Biopsy / sampling of cervical lymph nodes: BADS rate 80%</t>
  </si>
  <si>
    <t>Biopsy/Sampling of cervical lymph nodes</t>
  </si>
  <si>
    <t>CA05A has has 76% of activity and current rate of 71%. CA05B is for children</t>
  </si>
  <si>
    <t>Bone marrow biopsy: BADS rate 95%</t>
  </si>
  <si>
    <t>Bone marrow biopsy</t>
  </si>
  <si>
    <t>SA33Z has 98% achievement. GB06H has 63% achievement and 20% of activity so could use this.</t>
  </si>
  <si>
    <t>Creation of arteriovenous fistula for dialysis: BADS rate 80%</t>
  </si>
  <si>
    <t>Creation of arteriovenous fistula for dialysis</t>
  </si>
  <si>
    <t>YQ42Z has 61% achievement. It has 91% of the activity. Note interaction with dialysis BPT</t>
  </si>
  <si>
    <t>Dacryocysto-rhinostomy including insertion of tube: BADS rate 90%</t>
  </si>
  <si>
    <t>Dacryocystorhinostomy including insertion of tube</t>
  </si>
  <si>
    <t>BZ09D has 64% achievement. 86% of activity</t>
  </si>
  <si>
    <t>Diagnostic laparoscopy: BADS rate 85%</t>
  </si>
  <si>
    <t>Diagnostic laparoscopy</t>
  </si>
  <si>
    <t>FZ13C rate 71% and 38% of activity. MA10Z intereacts with outpatient BPTs. MA24Z has 90% rate so above target.</t>
  </si>
  <si>
    <t>Endoscopic insertion of prosthesis into ureter: BADS rate 90%</t>
  </si>
  <si>
    <t>Endoscopic insertion of prosthesis into ureter</t>
  </si>
  <si>
    <t>LB09D has rate of 47% and has 59% of activity.Other HRGs too low activity</t>
  </si>
  <si>
    <t>LD09D</t>
  </si>
  <si>
    <t>Endoscopic resection / destruction of lesion of bladder: BADS rate 50%</t>
  </si>
  <si>
    <t>Endoscopic resection/ destruction of lesion of bladder</t>
  </si>
  <si>
    <t>LB13F has rate of 11%. LB13E has 6%. LB14Z has a rate above BADS</t>
  </si>
  <si>
    <t>LB13F and LB13E</t>
  </si>
  <si>
    <t>Excision biopsy of lymph node for diagnosis (cervical, inguinal, axillary): BADS rate 80%</t>
  </si>
  <si>
    <t>Excision biopsy of lymph node for diagnosis (cervical,</t>
  </si>
  <si>
    <t>DZ64C at target. JA24F likely to interact with existing BPTs. FZ12Q has 64% achievement (query whether it is a good HRG to use)</t>
  </si>
  <si>
    <t>Excision of lesion of parathyroids: BADS rate 30%</t>
  </si>
  <si>
    <t>Excision of lesion of parathyroids</t>
  </si>
  <si>
    <t xml:space="preserve">KA03D has a rate of 10% and has 63% of the activity. KA03C has insufficient activity. </t>
  </si>
  <si>
    <t>Implantation of cardiac pacemaker BADS rate 90%</t>
  </si>
  <si>
    <t>Implantation of cardiac pacemaker</t>
  </si>
  <si>
    <t>Four HRGs possible. Need clinical input as rates differ between HRGs of apparent different complexity EA03E 59%, EA05D 38%, EA03D 52%, EA05C 30%</t>
  </si>
  <si>
    <t>EA03E, EA05D, EA03D, EA05C</t>
  </si>
  <si>
    <t>Laparoscopy and therapeutic procedures including laser, diathermy and destruction eg endometriosis, adhesiolysis, tubal surgery: BADS rate 70%</t>
  </si>
  <si>
    <t>Therapeutic laparoscopic procedures including laser,diathermy and destruction eg endometriosis, adhesiolysis,</t>
  </si>
  <si>
    <t xml:space="preserve">MA10Z interacts with existing BPT. Unclear what BADS rate is, MA29Z has 55% achievement, MA30Z has 71% achievement above BADS. </t>
  </si>
  <si>
    <t>Liver Biopsy: BADS rate 90%</t>
  </si>
  <si>
    <t>Liver Biopsy</t>
  </si>
  <si>
    <t>GB04D has achievement of 70%</t>
  </si>
  <si>
    <t>Oophorectomy and salpingectomy (inc bilateral): BADS rate 70%</t>
  </si>
  <si>
    <t>Laparoscopic oophorectomy and salpingectomy</t>
  </si>
  <si>
    <t>MA08B 25%, MA07G 12%...need both if we want to incentivise laparoscopic approach</t>
  </si>
  <si>
    <t>MA08B and MA07G</t>
  </si>
  <si>
    <t>Optical Urethrotomy</t>
  </si>
  <si>
    <t>LB55A 42%. What are the BADS rates</t>
  </si>
  <si>
    <t>BADS rate 90%</t>
  </si>
  <si>
    <t>Polypectomy of internal nose: BADS rate 90%</t>
  </si>
  <si>
    <t>Polypectomy of internal nose</t>
  </si>
  <si>
    <t>CA14Z 55% and CA28Z 52%</t>
  </si>
  <si>
    <t>CA14Z and CA28Z</t>
  </si>
  <si>
    <t>Posterior Colporrhaphy: BADS rate 40%</t>
  </si>
  <si>
    <t>Posterior colporrhaphy</t>
  </si>
  <si>
    <t>MA04D 6%. Included as a potential on another list</t>
  </si>
  <si>
    <t>Renal Biopsy: BADS rate 95%</t>
  </si>
  <si>
    <t>Renal Biopsy</t>
  </si>
  <si>
    <t>YZ01Z 57%</t>
  </si>
  <si>
    <t>Repair of other abdominal hernia</t>
  </si>
  <si>
    <t>FZ17G 67%. What is the BADS rate. Included under another BPT</t>
  </si>
  <si>
    <t>BADS rate 85%</t>
  </si>
  <si>
    <t>Transluminal operations procedures on femoral artery: BADS rate 70%</t>
  </si>
  <si>
    <t>Transluminal operations on iliac and femoral artery</t>
  </si>
  <si>
    <t>YR11D 41%, YR25Z 45%</t>
  </si>
  <si>
    <t>YR11D and YR25Z</t>
  </si>
  <si>
    <t>Ureteroscopic extraction of calculus of ureter: BADS rate 50%</t>
  </si>
  <si>
    <t>Ureteroscopic extraction of calculus of ureter</t>
  </si>
  <si>
    <t>LB65E 28%</t>
  </si>
  <si>
    <t>HRG list</t>
  </si>
  <si>
    <t>BADS rate</t>
  </si>
  <si>
    <t>HRG1 code</t>
  </si>
  <si>
    <t>HRG2 code</t>
  </si>
  <si>
    <t>HRG3 code</t>
  </si>
  <si>
    <t>HRG4 code</t>
  </si>
  <si>
    <t>Intermediate Open Lower Genital Tract Procedures with CC Score 0-2</t>
  </si>
  <si>
    <t>Major Knee Procedures for Non-Trauma, Category 1, without CC</t>
  </si>
  <si>
    <t>Minor Neck Procedures, 19 years and over</t>
  </si>
  <si>
    <t>Intermediate Therapeutic Endoscopic Retrograde Cholangiopancreatography with CC Score 0-1</t>
  </si>
  <si>
    <t>Open Arteriovenous Fistula, Graft or Shunt Procedures</t>
  </si>
  <si>
    <t>Intermediate Orbits or Lacrimal Procedures, 19 years and over, with CC Score 0-1</t>
  </si>
  <si>
    <t>Minor Therapeutic or Diagnostic, General Abdominal Procedures, 19 years and over</t>
  </si>
  <si>
    <t>Intermediate Endoscopic Ureter Procedures, 19 years and over</t>
  </si>
  <si>
    <t>Major Endoscopic Bladder Procedures with CC Score 0-1</t>
  </si>
  <si>
    <t>Major Endoscopic Bladder Procedures with CC Score 2-4</t>
  </si>
  <si>
    <t>Major General Abdominal Procedures, 19 years and over, with CC Score 0</t>
  </si>
  <si>
    <t>Parathyroid Procedures with CC Score 0-1</t>
  </si>
  <si>
    <t>Pace 1: Single Chamber or Implantable Diagnostic Device, with CC Score 0-1</t>
  </si>
  <si>
    <t>Pace 2: Dual Chamber, with CC Score 0-1</t>
  </si>
  <si>
    <t>Pace 1: Single Chamber or Implantable Diagnostic Device, with CC Score 2-4</t>
  </si>
  <si>
    <t>Pace 2: Dual Chamber, with CC Score 2-4</t>
  </si>
  <si>
    <t>Major Female Pelvic Peritoneum Adhesion Procedures</t>
  </si>
  <si>
    <t>Minor, Endoscopic or Percutaneous, Hepatobiliary or Pancreatic Procedures, 19 years and over</t>
  </si>
  <si>
    <t>Major, Laparoscopic or Endoscopic, Upper Genital Tract Procedures, with CC Score 0-1</t>
  </si>
  <si>
    <t>Major Open Upper Genital Tract Procedures with CC Score 0-2</t>
  </si>
  <si>
    <t>Minor or Intermediate, Urethra Procedures, 19 years and over</t>
  </si>
  <si>
    <t>Nasal Polypectomy</t>
  </si>
  <si>
    <t>Intermediate Sinus Procedures</t>
  </si>
  <si>
    <t>Abdominal Hernia Procedures, 19 years and over, with CC Score 0</t>
  </si>
  <si>
    <t>Arteriography</t>
  </si>
  <si>
    <t>Major Endoscopic, Kidney or Ureter Procedures, 19 years and over, with CC Score 0-2</t>
  </si>
  <si>
    <t>HRG design for new Daycase BPTs</t>
  </si>
  <si>
    <t xml:space="preserve">New Day case proposals </t>
  </si>
  <si>
    <t>HRG label</t>
  </si>
  <si>
    <t>DC rate (12/13)</t>
  </si>
  <si>
    <t>BADS target rate</t>
  </si>
  <si>
    <t>Activity (12/13)</t>
  </si>
  <si>
    <t>% of HRG activity</t>
  </si>
  <si>
    <t>BPT level</t>
  </si>
  <si>
    <t>Sub-HRG</t>
  </si>
  <si>
    <t>Biopsy / sampling of cervical lymph nodes</t>
  </si>
  <si>
    <t>Dacryocysto-rhinostomy including insertion of tube</t>
  </si>
  <si>
    <t>Endoscopic resection / destruction of lesion of bladder</t>
  </si>
  <si>
    <t>Excision biopsy of lymph node for diagnosis (cervical, inguinal, axillary)</t>
  </si>
  <si>
    <t>Laparoscopy and therapeutic procedures including laser, diathermy and destruction eg endometriosis, adhesiolysis, tubal surgery</t>
  </si>
  <si>
    <t>Oophorectomy and salpingectomy (inc bilateral)</t>
  </si>
  <si>
    <t>Posterior Colporrhaphy</t>
  </si>
  <si>
    <t>Transluminal operations procedures on femoral artery</t>
  </si>
  <si>
    <t>activity</t>
  </si>
  <si>
    <t>quantum 1</t>
  </si>
  <si>
    <t>adjusted prices</t>
  </si>
  <si>
    <t>quantum 2</t>
  </si>
  <si>
    <t>quantum reconciled prices</t>
  </si>
  <si>
    <t>acitvity NE</t>
  </si>
  <si>
    <t>activity SSEM</t>
  </si>
  <si>
    <t>Modelled Prices (quantum neutral)</t>
  </si>
  <si>
    <t>Long stay payments</t>
  </si>
  <si>
    <t>Calculation of scaling factor</t>
  </si>
  <si>
    <t>15/16 Prices</t>
  </si>
  <si>
    <t>16/17 prices</t>
  </si>
  <si>
    <t>Scaled Prices</t>
  </si>
  <si>
    <t>2015-16 ETO - best practice tariffs</t>
  </si>
  <si>
    <t>Final prices before scaling</t>
  </si>
  <si>
    <t>scaling</t>
  </si>
  <si>
    <t>Final prices after scaling</t>
  </si>
  <si>
    <t>13/14 activity</t>
  </si>
  <si>
    <t>ETO quantum</t>
  </si>
  <si>
    <t>16/17  quantum</t>
  </si>
  <si>
    <t>Scaling factor</t>
  </si>
  <si>
    <t>Tariff quantum</t>
  </si>
  <si>
    <t>vs 15/16</t>
  </si>
  <si>
    <t>Analysis vs 15/16</t>
  </si>
  <si>
    <t>15/16 ETO price</t>
  </si>
  <si>
    <t>15/16 modelled prices (s118)</t>
  </si>
  <si>
    <t>draft 16/17 prices (before scaling)</t>
  </si>
  <si>
    <t>draft 16/17 price with 9% scaling (illustrative)</t>
  </si>
  <si>
    <t>Diff to ETO</t>
  </si>
  <si>
    <t xml:space="preserve">Scaling factor </t>
  </si>
  <si>
    <t>HRG Description</t>
  </si>
  <si>
    <t>Clinical Area</t>
  </si>
  <si>
    <t>Sub HRG</t>
  </si>
  <si>
    <t>Flag Name</t>
  </si>
  <si>
    <t>75th Percentile</t>
  </si>
  <si>
    <t>HRG Average</t>
  </si>
  <si>
    <t>75th Percentile_rnd</t>
  </si>
  <si>
    <t>HRG Average_rnd</t>
  </si>
  <si>
    <t>New DayCase BPTs</t>
  </si>
  <si>
    <t>Female Reproductive System Procedures</t>
  </si>
  <si>
    <t>BP62</t>
  </si>
  <si>
    <t>BP63</t>
  </si>
  <si>
    <t>BP64</t>
  </si>
  <si>
    <t>BP65</t>
  </si>
  <si>
    <t>BP66</t>
  </si>
  <si>
    <t>Digestive System Procedures and Disorders</t>
  </si>
  <si>
    <t>BP67</t>
  </si>
  <si>
    <t>BP68</t>
  </si>
  <si>
    <t>BP69</t>
  </si>
  <si>
    <t>BP70</t>
  </si>
  <si>
    <t>BP71</t>
  </si>
  <si>
    <t>BP72</t>
  </si>
  <si>
    <t>Waiting for Consultation Grouper</t>
  </si>
  <si>
    <t>BP73</t>
  </si>
  <si>
    <t>BP74</t>
  </si>
  <si>
    <t>Vascular Imaging Interventions</t>
  </si>
  <si>
    <t>BP76</t>
  </si>
  <si>
    <t>BP77</t>
  </si>
  <si>
    <t>BP78</t>
  </si>
  <si>
    <t>New DayCase Information</t>
  </si>
  <si>
    <t>Sub clinical area</t>
  </si>
  <si>
    <t>Flag</t>
  </si>
  <si>
    <t>Major, Laparoscopic or Endoscopic, Upper Genital Tract Procedures, with CC Score 2+</t>
  </si>
  <si>
    <t>16-17 simplified BPTs&gt;&gt;&gt;</t>
  </si>
  <si>
    <t>Linked Sheet</t>
  </si>
  <si>
    <t>00_Other (16-17)</t>
  </si>
  <si>
    <t>01 Stroke (16-17)</t>
  </si>
  <si>
    <t>02_Renal (16-17)</t>
  </si>
  <si>
    <t>03_DayCase (16-17)</t>
  </si>
  <si>
    <t>07_FHF (16-17)</t>
  </si>
  <si>
    <t>10_Outpatients (16-17)</t>
  </si>
  <si>
    <t>12_Paed_Ep (16-17)</t>
  </si>
  <si>
    <t>14_Pleural_Effusion (16-17)</t>
  </si>
  <si>
    <t>15_Hips&amp;Knees (16-17)</t>
  </si>
  <si>
    <t>16_SameDay_EMCare (16-17)</t>
  </si>
  <si>
    <t>17_TIA (16-17)</t>
  </si>
  <si>
    <t>Input Data used&gt;&gt;&gt;</t>
  </si>
  <si>
    <t>201415_BPTs</t>
  </si>
  <si>
    <t>OPATT data for BPT</t>
  </si>
  <si>
    <t>APROC data for BPT</t>
  </si>
  <si>
    <t>RENAL_SQL</t>
  </si>
  <si>
    <t>Activity with spell flags</t>
  </si>
  <si>
    <t>Price Adjustments</t>
  </si>
  <si>
    <t>Compliance rates for SDEC</t>
  </si>
  <si>
    <t>s118 BPTs</t>
  </si>
  <si>
    <t>07. BPTs - ETO</t>
  </si>
  <si>
    <t>Currency design&gt;&gt;&gt;</t>
  </si>
  <si>
    <t>Currency design new BPT</t>
  </si>
  <si>
    <t>Currency design TFCs</t>
  </si>
  <si>
    <t>Currency design BPT HRGs</t>
  </si>
  <si>
    <t>Date updated</t>
  </si>
  <si>
    <t>Data source</t>
  </si>
  <si>
    <t>Overview</t>
  </si>
  <si>
    <t>Worksheet / Intermediary steps</t>
  </si>
  <si>
    <t>Steps</t>
  </si>
  <si>
    <t>Summary of BPT Prices</t>
  </si>
  <si>
    <t>Summary of BPT Prices under the "Other" classfication</t>
  </si>
  <si>
    <t>Summary of 2014 BPT Prices</t>
  </si>
  <si>
    <t>Final Opatt 16/17 Tariff Prices</t>
  </si>
  <si>
    <t>Final APC and Oproc 16/17 Tariff Prices</t>
  </si>
  <si>
    <t>Weighted average of 13/14 Reenal Reference cost Currencies</t>
  </si>
  <si>
    <t>Hes 13/14 APC activity without BPT flags</t>
  </si>
  <si>
    <t>Adjustments applied to BPT prices</t>
  </si>
  <si>
    <t>Same day emergency care compliance rates</t>
  </si>
  <si>
    <t>Summary of 15/16 S118 BPT Prices</t>
  </si>
  <si>
    <t>Summary of 15/16 ETO BPT Prices</t>
  </si>
  <si>
    <t>Sheet outlining the background information on the New daycase BPTs</t>
  </si>
  <si>
    <t>Sheet outlining the background information on the Opatt related BPTs</t>
  </si>
  <si>
    <t>Sheet outlining the background information on the APC and Oproc related BPTs</t>
  </si>
  <si>
    <t>Summary of _SameDay Emergency Care (16-17) Prices</t>
  </si>
  <si>
    <t>HRG Description - Including Split</t>
  </si>
  <si>
    <t>Core or Unbundled?</t>
  </si>
  <si>
    <t>Intracranial Procedures for Trauma with Diagnosis of Intracranial Injury, with CC Score 10+</t>
  </si>
  <si>
    <t>Core</t>
  </si>
  <si>
    <t>Intracranial Procedures for Trauma with Diagnosis of Intracranial Injury, with CC Score 6-9</t>
  </si>
  <si>
    <t>Intracranial Procedures for Trauma with Diagnosis of Intracranial Injury, with CC Score 3-5</t>
  </si>
  <si>
    <t>Intracranial Procedures for Trauma with Diagnosis of Intracranial Injury, with CC Score 0-2</t>
  </si>
  <si>
    <t>Intracranial Procedures for Trauma with Diagnosis of Head Injury or Skull Fracture, with CC Score 4+</t>
  </si>
  <si>
    <t>Intracranial Procedures for Trauma with Diagnosis of Head Injury or Skull Fracture, with CC Score 0-3</t>
  </si>
  <si>
    <t>Major Intracranial Procedures Except Trauma, with Cerebrovascular Accident, Nervous System Infections or Encephalopathy, with CC Score 6+</t>
  </si>
  <si>
    <t>Major Intracranial Procedures Except Trauma, with Cerebrovascular Accident, Nervous System Infections or Encephalopathy, with CC Score 0-5</t>
  </si>
  <si>
    <t>Major Intracranial Procedures Except Trauma, with Haemorrhagic Cerebrovascular Disorders, with CC Score 4+</t>
  </si>
  <si>
    <t>Major Intracranial Procedures Except Trauma, with Haemorrhagic Cerebrovascular Disorders, with CC Score 0-3</t>
  </si>
  <si>
    <t>Major Intracranial Procedures Except Trauma, with Brain Tumours or Cerebral Cysts, with CC Score 9+</t>
  </si>
  <si>
    <t>Major Intracranial Procedures Except Trauma, with Brain Tumours or Cerebral Cysts, with CC Score 6-8</t>
  </si>
  <si>
    <t>Major Intracranial Procedures Except Trauma, with Brain Tumours or Cerebral Cysts, with CC Score 3-5</t>
  </si>
  <si>
    <t>Major Intracranial Procedures Except Trauma, with Brain Tumours or Cerebral Cysts, with CC Score 0-2</t>
  </si>
  <si>
    <t>Major Intracranial Procedures Except Trauma, with Cerebral Degenerations or Miscellaneous Disorders of Nervous System, with CC Score 2+</t>
  </si>
  <si>
    <t>Major Intracranial Procedures Except Trauma, with Cerebral Degenerations or Miscellaneous Disorders of Nervous System, with CC Score 0-1</t>
  </si>
  <si>
    <t>Major Intracranial Procedures Except Trauma, with Muscular, Balance, Cranial or Peripheral Nerve Disorders, or Epilepsy, with CC Score 2+</t>
  </si>
  <si>
    <t>Major Intracranial Procedures Except Trauma, with Muscular, Balance, Cranial or Peripheral Nerve Disorders, or Epilepsy, with CC Score 0-1</t>
  </si>
  <si>
    <t>Major Intracranial Procedures Except Trauma, with Other Diagnoses, with CC Score 6+</t>
  </si>
  <si>
    <t>Major Intracranial Procedures Except Trauma, with Other Diagnoses, with CC Score 3-5</t>
  </si>
  <si>
    <t>Major Intracranial Procedures Except Trauma, with Other Diagnoses, with CC Score 0-2</t>
  </si>
  <si>
    <t>Intermediate Intracranial Procedures Except Trauma, with Cerebrovascular Accident, Nervous System Infections or Encephalopathy</t>
  </si>
  <si>
    <t>Intermediate Intracranial Procedures Except Trauma, with Haemorrhagic Cerebrovascular Disorders</t>
  </si>
  <si>
    <t>Intermediate Intracranial Procedures Except Trauma, with Brain Tumours or Cerebral Cysts, with CC Score 6+</t>
  </si>
  <si>
    <t>Intermediate Intracranial Procedures Except Trauma, with Brain Tumours or Cerebral Cysts, with CC Score 3-5</t>
  </si>
  <si>
    <t>Intermediate Intracranial Procedures Except Trauma, with Brain Tumours or Cerebral Cysts, with CC Score 0-2</t>
  </si>
  <si>
    <t>Intermediate Intracranial Procedures Except Trauma, with Cerebral Degenerations or Miscellaneous Disorders of Nervous System with CC Score 3+</t>
  </si>
  <si>
    <t>Intermediate Intracranial Procedures Except Trauma, with Cerebral Degenerations or Miscellaneous Disorders of Nervous System with CC Score 0-2</t>
  </si>
  <si>
    <t>Intermediate Intracranial Procedures Except Trauma, with Muscular, Balance, Cranial or Peripheral Nerve Disorders, or Epilepsy</t>
  </si>
  <si>
    <t>Intermediate Intracranial Procedures Except Trauma, with Other Diagnoses, with CC Score 4+</t>
  </si>
  <si>
    <t>Intermediate Intracranial Procedures Except Trauma, with Other Diagnoses, with CC Score 2-3</t>
  </si>
  <si>
    <t>Intermediate Intracranial Procedures Except Trauma, with Other Diagnoses, with CC Score 0-1</t>
  </si>
  <si>
    <t>Minor Intracranial Procedures Except Trauma, with Cerebrovascular Accident, Nervous System Infections or Encephalopathy</t>
  </si>
  <si>
    <t>Minor Intracranial Procedures Except Trauma, with Haemorrhagic Cerebrovascular Disorders, with CC Score 5+</t>
  </si>
  <si>
    <t>Minor Intracranial Procedures Except Trauma, with Haemorrhagic Cerebrovascular Disorders, with CC Score 0-4</t>
  </si>
  <si>
    <t>Minor Intracranial Procedures Except Trauma, with Brain Tumours or Cerebral Cysts, with CC Score 3+</t>
  </si>
  <si>
    <t>Minor Intracranial Procedures Except Trauma, with Brain Tumours or Cerebral Cysts, with CC Score 0-2</t>
  </si>
  <si>
    <t>Minor Intracranial Procedures Except Trauma, with Cerebral Degenerations or Miscellaneous Disorders of Nervous System, with CC Score 5+</t>
  </si>
  <si>
    <t>Minor Intracranial Procedures Except Trauma, with Cerebral Degenerations or Miscellaneous Disorders of Nervous System, with CC Score 3-4</t>
  </si>
  <si>
    <t>Minor Intracranial Procedures Except Trauma, with Cerebral Degenerations or Miscellaneous Disorders of Nervous System, with CC Score 0-2</t>
  </si>
  <si>
    <t>Minor Intracranial Procedures Except Trauma, with Muscular, Balance, Cranial or Peripheral Nerve Disorders, or Epilepsy, with CC Score 2+</t>
  </si>
  <si>
    <t>Minor Intracranial Procedures Except Trauma, with Muscular, Balance, Cranial or Peripheral Nerve Disorders, or Epilepsy, with CC Score 0-1</t>
  </si>
  <si>
    <t>Minor Intracranial Procedures Except Trauma, with Other Diagnoses, with CC Score 8+</t>
  </si>
  <si>
    <t>Minor Intracranial Procedures Except Trauma, with Other Diagnoses, with CC Score 5-7</t>
  </si>
  <si>
    <t>Minor Intracranial Procedures Except Trauma, with Other Diagnoses, with CC Score 3-4</t>
  </si>
  <si>
    <t>Minor Intracranial Procedures Except Trauma, with Other Diagnoses, with CC Score 1-2</t>
  </si>
  <si>
    <t>Minor Intracranial Procedures Except Trauma, with Other Diagnoses, with CC Score 0</t>
  </si>
  <si>
    <t>Cerebrovascular Accident, Nervous System Infections or Encephalopathy, with CC Score 14+</t>
  </si>
  <si>
    <t>Cerebrovascular Accident, Nervous System Infections or Encephalopathy, with CC Score 11-13</t>
  </si>
  <si>
    <t>Cerebrovascular Accident, Nervous System Infections or Encephalopathy, with CC Score 8-10</t>
  </si>
  <si>
    <t>Cerebrovascular Accident, Nervous System Infections or Encephalopathy, with CC Score 5-7</t>
  </si>
  <si>
    <t>Cerebrovascular Accident, Nervous System Infections or Encephalopathy, with CC Score 0-4</t>
  </si>
  <si>
    <t>Haemorrhagic Cerebrovascular Disorders with CC Score 14+</t>
  </si>
  <si>
    <t>Haemorrhagic Cerebrovascular Disorders with CC Score 10-13</t>
  </si>
  <si>
    <t>Haemorrhagic Cerebrovascular Disorders with CC Score 6-9</t>
  </si>
  <si>
    <t>Haemorrhagic Cerebrovascular Disorders with CC Score 3-5</t>
  </si>
  <si>
    <t>Haemorrhagic Cerebrovascular Disorders with CC Score 0-2</t>
  </si>
  <si>
    <t>Brain Tumours or Cerebral Cysts, with CC Score 11+</t>
  </si>
  <si>
    <t>Brain Tumours or Cerebral Cysts, with CC Score 8-10</t>
  </si>
  <si>
    <t>Brain Tumours or Cerebral Cysts, with CC Score 6-7</t>
  </si>
  <si>
    <t>Brain Tumours or Cerebral Cysts, with CC Score 4-5</t>
  </si>
  <si>
    <t>Brain Tumours or Cerebral Cysts, with CC Score 2-3</t>
  </si>
  <si>
    <t>Brain Tumours or Cerebral Cysts, with CC Score 0-1</t>
  </si>
  <si>
    <t>Cerebral Degenerations or Miscellaneous Disorders of Nervous System, with CC Score 14+</t>
  </si>
  <si>
    <t>Cerebral Degenerations or Miscellaneous Disorders of Nervous System, with CC Score 11-13</t>
  </si>
  <si>
    <t>Cerebral Degenerations or Miscellaneous Disorders of Nervous System, with CC Score 8-10</t>
  </si>
  <si>
    <t>Cerebral Degenerations or Miscellaneous Disorders of Nervous System, with CC Score 5-7</t>
  </si>
  <si>
    <t>Cerebral Degenerations or Miscellaneous Disorders of Nervous System, with CC Score 0-4</t>
  </si>
  <si>
    <t>Muscular, Balance, Cranial or Peripheral Nerve Disorders, Epilepsy or Head Injury, with CC Score 15+</t>
  </si>
  <si>
    <t>Muscular, Balance, Cranial or Peripheral Nerve Disorders, Epilepsy or Head Injury, with CC Score 12-14</t>
  </si>
  <si>
    <t>Muscular, Balance, Cranial or Peripheral Nerve Disorders, Epilepsy or Head Injury, with CC Score 9-11</t>
  </si>
  <si>
    <t>Medical Care of Patients with Alzheimer's Disease</t>
  </si>
  <si>
    <t>Motor Neuron Disease with CC Score 8+</t>
  </si>
  <si>
    <t>Motor Neuron Disease with CC Score 5-7</t>
  </si>
  <si>
    <t>Motor Neuron Disease with CC Score 2-4</t>
  </si>
  <si>
    <t>Motor Neuron Disease with CC Score 0-1</t>
  </si>
  <si>
    <t>Transient Ischaemic Attack with CC Score 11+</t>
  </si>
  <si>
    <t>Transient Ischaemic Attack with CC Score 8-10</t>
  </si>
  <si>
    <t>Transient Ischaemic Attack with CC Score 5-7</t>
  </si>
  <si>
    <t>Transient Ischaemic Attack with CC Score 0-4</t>
  </si>
  <si>
    <t>Medical Care of Patients with Multiple Sclerosis, with CC Score 8+</t>
  </si>
  <si>
    <t>Medical Care of Patients with Multiple Sclerosis, with CC Score 5-7</t>
  </si>
  <si>
    <t>Medical Care of Patients with Multiple Sclerosis, with CC Score 2-4</t>
  </si>
  <si>
    <t>Medical Care of Patients with Multiple Sclerosis, with CC Score 0-1</t>
  </si>
  <si>
    <t>Headache, Migraine or Cerebrospinal Fluid Leak, with CC Score 11+</t>
  </si>
  <si>
    <t>Neuropsychology Tests</t>
  </si>
  <si>
    <t>Conventional EEG, EMG or Nerve Conduction Studies, 19 years and over</t>
  </si>
  <si>
    <t>Conventional EEG, EMG or Nerve Conduction Studies, 18 years and under</t>
  </si>
  <si>
    <t>Major Intracranial Procedures Except Trauma, with Stroke</t>
  </si>
  <si>
    <t>Intermediate Intracranial Procedures Except Trauma, with Stroke</t>
  </si>
  <si>
    <t>Minor Intracranial Procedures Except Trauma, with Stroke</t>
  </si>
  <si>
    <t>Long Term EEG Monitoring</t>
  </si>
  <si>
    <t>Complex Long Term EEG Monitoring</t>
  </si>
  <si>
    <t>Sleep Studies</t>
  </si>
  <si>
    <t>Complex Sleep Studies</t>
  </si>
  <si>
    <t>Complex Major Pain Procedures</t>
  </si>
  <si>
    <t>Complex Pain Procedures</t>
  </si>
  <si>
    <t>Major Pain Procedures</t>
  </si>
  <si>
    <t>Intermediate Pain Procedures</t>
  </si>
  <si>
    <t>Minor Pain Procedures</t>
  </si>
  <si>
    <t>Insertion of Neurostimulator or Intrathecal Drug Delivery Device</t>
  </si>
  <si>
    <t>Pain Radiofrequency Treatments</t>
  </si>
  <si>
    <t>Other Specified Pain Procedures</t>
  </si>
  <si>
    <t>Unspecified Pain Procedures</t>
  </si>
  <si>
    <t>Cognitive Behavioural Therapy</t>
  </si>
  <si>
    <t>Enhanced Cataract Surgery with CC Score 2+</t>
  </si>
  <si>
    <t>Enhanced Cataract Surgery with CC Score 0-1</t>
  </si>
  <si>
    <t>Phacoemulsification Cataract Extraction and Lens Implant, with CC Score 5+</t>
  </si>
  <si>
    <t>Phacoemulsification Cataract Extraction and Lens Implant, with CC Score 2-4</t>
  </si>
  <si>
    <t>Phacoemulsification Cataract Extraction and Lens Implant, with CC Score 0-1</t>
  </si>
  <si>
    <t>Non-Phacoemulsification Cataract Surgery with CC Score 1+</t>
  </si>
  <si>
    <t>Non-Phacoemulsification Cataract Surgery with CC Score 0</t>
  </si>
  <si>
    <t>Lens Capsulotomy with CC Score 1+</t>
  </si>
  <si>
    <t>Lens Capsulotomy with CC Score 0</t>
  </si>
  <si>
    <t>Major Oculoplastics Procedures with CC Score 1+</t>
  </si>
  <si>
    <t>Major Oculoplastics Procedures with CC Score 0</t>
  </si>
  <si>
    <t>Intermediate Oculoplastics Procedures, 18 years and under</t>
  </si>
  <si>
    <t>Intermediate Oculoplastics Procedures, 19 years and over, with CC Score 2+</t>
  </si>
  <si>
    <t>Intermediate Oculoplastics Procedures, 19 years and over, with CC Score 0-1</t>
  </si>
  <si>
    <t>Minor Oculoplastics Procedures, 18 years and under</t>
  </si>
  <si>
    <t>Minor Oculoplastics Procedures, 19 years and over, with CC Score 3+</t>
  </si>
  <si>
    <t>Minor Oculoplastics Procedures, 19 years and over, with CC Score 1-2</t>
  </si>
  <si>
    <t>Minor Oculoplastics Procedures, 19 years and over, with CC Score 0</t>
  </si>
  <si>
    <t>Major Orbits or Lacrimal Procedures, 18 years and under</t>
  </si>
  <si>
    <t>Major Orbits or Lacrimal Procedures, 19 years and over, with CC Score 1+</t>
  </si>
  <si>
    <t>Major Orbits or Lacrimal Procedures, 19 years and over, with CC Score 0</t>
  </si>
  <si>
    <t>Intermediate Orbits or Lacrimal Procedures, 18 years and under</t>
  </si>
  <si>
    <t>Intermediate Orbits or Lacrimal Procedures, 19 years and over, with CC Score 2+</t>
  </si>
  <si>
    <t>Minor Orbits or Lacrimal Procedures, 18 years and under</t>
  </si>
  <si>
    <t>Minor Orbits or Lacrimal Procedures, 19 years and over, with CC Score 2+</t>
  </si>
  <si>
    <t>Minor Orbits or Lacrimal Procedures, 19 years and over, with CC Score 0-1</t>
  </si>
  <si>
    <t>Major Cornea or Sclera Procedures, with CC Score 1+</t>
  </si>
  <si>
    <t>Major Cornea or Sclera Procedures, with CC Score 0</t>
  </si>
  <si>
    <t>Intermediate Cornea or Sclera Procedures, with CC Score 1+</t>
  </si>
  <si>
    <t>Intermediate Cornea or Sclera Procedures, with CC Score 0</t>
  </si>
  <si>
    <t>Minor Cornea or Sclera Procedures, with CC Score 1+</t>
  </si>
  <si>
    <t>Minor Cornea or Sclera Procedures, with CC Score 0</t>
  </si>
  <si>
    <t>Major Ocular Motility Procedures, 19 years and over</t>
  </si>
  <si>
    <t>Major Ocular Motility Procedures, 18 years and under</t>
  </si>
  <si>
    <t>Intermediate Ocular Motility Procedures, 18 years and under</t>
  </si>
  <si>
    <t>Intermediate Ocular Motility Procedures, 19 years and over, with CC Score 1+</t>
  </si>
  <si>
    <t>Intermediate Ocular Motility Procedures, 19 years and over, with CC Score 0</t>
  </si>
  <si>
    <t>Minor Ocular Motility Procedures, 19 years and over</t>
  </si>
  <si>
    <t>Minor Ocular Motility Procedures, 18 years and under</t>
  </si>
  <si>
    <t>Major Glaucoma Procedures with CC Score 1+</t>
  </si>
  <si>
    <t>Major Glaucoma Procedures with CC Score 0</t>
  </si>
  <si>
    <t>Intermediate Glaucoma Procedures with CC Score 1+</t>
  </si>
  <si>
    <t>Intermediate Glaucoma Procedures with CC Score 0</t>
  </si>
  <si>
    <t>Minor Glaucoma Procedures with CC Score 1+</t>
  </si>
  <si>
    <t>Minor Glaucoma Procedures with CC Score 0</t>
  </si>
  <si>
    <t>Complex Vitreous Retinal Procedures with CC Score 1+</t>
  </si>
  <si>
    <t>Complex Vitreous Retinal Procedures with CC Score 0</t>
  </si>
  <si>
    <t>Major Vitreous Retinal Procedures with CC Score 3+</t>
  </si>
  <si>
    <t>Major Vitreous Retinal Procedures with CC Score 1-2</t>
  </si>
  <si>
    <t>Major Vitreous Retinal Procedures with CC Score 0</t>
  </si>
  <si>
    <t>Intermediate Vitreous Retinal Procedures with CC Score 2+</t>
  </si>
  <si>
    <t>Intermediate Vitreous Retinal Procedures with CC Score 0-1</t>
  </si>
  <si>
    <t>Minor Vitreous Retinal Procedures</t>
  </si>
  <si>
    <t>Non-Surgical Ophthalmology with Interventions</t>
  </si>
  <si>
    <t>Non-Surgical Ophthalmology without Interventions, with CC Score 5+</t>
  </si>
  <si>
    <t>Non-Surgical Ophthalmology without Interventions, with CC Score 2-4</t>
  </si>
  <si>
    <t>Non-Surgical Ophthalmology without Interventions, with CC Score 0-1</t>
  </si>
  <si>
    <t>Complex Neck Procedures</t>
  </si>
  <si>
    <t>Very Major Neck Procedures with CC Score 2+</t>
  </si>
  <si>
    <t>Very Major Neck Procedures with CC Score 0-1</t>
  </si>
  <si>
    <t>Major Neck Procedures with CC Score 2+</t>
  </si>
  <si>
    <t>Major Neck Procedures with CC Score 0-1</t>
  </si>
  <si>
    <t>Intermediate Neck Procedures, 19 years and over</t>
  </si>
  <si>
    <t>Intermediate Neck Procedures, 18 years and under</t>
  </si>
  <si>
    <t>Minor Neck Procedures, 18 years and under</t>
  </si>
  <si>
    <t>Septorhinoplasty, 19 years and over</t>
  </si>
  <si>
    <t>Septorhinoplasty, 18 years and under</t>
  </si>
  <si>
    <t>Septoplasty, 18 years and under</t>
  </si>
  <si>
    <t>Major Treatment of Epistaxis</t>
  </si>
  <si>
    <t>Minor Treatment of Epistaxis, 19 years and over</t>
  </si>
  <si>
    <t>Minor Treatment of Epistaxis, 18 years and under</t>
  </si>
  <si>
    <t>Excision or Biopsy, of Lesion of Internal Nose</t>
  </si>
  <si>
    <t>Excision or Biopsy, of Lesion of External Nose</t>
  </si>
  <si>
    <t>Complex Nose Procedures</t>
  </si>
  <si>
    <t>Very Major Nose Procedures</t>
  </si>
  <si>
    <t>Major Nose Procedures</t>
  </si>
  <si>
    <t>Intermediate Nose Procedures</t>
  </si>
  <si>
    <t>Minor Nose Procedures, 19 years and over</t>
  </si>
  <si>
    <t>Minor Nose Procedures, 18 years and under</t>
  </si>
  <si>
    <t>Minimal Nose Procedures, 19 years and over</t>
  </si>
  <si>
    <t>Minimal Nose Procedures, 18 years and under</t>
  </si>
  <si>
    <t>Complex Sinus Procedures</t>
  </si>
  <si>
    <t>Major Sinus Procedures</t>
  </si>
  <si>
    <t>Minor Sinus Procedures</t>
  </si>
  <si>
    <t>Radical or Revisional, Mastoid Procedures, 19 years and over</t>
  </si>
  <si>
    <t>Radical or Revisional, Mastoid Procedures, 18 years and under</t>
  </si>
  <si>
    <t>Simple or Cortical, Mastoid Procedures</t>
  </si>
  <si>
    <t>Tympanoplasty, 18 years and under</t>
  </si>
  <si>
    <t>Pinnaplasty</t>
  </si>
  <si>
    <t>Excision or Biopsy, of Lesion of External Ear, 19 years and over</t>
  </si>
  <si>
    <t>Excision or Biopsy, of Lesion of External Ear, 18 years and under</t>
  </si>
  <si>
    <t>Insertion of Grommets, 19 years and over</t>
  </si>
  <si>
    <t>Insertion of Grommets, between 2 and 18 years</t>
  </si>
  <si>
    <t>Insertion of Grommets, 1 year and under</t>
  </si>
  <si>
    <t>Clearance of External Auditory Canal, 19 years and over</t>
  </si>
  <si>
    <t>Clearance of External Auditory Canal, 18 years and under</t>
  </si>
  <si>
    <t>Audiometry or Hearing Assessment, 19 years and over</t>
  </si>
  <si>
    <t>Audiometry or Hearing Assessment, between 5 and 18 years</t>
  </si>
  <si>
    <t>Audiometry or Hearing Assessment, 4 years and under</t>
  </si>
  <si>
    <t>Evoked Potential Recording, 19 years and over</t>
  </si>
  <si>
    <t>Evoked Potential Recording, 18 years and under</t>
  </si>
  <si>
    <t>Fixture for Bone Anchored Hearing Aids</t>
  </si>
  <si>
    <t>Fitting of Bone Anchored Hearing Aids</t>
  </si>
  <si>
    <t>Bilateral Cochlear Implants</t>
  </si>
  <si>
    <t>Unilateral Cochlear Implant</t>
  </si>
  <si>
    <t>Balance Assessment</t>
  </si>
  <si>
    <t>Complex Ear Procedures</t>
  </si>
  <si>
    <t>Very Major Ear Procedures, 19 years and over</t>
  </si>
  <si>
    <t>Very Major Ear Procedures, 18 years and under</t>
  </si>
  <si>
    <t>Major Ear Procedures, 19 years and over</t>
  </si>
  <si>
    <t>Intermediate Ear Procedures, 19 years and over</t>
  </si>
  <si>
    <t>Intermediate Ear Procedures, 18 years and under</t>
  </si>
  <si>
    <t>Minor Ear Procedures, 19 years and over</t>
  </si>
  <si>
    <t>Minor Ear Procedures, 18 years and under</t>
  </si>
  <si>
    <t>Minimal Ear Procedures, 19 years and over</t>
  </si>
  <si>
    <t>Minimal Ear Procedures, 18 years and under</t>
  </si>
  <si>
    <t>Adenoidectomy</t>
  </si>
  <si>
    <t>Tracheostomy</t>
  </si>
  <si>
    <t>Uvulopalatoplasty or Uvulopalatopharyngoplasty</t>
  </si>
  <si>
    <t>Frenotomy or Frenectomy</t>
  </si>
  <si>
    <t>Excision or Biopsy, of Lesion of Mouth, 19 years and over</t>
  </si>
  <si>
    <t>Excision or Biopsy, of Lesion of Mouth, 18 years and under</t>
  </si>
  <si>
    <t>Complex Therapeutic Endoscopic, Larynx or Pharynx Procedures, with CC Score 2+</t>
  </si>
  <si>
    <t>Complex Therapeutic Endoscopic, Larynx or Pharynx Procedures, with CC Score 0-1</t>
  </si>
  <si>
    <t>Therapeutic Endoscopic, Larynx or Pharynx Procedures, 19 years and over</t>
  </si>
  <si>
    <t>Therapeutic Endoscopic, Larynx or Pharynx Procedures, 18 years and under</t>
  </si>
  <si>
    <t>Diagnostic, Laryngoscopy or Pharyngoscopy, 19 years and over</t>
  </si>
  <si>
    <t>Diagnostic, Laryngoscopy or Pharyngoscopy, between 2 and 18 years</t>
  </si>
  <si>
    <t>Diagnostic, Laryngoscopy or Pharyngoscopy, 1 year and under</t>
  </si>
  <si>
    <t>Diagnostic Examination of Upper Respiratory Tract and Upper Gastrointestinal Tract</t>
  </si>
  <si>
    <t>Diagnostic Nasopharyngoscopy, 19 years and over</t>
  </si>
  <si>
    <t>Diagnostic Nasopharyngoscopy, 18 years and under</t>
  </si>
  <si>
    <t>Very Complex, Mouth or Throat Procedures, with CC Score 5+</t>
  </si>
  <si>
    <t>Very Complex, Mouth or Throat Procedures, with CC Score 2-4</t>
  </si>
  <si>
    <t>Very Complex, Mouth or Throat Procedures, with CC Score 0-1</t>
  </si>
  <si>
    <t>Complex, Mouth or Throat Procedures, 19 years and over, with CC Score 2+</t>
  </si>
  <si>
    <t>Complex, Mouth or Throat Procedures, 19 years and over, with CC Score 0-1</t>
  </si>
  <si>
    <t>Complex, Mouth or Throat Procedures, between 2 and 18 years</t>
  </si>
  <si>
    <t>Complex, Mouth or Throat Procedures, 1 year and under</t>
  </si>
  <si>
    <t>Very Major, Mouth or Throat Procedures, 19 years and over, with CC Score 2+</t>
  </si>
  <si>
    <t>Very Major, Mouth or Throat Procedures, 19 years and over, with CC Score 0-1</t>
  </si>
  <si>
    <t>Very Major, Mouth or Throat Procedures, between 2 and 18 years</t>
  </si>
  <si>
    <t>Very Major, Mouth or Throat Procedures, 1 year and under</t>
  </si>
  <si>
    <t>Major, Mouth or Throat Procedures, 19 years and over, with CC Score 2+</t>
  </si>
  <si>
    <t>Major, Mouth or Throat Procedures, 19 years and over, with CC Score 0-1</t>
  </si>
  <si>
    <t>Major, Mouth or Throat Procedures, 18 years and under</t>
  </si>
  <si>
    <t>Intermediate, Mouth or Throat Procedures, 19 years and over, with CC Score 2+</t>
  </si>
  <si>
    <t>Intermediate, Mouth or Throat Procedures, 19 years and over, with CC Score 0-1</t>
  </si>
  <si>
    <t>Intermediate, Mouth or Throat Procedures, 18 years and under</t>
  </si>
  <si>
    <t>Minor, Mouth or Throat Procedures, 19 years and over</t>
  </si>
  <si>
    <t>Minor, Mouth or Throat Procedures, between 2 and 18 years</t>
  </si>
  <si>
    <t>Minor, Mouth or Throat Procedures, 1 year and under</t>
  </si>
  <si>
    <t>Minimal, Mouth or Throat Procedures, 19 years and over</t>
  </si>
  <si>
    <t>Minimal, Mouth or Throat Procedures, between 2 and 18 years</t>
  </si>
  <si>
    <t>Minimal, Mouth or Throat Procedures, 1 year and under</t>
  </si>
  <si>
    <t>Very Complex Maxillofacial Procedures</t>
  </si>
  <si>
    <t>Complex Maxillofacial Procedures with CC Score 1+</t>
  </si>
  <si>
    <t>Complex Maxillofacial Procedures with CC Score 0</t>
  </si>
  <si>
    <t>Very Major Maxillofacial Procedures with CC Score 1+</t>
  </si>
  <si>
    <t>Very Major Maxillofacial Procedures with CC Score 0</t>
  </si>
  <si>
    <t>Major Maxillofacial Procedures, 19 years and over, with CC Score 1+</t>
  </si>
  <si>
    <t>Major Maxillofacial Procedures, 19 years and over, with CC Score 0</t>
  </si>
  <si>
    <t>Major Maxillofacial Procedures, 18 years and under</t>
  </si>
  <si>
    <t>Intermediate Maxillofacial Procedures</t>
  </si>
  <si>
    <t>Minor Maxillofacial Procedures</t>
  </si>
  <si>
    <t>Reduction or Fixation, of Jaw</t>
  </si>
  <si>
    <t>Reduction or Fixation, of Cheekbone</t>
  </si>
  <si>
    <t>Reduction of Fracture of Nasal Bone</t>
  </si>
  <si>
    <t>Malignant, Ear, Nose, Mouth, Throat or Neck Disorders, with Interventions, with CC Score 9+</t>
  </si>
  <si>
    <t>Malignant, Ear, Nose, Mouth, Throat or Neck Disorders, with Interventions, with CC Score 5-8</t>
  </si>
  <si>
    <t>Malignant, Ear, Nose, Mouth, Throat or Neck Disorders, with Interventions, with CC Score 0-4</t>
  </si>
  <si>
    <t>Malignant, Ear, Nose, Mouth, Throat or Neck Disorders, without Interventions, with CC Score 9+</t>
  </si>
  <si>
    <t>Malignant, Ear, Nose, Mouth, Throat or Neck Disorders, without Interventions, with CC Score 5-8</t>
  </si>
  <si>
    <t>Malignant, Ear, Nose, Mouth, Throat or Neck Disorders, without Interventions, with CC Score 0-4</t>
  </si>
  <si>
    <t>Non-Malignant, Ear, Nose, Mouth, Throat or Neck Disorders, with Interventions, with CC Score 5+</t>
  </si>
  <si>
    <t>Non-Malignant, Ear, Nose, Mouth, Throat or Neck Disorders, with Interventions, with CC Score 1-4</t>
  </si>
  <si>
    <t>Non-Malignant, Ear, Nose, Mouth, Throat or Neck Disorders, with Interventions, with CC Score 0</t>
  </si>
  <si>
    <t>Non-Malignant, Ear, Nose, Mouth, Throat or Neck Disorders, without Interventions, with CC Score 5+</t>
  </si>
  <si>
    <t>Non-Malignant, Ear, Nose, Mouth, Throat or Neck Disorders, without Interventions, with CC Score 1-4</t>
  </si>
  <si>
    <t>Non-Malignant, Ear, Nose, Mouth, Throat or Neck Disorders, without Interventions, with CC Score 0</t>
  </si>
  <si>
    <t>Major Dental Procedures, 19 years and over</t>
  </si>
  <si>
    <t>Major Dental Procedures, 18 years and under</t>
  </si>
  <si>
    <t>Intermediate Dental Procedures, 19 years and over</t>
  </si>
  <si>
    <t>Intermediate Dental Procedures, 18 years and under</t>
  </si>
  <si>
    <t>Minor Dental Procedures, 19 years and over</t>
  </si>
  <si>
    <t>Minor Dental Procedures, 18 years and under</t>
  </si>
  <si>
    <t>Major Surgical Removal of Tooth, 19 years and over</t>
  </si>
  <si>
    <t>Major Surgical Removal of Tooth, 18 years and under</t>
  </si>
  <si>
    <t>Surgical Removal of Tooth, 19 years and over</t>
  </si>
  <si>
    <t>Surgical Removal of Tooth, 18 years and under</t>
  </si>
  <si>
    <t>Extraction of Multiple Teeth, 19 years and over</t>
  </si>
  <si>
    <t>Extraction of Multiple Teeth, 18 years and under</t>
  </si>
  <si>
    <t>Minor Extraction of Tooth, 19 years and over</t>
  </si>
  <si>
    <t>Minor Extraction of Tooth, 18 years and under</t>
  </si>
  <si>
    <t>Minor Dental Biopsy</t>
  </si>
  <si>
    <t>Minor Dental Restoration Procedures, 19 years and over</t>
  </si>
  <si>
    <t>Minor Dental Restoration Procedures, 18 years and under</t>
  </si>
  <si>
    <t>Creation of Dental Impression, 19 years and over</t>
  </si>
  <si>
    <t>Creation of Dental Impression, 18 years and under</t>
  </si>
  <si>
    <t>Dental Fitting or Insertion Procedures, 19 years and over</t>
  </si>
  <si>
    <t>Dental Fitting or Insertion Procedures, 18 years and under</t>
  </si>
  <si>
    <t>Adjustment of Dental Device, 19 years and over</t>
  </si>
  <si>
    <t>Adjustment of Dental Device, 18 years and under</t>
  </si>
  <si>
    <t>Lung Transplant</t>
  </si>
  <si>
    <t>Complex Thoracic Procedures, 19 years and over, with CC Score 6+</t>
  </si>
  <si>
    <t>Complex Thoracic Procedures, 19 years and over, with CC Score 3-5</t>
  </si>
  <si>
    <t>Complex Thoracic Procedures, 19 years and over, with CC Score 0-2</t>
  </si>
  <si>
    <t>Complex Thoracic Procedures, between 2 and 18 years</t>
  </si>
  <si>
    <t>Complex Thoracic Procedures, 1 year and under</t>
  </si>
  <si>
    <t>Minor Thoracic Procedures, 18 years and under</t>
  </si>
  <si>
    <t>Fibreoptic Bronchoscopy, 19 years and over</t>
  </si>
  <si>
    <t>Fibreoptic Bronchoscopy, 18 years and under</t>
  </si>
  <si>
    <t>Rigid Bronchoscopy</t>
  </si>
  <si>
    <t>Pulmonary Embolus with CC Score 12+</t>
  </si>
  <si>
    <t>Pulmonary Embolus with CC Score 9-11</t>
  </si>
  <si>
    <t>Pulmonary Embolus with CC Score 6-8</t>
  </si>
  <si>
    <t>Lung Abscess-Empyema with CC Score 10+</t>
  </si>
  <si>
    <t>Lung Abscess-Empyema with CC Score 7-9</t>
  </si>
  <si>
    <t>Lung Abscess-Empyema with CC Score 3-6</t>
  </si>
  <si>
    <t>Lung Abscess-Empyema with CC Score 0-2</t>
  </si>
  <si>
    <t>Lobar, Atypical or Viral Pneumonia, with CC Score 15+</t>
  </si>
  <si>
    <t>Lobar, Atypical or Viral Pneumonia, with CC Score 12-14</t>
  </si>
  <si>
    <t>Lobar, Atypical or Viral Pneumonia, with CC Score 9-11</t>
  </si>
  <si>
    <t>Lobar, Atypical or Viral Pneumonia, with CC Score 6-8</t>
  </si>
  <si>
    <t>Lobar, Atypical or Viral Pneumonia, with CC Score 3-5</t>
  </si>
  <si>
    <t>Bronchiectasis with CC Score 8+</t>
  </si>
  <si>
    <t>Bronchiectasis with CC Score 5-7</t>
  </si>
  <si>
    <t>Bronchiectasis with CC Score 2-4</t>
  </si>
  <si>
    <t>Bronchiectasis with CC Score 0-1</t>
  </si>
  <si>
    <t>Cystic Fibrosis with CC Score 1+</t>
  </si>
  <si>
    <t>Cystic Fibrosis with CC Score 0</t>
  </si>
  <si>
    <t>Pulmonary, Pleural or Other Tuberculosis, with CC Score 5+</t>
  </si>
  <si>
    <t>Pulmonary, Pleural or Other Tuberculosis, with CC Score 2-4</t>
  </si>
  <si>
    <t>Pulmonary, Pleural or Other Tuberculosis, with CC Score 0-1</t>
  </si>
  <si>
    <t>Asthma with Intubation</t>
  </si>
  <si>
    <t>Asthma without Intubation, with CC Score 9+</t>
  </si>
  <si>
    <t>Asthma without Intubation, with CC Score 6-8</t>
  </si>
  <si>
    <t>Pleural Effusion with CC Score 12+</t>
  </si>
  <si>
    <t>Pleural Effusion with CC Score 8-11</t>
  </si>
  <si>
    <t>Respiratory Neoplasms with CC Score 11+</t>
  </si>
  <si>
    <t>Respiratory Neoplasms with CC Score 8-10</t>
  </si>
  <si>
    <t>Respiratory Neoplasms with CC Score 5-7</t>
  </si>
  <si>
    <t>Respiratory Neoplasms with CC Score 3-4</t>
  </si>
  <si>
    <t>Respiratory Neoplasms with CC Score 1-2</t>
  </si>
  <si>
    <t>Respiratory Neoplasms with CC Score 0</t>
  </si>
  <si>
    <t>Sleeping Disorders Affecting Breathing with CC Score 5+</t>
  </si>
  <si>
    <t>Sleeping Disorders Affecting Breathing with CC Score 2-4</t>
  </si>
  <si>
    <t>Sleeping Disorders Affecting Breathing with CC Score 0-1</t>
  </si>
  <si>
    <t>Other Respiratory Disorders with CC Score 12+</t>
  </si>
  <si>
    <t>Other Respiratory Disorders with CC Score 9-11</t>
  </si>
  <si>
    <t>Other Respiratory Disorders with CC Score 6-8</t>
  </si>
  <si>
    <t>Other Respiratory Disorders with CC Score 0-5</t>
  </si>
  <si>
    <t>Pulmonary Oedema with CC Score 9+</t>
  </si>
  <si>
    <t>Pulmonary Oedema with CC Score 4-8</t>
  </si>
  <si>
    <t>Pulmonary Oedema with CC Score 0-3</t>
  </si>
  <si>
    <t>Chronic Obstructive Pulmonary Disease or Bronchitis, with length of stay 1 day or less, discharged home</t>
  </si>
  <si>
    <t>Chronic Obstructive Pulmonary Disease or Bronchitis, with Intubation</t>
  </si>
  <si>
    <t>Chronic Obstructive Pulmonary Disease or Bronchitis, with NIV, without Intubation, with CC Score 8+</t>
  </si>
  <si>
    <t>Chronic Obstructive Pulmonary Disease or Bronchitis, with NIV, without Intubation, with CC Score 4-7</t>
  </si>
  <si>
    <t>Chronic Obstructive Pulmonary Disease or Bronchitis, with NIV, without Intubation, with CC Score 0-3</t>
  </si>
  <si>
    <t>Chronic Obstructive Pulmonary Disease or Bronchitis, without NIV, without Intubation, with CC Score 13+</t>
  </si>
  <si>
    <t>Chronic Obstructive Pulmonary Disease or Bronchitis, without NIV, without Intubation, with CC Score 10-12</t>
  </si>
  <si>
    <t>Chronic Obstructive Pulmonary Disease or Bronchitis, without NIV, without Intubation, with CC Score 7-9</t>
  </si>
  <si>
    <t>Chronic Obstructive Pulmonary Disease or Bronchitis, without NIV, without Intubation, with CC Score 4-6</t>
  </si>
  <si>
    <t>Chronic Obstructive Pulmonary Disease or Bronchitis, without NIV, without Intubation, with CC Score 0-3</t>
  </si>
  <si>
    <t>Unspecified Acute Lower Respiratory Infection with CC Score 14+</t>
  </si>
  <si>
    <t>Unspecified Acute Lower Respiratory Infection with CC Score 11-13</t>
  </si>
  <si>
    <t>Unspecified Acute Lower Respiratory Infection with CC Score 8-10</t>
  </si>
  <si>
    <t>Unspecified Acute Lower Respiratory Infection with CC Score 5-7</t>
  </si>
  <si>
    <t>Unspecified Acute Lower Respiratory Infection with CC Score 2-4</t>
  </si>
  <si>
    <t>Bronchopneumonia with CC Score 13+</t>
  </si>
  <si>
    <t>Bronchopneumonia with CC Score 9-12</t>
  </si>
  <si>
    <t>Bronchopneumonia with CC Score 5-8</t>
  </si>
  <si>
    <t>Bronchopneumonia with CC Score 0-4</t>
  </si>
  <si>
    <t>Inhalation Lung Injury or Foreign Body, with CC Score 13+</t>
  </si>
  <si>
    <t>Inhalation Lung Injury or Foreign Body, with CC Score 10-12</t>
  </si>
  <si>
    <t>Inhalation Lung Injury or Foreign Body, with CC Score 7-9</t>
  </si>
  <si>
    <t>Inhalation Lung Injury or Foreign Body, with CC Score 4-6</t>
  </si>
  <si>
    <t>Inhalation Lung Injury or Foreign Body, with CC Score 0-3</t>
  </si>
  <si>
    <t>Fibrosis or Pneumoconiosis, with CC Score 8+</t>
  </si>
  <si>
    <t>Fibrosis or Pneumoconiosis, with CC Score 5-7</t>
  </si>
  <si>
    <t>Fibrosis or Pneumoconiosis, with CC Score 2-4</t>
  </si>
  <si>
    <t>Fibrosis or Pneumoconiosis, with CC Score 0-1</t>
  </si>
  <si>
    <t>Pneumothorax or Intrathoracic Injuries, with CC Score 8+</t>
  </si>
  <si>
    <t>Pneumothorax or Intrathoracic Injuries, with CC Score 5-7</t>
  </si>
  <si>
    <t>Pneumothorax or Intrathoracic Injuries, with CC Score 2-4</t>
  </si>
  <si>
    <t>Pneumothorax or Intrathoracic Injuries, with CC Score 0-1</t>
  </si>
  <si>
    <t>Respiratory Failure with Intubation</t>
  </si>
  <si>
    <t>Respiratory Failure without Intubation, with CC Score 12+</t>
  </si>
  <si>
    <t>Respiratory Failure without Intubation, with CC Score 8-11</t>
  </si>
  <si>
    <t>Respiratory Failure without Intubation, with CC Score 4-7</t>
  </si>
  <si>
    <t>Respiratory Failure without Intubation, with CC Score 0-3</t>
  </si>
  <si>
    <t>Pleurisy with CC Score 3+</t>
  </si>
  <si>
    <t>Pleurisy with CC Score 0-2</t>
  </si>
  <si>
    <t>Granulomatous, Allergic Alveolitis or Autoimmune Lung Disease, with CC Score 7+</t>
  </si>
  <si>
    <t>Granulomatous, Allergic Alveolitis or Autoimmune Lung Disease, with CC Score 4-6</t>
  </si>
  <si>
    <t>Granulomatous, Allergic Alveolitis or Autoimmune Lung Disease, with CC Score 2-3</t>
  </si>
  <si>
    <t>Granulomatous, Allergic Alveolitis or Autoimmune Lung Disease, with CC Score 0-1</t>
  </si>
  <si>
    <t>Chest Physiotherapy</t>
  </si>
  <si>
    <t>Cardio Pulmonary Exercise Testing</t>
  </si>
  <si>
    <t>Field Exercise Testing</t>
  </si>
  <si>
    <t>Hyperbaric Oxygen Treatment</t>
  </si>
  <si>
    <t>Bronchial Challenge Studies</t>
  </si>
  <si>
    <t>Non-Invasive Ventilation Support Assessment, 19 years and over</t>
  </si>
  <si>
    <t>Non-Invasive Ventilation Support Assessment, 18 years and under</t>
  </si>
  <si>
    <t>Oxygen Assessment and Monitoring</t>
  </si>
  <si>
    <t>TB Nurse Support</t>
  </si>
  <si>
    <t>Lung Volume Studies</t>
  </si>
  <si>
    <t>Respiratory Muscle Strength Studies</t>
  </si>
  <si>
    <t>Respiratory Nurse and AHP Education or Support</t>
  </si>
  <si>
    <t>Respiratory Sleep Study</t>
  </si>
  <si>
    <t>Complex Tuberculosis</t>
  </si>
  <si>
    <t>Full Pulmonary Function Testing</t>
  </si>
  <si>
    <t>Complex Bronchoscopy</t>
  </si>
  <si>
    <t>Bronchodilator Studies</t>
  </si>
  <si>
    <t>Carbon Monoxide Transfer Factor Test</t>
  </si>
  <si>
    <t>Oximetry or Blood Gas Studies</t>
  </si>
  <si>
    <t>DZ58Z</t>
  </si>
  <si>
    <t>Alveolar Carbon Monoxide Measurement or Smoking Cessation Support</t>
  </si>
  <si>
    <t>Airflow Studies</t>
  </si>
  <si>
    <t>Hypoxic (Altitude) or Hyperoxic (Shunt) Assessment</t>
  </si>
  <si>
    <t>Very Complex Thoracic Procedures with CC Score 6+</t>
  </si>
  <si>
    <t>Very Complex Thoracic Procedures with CC Score 3-5</t>
  </si>
  <si>
    <t>Very Complex Thoracic Procedures with CC Score 0-2</t>
  </si>
  <si>
    <t>Major Thoracic Procedures, 19 years and over, with CC Score 6+</t>
  </si>
  <si>
    <t>Major Thoracic Procedures, 19 years and over, with CC Score 3-5</t>
  </si>
  <si>
    <t>Major Thoracic Procedures, 19 years and over, with CC Score 0-2</t>
  </si>
  <si>
    <t>Major Thoracic Procedures, between 2 and 18 years</t>
  </si>
  <si>
    <t>Major Thoracic Procedures, 1 year and under</t>
  </si>
  <si>
    <t>Intermediate Thoracic Procedures, 19 years and over, with CC Score 6+</t>
  </si>
  <si>
    <t>Intermediate Thoracic Procedures, 19 years and over, with CC Score 3-5</t>
  </si>
  <si>
    <t>Intermediate Thoracic Procedures, 19 years and over, with CC Score 0-2</t>
  </si>
  <si>
    <t>Intermediate Thoracic Procedures, between 2 and 18 years</t>
  </si>
  <si>
    <t>Intermediate Thoracic Procedures, 1 year and under</t>
  </si>
  <si>
    <t>Heart and Lung Transplant</t>
  </si>
  <si>
    <t>Heart Transplant</t>
  </si>
  <si>
    <t>Pace 1: Single Chamber or Implantable Diagnostic Device, with CC Score 11+</t>
  </si>
  <si>
    <t>Pace 1: Single Chamber or Implantable Diagnostic Device, with CC Score 8-10</t>
  </si>
  <si>
    <t>Pace 1: Single Chamber or Implantable Diagnostic Device, with CC Score 5-7</t>
  </si>
  <si>
    <t>Pace 2: Dual Chamber, with CC Score 9+</t>
  </si>
  <si>
    <t>Pace 2: Dual Chamber, with CC Score 5-8</t>
  </si>
  <si>
    <t>Pace 3: Biventricular and all Congenital Pacemaker Procedures; Resynchronisation Therapy, with CC Score 8+</t>
  </si>
  <si>
    <t>Pace 3: Biventricular and all Congenital Pacemaker Procedures; Resynchronisation Therapy, with CC Score 4-7</t>
  </si>
  <si>
    <t>Pace 3: Biventricular and all Congenital Pacemaker Procedures; Resynchronisation Therapy, with CC Score 0-3</t>
  </si>
  <si>
    <t>Percutaneous Interventions: Other including Septostomy, Embolisation, Non-Coronary Stents and Energy Moderated Perforation, with CC Score 3+</t>
  </si>
  <si>
    <t>Percutaneous Interventions: Other including Septostomy, Embolisation, Non-Coronary Stents and Energy Moderated Perforation, with CC Score 0-2</t>
  </si>
  <si>
    <t>Implantation of Cardioverter; Defibrillator only, with CC Score 9+</t>
  </si>
  <si>
    <t>Implantation of Cardioverter; Defibrillator only, with CC Score 6-8</t>
  </si>
  <si>
    <t>Implantation of Cardioverter; Defibrillator only, with CC Score 3-5</t>
  </si>
  <si>
    <t>Implantation of Cardioverter; Defibrillator only, with CC Score 0-2</t>
  </si>
  <si>
    <t>Coronary Artery Bypass Graft (First Time) with CC Score 12+</t>
  </si>
  <si>
    <t>Coronary Artery Bypass Graft (First Time) with CC Score 7-11</t>
  </si>
  <si>
    <t>Coronary Artery Bypass Graft (First Time) with CC Score 3-6</t>
  </si>
  <si>
    <t>Coronary Artery Bypass Graft (First Time) with CC Score 0-2</t>
  </si>
  <si>
    <t>Coronary Artery Bypass Graft (First Time) with Percutaneous Coronary Intervention, Pacing, EP or RFA, with CC Score 9+</t>
  </si>
  <si>
    <t>Coronary Artery Bypass Graft (First Time) with Percutaneous Coronary Intervention, Pacing, EP or RFA, with CC Score 6-8</t>
  </si>
  <si>
    <t>Coronary Artery Bypass Graft (First Time) with Percutaneous Coronary Intervention, Pacing, EP or RFA, with CC Score 3-5</t>
  </si>
  <si>
    <t>Coronary Artery Bypass Graft (First Time) with Percutaneous Coronary Intervention, Pacing, EP or RFA, with CC Score 0-2</t>
  </si>
  <si>
    <t>Single Cardiac Valve Procedures with CC Score 9+</t>
  </si>
  <si>
    <t>Single Cardiac Valve Procedures with CC Score 6-8</t>
  </si>
  <si>
    <t>Single Cardiac Valve Procedures with CC Score 3-5</t>
  </si>
  <si>
    <t>Single Cardiac Valve Procedures with CC Score 0-2</t>
  </si>
  <si>
    <t>Single Cardiac Valve Procedures with Percutaneous Coronary Intervention, Pacing, EP or RFA, with CC Score 6+</t>
  </si>
  <si>
    <t>Single Cardiac Valve Procedures with Percutaneous Coronary Intervention, Pacing, EP or RFA, with CC Score 3-5</t>
  </si>
  <si>
    <t>Single Cardiac Valve Procedures with Percutaneous Coronary Intervention, Pacing, EP or RFA, with CC Score 0-2</t>
  </si>
  <si>
    <t>Other Complex Cardiac Surgery and Re-do's, with CC Score 10+</t>
  </si>
  <si>
    <t>Other Complex Cardiac Surgery and Re-do's, with CC Score 5-9</t>
  </si>
  <si>
    <t>Other Complex Cardiac Surgery and Re-do's, with CC Score 0-4</t>
  </si>
  <si>
    <t>Other Complex Cardiac Surgery with Percutaneous Coronary Intervention, Pacing, EP or RFA</t>
  </si>
  <si>
    <t>Percutaneous Complex Ablation, including for Atrial Fibrillation and Ventricular Tachycardia, with CC Score 5+</t>
  </si>
  <si>
    <t>Percutaneous Complex Ablation, including for Atrial Fibrillation and Ventricular Tachycardia, with CC Score 2-4</t>
  </si>
  <si>
    <t>Percutaneous Complex Ablation, including for Atrial Fibrillation and Ventricular Tachycardia, with CC Score 0-1</t>
  </si>
  <si>
    <t>Percutaneous Coronary Intervention, 0 to 2 Stents, with CC Score 11+</t>
  </si>
  <si>
    <t>Percutaneous Coronary Intervention, 0 to 2 Stents, with CC Score 7-10</t>
  </si>
  <si>
    <t>Percutaneous Coronary Intervention, 0 to 2 Stents, with CC Score 3-6</t>
  </si>
  <si>
    <t>Percutaneous Coronary Intervention, 0 to 2 Stents, with CC Score 0-2</t>
  </si>
  <si>
    <t>Other Percutaneous Interventions with CC Score 8+</t>
  </si>
  <si>
    <t>Other Percutaneous Interventions with CC Score 5-7</t>
  </si>
  <si>
    <t>Other Percutaneous Interventions with CC Score 2-4</t>
  </si>
  <si>
    <t>Other Percutaneous Interventions with CC Score 0-1</t>
  </si>
  <si>
    <t>Catheter with CC Score 13+</t>
  </si>
  <si>
    <t>Catheter with CC Score 10-12</t>
  </si>
  <si>
    <t>Catheter with CC Score 7-9</t>
  </si>
  <si>
    <t>Catheter with CC Score 4-6</t>
  </si>
  <si>
    <t>Catheter with CC Score 2-3</t>
  </si>
  <si>
    <t>Catheter with CC Score 0-1</t>
  </si>
  <si>
    <t>Pacemaker Procedure without Generator Implant, including Re-Siting and Removal of Cardiac Pacemaker System, with CC Score 5+</t>
  </si>
  <si>
    <t>Pacemaker Procedure without Generator Implant, including Re-Siting and Removal of Cardiac Pacemaker System, with CC Score 2-4</t>
  </si>
  <si>
    <t>Pacemaker Procedure without Generator Implant, including Re-Siting and Removal of Cardiac Pacemaker System, with CC Score 0-1</t>
  </si>
  <si>
    <t>Other Non-Complex Cardiac Surgery</t>
  </si>
  <si>
    <t>Implantation of Prosthetic Heart or Ventricular Assist Device</t>
  </si>
  <si>
    <t>Minor Cardiac Procedures with CC Score 2+</t>
  </si>
  <si>
    <t>Minor Cardiac Procedures with CC Score 0-1</t>
  </si>
  <si>
    <t>Complex Echocardiogram, including Transoesophageal and Fetal Echocardiography</t>
  </si>
  <si>
    <t>Electrocardiogram Monitoring and Stress Testing</t>
  </si>
  <si>
    <t>Single or Dual Chamber, Pacemaker or Implantable Diagnostic Device, with Percutaneous Coronary Intervention, EP or RFA</t>
  </si>
  <si>
    <t>Percutaneous Coronary Interventions with 3 or more Stents, Rotablation, IVUS or Pressure Wire, with CC Score 9+</t>
  </si>
  <si>
    <t>Percutaneous Coronary Interventions with 3 or more Stents, Rotablation, IVUS or Pressure Wire, with CC Score 6-8</t>
  </si>
  <si>
    <t>Percutaneous Coronary Interventions with 3 or more Stents, Rotablation, IVUS or Pressure Wire, with CC Score 3-5</t>
  </si>
  <si>
    <t>Percutaneous Coronary Interventions with 3 or more Stents, Rotablation, IVUS or Pressure Wire, with CC Score 0-2</t>
  </si>
  <si>
    <t>Coronary Artery Bypass Graft, with Valve Replacement or Repair, with CC Score 9+</t>
  </si>
  <si>
    <t>Coronary Artery Bypass Graft, with Valve Replacement or Repair, with CC Score 6-8</t>
  </si>
  <si>
    <t>Coronary Artery Bypass Graft, with Valve Replacement or Repair, with CC Score 3-5</t>
  </si>
  <si>
    <t>Coronary Artery Bypass Graft, with Valve Replacement or Repair, with CC Score 0-2</t>
  </si>
  <si>
    <t>Repair or Replacement of more than one Heart Valve, with CC Score 9+</t>
  </si>
  <si>
    <t>Repair or Replacement of more than one Heart Valve, with CC Score 4-8</t>
  </si>
  <si>
    <t>Repair or Replacement of more than one Heart Valve, with CC Score 0-3</t>
  </si>
  <si>
    <t>Percutaneous Standard Ablation with CC Score 3+</t>
  </si>
  <si>
    <t>Percutaneous Standard Ablation with CC Score 0-2</t>
  </si>
  <si>
    <t>Percutaneous Diagnostic Electrophysiology Studies with CC Score 3+</t>
  </si>
  <si>
    <t>Percutaneous Diagnostic Electrophysiology Studies with CC Score 0-2</t>
  </si>
  <si>
    <t>Implantation of Cardiac Resynchronization Therapy Defibrillator (CRT-D), with CC Score 6+</t>
  </si>
  <si>
    <t>Implantation of Cardiac Resynchronization Therapy Defibrillator (CRT-D), with CC Score 3-5</t>
  </si>
  <si>
    <t>Implantation of Cardiac Resynchronization Therapy Defibrillator (CRT-D), with CC Score 0-2</t>
  </si>
  <si>
    <t>Percutaneous Interventions: Percutaneous Transluminal ASD, VSD or PFO Closure and Valve Insertion, or Balloon Valve Intermediate Interventions and Arterial Duct Closure, with CC Score 5+</t>
  </si>
  <si>
    <t>Percutaneous Interventions: Percutaneous Transluminal ASD, VSD or PFO Closure and Valve Insertion, or Balloon Valve Intermediate Interventions and Arterial Duct Closure, with CC Score 0-4</t>
  </si>
  <si>
    <t>Transcatheter Aortic Valve Implantation (TAVI) using Transfemoral Approach</t>
  </si>
  <si>
    <t>Transcatheter Aortic Valve Implantation (TAVI) not using Transfemoral Approach</t>
  </si>
  <si>
    <t>Endocarditis with CC Score 10+</t>
  </si>
  <si>
    <t>Endocarditis with CC Score 5-9</t>
  </si>
  <si>
    <t>Endocarditis with CC Score 0-4</t>
  </si>
  <si>
    <t>Hypertension</t>
  </si>
  <si>
    <t>Cardiac Arrest with CC Score 9+</t>
  </si>
  <si>
    <t>Cardiac Arrest with CC Score 5-8</t>
  </si>
  <si>
    <t>Cardiac Arrest with CC Score 0-4</t>
  </si>
  <si>
    <t>Cardiac Valve Disorders with CC Score 13+</t>
  </si>
  <si>
    <t>Cardiac Valve Disorders with CC Score 9-12</t>
  </si>
  <si>
    <t>Cardiac Valve Disorders with CC Score 5-8</t>
  </si>
  <si>
    <t>Cardiac Valve Disorders with CC Score 0-4</t>
  </si>
  <si>
    <t>Arrhythmia or Conduction Disorders, with CC Score 13+</t>
  </si>
  <si>
    <t>Arrhythmia or Conduction Disorders, with CC Score 10-12</t>
  </si>
  <si>
    <t>Syncope or Collapse, with CC Score 13+</t>
  </si>
  <si>
    <t>Syncope or Collapse, with CC Score 10-12</t>
  </si>
  <si>
    <t>Syncope or Collapse, with CC Score 7-9</t>
  </si>
  <si>
    <t>Syncope or Collapse, with CC Score 4-6</t>
  </si>
  <si>
    <t>Non-Interventional Congenital Cardiac Conditions with CC Score 3+</t>
  </si>
  <si>
    <t>Non-Interventional Congenital Cardiac Conditions with CC Score 0-2</t>
  </si>
  <si>
    <t>Actual or Suspected Myocardial Infarction, with CC Score 13+</t>
  </si>
  <si>
    <t>Actual or Suspected Myocardial Infarction, with CC Score 10-12</t>
  </si>
  <si>
    <t>Actual or Suspected Myocardial Infarction, with CC Score 7-9</t>
  </si>
  <si>
    <t>Actual or Suspected Myocardial Infarction, with CC Score 4-6</t>
  </si>
  <si>
    <t>Actual or Suspected Myocardial Infarction, with CC Score 0-3</t>
  </si>
  <si>
    <t>Unspecified Chest Pain with CC Score 11+</t>
  </si>
  <si>
    <t>Angina with CC Score 12+</t>
  </si>
  <si>
    <t>Angina with CC Score 8-11</t>
  </si>
  <si>
    <t>Other Acquired Cardiac Conditions with CC Score 13+</t>
  </si>
  <si>
    <t>Other Acquired Cardiac Conditions with CC Score 9-12</t>
  </si>
  <si>
    <t>Other Acquired Cardiac Conditions with CC Score 6-8</t>
  </si>
  <si>
    <t>Other Acquired Cardiac Conditions with CC Score 3-5</t>
  </si>
  <si>
    <t>Other Acquired Cardiac Conditions with CC Score 0-2</t>
  </si>
  <si>
    <t>Primary Pulmonary Hypertension with CC Score 9+</t>
  </si>
  <si>
    <t>Primary Pulmonary Hypertension with CC Score 4-8</t>
  </si>
  <si>
    <t>Primary Pulmonary Hypertension with CC Score 0-3</t>
  </si>
  <si>
    <t>Congenital Cardiac Surgery with Intervention Score 58 or less, with Diagnosis Score 64 or less</t>
  </si>
  <si>
    <t>Congenital Cardiac Surgery with Intervention Score 58 or less, with Diagnosis Score 65-117</t>
  </si>
  <si>
    <t>Congenital Cardiac Surgery with Intervention Score 58 or less, with Diagnosis Score 118 or more</t>
  </si>
  <si>
    <t>Congenital Cardiac Surgery with Intervention Score 59-121, with Diagnosis Score 64 or less</t>
  </si>
  <si>
    <t>Congenital Cardiac Surgery with Intervention Score 59-121, with Diagnosis Score 65-117</t>
  </si>
  <si>
    <t>Congenital Cardiac Surgery with Intervention Score 59-121, with Diagnosis Score 118 or more</t>
  </si>
  <si>
    <t>Congenital Cardiac Surgery with Intervention Score 122 or more, with Diagnosis Score 64 or less</t>
  </si>
  <si>
    <t>Congenital Cardiac Surgery with Intervention Score 122 or more, with Diagnosis Score 65-117</t>
  </si>
  <si>
    <t>Congenital Cardiac Surgery with Intervention Score 122 or more, with Diagnosis Score 118 or more</t>
  </si>
  <si>
    <t>Major General Abdominal Procedures, 19 years and over, with CC Score 10+</t>
  </si>
  <si>
    <t>Major General Abdominal Procedures, 19 years and over, with CC Score 6-9</t>
  </si>
  <si>
    <t>Major General Abdominal Procedures, 19 years and over, with CC Score 3-5</t>
  </si>
  <si>
    <t>Major General Abdominal Procedures, 19 years and over, with CC Score 1-2</t>
  </si>
  <si>
    <t>Major General Abdominal Procedures, between 2 and 18 years, with CC Score 1+</t>
  </si>
  <si>
    <t>Major General Abdominal Procedures, between 2 and 18 years, with CC Score 0</t>
  </si>
  <si>
    <t>Major General Abdominal Procedures, 1 year and under, with CC Score 2+</t>
  </si>
  <si>
    <t>Major General Abdominal Procedures, 1 year and under, with CC Score 0-1</t>
  </si>
  <si>
    <t>Minor Therapeutic or Diagnostic, General Abdominal Procedures, 18 years and under</t>
  </si>
  <si>
    <t>Abdominal Hernia Procedures, 18 years and under</t>
  </si>
  <si>
    <t>Abdominal Hernia Procedures, 19 years and over, with CC Score 4+</t>
  </si>
  <si>
    <t>Abdominal Hernia Procedures, 19 years and over, with CC Score 1-3</t>
  </si>
  <si>
    <t>Inguinal, Umbilical or Femoral Hernia Procedures, between 2 and 18 years</t>
  </si>
  <si>
    <t>Inguinal, Umbilical or Femoral Hernia Procedures, 1 year and under</t>
  </si>
  <si>
    <t>Inguinal, Umbilical or Femoral Hernia Procedures, 19 years and over, with CC Score 6+</t>
  </si>
  <si>
    <t>Inguinal, Umbilical or Femoral Hernia Procedures, 19 years and over, with CC Score 3-5</t>
  </si>
  <si>
    <t>Herniotomy Procedures, 2 years and over</t>
  </si>
  <si>
    <t>Herniotomy Procedures, 1 year and under</t>
  </si>
  <si>
    <t>Appendicectomy Procedures, 19 years and over, with CC Score 5+</t>
  </si>
  <si>
    <t>Appendicectomy Procedures, 19 years and over, with CC Score 3-4</t>
  </si>
  <si>
    <t>Appendicectomy Procedures, 19 years and over, with CC Score 1-2</t>
  </si>
  <si>
    <t>Appendicectomy Procedures, 19 years and over, with CC Score 0</t>
  </si>
  <si>
    <t>Appendicectomy Procedures, 18 years and under, with CC Score 3+</t>
  </si>
  <si>
    <t>Appendicectomy Procedures, 18 years and under, with CC Score 1-2</t>
  </si>
  <si>
    <t>Appendicectomy Procedures, 18 years and under, with CC Score 0</t>
  </si>
  <si>
    <t>Major Anal Procedures, 18 years and under</t>
  </si>
  <si>
    <t>Major Anal Procedures, 19 years and over, with CC Score 1+</t>
  </si>
  <si>
    <t>Major Anal Procedures, 19 years and over, with CC Score 0</t>
  </si>
  <si>
    <t>Intermediate Anal Procedures, 18 years and under</t>
  </si>
  <si>
    <t>Intermediate Anal Procedures, 19 years and over, with CC Score 3+</t>
  </si>
  <si>
    <t>Intermediate Anal Procedures, 19 years and over, with CC Score 1-2</t>
  </si>
  <si>
    <t>Intermediate Anal Procedures, 19 years and over, with CC Score 0</t>
  </si>
  <si>
    <t>Minor Anal Procedures, 19 years and over</t>
  </si>
  <si>
    <t>Minor Anal Procedures, 18 years and under</t>
  </si>
  <si>
    <t>Major Therapeutic Endoscopic, Upper or Lower Gastrointestinal Tract Procedures, between 2 and 18 years</t>
  </si>
  <si>
    <t>Major Therapeutic Endoscopic, Upper or Lower Gastrointestinal Tract Procedures, 1 year and under</t>
  </si>
  <si>
    <t>Major Therapeutic Endoscopic, Upper or Lower Gastrointestinal Tract Procedures, 19 years and over, with CC Score 3+</t>
  </si>
  <si>
    <t>Major Therapeutic Endoscopic, Upper or Lower Gastrointestinal Tract Procedures, 19 years and over, with CC Score 1-2</t>
  </si>
  <si>
    <t>Intermediate Therapeutic General Abdominal Procedures, 18 years and under</t>
  </si>
  <si>
    <t>Intermediate Therapeutic General Abdominal Procedures, 19 years and over, with CC Score 3+</t>
  </si>
  <si>
    <t>Intermediate Therapeutic General Abdominal Procedures, 19 years and over, with CC Score 1-2</t>
  </si>
  <si>
    <t>Intermediate Therapeutic General Abdominal Procedures, 19 years and over, with CC Score 0</t>
  </si>
  <si>
    <t>Gastrointestinal Infections with Multiple Interventions, with CC Score 4+</t>
  </si>
  <si>
    <t>Gastrointestinal Infections with Multiple Interventions, with CC Score 0-3</t>
  </si>
  <si>
    <t>Gastrointestinal Infections with Single Intervention, with CC Score 5+</t>
  </si>
  <si>
    <t>Gastrointestinal Infections with Single Intervention, with CC Score 2-4</t>
  </si>
  <si>
    <t>Gastrointestinal Infections with Single Intervention, with CC Score 0-1</t>
  </si>
  <si>
    <t>Gastrointestinal Infections without Interventions, with CC Score 8+</t>
  </si>
  <si>
    <t>Gastrointestinal Infections without Interventions, with CC Score 5-7</t>
  </si>
  <si>
    <t>Gastrointestinal Infections without Interventions, with CC Score 2-4</t>
  </si>
  <si>
    <t>Gastrointestinal Infections without Interventions, with CC Score 0-1</t>
  </si>
  <si>
    <t>Inflammatory Bowel Disease with Multiple Interventions, with CC Score 3+</t>
  </si>
  <si>
    <t>Inflammatory Bowel Disease with Multiple Interventions, with CC Score 0-2</t>
  </si>
  <si>
    <t>Inflammatory Bowel Disease with Single Intervention, with CC Score 4+</t>
  </si>
  <si>
    <t>Inflammatory Bowel Disease with Single Intervention, with CC Score 0-3</t>
  </si>
  <si>
    <t>Inflammatory Bowel Disease without Interventions, with CC Score 5+</t>
  </si>
  <si>
    <t>Inflammatory Bowel Disease without Interventions, with CC Score 3-4</t>
  </si>
  <si>
    <t>Inflammatory Bowel Disease without Interventions, with CC Score 1-2</t>
  </si>
  <si>
    <t>Inflammatory Bowel Disease without Interventions, with CC Score 0</t>
  </si>
  <si>
    <t>Gastrointestinal Bleed with Multiple Interventions, with CC Score 5+</t>
  </si>
  <si>
    <t>Gastrointestinal Bleed with Multiple Interventions, with CC Score 0-4</t>
  </si>
  <si>
    <t>Gastrointestinal Bleed with Single Intervention, with CC Score 8+</t>
  </si>
  <si>
    <t>Gastrointestinal Bleed with Single Intervention, with CC Score 5-7</t>
  </si>
  <si>
    <t>Gastrointestinal Bleed with Single Intervention, with CC Score 0-4</t>
  </si>
  <si>
    <t>Gastrointestinal Bleed without Interventions, with CC Score 9+</t>
  </si>
  <si>
    <t>Gastrointestinal Bleed without Interventions, with CC Score 5-8</t>
  </si>
  <si>
    <t>Gastrointestinal Bleed without Interventions, with CC Score 0-4</t>
  </si>
  <si>
    <t>Wireless Capsule Endoscopy, 19 years and over</t>
  </si>
  <si>
    <t>Wireless Capsule Endoscopy, 18 years and under</t>
  </si>
  <si>
    <t>Nutritional Disorders with Interventions, with CC Score 2+</t>
  </si>
  <si>
    <t>Nutritional Disorders with Interventions, with CC Score 0-1</t>
  </si>
  <si>
    <t>Nutritional Disorders without Interventions, with CC Score 6+</t>
  </si>
  <si>
    <t>Nutritional Disorders without Interventions, with CC Score 2-5</t>
  </si>
  <si>
    <t>Nutritional Disorders without Interventions, with CC Score 0-1</t>
  </si>
  <si>
    <t>Intermediate Large Intestine Procedures, 19 years and over</t>
  </si>
  <si>
    <t>Diagnostic or Therapeutic, Rigid Sigmoidoscopy, 19 years and over</t>
  </si>
  <si>
    <t>Endoscopic or Intermediate, Lower Gastrointestinal Tract Procedures, between 2 and 18 years</t>
  </si>
  <si>
    <t>Endoscopic or Intermediate, Lower Gastrointestinal Tract Procedures, 1 year and under</t>
  </si>
  <si>
    <t>Intermediate Upper Gastrointestinal Tract Procedures, 19 years and over</t>
  </si>
  <si>
    <t>Endoscopic or Intermediate, Upper Gastrointestinal Tract Procedures, between 2 and 18 years</t>
  </si>
  <si>
    <t>Endoscopic or Intermediate, Upper Gastrointestinal Tract Procedures, 1 year and under</t>
  </si>
  <si>
    <t>Combined Upper and Lower Gastrointestinal Tract Diagnostic Endoscopic Procedures with Biopsy, 18 years and under</t>
  </si>
  <si>
    <t>Very Major Small Intestine Procedures, 19 years and over, with CC Score 8+</t>
  </si>
  <si>
    <t>Very Major Small Intestine Procedures, 19 years and over, with CC Score 5-7</t>
  </si>
  <si>
    <t>Very Major Small Intestine Procedures, 19 years and over, with CC Score 2-4</t>
  </si>
  <si>
    <t>Very Major Small Intestine Procedures, 19 years and over, with CC Score 0-1</t>
  </si>
  <si>
    <t>Major Small Intestine Procedures, 19 years and over, with CC Score 7+</t>
  </si>
  <si>
    <t>Major Small Intestine Procedures, 19 years and over, with CC Score 4-6</t>
  </si>
  <si>
    <t>Major Small Intestine Procedures, 19 years and over, with CC Score 2-3</t>
  </si>
  <si>
    <t>Major Small Intestine Procedures, 19 years and over, with CC Score 0-1</t>
  </si>
  <si>
    <t>Very Major or Major, Small Intestine Procedures, between 2 and 18 years, with CC Score 2+</t>
  </si>
  <si>
    <t>Very Major or Major, Small Intestine Procedures, between 2 and 18 years, with CC Score 0-1</t>
  </si>
  <si>
    <t>Very Major or Major, Small Intestine Procedures, 1 year and under, with CC Score 3+</t>
  </si>
  <si>
    <t>Very Major or Major, Small Intestine Procedures, 1 year and under, with CC Score 1-2</t>
  </si>
  <si>
    <t>Very Major or Major, Small Intestine Procedures, 1 year and under, with CC Score 0</t>
  </si>
  <si>
    <t>Complex Small Intestine Procedures, 18 years and under</t>
  </si>
  <si>
    <t>Complex Small Intestine Procedures, 19 years and over, with CC Score 7+</t>
  </si>
  <si>
    <t>Complex Small Intestine Procedures, 19 years and over, with CC Score 3-6</t>
  </si>
  <si>
    <t>Complex Small Intestine Procedures, 19 years and over, with CC Score 0-2</t>
  </si>
  <si>
    <t>Endoscopic Insertion of Luminal Stent into Gastrointestinal Tract with CC Score 7+</t>
  </si>
  <si>
    <t>Endoscopic Insertion of Luminal Stent into Gastrointestinal Tract with CC Score 4-6</t>
  </si>
  <si>
    <t>Endoscopic Insertion of Luminal Stent into Gastrointestinal Tract with CC Score 1-3</t>
  </si>
  <si>
    <t>Endoscopic Insertion of Luminal Stent into Gastrointestinal Tract with CC Score 0</t>
  </si>
  <si>
    <t>Insertion of Spinal Cord Stimulator for Treatment of Faecal Incontinence</t>
  </si>
  <si>
    <t>Very Complex Large Intestine Procedures with CC Score 9+</t>
  </si>
  <si>
    <t>Very Complex Large Intestine Procedures with CC Score 6-8</t>
  </si>
  <si>
    <t>Very Complex Large Intestine Procedures with CC Score 3-5</t>
  </si>
  <si>
    <t>Very Complex Large Intestine Procedures with CC Score 0-2</t>
  </si>
  <si>
    <t>Complex Large Intestine Procedures, 19 years and over, with CC Score 9+</t>
  </si>
  <si>
    <t>Complex Large Intestine Procedures, 19 years and over, with CC Score 6-8</t>
  </si>
  <si>
    <t>Complex Large Intestine Procedures, 19 years and over, with CC Score 3-5</t>
  </si>
  <si>
    <t>Complex Large Intestine Procedures, 19 years and over, with CC Score 0-2</t>
  </si>
  <si>
    <t>Proximal Colon Procedures, 19 years and over, with CC Score 6+</t>
  </si>
  <si>
    <t>Proximal Colon Procedures, 19 years and over, with CC Score 3-5</t>
  </si>
  <si>
    <t>Proximal Colon Procedures, 19 years and over, with CC Score 0-2</t>
  </si>
  <si>
    <t>Distal Colon Procedures, 19 years and over, with CC Score 3+</t>
  </si>
  <si>
    <t>Distal Colon Procedures, 19 years and over, with CC Score 0-2</t>
  </si>
  <si>
    <t>Major Large Intestine Procedures, 19 years and over, with CC Score 3+</t>
  </si>
  <si>
    <t>Major Large Intestine Procedures, 19 years and over, with CC Score 1-2</t>
  </si>
  <si>
    <t>Major Large Intestine Procedures, 19 years and over, with CC Score 0</t>
  </si>
  <si>
    <t>Complex or Major, Large Intestine Procedures, between 2 and 18 years, with CC Score 1+</t>
  </si>
  <si>
    <t>Complex or Major, Large Intestine Procedures, between 2 and 18 years, with CC Score 0</t>
  </si>
  <si>
    <t>Complex or Major, Large Intestine Procedures, 1 year and under, with CC Score 1+</t>
  </si>
  <si>
    <t>Complex or Major, Large Intestine Procedures, 1 year and under, with CC Score 0</t>
  </si>
  <si>
    <t>Complex General Abdominal Procedures with CC Score 6+</t>
  </si>
  <si>
    <t>Complex General Abdominal Procedures with CC Score 3-5</t>
  </si>
  <si>
    <t>Complex General Abdominal Procedures with CC Score 0-2</t>
  </si>
  <si>
    <t>Very Complex, Oesophageal, Stomach or Duodenum Procedures, 19 years and over, with CC Score 6+</t>
  </si>
  <si>
    <t>Very Complex, Oesophageal, Stomach or Duodenum Procedures, 19 years and over, with CC Score 3-5</t>
  </si>
  <si>
    <t>Very Complex, Oesophageal, Stomach or Duodenum Procedures, 19 years and over, with CC Score 0-2</t>
  </si>
  <si>
    <t>Complex, Oesophageal, Stomach or Duodenum Procedures, 19 years and over, with CC Score 4+</t>
  </si>
  <si>
    <t>Complex, Oesophageal, Stomach or Duodenum Procedures, 19 years and over, with CC Score 2-3</t>
  </si>
  <si>
    <t>Complex, Oesophageal, Stomach or Duodenum Procedures, 19 years and over, with CC Score 0-1</t>
  </si>
  <si>
    <t>Very Complex or Complex, Oesophageal, Stomach or Duodenum Procedures, 18 years and under, with CC Score 2+</t>
  </si>
  <si>
    <t>Very Complex or Complex, Oesophageal, Stomach or Duodenum Procedures, 18 years and under, with CC Score 0-1</t>
  </si>
  <si>
    <t>Major, Oesophageal, Stomach or Duodenum Procedures, between 2 and 18 years, with CC Score 1+</t>
  </si>
  <si>
    <t>Major, Oesophageal, Stomach or Duodenum Procedures, between 2 and 18 years, with CC Score 0</t>
  </si>
  <si>
    <t>Major, Oesophageal, Stomach or Duodenum Procedures, 1 year and under, with CC Score 1+</t>
  </si>
  <si>
    <t>Major, Oesophageal, Stomach or Duodenum Procedures, 1 year and under, with CC Score 0</t>
  </si>
  <si>
    <t>Major, Oesophageal, Stomach or Duodenum Procedures, 19 years and over, with CC Score 7+</t>
  </si>
  <si>
    <t>Major, Oesophageal, Stomach or Duodenum Procedures, 19 years and over, with CC Score 4-6</t>
  </si>
  <si>
    <t>Major, Oesophageal, Stomach or Duodenum Procedures, 19 years and over, with CC Score 2-3</t>
  </si>
  <si>
    <t>Major, Oesophageal, Stomach or Duodenum Procedures, 19 years and over, with CC Score 0-1</t>
  </si>
  <si>
    <t>Stomach Bypass Procedures for Obesity, 19 years and over</t>
  </si>
  <si>
    <t>Restrictive Stomach Procedures for Obesity</t>
  </si>
  <si>
    <t>Endoscopic Insertion of Gastric Balloon for Obesity</t>
  </si>
  <si>
    <t>Complex Hernia Procedures with CC Score 5+</t>
  </si>
  <si>
    <t>Complex Hernia Procedures with CC Score 3-4</t>
  </si>
  <si>
    <t>Complex Hernia Procedures with CC Score 1-2</t>
  </si>
  <si>
    <t>Complex Hernia Procedures with CC Score 0</t>
  </si>
  <si>
    <t>Insertion of Gastrostomy Tube, 18 years and under</t>
  </si>
  <si>
    <t>Complex Therapeutic Endoscopic, Upper or Lower Gastrointestinal Tract Procedures</t>
  </si>
  <si>
    <t>Abdominal Pain with Interventions</t>
  </si>
  <si>
    <t>Non-Malignant Gastrointestinal Tract Disorders with Multiple Interventions, with CC Score 8+</t>
  </si>
  <si>
    <t>Non-Malignant Gastrointestinal Tract Disorders with Multiple Interventions, with CC Score 5-7</t>
  </si>
  <si>
    <t>Non-Malignant Gastrointestinal Tract Disorders with Multiple Interventions, with CC Score 3-4</t>
  </si>
  <si>
    <t>Non-Malignant Gastrointestinal Tract Disorders with Multiple Interventions, with CC Score 0-2</t>
  </si>
  <si>
    <t>Non-Malignant Gastrointestinal Tract Disorders with Single Intervention, with CC Score 9+</t>
  </si>
  <si>
    <t>Non-Malignant Gastrointestinal Tract Disorders with Single Intervention, with CC Score 5-8</t>
  </si>
  <si>
    <t>Non-Malignant Gastrointestinal Tract Disorders with Single Intervention, with CC Score 3-4</t>
  </si>
  <si>
    <t>Non-Malignant Gastrointestinal Tract Disorders with Single Intervention, with CC Score 0-2</t>
  </si>
  <si>
    <t>Non-Malignant Gastrointestinal Tract Disorders without Interventions, with CC Score 11+</t>
  </si>
  <si>
    <t>Non-Malignant Gastrointestinal Tract Disorders without Interventions, with CC Score 6-10</t>
  </si>
  <si>
    <t>Non-Malignant Gastrointestinal Tract Disorders without Interventions, with CC Score 3-5</t>
  </si>
  <si>
    <t>Non-Malignant Gastrointestinal Tract Disorders without Interventions, with CC Score 0-2</t>
  </si>
  <si>
    <t>Malignant Gastrointestinal Tract Disorders with Multiple Interventions, with CC Score 7+</t>
  </si>
  <si>
    <t>Malignant Gastrointestinal Tract Disorders with Multiple Interventions, with CC Score 3-6</t>
  </si>
  <si>
    <t>Malignant Gastrointestinal Tract Disorders with Multiple Interventions, with CC Score 0-2</t>
  </si>
  <si>
    <t>Malignant Gastrointestinal Tract Disorders with Single Intervention, with CC Score 6+</t>
  </si>
  <si>
    <t>Malignant Gastrointestinal Tract Disorders with Single Intervention, with CC Score 3-5</t>
  </si>
  <si>
    <t>Malignant Gastrointestinal Tract Disorders with Single Intervention, with CC Score 0-2</t>
  </si>
  <si>
    <t>Malignant Gastrointestinal Tract Disorders without Interventions, with CC Score 9+</t>
  </si>
  <si>
    <t>Malignant Gastrointestinal Tract Disorders without Interventions, with CC Score 5-8</t>
  </si>
  <si>
    <t>Malignant Gastrointestinal Tract Disorders without Interventions, with CC Score 3-4</t>
  </si>
  <si>
    <t>Malignant Gastrointestinal Tract Disorders without Interventions, with CC Score 0-2</t>
  </si>
  <si>
    <t>Adjustment of Gastric Band</t>
  </si>
  <si>
    <t>Hepatobiliary Transplant, 1 year and under</t>
  </si>
  <si>
    <t>Hepatobiliary Transplant, between 2 and 17 years</t>
  </si>
  <si>
    <t>Hepatobiliary Transplant, 18 years and over</t>
  </si>
  <si>
    <t>Very Complex Open, Hepatobiliary or Pancreatic Procedures, with CC Score 4+</t>
  </si>
  <si>
    <t>Very Complex Open, Hepatobiliary or Pancreatic Procedures, with CC Score 2-3</t>
  </si>
  <si>
    <t>Very Complex Open, Hepatobiliary or Pancreatic Procedures, with CC Score 0-1</t>
  </si>
  <si>
    <t>Complex Open, Hepatobiliary or Pancreatic Procedures, with CC Score 3+</t>
  </si>
  <si>
    <t>Complex Open, Hepatobiliary or Pancreatic Procedures, with CC Score 0-2</t>
  </si>
  <si>
    <t>Very Major Open, Hepatobiliary or Pancreatic Procedures, with CC Score 3+</t>
  </si>
  <si>
    <t>Very Major Open, Hepatobiliary or Pancreatic Procedures, with CC Score 0-2</t>
  </si>
  <si>
    <t>Major Open, Hepatobiliary or Pancreatic Procedures, with CC Score 2+</t>
  </si>
  <si>
    <t>Major Open, Hepatobiliary or Pancreatic Procedures, with CC Score 0-1</t>
  </si>
  <si>
    <t>Intermediate Open, Hepatobiliary or Pancreatic Procedures, with CC Score 3+</t>
  </si>
  <si>
    <t>Intermediate Open, Hepatobiliary or Pancreatic Procedures, with CC Score 1-2</t>
  </si>
  <si>
    <t>Intermediate Open, Hepatobiliary or Pancreatic Procedures, with CC Score 0</t>
  </si>
  <si>
    <t>Open or Laparoscopic Cholecystectomy, 18 years and under</t>
  </si>
  <si>
    <t>Laparoscopic Cholecystectomy, 19 years and over, with CC Score 4+</t>
  </si>
  <si>
    <t>Laparoscopic Cholecystectomy, 19 years and over, with CC Score 1-3</t>
  </si>
  <si>
    <t>Open Cholecystectomy, 19 years and over, with CC Score 3+</t>
  </si>
  <si>
    <t>Open Cholecystectomy, 19 years and over, with CC Score 1-2</t>
  </si>
  <si>
    <t>Open Cholecystectomy, 19 years and over, with CC Score 0</t>
  </si>
  <si>
    <t>Pancreatic Necrosectomy</t>
  </si>
  <si>
    <t>Multi-Organ and Multiple Transplants</t>
  </si>
  <si>
    <t>Minor Open or Laparoscopic, Hepatobiliary or Pancreatic Procedures, with CC Score 1+</t>
  </si>
  <si>
    <t>Minor Open or Laparoscopic, Hepatobiliary or Pancreatic Procedures, with CC Score 0</t>
  </si>
  <si>
    <t>Very Major, Endoscopic or Percutaneous, Hepatobiliary or Pancreatic Procedures, with CC Score 7+</t>
  </si>
  <si>
    <t>Very Major, Endoscopic or Percutaneous, Hepatobiliary or Pancreatic Procedures, with CC Score 4-6</t>
  </si>
  <si>
    <t>Very Major, Endoscopic or Percutaneous, Hepatobiliary or Pancreatic Procedures, with CC Score 2-3</t>
  </si>
  <si>
    <t>Very Major, Endoscopic or Percutaneous, Hepatobiliary or Pancreatic Procedures, with CC Score 0-1</t>
  </si>
  <si>
    <t>Major, Endoscopic or Percutaneous, Hepatobiliary or Pancreatic Procedures, with CC Score 4+</t>
  </si>
  <si>
    <t>Major, Endoscopic or Percutaneous, Hepatobiliary or Pancreatic Procedures, with CC Score 2-3</t>
  </si>
  <si>
    <t>Major, Endoscopic or Percutaneous, Hepatobiliary or Pancreatic Procedures, with CC Score 0-1</t>
  </si>
  <si>
    <t>Intermediate, Endoscopic or Percutaneous, Hepatobiliary or Pancreatic Procedures, with CC Score 8+</t>
  </si>
  <si>
    <t>Intermediate, Endoscopic or Percutaneous, Hepatobiliary or Pancreatic Procedures, with CC Score 5-7</t>
  </si>
  <si>
    <t>Intermediate, Endoscopic or Percutaneous, Hepatobiliary or Pancreatic Procedures, with CC Score 2-4</t>
  </si>
  <si>
    <t>Intermediate, Endoscopic or Percutaneous, Hepatobiliary or Pancreatic Procedures, with CC Score 0-1</t>
  </si>
  <si>
    <t>Minor, Endoscopic or Percutaneous, Hepatobiliary or Pancreatic Procedures, 18 years and under</t>
  </si>
  <si>
    <t>Major Therapeutic Endoscopic Retrograde Cholangiopancreatography with CC Score 5+</t>
  </si>
  <si>
    <t>Major Therapeutic Endoscopic Retrograde Cholangiopancreatography with CC Score 2-4</t>
  </si>
  <si>
    <t>Major Therapeutic Endoscopic Retrograde Cholangiopancreatography with CC Score 0-1</t>
  </si>
  <si>
    <t>Intermediate Therapeutic Endoscopic Retrograde Cholangiopancreatography with CC Score 6+</t>
  </si>
  <si>
    <t>Intermediate Therapeutic Endoscopic Retrograde Cholangiopancreatography with CC Score 4-5</t>
  </si>
  <si>
    <t>Intermediate Therapeutic Endoscopic Retrograde Cholangiopancreatography with CC Score 2-3</t>
  </si>
  <si>
    <t>Minor Diagnostic Endoscopic Retrograde Cholangiopancreatography</t>
  </si>
  <si>
    <t>Complex, Endoscopic or Percutaneous, Hepatobiliary or Pancreatic Procedures, with CC Score 5+</t>
  </si>
  <si>
    <t>Complex, Endoscopic or Percutaneous, Hepatobiliary or Pancreatic Procedures, with CC Score 0-4</t>
  </si>
  <si>
    <t>Complex Therapeutic Endoscopic Retrograde Cholangiopancreatography with CC Score 5+</t>
  </si>
  <si>
    <t>Complex Therapeutic Endoscopic Retrograde Cholangiopancreatography with CC Score 2-4</t>
  </si>
  <si>
    <t>Complex Therapeutic Endoscopic Retrograde Cholangiopancreatography with CC Score 0-1</t>
  </si>
  <si>
    <t>Liver Failure Disorders with Multiple Interventions</t>
  </si>
  <si>
    <t>Liver Failure Disorders with Single Intervention</t>
  </si>
  <si>
    <t>Liver Failure Disorders without Interventions, with CC Score 5+</t>
  </si>
  <si>
    <t>Liver Failure Disorders without Interventions, with CC Score 0-4</t>
  </si>
  <si>
    <t>Malignant, Hepatobiliary or Pancreatic Disorders, with Multiple Interventions</t>
  </si>
  <si>
    <t>Malignant, Hepatobiliary or Pancreatic Disorders, with Single Intervention, with CC Score 5+</t>
  </si>
  <si>
    <t>Malignant, Hepatobiliary or Pancreatic Disorders, with Single Intervention, with CC Score 2-4</t>
  </si>
  <si>
    <t>Malignant, Hepatobiliary or Pancreatic Disorders, with Single Intervention, with CC Score 0-1</t>
  </si>
  <si>
    <t>Malignant, Hepatobiliary or Pancreatic Disorders, without Interventions, with CC Score 6+</t>
  </si>
  <si>
    <t>Malignant, Hepatobiliary or Pancreatic Disorders, without Interventions, with CC Score 3-5</t>
  </si>
  <si>
    <t>Malignant, Hepatobiliary or Pancreatic Disorders, without Interventions, with CC Score 1-2</t>
  </si>
  <si>
    <t>Malignant, Hepatobiliary or Pancreatic Disorders, without Interventions, with CC Score 0</t>
  </si>
  <si>
    <t>Non-Malignant, Hepatobiliary or Pancreatic Disorders, with Multiple Interventions, with CC Score 9+</t>
  </si>
  <si>
    <t>Non-Malignant, Hepatobiliary or Pancreatic Disorders, with Multiple Interventions, with CC Score 4-8</t>
  </si>
  <si>
    <t>Non-Malignant, Hepatobiliary or Pancreatic Disorders, with Multiple Interventions, with CC Score 0-3</t>
  </si>
  <si>
    <t>Non-Malignant, Hepatobiliary or Pancreatic Disorders, with Single Intervention, with CC Score 9+</t>
  </si>
  <si>
    <t>Non-Malignant, Hepatobiliary or Pancreatic Disorders, with Single Intervention, with CC Score 4-8</t>
  </si>
  <si>
    <t>Non-Malignant, Hepatobiliary or Pancreatic Disorders, with Single Intervention, with CC Score 0-3</t>
  </si>
  <si>
    <t>Non-Malignant, Hepatobiliary or Pancreatic Disorders, without Interventions, with CC Score 8+</t>
  </si>
  <si>
    <t>Non-Malignant, Hepatobiliary or Pancreatic Disorders, without Interventions, with CC Score 5-7</t>
  </si>
  <si>
    <t>Non-Malignant, Hepatobiliary or Pancreatic Disorders, without Interventions, with CC Score 2-4</t>
  </si>
  <si>
    <t>Non-Malignant, Hepatobiliary or Pancreatic Disorders, without Interventions, with CC Score 0-1</t>
  </si>
  <si>
    <t>Minimal Hip Procedures for Trauma</t>
  </si>
  <si>
    <t>Major Knee Procedures for Trauma, Category 2, with CC</t>
  </si>
  <si>
    <t>Major Knee Procedures for Trauma, Category 2, without CC</t>
  </si>
  <si>
    <t>Major Knee Procedures for Trauma, Category 1, with CC</t>
  </si>
  <si>
    <t>Major Knee Procedures for Trauma, Category 1, without CC</t>
  </si>
  <si>
    <t>Intermediate Knee Procedures for Trauma, Category 2, with CC</t>
  </si>
  <si>
    <t>Intermediate Knee Procedures for Trauma, Category 2, without CC</t>
  </si>
  <si>
    <t>Intermediate Knee Procedures for Trauma, Category 1</t>
  </si>
  <si>
    <t>Minor Knee Procedures for Trauma, Category 2, with CC</t>
  </si>
  <si>
    <t>Minor Knee Procedures for Trauma, Category 2, without CC</t>
  </si>
  <si>
    <t>Minor Knee Procedures for Trauma, Category 1, with CC</t>
  </si>
  <si>
    <t>Minor Knee Procedures for Trauma, Category 1, without CC</t>
  </si>
  <si>
    <t>Minimal Knee Procedures for Trauma</t>
  </si>
  <si>
    <t>Major Foot Procedures for Trauma, with CC</t>
  </si>
  <si>
    <t>Major Foot Procedures for Trauma, without CC</t>
  </si>
  <si>
    <t>Intermediate Foot Procedures for Trauma, Category 2</t>
  </si>
  <si>
    <t>Intermediate Foot Procedures for Trauma, Category 1</t>
  </si>
  <si>
    <t>Minor Foot Procedures for Trauma, Category 2</t>
  </si>
  <si>
    <t>Minor Foot Procedures for Trauma, Category 1</t>
  </si>
  <si>
    <t>Minimal Foot Procedures for Trauma</t>
  </si>
  <si>
    <t>Major Hand Procedures for Trauma, Category 2</t>
  </si>
  <si>
    <t>Major Hand Procedures for Trauma, Category 1</t>
  </si>
  <si>
    <t>Intermediate Hand Procedures for Trauma, Category 2</t>
  </si>
  <si>
    <t>Intermediate Hand Procedures for Trauma, Category 1</t>
  </si>
  <si>
    <t>Minor Hand Procedures for Trauma, Category 2</t>
  </si>
  <si>
    <t>Minor Hand Procedures for Trauma, Category 1, 19 years and over</t>
  </si>
  <si>
    <t>Minor Hand Procedures for Trauma, Category 1, 18 years and under</t>
  </si>
  <si>
    <t>Minimal Hand Procedures for Trauma</t>
  </si>
  <si>
    <t>Major, Shoulder or Upper Arm Procedures for Trauma, with CC</t>
  </si>
  <si>
    <t>Major, Shoulder or Upper Arm Procedures for Trauma, without CC</t>
  </si>
  <si>
    <t>Intermediate, Shoulder or Upper Arm Procedures for Trauma</t>
  </si>
  <si>
    <t>Minor, Shoulder or Upper Arm Procedures for Trauma</t>
  </si>
  <si>
    <t>Minimal, Shoulder or Upper Arm Procedures for Trauma</t>
  </si>
  <si>
    <t>Major, Elbow or Lower Arm Procedures for Trauma, with CC</t>
  </si>
  <si>
    <t>Major, Elbow or Lower Arm Procedures for Trauma, without CC</t>
  </si>
  <si>
    <t>Intermediate, Elbow or Lower Arm Procedures for Trauma</t>
  </si>
  <si>
    <t>Minor, Elbow or Lower Arm Procedures for Trauma, 18 years and under</t>
  </si>
  <si>
    <t>Minor, Elbow or Lower Arm Procedures for Trauma, 19 years and over</t>
  </si>
  <si>
    <t>Minimal, Elbow or Lower Arm Procedures for Trauma</t>
  </si>
  <si>
    <t>Sprains, Strains or Minor Open Wounds, with Major CC</t>
  </si>
  <si>
    <t>Sprains, Strains or Minor Open Wounds, with Intermediate CC</t>
  </si>
  <si>
    <t>Sprains, Strains or Minor Open Wounds, without CC</t>
  </si>
  <si>
    <t>Head Injury with Major CC</t>
  </si>
  <si>
    <t>Multiple Trauma Diagnoses without Procedure</t>
  </si>
  <si>
    <t>Other Trauma Diagnosis without Procedure</t>
  </si>
  <si>
    <t>Other Procedures for Trauma</t>
  </si>
  <si>
    <t>Major Hip Procedures for Non-Trauma, Category 2, with Major CC</t>
  </si>
  <si>
    <t>Major Hip Procedures for Non-Trauma, Category 2, with Intermediate CC</t>
  </si>
  <si>
    <t>Major Hip Procedures for Non-Trauma, Category 2, without CC</t>
  </si>
  <si>
    <t>Major Hip Procedures for Non-Trauma, Category 1, with Major CC</t>
  </si>
  <si>
    <t>Intermediate Hip Procedures for Non-Trauma, Category 2</t>
  </si>
  <si>
    <t>Intermediate Hip Procedures for Non-Trauma, Category 1, with CC</t>
  </si>
  <si>
    <t>Intermediate Hip Procedures for Non-Trauma, Category 1, without CC</t>
  </si>
  <si>
    <t>Minor Hip Procedures for Non-Trauma, Category 2, 19 years and over with CC</t>
  </si>
  <si>
    <t>Minor Hip Procedures for Non-Trauma, Category 2, 19 years and over without CC</t>
  </si>
  <si>
    <t>Minor Hip Procedures for Non-Trauma, Category 2, 18 years and under with CC</t>
  </si>
  <si>
    <t>Minor Hip Procedures for Non-Trauma, Category 2, 18 years and under without CC</t>
  </si>
  <si>
    <t>Minor Hip Procedures for Non-Trauma, Category 1, with CC</t>
  </si>
  <si>
    <t>Minor Hip Procedures for Non-Trauma, Category 1, without CC</t>
  </si>
  <si>
    <t>Minimal Hip Procedures for Non-Trauma</t>
  </si>
  <si>
    <t>Major Knee Procedures for Non-Trauma, Category 2, with Major CC</t>
  </si>
  <si>
    <t>Major Knee Procedures for Non-Trauma, Category 1, with CC</t>
  </si>
  <si>
    <t>Intermediate Knee Procedures for Non-Trauma, with CC</t>
  </si>
  <si>
    <t>Intermediate Knee Procedures for Non-Trauma, without CC</t>
  </si>
  <si>
    <t>Minor Knee Procedures for Non-Trauma, Category 2, with CC</t>
  </si>
  <si>
    <t>Minor Knee Procedures for Non-Trauma, Category 2, without CC</t>
  </si>
  <si>
    <t>Minor Knee Procedures for Non-Trauma, Category 1, 19 years and over, with Major CC</t>
  </si>
  <si>
    <t>Minor Knee Procedures for Non-Trauma, Category 1, 19 years and over, with Intermediate CC</t>
  </si>
  <si>
    <t>Minor Knee Procedures for Non-Trauma, Category 1, 19 years and over, without CC</t>
  </si>
  <si>
    <t>Minor Knee Procedures for Non-Trauma, Category 1, 18 years and under, with Major CC</t>
  </si>
  <si>
    <t>Minor Knee Procedures for Non-Trauma, Category 1, 18 years and under, with Intermediate CC</t>
  </si>
  <si>
    <t>Minor Knee Procedures for Non-Trauma, Category 1, 18 years and under, without CC</t>
  </si>
  <si>
    <t>Minimal Knee Procedures for Non-Trauma</t>
  </si>
  <si>
    <t>Major Foot Procedures for Non-Trauma</t>
  </si>
  <si>
    <t>Intermediate Foot Procedures for Non-Trauma, Category 2, 19 years and over</t>
  </si>
  <si>
    <t>Intermediate Foot Procedures for Non-Trauma, Category 2, 18 years and under</t>
  </si>
  <si>
    <t>Intermediate Foot Procedures for Non-Trauma, Category 1, 19 years and over, with CC</t>
  </si>
  <si>
    <t>Intermediate Foot Procedures for Non-Trauma, Category 1, 19 years and over, without CC</t>
  </si>
  <si>
    <t>Intermediate Foot Procedures for Non-Trauma, Category 1, 18 years and under, with CC</t>
  </si>
  <si>
    <t>Intermediate Foot Procedures for Non-Trauma, Category 1, 18 years and under, without CC</t>
  </si>
  <si>
    <t>Minor Foot Procedures for Non-Trauma, Category 2, 19 years and over, with CC</t>
  </si>
  <si>
    <t>Minor Foot Procedures for Non-Trauma, Category 2, 18 years and under, with CC</t>
  </si>
  <si>
    <t>Minor Foot Procedures for Non-Trauma, Category 2, 18 years and under, without CC</t>
  </si>
  <si>
    <t>Minimal Foot Procedures for Non-Trauma</t>
  </si>
  <si>
    <t>Major Hand Procedures for Non-Trauma, Category 2</t>
  </si>
  <si>
    <t>Major Hand Procedures for Non-Trauma, Category 1, with CC</t>
  </si>
  <si>
    <t>Major Hand Procedures for Non-Trauma, Category 1, without CC</t>
  </si>
  <si>
    <t>Intermediate Hand Procedures for Non-Trauma, Category 1, with CC</t>
  </si>
  <si>
    <t>Intermediate Hand Procedures for Non-Trauma, Category 1, without CC</t>
  </si>
  <si>
    <t>Minor Hand Procedures for Non-Trauma, Category 2, with CC</t>
  </si>
  <si>
    <t>Minor Hand Procedures for Non-Trauma, Category 2, without CC</t>
  </si>
  <si>
    <t>Minor Hand Procedures for Non-Trauma, Category 1, with CC</t>
  </si>
  <si>
    <t>Minor Hand Procedures for Non-Trauma, Category 1, without CC</t>
  </si>
  <si>
    <t>Minimal Hand Procedures for Non-Trauma</t>
  </si>
  <si>
    <t>Major, Shoulder or Upper Arm Procedures for Non-Trauma, with CC</t>
  </si>
  <si>
    <t>Major, Shoulder or Upper Arm Procedures for Non-Trauma, without CC</t>
  </si>
  <si>
    <t>Intermediate, Shoulder or Upper Arm Procedures for Non-Trauma, with CC</t>
  </si>
  <si>
    <t>Minor, Shoulder or Upper Arm Procedures for Non-Trauma</t>
  </si>
  <si>
    <t>Minimal, Shoulder or Upper Arm Procedures for Non-Trauma</t>
  </si>
  <si>
    <t>Major, Elbow or Lower Arm Procedures for Non-Trauma, with CC</t>
  </si>
  <si>
    <t>Major, Elbow or Lower Arm Procedures for Non-Trauma, without CC</t>
  </si>
  <si>
    <t>Intermediate, Elbow or Lower Arm Procedures for Non-Trauma</t>
  </si>
  <si>
    <t>Minor, Elbow or Lower Arm Procedures for Non-Trauma</t>
  </si>
  <si>
    <t>Minimal, Elbow or Lower Arm Procedures for Non-Trauma</t>
  </si>
  <si>
    <t>Other Non-Trauma Diagnosis without Procedure</t>
  </si>
  <si>
    <t>Other Procedures for Non-Trauma</t>
  </si>
  <si>
    <t>Extradural Spine Major 2 with CC Score 5+</t>
  </si>
  <si>
    <t>Extradural Spine Major 2 with CC Score 2-4</t>
  </si>
  <si>
    <t>Extradural Spine Major 2 with CC Score 0-1</t>
  </si>
  <si>
    <t>Extradural Spine Major 1 with CC Score 5+</t>
  </si>
  <si>
    <t>Extradural Spine Major 1 with CC Score 2-4</t>
  </si>
  <si>
    <t>Extradural Spine Major 1 with CC Score 0-1</t>
  </si>
  <si>
    <t>Extradural Spine Intermediate 2 with CC Score 6+</t>
  </si>
  <si>
    <t>Extradural Spine Intermediate 2 with CC Score 3-5</t>
  </si>
  <si>
    <t>Extradural Spine Intermediate 2 with CC Score 0-2</t>
  </si>
  <si>
    <t>Extradural Spine Intermediate 1 with CC Score 5+</t>
  </si>
  <si>
    <t>Extradural Spine Intermediate 1 with CC Score 2-4</t>
  </si>
  <si>
    <t>Extradural Spine Intermediate 1 with CC Score 0-1</t>
  </si>
  <si>
    <t>Extradural Spine Minor 2 with CC Score 4+</t>
  </si>
  <si>
    <t>Extradural Spine Minor 2 with CC Score 2-3</t>
  </si>
  <si>
    <t>Extradural Spine Minor 2 with CC Score 0-1</t>
  </si>
  <si>
    <t>Extradural Spine Minor 1</t>
  </si>
  <si>
    <t>Intradural Spine Major with CC Score 3+</t>
  </si>
  <si>
    <t>Intradural Spine Major with CC Score 0-2</t>
  </si>
  <si>
    <t>Intradural Spine Intermediate</t>
  </si>
  <si>
    <t>Intradural Spine Minor 2</t>
  </si>
  <si>
    <t>Intradural Spine Minor 1</t>
  </si>
  <si>
    <t>Vertebral Column Injury without Procedure, with CC Score 6+</t>
  </si>
  <si>
    <t>Vertebral Column Injury without Procedure, with CC Score 3-5</t>
  </si>
  <si>
    <t>Vertebral Column Injury without Procedure, with CC Score 1-2</t>
  </si>
  <si>
    <t>Vertebral Column Injury without Procedure, with CC Score 0</t>
  </si>
  <si>
    <t>Spinal Cord Injury without Procedure, with CC Score 2+</t>
  </si>
  <si>
    <t>Spinal Cord Injury without Procedure, with CC Score 0-1</t>
  </si>
  <si>
    <t>Scoliosis or Other Spinal Deformity, with CC Score 3+</t>
  </si>
  <si>
    <t>Scoliosis or Other Spinal Deformity, with CC Score 1-2</t>
  </si>
  <si>
    <t>Scoliosis or Other Spinal Deformity, with CC Score 0</t>
  </si>
  <si>
    <t>Degenerative Spinal Conditions with CC Score 9+</t>
  </si>
  <si>
    <t>Degenerative Spinal Conditions with CC Score 6-8</t>
  </si>
  <si>
    <t>Degenerative Spinal Conditions with CC Score 3-5</t>
  </si>
  <si>
    <t>Degenerative Spinal Conditions with CC Score 0-2</t>
  </si>
  <si>
    <t>Spinal Cord Conditions with CC Score 7+</t>
  </si>
  <si>
    <t>Spinal Cord Conditions with CC Score 5-6</t>
  </si>
  <si>
    <t>Spinal Cord Conditions with CC Score 3-4</t>
  </si>
  <si>
    <t>Spinal Cord Conditions with CC Score 0-2</t>
  </si>
  <si>
    <t>Inflammatory Spinal Conditions with CC Score 2+</t>
  </si>
  <si>
    <t>Inflammatory Spinal Conditions with CC Score 0-1</t>
  </si>
  <si>
    <t>Spinal Tumours with CC Score 2+</t>
  </si>
  <si>
    <t>Spinal Tumours with CC Score 0-1</t>
  </si>
  <si>
    <t>Spinal Infection with CC Score 7+</t>
  </si>
  <si>
    <t>Spinal Infection with CC Score 4-6</t>
  </si>
  <si>
    <t>Spinal Infection with CC Score 1-3</t>
  </si>
  <si>
    <t>Spinal Infection with CC Score 0</t>
  </si>
  <si>
    <t>Low Back Pain with CC Score 6+</t>
  </si>
  <si>
    <t>Low Back Pain with CC Score 3-5</t>
  </si>
  <si>
    <t>Low Back Pain with CC Score 0-2</t>
  </si>
  <si>
    <t>Complex Spinal Reconstructive Surgery with CC Score 3+</t>
  </si>
  <si>
    <t>Complex Spinal Reconstructive Surgery with CC Score 0-2</t>
  </si>
  <si>
    <t>Major Spinal Reconstructive Surgery with CC Score 2+</t>
  </si>
  <si>
    <t>Major Spinal Reconstructive Surgery with CC Score 0-1</t>
  </si>
  <si>
    <t>Intermediate Spinal Reconstructive Surgery</t>
  </si>
  <si>
    <t>Minor Spinal Reconstructive Surgery</t>
  </si>
  <si>
    <t>Soft Tissue Disorders with CC Score 12+</t>
  </si>
  <si>
    <t>Soft Tissue Disorders with CC Score 9-11</t>
  </si>
  <si>
    <t>Soft Tissue Disorders with CC Score 6-8</t>
  </si>
  <si>
    <t>Soft Tissue Disorders with CC Score 3-5</t>
  </si>
  <si>
    <t>Soft Tissue Disorders with CC Score 0-2</t>
  </si>
  <si>
    <t>Inflammatory, Spine, Joint or Connective Tissue Disorders, with CC Score 12+</t>
  </si>
  <si>
    <t>Inflammatory, Spine, Joint or Connective Tissue Disorders, with CC Score 9-11</t>
  </si>
  <si>
    <t>Inflammatory, Spine, Joint or Connective Tissue Disorders, with CC Score 7-8</t>
  </si>
  <si>
    <t>Inflammatory, Spine, Joint or Connective Tissue Disorders, with CC Score 5-6</t>
  </si>
  <si>
    <t>Inflammatory, Spine, Joint or Connective Tissue Disorders, with CC Score 3-4</t>
  </si>
  <si>
    <t>Inflammatory, Spine, Joint or Connective Tissue Disorders, with CC Score 0-2</t>
  </si>
  <si>
    <t>Non-Inflammatory, Bone or Joint Disorders, with CC Score 12+</t>
  </si>
  <si>
    <t>Non-Inflammatory, Bone or Joint Disorders, with CC Score 8-11</t>
  </si>
  <si>
    <t>Non-Inflammatory, Bone or Joint Disorders, with CC Score 5-7</t>
  </si>
  <si>
    <t>Non-Inflammatory, Bone or Joint Disorders, with CC Score 2-4</t>
  </si>
  <si>
    <t>Non-Inflammatory, Bone or Joint Disorders, with CC Score 0-1</t>
  </si>
  <si>
    <t>Infections of Bones or Joints, with CC Score 13+</t>
  </si>
  <si>
    <t>Infections of Bones or Joints, with CC Score 9-12</t>
  </si>
  <si>
    <t>Infections of Bones or Joints, with CC Score 5-8</t>
  </si>
  <si>
    <t>Infections of Bones or Joints, with CC Score 2-4</t>
  </si>
  <si>
    <t>Infections of Bones or Joints, with CC Score 0-1</t>
  </si>
  <si>
    <t>Musculoskeletal Signs or Symptoms, with CC Score 12+</t>
  </si>
  <si>
    <t>Musculoskeletal Signs or Symptoms, with CC Score 8-11</t>
  </si>
  <si>
    <t>Musculoskeletal Signs or Symptoms, with CC Score 4-7</t>
  </si>
  <si>
    <t>Musculoskeletal Signs or Symptoms, with CC Score 0-3</t>
  </si>
  <si>
    <t>Pathological Fractures with CC Score 11+</t>
  </si>
  <si>
    <t>Pathological Fractures with CC Score 8-10</t>
  </si>
  <si>
    <t>Pathological Fractures with CC Score 6-7</t>
  </si>
  <si>
    <t>Pathological Fractures with CC Score 3-5</t>
  </si>
  <si>
    <t>Pathological Fractures with CC Score 0-2</t>
  </si>
  <si>
    <t>Malignancy of Bone or Connective Tissue, with CC Score 12+</t>
  </si>
  <si>
    <t>Malignancy of Bone or Connective Tissue, with CC Score 8-11</t>
  </si>
  <si>
    <t>Malignancy of Bone or Connective Tissue, with CC Score 5-7</t>
  </si>
  <si>
    <t>Malignancy of Bone or Connective Tissue, with CC Score 2-4</t>
  </si>
  <si>
    <t>Malignancy of Bone or Connective Tissue, with CC Score 0-1</t>
  </si>
  <si>
    <t>Orthopaedic Reconstruction with Intervention Score 43 or less, with Diagnosis Score 22 or less</t>
  </si>
  <si>
    <t>Orthopaedic Reconstruction with Intervention Score 43 or less, with Diagnosis Score 23-60</t>
  </si>
  <si>
    <t>Orthopaedic Reconstruction with Intervention Score 43 or less, with Diagnosis Score 61 or more</t>
  </si>
  <si>
    <t>Orthopaedic Reconstruction with Intervention Score 44-65, with Diagnosis Score 22 or less</t>
  </si>
  <si>
    <t>Orthopaedic Reconstruction with Intervention Score 44-65, with Diagnosis Score 23-60</t>
  </si>
  <si>
    <t>Orthopaedic Reconstruction with Intervention Score 44-65, with Diagnosis Score 61 or more</t>
  </si>
  <si>
    <t>Orthopaedic Reconstruction with Intervention Score 66 or more, with Diagnosis Score 22 or less</t>
  </si>
  <si>
    <t>Orthopaedic Reconstruction with Intervention Score 66 or more, with Diagnosis Score 23-60</t>
  </si>
  <si>
    <t>Orthopaedic Reconstruction with Intervention Score 66 or more, with Diagnosis Score 61 or more</t>
  </si>
  <si>
    <t>Malignant Breast Disorders with Interventions, with CC Score 7+</t>
  </si>
  <si>
    <t>Malignant Breast Disorders with Interventions, with CC Score 3-6</t>
  </si>
  <si>
    <t>Malignant Breast Disorders with Interventions, with CC Score 0-2</t>
  </si>
  <si>
    <t>Malignant Breast Disorders without Interventions, with CC Score 9+</t>
  </si>
  <si>
    <t>Malignant Breast Disorders without Interventions, with CC Score 6-8</t>
  </si>
  <si>
    <t>Malignant Breast Disorders without Interventions, with CC Score 4-5</t>
  </si>
  <si>
    <t>Malignant Breast Disorders without Interventions, with CC Score 2-3</t>
  </si>
  <si>
    <t>Malignant Breast Disorders without Interventions, with CC Score 0-1</t>
  </si>
  <si>
    <t>Non-Malignant Breast Disorders with Interventions</t>
  </si>
  <si>
    <t>Non-Malignant Breast Disorders without Interventions, with CC Score 4+</t>
  </si>
  <si>
    <t>Non-Malignant Breast Disorders without Interventions, with CC Score 0-3</t>
  </si>
  <si>
    <t>Unilateral Minor Breast Procedures</t>
  </si>
  <si>
    <t>Bilateral Minor Breast Procedures</t>
  </si>
  <si>
    <t>Unilateral Major Breast Procedures with CC Score 6+</t>
  </si>
  <si>
    <t>Unilateral Major Breast Procedures with CC Score 3-5</t>
  </si>
  <si>
    <t>Bilateral Major Breast Procedures with CC Score 1+</t>
  </si>
  <si>
    <t>Bilateral Major Breast Procedures with CC Score 0</t>
  </si>
  <si>
    <t>Unilateral Intermediate Breast Procedures with CC Score 6+</t>
  </si>
  <si>
    <t>Unilateral Intermediate Breast Procedures with CC Score 3-5</t>
  </si>
  <si>
    <t>Bilateral Intermediate Breast Procedures</t>
  </si>
  <si>
    <t>Unilateral Delayed Pedicled Myocutaneous Breast Reconstruction</t>
  </si>
  <si>
    <t>Bilateral Delayed Pedicled Myocutaneous Breast Reconstruction</t>
  </si>
  <si>
    <t>Unilateral Excision of Breast with Immediate Pedicled Myocutaneous Flap Reconstruction</t>
  </si>
  <si>
    <t>Bilateral Excision of Breast with Immediate Pedicled Myocutaneous Flap Reconstruction</t>
  </si>
  <si>
    <t>Unilateral Delayed Free Perforator Flap Breast Reconstruction</t>
  </si>
  <si>
    <t>Bilateral Delayed Free Perforator Flap Breast Reconstruction</t>
  </si>
  <si>
    <t>Unilateral Excision of Breast with Immediate Free Perforator Flap Reconstruction</t>
  </si>
  <si>
    <t>Bilateral Excision of Breast with Immediate Free Perforator Flap Reconstruction</t>
  </si>
  <si>
    <t>Unilateral Major Breast Procedures with Lymph Node Clearance, with CC Score 5+</t>
  </si>
  <si>
    <t>Unilateral Major Breast Procedures with Lymph Node Clearance, with CC Score 2-4</t>
  </si>
  <si>
    <t>Bilateral Major Breast Procedures with Lymph Node Clearance</t>
  </si>
  <si>
    <t>Unilateral Therapeutic Mammoplasty</t>
  </si>
  <si>
    <t>Bilateral Therapeutic Mammoplasty</t>
  </si>
  <si>
    <t>Major Burn (TBSA of 60% or more) with Skin Graft</t>
  </si>
  <si>
    <t>Major Burn (TBSA of 60% or more) with Other Skin Procedure</t>
  </si>
  <si>
    <t>Major Burn (TBSA of 60% or more) without Skin Procedure</t>
  </si>
  <si>
    <t>Intermediate Burn (TBSA of 20-59%) with Skin Graft</t>
  </si>
  <si>
    <t>Intermediate Burn (TBSA of 20-59%) with Other Skin Procedure</t>
  </si>
  <si>
    <t>Intermediate Burn (TBSA of 20-59%) without Skin Procedure</t>
  </si>
  <si>
    <t>Minor Burn (TBSA of less than 20%) with Skin Graft</t>
  </si>
  <si>
    <t>Minor Burn (TBSA of less than 20%) with Other Skin Procedure</t>
  </si>
  <si>
    <t>Minor Burn (TBSA of less than 20%) without Skin Procedure</t>
  </si>
  <si>
    <t>Other Burn with Skin Graft</t>
  </si>
  <si>
    <t>Other Burn with Other Skin Procedure</t>
  </si>
  <si>
    <t>Other Burn without Skin Procedure</t>
  </si>
  <si>
    <t>Multiple Major Skin Procedures</t>
  </si>
  <si>
    <t>Major Skin Procedures</t>
  </si>
  <si>
    <t>Intermediate Skin Procedures, 12 years and under</t>
  </si>
  <si>
    <t>Minor Skin Procedures, 13 years and over</t>
  </si>
  <si>
    <t>Minor Skin Procedures, 12 years and under</t>
  </si>
  <si>
    <t>Complex Patch Tests</t>
  </si>
  <si>
    <t>Standard Patch Tests, 13 years and over</t>
  </si>
  <si>
    <t>Standard Patch Tests, 12 years and under</t>
  </si>
  <si>
    <t>Photodynamic Therapy</t>
  </si>
  <si>
    <t>Phototherapy, 13 years and over</t>
  </si>
  <si>
    <t>Phototherapy, 12 years and under</t>
  </si>
  <si>
    <t>Skin Disorders with Interventions, with CC Score 12+</t>
  </si>
  <si>
    <t>Skin Disorders with Interventions, with CC Score 8-11</t>
  </si>
  <si>
    <t>Skin Disorders with Interventions, with CC Score 4-7</t>
  </si>
  <si>
    <t>Skin Disorders with Interventions, with CC Score 0-3</t>
  </si>
  <si>
    <t>Skin Disorders without Interventions, with CC Score 19+</t>
  </si>
  <si>
    <t>Skin Disorders without Interventions, with CC Score 14-18</t>
  </si>
  <si>
    <t>Skin Disorders without Interventions, with CC Score 10-13</t>
  </si>
  <si>
    <t>Skin Disorders without Interventions, with CC Score 6-9</t>
  </si>
  <si>
    <t>Skin Disorders without Interventions, with CC Score 2-5</t>
  </si>
  <si>
    <t>Parathyroid Procedures with CC Score 2+</t>
  </si>
  <si>
    <t>Adrenal Procedures with CC Score 2+</t>
  </si>
  <si>
    <t>Adrenal Procedures with CC Score 0-1</t>
  </si>
  <si>
    <t>Anterior Pituitary Disorders with CC Score 2+</t>
  </si>
  <si>
    <t>Anterior Pituitary Disorders with CC Score 0-1</t>
  </si>
  <si>
    <t>Non-Pituitary Neoplasia or Hypoplasia, with CC Score 4+</t>
  </si>
  <si>
    <t>Non-Pituitary Neoplasia or Hypoplasia, with CC Score 2-3</t>
  </si>
  <si>
    <t>Non-Pituitary Neoplasia or Hypoplasia, with CC Score 0-1</t>
  </si>
  <si>
    <t>Non-Surgical Thyroid Disorders with CC Score 4+</t>
  </si>
  <si>
    <t>Non-Surgical Thyroid Disorders with CC Score 2-3</t>
  </si>
  <si>
    <t>Non-Surgical Thyroid Disorders with CC Score 0-1</t>
  </si>
  <si>
    <t>Other Endocrine Disorders with CC Score 4+</t>
  </si>
  <si>
    <t>Other Endocrine Disorders with CC Score 2-3</t>
  </si>
  <si>
    <t>Other Endocrine Disorders with CC Score 0-1</t>
  </si>
  <si>
    <t>Thyroid Procedures with CC Score 4+</t>
  </si>
  <si>
    <t>Thyroid Procedures with CC Score 2-3</t>
  </si>
  <si>
    <t>Thyroid Procedures with CC Score 0-1</t>
  </si>
  <si>
    <t>Diabetes with Lower Limb Complications, with CC Score 9+</t>
  </si>
  <si>
    <t>Diabetes with Lower Limb Complications, with CC Score 5-8</t>
  </si>
  <si>
    <t>Diabetes with Lower Limb Complications, with CC Score 0-4</t>
  </si>
  <si>
    <t>Continuous Subcutaneous Insulin Infusion</t>
  </si>
  <si>
    <t>Inborn Errors of Metabolism with CC Score 3+</t>
  </si>
  <si>
    <t>Inborn Errors of Metabolism with CC Score 0-2</t>
  </si>
  <si>
    <t>Fluid or Electrolyte Disorders, with Interventions, with CC Score 5+</t>
  </si>
  <si>
    <t>Fluid or Electrolyte Disorders, with Interventions, with CC Score 0-4</t>
  </si>
  <si>
    <t>Fluid or Electrolyte Disorders, without Interventions, with CC Score 10+</t>
  </si>
  <si>
    <t>Fluid or Electrolyte Disorders, without Interventions, with CC Score 7-9</t>
  </si>
  <si>
    <t>Fluid or Electrolyte Disorders, without Interventions, with CC Score 4-6</t>
  </si>
  <si>
    <t>Fluid or Electrolyte Disorders, without Interventions, with CC Score 2-3</t>
  </si>
  <si>
    <t>Fluid or Electrolyte Disorders, without Interventions, with CC Score 0-1</t>
  </si>
  <si>
    <t>Kidney Transplant, 19 years and over, from Cadaver Non Heart-Beating Donor</t>
  </si>
  <si>
    <t>Kidney Transplant, 18 years and under, from Cadaver Non Heart-Beating Donor</t>
  </si>
  <si>
    <t>Kidney Transplant, 19 years and over, from Cadaver Heart-Beating Donor</t>
  </si>
  <si>
    <t>Kidney Transplant, 18 years and under, from Cadaver Heart-Beating Donor</t>
  </si>
  <si>
    <t>Kidney Transplant, 19 years and over, from Live Donor</t>
  </si>
  <si>
    <t>Kidney Transplant, 18 years and under, from Live Donor</t>
  </si>
  <si>
    <t>Kidney or Urinary Tract Infections, with Interventions, with CC Score 12+</t>
  </si>
  <si>
    <t>Kidney or Urinary Tract Infections, with Interventions, with CC Score 9-11</t>
  </si>
  <si>
    <t>Kidney or Urinary Tract Infections, with Interventions, with CC Score 6-8</t>
  </si>
  <si>
    <t>Kidney or Urinary Tract Infections, with Interventions, with CC Score 3-5</t>
  </si>
  <si>
    <t>Kidney or Urinary Tract Infections, with Interventions, with CC Score 0-2</t>
  </si>
  <si>
    <t>Kidney or Urinary Tract Infections, without Interventions, with CC Score 13+</t>
  </si>
  <si>
    <t>Kidney or Urinary Tract Infections, without Interventions, with CC Score 8-12</t>
  </si>
  <si>
    <t>Kidney or Urinary Tract Infections, without Interventions, with CC Score 4-7</t>
  </si>
  <si>
    <t>Kidney or Urinary Tract Infections, without Interventions, with CC Score 2-3</t>
  </si>
  <si>
    <t>Kidney or Urinary Tract Infections, without Interventions, with CC Score 0-1</t>
  </si>
  <si>
    <t>Renal Replacement Peritoneal Dialysis Associated Procedures</t>
  </si>
  <si>
    <t>Acute Kidney Injury with Interventions, with CC Score 11+</t>
  </si>
  <si>
    <t>Acute Kidney Injury with Interventions, with CC Score 6-10</t>
  </si>
  <si>
    <t>Acute Kidney Injury with Interventions, with CC Score 0-5</t>
  </si>
  <si>
    <t>Acute Kidney Injury without Interventions, with CC Score 12+</t>
  </si>
  <si>
    <t>Acute Kidney Injury without Interventions, with CC Score 8-11</t>
  </si>
  <si>
    <t>Acute Kidney Injury without Interventions, with CC Score 4-7</t>
  </si>
  <si>
    <t>Acute Kidney Injury without Interventions, with CC Score 0-3</t>
  </si>
  <si>
    <t>Chronic Kidney Disease with Interventions, with CC Score 6+</t>
  </si>
  <si>
    <t>Chronic Kidney Disease with Interventions, with CC Score 3-5</t>
  </si>
  <si>
    <t>Chronic Kidney Disease with Interventions, with CC Score 0-2</t>
  </si>
  <si>
    <t>Chronic Kidney Disease without Interventions, with CC Score 11+</t>
  </si>
  <si>
    <t>Chronic Kidney Disease without Interventions, with CC Score 8-10</t>
  </si>
  <si>
    <t>Chronic Kidney Disease without Interventions, with CC Score 5-7</t>
  </si>
  <si>
    <t>Chronic Kidney Disease without Interventions, with CC Score 3-4</t>
  </si>
  <si>
    <t>Chronic Kidney Disease without Interventions, with CC Score 0-2</t>
  </si>
  <si>
    <t>General Renal Disorders with Interventions, with CC Score 6+</t>
  </si>
  <si>
    <t>General Renal Disorders with Interventions, with CC Score 3-5</t>
  </si>
  <si>
    <t>General Renal Disorders with Interventions, with CC Score 0-2</t>
  </si>
  <si>
    <t>General Renal Disorders without Interventions, with CC Score 9+</t>
  </si>
  <si>
    <t>General Renal Disorders without Interventions, with CC Score 6-8</t>
  </si>
  <si>
    <t>General Renal Disorders without Interventions, with CC Score 3-5</t>
  </si>
  <si>
    <t>General Renal Disorders without Interventions, with CC Score 0-2</t>
  </si>
  <si>
    <t>Live Kidney Donor Screening</t>
  </si>
  <si>
    <t>Kidney Pre-Transplantation Work-up of Live Donor</t>
  </si>
  <si>
    <t>Kidney Pre-Transplantation Work-up of Recipient, 19 years and over</t>
  </si>
  <si>
    <t>LA12B</t>
  </si>
  <si>
    <t>Kidney Pre-Transplantation Work-up of Recipient, 18 years and under</t>
  </si>
  <si>
    <t>Examination for Post-Transplantation of Kidney of Recipient, 19 years and over</t>
  </si>
  <si>
    <t>LA13B</t>
  </si>
  <si>
    <t>Examination for Post-Transplantation of Kidney of Recipient, 18 years and under</t>
  </si>
  <si>
    <t>Examination for Post-Transplantation of Kidney of Live Donor</t>
  </si>
  <si>
    <t>Same Day Dialysis Admission or Attendance, 19 years and over</t>
  </si>
  <si>
    <t>Same Day Dialysis Admission or Attendance, 18 years and under</t>
  </si>
  <si>
    <t>Intermediate Percutaneous, Kidney or Ureter Procedures, 18 years and under</t>
  </si>
  <si>
    <t>Intermediate Percutaneous, Kidney or Ureter Procedures, 19 years and over, with CC Score 6+</t>
  </si>
  <si>
    <t>Intermediate Percutaneous, Kidney or Ureter Procedures, 19 years and over, with CC Score 3-5</t>
  </si>
  <si>
    <t>Intermediate Percutaneous, Kidney or Ureter Procedures, 19 years and over, with CC Score 0-2</t>
  </si>
  <si>
    <t>Kidney, Urinary Tract or Prostate Neoplasms, with Interventions, with CC Score 9+</t>
  </si>
  <si>
    <t>Kidney, Urinary Tract or Prostate Neoplasms, with Interventions, with CC Score 6-8</t>
  </si>
  <si>
    <t>Kidney, Urinary Tract or Prostate Neoplasms, with Interventions, with CC Score 4-5</t>
  </si>
  <si>
    <t>Kidney, Urinary Tract or Prostate Neoplasms, with Interventions, with CC Score 2-3</t>
  </si>
  <si>
    <t>Kidney, Urinary Tract or Prostate Neoplasms, with Interventions, with CC Score 0-1</t>
  </si>
  <si>
    <t>Kidney, Urinary Tract or Prostate Neoplasms, without Interventions, with CC Score 13+</t>
  </si>
  <si>
    <t>Kidney, Urinary Tract or Prostate Neoplasms, without Interventions, with CC Score 7-12</t>
  </si>
  <si>
    <t>Kidney, Urinary Tract or Prostate Neoplasms, without Interventions, with CC Score 4-6</t>
  </si>
  <si>
    <t>Kidney, Urinary Tract or Prostate Neoplasms, without Interventions, with CC Score 2-3</t>
  </si>
  <si>
    <t>Kidney, Urinary Tract or Prostate Neoplasms, without Interventions, with CC Score 0-1</t>
  </si>
  <si>
    <t>Intermediate Endoscopic Ureter Procedures, 18 years and under</t>
  </si>
  <si>
    <t>Major Open Bladder Procedures or Reconstruction, 18 years and under</t>
  </si>
  <si>
    <t>Major Open Bladder Procedures or Reconstruction, 19 years and over, with CC Score 2+</t>
  </si>
  <si>
    <t>Major Open Bladder Procedures or Reconstruction, 19 years and over, with CC Score 0-1</t>
  </si>
  <si>
    <t>Intermediate Open Bladder Procedures</t>
  </si>
  <si>
    <t>Major Endoscopic Bladder Procedures with CC Score 7+</t>
  </si>
  <si>
    <t>Major Endoscopic Bladder Procedures with CC Score 5-6</t>
  </si>
  <si>
    <t>Minor Bladder Procedures, 18 years and under</t>
  </si>
  <si>
    <t>Minor Bladder Procedures, 19 years and over</t>
  </si>
  <si>
    <t>Urinary Incontinence or Other Urinary Problems, with Interventions, with CC Score 7+</t>
  </si>
  <si>
    <t>Urinary Incontinence or Other Urinary Problems, with Interventions, with CC Score 3-6</t>
  </si>
  <si>
    <t>Urinary Incontinence or Other Urinary Problems, with Interventions, with CC Score 0-2</t>
  </si>
  <si>
    <t>Urinary Incontinence or Other Urinary Problems, without Interventions, with CC Score 8+</t>
  </si>
  <si>
    <t>Urinary Incontinence or Other Urinary Problems, without Interventions, with CC Score 5-7</t>
  </si>
  <si>
    <t>Introduction of Therapeutic Substance into Bladder</t>
  </si>
  <si>
    <t>Attention to Suprapubic Bladder Catheter</t>
  </si>
  <si>
    <t>Ureteric or Bladder Disorders, with Interventions, with CC Score 4+</t>
  </si>
  <si>
    <t>Ureteric or Bladder Disorders, with Interventions, with CC Score 0-3</t>
  </si>
  <si>
    <t>Ureteric or Bladder Disorders, without Interventions, with CC Score 5+</t>
  </si>
  <si>
    <t>Ureteric or Bladder Disorders, without Interventions, with CC Score 2-4</t>
  </si>
  <si>
    <t>Ureteric or Bladder Disorders, without Interventions, with CC Score 0-1</t>
  </si>
  <si>
    <t>Infection or Mechanical Problems Related to Genito-Urinary Prostheses, Implants or Grafts, with Interventions, with CC Score 4+</t>
  </si>
  <si>
    <t>Infection or Mechanical Problems Related to Genito-Urinary Prostheses, Implants or Grafts, with Interventions, with CC Score 0-3</t>
  </si>
  <si>
    <t>Infection or Mechanical Problems Related to Genito-Urinary Prostheses, Implants or Grafts, without Interventions, with CC Score 7+</t>
  </si>
  <si>
    <t>Infection or Mechanical Problems Related to Genito-Urinary Prostheses, Implants or Grafts, without Interventions, with CC Score 2-6</t>
  </si>
  <si>
    <t>Infection or Mechanical Problems Related to Genito-Urinary Prostheses, Implants or Grafts, without Interventions, with CC Score 0-1</t>
  </si>
  <si>
    <t>Major Open, Prostate or Bladder Neck Procedures (Male), with CC Score 2+</t>
  </si>
  <si>
    <t>Major Open, Prostate or Bladder Neck Procedures (Male), with CC Score 0-1</t>
  </si>
  <si>
    <t>Major Laparoscopic, Prostate or Bladder Neck Procedures (Male)</t>
  </si>
  <si>
    <t>Transurethral Prostate Resection Procedures with CC Score 6+</t>
  </si>
  <si>
    <t>Intermediate Endoscopic, Prostate or Bladder Neck Procedures (Male and Female), with CC Score 2+</t>
  </si>
  <si>
    <t>Intermediate Endoscopic, Prostate or Bladder Neck Procedures (Male and Female), with CC Score 0-1</t>
  </si>
  <si>
    <t>Minor Endoscopic, Prostate or Bladder Neck Procedures (Male)</t>
  </si>
  <si>
    <t>Non-Malignant Prostate Disorders with Interventions, with CC Score 4+</t>
  </si>
  <si>
    <t>Non-Malignant Prostate Disorders with Interventions, with CC Score 0-3</t>
  </si>
  <si>
    <t>Non-Malignant Prostate Disorders without Interventions, with CC Score 6+</t>
  </si>
  <si>
    <t>Non-Malignant Prostate Disorders without Interventions, with CC Score 3-5</t>
  </si>
  <si>
    <t>Non-Malignant Prostate Disorders without Interventions, with CC Score 0-2</t>
  </si>
  <si>
    <t>Major Open Urethra Procedures, 19 years and over</t>
  </si>
  <si>
    <t>Major Open Urethra Procedures, between 2 and 18 years</t>
  </si>
  <si>
    <t>Major Open Urethra Procedures, 1 year and under</t>
  </si>
  <si>
    <t>Vasectomy Procedures</t>
  </si>
  <si>
    <t>Scrotum, Testis or Vas Deferens Disorders, with Interventions, with CC Score 2+</t>
  </si>
  <si>
    <t>Scrotum, Testis or Vas Deferens Disorders, with Interventions, with CC Score 0-1</t>
  </si>
  <si>
    <t>Scrotum, Testis or Vas Deferens Disorders, without Interventions, with CC Score 6+</t>
  </si>
  <si>
    <t>Scrotum, Testis or Vas Deferens Disorders, without Interventions, with CC Score 3-5</t>
  </si>
  <si>
    <t>Scrotum, Testis or Vas Deferens Disorders, without Interventions, with CC Score 1-2</t>
  </si>
  <si>
    <t>Scrotum, Testis or Vas Deferens Disorders, without Interventions, with CC Score 0</t>
  </si>
  <si>
    <t>Extracorporeal Lithotripsy</t>
  </si>
  <si>
    <t>Miscellaneous Urinary Tract Findings with CC Score 5+</t>
  </si>
  <si>
    <t>Miscellaneous Urinary Tract Findings with CC Score 2-4</t>
  </si>
  <si>
    <t>Miscellaneous Urinary Tract Findings with CC Score 0-1</t>
  </si>
  <si>
    <t>Unspecified Haematuria with Interventions, with CC Score 7+</t>
  </si>
  <si>
    <t>Unspecified Haematuria with Interventions, with CC Score 3-6</t>
  </si>
  <si>
    <t>Unspecified Haematuria with Interventions, with CC Score 0-2</t>
  </si>
  <si>
    <t>Unspecified Haematuria without Interventions, with CC Score 8+</t>
  </si>
  <si>
    <t>Unspecified Haematuria without Interventions, with CC Score 4-7</t>
  </si>
  <si>
    <t>Unspecified Haematuria without Interventions, with CC Score 0-3</t>
  </si>
  <si>
    <t>Cystectomy with Urinary Diversion and Reconstruction, with CC Score 3+</t>
  </si>
  <si>
    <t>Cystectomy with Urinary Diversion and Reconstruction, with CC Score 0-2</t>
  </si>
  <si>
    <t>Urinary Tract Stone Disease with Interventions, with CC Score 3+</t>
  </si>
  <si>
    <t>Urinary Tract Stone Disease with Interventions, with CC Score 0-2</t>
  </si>
  <si>
    <t>Urinary Tract Stone Disease without Interventions, with CC Score 6+</t>
  </si>
  <si>
    <t>Dynamic Studies of Urinary Tract, 19 years and over</t>
  </si>
  <si>
    <t>Dynamic Studies of Urinary Tract, between 2 and 18 years</t>
  </si>
  <si>
    <t>Dynamic Studies of Urinary Tract, 1 year and under</t>
  </si>
  <si>
    <t>Treatment of Erectile Dysfunction</t>
  </si>
  <si>
    <t>Live Donation of Kidney</t>
  </si>
  <si>
    <t>Major Open Penis Procedures</t>
  </si>
  <si>
    <t>Intermediate Open Penis Procedures</t>
  </si>
  <si>
    <t>High Intensity Focused Ultrasound (Male and Female)</t>
  </si>
  <si>
    <t>Implantation of Artificial Urinary Sphincter (Male and Female)</t>
  </si>
  <si>
    <t>Major Open, Scrotum, Testis or Vas Deferens Procedures, with CC Score 2+</t>
  </si>
  <si>
    <t>Major Open, Scrotum, Testis or Vas Deferens Procedures, with CC Score 0-1</t>
  </si>
  <si>
    <t>Intermediate Open, Scrotum, Testis or Vas Deferens Procedures, 18 years and under</t>
  </si>
  <si>
    <t>Intermediate Open, Scrotum, Testis or Vas Deferens Procedures, 19 years and over, with CC Score 1+</t>
  </si>
  <si>
    <t>Intermediate Open, Scrotum, Testis or Vas Deferens Procedures, 19 years and over, with CC Score 0</t>
  </si>
  <si>
    <t>Minor, Scrotum, Testis or Vas Deferens Procedures, 19 years and over</t>
  </si>
  <si>
    <t>Minor, Scrotum, Testis or Vas Deferens Procedures, between 2 and 18 years</t>
  </si>
  <si>
    <t>Minor, Scrotum, Testis or Vas Deferens Procedures, 1 year and under</t>
  </si>
  <si>
    <t>Minor or Intermediate, Urethra Procedures, 18 years and under</t>
  </si>
  <si>
    <t>Minor Penis Procedures, 19 years and over</t>
  </si>
  <si>
    <t>Minor Penis Procedures, between 2 and 18 years</t>
  </si>
  <si>
    <t>Minor Penis Procedures, 1 year and under</t>
  </si>
  <si>
    <t>Urethral Disorders with Interventions</t>
  </si>
  <si>
    <t>Urethral Disorders without Interventions</t>
  </si>
  <si>
    <t>Penile Disorders with Interventions</t>
  </si>
  <si>
    <t>Penile Disorders without Interventions</t>
  </si>
  <si>
    <t>Major, Open or Laparoscopic, Bladder Neck Procedures (Female)</t>
  </si>
  <si>
    <t>Complex, Open or Laparoscopic, Kidney or Ureter Procedures, with CC Score 7+</t>
  </si>
  <si>
    <t>Complex, Open or Laparoscopic, Kidney or Ureter Procedures, with CC Score 4-6</t>
  </si>
  <si>
    <t>Complex, Open or Laparoscopic, Kidney or Ureter Procedures, with CC Score 2-3</t>
  </si>
  <si>
    <t>Complex, Open or Laparoscopic, Kidney or Ureter Procedures, with CC Score 0-1</t>
  </si>
  <si>
    <t>Major, Open or Percutaneous, Kidney or Ureter Procedures, 19 years and over, with CC Score 10+</t>
  </si>
  <si>
    <t>Major, Open or Percutaneous, Kidney or Ureter Procedures, 19 years and over, with CC Score 7-9</t>
  </si>
  <si>
    <t>Major, Open or Percutaneous, Kidney or Ureter Procedures, 19 years and over, with CC Score 4-6</t>
  </si>
  <si>
    <t>Major, Open or Percutaneous, Kidney or Ureter Procedures, 19 years and over, with CC Score 2-3</t>
  </si>
  <si>
    <t>Major, Open or Percutaneous, Kidney or Ureter Procedures, 19 years and over, with CC Score 0-1</t>
  </si>
  <si>
    <t>Major Laparoscopic, Kidney or Ureter Procedures, 19 years and over, with CC Score 3+</t>
  </si>
  <si>
    <t>Major Laparoscopic, Kidney or Ureter Procedures, 19 years and over, with CC Score 0-2</t>
  </si>
  <si>
    <t>Major, Open or Laparoscopic, Kidney or Ureter Procedures, 18 years and under, with CC Score 2+</t>
  </si>
  <si>
    <t>Major, Open or Laparoscopic, Kidney or Ureter Procedures, 18 years and under, with CC Score 0-1</t>
  </si>
  <si>
    <t>Complex Endoscopic, Kidney or Ureter Procedures, 19 years and over, with CC Score 5+</t>
  </si>
  <si>
    <t>Complex Endoscopic, Kidney or Ureter Procedures, 19 years and over, with CC Score 2-4</t>
  </si>
  <si>
    <t>Complex Endoscopic, Kidney or Ureter Procedures, 19 years and over, with CC Score 0-1</t>
  </si>
  <si>
    <t>Major Endoscopic, Kidney or Ureter Procedures, 19 years and over, with CC Score 5+</t>
  </si>
  <si>
    <t>Major Endoscopic, Kidney or Ureter Procedures, 19 years and over, with CC Score 3-4</t>
  </si>
  <si>
    <t>Complex or Major, Endoscopic, Kidney or Ureter Procedures, 18 years and under</t>
  </si>
  <si>
    <t>Complex Open Bladder Procedures with CC Score 3+</t>
  </si>
  <si>
    <t>Complex Open Bladder Procedures with CC Score 0-2</t>
  </si>
  <si>
    <t>Complex Endoscopic Bladder Procedures with CC Score 3+</t>
  </si>
  <si>
    <t>Complex Endoscopic Bladder Procedures with CC Score 0-2</t>
  </si>
  <si>
    <t>Major Robotic, Prostate or Bladder Neck Procedures (Male)</t>
  </si>
  <si>
    <t>Complex Endoscopic, Prostate or Bladder Neck Procedures (Male and Female), with CC Score 2+</t>
  </si>
  <si>
    <t>Complex Endoscopic, Prostate or Bladder Neck Procedures (Male and Female), with CC Score 0-1</t>
  </si>
  <si>
    <t>Total Pelvic Exenteration</t>
  </si>
  <si>
    <t>Diagnostic Flexible Cystoscopy, 18 years and under</t>
  </si>
  <si>
    <t>Diagnostic Flexible Cystoscopy using Photodynamic Fluorescence</t>
  </si>
  <si>
    <t>Implantation of Penile Prosthesis</t>
  </si>
  <si>
    <t>LD01B</t>
  </si>
  <si>
    <t>Hospital Haemodialysis or Filtration, with Access via Haemodialysis Catheter, 18 years and under</t>
  </si>
  <si>
    <t>LD02B</t>
  </si>
  <si>
    <t>Hospital Haemodialysis or Filtration, with Access via Arteriovenous Fistula or Graft, 18 years and under</t>
  </si>
  <si>
    <t>Hospital Haemodialysis or Filtration, with Access via Haemodialysis Catheter, with Blood-Borne Virus, 19 years and over</t>
  </si>
  <si>
    <t>LD03B</t>
  </si>
  <si>
    <t>Hospital Haemodialysis or Filtration, with Access via Haemodialysis Catheter, with Blood-Borne Virus, 18 years and under</t>
  </si>
  <si>
    <t>Hospital Haemodialysis or Filtration, with Access via Arteriovenous Fistula or Graft, with Blood-Borne Virus, 19 years and over</t>
  </si>
  <si>
    <t>LD04B</t>
  </si>
  <si>
    <t>Hospital Haemodialysis or Filtration, with Access via Arteriovenous Fistula or Graft, with Blood-Borne Virus, 18 years and under</t>
  </si>
  <si>
    <t>LD05B</t>
  </si>
  <si>
    <t>Satellite Haemodialysis or Filtration, with Access via Haemodialysis Catheter, 18 years and under</t>
  </si>
  <si>
    <t>LD06B</t>
  </si>
  <si>
    <t>Satellite Haemodialysis or Filtration, with Access via Arteriovenous Fistula or Graft, 18 years and under</t>
  </si>
  <si>
    <t>Satellite Haemodialysis or Filtration, with Access via Haemodialysis Catheter, with Blood-Borne Virus, 19 years and over</t>
  </si>
  <si>
    <t>LD07B</t>
  </si>
  <si>
    <t>Satellite Haemodialysis or Filtration, with Access via Haemodialysis Catheter, with Blood-Borne Virus, 18 years and under</t>
  </si>
  <si>
    <t>Satellite Haemodialysis or Filtration, with Access via Arteriovenous Fistula or Graft, with Blood-Borne Virus, 19 years and over</t>
  </si>
  <si>
    <t>LD08B</t>
  </si>
  <si>
    <t>Satellite Haemodialysis or Filtration, with Access via Arteriovenous Fistula or Graft, with Blood-Borne Virus, 18 years and under</t>
  </si>
  <si>
    <t>LD09B</t>
  </si>
  <si>
    <t>Home Haemodialysis or Filtration, with Access via Haemodialysis Catheter, 18 years and under</t>
  </si>
  <si>
    <t>LD10B</t>
  </si>
  <si>
    <t>Home Haemodialysis or Filtration, with Access via Arteriovenous Fistula or Graft, 18 years and under</t>
  </si>
  <si>
    <t>LD11B</t>
  </si>
  <si>
    <t>Continuous Ambulatory Peritoneal Dialysis, 18 years and under</t>
  </si>
  <si>
    <t>LD12B</t>
  </si>
  <si>
    <t>Automated Peritoneal Dialysis, 18 years and under</t>
  </si>
  <si>
    <t>LE01A</t>
  </si>
  <si>
    <t>Haemodialysis for Acute Kidney Injury, 19 years and over</t>
  </si>
  <si>
    <t>Unbundled</t>
  </si>
  <si>
    <t>LE01B</t>
  </si>
  <si>
    <t>Haemodialysis for Acute Kidney Injury, 18 years and under</t>
  </si>
  <si>
    <t>LE02A</t>
  </si>
  <si>
    <t>Peritoneal Dialysis for Acute Kidney Injury, 19 years and over</t>
  </si>
  <si>
    <t>LE02B</t>
  </si>
  <si>
    <t>Peritoneal Dialysis for Acute Kidney Injury, 18 years and under</t>
  </si>
  <si>
    <t>Complex Open, Upper or Lower Genital Tract Procedures</t>
  </si>
  <si>
    <t>Very Major Open, Upper or Lower Genital Tract Procedures, with CC Score 4+</t>
  </si>
  <si>
    <t>Very Major Open, Upper or Lower Genital Tract Procedures, with CC Score 2-3</t>
  </si>
  <si>
    <t>Very Major Open, Upper or Lower Genital Tract Procedures, with CC Score 0-1</t>
  </si>
  <si>
    <t>Major Open Lower Genital Tract Procedures with CC Score 3+</t>
  </si>
  <si>
    <t>Major Open Lower Genital Tract Procedures with CC Score 0-2</t>
  </si>
  <si>
    <t>Intermediate Open Lower Genital Tract Procedures with CC Score 3+</t>
  </si>
  <si>
    <t>Major, Open or Laparoscopic, Upper or Lower Genital Tract Procedures for Malignancy, with CC Score 4+</t>
  </si>
  <si>
    <t>Major, Open or Laparoscopic, Upper or Lower Genital Tract Procedures for Malignancy, with CC Score 2-3</t>
  </si>
  <si>
    <t>Major, Open or Laparoscopic, Upper or Lower Genital Tract Procedures for Malignancy, with CC Score 0-1</t>
  </si>
  <si>
    <t>Major Open Upper Genital Tract Procedures with CC Score 5+</t>
  </si>
  <si>
    <t>Major Open Upper Genital Tract Procedures with CC Score 3-4</t>
  </si>
  <si>
    <t>Intermediate, Laparoscopic or Endoscopic, Upper Genital Tract Procedures</t>
  </si>
  <si>
    <t>Intermediate Open Upper Genital Tract Procedures</t>
  </si>
  <si>
    <t>Resection or Ablation Procedures for Intra-Uterine Lesions</t>
  </si>
  <si>
    <t>Dilation and Evacuation, less than 14 weeks gestation</t>
  </si>
  <si>
    <t>Dilation and Evacuation, 14 to 20 weeks gestation</t>
  </si>
  <si>
    <t>Medical Termination of Pregnancy, less than 14 weeks gestation</t>
  </si>
  <si>
    <t>Medical Termination of Pregnancy, 14 to 20 weeks gestation</t>
  </si>
  <si>
    <t>Vacuum Aspiration with Cannula, less than 14 weeks gestation</t>
  </si>
  <si>
    <t>Vacuum Aspiration with Cannula, 14 to 20 weeks gestation</t>
  </si>
  <si>
    <t>Medical or Surgical Termination of Pregnancy, over 20 weeks gestation</t>
  </si>
  <si>
    <t>Minor Lower Genital Tract Procedures</t>
  </si>
  <si>
    <t>Minimal Lower Genital Tract Procedures</t>
  </si>
  <si>
    <t>Minor Upper Genital Tract Procedures</t>
  </si>
  <si>
    <t>Minimal Upper Genital Tract Procedures</t>
  </si>
  <si>
    <t>Complex, Open or Laparoscopic, Upper or Lower Genital Tract Procedures for Malignancy, with CC Score 5+</t>
  </si>
  <si>
    <t>Complex, Open or Laparoscopic, Upper or Lower Genital Tract Procedures for Malignancy, with CC Score 2-4</t>
  </si>
  <si>
    <t>Complex, Open or Laparoscopic, Upper or Lower Genital Tract Procedures for Malignancy, with CC Score 0-1</t>
  </si>
  <si>
    <t>Minor, Upper or Lower Genital Tract Procedures for Malignancy</t>
  </si>
  <si>
    <t>Complex, Laparoscopic or Endoscopic, Upper Genital Tract Procedures</t>
  </si>
  <si>
    <t>Intermediate Female Pelvic Peritoneum Adhesion Procedures</t>
  </si>
  <si>
    <t>Diagnostic Hysteroscopy with Biopsy and Implantation of Intrauterine Device</t>
  </si>
  <si>
    <t>Diagnostic Hysteroscopy with Implantation of Intrauterine Device</t>
  </si>
  <si>
    <t>Implantation of Intrauterine Device</t>
  </si>
  <si>
    <t>Transvaginal Ultrasound</t>
  </si>
  <si>
    <t>Transvaginal Ultrasound with Biopsy</t>
  </si>
  <si>
    <t>Diagnostic Colposcopy</t>
  </si>
  <si>
    <t>Diagnostic Colposcopy with Biopsy</t>
  </si>
  <si>
    <t>Therapeutic Colposcopy</t>
  </si>
  <si>
    <t>Malignant Gynaecological Disorders with Interventions, with CC Score 9+</t>
  </si>
  <si>
    <t>Malignant Gynaecological Disorders with Interventions, with CC Score 6-8</t>
  </si>
  <si>
    <t>Malignant Gynaecological Disorders with Interventions, with CC Score 3-5</t>
  </si>
  <si>
    <t>Malignant Gynaecological Disorders with Interventions, with CC Score 0-2</t>
  </si>
  <si>
    <t>Malignant Gynaecological Disorders without Interventions, with CC Score 10+</t>
  </si>
  <si>
    <t>Malignant Gynaecological Disorders without Interventions, with CC Score 7-9</t>
  </si>
  <si>
    <t>Malignant Gynaecological Disorders without Interventions, with CC Score 4-6</t>
  </si>
  <si>
    <t>Malignant Gynaecological Disorders without Interventions, with CC Score 2-3</t>
  </si>
  <si>
    <t>Malignant Gynaecological Disorders without Interventions, with CC Score 0-1</t>
  </si>
  <si>
    <t>Threatened or Spontaneous Miscarriage, with Interventions</t>
  </si>
  <si>
    <t>Threatened or Spontaneous Miscarriage, without Interventions</t>
  </si>
  <si>
    <t>Non-Malignant Gynaecological Disorders with Interventions, with CC Score 6+</t>
  </si>
  <si>
    <t>Non-Malignant Gynaecological Disorders with Interventions, with CC Score 3-5</t>
  </si>
  <si>
    <t>Non-Malignant Gynaecological Disorders with Interventions, with CC Score 0-2</t>
  </si>
  <si>
    <t>Non-Malignant Gynaecological Disorders without Interventions, with CC Score 6+</t>
  </si>
  <si>
    <t>Non-Malignant Gynaecological Disorders without Interventions, with CC Score 3-5</t>
  </si>
  <si>
    <t>Non-Malignant Gynaecological Disorders without Interventions, with CC Score 0-2</t>
  </si>
  <si>
    <t>Collection of Sperm</t>
  </si>
  <si>
    <t>Intra-Uterine Insemination with Superovulation</t>
  </si>
  <si>
    <t>Intra-Uterine Insemination with Superovulation, with Donor</t>
  </si>
  <si>
    <t>Intra-Uterine Insemination without Superovulation</t>
  </si>
  <si>
    <t>Intra-Uterine Insemination without Superovulation, with Donor</t>
  </si>
  <si>
    <t>Implantation of Embryo</t>
  </si>
  <si>
    <t>Oocyte Recovery</t>
  </si>
  <si>
    <t>Donor Oocyte Recovery</t>
  </si>
  <si>
    <t>Oocyte Recovery with Intracytoplasmic Sperm Injection</t>
  </si>
  <si>
    <t>MC15Z</t>
  </si>
  <si>
    <t>Oocyte Recovery with Pre-Implantation Genetic Diagnosis</t>
  </si>
  <si>
    <t>Ante-Natal Routine Observation</t>
  </si>
  <si>
    <t>Ante-Natal False Labour, including Premature Rupture of Membranes, with CC Score 2+</t>
  </si>
  <si>
    <t>Ante-Natal False Labour, including Premature Rupture of Membranes, with CC Score 0-1</t>
  </si>
  <si>
    <t>Ante-Natal Complex Disorders with CC Score 2+</t>
  </si>
  <si>
    <t>Ante-Natal Complex Disorders with CC Score 0-1</t>
  </si>
  <si>
    <t>Ante-Natal Major Disorders with CC Score 2+</t>
  </si>
  <si>
    <t>Ante-Natal Major Disorders with CC Score 0-1</t>
  </si>
  <si>
    <t>Ante-Natal Other Disorders with CC Score 2+</t>
  </si>
  <si>
    <t>Ante-Natal Other Disorders with CC Score 0-1</t>
  </si>
  <si>
    <t>Ante-Natal Standard Ultrasound Scan</t>
  </si>
  <si>
    <t>Ante-Natal Specialised Ultrasound Scan</t>
  </si>
  <si>
    <t>Ante-Natal Therapeutic Procedures, including Induction, with CC Score 2+</t>
  </si>
  <si>
    <t>Ante-Natal Therapeutic Procedures, including Induction, with CC Score 0-1</t>
  </si>
  <si>
    <t>Labour without Specified Delivery</t>
  </si>
  <si>
    <t>Post-Natal Disorders with CC Score 2+</t>
  </si>
  <si>
    <t>Post-Natal Disorders with CC Score 0-1</t>
  </si>
  <si>
    <t>Post-Natal Therapeutic Procedures</t>
  </si>
  <si>
    <t>Normal Delivery with CC Score 2+</t>
  </si>
  <si>
    <t>Normal Delivery with CC Score 1</t>
  </si>
  <si>
    <t>Normal Delivery with CC Score 0</t>
  </si>
  <si>
    <t>Normal Delivery with Epidural or Induction, with CC Score 2+</t>
  </si>
  <si>
    <t>Normal Delivery with Epidural or Induction, with CC Score 1</t>
  </si>
  <si>
    <t>Normal Delivery with Epidural or Induction, with CC Score 0</t>
  </si>
  <si>
    <t>Normal Delivery with Epidural and Induction, or with Post-Partum Surgical Intervention, with CC Score 2+</t>
  </si>
  <si>
    <t>Normal Delivery with Epidural and Induction, or with Post-Partum Surgical Intervention, with CC Score 1</t>
  </si>
  <si>
    <t>Normal Delivery with Epidural and Induction, or with Post-Partum Surgical Intervention, with CC Score 0</t>
  </si>
  <si>
    <t>Normal Delivery with Epidural or Induction, and with Post-Partum Surgical Intervention, with CC Score 2+</t>
  </si>
  <si>
    <t>Normal Delivery with Epidural or Induction, and with Post-Partum Surgical Intervention, with CC Score 1</t>
  </si>
  <si>
    <t>Normal Delivery with Epidural or Induction, and with Post-Partum Surgical Intervention, with CC Score 0</t>
  </si>
  <si>
    <t>Normal Delivery with Epidural, Induction and Post-Partum Surgical Intervention, with CC Score 2+</t>
  </si>
  <si>
    <t>Normal Delivery with Epidural, Induction and Post-Partum Surgical Intervention, with CC Score 1</t>
  </si>
  <si>
    <t>Normal Delivery with Epidural, Induction and Post-Partum Surgical Intervention, with CC Score 0</t>
  </si>
  <si>
    <t>Assisted Delivery with CC Score 2+</t>
  </si>
  <si>
    <t>Assisted Delivery with CC Score 1</t>
  </si>
  <si>
    <t>Assisted Delivery with CC Score 0</t>
  </si>
  <si>
    <t>Assisted Delivery with Epidural or Induction, with CC Score 2+</t>
  </si>
  <si>
    <t>Assisted Delivery with Epidural or Induction, with CC Score 1</t>
  </si>
  <si>
    <t>Assisted Delivery with Epidural or Induction, with CC Score 0</t>
  </si>
  <si>
    <t>Assisted Delivery with Epidural and Induction, or with Post-Partum Surgical Intervention, with CC Score 2+</t>
  </si>
  <si>
    <t>Assisted Delivery with Epidural and Induction, or with Post-Partum Surgical Intervention, with CC Score 1</t>
  </si>
  <si>
    <t>Assisted Delivery with Epidural and Induction, or with Post-Partum Surgical Intervention, with CC Score 0</t>
  </si>
  <si>
    <t>Assisted Delivery with Epidural or Induction, and with Post-Partum Surgical Intervention, with CC Score 2+</t>
  </si>
  <si>
    <t>Assisted Delivery with Epidural or Induction, and with Post-Partum Surgical Intervention, with CC Score 1</t>
  </si>
  <si>
    <t>Assisted Delivery with Epidural or Induction, and with Post-Partum Surgical Intervention, with CC Score 0</t>
  </si>
  <si>
    <t>Assisted Delivery with Epidural, Induction and Post-Partum Surgical Intervention, with CC Score 2+</t>
  </si>
  <si>
    <t>Assisted Delivery with Epidural, Induction and Post-Partum Surgical Intervention, with CC Score 1</t>
  </si>
  <si>
    <t>Assisted Delivery with Epidural, Induction and Post-Partum Surgical Intervention, with CC Score 0</t>
  </si>
  <si>
    <t>Planned Caesarean Section with CC Score 4+</t>
  </si>
  <si>
    <t>Planned Caesarean Section with CC Score 2-3</t>
  </si>
  <si>
    <t>Planned Caesarean Section with CC Score 0-1</t>
  </si>
  <si>
    <t>Emergency Caesarean Section with CC Score 4+</t>
  </si>
  <si>
    <t>Emergency Caesarean Section with CC Score 2-3</t>
  </si>
  <si>
    <t>Emergency Caesarean Section with CC Score 0-1</t>
  </si>
  <si>
    <t>NZ71Z</t>
  </si>
  <si>
    <t>Specialised Fetal Therapeutic Procedures</t>
  </si>
  <si>
    <t>NZ72Z</t>
  </si>
  <si>
    <t>Specialised Fetal Invasive Diagnostic Procedures</t>
  </si>
  <si>
    <t>NZ73Z</t>
  </si>
  <si>
    <t>Fetal Ultrasound and other related Fetal Interventions</t>
  </si>
  <si>
    <t>Major Neonatal Diagnoses</t>
  </si>
  <si>
    <t>Minor Neonatal Diagnoses</t>
  </si>
  <si>
    <t>Healthy Baby</t>
  </si>
  <si>
    <t>Paediatric Head, Neck or Ear Disorders, with CC Score 6+</t>
  </si>
  <si>
    <t>Paediatric Head, Neck or Ear Disorders, with CC Score 3-5</t>
  </si>
  <si>
    <t>Paediatric Head, Neck or Ear Disorders, with CC Score 1-2</t>
  </si>
  <si>
    <t>Paediatric Head, Neck or Ear Disorders, with CC Score 0</t>
  </si>
  <si>
    <t>Paediatric Acute Upper Respiratory Tract Infection or Common Cold, with CC Score 4+</t>
  </si>
  <si>
    <t>Paediatric Acute Upper Respiratory Tract Infection or Common Cold, with CC Score 1-3</t>
  </si>
  <si>
    <t>Paediatric Acute Upper Respiratory Tract Infection or Common Cold, with CC Score 0</t>
  </si>
  <si>
    <t>Paediatric Asthma or Wheezing, with CC Score 4+</t>
  </si>
  <si>
    <t>Paediatric Asthma or Wheezing, with CC Score 1-3</t>
  </si>
  <si>
    <t>Paediatric Asthma or Wheezing, with CC Score 0</t>
  </si>
  <si>
    <t>Paediatric Cystic Fibrosis with CC Score 5+</t>
  </si>
  <si>
    <t>Paediatric Cystic Fibrosis with CC Score 2-4</t>
  </si>
  <si>
    <t>Paediatric Cystic Fibrosis with CC Score 1</t>
  </si>
  <si>
    <t>Paediatric Cystic Fibrosis with CC Score 0</t>
  </si>
  <si>
    <t>Paediatric Lower Respiratory Tract Disorders without Acute Bronchiolitis, with CC Score 11+</t>
  </si>
  <si>
    <t>Paediatric Lower Respiratory Tract Disorders without Acute Bronchiolitis, with CC Score 8-10</t>
  </si>
  <si>
    <t>Paediatric Lower Respiratory Tract Disorders without Acute Bronchiolitis, with CC Score 4-7</t>
  </si>
  <si>
    <t>Paediatric Lower Respiratory Tract Disorders without Acute Bronchiolitis, with CC Score 2-3</t>
  </si>
  <si>
    <t>Paediatric Lower Respiratory Tract Disorders without Acute Bronchiolitis, with CC Score 1</t>
  </si>
  <si>
    <t>Paediatric Lower Respiratory Tract Disorders without Acute Bronchiolitis, with CC Score 0</t>
  </si>
  <si>
    <t>Paediatric Acute Bronchiolitis with CC Score 5+</t>
  </si>
  <si>
    <t>Paediatric Acute Bronchiolitis with CC Score 2-4</t>
  </si>
  <si>
    <t>Paediatric Acute Bronchiolitis with CC Score 1</t>
  </si>
  <si>
    <t>Paediatric Acute Bronchiolitis with CC Score 0</t>
  </si>
  <si>
    <t>Paediatric Upper Respiratory Tract Disorders with CC Score 5+</t>
  </si>
  <si>
    <t>Paediatric Upper Respiratory Tract Disorders with CC Score 2-4</t>
  </si>
  <si>
    <t>Paediatric Upper Respiratory Tract Disorders with CC Score 1</t>
  </si>
  <si>
    <t>Paediatric Upper Respiratory Tract Disorders with CC Score 0</t>
  </si>
  <si>
    <t>Paediatric Cardiac Conditions with CC Score 13+</t>
  </si>
  <si>
    <t>Paediatric Cardiac Conditions with CC Score 10-12</t>
  </si>
  <si>
    <t>Paediatric Cardiac Conditions with CC Score 6-9</t>
  </si>
  <si>
    <t>Paediatric Cardiac Conditions with CC Score 3-5</t>
  </si>
  <si>
    <t>Paediatric Cardiac Conditions with CC Score 1-2</t>
  </si>
  <si>
    <t>Paediatric Cardiac Conditions with CC Score 0</t>
  </si>
  <si>
    <t>Paediatric Arrhythmia or Conduction Disorders, with CC Score 2+</t>
  </si>
  <si>
    <t>Paediatric Arrhythmia or Conduction Disorders, with CC Score 1</t>
  </si>
  <si>
    <t>Paediatric Arrhythmia or Conduction Disorders, with CC Score 0</t>
  </si>
  <si>
    <t>Paediatric Syncope and Collapse, with CC Score 2+</t>
  </si>
  <si>
    <t>Paediatric Syncope and Collapse, with CC Score 1</t>
  </si>
  <si>
    <t>Paediatric Syncope and Collapse, with CC Score 0</t>
  </si>
  <si>
    <t>Paediatric Infectious or Non-Infectious Gastroenteritis, with CC Score 1+</t>
  </si>
  <si>
    <t>Paediatric Infectious or Non-Infectious Gastroenteritis, with CC Score 0</t>
  </si>
  <si>
    <t>Paediatric Major Gastrointestinal Disorders with CC Score 7+</t>
  </si>
  <si>
    <t>Paediatric Major Gastrointestinal Disorders with CC Score 5-6</t>
  </si>
  <si>
    <t>Paediatric Major Gastrointestinal Disorders with CC Score 3-4</t>
  </si>
  <si>
    <t>Paediatric Major Gastrointestinal Disorders with CC Score 1-2</t>
  </si>
  <si>
    <t>Paediatric Major Gastrointestinal Disorders with CC Score 0</t>
  </si>
  <si>
    <t>Paediatric Other Gastrointestinal Disorders with CC Score 4+</t>
  </si>
  <si>
    <t>Paediatric Other Gastrointestinal Disorders with CC Score 1-3</t>
  </si>
  <si>
    <t>Paediatric Other Gastrointestinal Disorders with CC Score 0</t>
  </si>
  <si>
    <t>Paediatric Inflammatory Bowel Disease with CC Score 1+</t>
  </si>
  <si>
    <t>Paediatric Inflammatory Bowel Disease with CC Score 0</t>
  </si>
  <si>
    <t>Paediatric Feeding Difficulties or Vomiting, with CC Score 6+</t>
  </si>
  <si>
    <t>Paediatric Feeding Difficulties or Vomiting, with CC Score 4-5</t>
  </si>
  <si>
    <t>Paediatric Feeding Difficulties or Vomiting, with CC Score 2-3</t>
  </si>
  <si>
    <t>Paediatric Feeding Difficulties or Vomiting, with CC Score 1</t>
  </si>
  <si>
    <t>Paediatric Feeding Difficulties or Vomiting, with CC Score 0</t>
  </si>
  <si>
    <t>Paediatric Hepatobiliary or Pancreatic Disorders, with CC Score 2+</t>
  </si>
  <si>
    <t>Paediatric Hepatobiliary or Pancreatic Disorders, with CC Score 1</t>
  </si>
  <si>
    <t>Paediatric Hepatobiliary or Pancreatic Disorders, with CC Score 0</t>
  </si>
  <si>
    <t>Paediatric Musculoskeletal or Connective Tissue Disorders, with CC Score 5+</t>
  </si>
  <si>
    <t>Paediatric Musculoskeletal or Connective Tissue Disorders, with CC Score 3-4</t>
  </si>
  <si>
    <t>Paediatric Musculoskeletal or Connective Tissue Disorders, with CC Score 1-2</t>
  </si>
  <si>
    <t>Paediatric Musculoskeletal or Connective Tissue Disorders, with CC Score 0</t>
  </si>
  <si>
    <t>Paediatric Skin Disorders with CC Score 4+</t>
  </si>
  <si>
    <t>Paediatric Skin Disorders with CC Score 2-3</t>
  </si>
  <si>
    <t>Paediatric Skin Disorders with CC Score 1</t>
  </si>
  <si>
    <t>Paediatric Skin Disorders with CC Score 0</t>
  </si>
  <si>
    <t>Paediatric Rash or Other Non-Specific Skin Eruption, with CC Score 3+</t>
  </si>
  <si>
    <t>Paediatric Rash or Other Non-Specific Skin Eruption, with CC Score 1-2</t>
  </si>
  <si>
    <t>Paediatric Rash or Other Non-Specific Skin Eruption, with CC Score 0</t>
  </si>
  <si>
    <t>Paediatric Endocrine Disorders, excluding Diabetes Mellitus, with CC Score 4+</t>
  </si>
  <si>
    <t>Paediatric Endocrine Disorders, excluding Diabetes Mellitus, with CC Score 1-3</t>
  </si>
  <si>
    <t>Paediatric Endocrine Disorders, excluding Diabetes Mellitus, with CC Score 0</t>
  </si>
  <si>
    <t>Paediatric Diabetes Mellitus, with Ketoacidosis or Coma, with CC Score 1+</t>
  </si>
  <si>
    <t>Paediatric Diabetes Mellitus, with Ketoacidosis or Coma, with CC Score 0</t>
  </si>
  <si>
    <t>Paediatric Diabetes Mellitus, without Ketoacidosis or Coma, with CC Score 3+</t>
  </si>
  <si>
    <t>Paediatric Diabetes Mellitus, without Ketoacidosis or Coma, with CC Score 1-2</t>
  </si>
  <si>
    <t>Paediatric Diabetes Mellitus, without Ketoacidosis or Coma, with CC Score 0</t>
  </si>
  <si>
    <t>Paediatric Metabolic Disorders with CC Score 4+</t>
  </si>
  <si>
    <t>Paediatric Metabolic Disorders with CC Score 1-3</t>
  </si>
  <si>
    <t>Paediatric Metabolic Disorders with CC Score 0</t>
  </si>
  <si>
    <t>Paediatric Renal Disease with Renal Failure, with CC Score 3+</t>
  </si>
  <si>
    <t>Paediatric Renal Disease with Renal Failure, with CC Score 1-2</t>
  </si>
  <si>
    <t>Paediatric Renal Disease with Renal Failure, with CC Score 0</t>
  </si>
  <si>
    <t>Paediatric Nephritic or Nephrotic Renal Diseases, with CC Score 2+</t>
  </si>
  <si>
    <t>Paediatric Nephritic or Nephrotic Renal Diseases, with CC Score 1</t>
  </si>
  <si>
    <t>Paediatric Nephritic or Nephrotic Renal Diseases, with CC Score 0</t>
  </si>
  <si>
    <t>Paediatric Other Renal Diseases with CC Score 4+</t>
  </si>
  <si>
    <t>Paediatric Other Renal Diseases with CC Score 2-3</t>
  </si>
  <si>
    <t>Paediatric Other Renal Diseases with CC Score 1</t>
  </si>
  <si>
    <t>Paediatric Other Renal Diseases with CC Score 0</t>
  </si>
  <si>
    <t>Paediatric Acute Lymphoblastic Leukaemia with length of stay 1 day or more, with CC Score 3+</t>
  </si>
  <si>
    <t>Paediatric Acute Lymphoblastic Leukaemia with length of stay 1 day or more, with CC Score 1-2</t>
  </si>
  <si>
    <t>Paediatric Acute Lymphoblastic Leukaemia with length of stay 1 day or more, with CC Score 0</t>
  </si>
  <si>
    <t>Paediatric Other Haematological Malignancies with length of stay 1 day or more</t>
  </si>
  <si>
    <t>Paediatric Brain Tumours with length of stay 1 day or more, with CC score 1+</t>
  </si>
  <si>
    <t>Paediatric Brain Tumours with length of stay 1 day or more, with CC score 0</t>
  </si>
  <si>
    <t>Paediatric Other Neoplasms with length of stay 1 day or more, with CC Score 5+</t>
  </si>
  <si>
    <t>Paediatric Other Neoplasms with length of stay 1 day or more, with CC Score 1-4</t>
  </si>
  <si>
    <t>Paediatric Other Neoplasms with length of stay 1 day or more, with CC Score 0</t>
  </si>
  <si>
    <t>Paediatric Neoplasm Diagnoses with length of stay 0 days</t>
  </si>
  <si>
    <t>Paediatric Febrile Neutropenia with Malignancy, with CC Score 6+</t>
  </si>
  <si>
    <t>Paediatric Febrile Neutropenia with Malignancy, with CC Score 3-5</t>
  </si>
  <si>
    <t>Paediatric Febrile Neutropenia with Malignancy, with CC Score 1-2</t>
  </si>
  <si>
    <t>Paediatric Febrile Neutropenia with Malignancy, with CC Score 0</t>
  </si>
  <si>
    <t>Paediatric Thalassaemia with CC Score 1+</t>
  </si>
  <si>
    <t>Paediatric Thalassaemia with CC Score 0</t>
  </si>
  <si>
    <t>Paediatric Sickle-Cell Anaemia with Crisis, with CC Score 1+</t>
  </si>
  <si>
    <t>Paediatric Sickle-Cell Anaemia with Crisis, with CC Score 0</t>
  </si>
  <si>
    <t>Paediatric Blood Cell Disorders with CC Score 5+</t>
  </si>
  <si>
    <t>Paediatric Blood Cell Disorders with CC Score 1-4</t>
  </si>
  <si>
    <t>Paediatric Blood Cell Disorders with CC Score 0</t>
  </si>
  <si>
    <t>Paediatric Coagulation Disorders with CC Score 1+</t>
  </si>
  <si>
    <t>Paediatric Coagulation Disorders with CC Score 0</t>
  </si>
  <si>
    <t>Paediatric Non-Surgical Ophthalmology with CC Score 1+</t>
  </si>
  <si>
    <t>Paediatric Non-Surgical Ophthalmology with CC Score 0</t>
  </si>
  <si>
    <t>Paediatric Nervous System Disorders with CC Score 8+</t>
  </si>
  <si>
    <t>Paediatric Nervous System Disorders with CC Score 5-7</t>
  </si>
  <si>
    <t>Paediatric Nervous System Disorders with CC Score 2-4</t>
  </si>
  <si>
    <t>Paediatric Nervous System Disorders with CC Score 1</t>
  </si>
  <si>
    <t>Paediatric Nervous System Disorders with CC Score 0</t>
  </si>
  <si>
    <t>Paediatric Epilepsy Syndrome with CC Score 6+</t>
  </si>
  <si>
    <t>Paediatric Epilepsy Syndrome with CC Score 1-5</t>
  </si>
  <si>
    <t>Paediatric Epilepsy Syndrome with CC Score 0</t>
  </si>
  <si>
    <t>Paediatric Febrile Convulsions with CC Score 4+</t>
  </si>
  <si>
    <t>Paediatric Febrile Convulsions with CC Score 1-3</t>
  </si>
  <si>
    <t>Paediatric Febrile Convulsions with CC Score 0</t>
  </si>
  <si>
    <t>Paediatric Headaches or Migraines, with CC Score 4+</t>
  </si>
  <si>
    <t>Paediatric Headaches or Migraines, with CC Score 1-3</t>
  </si>
  <si>
    <t>Paediatric Headaches or Migraines, with CC Score 0</t>
  </si>
  <si>
    <t>Paediatric Developmental Disorders with CC Score 2+</t>
  </si>
  <si>
    <t>Paediatric Developmental Disorders with CC Score 1</t>
  </si>
  <si>
    <t>Paediatric Developmental Disorders with CC Score 0</t>
  </si>
  <si>
    <t>Paediatric Intracranial Injury with CC Score 3+</t>
  </si>
  <si>
    <t>Paediatric Intracranial Injury with CC Score 1-2</t>
  </si>
  <si>
    <t>Paediatric Intracranial Injury with CC Score 0</t>
  </si>
  <si>
    <t>Paediatric Non-Intracranial Head Injury with CC Score 1+</t>
  </si>
  <si>
    <t>Paediatric Non-Intracranial Head Injury with CC Score 0</t>
  </si>
  <si>
    <t>Paediatric Behavioural Disorders with CC Score 1+</t>
  </si>
  <si>
    <t>Paediatric Behavioural Disorders with CC Score 0</t>
  </si>
  <si>
    <t>Paediatric Eating Disorders with CC Score 1+</t>
  </si>
  <si>
    <t>Paediatric Eating Disorders with CC Score 0</t>
  </si>
  <si>
    <t>Paediatric Intermediate Injury without Intracranial Injury, with CC Score 1+</t>
  </si>
  <si>
    <t>Paediatric Intermediate Injury without Intracranial Injury, with CC Score 0</t>
  </si>
  <si>
    <t>Paediatric Major Injury without Intracranial Injury, with CC Score 1+</t>
  </si>
  <si>
    <t>Paediatric Major Injury without Intracranial Injury, with CC Score 0</t>
  </si>
  <si>
    <t>Paediatric Minor Injury without Intracranial Injury, with CC Score 3+</t>
  </si>
  <si>
    <t>Paediatric Minor Injury without Intracranial Injury, with CC Score 1-2</t>
  </si>
  <si>
    <t>Paediatric Minor Injury without Intracranial Injury, with CC Score 0</t>
  </si>
  <si>
    <t>Paediatric Major Infections with CC Score 7+</t>
  </si>
  <si>
    <t>Paediatric Major Infections with CC Score 5-6</t>
  </si>
  <si>
    <t>Paediatric Major Infections with CC Score 2-4</t>
  </si>
  <si>
    <t>Paediatric Major Infections with CC Score 1</t>
  </si>
  <si>
    <t>Paediatric Major Infections with CC Score 0</t>
  </si>
  <si>
    <t>Paediatric Intermediate Infections with CC Score 6+</t>
  </si>
  <si>
    <t>Paediatric Intermediate Infections with CC Score 3-5</t>
  </si>
  <si>
    <t>Paediatric Intermediate Infections with CC Score 1-2</t>
  </si>
  <si>
    <t>Paediatric Intermediate Infections with CC Score 0</t>
  </si>
  <si>
    <t>Paediatric Minor Infections with CC Score 2+</t>
  </si>
  <si>
    <t>Paediatric Minor Infections with CC Score 1</t>
  </si>
  <si>
    <t>Paediatric Minor Infections with CC Score 0</t>
  </si>
  <si>
    <t>Paediatric Viral Infections with CC Score 3+</t>
  </si>
  <si>
    <t>Paediatric Viral Infections with CC Score 1-2</t>
  </si>
  <si>
    <t>Paediatric Viral Infections with CC Score 0</t>
  </si>
  <si>
    <t>Paediatric Fever Unspecified with CC Score 3+</t>
  </si>
  <si>
    <t>Paediatric Fever Unspecified with CC Score 1-2</t>
  </si>
  <si>
    <t>Paediatric Fever Unspecified with CC Score 0</t>
  </si>
  <si>
    <t>Paediatric Chest Pain with CC Score 1+</t>
  </si>
  <si>
    <t>Paediatric Chest Pain with CC Score 0</t>
  </si>
  <si>
    <t>Paediatric Abdominal Pain with CC Score 3+</t>
  </si>
  <si>
    <t>Paediatric Abdominal Pain with CC Score 1-2</t>
  </si>
  <si>
    <t>Paediatric Abdominal Pain with CC Score 0</t>
  </si>
  <si>
    <t>Paediatric Faltering Growth (Failure to Thrive) with CC Score 2+</t>
  </si>
  <si>
    <t>Paediatric Faltering Growth (Failure to Thrive) with CC Score 1</t>
  </si>
  <si>
    <t>Paediatric Faltering Growth (Failure to Thrive) with CC Score 0</t>
  </si>
  <si>
    <t>Paediatric Ingestion Poisoning or Allergies, with CC Score 4+</t>
  </si>
  <si>
    <t>Paediatric Ingestion Poisoning or Allergies, with CC Score 1-3</t>
  </si>
  <si>
    <t>Paediatric Ingestion Poisoning or Allergies, with CC Score 0</t>
  </si>
  <si>
    <t>Paediatric Child Safeguarding (Welfare and Protection)</t>
  </si>
  <si>
    <t>Paediatric Convalescent or Other Relief Care</t>
  </si>
  <si>
    <t>Paediatric Respite Care</t>
  </si>
  <si>
    <t>Paediatric Admission for Unexplained Symptoms, with CC Score 1+</t>
  </si>
  <si>
    <t>Paediatric Admission for Unexplained Symptoms, with CC Score 0</t>
  </si>
  <si>
    <t>Paediatric Examination, Follow-Up, Special Screening or Other Admissions, with CC Score 4+</t>
  </si>
  <si>
    <t>Paediatric Examination, Follow-Up, Special Screening or Other Admissions, with CC Score 1-3</t>
  </si>
  <si>
    <t>Paediatric Examination, Follow-Up, Special Screening or Other Admissions, with CC Score 0</t>
  </si>
  <si>
    <t>Paediatric Major Congenital Conditions with CC Score 6+</t>
  </si>
  <si>
    <t>Paediatric Major Congenital Conditions with CC Score 3-5</t>
  </si>
  <si>
    <t>Paediatric Major Congenital Conditions with CC Score 1-2</t>
  </si>
  <si>
    <t>Paediatric Major Congenital Conditions with CC Score 0</t>
  </si>
  <si>
    <t>Paediatric Other Congenital Conditions with CC Score 3+</t>
  </si>
  <si>
    <t>Paediatric Other Congenital Conditions with CC Score 1-2</t>
  </si>
  <si>
    <t>Paediatric Other Congenital Conditions with CC Score 0</t>
  </si>
  <si>
    <t>RA01A</t>
  </si>
  <si>
    <t>Magnetic Resonance Imaging Scan, one area, no contrast, 19 years and over</t>
  </si>
  <si>
    <t>RA01B</t>
  </si>
  <si>
    <t>Magnetic Resonance Imaging Scan, one area, no contrast, 6 to 18 years</t>
  </si>
  <si>
    <t>RA01C</t>
  </si>
  <si>
    <t>Magnetic Resonance Imaging Scan, one area, no contrast, 5 years and under</t>
  </si>
  <si>
    <t>RA02A</t>
  </si>
  <si>
    <t>Magnetic Resonance Imaging Scan, one area, post contrast only, 19 years and over</t>
  </si>
  <si>
    <t>RA02B</t>
  </si>
  <si>
    <t>Magnetic Resonance Imaging Scan, one area, post contrast only, 6 to 18 years</t>
  </si>
  <si>
    <t>RA02C</t>
  </si>
  <si>
    <t>Magnetic Resonance Imaging Scan, one area, post contrast only, 5 years and under</t>
  </si>
  <si>
    <t>RA03Z</t>
  </si>
  <si>
    <t>Magnetic Resonance Imaging Scan, one area, pre and post contrast</t>
  </si>
  <si>
    <t>RA04Z</t>
  </si>
  <si>
    <t>Magnetic Resonance Imaging Scan, two to three areas, no contrast</t>
  </si>
  <si>
    <t>RA05Z</t>
  </si>
  <si>
    <t>Magnetic Resonance Imaging Scan, two to three areas, with contrast</t>
  </si>
  <si>
    <t>RA06Z</t>
  </si>
  <si>
    <t>Magnetic Resonance Imaging Scan, more than three areas</t>
  </si>
  <si>
    <t>RA07Z</t>
  </si>
  <si>
    <t>Magnetic Resonance Imaging Scan, requiring extensive patient repositioning and/or more than one contrast agent</t>
  </si>
  <si>
    <t>RA08A</t>
  </si>
  <si>
    <t>Computerised Tomography Scan, one area, no contrast, 19 years and over</t>
  </si>
  <si>
    <t>RA08B</t>
  </si>
  <si>
    <t>Computerised Tomography Scan, one area, no contrast, 6 to 18 years</t>
  </si>
  <si>
    <t>RA08C</t>
  </si>
  <si>
    <t>Computerised Tomography Scan, one area, no contrast, 5 years and under</t>
  </si>
  <si>
    <t>RA09A</t>
  </si>
  <si>
    <t>Computerised Tomography Scan, one area, with post contrast only, 19 years and over</t>
  </si>
  <si>
    <t>RA09B</t>
  </si>
  <si>
    <t>Computerised Tomography Scan, one area, with post contrast only, 6 to 18 years</t>
  </si>
  <si>
    <t>RA09C</t>
  </si>
  <si>
    <t>Computerised Tomography Scan, one area, with post contrast only, 5 years and under</t>
  </si>
  <si>
    <t>RA10Z</t>
  </si>
  <si>
    <t>Computerised Tomography Scan, one area, pre and post contrast</t>
  </si>
  <si>
    <t>RA11Z</t>
  </si>
  <si>
    <t>Computerised Tomography Scan, two areas without contrast</t>
  </si>
  <si>
    <t>RA12Z</t>
  </si>
  <si>
    <t>Computerised Tomography Scan, two areas with contrast</t>
  </si>
  <si>
    <t>RA13Z</t>
  </si>
  <si>
    <t>Computerised Tomography Scan, three areas with contrast</t>
  </si>
  <si>
    <t>RA14Z</t>
  </si>
  <si>
    <t>Computerised Tomography Scan, more than three areas</t>
  </si>
  <si>
    <t>RA15Z</t>
  </si>
  <si>
    <t>Dexa Scan</t>
  </si>
  <si>
    <t>RA16Z</t>
  </si>
  <si>
    <t>Contrast Fluoroscopy Procedures, less than 20 minutes</t>
  </si>
  <si>
    <t>RA17Z</t>
  </si>
  <si>
    <t>Contrast Fluoroscopy Procedures, 20 to 40 minutes</t>
  </si>
  <si>
    <t>RA18Z</t>
  </si>
  <si>
    <t>Contrast Fluoroscopy Procedures, more than 40 minutes</t>
  </si>
  <si>
    <t>RA19Z</t>
  </si>
  <si>
    <t>Mobile or Intraoperative, Contrast Fluoroscopy Procedures, less than 20 minutes</t>
  </si>
  <si>
    <t>RA20Z</t>
  </si>
  <si>
    <t>Mobile or Intraoperative, Contrast Fluoroscopy Procedures, 20 to 40 minutes</t>
  </si>
  <si>
    <t>RA21Z</t>
  </si>
  <si>
    <t>Mobile or Intraoperative, Contrast Fluoroscopy Procedures, more than 40 minutes</t>
  </si>
  <si>
    <t>RA23Z</t>
  </si>
  <si>
    <t>Ultrasound Scan, less than 20 minutes</t>
  </si>
  <si>
    <t>RA24Z</t>
  </si>
  <si>
    <t>Ultrasound Scan, 20 minutes and over</t>
  </si>
  <si>
    <t>RA25Z</t>
  </si>
  <si>
    <t>Ultrasound Mobile Scan or Intraoperative Procedures, less than 20 minutes</t>
  </si>
  <si>
    <t>RA26Z</t>
  </si>
  <si>
    <t>Ultrasound Mobile Scan or Intraoperative Procedures, 20 to 40 minutes</t>
  </si>
  <si>
    <t>RA27Z</t>
  </si>
  <si>
    <t>Ultrasound Mobile Scan or Intraoperative Procedures, more than 40 minutes</t>
  </si>
  <si>
    <t>RA50Z</t>
  </si>
  <si>
    <t>Computerised Tomography Scan, three areas without contrast</t>
  </si>
  <si>
    <t>RA60A</t>
  </si>
  <si>
    <t>Simple Echocardiogram, 19 years and over</t>
  </si>
  <si>
    <t>RA60B</t>
  </si>
  <si>
    <t>Simple Echocardiogram, 6 to 18 years</t>
  </si>
  <si>
    <t>RA60C</t>
  </si>
  <si>
    <t>Simple Echocardiogram, 5 years and under</t>
  </si>
  <si>
    <t>RA65Z</t>
  </si>
  <si>
    <t>Cardiac Magnetic Resonance Imaging Scan, no contrast</t>
  </si>
  <si>
    <t>RA66Z</t>
  </si>
  <si>
    <t>Cardiac Magnetic Resonance Imaging Scan, post contrast only</t>
  </si>
  <si>
    <t>RA67Z</t>
  </si>
  <si>
    <t>Cardiac Magnetic Resonance Imaging Scan, pre and post contrast</t>
  </si>
  <si>
    <t>RA69Z</t>
  </si>
  <si>
    <t>Complex Computerised Tomography Scan</t>
  </si>
  <si>
    <t>RN01A</t>
  </si>
  <si>
    <t>Positron Emission Tomography with Computed Tomography (PET-CT) of one area, 19 years and over</t>
  </si>
  <si>
    <t>RN01B</t>
  </si>
  <si>
    <t>Positron Emission Tomography with Computed Tomography (PET-CT) of one area, between 6 and 18 years</t>
  </si>
  <si>
    <t>RN01C</t>
  </si>
  <si>
    <t>Positron Emission Tomography with Computed Tomography (PET-CT) of one area, 5 years and under</t>
  </si>
  <si>
    <t>RN02A</t>
  </si>
  <si>
    <t>Positron Emission Tomography with Computed Tomography (PET-CT) of two or three areas, 19 years and over</t>
  </si>
  <si>
    <t>RN02B</t>
  </si>
  <si>
    <t>Positron Emission Tomography with Computed Tomography (PET-CT) of two or three areas, 18 years and under</t>
  </si>
  <si>
    <t>RN03A</t>
  </si>
  <si>
    <t>Positron Emission Tomography with Computed Tomography (PET-CT) of more than three areas, 19 years and over</t>
  </si>
  <si>
    <t>RN03B</t>
  </si>
  <si>
    <t>Positron Emission Tomography with Computed Tomography (PET-CT) of more than three areas, 18 years and under</t>
  </si>
  <si>
    <t>RN04A</t>
  </si>
  <si>
    <t>Single Photon Emission Computed Tomography with Computed Tomography (SPECT-CT) of one area, 19 years and over</t>
  </si>
  <si>
    <t>RN04B</t>
  </si>
  <si>
    <t>Single Photon Emission Computed Tomography with Computed Tomography (SPECT-CT) of one area, between 6 and 18 years</t>
  </si>
  <si>
    <t>RN04C</t>
  </si>
  <si>
    <t>Single Photon Emission Computed Tomography with Computed Tomography (SPECT-CT) of one area, 5 years and under</t>
  </si>
  <si>
    <t>RN05A</t>
  </si>
  <si>
    <t>Single Photon Emission Computed Tomography with Computed Tomography (SPECT-CT) of two or three areas, 19 years and over</t>
  </si>
  <si>
    <t>RN05B</t>
  </si>
  <si>
    <t>Single Photon Emission Computed Tomography with Computed Tomography (SPECT-CT) of two or three areas, 18 years and under</t>
  </si>
  <si>
    <t>RN06A</t>
  </si>
  <si>
    <t>Single Photon Emission Computed Tomography with Computed Tomography (SPECT-CT) of more than three areas, 19 years and over</t>
  </si>
  <si>
    <t>RN06B</t>
  </si>
  <si>
    <t>Single Photon Emission Computed Tomography with Computed Tomography (SPECT-CT) of more than three areas, 18 years and under</t>
  </si>
  <si>
    <t>RN07A</t>
  </si>
  <si>
    <t>Positron Emission Tomography (PET), 19 years and over</t>
  </si>
  <si>
    <t>RN07B</t>
  </si>
  <si>
    <t>Positron Emission Tomography (PET), between 6 and 18 years</t>
  </si>
  <si>
    <t>RN07C</t>
  </si>
  <si>
    <t>Positron Emission Tomography (PET), 5 years and under</t>
  </si>
  <si>
    <t>RN08A</t>
  </si>
  <si>
    <t>Single Photon Emission Computed Tomography (SPECT), 19 years and over</t>
  </si>
  <si>
    <t>RN08B</t>
  </si>
  <si>
    <t>Single Photon Emission Computed Tomography (SPECT), between 6 and 18 years</t>
  </si>
  <si>
    <t>RN08C</t>
  </si>
  <si>
    <t>Single Photon Emission Computed Tomography (SPECT), 5 years and under</t>
  </si>
  <si>
    <t>RN09Z</t>
  </si>
  <si>
    <t>Myocardial Positron Emission Tomography</t>
  </si>
  <si>
    <t>RN10Z</t>
  </si>
  <si>
    <t>Octreotide Scan</t>
  </si>
  <si>
    <t>RN11Z</t>
  </si>
  <si>
    <t>Dopamine Transporter Scan</t>
  </si>
  <si>
    <t>RN12A</t>
  </si>
  <si>
    <t>Metaiodobenzylguanidine (MIBG) Scan, 19 years and over</t>
  </si>
  <si>
    <t>RN12B</t>
  </si>
  <si>
    <t>Metaiodobenzylguanidine (MIBG) Scan, 18 years and under</t>
  </si>
  <si>
    <t>RN13Z</t>
  </si>
  <si>
    <t>Nuclear Medicine Infection Scan or White Cell Scan</t>
  </si>
  <si>
    <t>RN14Z</t>
  </si>
  <si>
    <t>Tauroselcholic Acid (SeHCAT) Scan</t>
  </si>
  <si>
    <t>RN15A</t>
  </si>
  <si>
    <t>Nuclear Bone Scan of two or three phases, 19 years and over</t>
  </si>
  <si>
    <t>RN15B</t>
  </si>
  <si>
    <t>Nuclear Bone Scan of two or three phases, 18 years and under</t>
  </si>
  <si>
    <t>RN16A</t>
  </si>
  <si>
    <t>Nuclear Bone Scan of other phases, 19 years and over</t>
  </si>
  <si>
    <t>RN16B</t>
  </si>
  <si>
    <t>Nuclear Bone Scan of other phases, between 6 and 18 years</t>
  </si>
  <si>
    <t>RN16C</t>
  </si>
  <si>
    <t>Nuclear Bone Scan of other phases, 5 years and under</t>
  </si>
  <si>
    <t>RN17A</t>
  </si>
  <si>
    <t>Hepatobiliary Nuclear Scan, 19 years and over</t>
  </si>
  <si>
    <t>RN17B</t>
  </si>
  <si>
    <t>Hepatobiliary Nuclear Scan, 18 years and under</t>
  </si>
  <si>
    <t>RN18A</t>
  </si>
  <si>
    <t>Lung Ventilation or Perfusion Scan, 19 years and over</t>
  </si>
  <si>
    <t>RN18B</t>
  </si>
  <si>
    <t>Lung Ventilation or Perfusion Scan, 18 years and under</t>
  </si>
  <si>
    <t>RN19Z</t>
  </si>
  <si>
    <t>Sentinel Lymph Node scan</t>
  </si>
  <si>
    <t>RN20Z</t>
  </si>
  <si>
    <t>Myocardial Perfusion Scan</t>
  </si>
  <si>
    <t>RN21Z</t>
  </si>
  <si>
    <t>Myocardial Perfusion Scan, stress only</t>
  </si>
  <si>
    <t>RN22Z</t>
  </si>
  <si>
    <t>Multi Gated Acquisition (MUGA) Scan</t>
  </si>
  <si>
    <t>RN23A</t>
  </si>
  <si>
    <t>Nuclear Cystography, 19 years and over</t>
  </si>
  <si>
    <t>RN23B</t>
  </si>
  <si>
    <t>Nuclear Cystography, between 6 and 18 years</t>
  </si>
  <si>
    <t>RN23C</t>
  </si>
  <si>
    <t>Nuclear Cystography, 5 years and under</t>
  </si>
  <si>
    <t>RN24Z</t>
  </si>
  <si>
    <t>Parathyroid Scan</t>
  </si>
  <si>
    <t>RN25A</t>
  </si>
  <si>
    <t>Renogram, 19 years and over</t>
  </si>
  <si>
    <t>RN25B</t>
  </si>
  <si>
    <t>Renogram, between 6 and 18 years</t>
  </si>
  <si>
    <t>RN25C</t>
  </si>
  <si>
    <t>Renogram, 5 years and under</t>
  </si>
  <si>
    <t>RN26Z</t>
  </si>
  <si>
    <t>Red Cell Mass Studies</t>
  </si>
  <si>
    <t>RN27A</t>
  </si>
  <si>
    <t>Glomerular Filtration Rate Testing, 19 years and over</t>
  </si>
  <si>
    <t>RN27B</t>
  </si>
  <si>
    <t>Glomerular Filtration Rate Testing, between 6 and 18 years</t>
  </si>
  <si>
    <t>RN27C</t>
  </si>
  <si>
    <t>Glomerular Filtration Rate Testing, 5 years and under</t>
  </si>
  <si>
    <t>RN28Z</t>
  </si>
  <si>
    <t>Breath Test</t>
  </si>
  <si>
    <t>RN29A</t>
  </si>
  <si>
    <t>Meckel's Scan, 19 years and over</t>
  </si>
  <si>
    <t>RN29B</t>
  </si>
  <si>
    <t>Meckel's Scan, between 6 and 18 years</t>
  </si>
  <si>
    <t>RN29C</t>
  </si>
  <si>
    <t>Meckel's Scan, 5 years and under</t>
  </si>
  <si>
    <t>RN30A</t>
  </si>
  <si>
    <t>Dimercaptosuccinic Acid (DMSA) Scan, 19 years and over</t>
  </si>
  <si>
    <t>RN30B</t>
  </si>
  <si>
    <t>Dimercaptosuccinic Acid (DMSA) Scan, between 6 and 18 years</t>
  </si>
  <si>
    <t>RN30C</t>
  </si>
  <si>
    <t>Dimercaptosuccinic Acid (DMSA) Scan, 5 years and under</t>
  </si>
  <si>
    <t>RN31Z</t>
  </si>
  <si>
    <t>Dacryoscintigraphy</t>
  </si>
  <si>
    <t>RN32A</t>
  </si>
  <si>
    <t>Thyroid Gland Scan, 19 years and over</t>
  </si>
  <si>
    <t>RN32B</t>
  </si>
  <si>
    <t>Thyroid Gland Scan, 18 years and under</t>
  </si>
  <si>
    <t>RN33Z</t>
  </si>
  <si>
    <t>Other Specified Diagnostic Imaging of Digestive Tract</t>
  </si>
  <si>
    <t>RN34A</t>
  </si>
  <si>
    <t>Other Specified Diagnostic Imaging of Other Sites, 19 years and over</t>
  </si>
  <si>
    <t>RN34B</t>
  </si>
  <si>
    <t>Other Specified Diagnostic Imaging of Other Sites, between 6 and 18 years</t>
  </si>
  <si>
    <t>RN34C</t>
  </si>
  <si>
    <t>Other Specified Diagnostic Imaging of Other Sites, 5 years and under</t>
  </si>
  <si>
    <t>RN50Z</t>
  </si>
  <si>
    <t>Radiation Synovectomy</t>
  </si>
  <si>
    <t>RN51Z</t>
  </si>
  <si>
    <t>Oral Delivery of Radiotherapy for Thyroid Ablation</t>
  </si>
  <si>
    <t>RN52Z</t>
  </si>
  <si>
    <t>Delivery of Other Radionuclide Therapy</t>
  </si>
  <si>
    <t>Acquired Pure Red Cell Aplasia or Other Aplastic Anaemia, with CC Score 8+</t>
  </si>
  <si>
    <t>Acquired Pure Red Cell Aplasia or Other Aplastic Anaemia, with CC Score 5-7</t>
  </si>
  <si>
    <t>Acquired Pure Red Cell Aplasia or Other Aplastic Anaemia, with CC Score 2-4</t>
  </si>
  <si>
    <t>Acquired Pure Red Cell Aplasia or Other Aplastic Anaemia, with CC Score 0-1</t>
  </si>
  <si>
    <t>Coagulation Defect with CC Score 5+</t>
  </si>
  <si>
    <t>Coagulation Defect with CC Score 2-4</t>
  </si>
  <si>
    <t>Coagulation Defect with CC Score 0-1</t>
  </si>
  <si>
    <t>Haemolytic Anaemia with CC Score 3+</t>
  </si>
  <si>
    <t>Haemolytic Anaemia with CC Score 0-2</t>
  </si>
  <si>
    <t>Iron Deficiency Anaemia with CC Score 14+</t>
  </si>
  <si>
    <t>Iron Deficiency Anaemia with CC Score 10-13</t>
  </si>
  <si>
    <t>Iron Deficiency Anaemia with CC Score 6-9</t>
  </si>
  <si>
    <t>Megaloblastic Anaemia with CC Score 8+</t>
  </si>
  <si>
    <t>Megaloblastic Anaemia with CC Score 4-7</t>
  </si>
  <si>
    <t>Megaloblastic Anaemia with CC Score 0-3</t>
  </si>
  <si>
    <t>Myelodysplastic Syndrome with CC Score 8+</t>
  </si>
  <si>
    <t>Myelodysplastic Syndrome with CC Score 5-7</t>
  </si>
  <si>
    <t>Myelodysplastic Syndrome with CC Score 2-4</t>
  </si>
  <si>
    <t>Myelodysplastic Syndrome with CC Score 0-1</t>
  </si>
  <si>
    <t>Myeloproliferative Disorder with CC Score 7+</t>
  </si>
  <si>
    <t>Myeloproliferative Disorder with CC Score 4-6</t>
  </si>
  <si>
    <t>Myeloproliferative Disorder with CC Score 0-3</t>
  </si>
  <si>
    <t>Other Haematological or Splenic Disorders, with CC Score 6+</t>
  </si>
  <si>
    <t>Other Haematological or Splenic Disorders, with CC Score 3-5</t>
  </si>
  <si>
    <t>Other Haematological or Splenic Disorders, with CC Score 0-2</t>
  </si>
  <si>
    <t>Other Red Blood Cell Disorders with CC Score 14+</t>
  </si>
  <si>
    <t>Other Red Blood Cell Disorders with CC Score 10-13</t>
  </si>
  <si>
    <t>Other Red Blood Cell Disorders with CC Score 6-9</t>
  </si>
  <si>
    <t>Thalassaemia</t>
  </si>
  <si>
    <t>Thrombocytopenia with CC Score 8+</t>
  </si>
  <si>
    <t>Thrombocytopenia with CC Score 5-7</t>
  </si>
  <si>
    <t>Thrombocytopenia with CC Score 2-4</t>
  </si>
  <si>
    <t>Thrombocytopenia with CC Score 0-1</t>
  </si>
  <si>
    <t>Single Plasma Exchange, Leucophoresis or Red Cell Exchange, 19 years and over</t>
  </si>
  <si>
    <t>Single Plasma Exchange, Leucophoresis or Red Cell Exchange, 18 years and under</t>
  </si>
  <si>
    <t>Plasma Exchanges, 2 to 9</t>
  </si>
  <si>
    <t>Plasma Exchanges, 10 to 19</t>
  </si>
  <si>
    <t>Plasma Exchanges, 20 or more</t>
  </si>
  <si>
    <t>Malignant Disorders of Lymphatic or Haematological Systems, with CC Score 3+</t>
  </si>
  <si>
    <t>Malignant Disorders of Lymphatic or Haematological Systems, with CC Score 0-2</t>
  </si>
  <si>
    <t>Bone Marrow Harvest</t>
  </si>
  <si>
    <t>Bone Marrow Transplant, Autograft, 19 years and over</t>
  </si>
  <si>
    <t>Bone Marrow Transplant, Autograft, 18 years and under</t>
  </si>
  <si>
    <t>Bone Marrow Transplant, Allogeneic Graft (Sibling), 19 years and over</t>
  </si>
  <si>
    <t>Bone Marrow Transplant, Allogeneic Graft (Sibling), 18 years and under</t>
  </si>
  <si>
    <t>Bone Marrow Transplant, Allogeneic Graft (Volunteer Unrelated Donor), 19 years and over</t>
  </si>
  <si>
    <t>Bone Marrow Transplant, Allogeneic Graft (Volunteer Unrelated Donor), 18 years and under</t>
  </si>
  <si>
    <t>Bone Marrow Transplant, Allogeneic Graft (Cord Blood), 19 years and over</t>
  </si>
  <si>
    <t>Bone Marrow Transplant, Allogeneic Graft (Cord Blood), 18 years and under</t>
  </si>
  <si>
    <t>Bone Marrow Transplant, Allogeneic Graft (Haplo-Identical), 19 years and over</t>
  </si>
  <si>
    <t>Bone Marrow Transplant, Allogeneic Graft (Haplo-Identical), 18 years and under</t>
  </si>
  <si>
    <t>Acute Lymphoblastic Leukaemia with CC Score 5+</t>
  </si>
  <si>
    <t>Acute Lymphoblastic Leukaemia with CC Score 2-4</t>
  </si>
  <si>
    <t>Acute Lymphoblastic Leukaemia with CC Score 0-1</t>
  </si>
  <si>
    <t>Acute Myeloid Leukaemia with CC Score 12+</t>
  </si>
  <si>
    <t>Acute Myeloid Leukaemia with CC Score 9-11</t>
  </si>
  <si>
    <t>Acute Myeloid Leukaemia with CC Score 6-8</t>
  </si>
  <si>
    <t>Acute Myeloid Leukaemia with CC Score 4-5</t>
  </si>
  <si>
    <t>Acute Myeloid Leukaemia with CC Score 2-3</t>
  </si>
  <si>
    <t>Acute Myeloid Leukaemia with CC Score 0-1</t>
  </si>
  <si>
    <t>Peripheral Blood Stem Cell Transplant, Autologous, 19 years and over</t>
  </si>
  <si>
    <t>Peripheral Blood Stem Cell Transplant, Autologous, 18 years and under</t>
  </si>
  <si>
    <t>Peripheral Blood Stem Cell Transplant, Syngeneic, 19 years and over</t>
  </si>
  <si>
    <t>Peripheral Blood Stem Cell Transplant, Syngeneic, 18 years and under</t>
  </si>
  <si>
    <t>Peripheral Blood Stem Cell Transplant, Allogeneic, 19 years and over</t>
  </si>
  <si>
    <t>Peripheral Blood Stem Cell Transplant, Allogeneic, 18 years and under</t>
  </si>
  <si>
    <t>Plasma Cell Disorders with CC Score 11+</t>
  </si>
  <si>
    <t>Plasma Cell Disorders with CC Score 8-10</t>
  </si>
  <si>
    <t>Plasma Cell Disorders with CC Score 5-7</t>
  </si>
  <si>
    <t>Plasma Cell Disorders with CC Score 2-4</t>
  </si>
  <si>
    <t>Plasma Cell Disorders with CC Score 0-1</t>
  </si>
  <si>
    <t>Malignant Lymphoma, including Hodgkin's and Non-Hodgkin's, with CC Score 15+</t>
  </si>
  <si>
    <t>Malignant Lymphoma, including Hodgkin's and Non-Hodgkin's, with CC Score 10-14</t>
  </si>
  <si>
    <t>Malignant Lymphoma, including Hodgkin's and Non-Hodgkin's, with CC Score 6-9</t>
  </si>
  <si>
    <t>Malignant Lymphoma, including Hodgkin's and Non-Hodgkin's, with CC Score 4-5</t>
  </si>
  <si>
    <t>Malignant Lymphoma, including Hodgkin's and Non-Hodgkin's, with CC Score 2-3</t>
  </si>
  <si>
    <t>Malignant Lymphoma, including Hodgkin's and Non-Hodgkin's, with CC Score 0-1</t>
  </si>
  <si>
    <t>Chronic Lymphocytic Leukaemia, including Related Disorders, with CC Score 7+</t>
  </si>
  <si>
    <t>Chronic Lymphocytic Leukaemia, including Related Disorders, with CC Score 5-6</t>
  </si>
  <si>
    <t>Chronic Lymphocytic Leukaemia, including Related Disorders, with CC Score 3-4</t>
  </si>
  <si>
    <t>Chronic Lymphocytic Leukaemia, including Related Disorders, with CC Score 0-2</t>
  </si>
  <si>
    <t>Diagnostic Bone Marrow Extraction</t>
  </si>
  <si>
    <t>Peripheral Blood Stem Cell Harvest</t>
  </si>
  <si>
    <t>Agranulocytosis with CC Score 13+</t>
  </si>
  <si>
    <t>Agranulocytosis with CC Score 9-12</t>
  </si>
  <si>
    <t>Agranulocytosis with CC Score 5-8</t>
  </si>
  <si>
    <t>Agranulocytosis with CC Score 2-4</t>
  </si>
  <si>
    <t>Agranulocytosis with CC Score 0-1</t>
  </si>
  <si>
    <t>Sickle-Cell Anaemia with Crisis, with CC Score 6+</t>
  </si>
  <si>
    <t>Sickle-Cell Anaemia with Crisis, with CC Score 2-5</t>
  </si>
  <si>
    <t>Sickle-Cell Anaemia with Crisis, with CC Score 0-1</t>
  </si>
  <si>
    <t>Sickle Cell Anaemia without Crisis</t>
  </si>
  <si>
    <t>SB01Z</t>
  </si>
  <si>
    <t>Procure Chemotherapy Drugs for Regimens in Band 1</t>
  </si>
  <si>
    <t>SB02Z</t>
  </si>
  <si>
    <t>Procure Chemotherapy Drugs for Regimens in Band 2</t>
  </si>
  <si>
    <t>SB03Z</t>
  </si>
  <si>
    <t>Procure Chemotherapy Drugs for Regimens in Band 3</t>
  </si>
  <si>
    <t>SB04Z</t>
  </si>
  <si>
    <t>Procure Chemotherapy Drugs for Regimens in Band 4</t>
  </si>
  <si>
    <t>SB05Z</t>
  </si>
  <si>
    <t>Procure Chemotherapy Drugs for Regimens in Band 5</t>
  </si>
  <si>
    <t>SB06Z</t>
  </si>
  <si>
    <t>Procure Chemotherapy Drugs for Regimens in Band 6</t>
  </si>
  <si>
    <t>SB07Z</t>
  </si>
  <si>
    <t>Procure Chemotherapy Drugs for Regimens in Band 7</t>
  </si>
  <si>
    <t>SB08Z</t>
  </si>
  <si>
    <t>Procure Chemotherapy Drugs for Regimens in Band 8</t>
  </si>
  <si>
    <t>SB09Z</t>
  </si>
  <si>
    <t>Procure Chemotherapy Drugs for Regimens in Band 9</t>
  </si>
  <si>
    <t>SB10Z</t>
  </si>
  <si>
    <t>Procure Chemotherapy Drugs for Regimens in Band 10</t>
  </si>
  <si>
    <t>SB11Z</t>
  </si>
  <si>
    <t>Deliver Exclusively Oral Chemotherapy</t>
  </si>
  <si>
    <t>SB12Z</t>
  </si>
  <si>
    <t>Deliver Simple Parenteral Chemotherapy at First Attendance</t>
  </si>
  <si>
    <t>SB13Z</t>
  </si>
  <si>
    <t>Deliver more Complex Parenteral Chemotherapy at First Attendance</t>
  </si>
  <si>
    <t>SB14Z</t>
  </si>
  <si>
    <t>Deliver Complex Chemotherapy, including Prolonged Infusional Treatment, at First Attendance</t>
  </si>
  <si>
    <t>SB15Z</t>
  </si>
  <si>
    <t>Deliver Subsequent Elements of a Chemotherapy Cycle</t>
  </si>
  <si>
    <t>SB16Z</t>
  </si>
  <si>
    <t>Procure Chemotherapy Drugs for Regimens not on the National List</t>
  </si>
  <si>
    <t>SB17Z</t>
  </si>
  <si>
    <t>Deliver Chemotherapy for Regimens not on the National List</t>
  </si>
  <si>
    <t>Same Day Chemotherapy Admission or Attendance</t>
  </si>
  <si>
    <t>SC21Z</t>
  </si>
  <si>
    <t>Deliver a Fraction of Treatment on a Superficial or Orthovoltage Machine</t>
  </si>
  <si>
    <t>SC22Z</t>
  </si>
  <si>
    <t>Deliver a Fraction of Treatment on a Megavoltage Machine</t>
  </si>
  <si>
    <t>SC23Z</t>
  </si>
  <si>
    <t>Deliver a Fraction of Complex Treatment on a Megavoltage Machine</t>
  </si>
  <si>
    <t>SC24Z</t>
  </si>
  <si>
    <t>Deliver a Fraction of Radiotherapy on a Megavoltage Machine using General Anaesthetic</t>
  </si>
  <si>
    <t>SC25Z</t>
  </si>
  <si>
    <t>Deliver a Fraction of Total Body Irradiation</t>
  </si>
  <si>
    <t>SC26Z</t>
  </si>
  <si>
    <t>Deliver a Fraction of Intracavitary Radiotherapy without General Anaesthetic</t>
  </si>
  <si>
    <t>SC27Z</t>
  </si>
  <si>
    <t>Deliver a Fraction of Intracavitary Radiotherapy with General Anaesthetic</t>
  </si>
  <si>
    <t>SC28Z</t>
  </si>
  <si>
    <t>Deliver a Fraction of Interstitial Radiotherapy</t>
  </si>
  <si>
    <t>SC29Z</t>
  </si>
  <si>
    <t>Other Radiotherapy Treatment</t>
  </si>
  <si>
    <t>SC30Z</t>
  </si>
  <si>
    <t>Deliver a Fraction of Intraluminal Brachytherapy</t>
  </si>
  <si>
    <t>SC31Z</t>
  </si>
  <si>
    <t>Deliver a Fraction of Adaptive Radiotherapy on a Megavoltage Machine</t>
  </si>
  <si>
    <t>SC40Z</t>
  </si>
  <si>
    <t>Preparation for Intensity Modulated Radiation Therapy</t>
  </si>
  <si>
    <t>SC41Z</t>
  </si>
  <si>
    <t>Preparation for Intensity Modulated Radiation Therapy, with Technical Support</t>
  </si>
  <si>
    <t>SC42Z</t>
  </si>
  <si>
    <t>Preparation for Total Body Irradiation</t>
  </si>
  <si>
    <t>SC43Z</t>
  </si>
  <si>
    <t>Preparation for Total Body Irradiation, with Technical Support</t>
  </si>
  <si>
    <t>SC44Z</t>
  </si>
  <si>
    <t>Preparation for Hemi Body Irradiation</t>
  </si>
  <si>
    <t>SC45Z</t>
  </si>
  <si>
    <t>Preparation for Simple Radiotherapy with Imaging and Dosimetry</t>
  </si>
  <si>
    <t>SC46Z</t>
  </si>
  <si>
    <t>Preparation for Simple Radiotherapy with Imaging and Dosimetry, with Technical Support</t>
  </si>
  <si>
    <t>SC47Z</t>
  </si>
  <si>
    <t>Preparation for Simple Radiotherapy with Imaging and Simple Calculation</t>
  </si>
  <si>
    <t>SC48Z</t>
  </si>
  <si>
    <t>Preparation for Simple Radiotherapy with Imaging and Simple Calculation, with Technical Support</t>
  </si>
  <si>
    <t>SC49Z</t>
  </si>
  <si>
    <t>Preparation for Superficial Radiotherapy with Simple Calculation</t>
  </si>
  <si>
    <t>SC50Z</t>
  </si>
  <si>
    <t>Preparation for Superficial Radiotherapy with Simple Calculation, with Technical Support</t>
  </si>
  <si>
    <t>SC51Z</t>
  </si>
  <si>
    <t>Preparation for Complex Conformal Radiotherapy</t>
  </si>
  <si>
    <t>SC52Z</t>
  </si>
  <si>
    <t>Preparation for Complex Conformal Radiotherapy, with Technical Support</t>
  </si>
  <si>
    <t>SC53Z</t>
  </si>
  <si>
    <t>Preparation for Intraluminal Brachytherapy</t>
  </si>
  <si>
    <t>SC54Z</t>
  </si>
  <si>
    <t>Preparation for Intracavitary Brachytherapy</t>
  </si>
  <si>
    <t>SC55Z</t>
  </si>
  <si>
    <t>Preparation for Interstitial Brachytherapy</t>
  </si>
  <si>
    <t>SC56Z</t>
  </si>
  <si>
    <t>Other External Beam Radiotherapy Preparation</t>
  </si>
  <si>
    <t>SC57Z</t>
  </si>
  <si>
    <t>Other Brachytherapy Preparation</t>
  </si>
  <si>
    <t>Same Day Radiotherapy Admission or Attendance (excluding Brachytherapy)</t>
  </si>
  <si>
    <t>SD01A</t>
  </si>
  <si>
    <t>Inpatient Specialist Palliative Care, 19 years and over</t>
  </si>
  <si>
    <t>SD01B</t>
  </si>
  <si>
    <t>Inpatient Specialist Palliative Care, 18 years and under</t>
  </si>
  <si>
    <t>SD02A</t>
  </si>
  <si>
    <t>Inpatient Specialist Palliative Care, Same Day, 19 years and over</t>
  </si>
  <si>
    <t>SD02B</t>
  </si>
  <si>
    <t>Inpatient Specialist Palliative Care, Same Day, 18 years and under</t>
  </si>
  <si>
    <t>SD03A</t>
  </si>
  <si>
    <t>Hospital Specialist Palliative Care Support, 19 years and over</t>
  </si>
  <si>
    <t>SD03B</t>
  </si>
  <si>
    <t>Hospital Specialist Palliative Care Support, 18 years and under</t>
  </si>
  <si>
    <t>SD04A</t>
  </si>
  <si>
    <t>Medical Specialist Palliative Care Attendance, 19 years and over</t>
  </si>
  <si>
    <t>SD04B</t>
  </si>
  <si>
    <t>Medical Specialist Palliative Care Attendance, 18 years and under</t>
  </si>
  <si>
    <t>SD05A</t>
  </si>
  <si>
    <t>Non-Medical Specialist Palliative Care Attendance, 19 years and over</t>
  </si>
  <si>
    <t>SD05B</t>
  </si>
  <si>
    <t>Non-Medical Specialist Palliative Care Attendance, 18 years and under</t>
  </si>
  <si>
    <t>Data Invalid for Grouping</t>
  </si>
  <si>
    <t>Both</t>
  </si>
  <si>
    <t>Multiple Trauma with Diagnosis Score &lt;=23, with No Interventions</t>
  </si>
  <si>
    <t>Multiple Trauma with Diagnosis Score 24-32, with No Interventions</t>
  </si>
  <si>
    <t>Multiple Trauma with Diagnosis Score 33-50, with No Interventions</t>
  </si>
  <si>
    <t>Multiple Trauma with Diagnosis Score &gt;=51, with No Interventions</t>
  </si>
  <si>
    <t>Multiple Trauma with Diagnosis Score &lt;=23, with Intervention Score 19-29</t>
  </si>
  <si>
    <t>Multiple Trauma with Diagnosis Score 24-32, with Intervention Score 19-29</t>
  </si>
  <si>
    <t>Multiple Trauma with Diagnosis Score 33-50, with Intervention Score 19-29</t>
  </si>
  <si>
    <t>Multiple Trauma with Diagnosis Score &gt;=51, with Intervention Score 19-29</t>
  </si>
  <si>
    <t>Multiple Trauma with Diagnosis Score &lt;=23, with Intervention Score 30-44</t>
  </si>
  <si>
    <t>Multiple Trauma with Diagnosis Score 24-32, with Intervention Score 30-44</t>
  </si>
  <si>
    <t>Multiple Trauma with Diagnosis Score 33-50, with Intervention Score 30-44</t>
  </si>
  <si>
    <t>Multiple Trauma with Diagnosis Score &gt;=51, with Intervention Score 30-44</t>
  </si>
  <si>
    <t>Multiple Trauma with Diagnosis Score &lt;=23, with Intervention Score &gt;=45</t>
  </si>
  <si>
    <t>Multiple Trauma with Diagnosis Score 24-32, with Intervention Score &gt;=45</t>
  </si>
  <si>
    <t>Multiple Trauma with Diagnosis Score 33-50, with Intervention Score &gt;=45</t>
  </si>
  <si>
    <t>Multiple Trauma with Diagnosis Score &gt;=51, with Intervention Score &gt;=45</t>
  </si>
  <si>
    <t>VB01Z</t>
  </si>
  <si>
    <t>Emergency Medicine, Any Investigation with Category 5 Treatment</t>
  </si>
  <si>
    <t>VB02Z</t>
  </si>
  <si>
    <t>Emergency Medicine, Category 3 Investigation with Category 4 Treatment</t>
  </si>
  <si>
    <t>VB03Z</t>
  </si>
  <si>
    <t>Emergency Medicine, Category 3 Investigation with Category 1-3 Treatment</t>
  </si>
  <si>
    <t>VB04Z</t>
  </si>
  <si>
    <t>Emergency Medicine, Category 2 Investigation with Category 4 Treatment</t>
  </si>
  <si>
    <t>VB05Z</t>
  </si>
  <si>
    <t>Emergency Medicine, Category 2 Investigation with Category 3 Treatment</t>
  </si>
  <si>
    <t>VB06Z</t>
  </si>
  <si>
    <t>Emergency Medicine, Category 1 Investigation with Category 3-4 Treatment</t>
  </si>
  <si>
    <t>VB07Z</t>
  </si>
  <si>
    <t>Emergency Medicine, Category 2 Investigation with Category 2 Treatment</t>
  </si>
  <si>
    <t>VB08Z</t>
  </si>
  <si>
    <t>Emergency Medicine, Category 2 Investigation with Category 1 Treatment</t>
  </si>
  <si>
    <t>VB09Z</t>
  </si>
  <si>
    <t>Emergency Medicine, Category 1 Investigation with Category 1-2 Treatment</t>
  </si>
  <si>
    <t>VB10Z</t>
  </si>
  <si>
    <t>Emergency Medicine, Dental Care</t>
  </si>
  <si>
    <t>VB11Z</t>
  </si>
  <si>
    <t>Emergency Medicine, No Investigation with No Significant Treatment</t>
  </si>
  <si>
    <t>VB99Z</t>
  </si>
  <si>
    <t>Emergency Medicine, Patient Dead On Arrival</t>
  </si>
  <si>
    <t>VC01Z</t>
  </si>
  <si>
    <t>Assessment for Rehabilitation, Unidisciplinary</t>
  </si>
  <si>
    <t>VC02Z</t>
  </si>
  <si>
    <t>Assessment for Rehabilitation, Multidisciplinary, Non-Specialist</t>
  </si>
  <si>
    <t>VC03Z</t>
  </si>
  <si>
    <t>Assessment for Rehabilitation, Multidisciplinary, Specialist</t>
  </si>
  <si>
    <t>VC04Z</t>
  </si>
  <si>
    <t>Rehabilitation for Stroke</t>
  </si>
  <si>
    <t>VC06Z</t>
  </si>
  <si>
    <t>Rehabilitation for Brain Injuries</t>
  </si>
  <si>
    <t>VC08Z</t>
  </si>
  <si>
    <t>Rehabilitation for Spinal Cord Injuries</t>
  </si>
  <si>
    <t>VC10Z</t>
  </si>
  <si>
    <t>Rehabilitation for Pain Syndromes</t>
  </si>
  <si>
    <t>VC12Z</t>
  </si>
  <si>
    <t>Rehabilitation for Other Neurological Disorders</t>
  </si>
  <si>
    <t>VC14Z</t>
  </si>
  <si>
    <t>Rehabilitation for Amputation of Limb</t>
  </si>
  <si>
    <t>VC16Z</t>
  </si>
  <si>
    <t>Rehabilitation for Hip Fracture</t>
  </si>
  <si>
    <t>VC18Z</t>
  </si>
  <si>
    <t>Rehabilitation for Joint Replacement</t>
  </si>
  <si>
    <t>VC20Z</t>
  </si>
  <si>
    <t>Rehabilitation for Inflammatory Arthritis</t>
  </si>
  <si>
    <t>VC22Z</t>
  </si>
  <si>
    <t>Rehabilitation for Non-Inflammatory Arthritis</t>
  </si>
  <si>
    <t>VC24Z</t>
  </si>
  <si>
    <t>Rehabilitation for Other Musculoskeletal Disorders</t>
  </si>
  <si>
    <t>VC26Z</t>
  </si>
  <si>
    <t>Rehabilitation for Drug or Alcohol Addiction</t>
  </si>
  <si>
    <t>VC28Z</t>
  </si>
  <si>
    <t>Rehabilitation for Other Psychiatric Disorders</t>
  </si>
  <si>
    <t>VC30Z</t>
  </si>
  <si>
    <t>Rehabilitation for Burns</t>
  </si>
  <si>
    <t>VC32Z</t>
  </si>
  <si>
    <t>Rehabilitation following Head and Neck Reconstructive Surgery</t>
  </si>
  <si>
    <t>VC34Z</t>
  </si>
  <si>
    <t>Rehabilitation following Other Reconstructive Surgery</t>
  </si>
  <si>
    <t>VC36Z</t>
  </si>
  <si>
    <t>Rehabilitation for Other Trauma</t>
  </si>
  <si>
    <t>VC38Z</t>
  </si>
  <si>
    <t>Rehabilitation for Acute Myocardial Infarction or Other Cardiac Disorders</t>
  </si>
  <si>
    <t>VC40Z</t>
  </si>
  <si>
    <t>Rehabilitation for Respiratory Disorders</t>
  </si>
  <si>
    <t>VC42Z</t>
  </si>
  <si>
    <t>Rehabilitation for Other Disorders</t>
  </si>
  <si>
    <t>Manifestations of HIV or AIDS, with CC Score of 1+</t>
  </si>
  <si>
    <t>Manifestations of HIV or AIDS, with CC Score of 0</t>
  </si>
  <si>
    <t>Disorders of Immunity without HIV or AIDS</t>
  </si>
  <si>
    <t>Septicaemia with CC Score 4+</t>
  </si>
  <si>
    <t>Septicaemia with CC Score 2-3</t>
  </si>
  <si>
    <t>Septicaemia with CC Score 0-1</t>
  </si>
  <si>
    <t>Acute Febrile Illness with length of stay 4 days or less</t>
  </si>
  <si>
    <t>Pyrexia of Unknown Origin with length of stay 5 days or more</t>
  </si>
  <si>
    <t>Other Viral Illness with CC Score 2+</t>
  </si>
  <si>
    <t>Other Viral Illness with CC Score 1</t>
  </si>
  <si>
    <t>Other Viral Illness with CC Score 0</t>
  </si>
  <si>
    <t>Complex Infectious Diseases</t>
  </si>
  <si>
    <t>Malaria</t>
  </si>
  <si>
    <t>Other Non-Viral Infections with CC Score 3+</t>
  </si>
  <si>
    <t>Other Non-Viral Infections with CC Score 1-2</t>
  </si>
  <si>
    <t>Other Non-Viral Infections with CC Score 0</t>
  </si>
  <si>
    <t>Other Infections (Genito-Urinary Medicine)</t>
  </si>
  <si>
    <t>Poisoning, Toxic, Environmental or Unspecified Effects, with CC Score 4+</t>
  </si>
  <si>
    <t>Complications of Procedures, with CC Score 3+</t>
  </si>
  <si>
    <t>Complications of Procedures, with CC Score 2</t>
  </si>
  <si>
    <t>Complications of Procedures, with CC Score 1</t>
  </si>
  <si>
    <t>Complications of Procedures, with CC Score 0</t>
  </si>
  <si>
    <t>Procedure Not Carried Out for Medical or Patient Reasons</t>
  </si>
  <si>
    <t>Procedure Not Carried Out for Other or Unspecified Reasons</t>
  </si>
  <si>
    <t>Respite Care with length of stay 9 days or more</t>
  </si>
  <si>
    <t>Respite Care with length of stay between 5 and 8 days</t>
  </si>
  <si>
    <t>Respite Care with length of stay 4 days or less</t>
  </si>
  <si>
    <t>Shock or Anaphylaxis, with CC Score of 1+</t>
  </si>
  <si>
    <t>Shock or Anaphylaxis, with CC Score of 0</t>
  </si>
  <si>
    <t>Neoplasm Related Admission with CC Score 3+</t>
  </si>
  <si>
    <t>Neoplasm Related Admission with CC Score 2</t>
  </si>
  <si>
    <t>Neoplasm Related Admission with CC Score 1</t>
  </si>
  <si>
    <t>Neoplasm Related Admission with CC Score 0</t>
  </si>
  <si>
    <t>Admission for Unexplained Symptoms with Interventions, with CC Score 2+</t>
  </si>
  <si>
    <t>Admission for Unexplained Symptoms with Interventions, with CC Score 0-1</t>
  </si>
  <si>
    <t>Admission for Unexplained Symptoms without Interventions, with CC Score 5+</t>
  </si>
  <si>
    <t>Admission for Unexplained Symptoms without Interventions, with CC Score 3-4</t>
  </si>
  <si>
    <t>Admission for Unexplained Symptoms without Interventions, with CC Score 1-2</t>
  </si>
  <si>
    <t>Admission for Unexplained Symptoms without Interventions, with CC Score 0</t>
  </si>
  <si>
    <t>Abnormal Findings without Diagnosis</t>
  </si>
  <si>
    <t>Examination, Follow-Up or Special Screening</t>
  </si>
  <si>
    <t>Other Procedures or Health Care Problems</t>
  </si>
  <si>
    <t>Other Specified Admissions or Counselling, with CC Score 4+</t>
  </si>
  <si>
    <t>Other Specified Admissions or Counselling, with CC Score 2-3</t>
  </si>
  <si>
    <t>Other Specified Admissions or Counselling, with CC Score 0-1</t>
  </si>
  <si>
    <t>Falls without Specific Cause, with CC Score 4+</t>
  </si>
  <si>
    <t>Falls without Specific Cause, with CC Score 2-3</t>
  </si>
  <si>
    <t>Falls without Specific Cause, with CC Score 0-1</t>
  </si>
  <si>
    <t>Procedures on the Lymphatic System with CC Score 1+</t>
  </si>
  <si>
    <t>Procedures on the Lymphatic System with CC Score 0</t>
  </si>
  <si>
    <t>All patients 70 years and older with a Mental Health Primary Diagnosis, treated by a Non-Specialist Mental Health Service Provider</t>
  </si>
  <si>
    <t>All patients between 19 and 69 years with a Mental Health Primary Diagnosis, treated by a Non-Specialist Mental Health Service Provider</t>
  </si>
  <si>
    <t>All patients 18 years and younger with a Mental Health Primary Diagnosis, treated by a Non-Specialist Mental Health Service Provider</t>
  </si>
  <si>
    <t>Non-Admitted Face to Face Attendance, Follow-Up</t>
  </si>
  <si>
    <t>WF01B</t>
  </si>
  <si>
    <t>Non-Admitted Face to Face Attendance, First</t>
  </si>
  <si>
    <t>WF01C</t>
  </si>
  <si>
    <t>Non-Admitted Non-Face to Face Attendance, Follow-Up</t>
  </si>
  <si>
    <t>WF01D</t>
  </si>
  <si>
    <t>Non-Admitted Non-Face to Face Attendance, First</t>
  </si>
  <si>
    <t>Multiprofessional Non-Admitted Face to Face Attendance, Follow-Up</t>
  </si>
  <si>
    <t>WF02B</t>
  </si>
  <si>
    <t>Multiprofessional Non-Admitted Face to Face Attendance, First</t>
  </si>
  <si>
    <t>WF02C</t>
  </si>
  <si>
    <t>Multiprofessional Non-Admitted Non Face to Face Attendance, Follow-Up</t>
  </si>
  <si>
    <t>WF02D</t>
  </si>
  <si>
    <t>Multiprofessional Non-Admitted Non Face to Face Attendance, First</t>
  </si>
  <si>
    <t>XA01Z</t>
  </si>
  <si>
    <t>Neonatal Critical Care, Intensive Care</t>
  </si>
  <si>
    <t>XA02Z</t>
  </si>
  <si>
    <t>Neonatal Critical Care, High Dependency</t>
  </si>
  <si>
    <t>XA03Z</t>
  </si>
  <si>
    <t>Neonatal Critical Care, Special Care, without External Carer</t>
  </si>
  <si>
    <t>XA04Z</t>
  </si>
  <si>
    <t>Neonatal Critical Care, Special Care, with External Carer</t>
  </si>
  <si>
    <t>XA05Z</t>
  </si>
  <si>
    <t>Neonatal Critical Care, Normal Care</t>
  </si>
  <si>
    <t>XA06Z</t>
  </si>
  <si>
    <t>Neonatal Critical Care, Transportation</t>
  </si>
  <si>
    <t>XB01Z</t>
  </si>
  <si>
    <t>Paediatric Critical Care, Advanced Critical Care 5</t>
  </si>
  <si>
    <t>XB02Z</t>
  </si>
  <si>
    <t>Paediatric Critical Care, Advanced Critical Care 4</t>
  </si>
  <si>
    <t>XB03Z</t>
  </si>
  <si>
    <t>Paediatric Critical Care, Advanced Critical Care 3</t>
  </si>
  <si>
    <t>XB04Z</t>
  </si>
  <si>
    <t>Paediatric Critical Care, Advanced Critical Care 2</t>
  </si>
  <si>
    <t>XB05Z</t>
  </si>
  <si>
    <t>Paediatric Critical Care, Advanced Critical Care 1</t>
  </si>
  <si>
    <t>XB06Z</t>
  </si>
  <si>
    <t>Paediatric Critical Care, Intermediate Critical Care</t>
  </si>
  <si>
    <t>XB07Z</t>
  </si>
  <si>
    <t>Paediatric Critical Care, Basic Critical Care</t>
  </si>
  <si>
    <t>XB08Z</t>
  </si>
  <si>
    <t>Paediatric Critical Care, Transportation</t>
  </si>
  <si>
    <t>XB09Z</t>
  </si>
  <si>
    <t>Paediatric Critical Care, Enhanced Care</t>
  </si>
  <si>
    <t>XC01Z</t>
  </si>
  <si>
    <t>Adult Critical Care, 6 or more Organs Supported</t>
  </si>
  <si>
    <t>XC02Z</t>
  </si>
  <si>
    <t>Adult Critical Care, 5 Organs Supported</t>
  </si>
  <si>
    <t>XC03Z</t>
  </si>
  <si>
    <t>Adult Critical Care, 4 Organs Supported</t>
  </si>
  <si>
    <t>XC04Z</t>
  </si>
  <si>
    <t>Adult Critical Care, 3 Organs Supported</t>
  </si>
  <si>
    <t>XC05Z</t>
  </si>
  <si>
    <t>Adult Critical Care, 2 Organs Supported</t>
  </si>
  <si>
    <t>XC06Z</t>
  </si>
  <si>
    <t>Adult Critical Care, 1 Organ Supported</t>
  </si>
  <si>
    <t>XC07Z</t>
  </si>
  <si>
    <t>Adult Critical Care, 0 Organs Supported</t>
  </si>
  <si>
    <t>XD01Z</t>
  </si>
  <si>
    <t>Pulmonary Arterial Hypertension Drugs, Band 1</t>
  </si>
  <si>
    <t>XD02Z</t>
  </si>
  <si>
    <t>Pulmonary Arterial Hypertension Drugs, Band 2</t>
  </si>
  <si>
    <t>XD03Z</t>
  </si>
  <si>
    <t>Pulmonary Arterial Hypertension Drugs, Band 3</t>
  </si>
  <si>
    <t>XD04Z</t>
  </si>
  <si>
    <t>Pulmonary Arterial Hypertension Drugs, Band 4</t>
  </si>
  <si>
    <t>XD05Z</t>
  </si>
  <si>
    <t>Blood Products, Band 1</t>
  </si>
  <si>
    <t>XD06Z</t>
  </si>
  <si>
    <t>Blood Products, Band 2</t>
  </si>
  <si>
    <t>XD07Z</t>
  </si>
  <si>
    <t>Fibrinolytic Drugs, Band 1</t>
  </si>
  <si>
    <t>XD08Z</t>
  </si>
  <si>
    <t>Medical Gases, Band 1</t>
  </si>
  <si>
    <t>XD09Z</t>
  </si>
  <si>
    <t>Torsion Dystonias and Other Involuntary Movements Drugs, Band 1</t>
  </si>
  <si>
    <t>XD10Z</t>
  </si>
  <si>
    <t>Amyotrophic Lateral Sclerosis Drugs, Band 1</t>
  </si>
  <si>
    <t>XD11Z</t>
  </si>
  <si>
    <t>Anti Fungal Drugs, Band 1</t>
  </si>
  <si>
    <t>XD12Z</t>
  </si>
  <si>
    <t>Anti Fungal Drugs, Band 2</t>
  </si>
  <si>
    <t>XD13Z</t>
  </si>
  <si>
    <t>Hepatitis B Treatment Drugs, Band 1</t>
  </si>
  <si>
    <t>XD14Z</t>
  </si>
  <si>
    <t>Respiratory Syncytial Virus Treatment and Hepatitis C Treatment Drugs, Band 1</t>
  </si>
  <si>
    <t>XD15Z</t>
  </si>
  <si>
    <t>Respiratory Syncytial Virus Prevention Drugs, Band 1</t>
  </si>
  <si>
    <t>XD16Z</t>
  </si>
  <si>
    <t>Growth Hormone Receptor Antagonist Drugs, Band 1</t>
  </si>
  <si>
    <t>XD17Z</t>
  </si>
  <si>
    <t>Growth Hormone Analogue Drugs, Band 1</t>
  </si>
  <si>
    <t>XD18Z</t>
  </si>
  <si>
    <t>Bone Metabolism Drugs, Band 1</t>
  </si>
  <si>
    <t>XD19Z</t>
  </si>
  <si>
    <t>Monoclonal Antibodies, Band 1</t>
  </si>
  <si>
    <t>XD20Z</t>
  </si>
  <si>
    <t>Monoclonal Antibodies, Band 2</t>
  </si>
  <si>
    <t>XD21Z</t>
  </si>
  <si>
    <t>Immunomodulating Drugs, Band 1</t>
  </si>
  <si>
    <t>XD22Z</t>
  </si>
  <si>
    <t>Somatostatin Analogues, Band 1</t>
  </si>
  <si>
    <t>XD23Z</t>
  </si>
  <si>
    <t>Hypoplastic Haemolytic and Renal Anaemia Drugs, Band 1</t>
  </si>
  <si>
    <t>XD24Z</t>
  </si>
  <si>
    <t>Hypoplastic Haemolytic and Renal Anaemia Drugs, Band 2</t>
  </si>
  <si>
    <t>XD25Z</t>
  </si>
  <si>
    <t>Neutropenia Drugs, Band 1</t>
  </si>
  <si>
    <t>XD26Z</t>
  </si>
  <si>
    <t>Intravenous Nutrition, Band 1</t>
  </si>
  <si>
    <t>XD27Z</t>
  </si>
  <si>
    <t>Metabolic Disorder Drugs, Band 1</t>
  </si>
  <si>
    <t>XD28Z</t>
  </si>
  <si>
    <t>Metabolic Disorder Drugs, Band 2</t>
  </si>
  <si>
    <t>XD29Z</t>
  </si>
  <si>
    <t>Metabolic Disorder Drugs, Band 3</t>
  </si>
  <si>
    <t>XD30Z</t>
  </si>
  <si>
    <t>Metabolic Disorder Drugs, Band 4</t>
  </si>
  <si>
    <t>XD31Z</t>
  </si>
  <si>
    <t>Cytokine Inhibitor Drugs, Band 1</t>
  </si>
  <si>
    <t>XD32Z</t>
  </si>
  <si>
    <t>Hyperuricaemia Drugs, Band 1</t>
  </si>
  <si>
    <t>XD33Z</t>
  </si>
  <si>
    <t>Immune Response Drugs, Band 1</t>
  </si>
  <si>
    <t>XD34Z</t>
  </si>
  <si>
    <t>Immunoglobulins, Band 1</t>
  </si>
  <si>
    <t>XD37Z</t>
  </si>
  <si>
    <t>Pulmonary Surfactant Drugs, Band 1</t>
  </si>
  <si>
    <t>XD38Z</t>
  </si>
  <si>
    <t>Antiretroviral Drugs, Band 1</t>
  </si>
  <si>
    <t>XD39Z</t>
  </si>
  <si>
    <t>Mucolytic Drugs, Band 1</t>
  </si>
  <si>
    <t>XD40Z</t>
  </si>
  <si>
    <t>Hypnotic Drugs, Band 1</t>
  </si>
  <si>
    <t>XD41Z</t>
  </si>
  <si>
    <t>Analgesic Drugs, Band 1</t>
  </si>
  <si>
    <t>XD42Z</t>
  </si>
  <si>
    <t>Cytomegalovirus Drugs, Band 1</t>
  </si>
  <si>
    <t>XD43Z</t>
  </si>
  <si>
    <t>Platelet Disorder Drugs, Band 1</t>
  </si>
  <si>
    <t>XD44Z</t>
  </si>
  <si>
    <t>Protein Tyrosine Kinase Inhibitors, Band 1</t>
  </si>
  <si>
    <t>XD45Z</t>
  </si>
  <si>
    <t>Bone Morphogenetic Proteins, Band 1</t>
  </si>
  <si>
    <t>XD46Z</t>
  </si>
  <si>
    <t>Subfoveal Choroidal Neovascularisation Drugs, Band 1</t>
  </si>
  <si>
    <t>XD47Z</t>
  </si>
  <si>
    <t>Neurodegenerative Condition Drugs, Band 1</t>
  </si>
  <si>
    <t>XD48Z</t>
  </si>
  <si>
    <t>Vasopressin Antagonist Drugs, Band 1</t>
  </si>
  <si>
    <t>XD49Z</t>
  </si>
  <si>
    <t>Allergic Emergency Drugs, Band 1</t>
  </si>
  <si>
    <t>XD50Z</t>
  </si>
  <si>
    <t>Myelodysplastic Syndrome Drugs, Band 1</t>
  </si>
  <si>
    <t>XD51Z</t>
  </si>
  <si>
    <t>Allergen Immunotherapy Drugs, Band 1</t>
  </si>
  <si>
    <t>XD52Z</t>
  </si>
  <si>
    <t>Poison Management Drugs, Band 1</t>
  </si>
  <si>
    <t>XD53Z</t>
  </si>
  <si>
    <t>Neuromuscular Disorder Drugs Band 1</t>
  </si>
  <si>
    <t>XD54Z</t>
  </si>
  <si>
    <t>Soft Tissue Disorder Drugs Band 1</t>
  </si>
  <si>
    <t>XD55Z</t>
  </si>
  <si>
    <t>Macular Oedema Drugs Band 1</t>
  </si>
  <si>
    <t>XD56Z</t>
  </si>
  <si>
    <t>Retinal Disorder Drugs Band 1</t>
  </si>
  <si>
    <t>XD57Z</t>
  </si>
  <si>
    <t>Skin Condition Drugs Band 1</t>
  </si>
  <si>
    <t>XD58Z</t>
  </si>
  <si>
    <t>Antibacterial Drugs Band 1</t>
  </si>
  <si>
    <t>XD90Z</t>
  </si>
  <si>
    <t>Cancer Hormonal Treatment Drugs Band 1</t>
  </si>
  <si>
    <t>XD91Z</t>
  </si>
  <si>
    <t>Cancer Supportive Drugs Band 1</t>
  </si>
  <si>
    <t>Multiple or Revisional, Open Repair of Abdominal or Thoracoabdominal Aortic Aneurysm, with CC Score 6+</t>
  </si>
  <si>
    <t>Multiple or Revisional, Open Repair of Abdominal or Thoracoabdominal Aortic Aneurysm, with CC Score 0-5</t>
  </si>
  <si>
    <t>Open Repair of Thoracoabdominal Aortic Aneurysm</t>
  </si>
  <si>
    <t>Open Repair of Abdominal Aortic Aneurysm with CC Score 6+</t>
  </si>
  <si>
    <t>Open Repair of Abdominal Aortic Aneurysm with CC Score 0-5</t>
  </si>
  <si>
    <t>Multiple Open Procedures on Aorta or Abdominal Blood Vessels, with CC Score 4+</t>
  </si>
  <si>
    <t>Multiple Open Procedures on Aorta or Abdominal Blood Vessels, with CC Score 0-3</t>
  </si>
  <si>
    <t>Single Open Procedure on Aorta or Abdominal Blood Vessel, with CC Score 4+</t>
  </si>
  <si>
    <t>Single Open Procedure on Aorta or Abdominal Blood Vessel, with CC Score 0-3</t>
  </si>
  <si>
    <t>Multiple Open Procedures on Blood Vessels of Lower Limbs with CC Score 11+</t>
  </si>
  <si>
    <t>Multiple Open Procedures on Blood Vessels of Lower Limbs with CC Score 7-10</t>
  </si>
  <si>
    <t>Multiple Open Procedures on Blood Vessels of Lower Limbs with CC Score 4-6</t>
  </si>
  <si>
    <t>Multiple Open Procedures on Blood Vessels of Lower Limbs with CC Score 0-3</t>
  </si>
  <si>
    <t>Single Open Procedure on Blood Vessel of Lower Limb with Imaging Intervention, with CC Score 7+</t>
  </si>
  <si>
    <t>Single Open Procedure on Blood Vessel of Lower Limb with Imaging Intervention, with CC Score 4-6</t>
  </si>
  <si>
    <t>Single Open Procedure on Blood Vessel of Lower Limb with Imaging Intervention, with CC Score 0-3</t>
  </si>
  <si>
    <t>Single Open Procedure on Blood Vessel of Lower Limb with CC Score 11+</t>
  </si>
  <si>
    <t>Single Open Procedure on Blood Vessel of Lower Limb with CC Score 7-10</t>
  </si>
  <si>
    <t>Single Open Procedure on Blood Vessel of Lower Limb with CC Score 4-6</t>
  </si>
  <si>
    <t>Single Open Procedure on Blood Vessel of Lower Limb with CC Score 0-3</t>
  </si>
  <si>
    <t>Bypass to Tibial Arteries with CC Score 7+</t>
  </si>
  <si>
    <t>Bypass to Tibial Arteries with CC Score 0-6</t>
  </si>
  <si>
    <t>Open Treatment of Primary or Recurrent, Bilateral Varicose Veins</t>
  </si>
  <si>
    <t>Open Treatment of Recurrent Unilateral Varicose Veins</t>
  </si>
  <si>
    <t>Open Treatment of Primary Unilateral Varicose Veins</t>
  </si>
  <si>
    <t>Amputation of Multiple Limbs with CC Score 10+</t>
  </si>
  <si>
    <t>Amputation of Multiple Limbs with CC Score 0-9</t>
  </si>
  <si>
    <t>Amputation of Single Limb with Other Blood Vessel Procedure, with CC Score 10+</t>
  </si>
  <si>
    <t>Amputation of Single Limb with Other Blood Vessel Procedure, with CC Score 0-9</t>
  </si>
  <si>
    <t>Amputation of Single Limb with CC Score 10+</t>
  </si>
  <si>
    <t>Amputation of Single Limb with CC Score 0-9</t>
  </si>
  <si>
    <t>Multiple Amputation Stump or Partial Foot Amputation Procedures, for Diabetes or Arterial Disease, with CC Score 8+</t>
  </si>
  <si>
    <t>Multiple Amputation Stump or Partial Foot Amputation Procedures, for Diabetes or Arterial Disease, with CC Score 0-7</t>
  </si>
  <si>
    <t>Single Amputation Stump or Partial Foot Amputation Procedure, for Diabetes or Arterial Disease, with Other Open Blood Vessel Procedure, with CC Score 8+</t>
  </si>
  <si>
    <t>Single Amputation Stump or Partial Foot Amputation Procedure, for Diabetes or Arterial Disease, with Other Open Blood Vessel Procedure, with CC Score 0-7</t>
  </si>
  <si>
    <t>Single Amputation Stump or Partial Foot Amputation Procedure, for Diabetes or Arterial Disease, with Imaging Intervention, with CC Score 8+</t>
  </si>
  <si>
    <t>Single Amputation Stump or Partial Foot Amputation Procedure, for Diabetes or Arterial Disease, with Imaging Intervention, with CC Score 0-7</t>
  </si>
  <si>
    <t>Single Amputation Stump or Partial Foot Amputation Procedure, for Diabetes or Arterial Disease, with CC Score 8+</t>
  </si>
  <si>
    <t>Single Amputation Stump or Partial Foot Amputation Procedure, for Diabetes or Arterial Disease, with CC Score 5-7</t>
  </si>
  <si>
    <t>Single Amputation Stump or Partial Foot Amputation Procedure, for Diabetes or Arterial Disease, with CC Score 0-4</t>
  </si>
  <si>
    <t>Multiple Open Procedures on Carotid Artery or Blood Vessels of Upper Limbs</t>
  </si>
  <si>
    <t>Single Open Procedure on Carotid Artery with CC Score 5+</t>
  </si>
  <si>
    <t>Single Open Procedure on Carotid Artery with CC Score 0-4</t>
  </si>
  <si>
    <t>Single Open Procedure on Blood Vessel or Upper Limb with CC Score 5+</t>
  </si>
  <si>
    <t>Single Open Procedure on Blood Vessel or Upper Limb with CC Score 0-4</t>
  </si>
  <si>
    <t>Sympathectomy</t>
  </si>
  <si>
    <t>Open Operations on Other or Unspecified Blood Vessels</t>
  </si>
  <si>
    <t>Peripheral Vascular Disorders with CC Score 15+</t>
  </si>
  <si>
    <t>Peripheral Vascular Disorders with CC Score 11-14</t>
  </si>
  <si>
    <t>Peripheral Vascular Disorders with CC Score 8-10</t>
  </si>
  <si>
    <t>Peripheral Vascular Disorders with CC Score 5-7</t>
  </si>
  <si>
    <t>Peripheral Vascular Disorders with CC Score 2-4</t>
  </si>
  <si>
    <t>Peripheral Vascular Disorders with CC Score 0-1</t>
  </si>
  <si>
    <t>Deep Vein Thrombosis with CC Score 12+</t>
  </si>
  <si>
    <t>Deep Vein Thrombosis with CC Score 9-11</t>
  </si>
  <si>
    <t>Percutaneous Transluminal Embolisation of Aneurysm of Blood Vessel</t>
  </si>
  <si>
    <t>Percutaneous Transluminal Embolisation of Blood Vessel with CC Score 3+</t>
  </si>
  <si>
    <t>Percutaneous Transluminal Embolisation of Blood Vessel with CC Score 0-2</t>
  </si>
  <si>
    <t>Inferior Vena Cava Filter Procedures with CC Score 7+</t>
  </si>
  <si>
    <t>Inferior Vena Cava Filter Procedures with CC Score 3-6</t>
  </si>
  <si>
    <t>Inferior Vena Cava Filter Procedures with CC Score 0-2</t>
  </si>
  <si>
    <t>Percutaneous Transluminal, Embolectomy or Thrombolysis, of Blood Vessel, with CC Score 5+</t>
  </si>
  <si>
    <t>Percutaneous Transluminal, Embolectomy or Thrombolysis, of Blood Vessel, with CC Score 0-4</t>
  </si>
  <si>
    <t>Percutaneous Transluminal Other Procedures on Blood Vessel with CC Score 2+</t>
  </si>
  <si>
    <t>Percutaneous Transluminal Other Procedures on Blood Vessel with CC Score 0-1</t>
  </si>
  <si>
    <t>Venography</t>
  </si>
  <si>
    <t>Percutaneous Transluminal, Laser or Radiofrequency Ablation, of Bilateral Varicose Veins</t>
  </si>
  <si>
    <t>Percutaneous Transluminal, Laser or Radiofrequency Ablation, of Unilateral Varicose Veins</t>
  </si>
  <si>
    <t>Sclerotherapy of Bilateral Varicose Veins</t>
  </si>
  <si>
    <t>Sclerotherapy of Unilateral Varicose Veins</t>
  </si>
  <si>
    <t>Insertion of Non-Tunnelled Central Venous Catheter, 19 years and over</t>
  </si>
  <si>
    <t>Insertion of Non-Tunnelled Central Venous Catheter, 18 years and under</t>
  </si>
  <si>
    <t>Insertion of Tunnelled Central Venous Catheter, 19 years and over</t>
  </si>
  <si>
    <t>Insertion of Tunnelled Central Venous Catheter, 18 years and under</t>
  </si>
  <si>
    <t>Peripheral Insertion of Central Venous Catheter, 19 years and over</t>
  </si>
  <si>
    <t>Peripheral Insertion of Central Venous Catheter, 18 years and under</t>
  </si>
  <si>
    <t>Attention to Central Venous Catheter, 19 years and over</t>
  </si>
  <si>
    <t>Attention to Central Venous Catheter, 18 years and under</t>
  </si>
  <si>
    <t>Removal of Central Venous Catheter, 19 years and over</t>
  </si>
  <si>
    <t>Removal of Central Venous Catheter, 18 years and under</t>
  </si>
  <si>
    <t>Insertion of Subcutaneous Port</t>
  </si>
  <si>
    <t>Attention to Subcutaneous Port</t>
  </si>
  <si>
    <t>Removal of Subcutaneous Port</t>
  </si>
  <si>
    <t>Attention to Arteriovenous Fistula, Graft or Shunt</t>
  </si>
  <si>
    <t>Urological Imaging Interventions</t>
  </si>
  <si>
    <t>Gastrointestinal Imaging Interventions</t>
  </si>
  <si>
    <t>Thoracic Imaging Interventions</t>
  </si>
  <si>
    <t>Lymphatic Imaging Interventions</t>
  </si>
  <si>
    <t>Neurological Imaging Interventions</t>
  </si>
  <si>
    <t>Obstetric or Gynaecological Imaging Interventions</t>
  </si>
  <si>
    <t>SDEC</t>
  </si>
  <si>
    <t>DayCase</t>
  </si>
  <si>
    <t>Pathway</t>
  </si>
  <si>
    <t>Early Inflammatory arthritis</t>
  </si>
  <si>
    <t>Major Trauma</t>
  </si>
  <si>
    <t>Paediatric diabetes</t>
  </si>
  <si>
    <t>Hip and Knee</t>
  </si>
  <si>
    <t>Acute Stroke</t>
  </si>
  <si>
    <t>Diabetic ketoacidosis</t>
  </si>
  <si>
    <t>TIA</t>
  </si>
  <si>
    <t>Top up</t>
  </si>
  <si>
    <t>Renal biopsy</t>
  </si>
  <si>
    <t>Please correct to "The BPT is made up of twothree components: a base tariff and atwo conditional payments. BothAll three components are conditional on meeting best practice characteristics though they are payable separately.</t>
  </si>
  <si>
    <t xml:space="preserve">The BPT is made up of two components: a base tariff and a conditional payment. Both components are conditional on meeting best practice characteristics though they are payable separately. </t>
  </si>
  <si>
    <t>Other imaging Interventions</t>
  </si>
  <si>
    <t>Imaging</t>
  </si>
  <si>
    <t>The BPTs are set to encourage the adoption of clinical best practice with respect to vascular access.</t>
  </si>
  <si>
    <t>SUS PbR will automate payment of the best practice tariff to all activity eligible for the BPT. Where the criteria is not met then commissioners should recover monies to reduce the payment to the appropriate level in line with the guidance.</t>
  </si>
  <si>
    <t>The BPT is an annual payment that covers inpatient and outpatient care compliant with best practice specification (see guidance) from the date of discharge from hospital after the initial diagnosis of diabetes is made, until the young person is transferred to adult services at the age of 19.</t>
  </si>
  <si>
    <t>The short stay emergency tariff continues to apply to the listed HRGs.</t>
  </si>
  <si>
    <t>The base tariff and the additional payment apply at the HRG level.</t>
  </si>
  <si>
    <t>SUS PbR will apply the base tariff to the HRGs below. SUS PbR will only apply the additional payment for alteplase and not those for the other two characteristics of best practice. See guidance.</t>
  </si>
  <si>
    <t>BPT Area (procedure)</t>
  </si>
  <si>
    <t>TED HRG Level</t>
  </si>
  <si>
    <t>HRGs Pre TED</t>
  </si>
  <si>
    <t>Orthopaedic surgery</t>
  </si>
  <si>
    <t>Head and Neck</t>
  </si>
  <si>
    <t>Medical</t>
  </si>
  <si>
    <t>Ophthalmo logy</t>
  </si>
  <si>
    <t>Uro logy</t>
  </si>
  <si>
    <t>LB13F,LB13E</t>
  </si>
  <si>
    <t xml:space="preserve">Implantation of cardiac pacemaker </t>
  </si>
  <si>
    <t>Sub HRG &amp; HRG</t>
  </si>
  <si>
    <t>Sub HRG:EA03E, EA03D HRG:EA05D,EA05C</t>
  </si>
  <si>
    <t>Laparoscopy and therapeutic procedures including laser, diathermy and destruction</t>
  </si>
  <si>
    <t>Laparascopic Oophorectomy and salpingectomy (inc bilateral)</t>
  </si>
  <si>
    <t>MA08B,MA07G</t>
  </si>
  <si>
    <t xml:space="preserve">CA14Z,CA28Z
</t>
  </si>
  <si>
    <t>Transluminal operations procedures on Iliac and femoral artery</t>
  </si>
  <si>
    <t>YR11D,YR25Z</t>
  </si>
  <si>
    <t>Timely access to coronary angiography</t>
  </si>
  <si>
    <t>NSTEMI BPT</t>
  </si>
  <si>
    <t>EA36C,EA36D,EA36E,EA36F,EA36G,EA36H,EA31A,EA31B,EA31C,EA31D</t>
  </si>
  <si>
    <t>*Excision of breast includes quadrantectomy, partial excision, any other excision.</t>
  </si>
  <si>
    <t xml:space="preserve">*** We will remove MA07G as  it is shown for information only. We do not propose to set a BPT for MA07G. It is shown here because MA07G rather than MA08B was included in our impact assessment. 
</t>
  </si>
  <si>
    <t>Description</t>
  </si>
  <si>
    <t>Additional Description</t>
  </si>
  <si>
    <t>BPT price</t>
  </si>
  <si>
    <t>Local</t>
  </si>
  <si>
    <t>Check that no new BPTs have been added</t>
  </si>
  <si>
    <t>POD</t>
  </si>
  <si>
    <t>Rework the data to have one rule per record</t>
  </si>
  <si>
    <t>SUS</t>
  </si>
  <si>
    <t>2nd Setting</t>
  </si>
  <si>
    <t>3rd setting</t>
  </si>
  <si>
    <t>OP</t>
  </si>
  <si>
    <t>Opatt</t>
  </si>
  <si>
    <t>1st Setting</t>
  </si>
  <si>
    <t>BPT SUS Applicable?</t>
  </si>
  <si>
    <t>Base SUS Applicable?</t>
  </si>
  <si>
    <t>3rd SUS Applicable?</t>
  </si>
  <si>
    <t>Base (2nd) price</t>
  </si>
  <si>
    <t>Third Price</t>
  </si>
  <si>
    <t>LOS</t>
  </si>
  <si>
    <t xml:space="preserve">                BPT applies to:</t>
  </si>
  <si>
    <t>Old BPT labelling</t>
  </si>
  <si>
    <t>OP/DC/EL</t>
  </si>
  <si>
    <t xml:space="preserve">Medical </t>
  </si>
  <si>
    <t xml:space="preserve">LB13F </t>
  </si>
  <si>
    <t xml:space="preserve">EA03D </t>
  </si>
  <si>
    <t>MA08B,</t>
  </si>
  <si>
    <t>Transluminal operations on Iliac and femoral artery</t>
  </si>
  <si>
    <t>Further update of SDEC BPT HRG lebelling of Sub specialities (27/7/2015) - NHSE Correspondance</t>
  </si>
  <si>
    <t>Major Open Upper Genital Tract Procedures with CC Score 0-2***</t>
  </si>
  <si>
    <t>Major, Laparoscopic or Endoscopic, Upper Genital Tract Procedures, with CC Score 0-1***</t>
  </si>
  <si>
    <t>Complex Endovascular Repair of Thoracoabdominal Aortic Aneurysm****</t>
  </si>
  <si>
    <t>Urological Imaging Interventions****</t>
  </si>
  <si>
    <t xml:space="preserve">**** We will remove YR01Z as it is shown for information only. We do not propose to set a BPT for YR01Z. It is shown here because YR01Z rather than YZ01Z was included in our impact assessment. 
</t>
  </si>
  <si>
    <t>*****As noted in section 4.8 ("Expanding the day case best practice tariff”), these prices have been calculated using a higher day case proportion than that being proposed. The impact of this is that prices will be higher as a result.</t>
  </si>
  <si>
    <t>Surgical sub spec</t>
  </si>
  <si>
    <t>Information about daycase BPTs</t>
  </si>
  <si>
    <t>HRG 1617</t>
  </si>
  <si>
    <t>HRG labels</t>
  </si>
  <si>
    <t>BPT_System_Structure</t>
  </si>
  <si>
    <t>Information about BPTs</t>
  </si>
  <si>
    <t>2016-17 - best practice tariffs</t>
  </si>
  <si>
    <t>2016/17  best practice tariffs</t>
  </si>
  <si>
    <t>2016-17 National tariff propoals: Calculation Model BPT</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</si>
</sst>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4" formatCode="_-&quot;£&quot;* #,##0.00_-;\-&quot;£&quot;* #,##0.00_-;_-&quot;£&quot;* &quot;-&quot;??_-;_-@_-"/>
    <numFmt numFmtId="43" formatCode="_-* #,##0.00_-;\-* #,##0.00_-;_-* &quot;-&quot;??_-;_-@_-"/>
    <numFmt numFmtId="164" formatCode="#,##0_ ;\-#,##0\ "/>
    <numFmt numFmtId="165" formatCode="#,##0;\-#,##0_-;&quot;-&quot;"/>
    <numFmt numFmtId="166" formatCode="_-* #,##0_-;\-* #,##0_-;_-* &quot;-&quot;??_-;_-@_-"/>
    <numFmt numFmtId="167" formatCode="0.0%"/>
    <numFmt numFmtId="168" formatCode="_(* #,##0.00_);_(* \(#,##0.00\);_(* &quot;-&quot;??_);_(@_)"/>
    <numFmt numFmtId="169" formatCode="#,##0.0000;\-#,##0.0000_-;&quot;-&quot;"/>
    <numFmt numFmtId="170" formatCode="#,##0.0_ ;\-#,##0.0\ "/>
    <numFmt numFmtId="171" formatCode="0.0"/>
    <numFmt numFmtId="172" formatCode="#,##0;\-#,##0;&quot;-&quot;"/>
    <numFmt numFmtId="173" formatCode="#,##0.00000;\-#,##0.00000;&quot;-&quot;"/>
    <numFmt numFmtId="174" formatCode="0.000%"/>
    <numFmt numFmtId="175" formatCode="_(&quot;$&quot;* #,##0.00_);_(&quot;$&quot;* \(#,##0.00\);_(&quot;$&quot;* &quot;-&quot;??_);_(@_)"/>
    <numFmt numFmtId="176" formatCode="#,##0.0000000000_ ;\-#,##0.0000000000\ "/>
  </numFmts>
  <fonts count="9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0"/>
      <name val="Arial"/>
      <family val="2"/>
    </font>
    <font>
      <sz val="8"/>
      <name val="Arial"/>
      <family val="2"/>
    </font>
    <font>
      <sz val="8"/>
      <color rgb="FFFF0000"/>
      <name val="Arial"/>
      <family val="2"/>
    </font>
    <font>
      <u/>
      <sz val="10"/>
      <color theme="10"/>
      <name val="Arial"/>
      <family val="2"/>
    </font>
    <font>
      <u/>
      <sz val="8"/>
      <name val="Arial"/>
      <family val="2"/>
    </font>
    <font>
      <b/>
      <u/>
      <sz val="8"/>
      <name val="Arial"/>
      <family val="2"/>
    </font>
    <font>
      <b/>
      <sz val="8"/>
      <name val="Arial"/>
      <family val="2"/>
    </font>
    <font>
      <u/>
      <sz val="8"/>
      <color indexed="12"/>
      <name val="Arial"/>
      <family val="2"/>
    </font>
    <font>
      <i/>
      <sz val="8"/>
      <name val="Arial"/>
      <family val="2"/>
    </font>
    <font>
      <b/>
      <u/>
      <sz val="8"/>
      <color indexed="12"/>
      <name val="Arial"/>
      <family val="2"/>
    </font>
    <font>
      <b/>
      <u/>
      <sz val="10"/>
      <name val="Arial"/>
      <family val="2"/>
    </font>
    <font>
      <sz val="10"/>
      <color theme="1"/>
      <name val="Calibri"/>
      <family val="2"/>
      <scheme val="minor"/>
    </font>
    <font>
      <sz val="8"/>
      <color theme="1"/>
      <name val="Calibri"/>
      <family val="2"/>
      <scheme val="minor"/>
    </font>
    <font>
      <b/>
      <sz val="9"/>
      <color theme="0"/>
      <name val="Calibri"/>
      <family val="2"/>
      <scheme val="minor"/>
    </font>
    <font>
      <b/>
      <i/>
      <sz val="11"/>
      <color rgb="FF7030A0"/>
      <name val="Arial"/>
      <family val="2"/>
    </font>
    <font>
      <u/>
      <sz val="10"/>
      <color indexed="12"/>
      <name val="Arial"/>
      <family val="2"/>
    </font>
    <font>
      <b/>
      <sz val="11"/>
      <color rgb="FF002060"/>
      <name val="Calibri"/>
      <family val="2"/>
      <scheme val="minor"/>
    </font>
    <font>
      <b/>
      <sz val="10"/>
      <color theme="0"/>
      <name val="Calibri"/>
      <family val="2"/>
      <scheme val="minor"/>
    </font>
    <font>
      <i/>
      <sz val="20"/>
      <color rgb="FF002060"/>
      <name val="Calibri"/>
      <family val="2"/>
      <scheme val="minor"/>
    </font>
    <font>
      <b/>
      <i/>
      <sz val="10"/>
      <color theme="1"/>
      <name val="Calibri"/>
      <family val="2"/>
      <scheme val="minor"/>
    </font>
    <font>
      <sz val="16"/>
      <color theme="3"/>
      <name val="Calibri"/>
      <family val="2"/>
      <scheme val="minor"/>
    </font>
    <font>
      <u/>
      <sz val="8"/>
      <color rgb="FFFF0000"/>
      <name val="Arial"/>
      <family val="2"/>
    </font>
    <font>
      <b/>
      <u/>
      <sz val="10"/>
      <color rgb="FFC00000"/>
      <name val="Arial"/>
      <family val="2"/>
    </font>
    <font>
      <sz val="10"/>
      <color rgb="FFFF0000"/>
      <name val="Calibri"/>
      <family val="2"/>
      <scheme val="minor"/>
    </font>
    <font>
      <b/>
      <u/>
      <sz val="10"/>
      <color rgb="FFFF0000"/>
      <name val="Calibri"/>
      <family val="2"/>
      <scheme val="minor"/>
    </font>
    <font>
      <sz val="10"/>
      <name val="Calibri"/>
      <family val="2"/>
      <scheme val="minor"/>
    </font>
    <font>
      <b/>
      <sz val="10"/>
      <name val="Calibri"/>
      <family val="2"/>
      <scheme val="minor"/>
    </font>
    <font>
      <sz val="8"/>
      <name val="Calibri"/>
      <family val="2"/>
      <scheme val="minor"/>
    </font>
    <font>
      <b/>
      <sz val="8"/>
      <color theme="0"/>
      <name val="Calibri"/>
      <family val="2"/>
      <scheme val="minor"/>
    </font>
    <font>
      <b/>
      <i/>
      <sz val="8"/>
      <color rgb="FF002060"/>
      <name val="Arial"/>
      <family val="2"/>
    </font>
    <font>
      <b/>
      <sz val="11"/>
      <color rgb="FF002060"/>
      <name val="Arial"/>
      <family val="2"/>
    </font>
    <font>
      <b/>
      <sz val="9"/>
      <name val="Calibri"/>
      <family val="2"/>
      <scheme val="minor"/>
    </font>
    <font>
      <i/>
      <sz val="8"/>
      <color rgb="FF002060"/>
      <name val="Arial"/>
      <family val="2"/>
    </font>
    <font>
      <b/>
      <u/>
      <sz val="14"/>
      <name val="Arial"/>
      <family val="2"/>
    </font>
    <font>
      <sz val="12"/>
      <color theme="1"/>
      <name val="Calibri"/>
      <family val="2"/>
      <scheme val="minor"/>
    </font>
    <font>
      <b/>
      <i/>
      <sz val="9"/>
      <color theme="0"/>
      <name val="Calibri"/>
      <family val="2"/>
      <scheme val="minor"/>
    </font>
    <font>
      <sz val="12"/>
      <name val="Calibri"/>
      <family val="2"/>
      <scheme val="minor"/>
    </font>
    <font>
      <b/>
      <sz val="12"/>
      <name val="Calibri"/>
      <family val="2"/>
      <scheme val="minor"/>
    </font>
    <font>
      <sz val="12"/>
      <color rgb="FF3F3F76"/>
      <name val="Calibri"/>
      <family val="2"/>
      <scheme val="minor"/>
    </font>
    <font>
      <b/>
      <sz val="12"/>
      <color theme="1"/>
      <name val="Calibri"/>
      <family val="2"/>
      <scheme val="minor"/>
    </font>
    <font>
      <b/>
      <sz val="12"/>
      <color rgb="FF00B050"/>
      <name val="Calibri"/>
      <family val="2"/>
      <scheme val="minor"/>
    </font>
    <font>
      <b/>
      <sz val="12"/>
      <color rgb="FFFF0000"/>
      <name val="Calibri"/>
      <family val="2"/>
      <scheme val="minor"/>
    </font>
    <font>
      <sz val="12"/>
      <color rgb="FF002060"/>
      <name val="Calibri"/>
      <family val="2"/>
      <scheme val="minor"/>
    </font>
    <font>
      <b/>
      <sz val="22"/>
      <color theme="1"/>
      <name val="Calibri"/>
      <family val="2"/>
      <scheme val="minor"/>
    </font>
    <font>
      <b/>
      <sz val="9"/>
      <color theme="1"/>
      <name val="Calibri"/>
      <family val="2"/>
      <scheme val="minor"/>
    </font>
    <font>
      <i/>
      <sz val="8"/>
      <color rgb="FFFF0000"/>
      <name val="Arial"/>
      <family val="2"/>
    </font>
    <font>
      <sz val="8"/>
      <color indexed="12"/>
      <name val="Arial"/>
      <family val="2"/>
    </font>
    <font>
      <b/>
      <i/>
      <sz val="10"/>
      <color rgb="FF002060"/>
      <name val="Arial"/>
      <family val="2"/>
    </font>
    <font>
      <sz val="11"/>
      <name val="Calibri"/>
      <family val="2"/>
      <scheme val="minor"/>
    </font>
    <font>
      <b/>
      <i/>
      <sz val="10"/>
      <color rgb="FF7030A0"/>
      <name val="Arial"/>
      <family val="2"/>
    </font>
    <font>
      <sz val="8"/>
      <color theme="0"/>
      <name val="Arial"/>
      <family val="2"/>
    </font>
    <font>
      <sz val="10"/>
      <color theme="0"/>
      <name val="Arial"/>
      <family val="2"/>
    </font>
    <font>
      <b/>
      <sz val="10"/>
      <color theme="0"/>
      <name val="Arial"/>
      <family val="2"/>
    </font>
    <font>
      <i/>
      <sz val="11"/>
      <color rgb="FF002060"/>
      <name val="Arial"/>
      <family val="2"/>
    </font>
    <font>
      <b/>
      <sz val="8"/>
      <name val="Calibri"/>
      <family val="2"/>
      <scheme val="minor"/>
    </font>
    <font>
      <i/>
      <sz val="8"/>
      <color rgb="FF7030A0"/>
      <name val="Arial"/>
      <family val="2"/>
    </font>
    <font>
      <i/>
      <sz val="10"/>
      <color rgb="FF002060"/>
      <name val="Arial"/>
      <family val="2"/>
    </font>
    <font>
      <sz val="10"/>
      <color rgb="FFFF0000"/>
      <name val="Arial"/>
      <family val="2"/>
    </font>
    <font>
      <b/>
      <u/>
      <sz val="14"/>
      <color rgb="FFFF0000"/>
      <name val="Arial"/>
      <family val="2"/>
    </font>
    <font>
      <b/>
      <sz val="10"/>
      <name val="Arial"/>
      <family val="2"/>
    </font>
    <font>
      <sz val="10"/>
      <color theme="1"/>
      <name val="Arial"/>
      <family val="2"/>
    </font>
    <font>
      <i/>
      <sz val="10"/>
      <color theme="1"/>
      <name val="Calibri"/>
      <family val="2"/>
      <scheme val="minor"/>
    </font>
    <font>
      <sz val="11"/>
      <name val="Calibri"/>
      <family val="2"/>
    </font>
    <font>
      <sz val="11"/>
      <color rgb="FF000000"/>
      <name val="Calibri"/>
      <family val="2"/>
    </font>
    <font>
      <b/>
      <sz val="11"/>
      <color rgb="FF000000"/>
      <name val="Calibri"/>
      <family val="2"/>
    </font>
    <font>
      <sz val="11"/>
      <color rgb="FFFF0000"/>
      <name val="Arial"/>
      <family val="2"/>
    </font>
    <font>
      <b/>
      <i/>
      <sz val="11"/>
      <name val="Calibri"/>
      <family val="2"/>
      <scheme val="minor"/>
    </font>
    <font>
      <sz val="8"/>
      <color indexed="10"/>
      <name val="Arial"/>
      <family val="2"/>
    </font>
    <font>
      <sz val="8"/>
      <color theme="1"/>
      <name val="Arial"/>
      <family val="2"/>
    </font>
    <font>
      <b/>
      <u/>
      <sz val="8"/>
      <color rgb="FFFF0000"/>
      <name val="Arial"/>
      <family val="2"/>
    </font>
    <font>
      <sz val="11"/>
      <name val="Arial"/>
      <family val="2"/>
    </font>
    <font>
      <b/>
      <sz val="11"/>
      <name val="Arial"/>
      <family val="2"/>
    </font>
    <font>
      <u/>
      <sz val="11"/>
      <color theme="10"/>
      <name val="Calibri"/>
      <family val="2"/>
      <scheme val="minor"/>
    </font>
    <font>
      <sz val="10"/>
      <name val="MS Sans Serif"/>
      <family val="2"/>
    </font>
    <font>
      <b/>
      <sz val="10"/>
      <color indexed="9"/>
      <name val="Arial"/>
      <family val="2"/>
    </font>
    <font>
      <strike/>
      <sz val="8"/>
      <name val="Arial"/>
      <family val="2"/>
    </font>
  </fonts>
  <fills count="28">
    <fill>
      <patternFill patternType="none"/>
    </fill>
    <fill>
      <patternFill patternType="gray125"/>
    </fill>
    <fill>
      <patternFill patternType="solid">
        <fgColor rgb="FFFFCC99"/>
      </patternFill>
    </fill>
    <fill>
      <patternFill patternType="solid">
        <fgColor rgb="FFFFFFCC"/>
      </patternFill>
    </fill>
    <fill>
      <patternFill patternType="solid">
        <fgColor theme="0"/>
        <bgColor indexed="64"/>
      </patternFill>
    </fill>
    <fill>
      <patternFill patternType="solid">
        <fgColor indexed="9"/>
        <bgColor indexed="64"/>
      </patternFill>
    </fill>
    <fill>
      <patternFill patternType="solid">
        <fgColor indexed="41"/>
        <bgColor indexed="64"/>
      </patternFill>
    </fill>
    <fill>
      <patternFill patternType="solid">
        <fgColor rgb="FF92D050"/>
        <bgColor indexed="64"/>
      </patternFill>
    </fill>
    <fill>
      <patternFill patternType="solid">
        <fgColor rgb="FFFFC000"/>
        <bgColor indexed="64"/>
      </patternFill>
    </fill>
    <fill>
      <patternFill patternType="solid">
        <fgColor rgb="FF0070C0"/>
        <bgColor indexed="64"/>
      </patternFill>
    </fill>
    <fill>
      <patternFill patternType="solid">
        <fgColor rgb="FF00B050"/>
        <bgColor indexed="64"/>
      </patternFill>
    </fill>
    <fill>
      <patternFill patternType="solid">
        <fgColor theme="0" tint="-0.499984740745262"/>
        <bgColor indexed="64"/>
      </patternFill>
    </fill>
    <fill>
      <patternFill patternType="solid">
        <fgColor theme="3" tint="0.59999389629810485"/>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rgb="FFCCFFCC"/>
        <bgColor indexed="64"/>
      </patternFill>
    </fill>
    <fill>
      <patternFill patternType="solid">
        <fgColor theme="8" tint="-0.249977111117893"/>
        <bgColor indexed="64"/>
      </patternFill>
    </fill>
    <fill>
      <patternFill patternType="solid">
        <fgColor rgb="FF7030A0"/>
        <bgColor indexed="64"/>
      </patternFill>
    </fill>
    <fill>
      <patternFill patternType="solid">
        <fgColor rgb="FFFF000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9" tint="-0.499984740745262"/>
        <bgColor indexed="64"/>
      </patternFill>
    </fill>
    <fill>
      <patternFill patternType="solid">
        <fgColor theme="4" tint="0.59999389629810485"/>
        <bgColor indexed="64"/>
      </patternFill>
    </fill>
    <fill>
      <patternFill patternType="solid">
        <fgColor theme="9" tint="-0.249977111117893"/>
        <bgColor indexed="64"/>
      </patternFill>
    </fill>
    <fill>
      <patternFill patternType="solid">
        <fgColor rgb="FF003360"/>
        <bgColor indexed="64"/>
      </patternFill>
    </fill>
    <fill>
      <patternFill patternType="solid">
        <fgColor theme="4"/>
        <bgColor indexed="64"/>
      </patternFill>
    </fill>
    <fill>
      <patternFill patternType="solid">
        <fgColor theme="0" tint="-0.34998626667073579"/>
        <bgColor indexed="64"/>
      </patternFill>
    </fill>
  </fills>
  <borders count="124">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diagonal/>
    </border>
    <border>
      <left style="thin">
        <color auto="1"/>
      </left>
      <right style="medium">
        <color auto="1"/>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diagonal/>
    </border>
    <border>
      <left style="thin">
        <color auto="1"/>
      </left>
      <right style="medium">
        <color auto="1"/>
      </right>
      <top style="thin">
        <color auto="1"/>
      </top>
      <bottom/>
      <diagonal/>
    </border>
    <border>
      <left style="medium">
        <color indexed="64"/>
      </left>
      <right style="thin">
        <color indexed="64"/>
      </right>
      <top style="thin">
        <color indexed="64"/>
      </top>
      <bottom/>
      <diagonal/>
    </border>
    <border>
      <left style="medium">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top/>
      <bottom style="thin">
        <color indexed="64"/>
      </bottom>
      <diagonal/>
    </border>
    <border>
      <left style="medium">
        <color indexed="64"/>
      </left>
      <right style="medium">
        <color indexed="64"/>
      </right>
      <top/>
      <bottom style="thin">
        <color indexed="64"/>
      </bottom>
      <diagonal/>
    </border>
    <border>
      <left/>
      <right/>
      <top style="thin">
        <color auto="1"/>
      </top>
      <bottom/>
      <diagonal/>
    </border>
    <border>
      <left style="medium">
        <color indexed="64"/>
      </left>
      <right style="medium">
        <color indexed="64"/>
      </right>
      <top style="thin">
        <color indexed="64"/>
      </top>
      <bottom/>
      <diagonal/>
    </border>
    <border>
      <left style="thin">
        <color auto="1"/>
      </left>
      <right style="medium">
        <color indexed="64"/>
      </right>
      <top style="thin">
        <color auto="1"/>
      </top>
      <bottom style="thin">
        <color auto="1"/>
      </bottom>
      <diagonal/>
    </border>
    <border>
      <left style="medium">
        <color auto="1"/>
      </left>
      <right style="thin">
        <color auto="1"/>
      </right>
      <top style="thin">
        <color auto="1"/>
      </top>
      <bottom style="thin">
        <color auto="1"/>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auto="1"/>
      </left>
      <right/>
      <top style="thin">
        <color auto="1"/>
      </top>
      <bottom style="thin">
        <color auto="1"/>
      </bottom>
      <diagonal/>
    </border>
    <border>
      <left/>
      <right style="thin">
        <color indexed="64"/>
      </right>
      <top/>
      <bottom style="thin">
        <color indexed="64"/>
      </bottom>
      <diagonal/>
    </border>
    <border>
      <left/>
      <right style="thin">
        <color auto="1"/>
      </right>
      <top style="thin">
        <color auto="1"/>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right/>
      <top style="medium">
        <color indexed="64"/>
      </top>
      <bottom/>
      <diagonal/>
    </border>
    <border>
      <left style="thin">
        <color auto="1"/>
      </left>
      <right style="medium">
        <color indexed="64"/>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auto="1"/>
      </left>
      <right style="thin">
        <color auto="1"/>
      </right>
      <top style="thin">
        <color auto="1"/>
      </top>
      <bottom style="thin">
        <color auto="1"/>
      </bottom>
      <diagonal/>
    </border>
    <border>
      <left/>
      <right style="thin">
        <color auto="1"/>
      </right>
      <top style="medium">
        <color indexed="64"/>
      </top>
      <bottom style="thin">
        <color auto="1"/>
      </bottom>
      <diagonal/>
    </border>
    <border>
      <left style="medium">
        <color indexed="64"/>
      </left>
      <right style="medium">
        <color indexed="64"/>
      </right>
      <top style="medium">
        <color indexed="64"/>
      </top>
      <bottom style="thin">
        <color auto="1"/>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top/>
      <bottom/>
      <diagonal/>
    </border>
    <border>
      <left style="thin">
        <color indexed="64"/>
      </left>
      <right/>
      <top/>
      <bottom/>
      <diagonal/>
    </border>
    <border>
      <left/>
      <right style="medium">
        <color indexed="64"/>
      </right>
      <top/>
      <bottom/>
      <diagonal/>
    </border>
    <border>
      <left/>
      <right style="medium">
        <color indexed="64"/>
      </right>
      <top/>
      <bottom style="thin">
        <color indexed="64"/>
      </bottom>
      <diagonal/>
    </border>
    <border>
      <left/>
      <right style="medium">
        <color auto="1"/>
      </right>
      <top style="thin">
        <color auto="1"/>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auto="1"/>
      </right>
      <top style="thin">
        <color indexed="64"/>
      </top>
      <bottom style="medium">
        <color auto="1"/>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hair">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bottom style="hair">
        <color indexed="64"/>
      </bottom>
      <diagonal/>
    </border>
    <border>
      <left style="dotted">
        <color theme="4"/>
      </left>
      <right style="dotted">
        <color theme="4"/>
      </right>
      <top style="dotted">
        <color theme="4"/>
      </top>
      <bottom style="dotted">
        <color theme="4"/>
      </bottom>
      <diagonal/>
    </border>
    <border>
      <left style="dotted">
        <color theme="4"/>
      </left>
      <right style="medium">
        <color indexed="64"/>
      </right>
      <top style="dotted">
        <color theme="4"/>
      </top>
      <bottom style="dotted">
        <color theme="4"/>
      </bottom>
      <diagonal/>
    </border>
    <border>
      <left style="medium">
        <color indexed="64"/>
      </left>
      <right style="medium">
        <color indexed="64"/>
      </right>
      <top style="dotted">
        <color theme="4"/>
      </top>
      <bottom style="dotted">
        <color theme="4"/>
      </bottom>
      <diagonal/>
    </border>
    <border>
      <left style="dotted">
        <color theme="4"/>
      </left>
      <right style="dotted">
        <color theme="4"/>
      </right>
      <top/>
      <bottom style="dotted">
        <color theme="4"/>
      </bottom>
      <diagonal/>
    </border>
    <border>
      <left/>
      <right/>
      <top/>
      <bottom style="hair">
        <color indexed="64"/>
      </bottom>
      <diagonal/>
    </border>
    <border>
      <left style="hair">
        <color indexed="64"/>
      </left>
      <right style="medium">
        <color indexed="64"/>
      </right>
      <top/>
      <bottom style="hair">
        <color indexed="64"/>
      </bottom>
      <diagonal/>
    </border>
    <border>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thin">
        <color indexed="64"/>
      </left>
      <right style="medium">
        <color indexed="64"/>
      </right>
      <top/>
      <bottom style="hair">
        <color indexed="64"/>
      </bottom>
      <diagonal/>
    </border>
    <border>
      <left style="hair">
        <color indexed="64"/>
      </left>
      <right style="hair">
        <color indexed="64"/>
      </right>
      <top/>
      <bottom style="hair">
        <color indexed="64"/>
      </bottom>
      <diagonal/>
    </border>
    <border>
      <left style="medium">
        <color indexed="64"/>
      </left>
      <right style="hair">
        <color indexed="64"/>
      </right>
      <top/>
      <bottom style="hair">
        <color indexed="64"/>
      </bottom>
      <diagonal/>
    </border>
    <border>
      <left/>
      <right/>
      <top style="thin">
        <color indexed="64"/>
      </top>
      <bottom style="medium">
        <color indexed="64"/>
      </bottom>
      <diagonal/>
    </border>
    <border>
      <left style="medium">
        <color indexed="64"/>
      </left>
      <right/>
      <top style="thin">
        <color indexed="64"/>
      </top>
      <bottom style="medium">
        <color auto="1"/>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right style="medium">
        <color indexed="64"/>
      </right>
      <top style="hair">
        <color indexed="64"/>
      </top>
      <bottom style="hair">
        <color indexed="64"/>
      </bottom>
      <diagonal/>
    </border>
    <border>
      <left style="medium">
        <color indexed="64"/>
      </left>
      <right/>
      <top style="dotted">
        <color theme="4"/>
      </top>
      <bottom style="dotted">
        <color theme="4"/>
      </bottom>
      <diagonal/>
    </border>
    <border>
      <left style="medium">
        <color indexed="64"/>
      </left>
      <right/>
      <top style="medium">
        <color indexed="64"/>
      </top>
      <bottom style="dotted">
        <color theme="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style="hair">
        <color indexed="64"/>
      </right>
      <top style="hair">
        <color indexed="64"/>
      </top>
      <bottom/>
      <diagonal/>
    </border>
    <border>
      <left style="medium">
        <color indexed="64"/>
      </left>
      <right style="hair">
        <color indexed="64"/>
      </right>
      <top style="thin">
        <color indexed="64"/>
      </top>
      <bottom style="hair">
        <color indexed="64"/>
      </bottom>
      <diagonal/>
    </border>
    <border>
      <left style="medium">
        <color indexed="64"/>
      </left>
      <right style="hair">
        <color indexed="64"/>
      </right>
      <top style="hair">
        <color indexed="64"/>
      </top>
      <bottom style="thin">
        <color indexed="64"/>
      </bottom>
      <diagonal/>
    </border>
    <border>
      <left style="medium">
        <color indexed="64"/>
      </left>
      <right style="hair">
        <color indexed="64"/>
      </right>
      <top style="medium">
        <color indexed="64"/>
      </top>
      <bottom style="hair">
        <color indexed="64"/>
      </bottom>
      <diagonal/>
    </border>
    <border>
      <left/>
      <right/>
      <top style="dotted">
        <color theme="4"/>
      </top>
      <bottom style="dotted">
        <color theme="4"/>
      </bottom>
      <diagonal/>
    </border>
    <border>
      <left style="dotted">
        <color theme="4"/>
      </left>
      <right style="medium">
        <color indexed="64"/>
      </right>
      <top/>
      <bottom style="dotted">
        <color theme="4"/>
      </bottom>
      <diagonal/>
    </border>
    <border>
      <left/>
      <right/>
      <top style="medium">
        <color indexed="64"/>
      </top>
      <bottom style="dotted">
        <color theme="4"/>
      </bottom>
      <diagonal/>
    </border>
    <border>
      <left style="medium">
        <color indexed="64"/>
      </left>
      <right/>
      <top/>
      <bottom style="dotted">
        <color theme="4"/>
      </bottom>
      <diagonal/>
    </border>
    <border>
      <left style="medium">
        <color auto="1"/>
      </left>
      <right/>
      <top style="thin">
        <color auto="1"/>
      </top>
      <bottom style="thin">
        <color auto="1"/>
      </bottom>
      <diagonal/>
    </border>
    <border>
      <left style="thin">
        <color indexed="64"/>
      </left>
      <right/>
      <top style="thin">
        <color indexed="64"/>
      </top>
      <bottom/>
      <diagonal/>
    </border>
    <border>
      <left/>
      <right style="thin">
        <color indexed="64"/>
      </right>
      <top style="medium">
        <color indexed="64"/>
      </top>
      <bottom style="hair">
        <color indexed="64"/>
      </bottom>
      <diagonal/>
    </border>
    <border>
      <left style="medium">
        <color indexed="64"/>
      </left>
      <right style="thin">
        <color theme="0" tint="-0.34998626667073579"/>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style="medium">
        <color indexed="64"/>
      </right>
      <top style="medium">
        <color indexed="64"/>
      </top>
      <bottom/>
      <diagonal/>
    </border>
    <border>
      <left style="thin">
        <color indexed="21"/>
      </left>
      <right style="thin">
        <color indexed="21"/>
      </right>
      <top style="thin">
        <color indexed="21"/>
      </top>
      <bottom/>
      <diagonal/>
    </border>
    <border>
      <left style="thin">
        <color auto="1"/>
      </left>
      <right style="thin">
        <color auto="1"/>
      </right>
      <top style="thin">
        <color auto="1"/>
      </top>
      <bottom/>
      <diagonal/>
    </border>
    <border>
      <left style="thin">
        <color auto="1"/>
      </left>
      <right style="medium">
        <color indexed="64"/>
      </right>
      <top style="thin">
        <color auto="1"/>
      </top>
      <bottom/>
      <diagonal/>
    </border>
  </borders>
  <cellStyleXfs count="44">
    <xf numFmtId="0" fontId="0" fillId="0" borderId="0"/>
    <xf numFmtId="43" fontId="22" fillId="0" borderId="0" applyFont="0" applyFill="0" applyBorder="0" applyAlignment="0" applyProtection="0"/>
    <xf numFmtId="44" fontId="22" fillId="0" borderId="0" applyFont="0" applyFill="0" applyBorder="0" applyAlignment="0" applyProtection="0"/>
    <xf numFmtId="9" fontId="22" fillId="0" borderId="0" applyFont="0" applyFill="0" applyBorder="0" applyAlignment="0" applyProtection="0"/>
    <xf numFmtId="0" fontId="19" fillId="0" borderId="0"/>
    <xf numFmtId="0" fontId="25" fillId="0" borderId="0" applyNumberFormat="0" applyFill="0" applyBorder="0" applyAlignment="0" applyProtection="0"/>
    <xf numFmtId="0" fontId="19" fillId="0" borderId="0"/>
    <xf numFmtId="0" fontId="22" fillId="0" borderId="0"/>
    <xf numFmtId="0" fontId="22" fillId="0" borderId="0"/>
    <xf numFmtId="168" fontId="22" fillId="0" borderId="0" applyFont="0" applyFill="0" applyBorder="0" applyAlignment="0" applyProtection="0"/>
    <xf numFmtId="0" fontId="19" fillId="0" borderId="0"/>
    <xf numFmtId="0" fontId="37" fillId="0" borderId="0" applyNumberFormat="0" applyFill="0" applyBorder="0" applyAlignment="0" applyProtection="0">
      <alignment vertical="top"/>
      <protection locked="0"/>
    </xf>
    <xf numFmtId="9" fontId="19" fillId="0" borderId="0" applyFont="0" applyFill="0" applyBorder="0" applyAlignment="0" applyProtection="0"/>
    <xf numFmtId="0" fontId="19" fillId="0" borderId="0"/>
    <xf numFmtId="0" fontId="19" fillId="0" borderId="0"/>
    <xf numFmtId="0" fontId="56" fillId="0" borderId="0"/>
    <xf numFmtId="43" fontId="56" fillId="0" borderId="0" applyFont="0" applyFill="0" applyBorder="0" applyAlignment="0" applyProtection="0"/>
    <xf numFmtId="9" fontId="56" fillId="0" borderId="0" applyFont="0" applyFill="0" applyBorder="0" applyAlignment="0" applyProtection="0"/>
    <xf numFmtId="0" fontId="60" fillId="2" borderId="1" applyNumberFormat="0" applyAlignment="0" applyProtection="0"/>
    <xf numFmtId="0" fontId="56" fillId="3" borderId="2" applyNumberFormat="0" applyFont="0" applyAlignment="0" applyProtection="0"/>
    <xf numFmtId="0" fontId="19" fillId="0" borderId="0"/>
    <xf numFmtId="0" fontId="22" fillId="0" borderId="0"/>
    <xf numFmtId="0" fontId="22" fillId="0" borderId="0"/>
    <xf numFmtId="0" fontId="82" fillId="0" borderId="0"/>
    <xf numFmtId="0" fontId="18" fillId="0" borderId="0"/>
    <xf numFmtId="0" fontId="17" fillId="0" borderId="0"/>
    <xf numFmtId="0" fontId="22" fillId="0" borderId="0"/>
    <xf numFmtId="0" fontId="16" fillId="0" borderId="0"/>
    <xf numFmtId="0" fontId="15" fillId="0" borderId="0"/>
    <xf numFmtId="0" fontId="14" fillId="0" borderId="0"/>
    <xf numFmtId="0" fontId="12" fillId="0" borderId="0"/>
    <xf numFmtId="0" fontId="11" fillId="0" borderId="0"/>
    <xf numFmtId="0" fontId="11" fillId="0" borderId="0"/>
    <xf numFmtId="0" fontId="11" fillId="0" borderId="0"/>
    <xf numFmtId="9" fontId="11" fillId="0" borderId="0" applyFont="0" applyFill="0" applyBorder="0" applyAlignment="0" applyProtection="0"/>
    <xf numFmtId="175" fontId="22" fillId="0" borderId="0" applyFont="0" applyFill="0" applyBorder="0" applyAlignment="0" applyProtection="0"/>
    <xf numFmtId="0" fontId="94" fillId="0" borderId="0" applyNumberFormat="0" applyFill="0" applyBorder="0" applyAlignment="0" applyProtection="0"/>
    <xf numFmtId="0" fontId="9" fillId="0" borderId="0"/>
    <xf numFmtId="0" fontId="95" fillId="0" borderId="0"/>
    <xf numFmtId="0" fontId="8" fillId="0" borderId="0"/>
    <xf numFmtId="0" fontId="22" fillId="0" borderId="0"/>
    <xf numFmtId="43" fontId="22" fillId="0" borderId="0" applyFont="0" applyFill="0" applyBorder="0" applyAlignment="0" applyProtection="0"/>
    <xf numFmtId="44" fontId="22" fillId="0" borderId="0" applyFont="0" applyFill="0" applyBorder="0" applyAlignment="0" applyProtection="0"/>
    <xf numFmtId="0" fontId="5" fillId="0" borderId="0"/>
  </cellStyleXfs>
  <cellXfs count="1816">
    <xf numFmtId="0" fontId="0" fillId="0" borderId="0" xfId="0"/>
    <xf numFmtId="0" fontId="22" fillId="4" borderId="0" xfId="0" applyFont="1" applyFill="1"/>
    <xf numFmtId="0" fontId="22" fillId="4" borderId="0" xfId="0" applyFont="1" applyFill="1" applyBorder="1"/>
    <xf numFmtId="164" fontId="23" fillId="4" borderId="0" xfId="0" applyNumberFormat="1" applyFont="1" applyFill="1"/>
    <xf numFmtId="0" fontId="22" fillId="4" borderId="0" xfId="0" applyFont="1" applyFill="1" applyAlignment="1"/>
    <xf numFmtId="166" fontId="23" fillId="0" borderId="4" xfId="1" applyNumberFormat="1" applyFont="1" applyFill="1" applyBorder="1" applyAlignment="1"/>
    <xf numFmtId="166" fontId="23" fillId="0" borderId="5" xfId="1" applyNumberFormat="1" applyFont="1" applyFill="1" applyBorder="1" applyAlignment="1"/>
    <xf numFmtId="166" fontId="23" fillId="0" borderId="8" xfId="1" applyNumberFormat="1" applyFont="1" applyFill="1" applyBorder="1" applyAlignment="1"/>
    <xf numFmtId="166" fontId="23" fillId="0" borderId="7" xfId="1" applyNumberFormat="1" applyFont="1" applyFill="1" applyBorder="1" applyAlignment="1"/>
    <xf numFmtId="164" fontId="26" fillId="5" borderId="0" xfId="5" applyNumberFormat="1" applyFont="1" applyFill="1" applyAlignment="1" applyProtection="1">
      <alignment horizontal="center" vertical="center" wrapText="1"/>
    </xf>
    <xf numFmtId="164" fontId="23" fillId="5" borderId="0" xfId="0" applyNumberFormat="1" applyFont="1" applyFill="1" applyBorder="1" applyAlignment="1">
      <alignment vertical="center" wrapText="1"/>
    </xf>
    <xf numFmtId="164" fontId="23" fillId="5" borderId="0" xfId="0" applyNumberFormat="1" applyFont="1" applyFill="1" applyBorder="1" applyAlignment="1">
      <alignment vertical="center"/>
    </xf>
    <xf numFmtId="164" fontId="29" fillId="5" borderId="0" xfId="0" applyNumberFormat="1" applyFont="1" applyFill="1" applyAlignment="1" applyProtection="1">
      <alignment horizontal="center" vertical="center"/>
    </xf>
    <xf numFmtId="0" fontId="22" fillId="5" borderId="0" xfId="0" applyFont="1" applyFill="1"/>
    <xf numFmtId="0" fontId="22" fillId="5" borderId="0" xfId="0" applyFont="1" applyFill="1" applyBorder="1"/>
    <xf numFmtId="164" fontId="23" fillId="5" borderId="0" xfId="0" applyNumberFormat="1" applyFont="1" applyFill="1"/>
    <xf numFmtId="0" fontId="22" fillId="5" borderId="0" xfId="0" applyFont="1" applyFill="1" applyAlignment="1"/>
    <xf numFmtId="164" fontId="22" fillId="5" borderId="0" xfId="0" applyNumberFormat="1" applyFont="1" applyFill="1"/>
    <xf numFmtId="164" fontId="23" fillId="5" borderId="3" xfId="0" applyNumberFormat="1" applyFont="1" applyFill="1" applyBorder="1" applyAlignment="1">
      <alignment vertical="center" wrapText="1"/>
    </xf>
    <xf numFmtId="164" fontId="23" fillId="5" borderId="3" xfId="0" applyNumberFormat="1" applyFont="1" applyFill="1" applyBorder="1" applyAlignment="1">
      <alignment vertical="center"/>
    </xf>
    <xf numFmtId="164" fontId="23" fillId="5" borderId="3" xfId="0" applyNumberFormat="1" applyFont="1" applyFill="1" applyBorder="1" applyAlignment="1">
      <alignment horizontal="right" vertical="center"/>
    </xf>
    <xf numFmtId="164" fontId="23" fillId="5" borderId="3" xfId="0" applyNumberFormat="1" applyFont="1" applyFill="1" applyBorder="1" applyAlignment="1">
      <alignment horizontal="right" vertical="center" wrapText="1"/>
    </xf>
    <xf numFmtId="164" fontId="23" fillId="5" borderId="3" xfId="0" quotePrefix="1" applyNumberFormat="1" applyFont="1" applyFill="1" applyBorder="1" applyAlignment="1">
      <alignment horizontal="left" vertical="center"/>
    </xf>
    <xf numFmtId="164" fontId="23" fillId="0" borderId="13" xfId="0" applyNumberFormat="1" applyFont="1" applyFill="1" applyBorder="1" applyAlignment="1">
      <alignment horizontal="right" vertical="center" wrapText="1"/>
    </xf>
    <xf numFmtId="164" fontId="22" fillId="5" borderId="0" xfId="0" applyNumberFormat="1" applyFont="1" applyFill="1" applyBorder="1"/>
    <xf numFmtId="164" fontId="23" fillId="0" borderId="14" xfId="0" applyNumberFormat="1" applyFont="1" applyFill="1" applyBorder="1" applyAlignment="1">
      <alignment vertical="center" wrapText="1"/>
    </xf>
    <xf numFmtId="164" fontId="23" fillId="5" borderId="0" xfId="0" quotePrefix="1" applyNumberFormat="1" applyFont="1" applyFill="1" applyBorder="1" applyAlignment="1">
      <alignment horizontal="left" vertical="center"/>
    </xf>
    <xf numFmtId="164" fontId="23" fillId="5" borderId="0" xfId="0" applyNumberFormat="1" applyFont="1" applyFill="1" applyAlignment="1">
      <alignment vertical="center"/>
    </xf>
    <xf numFmtId="164" fontId="23" fillId="6" borderId="13" xfId="0" applyNumberFormat="1" applyFont="1" applyFill="1" applyBorder="1" applyAlignment="1">
      <alignment horizontal="center" vertical="center" wrapText="1"/>
    </xf>
    <xf numFmtId="164" fontId="23" fillId="6" borderId="14" xfId="0" applyNumberFormat="1" applyFont="1" applyFill="1" applyBorder="1" applyAlignment="1">
      <alignment horizontal="center" vertical="center" wrapText="1"/>
    </xf>
    <xf numFmtId="164" fontId="28" fillId="5" borderId="0" xfId="0" applyNumberFormat="1" applyFont="1" applyFill="1" applyBorder="1" applyAlignment="1">
      <alignment horizontal="center" vertical="center"/>
    </xf>
    <xf numFmtId="164" fontId="23" fillId="5" borderId="0" xfId="0" applyNumberFormat="1" applyFont="1" applyFill="1" applyBorder="1" applyAlignment="1">
      <alignment horizontal="right" vertical="center"/>
    </xf>
    <xf numFmtId="164" fontId="23" fillId="5" borderId="0" xfId="0" applyNumberFormat="1" applyFont="1" applyFill="1" applyBorder="1" applyAlignment="1">
      <alignment horizontal="right" vertical="center" wrapText="1"/>
    </xf>
    <xf numFmtId="164" fontId="23" fillId="5" borderId="0" xfId="0" applyNumberFormat="1" applyFont="1" applyFill="1" applyBorder="1" applyAlignment="1">
      <alignment horizontal="left" vertical="center"/>
    </xf>
    <xf numFmtId="164" fontId="23" fillId="5" borderId="6" xfId="0" applyNumberFormat="1" applyFont="1" applyFill="1" applyBorder="1" applyAlignment="1">
      <alignment horizontal="right" vertical="center"/>
    </xf>
    <xf numFmtId="164" fontId="23" fillId="5" borderId="8" xfId="0" applyNumberFormat="1" applyFont="1" applyFill="1" applyBorder="1" applyAlignment="1">
      <alignment horizontal="right" vertical="center"/>
    </xf>
    <xf numFmtId="164" fontId="23" fillId="5" borderId="3" xfId="0" applyNumberFormat="1" applyFont="1" applyFill="1" applyBorder="1" applyAlignment="1">
      <alignment horizontal="left" vertical="center"/>
    </xf>
    <xf numFmtId="164" fontId="23" fillId="5" borderId="15" xfId="0" applyNumberFormat="1" applyFont="1" applyFill="1" applyBorder="1" applyAlignment="1">
      <alignment horizontal="left" vertical="center"/>
    </xf>
    <xf numFmtId="164" fontId="23" fillId="6" borderId="16" xfId="0" applyNumberFormat="1" applyFont="1" applyFill="1" applyBorder="1" applyAlignment="1">
      <alignment horizontal="center" vertical="center" wrapText="1"/>
    </xf>
    <xf numFmtId="164" fontId="23" fillId="6" borderId="12" xfId="0" applyNumberFormat="1" applyFont="1" applyFill="1" applyBorder="1" applyAlignment="1">
      <alignment horizontal="center" vertical="center" wrapText="1"/>
    </xf>
    <xf numFmtId="164" fontId="23" fillId="6" borderId="17" xfId="0" applyNumberFormat="1" applyFont="1" applyFill="1" applyBorder="1" applyAlignment="1">
      <alignment horizontal="center" vertical="center" wrapText="1"/>
    </xf>
    <xf numFmtId="164" fontId="23" fillId="5" borderId="0" xfId="0" applyNumberFormat="1" applyFont="1" applyFill="1" applyAlignment="1">
      <alignment vertical="center" wrapText="1"/>
    </xf>
    <xf numFmtId="164" fontId="26" fillId="5" borderId="0" xfId="0" applyNumberFormat="1" applyFont="1" applyFill="1" applyAlignment="1" applyProtection="1">
      <alignment horizontal="center" vertical="center" wrapText="1"/>
    </xf>
    <xf numFmtId="164" fontId="27" fillId="5" borderId="0" xfId="0" applyNumberFormat="1" applyFont="1" applyFill="1" applyAlignment="1">
      <alignment vertical="center"/>
    </xf>
    <xf numFmtId="164" fontId="28" fillId="5" borderId="0" xfId="0" applyNumberFormat="1" applyFont="1" applyFill="1" applyAlignment="1">
      <alignment horizontal="center" vertical="center"/>
    </xf>
    <xf numFmtId="164" fontId="22" fillId="5" borderId="0" xfId="0" applyNumberFormat="1" applyFont="1" applyFill="1" applyAlignment="1">
      <alignment vertical="center" wrapText="1"/>
    </xf>
    <xf numFmtId="164" fontId="22" fillId="5" borderId="0" xfId="0" applyNumberFormat="1" applyFont="1" applyFill="1" applyAlignment="1">
      <alignment vertical="center"/>
    </xf>
    <xf numFmtId="164" fontId="23" fillId="0" borderId="6" xfId="0" applyNumberFormat="1" applyFont="1" applyFill="1" applyBorder="1" applyAlignment="1">
      <alignment vertical="center" wrapText="1"/>
    </xf>
    <xf numFmtId="164" fontId="23" fillId="0" borderId="8" xfId="0" applyNumberFormat="1" applyFont="1" applyFill="1" applyBorder="1" applyAlignment="1">
      <alignment vertical="center" wrapText="1"/>
    </xf>
    <xf numFmtId="164" fontId="23" fillId="0" borderId="3" xfId="0" applyNumberFormat="1" applyFont="1" applyFill="1" applyBorder="1" applyAlignment="1">
      <alignment vertical="center" wrapText="1"/>
    </xf>
    <xf numFmtId="164" fontId="23" fillId="0" borderId="15" xfId="0" applyNumberFormat="1" applyFont="1" applyFill="1" applyBorder="1" applyAlignment="1">
      <alignment vertical="center"/>
    </xf>
    <xf numFmtId="164" fontId="23" fillId="0" borderId="19" xfId="0" applyNumberFormat="1" applyFont="1" applyFill="1" applyBorder="1" applyAlignment="1">
      <alignment vertical="center" wrapText="1"/>
    </xf>
    <xf numFmtId="164" fontId="23" fillId="0" borderId="20" xfId="0" applyNumberFormat="1" applyFont="1" applyFill="1" applyBorder="1" applyAlignment="1">
      <alignment vertical="center" wrapText="1"/>
    </xf>
    <xf numFmtId="164" fontId="23" fillId="0" borderId="0" xfId="0" applyNumberFormat="1" applyFont="1" applyFill="1" applyBorder="1" applyAlignment="1">
      <alignment vertical="center" wrapText="1"/>
    </xf>
    <xf numFmtId="164" fontId="23" fillId="0" borderId="21" xfId="0" applyNumberFormat="1" applyFont="1" applyFill="1" applyBorder="1" applyAlignment="1">
      <alignment vertical="center"/>
    </xf>
    <xf numFmtId="164" fontId="23" fillId="0" borderId="10" xfId="0" applyNumberFormat="1" applyFont="1" applyFill="1" applyBorder="1" applyAlignment="1">
      <alignment vertical="center" wrapText="1"/>
    </xf>
    <xf numFmtId="164" fontId="23" fillId="0" borderId="18" xfId="0" applyNumberFormat="1" applyFont="1" applyFill="1" applyBorder="1" applyAlignment="1">
      <alignment vertical="center" wrapText="1"/>
    </xf>
    <xf numFmtId="164" fontId="23" fillId="0" borderId="24" xfId="0" applyNumberFormat="1" applyFont="1" applyFill="1" applyBorder="1" applyAlignment="1">
      <alignment vertical="center" wrapText="1"/>
    </xf>
    <xf numFmtId="164" fontId="23" fillId="0" borderId="25" xfId="0" applyNumberFormat="1" applyFont="1" applyFill="1" applyBorder="1" applyAlignment="1">
      <alignment vertical="center"/>
    </xf>
    <xf numFmtId="164" fontId="23" fillId="0" borderId="26" xfId="0" applyNumberFormat="1" applyFont="1" applyFill="1" applyBorder="1" applyAlignment="1">
      <alignment vertical="center" wrapText="1"/>
    </xf>
    <xf numFmtId="164" fontId="23" fillId="0" borderId="27" xfId="0" applyNumberFormat="1" applyFont="1" applyFill="1" applyBorder="1" applyAlignment="1">
      <alignment vertical="center"/>
    </xf>
    <xf numFmtId="164" fontId="23" fillId="0" borderId="22" xfId="0" applyNumberFormat="1" applyFont="1" applyFill="1" applyBorder="1" applyAlignment="1">
      <alignment vertical="center" wrapText="1"/>
    </xf>
    <xf numFmtId="164" fontId="23" fillId="0" borderId="23" xfId="0" applyNumberFormat="1" applyFont="1" applyFill="1" applyBorder="1" applyAlignment="1">
      <alignment vertical="center" wrapText="1"/>
    </xf>
    <xf numFmtId="164" fontId="23" fillId="0" borderId="28" xfId="0" applyNumberFormat="1" applyFont="1" applyFill="1" applyBorder="1" applyAlignment="1">
      <alignment horizontal="center" vertical="center" wrapText="1"/>
    </xf>
    <xf numFmtId="164" fontId="23" fillId="0" borderId="29" xfId="0" applyNumberFormat="1" applyFont="1" applyFill="1" applyBorder="1" applyAlignment="1">
      <alignment horizontal="center" vertical="center" wrapText="1"/>
    </xf>
    <xf numFmtId="164" fontId="23" fillId="0" borderId="30" xfId="0" applyNumberFormat="1" applyFont="1" applyFill="1" applyBorder="1" applyAlignment="1">
      <alignment vertical="center" wrapText="1"/>
    </xf>
    <xf numFmtId="164" fontId="23" fillId="0" borderId="31" xfId="0" applyNumberFormat="1" applyFont="1" applyFill="1" applyBorder="1" applyAlignment="1">
      <alignment vertical="center"/>
    </xf>
    <xf numFmtId="164" fontId="23" fillId="0" borderId="10" xfId="0" applyNumberFormat="1" applyFont="1" applyFill="1" applyBorder="1" applyAlignment="1">
      <alignment horizontal="center" vertical="center" wrapText="1"/>
    </xf>
    <xf numFmtId="164" fontId="23" fillId="0" borderId="28" xfId="0" applyNumberFormat="1" applyFont="1" applyFill="1" applyBorder="1" applyAlignment="1">
      <alignment vertical="center" wrapText="1"/>
    </xf>
    <xf numFmtId="164" fontId="23" fillId="0" borderId="29" xfId="0" applyNumberFormat="1" applyFont="1" applyFill="1" applyBorder="1" applyAlignment="1">
      <alignment vertical="center" wrapText="1"/>
    </xf>
    <xf numFmtId="164" fontId="23" fillId="0" borderId="32" xfId="0" applyNumberFormat="1" applyFont="1" applyFill="1" applyBorder="1" applyAlignment="1">
      <alignment vertical="center" wrapText="1"/>
    </xf>
    <xf numFmtId="164" fontId="23" fillId="0" borderId="33" xfId="0" applyNumberFormat="1" applyFont="1" applyFill="1" applyBorder="1" applyAlignment="1">
      <alignment vertical="center" wrapText="1"/>
    </xf>
    <xf numFmtId="164" fontId="23" fillId="0" borderId="34" xfId="0" applyNumberFormat="1" applyFont="1" applyFill="1" applyBorder="1" applyAlignment="1">
      <alignment horizontal="center" vertical="center" wrapText="1"/>
    </xf>
    <xf numFmtId="164" fontId="23" fillId="0" borderId="35" xfId="0" applyNumberFormat="1" applyFont="1" applyFill="1" applyBorder="1" applyAlignment="1">
      <alignment vertical="center" wrapText="1"/>
    </xf>
    <xf numFmtId="164" fontId="23" fillId="0" borderId="36" xfId="0" applyNumberFormat="1" applyFont="1" applyFill="1" applyBorder="1" applyAlignment="1">
      <alignment vertical="center" wrapText="1"/>
    </xf>
    <xf numFmtId="164" fontId="23" fillId="0" borderId="37" xfId="0" applyNumberFormat="1" applyFont="1" applyFill="1" applyBorder="1" applyAlignment="1">
      <alignment vertical="center" wrapText="1"/>
    </xf>
    <xf numFmtId="164" fontId="23" fillId="0" borderId="4" xfId="0" applyNumberFormat="1" applyFont="1" applyFill="1" applyBorder="1" applyAlignment="1">
      <alignment vertical="center" wrapText="1"/>
    </xf>
    <xf numFmtId="164" fontId="23" fillId="0" borderId="38" xfId="0" applyNumberFormat="1" applyFont="1" applyFill="1" applyBorder="1" applyAlignment="1">
      <alignment vertical="center" wrapText="1"/>
    </xf>
    <xf numFmtId="164" fontId="23" fillId="0" borderId="39" xfId="0" applyNumberFormat="1" applyFont="1" applyFill="1" applyBorder="1" applyAlignment="1">
      <alignment vertical="center"/>
    </xf>
    <xf numFmtId="164" fontId="23" fillId="6" borderId="37" xfId="0" applyNumberFormat="1" applyFont="1" applyFill="1" applyBorder="1" applyAlignment="1">
      <alignment horizontal="center" vertical="center" wrapText="1"/>
    </xf>
    <xf numFmtId="164" fontId="23" fillId="6" borderId="4" xfId="0" applyNumberFormat="1" applyFont="1" applyFill="1" applyBorder="1" applyAlignment="1">
      <alignment horizontal="center" vertical="center" wrapText="1"/>
    </xf>
    <xf numFmtId="164" fontId="23" fillId="6" borderId="40" xfId="0" applyNumberFormat="1" applyFont="1" applyFill="1" applyBorder="1" applyAlignment="1">
      <alignment horizontal="center" vertical="center" wrapText="1"/>
    </xf>
    <xf numFmtId="164" fontId="23" fillId="6" borderId="41" xfId="0" applyNumberFormat="1" applyFont="1" applyFill="1" applyBorder="1" applyAlignment="1">
      <alignment horizontal="center" vertical="center" wrapText="1"/>
    </xf>
    <xf numFmtId="164" fontId="23" fillId="6" borderId="13" xfId="0" applyNumberFormat="1" applyFont="1" applyFill="1" applyBorder="1" applyAlignment="1">
      <alignment horizontal="center" vertical="center"/>
    </xf>
    <xf numFmtId="164" fontId="23" fillId="5" borderId="0" xfId="0" applyNumberFormat="1" applyFont="1" applyFill="1" applyBorder="1" applyAlignment="1">
      <alignment horizontal="center" vertical="center" wrapText="1"/>
    </xf>
    <xf numFmtId="164" fontId="23" fillId="5" borderId="0" xfId="0" applyNumberFormat="1" applyFont="1" applyFill="1" applyBorder="1" applyAlignment="1">
      <alignment horizontal="center" vertical="center"/>
    </xf>
    <xf numFmtId="164" fontId="23" fillId="0" borderId="43" xfId="0" applyNumberFormat="1" applyFont="1" applyFill="1" applyBorder="1" applyAlignment="1">
      <alignment horizontal="right" vertical="center"/>
    </xf>
    <xf numFmtId="164" fontId="23" fillId="0" borderId="15" xfId="0" applyNumberFormat="1" applyFont="1" applyFill="1" applyBorder="1" applyAlignment="1">
      <alignment horizontal="right" vertical="center"/>
    </xf>
    <xf numFmtId="164" fontId="23" fillId="0" borderId="3" xfId="0" applyNumberFormat="1" applyFont="1" applyFill="1" applyBorder="1" applyAlignment="1">
      <alignment horizontal="left" vertical="center"/>
    </xf>
    <xf numFmtId="164" fontId="23" fillId="0" borderId="15" xfId="0" applyNumberFormat="1" applyFont="1" applyFill="1" applyBorder="1" applyAlignment="1">
      <alignment horizontal="left" vertical="center"/>
    </xf>
    <xf numFmtId="164" fontId="23" fillId="0" borderId="44" xfId="0" applyNumberFormat="1" applyFont="1" applyFill="1" applyBorder="1" applyAlignment="1">
      <alignment horizontal="right" vertical="center"/>
    </xf>
    <xf numFmtId="164" fontId="23" fillId="0" borderId="39" xfId="0" applyNumberFormat="1" applyFont="1" applyFill="1" applyBorder="1" applyAlignment="1">
      <alignment horizontal="right" vertical="center"/>
    </xf>
    <xf numFmtId="164" fontId="23" fillId="0" borderId="45" xfId="0" applyNumberFormat="1" applyFont="1" applyFill="1" applyBorder="1" applyAlignment="1">
      <alignment horizontal="left" vertical="center"/>
    </xf>
    <xf numFmtId="164" fontId="23" fillId="0" borderId="39" xfId="0" applyNumberFormat="1" applyFont="1" applyFill="1" applyBorder="1" applyAlignment="1">
      <alignment horizontal="left" vertical="center"/>
    </xf>
    <xf numFmtId="164" fontId="23" fillId="0" borderId="45" xfId="0" applyNumberFormat="1" applyFont="1" applyFill="1" applyBorder="1" applyAlignment="1">
      <alignment horizontal="right" vertical="center"/>
    </xf>
    <xf numFmtId="164" fontId="23" fillId="6" borderId="42" xfId="0" applyNumberFormat="1" applyFont="1" applyFill="1" applyBorder="1" applyAlignment="1">
      <alignment horizontal="center" vertical="center" wrapText="1"/>
    </xf>
    <xf numFmtId="164" fontId="26" fillId="5" borderId="0" xfId="0" applyNumberFormat="1" applyFont="1" applyFill="1" applyAlignment="1" applyProtection="1">
      <alignment horizontal="center" vertical="center"/>
    </xf>
    <xf numFmtId="164" fontId="23" fillId="0" borderId="6" xfId="0" applyNumberFormat="1" applyFont="1" applyFill="1" applyBorder="1" applyAlignment="1">
      <alignment horizontal="right" vertical="center"/>
    </xf>
    <xf numFmtId="164" fontId="23" fillId="0" borderId="9" xfId="0" applyNumberFormat="1" applyFont="1" applyFill="1" applyBorder="1" applyAlignment="1">
      <alignment horizontal="right" vertical="center"/>
    </xf>
    <xf numFmtId="164" fontId="23" fillId="0" borderId="11" xfId="0" applyNumberFormat="1" applyFont="1" applyFill="1" applyBorder="1" applyAlignment="1">
      <alignment horizontal="right" vertical="center"/>
    </xf>
    <xf numFmtId="164" fontId="23" fillId="5" borderId="0" xfId="0" applyNumberFormat="1" applyFont="1" applyFill="1" applyAlignment="1">
      <alignment wrapText="1"/>
    </xf>
    <xf numFmtId="164" fontId="23" fillId="5" borderId="0" xfId="0" applyNumberFormat="1" applyFont="1" applyFill="1" applyBorder="1" applyAlignment="1">
      <alignment horizontal="left" vertical="center" wrapText="1"/>
    </xf>
    <xf numFmtId="164" fontId="23" fillId="5" borderId="16" xfId="0" applyNumberFormat="1" applyFont="1" applyFill="1" applyBorder="1" applyAlignment="1">
      <alignment horizontal="right" vertical="center"/>
    </xf>
    <xf numFmtId="164" fontId="23" fillId="5" borderId="12" xfId="0" applyNumberFormat="1" applyFont="1" applyFill="1" applyBorder="1" applyAlignment="1">
      <alignment horizontal="right" vertical="center"/>
    </xf>
    <xf numFmtId="164" fontId="23" fillId="5" borderId="40" xfId="0" applyNumberFormat="1" applyFont="1" applyFill="1" applyBorder="1" applyAlignment="1">
      <alignment horizontal="right" vertical="center"/>
    </xf>
    <xf numFmtId="164" fontId="23" fillId="5" borderId="17" xfId="0" applyNumberFormat="1" applyFont="1" applyFill="1" applyBorder="1" applyAlignment="1">
      <alignment horizontal="left" vertical="center"/>
    </xf>
    <xf numFmtId="164" fontId="23" fillId="5" borderId="13" xfId="0" applyNumberFormat="1" applyFont="1" applyFill="1" applyBorder="1" applyAlignment="1">
      <alignment horizontal="left" vertical="center"/>
    </xf>
    <xf numFmtId="164" fontId="23" fillId="5" borderId="0" xfId="0" applyNumberFormat="1" applyFont="1" applyFill="1" applyAlignment="1">
      <alignment horizontal="left" wrapText="1"/>
    </xf>
    <xf numFmtId="0" fontId="23" fillId="0" borderId="0" xfId="0" applyFont="1" applyAlignment="1"/>
    <xf numFmtId="164" fontId="23" fillId="5" borderId="0" xfId="0" applyNumberFormat="1" applyFont="1" applyFill="1" applyBorder="1" applyAlignment="1">
      <alignment wrapText="1"/>
    </xf>
    <xf numFmtId="164" fontId="23" fillId="5" borderId="3" xfId="0" applyNumberFormat="1" applyFont="1" applyFill="1" applyBorder="1" applyAlignment="1">
      <alignment horizontal="left" vertical="center" wrapText="1"/>
    </xf>
    <xf numFmtId="164" fontId="23" fillId="5" borderId="15" xfId="0" applyNumberFormat="1" applyFont="1" applyFill="1" applyBorder="1" applyAlignment="1">
      <alignment horizontal="right" vertical="center"/>
    </xf>
    <xf numFmtId="164" fontId="23" fillId="5" borderId="0" xfId="0" applyNumberFormat="1" applyFont="1" applyFill="1" applyAlignment="1">
      <alignment horizontal="left" vertical="center" wrapText="1"/>
    </xf>
    <xf numFmtId="164" fontId="23" fillId="6" borderId="17" xfId="0" applyNumberFormat="1" applyFont="1" applyFill="1" applyBorder="1" applyAlignment="1">
      <alignment horizontal="center" vertical="center"/>
    </xf>
    <xf numFmtId="164" fontId="23" fillId="5" borderId="0" xfId="0" applyNumberFormat="1" applyFont="1" applyFill="1" applyAlignment="1">
      <alignment horizontal="left" vertical="center"/>
    </xf>
    <xf numFmtId="164" fontId="23" fillId="5" borderId="14" xfId="0" applyNumberFormat="1" applyFont="1" applyFill="1" applyBorder="1" applyAlignment="1">
      <alignment horizontal="right" vertical="center"/>
    </xf>
    <xf numFmtId="164" fontId="23" fillId="5" borderId="9" xfId="0" applyNumberFormat="1" applyFont="1" applyFill="1" applyBorder="1" applyAlignment="1">
      <alignment horizontal="left" vertical="center"/>
    </xf>
    <xf numFmtId="164" fontId="23" fillId="5" borderId="8" xfId="0" applyNumberFormat="1" applyFont="1" applyFill="1" applyBorder="1" applyAlignment="1">
      <alignment horizontal="left" vertical="center"/>
    </xf>
    <xf numFmtId="164" fontId="23" fillId="6" borderId="40" xfId="0" applyNumberFormat="1" applyFont="1" applyFill="1" applyBorder="1" applyAlignment="1">
      <alignment horizontal="center" vertical="center"/>
    </xf>
    <xf numFmtId="164" fontId="27" fillId="5" borderId="0" xfId="0" applyNumberFormat="1" applyFont="1" applyFill="1" applyBorder="1" applyAlignment="1">
      <alignment vertical="center"/>
    </xf>
    <xf numFmtId="164" fontId="23" fillId="5" borderId="3" xfId="0" applyNumberFormat="1" applyFont="1" applyFill="1" applyBorder="1" applyAlignment="1">
      <alignment horizontal="center" vertical="center" wrapText="1"/>
    </xf>
    <xf numFmtId="164" fontId="23" fillId="5" borderId="3" xfId="0" applyNumberFormat="1" applyFont="1" applyFill="1" applyBorder="1" applyAlignment="1">
      <alignment horizontal="center" vertical="center"/>
    </xf>
    <xf numFmtId="164" fontId="23" fillId="5" borderId="0" xfId="0" applyNumberFormat="1" applyFont="1" applyFill="1" applyAlignment="1">
      <alignment horizontal="center" vertical="center"/>
    </xf>
    <xf numFmtId="164" fontId="23" fillId="5" borderId="0" xfId="0" applyNumberFormat="1" applyFont="1" applyFill="1" applyAlignment="1">
      <alignment horizontal="center" vertical="center" wrapText="1"/>
    </xf>
    <xf numFmtId="164" fontId="27" fillId="5" borderId="0" xfId="0" applyNumberFormat="1" applyFont="1" applyFill="1" applyBorder="1" applyAlignment="1">
      <alignment horizontal="left" vertical="center" wrapText="1"/>
    </xf>
    <xf numFmtId="164" fontId="23" fillId="0" borderId="46" xfId="0" applyNumberFormat="1" applyFont="1" applyFill="1" applyBorder="1" applyAlignment="1">
      <alignment vertical="center"/>
    </xf>
    <xf numFmtId="164" fontId="23" fillId="0" borderId="47" xfId="0" applyNumberFormat="1" applyFont="1" applyFill="1" applyBorder="1" applyAlignment="1">
      <alignment vertical="center"/>
    </xf>
    <xf numFmtId="164" fontId="23" fillId="0" borderId="6" xfId="0" applyNumberFormat="1" applyFont="1" applyFill="1" applyBorder="1" applyAlignment="1">
      <alignment vertical="center"/>
    </xf>
    <xf numFmtId="164" fontId="23" fillId="0" borderId="3" xfId="0" applyNumberFormat="1" applyFont="1" applyFill="1" applyBorder="1" applyAlignment="1">
      <alignment vertical="center"/>
    </xf>
    <xf numFmtId="164" fontId="23" fillId="0" borderId="49" xfId="0" applyNumberFormat="1" applyFont="1" applyFill="1" applyBorder="1" applyAlignment="1">
      <alignment vertical="center"/>
    </xf>
    <xf numFmtId="164" fontId="23" fillId="0" borderId="19" xfId="0" applyNumberFormat="1" applyFont="1" applyFill="1" applyBorder="1" applyAlignment="1">
      <alignment vertical="center"/>
    </xf>
    <xf numFmtId="164" fontId="23" fillId="0" borderId="26" xfId="0" applyNumberFormat="1" applyFont="1" applyFill="1" applyBorder="1" applyAlignment="1">
      <alignment vertical="center"/>
    </xf>
    <xf numFmtId="164" fontId="23" fillId="0" borderId="36" xfId="0" applyNumberFormat="1" applyFont="1" applyFill="1" applyBorder="1" applyAlignment="1">
      <alignment vertical="center"/>
    </xf>
    <xf numFmtId="164" fontId="23" fillId="0" borderId="28" xfId="0" applyNumberFormat="1" applyFont="1" applyFill="1" applyBorder="1" applyAlignment="1">
      <alignment vertical="center"/>
    </xf>
    <xf numFmtId="164" fontId="23" fillId="0" borderId="30" xfId="0" applyNumberFormat="1" applyFont="1" applyFill="1" applyBorder="1" applyAlignment="1">
      <alignment vertical="center"/>
    </xf>
    <xf numFmtId="164" fontId="23" fillId="0" borderId="50" xfId="0" applyNumberFormat="1" applyFont="1" applyFill="1" applyBorder="1" applyAlignment="1">
      <alignment horizontal="center" vertical="center" wrapText="1"/>
    </xf>
    <xf numFmtId="164" fontId="23" fillId="0" borderId="32" xfId="0" applyNumberFormat="1" applyFont="1" applyFill="1" applyBorder="1" applyAlignment="1">
      <alignment vertical="center"/>
    </xf>
    <xf numFmtId="164" fontId="23" fillId="0" borderId="47" xfId="0" applyNumberFormat="1" applyFont="1" applyFill="1" applyBorder="1" applyAlignment="1">
      <alignment horizontal="center" vertical="center" wrapText="1"/>
    </xf>
    <xf numFmtId="164" fontId="23" fillId="0" borderId="51" xfId="0" applyNumberFormat="1" applyFont="1" applyFill="1" applyBorder="1" applyAlignment="1">
      <alignment vertical="center"/>
    </xf>
    <xf numFmtId="164" fontId="23" fillId="0" borderId="52" xfId="0" applyNumberFormat="1" applyFont="1" applyFill="1" applyBorder="1" applyAlignment="1">
      <alignment vertical="center"/>
    </xf>
    <xf numFmtId="164" fontId="23" fillId="6" borderId="39" xfId="0" applyNumberFormat="1" applyFont="1" applyFill="1" applyBorder="1" applyAlignment="1">
      <alignment horizontal="center" vertical="center"/>
    </xf>
    <xf numFmtId="164" fontId="23" fillId="0" borderId="39" xfId="0" applyNumberFormat="1" applyFont="1" applyFill="1" applyBorder="1" applyAlignment="1"/>
    <xf numFmtId="164" fontId="23" fillId="0" borderId="15" xfId="0" applyNumberFormat="1" applyFont="1" applyFill="1" applyBorder="1" applyAlignment="1"/>
    <xf numFmtId="164" fontId="23" fillId="0" borderId="53" xfId="0" applyNumberFormat="1" applyFont="1" applyFill="1" applyBorder="1" applyAlignment="1"/>
    <xf numFmtId="164" fontId="23" fillId="0" borderId="54" xfId="0" applyNumberFormat="1" applyFont="1" applyFill="1" applyBorder="1" applyAlignment="1"/>
    <xf numFmtId="164" fontId="23" fillId="6" borderId="14" xfId="0" applyNumberFormat="1" applyFont="1" applyFill="1" applyBorder="1" applyAlignment="1">
      <alignment horizontal="center" vertical="center"/>
    </xf>
    <xf numFmtId="164" fontId="23" fillId="0" borderId="7" xfId="0" applyNumberFormat="1" applyFont="1" applyFill="1" applyBorder="1" applyAlignment="1">
      <alignment vertical="center"/>
    </xf>
    <xf numFmtId="164" fontId="23" fillId="0" borderId="5" xfId="0" applyNumberFormat="1" applyFont="1" applyFill="1" applyBorder="1" applyAlignment="1">
      <alignment vertical="center"/>
    </xf>
    <xf numFmtId="164" fontId="23" fillId="0" borderId="33" xfId="0" applyNumberFormat="1" applyFont="1" applyFill="1" applyBorder="1" applyAlignment="1">
      <alignment vertical="center"/>
    </xf>
    <xf numFmtId="164" fontId="23" fillId="0" borderId="28" xfId="0" applyNumberFormat="1" applyFont="1" applyFill="1" applyBorder="1" applyAlignment="1">
      <alignment horizontal="center" vertical="center"/>
    </xf>
    <xf numFmtId="164" fontId="23" fillId="0" borderId="29" xfId="0" applyNumberFormat="1" applyFont="1" applyFill="1" applyBorder="1" applyAlignment="1">
      <alignment horizontal="center" vertical="center"/>
    </xf>
    <xf numFmtId="164" fontId="23" fillId="0" borderId="18" xfId="0" applyNumberFormat="1" applyFont="1" applyFill="1" applyBorder="1" applyAlignment="1">
      <alignment horizontal="center" vertical="center" wrapText="1"/>
    </xf>
    <xf numFmtId="164" fontId="23" fillId="0" borderId="35" xfId="0" applyNumberFormat="1" applyFont="1" applyFill="1" applyBorder="1" applyAlignment="1">
      <alignment vertical="center"/>
    </xf>
    <xf numFmtId="164" fontId="23" fillId="0" borderId="28" xfId="0" quotePrefix="1" applyNumberFormat="1" applyFont="1" applyFill="1" applyBorder="1" applyAlignment="1">
      <alignment horizontal="center" vertical="center" wrapText="1"/>
    </xf>
    <xf numFmtId="164" fontId="23" fillId="0" borderId="38" xfId="0" applyNumberFormat="1" applyFont="1" applyFill="1" applyBorder="1" applyAlignment="1">
      <alignment vertical="center"/>
    </xf>
    <xf numFmtId="164" fontId="28" fillId="5" borderId="3" xfId="0" applyNumberFormat="1" applyFont="1" applyFill="1" applyBorder="1" applyAlignment="1">
      <alignment horizontal="center" vertical="center" wrapText="1"/>
    </xf>
    <xf numFmtId="164" fontId="28" fillId="5" borderId="3" xfId="0" applyNumberFormat="1" applyFont="1" applyFill="1" applyBorder="1" applyAlignment="1">
      <alignment vertical="center"/>
    </xf>
    <xf numFmtId="164" fontId="23" fillId="0" borderId="49" xfId="0" applyNumberFormat="1" applyFont="1" applyFill="1" applyBorder="1" applyAlignment="1">
      <alignment horizontal="right" vertical="center"/>
    </xf>
    <xf numFmtId="164" fontId="23" fillId="0" borderId="53" xfId="0" applyNumberFormat="1" applyFont="1" applyFill="1" applyBorder="1" applyAlignment="1">
      <alignment horizontal="left" vertical="center"/>
    </xf>
    <xf numFmtId="164" fontId="23" fillId="0" borderId="10" xfId="0" applyNumberFormat="1" applyFont="1" applyFill="1" applyBorder="1" applyAlignment="1">
      <alignment horizontal="right" vertical="center"/>
    </xf>
    <xf numFmtId="164" fontId="23" fillId="0" borderId="33" xfId="0" applyNumberFormat="1" applyFont="1" applyFill="1" applyBorder="1" applyAlignment="1">
      <alignment horizontal="right" vertical="center"/>
    </xf>
    <xf numFmtId="164" fontId="23" fillId="0" borderId="21" xfId="0" applyNumberFormat="1" applyFont="1" applyFill="1" applyBorder="1" applyAlignment="1">
      <alignment horizontal="left" vertical="center"/>
    </xf>
    <xf numFmtId="164" fontId="23" fillId="0" borderId="55" xfId="0" applyNumberFormat="1" applyFont="1" applyFill="1" applyBorder="1" applyAlignment="1">
      <alignment horizontal="left" vertical="center"/>
    </xf>
    <xf numFmtId="164" fontId="23" fillId="0" borderId="56" xfId="0" applyNumberFormat="1" applyFont="1" applyFill="1" applyBorder="1" applyAlignment="1">
      <alignment horizontal="right" vertical="center"/>
    </xf>
    <xf numFmtId="164" fontId="23" fillId="0" borderId="0" xfId="0" applyNumberFormat="1" applyFont="1" applyFill="1" applyBorder="1" applyAlignment="1">
      <alignment horizontal="right" vertical="center"/>
    </xf>
    <xf numFmtId="164" fontId="23" fillId="0" borderId="54" xfId="0" applyNumberFormat="1" applyFont="1" applyFill="1" applyBorder="1" applyAlignment="1">
      <alignment horizontal="left" vertical="center"/>
    </xf>
    <xf numFmtId="164" fontId="23" fillId="0" borderId="15" xfId="0" applyNumberFormat="1" applyFont="1" applyFill="1" applyBorder="1" applyAlignment="1">
      <alignment horizontal="right" vertical="center" wrapText="1"/>
    </xf>
    <xf numFmtId="164" fontId="23" fillId="5" borderId="53" xfId="0" applyNumberFormat="1" applyFont="1" applyFill="1" applyBorder="1" applyAlignment="1">
      <alignment vertical="center" wrapText="1"/>
    </xf>
    <xf numFmtId="164" fontId="22" fillId="5" borderId="0" xfId="0" applyNumberFormat="1" applyFont="1" applyFill="1" applyAlignment="1">
      <alignment wrapText="1"/>
    </xf>
    <xf numFmtId="164" fontId="22" fillId="5" borderId="0" xfId="0" applyNumberFormat="1" applyFont="1" applyFill="1" applyAlignment="1">
      <alignment horizontal="left" wrapText="1"/>
    </xf>
    <xf numFmtId="164" fontId="22" fillId="5" borderId="3" xfId="0" applyNumberFormat="1" applyFont="1" applyFill="1" applyBorder="1" applyAlignment="1">
      <alignment vertical="center" wrapText="1"/>
    </xf>
    <xf numFmtId="164" fontId="22" fillId="5" borderId="3" xfId="0" applyNumberFormat="1" applyFont="1" applyFill="1" applyBorder="1" applyAlignment="1">
      <alignment vertical="center"/>
    </xf>
    <xf numFmtId="0" fontId="23" fillId="0" borderId="15" xfId="0" applyFont="1" applyFill="1" applyBorder="1" applyAlignment="1"/>
    <xf numFmtId="0" fontId="23" fillId="0" borderId="3" xfId="0" applyFont="1" applyFill="1" applyBorder="1" applyAlignment="1"/>
    <xf numFmtId="0" fontId="23" fillId="0" borderId="15" xfId="0" applyFont="1" applyFill="1" applyBorder="1" applyAlignment="1">
      <alignment horizontal="left"/>
    </xf>
    <xf numFmtId="0" fontId="23" fillId="0" borderId="21" xfId="0" applyFont="1" applyFill="1" applyBorder="1" applyAlignment="1"/>
    <xf numFmtId="0" fontId="23" fillId="0" borderId="0" xfId="0" applyFont="1" applyFill="1" applyBorder="1" applyAlignment="1"/>
    <xf numFmtId="0" fontId="23" fillId="0" borderId="21" xfId="0" applyFont="1" applyFill="1" applyBorder="1" applyAlignment="1">
      <alignment horizontal="left"/>
    </xf>
    <xf numFmtId="0" fontId="23" fillId="0" borderId="39" xfId="0" applyFont="1" applyFill="1" applyBorder="1" applyAlignment="1"/>
    <xf numFmtId="0" fontId="23" fillId="0" borderId="45" xfId="0" applyFont="1" applyFill="1" applyBorder="1" applyAlignment="1"/>
    <xf numFmtId="0" fontId="23" fillId="0" borderId="39" xfId="0" applyFont="1" applyFill="1" applyBorder="1" applyAlignment="1">
      <alignment horizontal="left"/>
    </xf>
    <xf numFmtId="164" fontId="23" fillId="6" borderId="12" xfId="0" applyNumberFormat="1" applyFont="1" applyFill="1" applyBorder="1" applyAlignment="1">
      <alignment horizontal="center" vertical="center"/>
    </xf>
    <xf numFmtId="164" fontId="22" fillId="5" borderId="0" xfId="0" applyNumberFormat="1" applyFont="1" applyFill="1" applyBorder="1" applyAlignment="1">
      <alignment wrapText="1"/>
    </xf>
    <xf numFmtId="164" fontId="22" fillId="5" borderId="3" xfId="0" applyNumberFormat="1" applyFont="1" applyFill="1" applyBorder="1"/>
    <xf numFmtId="164" fontId="23" fillId="5" borderId="3" xfId="0" applyNumberFormat="1" applyFont="1" applyFill="1" applyBorder="1" applyAlignment="1">
      <alignment wrapText="1"/>
    </xf>
    <xf numFmtId="164" fontId="23" fillId="5" borderId="3" xfId="0" applyNumberFormat="1" applyFont="1" applyFill="1" applyBorder="1"/>
    <xf numFmtId="164" fontId="23" fillId="0" borderId="39" xfId="0" applyNumberFormat="1" applyFont="1" applyFill="1" applyBorder="1" applyAlignment="1">
      <alignment vertical="center" wrapText="1"/>
    </xf>
    <xf numFmtId="164" fontId="23" fillId="0" borderId="15" xfId="0" applyNumberFormat="1" applyFont="1" applyFill="1" applyBorder="1" applyAlignment="1">
      <alignment vertical="center" wrapText="1"/>
    </xf>
    <xf numFmtId="164" fontId="23" fillId="0" borderId="21" xfId="0" applyNumberFormat="1" applyFont="1" applyFill="1" applyBorder="1" applyAlignment="1">
      <alignment vertical="center" wrapText="1"/>
    </xf>
    <xf numFmtId="164" fontId="23" fillId="0" borderId="45" xfId="0" applyNumberFormat="1" applyFont="1" applyFill="1" applyBorder="1" applyAlignment="1">
      <alignment vertical="center" wrapText="1"/>
    </xf>
    <xf numFmtId="164" fontId="22" fillId="5" borderId="0" xfId="0" applyNumberFormat="1" applyFont="1" applyFill="1" applyAlignment="1">
      <alignment horizontal="center" vertical="center"/>
    </xf>
    <xf numFmtId="164" fontId="28" fillId="5" borderId="0" xfId="0" applyNumberFormat="1" applyFont="1" applyFill="1" applyBorder="1" applyAlignment="1">
      <alignment horizontal="center" vertical="center" wrapText="1"/>
    </xf>
    <xf numFmtId="164" fontId="23" fillId="0" borderId="37" xfId="0" applyNumberFormat="1" applyFont="1" applyFill="1" applyBorder="1" applyAlignment="1">
      <alignment vertical="center"/>
    </xf>
    <xf numFmtId="164" fontId="23" fillId="0" borderId="4" xfId="0" applyNumberFormat="1" applyFont="1" applyFill="1" applyBorder="1" applyAlignment="1">
      <alignment vertical="center"/>
    </xf>
    <xf numFmtId="164" fontId="23" fillId="0" borderId="8" xfId="0" applyNumberFormat="1" applyFont="1" applyFill="1" applyBorder="1" applyAlignment="1">
      <alignment vertical="center"/>
    </xf>
    <xf numFmtId="164" fontId="23" fillId="0" borderId="10" xfId="0" applyNumberFormat="1" applyFont="1" applyFill="1" applyBorder="1" applyAlignment="1">
      <alignment vertical="center"/>
    </xf>
    <xf numFmtId="164" fontId="23" fillId="0" borderId="18" xfId="0" applyNumberFormat="1" applyFont="1" applyFill="1" applyBorder="1" applyAlignment="1">
      <alignment vertical="center"/>
    </xf>
    <xf numFmtId="164" fontId="23" fillId="0" borderId="0" xfId="0" applyNumberFormat="1" applyFont="1" applyFill="1" applyBorder="1" applyAlignment="1">
      <alignment vertical="center"/>
    </xf>
    <xf numFmtId="164" fontId="23" fillId="0" borderId="45" xfId="0" applyNumberFormat="1" applyFont="1" applyFill="1" applyBorder="1" applyAlignment="1">
      <alignment vertical="center"/>
    </xf>
    <xf numFmtId="164" fontId="23" fillId="6" borderId="38" xfId="0" applyNumberFormat="1" applyFont="1" applyFill="1" applyBorder="1" applyAlignment="1">
      <alignment horizontal="center" vertical="center" wrapText="1"/>
    </xf>
    <xf numFmtId="164" fontId="23" fillId="6" borderId="45" xfId="0" applyNumberFormat="1" applyFont="1" applyFill="1" applyBorder="1" applyAlignment="1">
      <alignment horizontal="center" vertical="center" wrapText="1"/>
    </xf>
    <xf numFmtId="164" fontId="26" fillId="5" borderId="0" xfId="0" applyNumberFormat="1" applyFont="1" applyFill="1" applyAlignment="1">
      <alignment vertical="center"/>
    </xf>
    <xf numFmtId="164" fontId="27" fillId="5" borderId="0" xfId="0" applyNumberFormat="1" applyFont="1" applyFill="1" applyAlignment="1" applyProtection="1">
      <alignment vertical="center"/>
    </xf>
    <xf numFmtId="164" fontId="27" fillId="5" borderId="3" xfId="0" applyNumberFormat="1" applyFont="1" applyFill="1" applyBorder="1" applyAlignment="1">
      <alignment horizontal="left" vertical="center" wrapText="1"/>
    </xf>
    <xf numFmtId="164" fontId="27" fillId="5" borderId="3" xfId="0" applyNumberFormat="1" applyFont="1" applyFill="1" applyBorder="1" applyAlignment="1" applyProtection="1">
      <alignment vertical="center"/>
    </xf>
    <xf numFmtId="164" fontId="23" fillId="0" borderId="43" xfId="0" applyNumberFormat="1" applyFont="1" applyFill="1" applyBorder="1" applyAlignment="1">
      <alignment vertical="center"/>
    </xf>
    <xf numFmtId="164" fontId="23" fillId="0" borderId="57" xfId="0" applyNumberFormat="1" applyFont="1" applyFill="1" applyBorder="1" applyAlignment="1">
      <alignment vertical="center"/>
    </xf>
    <xf numFmtId="164" fontId="23" fillId="0" borderId="20" xfId="0" applyNumberFormat="1" applyFont="1" applyFill="1" applyBorder="1" applyAlignment="1">
      <alignment vertical="center"/>
    </xf>
    <xf numFmtId="164" fontId="23" fillId="0" borderId="22" xfId="0" applyNumberFormat="1" applyFont="1" applyFill="1" applyBorder="1" applyAlignment="1">
      <alignment vertical="center"/>
    </xf>
    <xf numFmtId="164" fontId="23" fillId="0" borderId="23" xfId="0" applyNumberFormat="1" applyFont="1" applyFill="1" applyBorder="1" applyAlignment="1">
      <alignment vertical="center"/>
    </xf>
    <xf numFmtId="164" fontId="23" fillId="0" borderId="58" xfId="0" applyNumberFormat="1" applyFont="1" applyFill="1" applyBorder="1" applyAlignment="1">
      <alignment vertical="center"/>
    </xf>
    <xf numFmtId="164" fontId="23" fillId="0" borderId="59" xfId="0" applyNumberFormat="1" applyFont="1" applyFill="1" applyBorder="1" applyAlignment="1">
      <alignment vertical="center"/>
    </xf>
    <xf numFmtId="164" fontId="23" fillId="0" borderId="44" xfId="0" applyNumberFormat="1" applyFont="1" applyFill="1" applyBorder="1" applyAlignment="1">
      <alignment vertical="center"/>
    </xf>
    <xf numFmtId="164" fontId="23" fillId="0" borderId="60" xfId="0" applyNumberFormat="1" applyFont="1" applyFill="1" applyBorder="1" applyAlignment="1">
      <alignment horizontal="center" vertical="center"/>
    </xf>
    <xf numFmtId="164" fontId="23" fillId="0" borderId="61" xfId="0" applyNumberFormat="1" applyFont="1" applyFill="1" applyBorder="1" applyAlignment="1">
      <alignment horizontal="center" vertical="center"/>
    </xf>
    <xf numFmtId="164" fontId="23" fillId="0" borderId="60" xfId="0" applyNumberFormat="1" applyFont="1" applyFill="1" applyBorder="1" applyAlignment="1">
      <alignment vertical="center"/>
    </xf>
    <xf numFmtId="164" fontId="23" fillId="0" borderId="61" xfId="0" applyNumberFormat="1" applyFont="1" applyFill="1" applyBorder="1" applyAlignment="1">
      <alignment vertical="center"/>
    </xf>
    <xf numFmtId="164" fontId="23" fillId="0" borderId="62" xfId="0" applyNumberFormat="1" applyFont="1" applyFill="1" applyBorder="1" applyAlignment="1">
      <alignment vertical="center"/>
    </xf>
    <xf numFmtId="164" fontId="23" fillId="0" borderId="63" xfId="0" applyNumberFormat="1" applyFont="1" applyFill="1" applyBorder="1" applyAlignment="1">
      <alignment vertical="center"/>
    </xf>
    <xf numFmtId="164" fontId="23" fillId="0" borderId="64" xfId="0" applyNumberFormat="1" applyFont="1" applyFill="1" applyBorder="1" applyAlignment="1">
      <alignment vertical="center"/>
    </xf>
    <xf numFmtId="164" fontId="23" fillId="0" borderId="65" xfId="0" applyNumberFormat="1" applyFont="1" applyFill="1" applyBorder="1" applyAlignment="1">
      <alignment vertical="center"/>
    </xf>
    <xf numFmtId="164" fontId="23" fillId="0" borderId="22" xfId="0" applyNumberFormat="1" applyFont="1" applyFill="1" applyBorder="1" applyAlignment="1">
      <alignment horizontal="center" vertical="center"/>
    </xf>
    <xf numFmtId="164" fontId="23" fillId="0" borderId="23" xfId="0" applyNumberFormat="1" applyFont="1" applyFill="1" applyBorder="1" applyAlignment="1">
      <alignment horizontal="center" vertical="center"/>
    </xf>
    <xf numFmtId="164" fontId="23" fillId="0" borderId="66" xfId="0" applyNumberFormat="1" applyFont="1" applyFill="1" applyBorder="1" applyAlignment="1">
      <alignment vertical="center"/>
    </xf>
    <xf numFmtId="164" fontId="23" fillId="0" borderId="6" xfId="0" applyNumberFormat="1" applyFont="1" applyFill="1" applyBorder="1" applyAlignment="1">
      <alignment horizontal="center" vertical="center"/>
    </xf>
    <xf numFmtId="164" fontId="23" fillId="0" borderId="19" xfId="0" applyNumberFormat="1" applyFont="1" applyFill="1" applyBorder="1" applyAlignment="1">
      <alignment horizontal="center" vertical="center"/>
    </xf>
    <xf numFmtId="164" fontId="23" fillId="0" borderId="37" xfId="0" applyNumberFormat="1" applyFont="1" applyFill="1" applyBorder="1" applyAlignment="1">
      <alignment horizontal="center" vertical="center"/>
    </xf>
    <xf numFmtId="164" fontId="23" fillId="0" borderId="16" xfId="0" applyNumberFormat="1" applyFont="1" applyFill="1" applyBorder="1" applyAlignment="1">
      <alignment horizontal="center" vertical="center"/>
    </xf>
    <xf numFmtId="164" fontId="23" fillId="0" borderId="8" xfId="0" applyNumberFormat="1" applyFont="1" applyFill="1" applyBorder="1" applyAlignment="1">
      <alignment horizontal="center" vertical="center"/>
    </xf>
    <xf numFmtId="164" fontId="23" fillId="0" borderId="40" xfId="0" applyNumberFormat="1" applyFont="1" applyFill="1" applyBorder="1" applyAlignment="1">
      <alignment vertical="center" wrapText="1"/>
    </xf>
    <xf numFmtId="164" fontId="23" fillId="0" borderId="41" xfId="0" applyNumberFormat="1" applyFont="1" applyFill="1" applyBorder="1" applyAlignment="1">
      <alignment vertical="center"/>
    </xf>
    <xf numFmtId="164" fontId="23" fillId="0" borderId="42" xfId="0" applyNumberFormat="1" applyFont="1" applyFill="1" applyBorder="1" applyAlignment="1">
      <alignment vertical="center"/>
    </xf>
    <xf numFmtId="164" fontId="23" fillId="0" borderId="13" xfId="0" applyNumberFormat="1" applyFont="1" applyFill="1" applyBorder="1" applyAlignment="1">
      <alignment vertical="center"/>
    </xf>
    <xf numFmtId="164" fontId="23" fillId="0" borderId="7" xfId="0" applyNumberFormat="1" applyFont="1" applyFill="1" applyBorder="1" applyAlignment="1">
      <alignment horizontal="right" vertical="center"/>
    </xf>
    <xf numFmtId="164" fontId="23" fillId="0" borderId="67" xfId="0" applyNumberFormat="1" applyFont="1" applyFill="1" applyBorder="1" applyAlignment="1">
      <alignment horizontal="right" vertical="center"/>
    </xf>
    <xf numFmtId="164" fontId="23" fillId="0" borderId="68" xfId="0" applyNumberFormat="1" applyFont="1" applyFill="1" applyBorder="1" applyAlignment="1">
      <alignment horizontal="right" vertical="center"/>
    </xf>
    <xf numFmtId="164" fontId="23" fillId="0" borderId="5" xfId="0" applyNumberFormat="1" applyFont="1" applyFill="1" applyBorder="1" applyAlignment="1">
      <alignment horizontal="right" vertical="center"/>
    </xf>
    <xf numFmtId="164" fontId="23" fillId="6" borderId="42" xfId="0" applyNumberFormat="1" applyFont="1" applyFill="1" applyBorder="1" applyAlignment="1">
      <alignment horizontal="center" vertical="center"/>
    </xf>
    <xf numFmtId="164" fontId="28" fillId="5" borderId="0" xfId="0" applyNumberFormat="1" applyFont="1" applyFill="1" applyBorder="1" applyAlignment="1">
      <alignment vertical="center"/>
    </xf>
    <xf numFmtId="164" fontId="28" fillId="5" borderId="0" xfId="0" applyNumberFormat="1" applyFont="1" applyFill="1" applyAlignment="1">
      <alignment vertical="center"/>
    </xf>
    <xf numFmtId="164" fontId="22" fillId="5" borderId="0" xfId="0" applyNumberFormat="1" applyFont="1" applyFill="1" applyBorder="1" applyAlignment="1">
      <alignment vertical="center" wrapText="1"/>
    </xf>
    <xf numFmtId="164" fontId="22" fillId="5" borderId="0" xfId="0" applyNumberFormat="1" applyFont="1" applyFill="1" applyBorder="1" applyAlignment="1">
      <alignment vertical="center"/>
    </xf>
    <xf numFmtId="9" fontId="23" fillId="5" borderId="0" xfId="3" applyFont="1" applyFill="1" applyBorder="1" applyAlignment="1">
      <alignment vertical="center"/>
    </xf>
    <xf numFmtId="164" fontId="23" fillId="5" borderId="15" xfId="0" applyNumberFormat="1" applyFont="1" applyFill="1" applyBorder="1" applyAlignment="1">
      <alignment vertical="center"/>
    </xf>
    <xf numFmtId="164" fontId="23" fillId="5" borderId="21" xfId="0" applyNumberFormat="1" applyFont="1" applyFill="1" applyBorder="1" applyAlignment="1">
      <alignment vertical="center"/>
    </xf>
    <xf numFmtId="164" fontId="28" fillId="5" borderId="0" xfId="0" quotePrefix="1" applyNumberFormat="1" applyFont="1" applyFill="1" applyAlignment="1">
      <alignment horizontal="center" vertical="center" wrapText="1"/>
    </xf>
    <xf numFmtId="164" fontId="26" fillId="5" borderId="0" xfId="0" applyNumberFormat="1" applyFont="1" applyFill="1" applyBorder="1" applyAlignment="1">
      <alignment vertical="center"/>
    </xf>
    <xf numFmtId="164" fontId="23" fillId="0" borderId="17" xfId="0" applyNumberFormat="1" applyFont="1" applyFill="1" applyBorder="1" applyAlignment="1">
      <alignment vertical="center"/>
    </xf>
    <xf numFmtId="164" fontId="23" fillId="0" borderId="14" xfId="0" applyNumberFormat="1" applyFont="1" applyFill="1" applyBorder="1" applyAlignment="1">
      <alignment vertical="center"/>
    </xf>
    <xf numFmtId="164" fontId="30" fillId="5" borderId="42" xfId="0" applyNumberFormat="1" applyFont="1" applyFill="1" applyBorder="1" applyAlignment="1">
      <alignment horizontal="center" vertical="center" wrapText="1"/>
    </xf>
    <xf numFmtId="164" fontId="28" fillId="5" borderId="14" xfId="0" applyNumberFormat="1" applyFont="1" applyFill="1" applyBorder="1" applyAlignment="1">
      <alignment vertical="center"/>
    </xf>
    <xf numFmtId="164" fontId="23" fillId="6" borderId="11" xfId="0" applyNumberFormat="1" applyFont="1" applyFill="1" applyBorder="1" applyAlignment="1">
      <alignment horizontal="center" vertical="center" wrapText="1"/>
    </xf>
    <xf numFmtId="164" fontId="23" fillId="6" borderId="4" xfId="0" applyNumberFormat="1" applyFont="1" applyFill="1" applyBorder="1" applyAlignment="1">
      <alignment horizontal="center" vertical="center"/>
    </xf>
    <xf numFmtId="0" fontId="22" fillId="5" borderId="0" xfId="0" applyFont="1" applyFill="1" applyBorder="1" applyAlignment="1">
      <alignment vertical="center" wrapText="1"/>
    </xf>
    <xf numFmtId="164" fontId="31" fillId="5" borderId="0" xfId="0" applyNumberFormat="1" applyFont="1" applyFill="1" applyBorder="1" applyAlignment="1" applyProtection="1">
      <alignment vertical="center"/>
    </xf>
    <xf numFmtId="164" fontId="23" fillId="0" borderId="37" xfId="0" applyNumberFormat="1" applyFont="1" applyFill="1" applyBorder="1" applyAlignment="1">
      <alignment horizontal="left" vertical="center"/>
    </xf>
    <xf numFmtId="164" fontId="23" fillId="0" borderId="4" xfId="0" applyNumberFormat="1" applyFont="1" applyFill="1" applyBorder="1" applyAlignment="1">
      <alignment horizontal="left" vertical="center"/>
    </xf>
    <xf numFmtId="164" fontId="23" fillId="0" borderId="6" xfId="0" applyNumberFormat="1" applyFont="1" applyFill="1" applyBorder="1" applyAlignment="1">
      <alignment horizontal="left" vertical="center"/>
    </xf>
    <xf numFmtId="164" fontId="23" fillId="0" borderId="8" xfId="0" applyNumberFormat="1" applyFont="1" applyFill="1" applyBorder="1" applyAlignment="1">
      <alignment horizontal="left" vertical="center"/>
    </xf>
    <xf numFmtId="164" fontId="23" fillId="0" borderId="10" xfId="0" applyNumberFormat="1" applyFont="1" applyFill="1" applyBorder="1" applyAlignment="1">
      <alignment horizontal="left" vertical="center"/>
    </xf>
    <xf numFmtId="164" fontId="23" fillId="0" borderId="18" xfId="0" applyNumberFormat="1" applyFont="1" applyFill="1" applyBorder="1" applyAlignment="1">
      <alignment horizontal="left" vertical="center"/>
    </xf>
    <xf numFmtId="164" fontId="23" fillId="0" borderId="0" xfId="0" applyNumberFormat="1" applyFont="1" applyFill="1" applyBorder="1" applyAlignment="1">
      <alignment horizontal="left" vertical="center"/>
    </xf>
    <xf numFmtId="164" fontId="23" fillId="0" borderId="53" xfId="0" applyNumberFormat="1" applyFont="1" applyFill="1" applyBorder="1" applyAlignment="1">
      <alignment vertical="center"/>
    </xf>
    <xf numFmtId="164" fontId="23" fillId="0" borderId="54" xfId="0" applyNumberFormat="1" applyFont="1" applyFill="1" applyBorder="1" applyAlignment="1">
      <alignment vertical="center"/>
    </xf>
    <xf numFmtId="164" fontId="23" fillId="5" borderId="45" xfId="0" applyNumberFormat="1" applyFont="1" applyFill="1" applyBorder="1" applyAlignment="1">
      <alignment vertical="center" wrapText="1"/>
    </xf>
    <xf numFmtId="164" fontId="28" fillId="5" borderId="0" xfId="0" applyNumberFormat="1" applyFont="1" applyFill="1" applyBorder="1" applyAlignment="1">
      <alignment horizontal="left" vertical="center"/>
    </xf>
    <xf numFmtId="0" fontId="22" fillId="5" borderId="3" xfId="0" applyFont="1" applyFill="1" applyBorder="1" applyAlignment="1">
      <alignment vertical="center" wrapText="1"/>
    </xf>
    <xf numFmtId="164" fontId="29" fillId="5" borderId="3" xfId="0" applyNumberFormat="1" applyFont="1" applyFill="1" applyBorder="1" applyAlignment="1" applyProtection="1">
      <alignment vertical="center"/>
    </xf>
    <xf numFmtId="0" fontId="22" fillId="5" borderId="0" xfId="0" applyFont="1" applyFill="1" applyAlignment="1">
      <alignment vertical="center" wrapText="1"/>
    </xf>
    <xf numFmtId="164" fontId="29" fillId="5" borderId="0" xfId="0" applyNumberFormat="1" applyFont="1" applyFill="1" applyAlignment="1" applyProtection="1">
      <alignment vertical="center"/>
    </xf>
    <xf numFmtId="164" fontId="32" fillId="5" borderId="0" xfId="0" applyNumberFormat="1" applyFont="1" applyFill="1" applyBorder="1" applyAlignment="1">
      <alignment horizontal="left" vertical="center"/>
    </xf>
    <xf numFmtId="164" fontId="27" fillId="5" borderId="0" xfId="0" applyNumberFormat="1" applyFont="1" applyFill="1" applyBorder="1" applyAlignment="1">
      <alignment vertical="center" wrapText="1"/>
    </xf>
    <xf numFmtId="164" fontId="32" fillId="5" borderId="0" xfId="0" applyNumberFormat="1" applyFont="1" applyFill="1" applyBorder="1" applyAlignment="1">
      <alignment vertical="center"/>
    </xf>
    <xf numFmtId="0" fontId="22" fillId="4" borderId="0" xfId="7" applyFill="1"/>
    <xf numFmtId="0" fontId="28" fillId="5" borderId="0" xfId="8" applyFont="1" applyFill="1" applyAlignment="1">
      <alignment vertical="center"/>
    </xf>
    <xf numFmtId="0" fontId="22" fillId="4" borderId="0" xfId="7" applyFill="1" applyBorder="1"/>
    <xf numFmtId="164" fontId="23" fillId="4" borderId="0" xfId="7" applyNumberFormat="1" applyFont="1" applyFill="1"/>
    <xf numFmtId="0" fontId="22" fillId="4" borderId="0" xfId="7" applyFill="1" applyAlignment="1"/>
    <xf numFmtId="164" fontId="23" fillId="5" borderId="0" xfId="7" applyNumberFormat="1" applyFont="1" applyFill="1" applyBorder="1" applyAlignment="1">
      <alignment vertical="center"/>
    </xf>
    <xf numFmtId="9" fontId="23" fillId="5" borderId="0" xfId="3" applyFont="1" applyFill="1" applyBorder="1" applyAlignment="1">
      <alignment horizontal="center" vertical="center"/>
    </xf>
    <xf numFmtId="3" fontId="34" fillId="7" borderId="71" xfId="3" applyNumberFormat="1" applyFont="1" applyFill="1" applyBorder="1"/>
    <xf numFmtId="164" fontId="23" fillId="0" borderId="7" xfId="7" applyNumberFormat="1" applyFont="1" applyFill="1" applyBorder="1" applyAlignment="1">
      <alignment horizontal="right" vertical="center" wrapText="1"/>
    </xf>
    <xf numFmtId="0" fontId="23" fillId="0" borderId="9" xfId="7" applyFont="1" applyFill="1" applyBorder="1" applyAlignment="1"/>
    <xf numFmtId="0" fontId="23" fillId="0" borderId="8" xfId="7" applyFont="1" applyFill="1" applyBorder="1" applyAlignment="1">
      <alignment horizontal="left"/>
    </xf>
    <xf numFmtId="9" fontId="34" fillId="0" borderId="73" xfId="3" applyFont="1" applyFill="1" applyBorder="1"/>
    <xf numFmtId="164" fontId="23" fillId="0" borderId="70" xfId="7" applyNumberFormat="1" applyFont="1" applyFill="1" applyBorder="1" applyAlignment="1">
      <alignment horizontal="right" vertical="center" wrapText="1"/>
    </xf>
    <xf numFmtId="0" fontId="23" fillId="0" borderId="11" xfId="7" applyFont="1" applyFill="1" applyBorder="1" applyAlignment="1"/>
    <xf numFmtId="0" fontId="23" fillId="0" borderId="4" xfId="7" applyFont="1" applyFill="1" applyBorder="1" applyAlignment="1">
      <alignment horizontal="left"/>
    </xf>
    <xf numFmtId="0" fontId="35" fillId="9" borderId="13" xfId="0" applyFont="1" applyFill="1" applyBorder="1" applyAlignment="1">
      <alignment horizontal="center" vertical="center" wrapText="1"/>
    </xf>
    <xf numFmtId="164" fontId="23" fillId="6" borderId="37" xfId="7" applyNumberFormat="1" applyFont="1" applyFill="1" applyBorder="1" applyAlignment="1">
      <alignment horizontal="center" vertical="center" wrapText="1"/>
    </xf>
    <xf numFmtId="164" fontId="23" fillId="6" borderId="38" xfId="7" applyNumberFormat="1" applyFont="1" applyFill="1" applyBorder="1" applyAlignment="1">
      <alignment horizontal="center" vertical="center" wrapText="1"/>
    </xf>
    <xf numFmtId="164" fontId="23" fillId="6" borderId="12" xfId="7" applyNumberFormat="1" applyFont="1" applyFill="1" applyBorder="1" applyAlignment="1">
      <alignment horizontal="center" vertical="center" wrapText="1"/>
    </xf>
    <xf numFmtId="164" fontId="23" fillId="6" borderId="11" xfId="7" applyNumberFormat="1" applyFont="1" applyFill="1" applyBorder="1" applyAlignment="1">
      <alignment horizontal="center" vertical="center" wrapText="1"/>
    </xf>
    <xf numFmtId="164" fontId="23" fillId="6" borderId="4" xfId="7" applyNumberFormat="1" applyFont="1" applyFill="1" applyBorder="1" applyAlignment="1">
      <alignment horizontal="center" vertical="center"/>
    </xf>
    <xf numFmtId="164" fontId="23" fillId="5" borderId="0" xfId="7" applyNumberFormat="1" applyFont="1" applyFill="1" applyBorder="1" applyAlignment="1">
      <alignment vertical="center" wrapText="1"/>
    </xf>
    <xf numFmtId="0" fontId="28" fillId="5" borderId="0" xfId="10" applyFont="1" applyFill="1" applyAlignment="1">
      <alignment horizontal="center" vertical="center"/>
    </xf>
    <xf numFmtId="0" fontId="28" fillId="5" borderId="0" xfId="10" applyFont="1" applyFill="1" applyAlignment="1">
      <alignment vertical="center"/>
    </xf>
    <xf numFmtId="0" fontId="36" fillId="5" borderId="0" xfId="8" applyFont="1" applyFill="1" applyAlignment="1">
      <alignment vertical="center"/>
    </xf>
    <xf numFmtId="164" fontId="23" fillId="5" borderId="0" xfId="7" applyNumberFormat="1" applyFont="1" applyFill="1" applyAlignment="1">
      <alignment horizontal="left" vertical="center" wrapText="1"/>
    </xf>
    <xf numFmtId="164" fontId="23" fillId="5" borderId="0" xfId="7" applyNumberFormat="1" applyFont="1" applyFill="1" applyBorder="1" applyAlignment="1">
      <alignment horizontal="left" vertical="center"/>
    </xf>
    <xf numFmtId="164" fontId="23" fillId="5" borderId="0" xfId="7" applyNumberFormat="1" applyFont="1" applyFill="1" applyAlignment="1">
      <alignment horizontal="left" vertical="center"/>
    </xf>
    <xf numFmtId="164" fontId="23" fillId="5" borderId="0" xfId="7" applyNumberFormat="1" applyFont="1" applyFill="1" applyAlignment="1">
      <alignment vertical="center"/>
    </xf>
    <xf numFmtId="164" fontId="23" fillId="5" borderId="0" xfId="7" applyNumberFormat="1" applyFont="1" applyFill="1" applyAlignment="1">
      <alignment vertical="center" wrapText="1"/>
    </xf>
    <xf numFmtId="164" fontId="26" fillId="5" borderId="0" xfId="11" applyNumberFormat="1" applyFont="1" applyFill="1" applyAlignment="1" applyProtection="1">
      <alignment horizontal="center" vertical="center" wrapText="1"/>
    </xf>
    <xf numFmtId="164" fontId="27" fillId="5" borderId="0" xfId="7" applyNumberFormat="1" applyFont="1" applyFill="1" applyAlignment="1">
      <alignment vertical="center"/>
    </xf>
    <xf numFmtId="164" fontId="28" fillId="5" borderId="0" xfId="7" applyNumberFormat="1" applyFont="1" applyFill="1" applyAlignment="1">
      <alignment horizontal="center" vertical="center"/>
    </xf>
    <xf numFmtId="164" fontId="29" fillId="5" borderId="0" xfId="11" applyNumberFormat="1" applyFont="1" applyFill="1" applyAlignment="1" applyProtection="1">
      <alignment horizontal="center" vertical="center"/>
    </xf>
    <xf numFmtId="164" fontId="23" fillId="5" borderId="0" xfId="1" applyNumberFormat="1" applyFont="1" applyFill="1" applyBorder="1" applyAlignment="1">
      <alignment vertical="center" wrapText="1"/>
    </xf>
    <xf numFmtId="164" fontId="23" fillId="5" borderId="3" xfId="7" applyNumberFormat="1" applyFont="1" applyFill="1" applyBorder="1" applyAlignment="1">
      <alignment horizontal="left" vertical="center" wrapText="1"/>
    </xf>
    <xf numFmtId="164" fontId="23" fillId="5" borderId="3" xfId="7" applyNumberFormat="1" applyFont="1" applyFill="1" applyBorder="1" applyAlignment="1">
      <alignment horizontal="left" vertical="center"/>
    </xf>
    <xf numFmtId="3" fontId="38" fillId="10" borderId="72" xfId="0" applyNumberFormat="1" applyFont="1" applyFill="1" applyBorder="1" applyAlignment="1">
      <alignment horizontal="center" vertical="top"/>
    </xf>
    <xf numFmtId="10" fontId="34" fillId="0" borderId="72" xfId="12" applyNumberFormat="1" applyFont="1" applyFill="1" applyBorder="1"/>
    <xf numFmtId="10" fontId="34" fillId="0" borderId="72" xfId="3" applyNumberFormat="1" applyFont="1" applyFill="1" applyBorder="1" applyAlignment="1">
      <alignment vertical="center"/>
    </xf>
    <xf numFmtId="10" fontId="34" fillId="0" borderId="72" xfId="3" applyNumberFormat="1" applyFont="1" applyFill="1" applyBorder="1"/>
    <xf numFmtId="164" fontId="23" fillId="0" borderId="15" xfId="7" applyNumberFormat="1" applyFont="1" applyFill="1" applyBorder="1" applyAlignment="1">
      <alignment horizontal="center" vertical="center" wrapText="1"/>
    </xf>
    <xf numFmtId="164" fontId="23" fillId="5" borderId="9" xfId="7" applyNumberFormat="1" applyFont="1" applyFill="1" applyBorder="1" applyAlignment="1">
      <alignment vertical="center"/>
    </xf>
    <xf numFmtId="164" fontId="23" fillId="5" borderId="8" xfId="7" applyNumberFormat="1" applyFont="1" applyFill="1" applyBorder="1" applyAlignment="1">
      <alignment horizontal="left" vertical="center"/>
    </xf>
    <xf numFmtId="164" fontId="39" fillId="9" borderId="15" xfId="0" applyNumberFormat="1" applyFont="1" applyFill="1" applyBorder="1" applyAlignment="1">
      <alignment horizontal="center" vertical="center" wrapText="1"/>
    </xf>
    <xf numFmtId="164" fontId="39" fillId="9" borderId="39" xfId="0" applyNumberFormat="1" applyFont="1" applyFill="1" applyBorder="1" applyAlignment="1">
      <alignment horizontal="center" vertical="center" wrapText="1"/>
    </xf>
    <xf numFmtId="0" fontId="35" fillId="11" borderId="13" xfId="0" applyFont="1" applyFill="1" applyBorder="1" applyAlignment="1">
      <alignment horizontal="center" vertical="center" wrapText="1"/>
    </xf>
    <xf numFmtId="164" fontId="23" fillId="6" borderId="13" xfId="7" applyNumberFormat="1" applyFont="1" applyFill="1" applyBorder="1" applyAlignment="1">
      <alignment horizontal="center" vertical="center" wrapText="1"/>
    </xf>
    <xf numFmtId="164" fontId="23" fillId="6" borderId="40" xfId="7" applyNumberFormat="1" applyFont="1" applyFill="1" applyBorder="1" applyAlignment="1">
      <alignment horizontal="center" vertical="center"/>
    </xf>
    <xf numFmtId="0" fontId="23" fillId="0" borderId="0" xfId="7" applyFont="1" applyAlignment="1">
      <alignment horizontal="left"/>
    </xf>
    <xf numFmtId="164" fontId="23" fillId="5" borderId="0" xfId="1" applyNumberFormat="1" applyFont="1" applyFill="1" applyBorder="1" applyAlignment="1">
      <alignment vertical="center"/>
    </xf>
    <xf numFmtId="164" fontId="23" fillId="5" borderId="0" xfId="7" applyNumberFormat="1" applyFont="1" applyFill="1" applyBorder="1" applyAlignment="1">
      <alignment horizontal="left" vertical="center" wrapText="1"/>
    </xf>
    <xf numFmtId="164" fontId="27" fillId="5" borderId="0" xfId="7" applyNumberFormat="1" applyFont="1" applyFill="1" applyBorder="1" applyAlignment="1">
      <alignment vertical="center"/>
    </xf>
    <xf numFmtId="164" fontId="28" fillId="5" borderId="0" xfId="7" applyNumberFormat="1" applyFont="1" applyFill="1" applyBorder="1" applyAlignment="1">
      <alignment horizontal="center" vertical="center"/>
    </xf>
    <xf numFmtId="164" fontId="23" fillId="5" borderId="3" xfId="7" applyNumberFormat="1" applyFont="1" applyFill="1" applyBorder="1" applyAlignment="1">
      <alignment vertical="center" wrapText="1"/>
    </xf>
    <xf numFmtId="164" fontId="23" fillId="5" borderId="3" xfId="7" applyNumberFormat="1" applyFont="1" applyFill="1" applyBorder="1" applyAlignment="1">
      <alignment vertical="center"/>
    </xf>
    <xf numFmtId="164" fontId="23" fillId="5" borderId="3" xfId="7" applyNumberFormat="1" applyFont="1" applyFill="1" applyBorder="1" applyAlignment="1">
      <alignment horizontal="center" vertical="center" wrapText="1"/>
    </xf>
    <xf numFmtId="164" fontId="23" fillId="5" borderId="3" xfId="7" applyNumberFormat="1" applyFont="1" applyFill="1" applyBorder="1" applyAlignment="1">
      <alignment horizontal="center" vertical="center"/>
    </xf>
    <xf numFmtId="164" fontId="23" fillId="0" borderId="16" xfId="7" applyNumberFormat="1" applyFont="1" applyFill="1" applyBorder="1" applyAlignment="1">
      <alignment horizontal="center" vertical="center" wrapText="1"/>
    </xf>
    <xf numFmtId="164" fontId="23" fillId="5" borderId="12" xfId="7" applyNumberFormat="1" applyFont="1" applyFill="1" applyBorder="1" applyAlignment="1">
      <alignment vertical="center"/>
    </xf>
    <xf numFmtId="164" fontId="23" fillId="5" borderId="53" xfId="7" applyNumberFormat="1" applyFont="1" applyFill="1" applyBorder="1" applyAlignment="1">
      <alignment horizontal="left" vertical="center"/>
    </xf>
    <xf numFmtId="164" fontId="23" fillId="5" borderId="0" xfId="7" applyNumberFormat="1" applyFont="1" applyFill="1" applyAlignment="1">
      <alignment horizontal="center" vertical="center"/>
    </xf>
    <xf numFmtId="164" fontId="23" fillId="6" borderId="39" xfId="7" applyNumberFormat="1" applyFont="1" applyFill="1" applyBorder="1" applyAlignment="1">
      <alignment horizontal="center" vertical="center" wrapText="1"/>
    </xf>
    <xf numFmtId="164" fontId="23" fillId="6" borderId="11" xfId="7" applyNumberFormat="1" applyFont="1" applyFill="1" applyBorder="1" applyAlignment="1">
      <alignment horizontal="center" vertical="center"/>
    </xf>
    <xf numFmtId="164" fontId="28" fillId="5" borderId="0" xfId="7" applyNumberFormat="1" applyFont="1" applyFill="1" applyAlignment="1">
      <alignment horizontal="center" vertical="center" wrapText="1"/>
    </xf>
    <xf numFmtId="164" fontId="28" fillId="5" borderId="0" xfId="7" applyNumberFormat="1" applyFont="1" applyFill="1" applyBorder="1" applyAlignment="1">
      <alignment horizontal="left" vertical="center" wrapText="1"/>
    </xf>
    <xf numFmtId="164" fontId="27" fillId="5" borderId="0" xfId="7" applyNumberFormat="1" applyFont="1" applyFill="1" applyBorder="1" applyAlignment="1">
      <alignment horizontal="left" vertical="center" wrapText="1"/>
    </xf>
    <xf numFmtId="164" fontId="23" fillId="5" borderId="3" xfId="1" applyNumberFormat="1" applyFont="1" applyFill="1" applyBorder="1" applyAlignment="1">
      <alignment vertical="center"/>
    </xf>
    <xf numFmtId="164" fontId="23" fillId="5" borderId="3" xfId="1" applyNumberFormat="1" applyFont="1" applyFill="1" applyBorder="1" applyAlignment="1">
      <alignment vertical="center" wrapText="1"/>
    </xf>
    <xf numFmtId="10" fontId="34" fillId="0" borderId="74" xfId="12" applyNumberFormat="1" applyFont="1" applyFill="1" applyBorder="1"/>
    <xf numFmtId="164" fontId="23" fillId="0" borderId="46" xfId="7" quotePrefix="1" applyNumberFormat="1" applyFont="1" applyFill="1" applyBorder="1" applyAlignment="1">
      <alignment wrapText="1"/>
    </xf>
    <xf numFmtId="164" fontId="23" fillId="0" borderId="61" xfId="7" applyNumberFormat="1" applyFont="1" applyFill="1" applyBorder="1" applyAlignment="1"/>
    <xf numFmtId="164" fontId="23" fillId="0" borderId="75" xfId="7" applyNumberFormat="1" applyFont="1" applyFill="1" applyBorder="1" applyAlignment="1"/>
    <xf numFmtId="164" fontId="23" fillId="5" borderId="0" xfId="7" applyNumberFormat="1" applyFont="1" applyFill="1" applyBorder="1" applyAlignment="1">
      <alignment horizontal="center" vertical="center" wrapText="1"/>
    </xf>
    <xf numFmtId="164" fontId="23" fillId="6" borderId="54" xfId="7" applyNumberFormat="1" applyFont="1" applyFill="1" applyBorder="1" applyAlignment="1">
      <alignment horizontal="center" vertical="center"/>
    </xf>
    <xf numFmtId="0" fontId="40" fillId="0" borderId="0" xfId="0" applyFont="1" applyAlignment="1"/>
    <xf numFmtId="165" fontId="23" fillId="5" borderId="0" xfId="7" applyNumberFormat="1" applyFont="1" applyFill="1" applyBorder="1" applyAlignment="1">
      <alignment horizontal="center" vertical="center"/>
    </xf>
    <xf numFmtId="9" fontId="28" fillId="5" borderId="0" xfId="8" applyNumberFormat="1" applyFont="1" applyFill="1" applyAlignment="1">
      <alignment horizontal="center" vertical="center"/>
    </xf>
    <xf numFmtId="3" fontId="34" fillId="7" borderId="76" xfId="3" applyNumberFormat="1" applyFont="1" applyFill="1" applyBorder="1"/>
    <xf numFmtId="3" fontId="34" fillId="0" borderId="69" xfId="3" applyNumberFormat="1" applyFont="1" applyFill="1" applyBorder="1"/>
    <xf numFmtId="164" fontId="23" fillId="0" borderId="6" xfId="7" applyNumberFormat="1" applyFont="1" applyFill="1" applyBorder="1" applyAlignment="1">
      <alignment horizontal="right" vertical="center" wrapText="1"/>
    </xf>
    <xf numFmtId="164" fontId="23" fillId="0" borderId="10" xfId="7" applyNumberFormat="1" applyFont="1" applyFill="1" applyBorder="1" applyAlignment="1">
      <alignment horizontal="right" vertical="center" wrapText="1"/>
    </xf>
    <xf numFmtId="0" fontId="23" fillId="0" borderId="56" xfId="7" applyFont="1" applyFill="1" applyBorder="1" applyAlignment="1"/>
    <xf numFmtId="0" fontId="23" fillId="0" borderId="18" xfId="7" applyFont="1" applyFill="1" applyBorder="1" applyAlignment="1">
      <alignment horizontal="left"/>
    </xf>
    <xf numFmtId="164" fontId="23" fillId="0" borderId="37" xfId="7" applyNumberFormat="1" applyFont="1" applyFill="1" applyBorder="1" applyAlignment="1">
      <alignment horizontal="right" vertical="center" wrapText="1"/>
    </xf>
    <xf numFmtId="167" fontId="34" fillId="0" borderId="71" xfId="3" applyNumberFormat="1" applyFont="1" applyFill="1" applyBorder="1"/>
    <xf numFmtId="0" fontId="35" fillId="9" borderId="39" xfId="0" applyFont="1" applyFill="1" applyBorder="1" applyAlignment="1">
      <alignment horizontal="center" vertical="center" wrapText="1"/>
    </xf>
    <xf numFmtId="164" fontId="23" fillId="6" borderId="42" xfId="7" applyNumberFormat="1" applyFont="1" applyFill="1" applyBorder="1" applyAlignment="1">
      <alignment horizontal="center" vertical="center" wrapText="1"/>
    </xf>
    <xf numFmtId="0" fontId="23" fillId="5" borderId="0" xfId="8" applyFont="1" applyFill="1" applyAlignment="1">
      <alignment vertical="center"/>
    </xf>
    <xf numFmtId="164" fontId="22" fillId="5" borderId="0" xfId="7" applyNumberFormat="1" applyFill="1"/>
    <xf numFmtId="164" fontId="23" fillId="5" borderId="0" xfId="1" applyNumberFormat="1" applyFont="1" applyFill="1" applyBorder="1" applyAlignment="1">
      <alignment horizontal="right" vertical="center"/>
    </xf>
    <xf numFmtId="164" fontId="23" fillId="5" borderId="0" xfId="2" applyNumberFormat="1" applyFont="1" applyFill="1" applyBorder="1" applyAlignment="1">
      <alignment horizontal="right" vertical="center" wrapText="1"/>
    </xf>
    <xf numFmtId="164" fontId="22" fillId="5" borderId="0" xfId="7" applyNumberFormat="1" applyFill="1" applyBorder="1" applyAlignment="1">
      <alignment wrapText="1"/>
    </xf>
    <xf numFmtId="164" fontId="22" fillId="5" borderId="3" xfId="7" applyNumberFormat="1" applyFill="1" applyBorder="1"/>
    <xf numFmtId="164" fontId="22" fillId="5" borderId="3" xfId="7" applyNumberFormat="1" applyFont="1" applyFill="1" applyBorder="1"/>
    <xf numFmtId="164" fontId="23" fillId="5" borderId="3" xfId="7" applyNumberFormat="1" applyFont="1" applyFill="1" applyBorder="1" applyAlignment="1">
      <alignment wrapText="1"/>
    </xf>
    <xf numFmtId="164" fontId="23" fillId="5" borderId="3" xfId="7" applyNumberFormat="1" applyFont="1" applyFill="1" applyBorder="1"/>
    <xf numFmtId="10" fontId="34" fillId="0" borderId="77" xfId="12" applyNumberFormat="1" applyFont="1" applyFill="1" applyBorder="1"/>
    <xf numFmtId="164" fontId="23" fillId="0" borderId="37" xfId="7" applyNumberFormat="1" applyFont="1" applyFill="1" applyBorder="1" applyAlignment="1">
      <alignment vertical="center" wrapText="1"/>
    </xf>
    <xf numFmtId="164" fontId="23" fillId="0" borderId="9" xfId="7" applyNumberFormat="1" applyFont="1" applyFill="1" applyBorder="1" applyAlignment="1">
      <alignment vertical="center"/>
    </xf>
    <xf numFmtId="164" fontId="23" fillId="0" borderId="8" xfId="7" applyNumberFormat="1" applyFont="1" applyFill="1" applyBorder="1" applyAlignment="1">
      <alignment vertical="center"/>
    </xf>
    <xf numFmtId="164" fontId="23" fillId="5" borderId="0" xfId="7" applyNumberFormat="1" applyFont="1" applyFill="1" applyBorder="1" applyAlignment="1">
      <alignment horizontal="right" vertical="center" wrapText="1"/>
    </xf>
    <xf numFmtId="164" fontId="23" fillId="0" borderId="56" xfId="7" applyNumberFormat="1" applyFont="1" applyFill="1" applyBorder="1" applyAlignment="1">
      <alignment vertical="center"/>
    </xf>
    <xf numFmtId="164" fontId="23" fillId="0" borderId="18" xfId="7" applyNumberFormat="1" applyFont="1" applyFill="1" applyBorder="1" applyAlignment="1">
      <alignment vertical="center"/>
    </xf>
    <xf numFmtId="164" fontId="23" fillId="0" borderId="11" xfId="7" applyNumberFormat="1" applyFont="1" applyFill="1" applyBorder="1" applyAlignment="1">
      <alignment vertical="center" wrapText="1"/>
    </xf>
    <xf numFmtId="164" fontId="23" fillId="0" borderId="4" xfId="7" applyNumberFormat="1" applyFont="1" applyFill="1" applyBorder="1" applyAlignment="1">
      <alignment vertical="center" wrapText="1"/>
    </xf>
    <xf numFmtId="164" fontId="23" fillId="6" borderId="72" xfId="7" applyNumberFormat="1" applyFont="1" applyFill="1" applyBorder="1" applyAlignment="1">
      <alignment horizontal="center" vertical="center" wrapText="1"/>
    </xf>
    <xf numFmtId="164" fontId="23" fillId="6" borderId="40" xfId="7" applyNumberFormat="1" applyFont="1" applyFill="1" applyBorder="1" applyAlignment="1">
      <alignment horizontal="center" vertical="center" wrapText="1"/>
    </xf>
    <xf numFmtId="164" fontId="28" fillId="5" borderId="0" xfId="7" applyNumberFormat="1" applyFont="1" applyFill="1" applyBorder="1" applyAlignment="1">
      <alignment horizontal="center" vertical="center" wrapText="1"/>
    </xf>
    <xf numFmtId="3" fontId="34" fillId="7" borderId="72" xfId="3" applyNumberFormat="1" applyFont="1" applyFill="1" applyBorder="1"/>
    <xf numFmtId="3" fontId="34" fillId="0" borderId="78" xfId="3" applyNumberFormat="1" applyFont="1" applyFill="1" applyBorder="1"/>
    <xf numFmtId="164" fontId="23" fillId="0" borderId="48" xfId="7" applyNumberFormat="1" applyFont="1" applyFill="1" applyBorder="1" applyAlignment="1">
      <alignment vertical="center"/>
    </xf>
    <xf numFmtId="164" fontId="23" fillId="0" borderId="61" xfId="7" applyNumberFormat="1" applyFont="1" applyFill="1" applyBorder="1" applyAlignment="1">
      <alignment vertical="center"/>
    </xf>
    <xf numFmtId="164" fontId="23" fillId="0" borderId="9" xfId="7" applyNumberFormat="1" applyFont="1" applyFill="1" applyBorder="1" applyAlignment="1">
      <alignment vertical="center" wrapText="1"/>
    </xf>
    <xf numFmtId="164" fontId="23" fillId="0" borderId="50" xfId="7" applyNumberFormat="1" applyFont="1" applyFill="1" applyBorder="1" applyAlignment="1">
      <alignment vertical="center"/>
    </xf>
    <xf numFmtId="164" fontId="23" fillId="0" borderId="29" xfId="7" applyNumberFormat="1" applyFont="1" applyFill="1" applyBorder="1" applyAlignment="1">
      <alignment vertical="center"/>
    </xf>
    <xf numFmtId="164" fontId="23" fillId="0" borderId="56" xfId="7" applyNumberFormat="1" applyFont="1" applyFill="1" applyBorder="1" applyAlignment="1">
      <alignment vertical="center" wrapText="1"/>
    </xf>
    <xf numFmtId="9" fontId="34" fillId="0" borderId="72" xfId="3" applyFont="1" applyFill="1" applyBorder="1"/>
    <xf numFmtId="164" fontId="23" fillId="0" borderId="4" xfId="7" applyNumberFormat="1" applyFont="1" applyFill="1" applyBorder="1" applyAlignment="1">
      <alignment vertical="center"/>
    </xf>
    <xf numFmtId="164" fontId="23" fillId="6" borderId="38" xfId="7" applyNumberFormat="1" applyFont="1" applyFill="1" applyBorder="1" applyAlignment="1">
      <alignment horizontal="center" vertical="center"/>
    </xf>
    <xf numFmtId="164" fontId="26" fillId="5" borderId="0" xfId="7" applyNumberFormat="1" applyFont="1" applyFill="1" applyAlignment="1">
      <alignment vertical="center"/>
    </xf>
    <xf numFmtId="164" fontId="27" fillId="5" borderId="0" xfId="11" applyNumberFormat="1" applyFont="1" applyFill="1" applyAlignment="1" applyProtection="1">
      <alignment vertical="center"/>
    </xf>
    <xf numFmtId="164" fontId="27" fillId="5" borderId="3" xfId="7" applyNumberFormat="1" applyFont="1" applyFill="1" applyBorder="1" applyAlignment="1">
      <alignment horizontal="left" vertical="center" wrapText="1"/>
    </xf>
    <xf numFmtId="164" fontId="31" fillId="5" borderId="3" xfId="11" applyNumberFormat="1" applyFont="1" applyFill="1" applyBorder="1" applyAlignment="1" applyProtection="1">
      <alignment vertical="center"/>
    </xf>
    <xf numFmtId="0" fontId="22" fillId="5" borderId="0" xfId="7" applyFill="1" applyAlignment="1">
      <alignment vertical="center" wrapText="1"/>
    </xf>
    <xf numFmtId="164" fontId="22" fillId="5" borderId="0" xfId="7" applyNumberFormat="1" applyFill="1" applyAlignment="1">
      <alignment vertical="center" wrapText="1"/>
    </xf>
    <xf numFmtId="164" fontId="29" fillId="5" borderId="0" xfId="11" applyNumberFormat="1" applyFont="1" applyFill="1" applyAlignment="1" applyProtection="1">
      <alignment vertical="center"/>
    </xf>
    <xf numFmtId="10" fontId="33" fillId="12" borderId="79" xfId="3" applyNumberFormat="1" applyFont="1" applyFill="1" applyBorder="1" applyAlignment="1">
      <alignment horizontal="center" vertical="center"/>
    </xf>
    <xf numFmtId="10" fontId="41" fillId="0" borderId="80" xfId="3" applyNumberFormat="1" applyFont="1" applyFill="1" applyBorder="1" applyAlignment="1">
      <alignment horizontal="left"/>
    </xf>
    <xf numFmtId="0" fontId="41" fillId="0" borderId="81" xfId="13" applyFont="1" applyFill="1" applyBorder="1" applyAlignment="1">
      <alignment horizontal="left"/>
    </xf>
    <xf numFmtId="10" fontId="41" fillId="12" borderId="82" xfId="3" applyNumberFormat="1" applyFont="1" applyFill="1" applyBorder="1" applyAlignment="1">
      <alignment horizontal="center"/>
    </xf>
    <xf numFmtId="10" fontId="33" fillId="12" borderId="82" xfId="3" applyNumberFormat="1" applyFont="1" applyFill="1" applyBorder="1" applyAlignment="1">
      <alignment horizontal="center"/>
    </xf>
    <xf numFmtId="10" fontId="33" fillId="12" borderId="79" xfId="3" applyNumberFormat="1" applyFont="1" applyFill="1" applyBorder="1" applyAlignment="1">
      <alignment horizontal="center"/>
    </xf>
    <xf numFmtId="0" fontId="41" fillId="0" borderId="81" xfId="13" applyFont="1" applyBorder="1" applyAlignment="1">
      <alignment horizontal="left" indent="1"/>
    </xf>
    <xf numFmtId="10" fontId="21" fillId="0" borderId="16" xfId="3" applyNumberFormat="1" applyFont="1" applyFill="1" applyBorder="1" applyAlignment="1">
      <alignment horizontal="left" vertical="center"/>
    </xf>
    <xf numFmtId="10" fontId="21" fillId="0" borderId="42" xfId="3" applyNumberFormat="1" applyFont="1" applyFill="1" applyBorder="1" applyAlignment="1">
      <alignment horizontal="center" vertical="center"/>
    </xf>
    <xf numFmtId="10" fontId="21" fillId="0" borderId="13" xfId="3" quotePrefix="1" applyNumberFormat="1" applyFont="1" applyFill="1" applyBorder="1" applyAlignment="1">
      <alignment horizontal="center" vertical="center"/>
    </xf>
    <xf numFmtId="10" fontId="21" fillId="0" borderId="13" xfId="3" applyNumberFormat="1" applyFont="1" applyFill="1" applyBorder="1" applyAlignment="1">
      <alignment horizontal="center" vertical="center"/>
    </xf>
    <xf numFmtId="0" fontId="21" fillId="0" borderId="13" xfId="13" applyFont="1" applyFill="1" applyBorder="1" applyAlignment="1">
      <alignment horizontal="center" vertical="center"/>
    </xf>
    <xf numFmtId="164" fontId="43" fillId="5" borderId="0" xfId="11" applyNumberFormat="1" applyFont="1" applyFill="1" applyAlignment="1" applyProtection="1">
      <alignment vertical="center"/>
    </xf>
    <xf numFmtId="0" fontId="22" fillId="5" borderId="0" xfId="7" applyFill="1" applyBorder="1" applyAlignment="1">
      <alignment vertical="center" wrapText="1"/>
    </xf>
    <xf numFmtId="164" fontId="32" fillId="5" borderId="0" xfId="7" applyNumberFormat="1" applyFont="1" applyFill="1" applyBorder="1" applyAlignment="1">
      <alignment horizontal="left" vertical="center"/>
    </xf>
    <xf numFmtId="164" fontId="27" fillId="5" borderId="0" xfId="7" applyNumberFormat="1" applyFont="1" applyFill="1" applyBorder="1" applyAlignment="1">
      <alignment vertical="center" wrapText="1"/>
    </xf>
    <xf numFmtId="164" fontId="44" fillId="5" borderId="0" xfId="7" applyNumberFormat="1" applyFont="1" applyFill="1" applyBorder="1" applyAlignment="1">
      <alignment vertical="center"/>
    </xf>
    <xf numFmtId="164" fontId="45" fillId="5" borderId="0" xfId="0" applyNumberFormat="1" applyFont="1" applyFill="1"/>
    <xf numFmtId="164" fontId="46" fillId="5" borderId="0" xfId="0" applyNumberFormat="1" applyFont="1" applyFill="1" applyAlignment="1">
      <alignment vertical="center"/>
    </xf>
    <xf numFmtId="164" fontId="47" fillId="5" borderId="0" xfId="0" applyNumberFormat="1" applyFont="1" applyFill="1"/>
    <xf numFmtId="164" fontId="48" fillId="5" borderId="0" xfId="0" applyNumberFormat="1" applyFont="1" applyFill="1" applyAlignment="1">
      <alignment vertical="center"/>
    </xf>
    <xf numFmtId="164" fontId="49" fillId="0" borderId="83" xfId="0" applyNumberFormat="1" applyFont="1" applyFill="1" applyBorder="1" applyAlignment="1">
      <alignment horizontal="right" vertical="center" indent="1"/>
    </xf>
    <xf numFmtId="164" fontId="49" fillId="13" borderId="84" xfId="14" applyNumberFormat="1" applyFont="1" applyFill="1" applyBorder="1" applyAlignment="1">
      <alignment vertical="center"/>
    </xf>
    <xf numFmtId="9" fontId="49" fillId="0" borderId="85" xfId="3" applyFont="1" applyFill="1" applyBorder="1" applyAlignment="1">
      <alignment horizontal="right" vertical="center" indent="1"/>
    </xf>
    <xf numFmtId="164" fontId="49" fillId="0" borderId="85" xfId="0" applyNumberFormat="1" applyFont="1" applyFill="1" applyBorder="1" applyAlignment="1">
      <alignment horizontal="right" vertical="center" indent="1"/>
    </xf>
    <xf numFmtId="164" fontId="49" fillId="13" borderId="88" xfId="14" applyNumberFormat="1" applyFont="1" applyFill="1" applyBorder="1" applyAlignment="1">
      <alignment vertical="center"/>
    </xf>
    <xf numFmtId="0" fontId="35" fillId="9" borderId="4" xfId="14" applyFont="1" applyFill="1" applyBorder="1" applyAlignment="1">
      <alignment horizontal="center" vertical="top" wrapText="1"/>
    </xf>
    <xf numFmtId="0" fontId="35" fillId="9" borderId="45" xfId="14" applyFont="1" applyFill="1" applyBorder="1" applyAlignment="1">
      <alignment horizontal="center" vertical="top" wrapText="1"/>
    </xf>
    <xf numFmtId="0" fontId="35" fillId="9" borderId="38" xfId="14" applyFont="1" applyFill="1" applyBorder="1" applyAlignment="1">
      <alignment vertical="top" wrapText="1"/>
    </xf>
    <xf numFmtId="164" fontId="23" fillId="0" borderId="0" xfId="0" applyNumberFormat="1" applyFont="1" applyFill="1"/>
    <xf numFmtId="164" fontId="24" fillId="5" borderId="0" xfId="0" applyNumberFormat="1" applyFont="1" applyFill="1"/>
    <xf numFmtId="164" fontId="28" fillId="0" borderId="0" xfId="0" applyNumberFormat="1" applyFont="1" applyFill="1"/>
    <xf numFmtId="164" fontId="52" fillId="0" borderId="0" xfId="0" applyNumberFormat="1" applyFont="1" applyFill="1"/>
    <xf numFmtId="164" fontId="52" fillId="0" borderId="0" xfId="0" applyNumberFormat="1" applyFont="1" applyFill="1" applyAlignment="1">
      <alignment wrapText="1"/>
    </xf>
    <xf numFmtId="164" fontId="53" fillId="5" borderId="90" xfId="0" applyNumberFormat="1" applyFont="1" applyFill="1" applyBorder="1" applyAlignment="1">
      <alignment horizontal="center" vertical="center"/>
    </xf>
    <xf numFmtId="164" fontId="53" fillId="5" borderId="91" xfId="0" applyNumberFormat="1" applyFont="1" applyFill="1" applyBorder="1" applyAlignment="1">
      <alignment horizontal="center" vertical="center"/>
    </xf>
    <xf numFmtId="0" fontId="53" fillId="0" borderId="60" xfId="14" applyFont="1" applyFill="1" applyBorder="1" applyAlignment="1">
      <alignment horizontal="center" vertical="center" wrapText="1"/>
    </xf>
    <xf numFmtId="0" fontId="35" fillId="9" borderId="93" xfId="14" applyFont="1" applyFill="1" applyBorder="1" applyAlignment="1">
      <alignment vertical="center"/>
    </xf>
    <xf numFmtId="0" fontId="35" fillId="9" borderId="94" xfId="14" applyFont="1" applyFill="1" applyBorder="1" applyAlignment="1">
      <alignment vertical="center"/>
    </xf>
    <xf numFmtId="0" fontId="35" fillId="9" borderId="46" xfId="14" applyFont="1" applyFill="1" applyBorder="1" applyAlignment="1">
      <alignment horizontal="center" vertical="center" wrapText="1"/>
    </xf>
    <xf numFmtId="0" fontId="35" fillId="9" borderId="94" xfId="14" applyFont="1" applyFill="1" applyBorder="1" applyAlignment="1">
      <alignment horizontal="center" vertical="center" wrapText="1"/>
    </xf>
    <xf numFmtId="164" fontId="54" fillId="5" borderId="0" xfId="0" applyNumberFormat="1" applyFont="1" applyFill="1" applyAlignment="1">
      <alignment wrapText="1"/>
    </xf>
    <xf numFmtId="164" fontId="54" fillId="5" borderId="0" xfId="0" applyNumberFormat="1" applyFont="1" applyFill="1"/>
    <xf numFmtId="164" fontId="55" fillId="5" borderId="0" xfId="0" applyNumberFormat="1" applyFont="1" applyFill="1"/>
    <xf numFmtId="164" fontId="55" fillId="5" borderId="0" xfId="0" applyNumberFormat="1" applyFont="1" applyFill="1" applyAlignment="1">
      <alignment wrapText="1"/>
    </xf>
    <xf numFmtId="164" fontId="49" fillId="13" borderId="87" xfId="10" applyNumberFormat="1" applyFont="1" applyFill="1" applyBorder="1" applyAlignment="1">
      <alignment horizontal="center" vertical="center"/>
    </xf>
    <xf numFmtId="164" fontId="49" fillId="13" borderId="89" xfId="10" applyNumberFormat="1" applyFont="1" applyFill="1" applyBorder="1" applyAlignment="1">
      <alignment vertical="center"/>
    </xf>
    <xf numFmtId="0" fontId="35" fillId="9" borderId="37" xfId="10" applyFont="1" applyFill="1" applyBorder="1" applyAlignment="1">
      <alignment horizontal="center" vertical="top" wrapText="1"/>
    </xf>
    <xf numFmtId="0" fontId="35" fillId="9" borderId="38" xfId="10" applyFont="1" applyFill="1" applyBorder="1" applyAlignment="1">
      <alignment vertical="top" wrapText="1"/>
    </xf>
    <xf numFmtId="0" fontId="35" fillId="9" borderId="54" xfId="10" applyFont="1" applyFill="1" applyBorder="1" applyAlignment="1">
      <alignment vertical="top" wrapText="1"/>
    </xf>
    <xf numFmtId="0" fontId="53" fillId="0" borderId="48" xfId="10" applyFont="1" applyFill="1" applyBorder="1" applyAlignment="1">
      <alignment horizontal="center" vertical="center" wrapText="1"/>
    </xf>
    <xf numFmtId="164" fontId="23" fillId="0" borderId="98" xfId="7" applyNumberFormat="1" applyFont="1" applyFill="1" applyBorder="1" applyAlignment="1">
      <alignment vertical="center"/>
    </xf>
    <xf numFmtId="164" fontId="23" fillId="0" borderId="99" xfId="7" applyNumberFormat="1" applyFont="1" applyFill="1" applyBorder="1" applyAlignment="1">
      <alignment vertical="center"/>
    </xf>
    <xf numFmtId="0" fontId="35" fillId="9" borderId="47" xfId="10" applyFont="1" applyFill="1" applyBorder="1" applyAlignment="1">
      <alignment horizontal="center" vertical="center" wrapText="1"/>
    </xf>
    <xf numFmtId="0" fontId="35" fillId="9" borderId="54" xfId="10" applyFont="1" applyFill="1" applyBorder="1" applyAlignment="1">
      <alignment horizontal="center" vertical="center" wrapText="1"/>
    </xf>
    <xf numFmtId="0" fontId="35" fillId="9" borderId="44" xfId="10" applyFont="1" applyFill="1" applyBorder="1" applyAlignment="1">
      <alignment horizontal="right" vertical="center" wrapText="1" indent="2"/>
    </xf>
    <xf numFmtId="0" fontId="35" fillId="9" borderId="38" xfId="10" applyFont="1" applyFill="1" applyBorder="1" applyAlignment="1">
      <alignment horizontal="center" vertical="center" wrapText="1"/>
    </xf>
    <xf numFmtId="0" fontId="35" fillId="9" borderId="54" xfId="10" applyFont="1" applyFill="1" applyBorder="1" applyAlignment="1">
      <alignment horizontal="left" vertical="center"/>
    </xf>
    <xf numFmtId="0" fontId="56" fillId="4" borderId="0" xfId="15" applyFont="1" applyFill="1" applyBorder="1" applyAlignment="1">
      <alignment wrapText="1"/>
    </xf>
    <xf numFmtId="1" fontId="34" fillId="7" borderId="69" xfId="3" applyNumberFormat="1" applyFont="1" applyFill="1" applyBorder="1"/>
    <xf numFmtId="10" fontId="34" fillId="0" borderId="71" xfId="3" applyNumberFormat="1" applyFont="1" applyFill="1" applyBorder="1"/>
    <xf numFmtId="164" fontId="23" fillId="0" borderId="73" xfId="0" applyNumberFormat="1" applyFont="1" applyFill="1" applyBorder="1" applyAlignment="1">
      <alignment horizontal="center"/>
    </xf>
    <xf numFmtId="164" fontId="23" fillId="0" borderId="72" xfId="0" applyNumberFormat="1" applyFont="1" applyFill="1" applyBorder="1" applyAlignment="1">
      <alignment horizontal="center"/>
    </xf>
    <xf numFmtId="164" fontId="47" fillId="13" borderId="50" xfId="10" applyNumberFormat="1" applyFont="1" applyFill="1" applyBorder="1" applyAlignment="1">
      <alignment vertical="center"/>
    </xf>
    <xf numFmtId="164" fontId="47" fillId="13" borderId="50" xfId="10" quotePrefix="1" applyNumberFormat="1" applyFont="1" applyFill="1" applyBorder="1" applyAlignment="1">
      <alignment vertical="center"/>
    </xf>
    <xf numFmtId="10" fontId="57" fillId="9" borderId="16" xfId="0" applyNumberFormat="1" applyFont="1" applyFill="1" applyBorder="1" applyAlignment="1">
      <alignment horizontal="center" vertical="center" wrapText="1"/>
    </xf>
    <xf numFmtId="0" fontId="57" fillId="9" borderId="12" xfId="0" applyFont="1" applyFill="1" applyBorder="1" applyAlignment="1">
      <alignment horizontal="center" vertical="center" wrapText="1"/>
    </xf>
    <xf numFmtId="0" fontId="35" fillId="9" borderId="13" xfId="10" applyFont="1" applyFill="1" applyBorder="1" applyAlignment="1">
      <alignment horizontal="center" vertical="center" wrapText="1"/>
    </xf>
    <xf numFmtId="0" fontId="35" fillId="9" borderId="39" xfId="10" applyFont="1" applyFill="1" applyBorder="1" applyAlignment="1">
      <alignment horizontal="center" vertical="center" wrapText="1"/>
    </xf>
    <xf numFmtId="0" fontId="39" fillId="9" borderId="50" xfId="10" applyFont="1" applyFill="1" applyBorder="1" applyAlignment="1">
      <alignment horizontal="center" vertical="center" wrapText="1"/>
    </xf>
    <xf numFmtId="165" fontId="58" fillId="4" borderId="50" xfId="15" applyNumberFormat="1" applyFont="1" applyFill="1" applyBorder="1" applyAlignment="1">
      <alignment wrapText="1"/>
    </xf>
    <xf numFmtId="165" fontId="58" fillId="4" borderId="50" xfId="16" applyNumberFormat="1" applyFont="1" applyFill="1" applyBorder="1" applyAlignment="1">
      <alignment wrapText="1"/>
    </xf>
    <xf numFmtId="0" fontId="56" fillId="4" borderId="50" xfId="15" applyFont="1" applyFill="1" applyBorder="1" applyAlignment="1">
      <alignment wrapText="1"/>
    </xf>
    <xf numFmtId="165" fontId="59" fillId="4" borderId="50" xfId="17" applyNumberFormat="1" applyFont="1" applyFill="1" applyBorder="1" applyAlignment="1">
      <alignment horizontal="center" wrapText="1"/>
    </xf>
    <xf numFmtId="165" fontId="58" fillId="0" borderId="50" xfId="18" applyNumberFormat="1" applyFont="1" applyFill="1" applyBorder="1" applyAlignment="1">
      <alignment wrapText="1"/>
    </xf>
    <xf numFmtId="0" fontId="58" fillId="14" borderId="50" xfId="15" applyFont="1" applyFill="1" applyBorder="1" applyAlignment="1">
      <alignment wrapText="1"/>
    </xf>
    <xf numFmtId="0" fontId="58" fillId="14" borderId="50" xfId="15" applyFont="1" applyFill="1" applyBorder="1" applyAlignment="1">
      <alignment horizontal="center" wrapText="1"/>
    </xf>
    <xf numFmtId="0" fontId="56" fillId="14" borderId="50" xfId="15" applyFont="1" applyFill="1" applyBorder="1" applyAlignment="1">
      <alignment wrapText="1"/>
    </xf>
    <xf numFmtId="0" fontId="61" fillId="3" borderId="30" xfId="19" applyFont="1" applyBorder="1" applyAlignment="1">
      <alignment wrapText="1"/>
    </xf>
    <xf numFmtId="0" fontId="61" fillId="3" borderId="34" xfId="19" applyFont="1" applyBorder="1" applyAlignment="1"/>
    <xf numFmtId="0" fontId="62" fillId="4" borderId="0" xfId="15" applyFont="1" applyFill="1" applyBorder="1" applyAlignment="1">
      <alignment wrapText="1"/>
    </xf>
    <xf numFmtId="165" fontId="0" fillId="4" borderId="50" xfId="16" applyNumberFormat="1" applyFont="1" applyFill="1" applyBorder="1" applyAlignment="1">
      <alignment wrapText="1"/>
    </xf>
    <xf numFmtId="165" fontId="56" fillId="4" borderId="50" xfId="15" applyNumberFormat="1" applyFont="1" applyFill="1" applyBorder="1" applyAlignment="1">
      <alignment wrapText="1"/>
    </xf>
    <xf numFmtId="165" fontId="0" fillId="15" borderId="50" xfId="16" applyNumberFormat="1" applyFont="1" applyFill="1" applyBorder="1" applyAlignment="1">
      <alignment wrapText="1"/>
    </xf>
    <xf numFmtId="165" fontId="0" fillId="16" borderId="50" xfId="16" applyNumberFormat="1" applyFont="1" applyFill="1" applyBorder="1" applyAlignment="1">
      <alignment wrapText="1"/>
    </xf>
    <xf numFmtId="0" fontId="56" fillId="14" borderId="50" xfId="15" applyFont="1" applyFill="1" applyBorder="1" applyAlignment="1">
      <alignment horizontal="center" wrapText="1"/>
    </xf>
    <xf numFmtId="164" fontId="58" fillId="0" borderId="50" xfId="20" applyNumberFormat="1" applyFont="1" applyFill="1" applyBorder="1" applyAlignment="1">
      <alignment horizontal="center" vertical="center"/>
    </xf>
    <xf numFmtId="164" fontId="58" fillId="4" borderId="50" xfId="20" applyNumberFormat="1" applyFont="1" applyFill="1" applyBorder="1" applyAlignment="1">
      <alignment vertical="center"/>
    </xf>
    <xf numFmtId="164" fontId="58" fillId="5" borderId="0" xfId="15" applyNumberFormat="1" applyFont="1" applyFill="1" applyBorder="1"/>
    <xf numFmtId="164" fontId="58" fillId="5" borderId="0" xfId="15" applyNumberFormat="1" applyFont="1" applyFill="1"/>
    <xf numFmtId="169" fontId="58" fillId="5" borderId="0" xfId="15" applyNumberFormat="1" applyFont="1" applyFill="1"/>
    <xf numFmtId="164" fontId="59" fillId="5" borderId="0" xfId="15" applyNumberFormat="1" applyFont="1" applyFill="1" applyBorder="1"/>
    <xf numFmtId="164" fontId="63" fillId="5" borderId="0" xfId="15" applyNumberFormat="1" applyFont="1" applyFill="1" applyBorder="1"/>
    <xf numFmtId="164" fontId="64" fillId="5" borderId="0" xfId="15" applyNumberFormat="1" applyFont="1" applyFill="1"/>
    <xf numFmtId="0" fontId="41" fillId="0" borderId="100" xfId="13" applyFont="1" applyFill="1" applyBorder="1" applyAlignment="1">
      <alignment horizontal="left"/>
    </xf>
    <xf numFmtId="0" fontId="41" fillId="0" borderId="101" xfId="13" applyFont="1" applyFill="1" applyBorder="1" applyAlignment="1">
      <alignment horizontal="left"/>
    </xf>
    <xf numFmtId="0" fontId="41" fillId="0" borderId="100" xfId="13" applyFont="1" applyBorder="1" applyAlignment="1">
      <alignment horizontal="left" indent="1"/>
    </xf>
    <xf numFmtId="0" fontId="41" fillId="0" borderId="101" xfId="13" applyFont="1" applyBorder="1" applyAlignment="1">
      <alignment horizontal="left" indent="1"/>
    </xf>
    <xf numFmtId="164" fontId="59" fillId="5" borderId="0" xfId="15" applyNumberFormat="1" applyFont="1" applyFill="1"/>
    <xf numFmtId="0" fontId="41" fillId="0" borderId="85" xfId="13" applyFont="1" applyBorder="1" applyAlignment="1">
      <alignment horizontal="left" indent="1"/>
    </xf>
    <xf numFmtId="0" fontId="41" fillId="0" borderId="102" xfId="13" applyFont="1" applyBorder="1" applyAlignment="1">
      <alignment horizontal="left" indent="1"/>
    </xf>
    <xf numFmtId="0" fontId="21" fillId="0" borderId="42" xfId="13" applyFont="1" applyFill="1" applyBorder="1" applyAlignment="1">
      <alignment horizontal="center" vertical="center"/>
    </xf>
    <xf numFmtId="0" fontId="21" fillId="0" borderId="13" xfId="13" applyFont="1" applyFill="1" applyBorder="1" applyAlignment="1">
      <alignment horizontal="left" vertical="center"/>
    </xf>
    <xf numFmtId="0" fontId="65" fillId="4" borderId="0" xfId="15" applyFont="1" applyFill="1" applyBorder="1" applyAlignment="1"/>
    <xf numFmtId="9" fontId="23" fillId="5" borderId="0" xfId="3" applyFont="1" applyFill="1"/>
    <xf numFmtId="164" fontId="23" fillId="7" borderId="0" xfId="0" applyNumberFormat="1" applyFont="1" applyFill="1" applyAlignment="1">
      <alignment horizontal="center" vertical="center"/>
    </xf>
    <xf numFmtId="164" fontId="23" fillId="7" borderId="72" xfId="0" applyNumberFormat="1" applyFont="1" applyFill="1" applyBorder="1"/>
    <xf numFmtId="9" fontId="23" fillId="5" borderId="0" xfId="3" applyFont="1" applyFill="1" applyAlignment="1">
      <alignment horizontal="center"/>
    </xf>
    <xf numFmtId="164" fontId="49" fillId="13" borderId="69" xfId="20" applyNumberFormat="1" applyFont="1" applyFill="1" applyBorder="1" applyAlignment="1">
      <alignment vertical="center"/>
    </xf>
    <xf numFmtId="164" fontId="49" fillId="13" borderId="73" xfId="20" applyNumberFormat="1" applyFont="1" applyFill="1" applyBorder="1" applyAlignment="1">
      <alignment vertical="center"/>
    </xf>
    <xf numFmtId="0" fontId="35" fillId="9" borderId="13" xfId="20" applyFont="1" applyFill="1" applyBorder="1" applyAlignment="1">
      <alignment horizontal="center" vertical="center" wrapText="1"/>
    </xf>
    <xf numFmtId="0" fontId="35" fillId="9" borderId="103" xfId="20" applyFont="1" applyFill="1" applyBorder="1" applyAlignment="1">
      <alignment horizontal="center" vertical="center" wrapText="1"/>
    </xf>
    <xf numFmtId="0" fontId="35" fillId="9" borderId="12" xfId="20" applyFont="1" applyFill="1" applyBorder="1" applyAlignment="1">
      <alignment horizontal="left" vertical="center" wrapText="1"/>
    </xf>
    <xf numFmtId="164" fontId="23" fillId="5" borderId="0" xfId="0" applyNumberFormat="1" applyFont="1" applyFill="1" applyAlignment="1">
      <alignment horizontal="center"/>
    </xf>
    <xf numFmtId="9" fontId="66" fillId="0" borderId="64" xfId="3" applyFont="1" applyFill="1" applyBorder="1" applyAlignment="1">
      <alignment horizontal="center" vertical="center" wrapText="1"/>
    </xf>
    <xf numFmtId="0" fontId="35" fillId="9" borderId="52" xfId="20" applyFont="1" applyFill="1" applyBorder="1" applyAlignment="1">
      <alignment horizontal="center" vertical="center" wrapText="1"/>
    </xf>
    <xf numFmtId="164" fontId="67" fillId="0" borderId="0" xfId="0" applyNumberFormat="1" applyFont="1" applyFill="1"/>
    <xf numFmtId="165" fontId="23" fillId="5" borderId="0" xfId="0" applyNumberFormat="1" applyFont="1" applyFill="1" applyAlignment="1">
      <alignment horizontal="center"/>
    </xf>
    <xf numFmtId="164" fontId="23" fillId="0" borderId="15" xfId="7" applyNumberFormat="1" applyFont="1" applyFill="1" applyBorder="1" applyAlignment="1">
      <alignment horizontal="right" vertical="center" wrapText="1"/>
    </xf>
    <xf numFmtId="164" fontId="23" fillId="0" borderId="7" xfId="7" applyNumberFormat="1" applyFont="1" applyFill="1" applyBorder="1" applyAlignment="1">
      <alignment vertical="center"/>
    </xf>
    <xf numFmtId="164" fontId="23" fillId="0" borderId="21" xfId="7" applyNumberFormat="1" applyFont="1" applyFill="1" applyBorder="1" applyAlignment="1">
      <alignment horizontal="right" vertical="center" wrapText="1"/>
    </xf>
    <xf numFmtId="164" fontId="23" fillId="0" borderId="5" xfId="7" applyNumberFormat="1" applyFont="1" applyFill="1" applyBorder="1" applyAlignment="1">
      <alignment vertical="center"/>
    </xf>
    <xf numFmtId="164" fontId="23" fillId="0" borderId="28" xfId="7" applyNumberFormat="1" applyFont="1" applyFill="1" applyBorder="1" applyAlignment="1">
      <alignment horizontal="center" vertical="center"/>
    </xf>
    <xf numFmtId="164" fontId="23" fillId="0" borderId="29" xfId="7" applyNumberFormat="1" applyFont="1" applyFill="1" applyBorder="1" applyAlignment="1">
      <alignment horizontal="center" vertical="center"/>
    </xf>
    <xf numFmtId="164" fontId="23" fillId="0" borderId="31" xfId="7" applyNumberFormat="1" applyFont="1" applyFill="1" applyBorder="1" applyAlignment="1">
      <alignment horizontal="right" vertical="center" wrapText="1"/>
    </xf>
    <xf numFmtId="164" fontId="23" fillId="0" borderId="34" xfId="7" applyNumberFormat="1" applyFont="1" applyFill="1" applyBorder="1" applyAlignment="1">
      <alignment horizontal="center" vertical="center" wrapText="1"/>
    </xf>
    <xf numFmtId="164" fontId="23" fillId="0" borderId="27" xfId="7" applyNumberFormat="1" applyFont="1" applyFill="1" applyBorder="1" applyAlignment="1">
      <alignment horizontal="right" vertical="center" wrapText="1"/>
    </xf>
    <xf numFmtId="164" fontId="23" fillId="0" borderId="67" xfId="7" applyNumberFormat="1" applyFont="1" applyFill="1" applyBorder="1" applyAlignment="1">
      <alignment vertical="center"/>
    </xf>
    <xf numFmtId="164" fontId="23" fillId="0" borderId="20" xfId="7" applyNumberFormat="1" applyFont="1" applyFill="1" applyBorder="1" applyAlignment="1">
      <alignment vertical="center"/>
    </xf>
    <xf numFmtId="164" fontId="23" fillId="0" borderId="25" xfId="7" applyNumberFormat="1" applyFont="1" applyFill="1" applyBorder="1" applyAlignment="1">
      <alignment horizontal="right" vertical="center" wrapText="1"/>
    </xf>
    <xf numFmtId="164" fontId="23" fillId="0" borderId="68" xfId="7" applyNumberFormat="1" applyFont="1" applyFill="1" applyBorder="1" applyAlignment="1">
      <alignment vertical="center"/>
    </xf>
    <xf numFmtId="164" fontId="23" fillId="0" borderId="23" xfId="7" applyNumberFormat="1" applyFont="1" applyFill="1" applyBorder="1" applyAlignment="1">
      <alignment vertical="center"/>
    </xf>
    <xf numFmtId="164" fontId="23" fillId="0" borderId="28" xfId="7" quotePrefix="1" applyNumberFormat="1" applyFont="1" applyFill="1" applyBorder="1" applyAlignment="1">
      <alignment horizontal="center" vertical="center" wrapText="1"/>
    </xf>
    <xf numFmtId="164" fontId="23" fillId="0" borderId="29" xfId="7" applyNumberFormat="1" applyFont="1" applyFill="1" applyBorder="1" applyAlignment="1">
      <alignment horizontal="center" vertical="center" wrapText="1"/>
    </xf>
    <xf numFmtId="164" fontId="23" fillId="0" borderId="5" xfId="7" applyNumberFormat="1" applyFont="1" applyFill="1" applyBorder="1" applyAlignment="1">
      <alignment horizontal="left" vertical="center" wrapText="1"/>
    </xf>
    <xf numFmtId="164" fontId="23" fillId="0" borderId="5" xfId="7" applyNumberFormat="1" applyFont="1" applyFill="1" applyBorder="1" applyAlignment="1">
      <alignment vertical="center" wrapText="1"/>
    </xf>
    <xf numFmtId="164" fontId="23" fillId="0" borderId="39" xfId="7" applyNumberFormat="1" applyFont="1" applyFill="1" applyBorder="1" applyAlignment="1">
      <alignment horizontal="right" vertical="center" wrapText="1"/>
    </xf>
    <xf numFmtId="164" fontId="23" fillId="0" borderId="70" xfId="7" applyNumberFormat="1" applyFont="1" applyFill="1" applyBorder="1" applyAlignment="1">
      <alignment vertical="center" wrapText="1"/>
    </xf>
    <xf numFmtId="164" fontId="23" fillId="6" borderId="16" xfId="7" applyNumberFormat="1" applyFont="1" applyFill="1" applyBorder="1" applyAlignment="1">
      <alignment horizontal="center" vertical="center" wrapText="1"/>
    </xf>
    <xf numFmtId="164" fontId="23" fillId="6" borderId="103" xfId="7" applyNumberFormat="1" applyFont="1" applyFill="1" applyBorder="1" applyAlignment="1">
      <alignment horizontal="center" vertical="center" wrapText="1"/>
    </xf>
    <xf numFmtId="164" fontId="23" fillId="6" borderId="12" xfId="7" applyNumberFormat="1" applyFont="1" applyFill="1" applyBorder="1" applyAlignment="1">
      <alignment horizontal="center" vertical="center"/>
    </xf>
    <xf numFmtId="164" fontId="28" fillId="5" borderId="3" xfId="1" applyNumberFormat="1" applyFont="1" applyFill="1" applyBorder="1" applyAlignment="1">
      <alignment horizontal="center" vertical="center" wrapText="1"/>
    </xf>
    <xf numFmtId="164" fontId="28" fillId="5" borderId="3" xfId="7" applyNumberFormat="1" applyFont="1" applyFill="1" applyBorder="1" applyAlignment="1">
      <alignment vertical="center"/>
    </xf>
    <xf numFmtId="165" fontId="49" fillId="0" borderId="39" xfId="0" applyNumberFormat="1" applyFont="1" applyFill="1" applyBorder="1" applyAlignment="1">
      <alignment horizontal="center" vertical="center"/>
    </xf>
    <xf numFmtId="164" fontId="49" fillId="0" borderId="104" xfId="0" applyNumberFormat="1" applyFont="1" applyFill="1" applyBorder="1" applyAlignment="1">
      <alignment horizontal="center"/>
    </xf>
    <xf numFmtId="164" fontId="23" fillId="7" borderId="0" xfId="0" applyNumberFormat="1" applyFont="1" applyFill="1" applyAlignment="1">
      <alignment horizontal="center"/>
    </xf>
    <xf numFmtId="164" fontId="49" fillId="13" borderId="107" xfId="20" applyNumberFormat="1" applyFont="1" applyFill="1" applyBorder="1" applyAlignment="1">
      <alignment horizontal="center" vertical="center"/>
    </xf>
    <xf numFmtId="0" fontId="35" fillId="9" borderId="16" xfId="20" applyFont="1" applyFill="1" applyBorder="1" applyAlignment="1">
      <alignment horizontal="center" vertical="center" wrapText="1"/>
    </xf>
    <xf numFmtId="0" fontId="35" fillId="9" borderId="39" xfId="20" applyFont="1" applyFill="1" applyBorder="1" applyAlignment="1">
      <alignment horizontal="center" vertical="center" wrapText="1"/>
    </xf>
    <xf numFmtId="0" fontId="35" fillId="9" borderId="12" xfId="20" applyFont="1" applyFill="1" applyBorder="1" applyAlignment="1">
      <alignment horizontal="center" vertical="center" wrapText="1"/>
    </xf>
    <xf numFmtId="0" fontId="39" fillId="9" borderId="16" xfId="20" applyFont="1" applyFill="1" applyBorder="1" applyAlignment="1">
      <alignment horizontal="center" vertical="center" wrapText="1"/>
    </xf>
    <xf numFmtId="0" fontId="39" fillId="9" borderId="12" xfId="20" applyFont="1" applyFill="1" applyBorder="1" applyAlignment="1">
      <alignment horizontal="center" vertical="center" wrapText="1"/>
    </xf>
    <xf numFmtId="164" fontId="23" fillId="5" borderId="0" xfId="0" applyNumberFormat="1" applyFont="1" applyFill="1" applyBorder="1" applyAlignment="1">
      <alignment horizontal="center"/>
    </xf>
    <xf numFmtId="9" fontId="39" fillId="17" borderId="61" xfId="3" applyFont="1" applyFill="1" applyBorder="1" applyAlignment="1">
      <alignment horizontal="center" vertical="top" wrapText="1"/>
    </xf>
    <xf numFmtId="0" fontId="39" fillId="9" borderId="75" xfId="20" applyFont="1" applyFill="1" applyBorder="1" applyAlignment="1">
      <alignment horizontal="center" vertical="top" wrapText="1"/>
    </xf>
    <xf numFmtId="164" fontId="71" fillId="5" borderId="0" xfId="0" applyNumberFormat="1" applyFont="1" applyFill="1"/>
    <xf numFmtId="164" fontId="22" fillId="5" borderId="0" xfId="0" applyNumberFormat="1" applyFont="1" applyFill="1" applyAlignment="1">
      <alignment horizontal="left" vertical="top"/>
    </xf>
    <xf numFmtId="164" fontId="49" fillId="13" borderId="107" xfId="20" applyNumberFormat="1" applyFont="1" applyFill="1" applyBorder="1" applyAlignment="1">
      <alignment horizontal="left" vertical="center"/>
    </xf>
    <xf numFmtId="164" fontId="72" fillId="0" borderId="0" xfId="0" applyNumberFormat="1" applyFont="1" applyFill="1" applyAlignment="1">
      <alignment vertical="center"/>
    </xf>
    <xf numFmtId="164" fontId="74" fillId="18" borderId="0" xfId="0" applyNumberFormat="1" applyFont="1" applyFill="1" applyAlignment="1">
      <alignment horizontal="left" vertical="top"/>
    </xf>
    <xf numFmtId="164" fontId="49" fillId="13" borderId="89" xfId="20" applyNumberFormat="1" applyFont="1" applyFill="1" applyBorder="1" applyAlignment="1">
      <alignment horizontal="left" vertical="top"/>
    </xf>
    <xf numFmtId="164" fontId="49" fillId="13" borderId="109" xfId="20" applyNumberFormat="1" applyFont="1" applyFill="1" applyBorder="1" applyAlignment="1">
      <alignment horizontal="left" vertical="top"/>
    </xf>
    <xf numFmtId="164" fontId="49" fillId="13" borderId="107" xfId="20" applyNumberFormat="1" applyFont="1" applyFill="1" applyBorder="1" applyAlignment="1">
      <alignment horizontal="left" vertical="top"/>
    </xf>
    <xf numFmtId="167" fontId="23" fillId="0" borderId="0" xfId="0" applyNumberFormat="1" applyFont="1" applyFill="1"/>
    <xf numFmtId="164" fontId="69" fillId="5" borderId="14" xfId="0" applyNumberFormat="1" applyFont="1" applyFill="1" applyBorder="1" applyAlignment="1">
      <alignment vertical="top"/>
    </xf>
    <xf numFmtId="9" fontId="66" fillId="20" borderId="50" xfId="3" applyFont="1" applyFill="1" applyBorder="1" applyAlignment="1">
      <alignment horizontal="center" vertical="center" wrapText="1"/>
    </xf>
    <xf numFmtId="9" fontId="66" fillId="20" borderId="29" xfId="3" applyFont="1" applyFill="1" applyBorder="1" applyAlignment="1">
      <alignment horizontal="center" vertical="center" wrapText="1"/>
    </xf>
    <xf numFmtId="0" fontId="35" fillId="9" borderId="46" xfId="20" applyFont="1" applyFill="1" applyBorder="1" applyAlignment="1">
      <alignment horizontal="center" vertical="center" wrapText="1"/>
    </xf>
    <xf numFmtId="0" fontId="35" fillId="9" borderId="47" xfId="20" applyFont="1" applyFill="1" applyBorder="1" applyAlignment="1">
      <alignment horizontal="center" vertical="center" wrapText="1"/>
    </xf>
    <xf numFmtId="0" fontId="35" fillId="9" borderId="75" xfId="20" applyFont="1" applyFill="1" applyBorder="1" applyAlignment="1">
      <alignment horizontal="center" vertical="center" wrapText="1"/>
    </xf>
    <xf numFmtId="0" fontId="35" fillId="9" borderId="60" xfId="20" applyFont="1" applyFill="1" applyBorder="1" applyAlignment="1">
      <alignment horizontal="center" vertical="center" wrapText="1"/>
    </xf>
    <xf numFmtId="0" fontId="35" fillId="9" borderId="48" xfId="20" applyFont="1" applyFill="1" applyBorder="1" applyAlignment="1">
      <alignment horizontal="center" vertical="center" wrapText="1"/>
    </xf>
    <xf numFmtId="0" fontId="35" fillId="9" borderId="61" xfId="20" applyFont="1" applyFill="1" applyBorder="1" applyAlignment="1">
      <alignment horizontal="center" vertical="center" wrapText="1"/>
    </xf>
    <xf numFmtId="0" fontId="35" fillId="9" borderId="93" xfId="20" applyFont="1" applyFill="1" applyBorder="1" applyAlignment="1">
      <alignment horizontal="center" vertical="center"/>
    </xf>
    <xf numFmtId="164" fontId="75" fillId="5" borderId="0" xfId="0" applyNumberFormat="1" applyFont="1" applyFill="1"/>
    <xf numFmtId="164" fontId="49" fillId="13" borderId="108" xfId="20" applyNumberFormat="1" applyFont="1" applyFill="1" applyBorder="1" applyAlignment="1">
      <alignment horizontal="left" vertical="top"/>
    </xf>
    <xf numFmtId="0" fontId="35" fillId="9" borderId="37" xfId="20" applyFont="1" applyFill="1" applyBorder="1" applyAlignment="1">
      <alignment horizontal="center" vertical="center" wrapText="1"/>
    </xf>
    <xf numFmtId="0" fontId="35" fillId="9" borderId="4" xfId="20" applyFont="1" applyFill="1" applyBorder="1" applyAlignment="1">
      <alignment horizontal="center" vertical="center" wrapText="1"/>
    </xf>
    <xf numFmtId="164" fontId="77" fillId="5" borderId="0" xfId="0" applyNumberFormat="1" applyFont="1" applyFill="1" applyAlignment="1">
      <alignment horizontal="left" vertical="center"/>
    </xf>
    <xf numFmtId="164" fontId="23" fillId="5" borderId="0" xfId="0" applyNumberFormat="1" applyFont="1" applyFill="1" applyBorder="1"/>
    <xf numFmtId="164" fontId="22" fillId="5" borderId="0" xfId="0" applyNumberFormat="1" applyFont="1" applyFill="1" applyBorder="1" applyAlignment="1">
      <alignment horizontal="left" vertical="top"/>
    </xf>
    <xf numFmtId="167" fontId="23" fillId="0" borderId="0" xfId="0" applyNumberFormat="1" applyFont="1" applyFill="1" applyAlignment="1">
      <alignment horizontal="center"/>
    </xf>
    <xf numFmtId="0" fontId="39" fillId="9" borderId="52" xfId="20" applyFont="1" applyFill="1" applyBorder="1" applyAlignment="1">
      <alignment horizontal="center" vertical="top" wrapText="1"/>
    </xf>
    <xf numFmtId="0" fontId="39" fillId="9" borderId="75" xfId="20" applyFont="1" applyFill="1" applyBorder="1" applyAlignment="1">
      <alignment horizontal="left" vertical="top" wrapText="1"/>
    </xf>
    <xf numFmtId="164" fontId="78" fillId="5" borderId="0" xfId="0" applyNumberFormat="1" applyFont="1" applyFill="1" applyAlignment="1">
      <alignment horizontal="left" vertical="top"/>
    </xf>
    <xf numFmtId="164" fontId="49" fillId="13" borderId="86" xfId="20" applyNumberFormat="1" applyFont="1" applyFill="1" applyBorder="1" applyAlignment="1">
      <alignment horizontal="left" vertical="top"/>
    </xf>
    <xf numFmtId="164" fontId="49" fillId="13" borderId="110" xfId="20" applyNumberFormat="1" applyFont="1" applyFill="1" applyBorder="1" applyAlignment="1">
      <alignment horizontal="left" vertical="top"/>
    </xf>
    <xf numFmtId="0" fontId="39" fillId="9" borderId="52" xfId="20" applyFont="1" applyFill="1" applyBorder="1" applyAlignment="1">
      <alignment horizontal="left" vertical="top" wrapText="1"/>
    </xf>
    <xf numFmtId="167" fontId="23" fillId="5" borderId="0" xfId="0" applyNumberFormat="1" applyFont="1" applyFill="1"/>
    <xf numFmtId="9" fontId="39" fillId="17" borderId="64" xfId="3" applyFont="1" applyFill="1" applyBorder="1" applyAlignment="1">
      <alignment horizontal="left" vertical="top" wrapText="1"/>
    </xf>
    <xf numFmtId="164" fontId="22" fillId="0" borderId="0" xfId="0" applyNumberFormat="1" applyFont="1" applyFill="1" applyAlignment="1">
      <alignment horizontal="left" vertical="top"/>
    </xf>
    <xf numFmtId="164" fontId="80" fillId="5" borderId="0" xfId="0" applyNumberFormat="1" applyFont="1" applyFill="1"/>
    <xf numFmtId="164" fontId="49" fillId="13" borderId="64" xfId="20" applyNumberFormat="1" applyFont="1" applyFill="1" applyBorder="1" applyAlignment="1">
      <alignment horizontal="center" vertical="center"/>
    </xf>
    <xf numFmtId="164" fontId="49" fillId="13" borderId="64" xfId="20" applyNumberFormat="1" applyFont="1" applyFill="1" applyBorder="1" applyAlignment="1">
      <alignment vertical="center"/>
    </xf>
    <xf numFmtId="164" fontId="76" fillId="0" borderId="52" xfId="20" applyNumberFormat="1" applyFont="1" applyFill="1" applyBorder="1" applyAlignment="1">
      <alignment vertical="center"/>
    </xf>
    <xf numFmtId="0" fontId="35" fillId="9" borderId="13" xfId="20" applyFont="1" applyFill="1" applyBorder="1" applyAlignment="1">
      <alignment horizontal="left" vertical="center" wrapText="1"/>
    </xf>
    <xf numFmtId="164" fontId="49" fillId="13" borderId="52" xfId="20" applyNumberFormat="1" applyFont="1" applyFill="1" applyBorder="1" applyAlignment="1">
      <alignment horizontal="center" vertical="center"/>
    </xf>
    <xf numFmtId="164" fontId="49" fillId="13" borderId="52" xfId="20" applyNumberFormat="1" applyFont="1" applyFill="1" applyBorder="1" applyAlignment="1">
      <alignment vertical="center"/>
    </xf>
    <xf numFmtId="167" fontId="30" fillId="5" borderId="0" xfId="0" applyNumberFormat="1" applyFont="1" applyFill="1"/>
    <xf numFmtId="164" fontId="27" fillId="5" borderId="0" xfId="0" applyNumberFormat="1" applyFont="1" applyFill="1"/>
    <xf numFmtId="10" fontId="33" fillId="12" borderId="80" xfId="3" applyNumberFormat="1" applyFont="1" applyFill="1" applyBorder="1" applyAlignment="1">
      <alignment horizontal="center" vertical="center"/>
    </xf>
    <xf numFmtId="0" fontId="41" fillId="0" borderId="111" xfId="13" applyFont="1" applyFill="1" applyBorder="1" applyAlignment="1">
      <alignment horizontal="left"/>
    </xf>
    <xf numFmtId="10" fontId="41" fillId="12" borderId="112" xfId="3" applyNumberFormat="1" applyFont="1" applyFill="1" applyBorder="1" applyAlignment="1">
      <alignment horizontal="center"/>
    </xf>
    <xf numFmtId="0" fontId="41" fillId="0" borderId="111" xfId="13" applyFont="1" applyBorder="1" applyAlignment="1">
      <alignment horizontal="left" indent="1"/>
    </xf>
    <xf numFmtId="10" fontId="33" fillId="12" borderId="82" xfId="3" applyNumberFormat="1" applyFont="1" applyFill="1" applyBorder="1" applyAlignment="1">
      <alignment horizontal="center" vertical="center"/>
    </xf>
    <xf numFmtId="0" fontId="41" fillId="0" borderId="113" xfId="13" applyFont="1" applyBorder="1" applyAlignment="1">
      <alignment horizontal="left" indent="1"/>
    </xf>
    <xf numFmtId="0" fontId="41" fillId="0" borderId="114" xfId="13" applyFont="1" applyBorder="1" applyAlignment="1">
      <alignment horizontal="left" indent="1"/>
    </xf>
    <xf numFmtId="164" fontId="23" fillId="5" borderId="17" xfId="0" applyNumberFormat="1" applyFont="1" applyFill="1" applyBorder="1"/>
    <xf numFmtId="0" fontId="21" fillId="0" borderId="17" xfId="13" applyFont="1" applyFill="1" applyBorder="1" applyAlignment="1">
      <alignment horizontal="center" vertical="center"/>
    </xf>
    <xf numFmtId="0" fontId="21" fillId="0" borderId="14" xfId="13" applyFont="1" applyFill="1" applyBorder="1" applyAlignment="1">
      <alignment horizontal="center" vertical="center"/>
    </xf>
    <xf numFmtId="165" fontId="49" fillId="13" borderId="69" xfId="20" applyNumberFormat="1" applyFont="1" applyFill="1" applyBorder="1" applyAlignment="1">
      <alignment horizontal="center" vertical="center"/>
    </xf>
    <xf numFmtId="164" fontId="49" fillId="7" borderId="69" xfId="20" applyNumberFormat="1" applyFont="1" applyFill="1" applyBorder="1" applyAlignment="1">
      <alignment horizontal="center" vertical="center"/>
    </xf>
    <xf numFmtId="9" fontId="0" fillId="0" borderId="0" xfId="3" applyFont="1" applyAlignment="1">
      <alignment horizontal="center"/>
    </xf>
    <xf numFmtId="164" fontId="49" fillId="13" borderId="74" xfId="20" applyNumberFormat="1" applyFont="1" applyFill="1" applyBorder="1" applyAlignment="1">
      <alignment horizontal="center" vertical="center"/>
    </xf>
    <xf numFmtId="164" fontId="49" fillId="13" borderId="74" xfId="20" applyNumberFormat="1" applyFont="1" applyFill="1" applyBorder="1" applyAlignment="1">
      <alignment vertical="center"/>
    </xf>
    <xf numFmtId="0" fontId="35" fillId="9" borderId="0" xfId="20" applyFont="1" applyFill="1" applyBorder="1" applyAlignment="1">
      <alignment horizontal="center" vertical="center" wrapText="1"/>
    </xf>
    <xf numFmtId="0" fontId="35" fillId="9" borderId="5" xfId="20" applyFont="1" applyFill="1" applyBorder="1" applyAlignment="1">
      <alignment horizontal="center" vertical="center" wrapText="1"/>
    </xf>
    <xf numFmtId="164" fontId="23" fillId="0" borderId="0" xfId="0" applyNumberFormat="1" applyFont="1" applyFill="1" applyBorder="1" applyAlignment="1">
      <alignment horizontal="center" vertical="center" wrapText="1"/>
    </xf>
    <xf numFmtId="164" fontId="49" fillId="13" borderId="44" xfId="20" applyNumberFormat="1" applyFont="1" applyFill="1" applyBorder="1" applyAlignment="1">
      <alignment horizontal="center" vertical="center"/>
    </xf>
    <xf numFmtId="170" fontId="49" fillId="13" borderId="69" xfId="20" applyNumberFormat="1" applyFont="1" applyFill="1" applyBorder="1" applyAlignment="1">
      <alignment horizontal="center" vertical="center"/>
    </xf>
    <xf numFmtId="164" fontId="49" fillId="13" borderId="69" xfId="20" applyNumberFormat="1" applyFont="1" applyFill="1" applyBorder="1" applyAlignment="1">
      <alignment horizontal="center" vertical="center"/>
    </xf>
    <xf numFmtId="164" fontId="49" fillId="21" borderId="69" xfId="20" applyNumberFormat="1" applyFont="1" applyFill="1" applyBorder="1" applyAlignment="1">
      <alignment horizontal="center" vertical="center"/>
    </xf>
    <xf numFmtId="164" fontId="49" fillId="13" borderId="72" xfId="20" applyNumberFormat="1" applyFont="1" applyFill="1" applyBorder="1" applyAlignment="1">
      <alignment horizontal="center" vertical="center"/>
    </xf>
    <xf numFmtId="164" fontId="49" fillId="13" borderId="72" xfId="20" applyNumberFormat="1" applyFont="1" applyFill="1" applyBorder="1" applyAlignment="1">
      <alignment vertical="center"/>
    </xf>
    <xf numFmtId="0" fontId="35" fillId="9" borderId="33" xfId="20" applyFont="1" applyFill="1" applyBorder="1" applyAlignment="1">
      <alignment horizontal="center" vertical="center" wrapText="1"/>
    </xf>
    <xf numFmtId="0" fontId="35" fillId="22" borderId="103" xfId="20" applyFont="1" applyFill="1" applyBorder="1" applyAlignment="1">
      <alignment horizontal="center" vertical="center" wrapText="1"/>
    </xf>
    <xf numFmtId="0" fontId="35" fillId="9" borderId="0" xfId="14" applyFont="1" applyFill="1" applyBorder="1" applyAlignment="1">
      <alignment horizontal="center" vertical="center" wrapText="1"/>
    </xf>
    <xf numFmtId="1" fontId="35" fillId="17" borderId="65" xfId="3" applyNumberFormat="1" applyFont="1" applyFill="1" applyBorder="1" applyAlignment="1">
      <alignment horizontal="left" vertical="center"/>
    </xf>
    <xf numFmtId="1" fontId="35" fillId="17" borderId="30" xfId="3" applyNumberFormat="1" applyFont="1" applyFill="1" applyBorder="1" applyAlignment="1">
      <alignment horizontal="left" vertical="center"/>
    </xf>
    <xf numFmtId="1" fontId="35" fillId="17" borderId="115" xfId="3" applyNumberFormat="1" applyFont="1" applyFill="1" applyBorder="1" applyAlignment="1">
      <alignment horizontal="left" vertical="center"/>
    </xf>
    <xf numFmtId="1" fontId="35" fillId="17" borderId="28" xfId="3" applyNumberFormat="1" applyFont="1" applyFill="1" applyBorder="1" applyAlignment="1">
      <alignment horizontal="left" vertical="center"/>
    </xf>
    <xf numFmtId="0" fontId="35" fillId="9" borderId="29" xfId="20" applyFont="1" applyFill="1" applyBorder="1" applyAlignment="1">
      <alignment horizontal="center" vertical="center" wrapText="1"/>
    </xf>
    <xf numFmtId="0" fontId="35" fillId="9" borderId="115" xfId="20" applyFont="1" applyFill="1" applyBorder="1" applyAlignment="1">
      <alignment horizontal="left" vertical="center"/>
    </xf>
    <xf numFmtId="0" fontId="0" fillId="0" borderId="0" xfId="0" applyFill="1" applyBorder="1"/>
    <xf numFmtId="164" fontId="23" fillId="0" borderId="66" xfId="7" applyNumberFormat="1" applyFont="1" applyFill="1" applyBorder="1" applyAlignment="1">
      <alignment vertical="center"/>
    </xf>
    <xf numFmtId="164" fontId="23" fillId="0" borderId="116" xfId="7" applyNumberFormat="1" applyFont="1" applyFill="1" applyBorder="1" applyAlignment="1">
      <alignment vertical="center"/>
    </xf>
    <xf numFmtId="164" fontId="23" fillId="0" borderId="28" xfId="7" applyNumberFormat="1" applyFont="1" applyFill="1" applyBorder="1" applyAlignment="1">
      <alignment horizontal="center" vertical="center" wrapText="1"/>
    </xf>
    <xf numFmtId="164" fontId="23" fillId="0" borderId="50" xfId="7" applyNumberFormat="1" applyFont="1" applyFill="1" applyBorder="1" applyAlignment="1">
      <alignment vertical="center" wrapText="1"/>
    </xf>
    <xf numFmtId="164" fontId="23" fillId="0" borderId="68" xfId="7" applyNumberFormat="1" applyFont="1" applyFill="1" applyBorder="1" applyAlignment="1">
      <alignment vertical="center" wrapText="1"/>
    </xf>
    <xf numFmtId="164" fontId="23" fillId="0" borderId="67" xfId="7" applyNumberFormat="1" applyFont="1" applyFill="1" applyBorder="1" applyAlignment="1">
      <alignment vertical="center" wrapText="1"/>
    </xf>
    <xf numFmtId="164" fontId="0" fillId="0" borderId="13" xfId="0" applyNumberFormat="1" applyFill="1" applyBorder="1"/>
    <xf numFmtId="164" fontId="0" fillId="0" borderId="13" xfId="0" applyNumberFormat="1" applyBorder="1"/>
    <xf numFmtId="164" fontId="23" fillId="0" borderId="37" xfId="21" applyNumberFormat="1" applyFont="1" applyFill="1" applyBorder="1" applyAlignment="1">
      <alignment vertical="top"/>
    </xf>
    <xf numFmtId="164" fontId="23" fillId="0" borderId="39" xfId="21" applyNumberFormat="1" applyFont="1" applyFill="1" applyBorder="1" applyAlignment="1">
      <alignment vertical="top"/>
    </xf>
    <xf numFmtId="164" fontId="23" fillId="0" borderId="42" xfId="21" applyNumberFormat="1" applyFont="1" applyFill="1" applyBorder="1" applyAlignment="1">
      <alignment vertical="top"/>
    </xf>
    <xf numFmtId="164" fontId="23" fillId="0" borderId="14" xfId="21" applyNumberFormat="1" applyFont="1" applyFill="1" applyBorder="1" applyAlignment="1">
      <alignment horizontal="left" vertical="top"/>
    </xf>
    <xf numFmtId="0" fontId="22" fillId="0" borderId="13" xfId="0" applyFont="1" applyBorder="1"/>
    <xf numFmtId="0" fontId="22" fillId="0" borderId="0" xfId="0" applyFont="1"/>
    <xf numFmtId="164" fontId="23" fillId="0" borderId="4" xfId="21" applyNumberFormat="1" applyFont="1" applyFill="1" applyBorder="1" applyAlignment="1">
      <alignment horizontal="center" vertical="top"/>
    </xf>
    <xf numFmtId="164" fontId="23" fillId="6" borderId="16" xfId="21" applyNumberFormat="1" applyFont="1" applyFill="1" applyBorder="1" applyAlignment="1">
      <alignment horizontal="center" vertical="center" wrapText="1"/>
    </xf>
    <xf numFmtId="164" fontId="23" fillId="6" borderId="103" xfId="21" applyNumberFormat="1" applyFont="1" applyFill="1" applyBorder="1" applyAlignment="1">
      <alignment horizontal="center" vertical="center" wrapText="1"/>
    </xf>
    <xf numFmtId="164" fontId="23" fillId="6" borderId="12" xfId="21" applyNumberFormat="1" applyFont="1" applyFill="1" applyBorder="1" applyAlignment="1">
      <alignment horizontal="center" vertical="center" wrapText="1"/>
    </xf>
    <xf numFmtId="164" fontId="23" fillId="5" borderId="0" xfId="21" applyNumberFormat="1" applyFont="1" applyFill="1" applyAlignment="1">
      <alignment vertical="top"/>
    </xf>
    <xf numFmtId="164" fontId="23" fillId="0" borderId="18" xfId="21" applyNumberFormat="1" applyFont="1" applyFill="1" applyBorder="1" applyAlignment="1">
      <alignment horizontal="center" vertical="top"/>
    </xf>
    <xf numFmtId="0" fontId="81" fillId="0" borderId="0" xfId="0" applyFont="1"/>
    <xf numFmtId="164" fontId="0" fillId="0" borderId="0" xfId="0" applyNumberFormat="1"/>
    <xf numFmtId="164" fontId="23" fillId="6" borderId="17" xfId="21" applyNumberFormat="1" applyFont="1" applyFill="1" applyBorder="1" applyAlignment="1">
      <alignment horizontal="center" vertical="center" wrapText="1"/>
    </xf>
    <xf numFmtId="164" fontId="23" fillId="6" borderId="45" xfId="21" applyNumberFormat="1" applyFont="1" applyFill="1" applyBorder="1" applyAlignment="1">
      <alignment horizontal="center" vertical="center" wrapText="1"/>
    </xf>
    <xf numFmtId="164" fontId="23" fillId="6" borderId="10" xfId="21" applyNumberFormat="1" applyFont="1" applyFill="1" applyBorder="1" applyAlignment="1">
      <alignment horizontal="center" vertical="center" wrapText="1"/>
    </xf>
    <xf numFmtId="164" fontId="23" fillId="6" borderId="18" xfId="21" applyNumberFormat="1" applyFont="1" applyFill="1" applyBorder="1" applyAlignment="1">
      <alignment horizontal="center" vertical="center" wrapText="1"/>
    </xf>
    <xf numFmtId="164" fontId="49" fillId="21" borderId="69" xfId="20" applyNumberFormat="1" applyFont="1" applyFill="1" applyBorder="1" applyAlignment="1">
      <alignment vertical="center"/>
    </xf>
    <xf numFmtId="0" fontId="22" fillId="4" borderId="3" xfId="7" applyFill="1" applyBorder="1"/>
    <xf numFmtId="164" fontId="23" fillId="4" borderId="3" xfId="7" applyNumberFormat="1" applyFont="1" applyFill="1" applyBorder="1"/>
    <xf numFmtId="0" fontId="22" fillId="4" borderId="3" xfId="7" applyFill="1" applyBorder="1" applyAlignment="1"/>
    <xf numFmtId="164" fontId="28" fillId="5" borderId="0" xfId="0" applyNumberFormat="1" applyFont="1" applyFill="1" applyAlignment="1">
      <alignment horizontal="center" vertical="center" wrapText="1"/>
    </xf>
    <xf numFmtId="164" fontId="28" fillId="5" borderId="0" xfId="0" applyNumberFormat="1" applyFont="1" applyFill="1" applyBorder="1" applyAlignment="1">
      <alignment horizontal="left" vertical="center" wrapText="1"/>
    </xf>
    <xf numFmtId="164" fontId="23" fillId="5" borderId="13" xfId="0" applyNumberFormat="1" applyFont="1" applyFill="1" applyBorder="1" applyAlignment="1">
      <alignment vertical="center"/>
    </xf>
    <xf numFmtId="0" fontId="0" fillId="0" borderId="48" xfId="0" applyBorder="1"/>
    <xf numFmtId="0" fontId="0" fillId="0" borderId="61" xfId="0" applyBorder="1"/>
    <xf numFmtId="0" fontId="0" fillId="0" borderId="50" xfId="0" applyBorder="1"/>
    <xf numFmtId="0" fontId="0" fillId="0" borderId="29" xfId="0" applyBorder="1"/>
    <xf numFmtId="0" fontId="0" fillId="0" borderId="0" xfId="0" applyFill="1"/>
    <xf numFmtId="0" fontId="37" fillId="0" borderId="0" xfId="11" applyFill="1" applyAlignment="1" applyProtection="1"/>
    <xf numFmtId="0" fontId="79" fillId="0" borderId="0" xfId="0" applyFont="1" applyFill="1"/>
    <xf numFmtId="0" fontId="19" fillId="0" borderId="0" xfId="13"/>
    <xf numFmtId="0" fontId="19" fillId="0" borderId="0" xfId="13" applyAlignment="1">
      <alignment horizontal="left"/>
    </xf>
    <xf numFmtId="0" fontId="83" fillId="0" borderId="0" xfId="13" applyFont="1"/>
    <xf numFmtId="9" fontId="19" fillId="0" borderId="0" xfId="13" applyNumberFormat="1"/>
    <xf numFmtId="10" fontId="84" fillId="0" borderId="0" xfId="0" applyNumberFormat="1" applyFont="1"/>
    <xf numFmtId="0" fontId="19" fillId="0" borderId="0" xfId="13" applyFont="1"/>
    <xf numFmtId="10" fontId="21" fillId="0" borderId="42" xfId="3" quotePrefix="1" applyNumberFormat="1" applyFont="1" applyFill="1" applyBorder="1" applyAlignment="1">
      <alignment horizontal="center" vertical="center"/>
    </xf>
    <xf numFmtId="164" fontId="23" fillId="5" borderId="0" xfId="0" applyNumberFormat="1" applyFont="1" applyFill="1" applyAlignment="1">
      <alignment horizontal="left" vertical="center"/>
    </xf>
    <xf numFmtId="164" fontId="23" fillId="5" borderId="0" xfId="0" applyNumberFormat="1" applyFont="1" applyFill="1" applyBorder="1" applyAlignment="1">
      <alignment horizontal="left" vertical="center" wrapText="1"/>
    </xf>
    <xf numFmtId="164" fontId="23" fillId="5" borderId="0" xfId="0" applyNumberFormat="1" applyFont="1" applyFill="1" applyBorder="1" applyAlignment="1">
      <alignment horizontal="left" vertical="center"/>
    </xf>
    <xf numFmtId="164" fontId="23" fillId="0" borderId="50" xfId="0" applyNumberFormat="1" applyFont="1" applyFill="1" applyBorder="1" applyAlignment="1">
      <alignment horizontal="center" vertical="center" wrapText="1"/>
    </xf>
    <xf numFmtId="164" fontId="23" fillId="5" borderId="0" xfId="0" applyNumberFormat="1" applyFont="1" applyFill="1" applyBorder="1" applyAlignment="1">
      <alignment vertical="center" wrapText="1"/>
    </xf>
    <xf numFmtId="164" fontId="23" fillId="5" borderId="0" xfId="7" applyNumberFormat="1" applyFont="1" applyFill="1" applyBorder="1" applyAlignment="1">
      <alignment horizontal="center" vertical="center"/>
    </xf>
    <xf numFmtId="164" fontId="23" fillId="5" borderId="53" xfId="7" applyNumberFormat="1" applyFont="1" applyFill="1" applyBorder="1" applyAlignment="1">
      <alignment vertical="center" wrapText="1"/>
    </xf>
    <xf numFmtId="0" fontId="0" fillId="0" borderId="42" xfId="0" applyBorder="1" applyAlignment="1"/>
    <xf numFmtId="164" fontId="23" fillId="6" borderId="14" xfId="7" applyNumberFormat="1" applyFont="1" applyFill="1" applyBorder="1" applyAlignment="1">
      <alignment horizontal="center" vertical="center"/>
    </xf>
    <xf numFmtId="164" fontId="23" fillId="0" borderId="10" xfId="7" applyNumberFormat="1" applyFont="1" applyFill="1" applyBorder="1" applyAlignment="1">
      <alignment horizontal="center" vertical="center" wrapText="1"/>
    </xf>
    <xf numFmtId="164" fontId="23" fillId="0" borderId="18" xfId="7" applyNumberFormat="1" applyFont="1" applyFill="1" applyBorder="1" applyAlignment="1">
      <alignment horizontal="center" vertical="center" wrapText="1"/>
    </xf>
    <xf numFmtId="0" fontId="42" fillId="0" borderId="54" xfId="13" applyFont="1" applyBorder="1" applyAlignment="1">
      <alignment horizontal="center" vertical="center"/>
    </xf>
    <xf numFmtId="0" fontId="42" fillId="0" borderId="45" xfId="13" applyFont="1" applyBorder="1" applyAlignment="1">
      <alignment horizontal="center" vertical="center"/>
    </xf>
    <xf numFmtId="0" fontId="42" fillId="0" borderId="44" xfId="13" applyFont="1" applyBorder="1" applyAlignment="1">
      <alignment horizontal="center" vertical="center"/>
    </xf>
    <xf numFmtId="0" fontId="42" fillId="0" borderId="53" xfId="13" applyFont="1" applyBorder="1" applyAlignment="1">
      <alignment horizontal="center" vertical="center"/>
    </xf>
    <xf numFmtId="0" fontId="42" fillId="0" borderId="3" xfId="13" applyFont="1" applyBorder="1" applyAlignment="1">
      <alignment horizontal="center" vertical="center"/>
    </xf>
    <xf numFmtId="0" fontId="42" fillId="0" borderId="43" xfId="13" applyFont="1" applyBorder="1" applyAlignment="1">
      <alignment horizontal="center" vertical="center"/>
    </xf>
    <xf numFmtId="167" fontId="0" fillId="0" borderId="0" xfId="3" applyNumberFormat="1" applyFont="1"/>
    <xf numFmtId="43" fontId="0" fillId="0" borderId="50" xfId="1" applyFont="1" applyBorder="1"/>
    <xf numFmtId="0" fontId="22" fillId="20" borderId="0" xfId="0" applyFont="1" applyFill="1"/>
    <xf numFmtId="0" fontId="18" fillId="0" borderId="0" xfId="24"/>
    <xf numFmtId="0" fontId="85" fillId="0" borderId="0" xfId="24" applyFont="1" applyAlignment="1">
      <alignment vertical="center"/>
    </xf>
    <xf numFmtId="0" fontId="86" fillId="0" borderId="0" xfId="24" applyFont="1" applyAlignment="1">
      <alignment vertical="center"/>
    </xf>
    <xf numFmtId="0" fontId="70" fillId="0" borderId="0" xfId="24" applyFont="1"/>
    <xf numFmtId="0" fontId="85" fillId="20" borderId="42" xfId="24" applyFont="1" applyFill="1" applyBorder="1" applyAlignment="1">
      <alignment vertical="center"/>
    </xf>
    <xf numFmtId="0" fontId="85" fillId="20" borderId="13" xfId="24" applyFont="1" applyFill="1" applyBorder="1" applyAlignment="1">
      <alignment vertical="center"/>
    </xf>
    <xf numFmtId="0" fontId="70" fillId="20" borderId="0" xfId="24" applyFont="1" applyFill="1"/>
    <xf numFmtId="0" fontId="22" fillId="20" borderId="0" xfId="21" applyFont="1" applyFill="1" applyBorder="1" applyAlignment="1">
      <alignment horizontal="left" wrapText="1"/>
    </xf>
    <xf numFmtId="0" fontId="22" fillId="0" borderId="0" xfId="21" applyFont="1" applyBorder="1" applyAlignment="1">
      <alignment horizontal="left" wrapText="1"/>
    </xf>
    <xf numFmtId="0" fontId="85" fillId="20" borderId="43" xfId="24" applyFont="1" applyFill="1" applyBorder="1" applyAlignment="1">
      <alignment vertical="center"/>
    </xf>
    <xf numFmtId="171" fontId="87" fillId="20" borderId="50" xfId="24" applyNumberFormat="1" applyFont="1" applyFill="1" applyBorder="1"/>
    <xf numFmtId="0" fontId="18" fillId="0" borderId="0" xfId="24" quotePrefix="1"/>
    <xf numFmtId="0" fontId="20" fillId="0" borderId="0" xfId="24" applyFont="1" applyAlignment="1">
      <alignment horizontal="left"/>
    </xf>
    <xf numFmtId="0" fontId="20" fillId="0" borderId="0" xfId="24" applyFont="1"/>
    <xf numFmtId="0" fontId="70" fillId="0" borderId="0" xfId="24" applyFont="1" applyFill="1" applyBorder="1"/>
    <xf numFmtId="0" fontId="70" fillId="0" borderId="0" xfId="24" applyFont="1" applyBorder="1"/>
    <xf numFmtId="0" fontId="18" fillId="0" borderId="0" xfId="24" applyFill="1" applyBorder="1"/>
    <xf numFmtId="0" fontId="18" fillId="0" borderId="0" xfId="24" applyBorder="1"/>
    <xf numFmtId="164" fontId="22" fillId="5" borderId="3" xfId="7" applyNumberFormat="1" applyFill="1" applyBorder="1" applyAlignment="1">
      <alignment vertical="center" wrapText="1"/>
    </xf>
    <xf numFmtId="0" fontId="22" fillId="5" borderId="3" xfId="7" applyFill="1" applyBorder="1" applyAlignment="1">
      <alignment vertical="center" wrapText="1"/>
    </xf>
    <xf numFmtId="164" fontId="28" fillId="5" borderId="0" xfId="7" applyNumberFormat="1" applyFont="1" applyFill="1" applyBorder="1" applyAlignment="1">
      <alignment horizontal="left" vertical="center"/>
    </xf>
    <xf numFmtId="164" fontId="23" fillId="5" borderId="45" xfId="7" applyNumberFormat="1" applyFont="1" applyFill="1" applyBorder="1" applyAlignment="1">
      <alignment vertical="center" wrapText="1"/>
    </xf>
    <xf numFmtId="164" fontId="23" fillId="5" borderId="0" xfId="1" applyNumberFormat="1" applyFont="1" applyFill="1" applyBorder="1" applyAlignment="1">
      <alignment horizontal="right" vertical="center" wrapText="1"/>
    </xf>
    <xf numFmtId="164" fontId="23" fillId="6" borderId="14" xfId="7" applyNumberFormat="1" applyFont="1" applyFill="1" applyBorder="1" applyAlignment="1">
      <alignment horizontal="center" vertical="center" wrapText="1"/>
    </xf>
    <xf numFmtId="164" fontId="23" fillId="0" borderId="54" xfId="7" applyNumberFormat="1" applyFont="1" applyFill="1" applyBorder="1" applyAlignment="1">
      <alignment vertical="center"/>
    </xf>
    <xf numFmtId="164" fontId="23" fillId="0" borderId="39" xfId="2" applyNumberFormat="1" applyFont="1" applyFill="1" applyBorder="1" applyAlignment="1">
      <alignment horizontal="right" vertical="center" wrapText="1"/>
    </xf>
    <xf numFmtId="164" fontId="23" fillId="0" borderId="53" xfId="7" applyNumberFormat="1" applyFont="1" applyFill="1" applyBorder="1" applyAlignment="1">
      <alignment vertical="center"/>
    </xf>
    <xf numFmtId="164" fontId="23" fillId="0" borderId="15" xfId="2" applyNumberFormat="1" applyFont="1" applyFill="1" applyBorder="1" applyAlignment="1">
      <alignment horizontal="right" vertical="center" wrapText="1"/>
    </xf>
    <xf numFmtId="164" fontId="23" fillId="5" borderId="14" xfId="7" applyNumberFormat="1" applyFont="1" applyFill="1" applyBorder="1" applyAlignment="1">
      <alignment vertical="center" wrapText="1"/>
    </xf>
    <xf numFmtId="164" fontId="23" fillId="5" borderId="15" xfId="2" applyNumberFormat="1" applyFont="1" applyFill="1" applyBorder="1" applyAlignment="1">
      <alignment horizontal="right" vertical="center" wrapText="1"/>
    </xf>
    <xf numFmtId="164" fontId="23" fillId="5" borderId="0" xfId="7" quotePrefix="1" applyNumberFormat="1" applyFont="1" applyFill="1" applyBorder="1" applyAlignment="1">
      <alignment horizontal="left" vertical="center"/>
    </xf>
    <xf numFmtId="164" fontId="23" fillId="0" borderId="4" xfId="7" applyNumberFormat="1" applyFont="1" applyFill="1" applyBorder="1" applyAlignment="1">
      <alignment horizontal="left" vertical="center"/>
    </xf>
    <xf numFmtId="164" fontId="23" fillId="0" borderId="11" xfId="7" applyNumberFormat="1" applyFont="1" applyFill="1" applyBorder="1" applyAlignment="1">
      <alignment horizontal="left" vertical="center"/>
    </xf>
    <xf numFmtId="164" fontId="23" fillId="0" borderId="4" xfId="1" applyNumberFormat="1" applyFont="1" applyFill="1" applyBorder="1" applyAlignment="1">
      <alignment horizontal="right" vertical="center" wrapText="1"/>
    </xf>
    <xf numFmtId="164" fontId="23" fillId="0" borderId="37" xfId="1" applyNumberFormat="1" applyFont="1" applyFill="1" applyBorder="1" applyAlignment="1">
      <alignment horizontal="right" vertical="center"/>
    </xf>
    <xf numFmtId="164" fontId="23" fillId="0" borderId="18" xfId="7" applyNumberFormat="1" applyFont="1" applyFill="1" applyBorder="1" applyAlignment="1">
      <alignment horizontal="left" vertical="center"/>
    </xf>
    <xf numFmtId="164" fontId="23" fillId="0" borderId="56" xfId="7" applyNumberFormat="1" applyFont="1" applyFill="1" applyBorder="1" applyAlignment="1">
      <alignment horizontal="left" vertical="center"/>
    </xf>
    <xf numFmtId="164" fontId="23" fillId="0" borderId="18" xfId="1" applyNumberFormat="1" applyFont="1" applyFill="1" applyBorder="1" applyAlignment="1">
      <alignment horizontal="right" vertical="center" wrapText="1"/>
    </xf>
    <xf numFmtId="164" fontId="23" fillId="0" borderId="10" xfId="1" applyNumberFormat="1" applyFont="1" applyFill="1" applyBorder="1" applyAlignment="1">
      <alignment horizontal="right" vertical="center"/>
    </xf>
    <xf numFmtId="164" fontId="23" fillId="0" borderId="8" xfId="7" applyNumberFormat="1" applyFont="1" applyFill="1" applyBorder="1" applyAlignment="1">
      <alignment horizontal="left" vertical="center"/>
    </xf>
    <xf numFmtId="164" fontId="23" fillId="0" borderId="9" xfId="7" applyNumberFormat="1" applyFont="1" applyFill="1" applyBorder="1" applyAlignment="1">
      <alignment horizontal="left" vertical="center"/>
    </xf>
    <xf numFmtId="164" fontId="23" fillId="0" borderId="8" xfId="1" applyNumberFormat="1" applyFont="1" applyFill="1" applyBorder="1" applyAlignment="1">
      <alignment horizontal="right" vertical="center" wrapText="1"/>
    </xf>
    <xf numFmtId="164" fontId="23" fillId="0" borderId="6" xfId="1" applyNumberFormat="1" applyFont="1" applyFill="1" applyBorder="1" applyAlignment="1">
      <alignment horizontal="right" vertical="center"/>
    </xf>
    <xf numFmtId="164" fontId="22" fillId="5" borderId="3" xfId="7" applyNumberFormat="1" applyFont="1" applyFill="1" applyBorder="1" applyAlignment="1">
      <alignment vertical="center"/>
    </xf>
    <xf numFmtId="164" fontId="22" fillId="5" borderId="3" xfId="7" applyNumberFormat="1" applyFont="1" applyFill="1" applyBorder="1" applyAlignment="1">
      <alignment vertical="center" wrapText="1"/>
    </xf>
    <xf numFmtId="164" fontId="31" fillId="5" borderId="0" xfId="11" applyNumberFormat="1" applyFont="1" applyFill="1" applyBorder="1" applyAlignment="1" applyProtection="1">
      <alignment vertical="center"/>
    </xf>
    <xf numFmtId="164" fontId="22" fillId="5" borderId="0" xfId="7" applyNumberFormat="1" applyFill="1" applyBorder="1" applyAlignment="1">
      <alignment vertical="center" wrapText="1"/>
    </xf>
    <xf numFmtId="164" fontId="28" fillId="5" borderId="0" xfId="7" applyNumberFormat="1" applyFont="1" applyFill="1" applyAlignment="1">
      <alignment vertical="center"/>
    </xf>
    <xf numFmtId="164" fontId="28" fillId="5" borderId="0" xfId="7" quotePrefix="1" applyNumberFormat="1" applyFont="1" applyFill="1" applyAlignment="1">
      <alignment horizontal="center" vertical="center" wrapText="1"/>
    </xf>
    <xf numFmtId="164" fontId="23" fillId="5" borderId="0" xfId="7" applyNumberFormat="1" applyFont="1" applyFill="1" applyAlignment="1">
      <alignment horizontal="center" vertical="center" wrapText="1"/>
    </xf>
    <xf numFmtId="164" fontId="28" fillId="5" borderId="14" xfId="7" applyNumberFormat="1" applyFont="1" applyFill="1" applyBorder="1" applyAlignment="1">
      <alignment vertical="center"/>
    </xf>
    <xf numFmtId="164" fontId="28" fillId="5" borderId="17" xfId="7" applyNumberFormat="1" applyFont="1" applyFill="1" applyBorder="1" applyAlignment="1">
      <alignment vertical="center" wrapText="1"/>
    </xf>
    <xf numFmtId="164" fontId="30" fillId="5" borderId="42" xfId="7" applyNumberFormat="1" applyFont="1" applyFill="1" applyBorder="1" applyAlignment="1">
      <alignment horizontal="center" vertical="center" wrapText="1"/>
    </xf>
    <xf numFmtId="164" fontId="23" fillId="0" borderId="39" xfId="7" applyNumberFormat="1" applyFont="1" applyFill="1" applyBorder="1" applyAlignment="1">
      <alignment vertical="center" wrapText="1"/>
    </xf>
    <xf numFmtId="164" fontId="23" fillId="0" borderId="21" xfId="7" applyNumberFormat="1" applyFont="1" applyFill="1" applyBorder="1" applyAlignment="1">
      <alignment vertical="center" wrapText="1"/>
    </xf>
    <xf numFmtId="164" fontId="23" fillId="0" borderId="15" xfId="7" applyNumberFormat="1" applyFont="1" applyFill="1" applyBorder="1" applyAlignment="1">
      <alignment vertical="center" wrapText="1"/>
    </xf>
    <xf numFmtId="164" fontId="26" fillId="5" borderId="0" xfId="7" applyNumberFormat="1" applyFont="1" applyFill="1" applyBorder="1" applyAlignment="1">
      <alignment vertical="center"/>
    </xf>
    <xf numFmtId="164" fontId="26" fillId="5" borderId="3" xfId="7" applyNumberFormat="1" applyFont="1" applyFill="1" applyBorder="1" applyAlignment="1">
      <alignment vertical="center"/>
    </xf>
    <xf numFmtId="164" fontId="22" fillId="5" borderId="0" xfId="7" applyNumberFormat="1" applyFont="1" applyFill="1" applyAlignment="1">
      <alignment vertical="center"/>
    </xf>
    <xf numFmtId="164" fontId="22" fillId="5" borderId="0" xfId="7" applyNumberFormat="1" applyFont="1" applyFill="1" applyAlignment="1">
      <alignment vertical="center" wrapText="1"/>
    </xf>
    <xf numFmtId="164" fontId="28" fillId="5" borderId="0" xfId="7" applyNumberFormat="1" applyFont="1" applyFill="1" applyBorder="1" applyAlignment="1">
      <alignment vertical="center"/>
    </xf>
    <xf numFmtId="164" fontId="23" fillId="6" borderId="103" xfId="7" applyNumberFormat="1" applyFont="1" applyFill="1" applyBorder="1" applyAlignment="1">
      <alignment horizontal="center" vertical="center"/>
    </xf>
    <xf numFmtId="164" fontId="23" fillId="0" borderId="18" xfId="1" applyNumberFormat="1" applyFont="1" applyFill="1" applyBorder="1" applyAlignment="1">
      <alignment vertical="center" wrapText="1"/>
    </xf>
    <xf numFmtId="164" fontId="23" fillId="0" borderId="10" xfId="1" applyNumberFormat="1" applyFont="1" applyFill="1" applyBorder="1" applyAlignment="1">
      <alignment vertical="center"/>
    </xf>
    <xf numFmtId="164" fontId="23" fillId="0" borderId="23" xfId="1" applyNumberFormat="1" applyFont="1" applyFill="1" applyBorder="1" applyAlignment="1">
      <alignment vertical="center" wrapText="1"/>
    </xf>
    <xf numFmtId="164" fontId="23" fillId="0" borderId="22" xfId="1" applyNumberFormat="1" applyFont="1" applyFill="1" applyBorder="1" applyAlignment="1">
      <alignment vertical="center"/>
    </xf>
    <xf numFmtId="164" fontId="23" fillId="0" borderId="20" xfId="1" applyNumberFormat="1" applyFont="1" applyFill="1" applyBorder="1" applyAlignment="1">
      <alignment vertical="center" wrapText="1"/>
    </xf>
    <xf numFmtId="164" fontId="23" fillId="0" borderId="19" xfId="1" applyNumberFormat="1" applyFont="1" applyFill="1" applyBorder="1" applyAlignment="1">
      <alignment vertical="center"/>
    </xf>
    <xf numFmtId="164" fontId="23" fillId="0" borderId="18" xfId="7" applyNumberFormat="1" applyFont="1" applyFill="1" applyBorder="1" applyAlignment="1">
      <alignment vertical="center" wrapText="1"/>
    </xf>
    <xf numFmtId="164" fontId="23" fillId="0" borderId="10" xfId="7" applyNumberFormat="1" applyFont="1" applyFill="1" applyBorder="1" applyAlignment="1">
      <alignment vertical="center"/>
    </xf>
    <xf numFmtId="164" fontId="23" fillId="0" borderId="23" xfId="7" applyNumberFormat="1" applyFont="1" applyFill="1" applyBorder="1" applyAlignment="1">
      <alignment vertical="center" wrapText="1"/>
    </xf>
    <xf numFmtId="164" fontId="23" fillId="0" borderId="22" xfId="7" applyNumberFormat="1" applyFont="1" applyFill="1" applyBorder="1" applyAlignment="1">
      <alignment vertical="center"/>
    </xf>
    <xf numFmtId="164" fontId="23" fillId="0" borderId="20" xfId="7" applyNumberFormat="1" applyFont="1" applyFill="1" applyBorder="1" applyAlignment="1">
      <alignment vertical="center" wrapText="1"/>
    </xf>
    <xf numFmtId="164" fontId="23" fillId="0" borderId="19" xfId="7" applyNumberFormat="1" applyFont="1" applyFill="1" applyBorder="1" applyAlignment="1">
      <alignment vertical="center"/>
    </xf>
    <xf numFmtId="164" fontId="23" fillId="0" borderId="8" xfId="7" applyNumberFormat="1" applyFont="1" applyFill="1" applyBorder="1" applyAlignment="1">
      <alignment vertical="center" wrapText="1"/>
    </xf>
    <xf numFmtId="164" fontId="23" fillId="0" borderId="6" xfId="7" applyNumberFormat="1" applyFont="1" applyFill="1" applyBorder="1" applyAlignment="1">
      <alignment vertical="center"/>
    </xf>
    <xf numFmtId="164" fontId="23" fillId="0" borderId="12" xfId="7" applyNumberFormat="1" applyFont="1" applyFill="1" applyBorder="1" applyAlignment="1">
      <alignment vertical="center"/>
    </xf>
    <xf numFmtId="164" fontId="23" fillId="0" borderId="103" xfId="7" applyNumberFormat="1" applyFont="1" applyFill="1" applyBorder="1" applyAlignment="1">
      <alignment vertical="center"/>
    </xf>
    <xf numFmtId="164" fontId="23" fillId="0" borderId="103" xfId="7" applyNumberFormat="1" applyFont="1" applyFill="1" applyBorder="1" applyAlignment="1">
      <alignment horizontal="center" vertical="center" wrapText="1"/>
    </xf>
    <xf numFmtId="164" fontId="23" fillId="0" borderId="40" xfId="7" applyNumberFormat="1" applyFont="1" applyFill="1" applyBorder="1" applyAlignment="1">
      <alignment horizontal="center" vertical="center" wrapText="1"/>
    </xf>
    <xf numFmtId="164" fontId="23" fillId="0" borderId="8" xfId="1" applyNumberFormat="1" applyFont="1" applyFill="1" applyBorder="1" applyAlignment="1">
      <alignment vertical="center" wrapText="1"/>
    </xf>
    <xf numFmtId="164" fontId="23" fillId="0" borderId="6" xfId="1" applyNumberFormat="1" applyFont="1" applyFill="1" applyBorder="1" applyAlignment="1">
      <alignment vertical="center"/>
    </xf>
    <xf numFmtId="164" fontId="23" fillId="0" borderId="8" xfId="1" applyNumberFormat="1" applyFont="1" applyFill="1" applyBorder="1" applyAlignment="1">
      <alignment horizontal="center" vertical="center"/>
    </xf>
    <xf numFmtId="164" fontId="23" fillId="0" borderId="16" xfId="7" quotePrefix="1" applyNumberFormat="1" applyFont="1" applyFill="1" applyBorder="1" applyAlignment="1">
      <alignment horizontal="center" vertical="center" wrapText="1"/>
    </xf>
    <xf numFmtId="164" fontId="23" fillId="0" borderId="70" xfId="7" applyNumberFormat="1" applyFont="1" applyFill="1" applyBorder="1" applyAlignment="1">
      <alignment vertical="center"/>
    </xf>
    <xf numFmtId="164" fontId="23" fillId="0" borderId="4" xfId="1" applyNumberFormat="1" applyFont="1" applyFill="1" applyBorder="1" applyAlignment="1">
      <alignment vertical="center" wrapText="1"/>
    </xf>
    <xf numFmtId="164" fontId="23" fillId="0" borderId="37" xfId="1" applyNumberFormat="1" applyFont="1" applyFill="1" applyBorder="1" applyAlignment="1">
      <alignment vertical="center"/>
    </xf>
    <xf numFmtId="164" fontId="23" fillId="0" borderId="62" xfId="7" applyNumberFormat="1" applyFont="1" applyFill="1" applyBorder="1" applyAlignment="1">
      <alignment horizontal="center" vertical="center" wrapText="1"/>
    </xf>
    <xf numFmtId="164" fontId="23" fillId="0" borderId="61" xfId="1" applyNumberFormat="1" applyFont="1" applyFill="1" applyBorder="1" applyAlignment="1">
      <alignment vertical="center" wrapText="1"/>
    </xf>
    <xf numFmtId="164" fontId="23" fillId="0" borderId="60" xfId="1" applyNumberFormat="1" applyFont="1" applyFill="1" applyBorder="1" applyAlignment="1">
      <alignment vertical="center"/>
    </xf>
    <xf numFmtId="164" fontId="23" fillId="0" borderId="61" xfId="1" applyNumberFormat="1" applyFont="1" applyFill="1" applyBorder="1" applyAlignment="1">
      <alignment horizontal="center" vertical="center"/>
    </xf>
    <xf numFmtId="164" fontId="23" fillId="0" borderId="60" xfId="7" quotePrefix="1" applyNumberFormat="1" applyFont="1" applyFill="1" applyBorder="1" applyAlignment="1">
      <alignment horizontal="center" vertical="center" wrapText="1"/>
    </xf>
    <xf numFmtId="164" fontId="23" fillId="0" borderId="20" xfId="7" quotePrefix="1" applyNumberFormat="1" applyFont="1" applyFill="1" applyBorder="1" applyAlignment="1">
      <alignment horizontal="right" vertical="center"/>
    </xf>
    <xf numFmtId="164" fontId="23" fillId="0" borderId="19" xfId="7" applyNumberFormat="1" applyFont="1" applyFill="1" applyBorder="1" applyAlignment="1">
      <alignment horizontal="right" vertical="center" wrapText="1"/>
    </xf>
    <xf numFmtId="164" fontId="23" fillId="0" borderId="8" xfId="7" applyNumberFormat="1" applyFont="1" applyFill="1" applyBorder="1" applyAlignment="1">
      <alignment horizontal="right" vertical="center"/>
    </xf>
    <xf numFmtId="164" fontId="23" fillId="0" borderId="6" xfId="1" applyNumberFormat="1" applyFont="1" applyFill="1" applyBorder="1" applyAlignment="1">
      <alignment horizontal="right" vertical="center" wrapText="1"/>
    </xf>
    <xf numFmtId="164" fontId="23" fillId="0" borderId="66" xfId="7" applyNumberFormat="1" applyFont="1" applyFill="1" applyBorder="1" applyAlignment="1">
      <alignment horizontal="center" vertical="center" wrapText="1"/>
    </xf>
    <xf numFmtId="164" fontId="23" fillId="0" borderId="23" xfId="7" applyNumberFormat="1" applyFont="1" applyFill="1" applyBorder="1" applyAlignment="1">
      <alignment horizontal="center" vertical="center"/>
    </xf>
    <xf numFmtId="164" fontId="23" fillId="0" borderId="22" xfId="7" applyNumberFormat="1" applyFont="1" applyFill="1" applyBorder="1" applyAlignment="1">
      <alignment horizontal="center" vertical="center"/>
    </xf>
    <xf numFmtId="164" fontId="23" fillId="0" borderId="60" xfId="7" applyNumberFormat="1" applyFont="1" applyFill="1" applyBorder="1" applyAlignment="1">
      <alignment vertical="center"/>
    </xf>
    <xf numFmtId="164" fontId="23" fillId="0" borderId="61" xfId="7" applyNumberFormat="1" applyFont="1" applyFill="1" applyBorder="1" applyAlignment="1">
      <alignment horizontal="center" vertical="center"/>
    </xf>
    <xf numFmtId="164" fontId="23" fillId="0" borderId="60" xfId="7" applyNumberFormat="1" applyFont="1" applyFill="1" applyBorder="1" applyAlignment="1">
      <alignment horizontal="center" vertical="center"/>
    </xf>
    <xf numFmtId="164" fontId="23" fillId="0" borderId="37" xfId="7" applyNumberFormat="1" applyFont="1" applyFill="1" applyBorder="1" applyAlignment="1">
      <alignment vertical="center"/>
    </xf>
    <xf numFmtId="164" fontId="27" fillId="5" borderId="3" xfId="11" applyNumberFormat="1" applyFont="1" applyFill="1" applyBorder="1" applyAlignment="1" applyProtection="1">
      <alignment vertical="center"/>
    </xf>
    <xf numFmtId="164" fontId="23" fillId="6" borderId="4" xfId="7" applyNumberFormat="1" applyFont="1" applyFill="1" applyBorder="1" applyAlignment="1">
      <alignment horizontal="center" vertical="center" wrapText="1"/>
    </xf>
    <xf numFmtId="164" fontId="22" fillId="5" borderId="0" xfId="7" applyNumberFormat="1" applyFill="1" applyAlignment="1">
      <alignment horizontal="center" vertical="center"/>
    </xf>
    <xf numFmtId="164" fontId="23" fillId="0" borderId="39" xfId="1" applyNumberFormat="1" applyFont="1" applyFill="1" applyBorder="1" applyAlignment="1">
      <alignment vertical="center"/>
    </xf>
    <xf numFmtId="164" fontId="22" fillId="5" borderId="0" xfId="7" applyNumberFormat="1" applyFill="1" applyAlignment="1">
      <alignment vertical="center"/>
    </xf>
    <xf numFmtId="164" fontId="23" fillId="0" borderId="21" xfId="1" applyNumberFormat="1" applyFont="1" applyFill="1" applyBorder="1" applyAlignment="1">
      <alignment vertical="center"/>
    </xf>
    <xf numFmtId="164" fontId="23" fillId="0" borderId="15" xfId="1" applyNumberFormat="1" applyFont="1" applyFill="1" applyBorder="1" applyAlignment="1">
      <alignment vertical="center"/>
    </xf>
    <xf numFmtId="164" fontId="23" fillId="6" borderId="44" xfId="7" applyNumberFormat="1" applyFont="1" applyFill="1" applyBorder="1" applyAlignment="1">
      <alignment horizontal="center" vertical="center" wrapText="1"/>
    </xf>
    <xf numFmtId="164" fontId="23" fillId="0" borderId="4" xfId="7" applyNumberFormat="1" applyFont="1" applyFill="1" applyBorder="1" applyAlignment="1">
      <alignment horizontal="right" vertical="center" wrapText="1"/>
    </xf>
    <xf numFmtId="1" fontId="23" fillId="0" borderId="37" xfId="7" applyNumberFormat="1" applyFont="1" applyFill="1" applyBorder="1" applyAlignment="1">
      <alignment horizontal="right" vertical="center" wrapText="1"/>
    </xf>
    <xf numFmtId="164" fontId="23" fillId="0" borderId="18" xfId="7" applyNumberFormat="1" applyFont="1" applyFill="1" applyBorder="1" applyAlignment="1">
      <alignment horizontal="right" vertical="center" wrapText="1"/>
    </xf>
    <xf numFmtId="1" fontId="23" fillId="0" borderId="10" xfId="7" applyNumberFormat="1" applyFont="1" applyFill="1" applyBorder="1" applyAlignment="1">
      <alignment horizontal="right" vertical="center" wrapText="1"/>
    </xf>
    <xf numFmtId="164" fontId="23" fillId="0" borderId="8" xfId="7" applyNumberFormat="1" applyFont="1" applyFill="1" applyBorder="1" applyAlignment="1">
      <alignment horizontal="right" vertical="center" wrapText="1"/>
    </xf>
    <xf numFmtId="1" fontId="23" fillId="0" borderId="6" xfId="7" applyNumberFormat="1" applyFont="1" applyFill="1" applyBorder="1" applyAlignment="1">
      <alignment horizontal="right" vertical="center" wrapText="1"/>
    </xf>
    <xf numFmtId="164" fontId="23" fillId="5" borderId="0" xfId="7" applyNumberFormat="1" applyFont="1" applyFill="1" applyAlignment="1">
      <alignment wrapText="1"/>
    </xf>
    <xf numFmtId="164" fontId="23" fillId="5" borderId="0" xfId="7" applyNumberFormat="1" applyFont="1" applyFill="1" applyBorder="1" applyAlignment="1">
      <alignment wrapText="1"/>
    </xf>
    <xf numFmtId="164" fontId="22" fillId="5" borderId="0" xfId="7" applyNumberFormat="1" applyFont="1" applyFill="1" applyAlignment="1">
      <alignment wrapText="1"/>
    </xf>
    <xf numFmtId="164" fontId="22" fillId="5" borderId="0" xfId="7" applyNumberFormat="1" applyFont="1" applyFill="1" applyAlignment="1">
      <alignment horizontal="left" wrapText="1"/>
    </xf>
    <xf numFmtId="164" fontId="23" fillId="0" borderId="0" xfId="7" applyNumberFormat="1" applyFont="1" applyFill="1" applyBorder="1" applyAlignment="1">
      <alignment vertical="center"/>
    </xf>
    <xf numFmtId="164" fontId="23" fillId="0" borderId="0" xfId="7" applyNumberFormat="1" applyFont="1" applyFill="1" applyBorder="1" applyAlignment="1">
      <alignment vertical="center" wrapText="1"/>
    </xf>
    <xf numFmtId="164" fontId="23" fillId="0" borderId="54" xfId="7" applyNumberFormat="1" applyFont="1" applyFill="1" applyBorder="1" applyAlignment="1"/>
    <xf numFmtId="164" fontId="23" fillId="0" borderId="39" xfId="7" quotePrefix="1" applyNumberFormat="1" applyFont="1" applyFill="1" applyBorder="1" applyAlignment="1">
      <alignment wrapText="1"/>
    </xf>
    <xf numFmtId="164" fontId="23" fillId="0" borderId="53" xfId="7" applyNumberFormat="1" applyFont="1" applyFill="1" applyBorder="1" applyAlignment="1"/>
    <xf numFmtId="164" fontId="23" fillId="0" borderId="15" xfId="7" applyNumberFormat="1" applyFont="1" applyFill="1" applyBorder="1" applyAlignment="1">
      <alignment wrapText="1"/>
    </xf>
    <xf numFmtId="164" fontId="23" fillId="0" borderId="11" xfId="7" applyNumberFormat="1" applyFont="1" applyFill="1" applyBorder="1" applyAlignment="1">
      <alignment horizontal="center" vertical="center" wrapText="1"/>
    </xf>
    <xf numFmtId="164" fontId="23" fillId="0" borderId="37" xfId="7" applyNumberFormat="1" applyFont="1" applyFill="1" applyBorder="1" applyAlignment="1">
      <alignment horizontal="right" vertical="center"/>
    </xf>
    <xf numFmtId="164" fontId="23" fillId="0" borderId="56" xfId="7" applyNumberFormat="1" applyFont="1" applyFill="1" applyBorder="1" applyAlignment="1">
      <alignment horizontal="center" vertical="center" wrapText="1"/>
    </xf>
    <xf numFmtId="164" fontId="23" fillId="0" borderId="18" xfId="1" applyNumberFormat="1" applyFont="1" applyFill="1" applyBorder="1" applyAlignment="1">
      <alignment vertical="center"/>
    </xf>
    <xf numFmtId="164" fontId="23" fillId="0" borderId="9" xfId="7" applyNumberFormat="1" applyFont="1" applyFill="1" applyBorder="1" applyAlignment="1">
      <alignment horizontal="center" vertical="center" wrapText="1"/>
    </xf>
    <xf numFmtId="164" fontId="23" fillId="0" borderId="8" xfId="1" applyNumberFormat="1" applyFont="1" applyFill="1" applyBorder="1" applyAlignment="1">
      <alignment vertical="center"/>
    </xf>
    <xf numFmtId="164" fontId="23" fillId="5" borderId="12" xfId="7" applyNumberFormat="1" applyFont="1" applyFill="1" applyBorder="1" applyAlignment="1">
      <alignment horizontal="center" vertical="center" wrapText="1"/>
    </xf>
    <xf numFmtId="164" fontId="23" fillId="5" borderId="16" xfId="7" applyNumberFormat="1" applyFont="1" applyFill="1" applyBorder="1" applyAlignment="1">
      <alignment horizontal="center" vertical="center" wrapText="1"/>
    </xf>
    <xf numFmtId="164" fontId="23" fillId="5" borderId="15" xfId="7" applyNumberFormat="1" applyFont="1" applyFill="1" applyBorder="1" applyAlignment="1">
      <alignment horizontal="center" vertical="center" wrapText="1"/>
    </xf>
    <xf numFmtId="0" fontId="23" fillId="0" borderId="0" xfId="7" applyFont="1" applyAlignment="1"/>
    <xf numFmtId="164" fontId="23" fillId="5" borderId="0" xfId="7" applyNumberFormat="1" applyFont="1" applyFill="1" applyAlignment="1">
      <alignment horizontal="left" wrapText="1"/>
    </xf>
    <xf numFmtId="164" fontId="23" fillId="5" borderId="12" xfId="7" applyNumberFormat="1" applyFont="1" applyFill="1" applyBorder="1" applyAlignment="1">
      <alignment horizontal="left" vertical="center"/>
    </xf>
    <xf numFmtId="164" fontId="23" fillId="5" borderId="40" xfId="7" applyNumberFormat="1" applyFont="1" applyFill="1" applyBorder="1" applyAlignment="1">
      <alignment horizontal="left" vertical="center"/>
    </xf>
    <xf numFmtId="164" fontId="23" fillId="5" borderId="40" xfId="1" applyNumberFormat="1" applyFont="1" applyFill="1" applyBorder="1" applyAlignment="1">
      <alignment horizontal="center" vertical="center"/>
    </xf>
    <xf numFmtId="164" fontId="23" fillId="5" borderId="16" xfId="7" applyNumberFormat="1" applyFont="1" applyFill="1" applyBorder="1" applyAlignment="1">
      <alignment horizontal="center" vertical="center"/>
    </xf>
    <xf numFmtId="164" fontId="23" fillId="5" borderId="0" xfId="1" applyNumberFormat="1" applyFont="1" applyFill="1" applyBorder="1" applyAlignment="1">
      <alignment horizontal="center" vertical="center"/>
    </xf>
    <xf numFmtId="164" fontId="23" fillId="0" borderId="11" xfId="1" applyNumberFormat="1" applyFont="1" applyFill="1" applyBorder="1" applyAlignment="1">
      <alignment horizontal="center" vertical="center"/>
    </xf>
    <xf numFmtId="164" fontId="23" fillId="0" borderId="37" xfId="1" applyNumberFormat="1" applyFont="1" applyFill="1" applyBorder="1" applyAlignment="1">
      <alignment horizontal="center" vertical="center"/>
    </xf>
    <xf numFmtId="164" fontId="23" fillId="0" borderId="9" xfId="1" applyNumberFormat="1" applyFont="1" applyFill="1" applyBorder="1" applyAlignment="1">
      <alignment horizontal="center" vertical="center"/>
    </xf>
    <xf numFmtId="164" fontId="23" fillId="0" borderId="6" xfId="1" applyNumberFormat="1" applyFont="1" applyFill="1" applyBorder="1" applyAlignment="1">
      <alignment horizontal="center" vertical="center"/>
    </xf>
    <xf numFmtId="164" fontId="26" fillId="5" borderId="0" xfId="11" applyNumberFormat="1" applyFont="1" applyFill="1" applyAlignment="1" applyProtection="1">
      <alignment horizontal="center" vertical="center"/>
    </xf>
    <xf numFmtId="164" fontId="23" fillId="6" borderId="41" xfId="7" applyNumberFormat="1" applyFont="1" applyFill="1" applyBorder="1" applyAlignment="1">
      <alignment horizontal="center" vertical="center" wrapText="1"/>
    </xf>
    <xf numFmtId="164" fontId="23" fillId="0" borderId="39" xfId="1" applyNumberFormat="1" applyFont="1" applyFill="1" applyBorder="1" applyAlignment="1">
      <alignment horizontal="right" vertical="center" wrapText="1"/>
    </xf>
    <xf numFmtId="164" fontId="23" fillId="0" borderId="15" xfId="1" applyNumberFormat="1" applyFont="1" applyFill="1" applyBorder="1" applyAlignment="1">
      <alignment horizontal="right" vertical="center" wrapText="1"/>
    </xf>
    <xf numFmtId="164" fontId="23" fillId="0" borderId="20" xfId="7" applyNumberFormat="1" applyFont="1" applyFill="1" applyBorder="1" applyAlignment="1">
      <alignment horizontal="right" vertical="center" wrapText="1"/>
    </xf>
    <xf numFmtId="164" fontId="23" fillId="0" borderId="23" xfId="7" applyNumberFormat="1" applyFont="1" applyFill="1" applyBorder="1" applyAlignment="1">
      <alignment horizontal="right" vertical="center" wrapText="1"/>
    </xf>
    <xf numFmtId="164" fontId="23" fillId="0" borderId="22" xfId="7" applyNumberFormat="1" applyFont="1" applyFill="1" applyBorder="1" applyAlignment="1">
      <alignment horizontal="right" vertical="center" wrapText="1"/>
    </xf>
    <xf numFmtId="164" fontId="23" fillId="0" borderId="29" xfId="7" applyNumberFormat="1" applyFont="1" applyFill="1" applyBorder="1" applyAlignment="1">
      <alignment horizontal="right" vertical="center" wrapText="1"/>
    </xf>
    <xf numFmtId="164" fontId="23" fillId="0" borderId="28" xfId="7" applyNumberFormat="1" applyFont="1" applyFill="1" applyBorder="1" applyAlignment="1">
      <alignment horizontal="right" vertical="center" wrapText="1"/>
    </xf>
    <xf numFmtId="164" fontId="23" fillId="0" borderId="34" xfId="7" applyNumberFormat="1" applyFont="1" applyFill="1" applyBorder="1" applyAlignment="1">
      <alignment vertical="center"/>
    </xf>
    <xf numFmtId="164" fontId="23" fillId="5" borderId="3" xfId="2" applyNumberFormat="1" applyFont="1" applyFill="1" applyBorder="1" applyAlignment="1">
      <alignment horizontal="right" vertical="center" wrapText="1"/>
    </xf>
    <xf numFmtId="164" fontId="23" fillId="5" borderId="3" xfId="1" applyNumberFormat="1" applyFont="1" applyFill="1" applyBorder="1" applyAlignment="1">
      <alignment horizontal="right" vertical="center"/>
    </xf>
    <xf numFmtId="164" fontId="23" fillId="5" borderId="9" xfId="7" applyNumberFormat="1" applyFont="1" applyFill="1" applyBorder="1" applyAlignment="1">
      <alignment horizontal="left" vertical="center"/>
    </xf>
    <xf numFmtId="164" fontId="23" fillId="5" borderId="8" xfId="7" applyNumberFormat="1" applyFont="1" applyFill="1" applyBorder="1" applyAlignment="1">
      <alignment horizontal="right" vertical="center" wrapText="1"/>
    </xf>
    <xf numFmtId="164" fontId="23" fillId="5" borderId="6" xfId="7" applyNumberFormat="1" applyFont="1" applyFill="1" applyBorder="1" applyAlignment="1">
      <alignment horizontal="right" vertical="center"/>
    </xf>
    <xf numFmtId="164" fontId="22" fillId="5" borderId="0" xfId="7" applyNumberFormat="1" applyFont="1" applyFill="1"/>
    <xf numFmtId="164" fontId="22" fillId="5" borderId="0" xfId="7" applyNumberFormat="1" applyFont="1" applyFill="1" applyBorder="1"/>
    <xf numFmtId="164" fontId="23" fillId="0" borderId="14" xfId="7" applyNumberFormat="1" applyFont="1" applyFill="1" applyBorder="1" applyAlignment="1">
      <alignment vertical="center" wrapText="1"/>
    </xf>
    <xf numFmtId="164" fontId="23" fillId="0" borderId="13" xfId="2" applyNumberFormat="1" applyFont="1" applyFill="1" applyBorder="1" applyAlignment="1">
      <alignment horizontal="right" vertical="center" wrapText="1"/>
    </xf>
    <xf numFmtId="164" fontId="23" fillId="5" borderId="3" xfId="7" quotePrefix="1" applyNumberFormat="1" applyFont="1" applyFill="1" applyBorder="1" applyAlignment="1">
      <alignment horizontal="left" vertical="center"/>
    </xf>
    <xf numFmtId="0" fontId="22" fillId="5" borderId="0" xfId="7" applyFill="1" applyAlignment="1"/>
    <xf numFmtId="164" fontId="23" fillId="5" borderId="0" xfId="7" applyNumberFormat="1" applyFont="1" applyFill="1"/>
    <xf numFmtId="0" fontId="22" fillId="5" borderId="0" xfId="7" applyFill="1"/>
    <xf numFmtId="0" fontId="22" fillId="5" borderId="0" xfId="7" applyFill="1" applyBorder="1"/>
    <xf numFmtId="164" fontId="49" fillId="7" borderId="83" xfId="0" applyNumberFormat="1" applyFont="1" applyFill="1" applyBorder="1" applyAlignment="1">
      <alignment horizontal="right" vertical="center" indent="1"/>
    </xf>
    <xf numFmtId="164" fontId="58" fillId="24" borderId="50" xfId="20" applyNumberFormat="1" applyFont="1" applyFill="1" applyBorder="1" applyAlignment="1">
      <alignment horizontal="center" vertical="center"/>
    </xf>
    <xf numFmtId="10" fontId="23" fillId="5" borderId="0" xfId="3" applyNumberFormat="1" applyFont="1" applyFill="1"/>
    <xf numFmtId="164" fontId="49" fillId="21" borderId="69" xfId="20" applyNumberFormat="1" applyFont="1" applyFill="1" applyBorder="1" applyAlignment="1">
      <alignment horizontal="center" vertical="center" wrapText="1"/>
    </xf>
    <xf numFmtId="0" fontId="47" fillId="0" borderId="50" xfId="0" applyFont="1" applyFill="1" applyBorder="1" applyAlignment="1">
      <alignment vertical="center"/>
    </xf>
    <xf numFmtId="164" fontId="23" fillId="0" borderId="4" xfId="21" applyNumberFormat="1" applyFont="1" applyFill="1" applyBorder="1" applyAlignment="1">
      <alignment horizontal="center" vertical="center"/>
    </xf>
    <xf numFmtId="164" fontId="23" fillId="0" borderId="37" xfId="21" applyNumberFormat="1" applyFont="1" applyFill="1" applyBorder="1" applyAlignment="1">
      <alignment vertical="center"/>
    </xf>
    <xf numFmtId="164" fontId="23" fillId="0" borderId="4" xfId="21" applyNumberFormat="1" applyFont="1" applyFill="1" applyBorder="1" applyAlignment="1">
      <alignment vertical="center"/>
    </xf>
    <xf numFmtId="164" fontId="23" fillId="0" borderId="70" xfId="21" applyNumberFormat="1" applyFont="1" applyFill="1" applyBorder="1" applyAlignment="1">
      <alignment vertical="center"/>
    </xf>
    <xf numFmtId="164" fontId="23" fillId="0" borderId="18" xfId="21" applyNumberFormat="1" applyFont="1" applyFill="1" applyBorder="1" applyAlignment="1">
      <alignment horizontal="center" vertical="center"/>
    </xf>
    <xf numFmtId="164" fontId="23" fillId="0" borderId="10" xfId="21" applyNumberFormat="1" applyFont="1" applyFill="1" applyBorder="1" applyAlignment="1">
      <alignment vertical="center"/>
    </xf>
    <xf numFmtId="164" fontId="23" fillId="0" borderId="18" xfId="21" applyNumberFormat="1" applyFont="1" applyFill="1" applyBorder="1" applyAlignment="1">
      <alignment vertical="center"/>
    </xf>
    <xf numFmtId="164" fontId="23" fillId="0" borderId="5" xfId="21" applyNumberFormat="1" applyFont="1" applyFill="1" applyBorder="1" applyAlignment="1">
      <alignment vertical="center"/>
    </xf>
    <xf numFmtId="164" fontId="23" fillId="0" borderId="18" xfId="21" applyNumberFormat="1" applyFont="1" applyFill="1" applyBorder="1" applyAlignment="1">
      <alignment horizontal="right" vertical="center"/>
    </xf>
    <xf numFmtId="164" fontId="23" fillId="0" borderId="5" xfId="21" applyNumberFormat="1" applyFont="1" applyFill="1" applyBorder="1" applyAlignment="1">
      <alignment horizontal="right" vertical="center"/>
    </xf>
    <xf numFmtId="164" fontId="23" fillId="0" borderId="10" xfId="21" applyNumberFormat="1" applyFont="1" applyFill="1" applyBorder="1" applyAlignment="1">
      <alignment horizontal="right" vertical="center"/>
    </xf>
    <xf numFmtId="164" fontId="23" fillId="0" borderId="5" xfId="21" quotePrefix="1" applyNumberFormat="1" applyFont="1" applyFill="1" applyBorder="1" applyAlignment="1">
      <alignment horizontal="right" vertical="center"/>
    </xf>
    <xf numFmtId="164" fontId="23" fillId="0" borderId="10" xfId="21" quotePrefix="1" applyNumberFormat="1" applyFont="1" applyFill="1" applyBorder="1" applyAlignment="1">
      <alignment horizontal="right" vertical="center"/>
    </xf>
    <xf numFmtId="164" fontId="23" fillId="0" borderId="8" xfId="21" applyNumberFormat="1" applyFont="1" applyFill="1" applyBorder="1" applyAlignment="1">
      <alignment horizontal="center" vertical="center"/>
    </xf>
    <xf numFmtId="164" fontId="23" fillId="0" borderId="6" xfId="21" applyNumberFormat="1" applyFont="1" applyFill="1" applyBorder="1" applyAlignment="1">
      <alignment vertical="center"/>
    </xf>
    <xf numFmtId="164" fontId="23" fillId="0" borderId="8" xfId="21" applyNumberFormat="1" applyFont="1" applyFill="1" applyBorder="1" applyAlignment="1">
      <alignment horizontal="right" vertical="center"/>
    </xf>
    <xf numFmtId="164" fontId="23" fillId="0" borderId="7" xfId="21" applyNumberFormat="1" applyFont="1" applyFill="1" applyBorder="1" applyAlignment="1">
      <alignment horizontal="right" vertical="center"/>
    </xf>
    <xf numFmtId="164" fontId="23" fillId="0" borderId="6" xfId="21" applyNumberFormat="1" applyFont="1" applyFill="1" applyBorder="1" applyAlignment="1">
      <alignment horizontal="right" vertical="center"/>
    </xf>
    <xf numFmtId="164" fontId="23" fillId="7" borderId="13" xfId="21" applyNumberFormat="1" applyFont="1" applyFill="1" applyBorder="1" applyAlignment="1">
      <alignment vertical="top"/>
    </xf>
    <xf numFmtId="164" fontId="23" fillId="7" borderId="16" xfId="21" applyNumberFormat="1" applyFont="1" applyFill="1" applyBorder="1" applyAlignment="1">
      <alignment vertical="top"/>
    </xf>
    <xf numFmtId="164" fontId="49" fillId="23" borderId="106" xfId="20" applyNumberFormat="1" applyFont="1" applyFill="1" applyBorder="1" applyAlignment="1">
      <alignment horizontal="center" vertical="top"/>
    </xf>
    <xf numFmtId="0" fontId="39" fillId="9" borderId="93" xfId="20" applyFont="1" applyFill="1" applyBorder="1" applyAlignment="1">
      <alignment horizontal="left" vertical="top" wrapText="1"/>
    </xf>
    <xf numFmtId="9" fontId="39" fillId="17" borderId="90" xfId="3" applyFont="1" applyFill="1" applyBorder="1" applyAlignment="1">
      <alignment horizontal="left" vertical="top" wrapText="1"/>
    </xf>
    <xf numFmtId="164" fontId="69" fillId="5" borderId="17" xfId="0" applyNumberFormat="1" applyFont="1" applyFill="1" applyBorder="1" applyAlignment="1">
      <alignment vertical="top"/>
    </xf>
    <xf numFmtId="0" fontId="39" fillId="9" borderId="17" xfId="20" applyFont="1" applyFill="1" applyBorder="1" applyAlignment="1">
      <alignment horizontal="center" vertical="center" wrapText="1"/>
    </xf>
    <xf numFmtId="9" fontId="35" fillId="17" borderId="15" xfId="3" applyFont="1" applyFill="1" applyBorder="1" applyAlignment="1">
      <alignment horizontal="center" vertical="center" wrapText="1"/>
    </xf>
    <xf numFmtId="0" fontId="23" fillId="5" borderId="0" xfId="0" applyFont="1" applyFill="1"/>
    <xf numFmtId="164" fontId="30" fillId="5" borderId="0" xfId="0" applyNumberFormat="1" applyFont="1" applyFill="1" applyAlignment="1">
      <alignment horizontal="center"/>
    </xf>
    <xf numFmtId="164" fontId="47" fillId="8" borderId="50" xfId="0" applyNumberFormat="1" applyFont="1" applyFill="1" applyBorder="1" applyAlignment="1">
      <alignment vertical="center" wrapText="1"/>
    </xf>
    <xf numFmtId="3" fontId="47" fillId="0" borderId="50" xfId="0" applyNumberFormat="1" applyFont="1" applyFill="1" applyBorder="1" applyAlignment="1">
      <alignment vertical="center"/>
    </xf>
    <xf numFmtId="9" fontId="47" fillId="5" borderId="50" xfId="3" applyFont="1" applyFill="1" applyBorder="1" applyAlignment="1">
      <alignment vertical="center"/>
    </xf>
    <xf numFmtId="3" fontId="47" fillId="5" borderId="50" xfId="0" applyNumberFormat="1" applyFont="1" applyFill="1" applyBorder="1" applyAlignment="1">
      <alignment vertical="center"/>
    </xf>
    <xf numFmtId="164" fontId="89" fillId="5" borderId="0" xfId="0" applyNumberFormat="1" applyFont="1" applyFill="1"/>
    <xf numFmtId="164" fontId="49" fillId="24" borderId="105" xfId="20" applyNumberFormat="1" applyFont="1" applyFill="1" applyBorder="1" applyAlignment="1">
      <alignment horizontal="center" vertical="center"/>
    </xf>
    <xf numFmtId="0" fontId="18" fillId="24" borderId="0" xfId="24" applyFill="1"/>
    <xf numFmtId="164" fontId="23" fillId="5" borderId="0" xfId="0" applyNumberFormat="1" applyFont="1" applyFill="1" applyBorder="1" applyAlignment="1">
      <alignment horizontal="left" vertical="center"/>
    </xf>
    <xf numFmtId="164" fontId="23" fillId="5" borderId="0" xfId="0" applyNumberFormat="1" applyFont="1" applyFill="1" applyBorder="1" applyAlignment="1">
      <alignment vertical="center" wrapText="1"/>
    </xf>
    <xf numFmtId="0" fontId="23" fillId="0" borderId="0" xfId="0" applyFont="1" applyAlignment="1">
      <alignment wrapText="1"/>
    </xf>
    <xf numFmtId="164" fontId="23" fillId="5" borderId="0" xfId="0" applyNumberFormat="1" applyFont="1" applyFill="1" applyAlignment="1">
      <alignment horizontal="left" wrapText="1"/>
    </xf>
    <xf numFmtId="164" fontId="32" fillId="5" borderId="0" xfId="22" applyNumberFormat="1" applyFont="1" applyFill="1" applyBorder="1" applyAlignment="1">
      <alignment vertical="center"/>
    </xf>
    <xf numFmtId="164" fontId="27" fillId="5" borderId="0" xfId="22" applyNumberFormat="1" applyFont="1" applyFill="1" applyBorder="1" applyAlignment="1">
      <alignment vertical="center" wrapText="1"/>
    </xf>
    <xf numFmtId="164" fontId="23" fillId="5" borderId="0" xfId="22" applyNumberFormat="1" applyFont="1" applyFill="1" applyAlignment="1">
      <alignment vertical="center"/>
    </xf>
    <xf numFmtId="164" fontId="22" fillId="5" borderId="0" xfId="22" applyNumberFormat="1" applyFont="1" applyFill="1" applyAlignment="1">
      <alignment vertical="center" wrapText="1"/>
    </xf>
    <xf numFmtId="0" fontId="22" fillId="5" borderId="0" xfId="22" applyFont="1" applyFill="1" applyAlignment="1">
      <alignment vertical="center" wrapText="1"/>
    </xf>
    <xf numFmtId="164" fontId="23" fillId="5" borderId="0" xfId="22" applyNumberFormat="1" applyFont="1" applyFill="1" applyBorder="1" applyAlignment="1">
      <alignment vertical="center"/>
    </xf>
    <xf numFmtId="164" fontId="32" fillId="5" borderId="0" xfId="22" applyNumberFormat="1" applyFont="1" applyFill="1" applyBorder="1" applyAlignment="1">
      <alignment horizontal="left" vertical="center"/>
    </xf>
    <xf numFmtId="164" fontId="27" fillId="5" borderId="0" xfId="22" applyNumberFormat="1" applyFont="1" applyFill="1" applyBorder="1" applyAlignment="1">
      <alignment horizontal="left" vertical="center" wrapText="1"/>
    </xf>
    <xf numFmtId="164" fontId="23" fillId="5" borderId="0" xfId="22" applyNumberFormat="1" applyFont="1" applyFill="1" applyAlignment="1">
      <alignment horizontal="center" vertical="center"/>
    </xf>
    <xf numFmtId="164" fontId="29" fillId="5" borderId="0" xfId="22" applyNumberFormat="1" applyFont="1" applyFill="1" applyAlignment="1" applyProtection="1">
      <alignment vertical="center"/>
    </xf>
    <xf numFmtId="0" fontId="22" fillId="5" borderId="0" xfId="22" applyFont="1" applyFill="1" applyBorder="1" applyAlignment="1">
      <alignment vertical="center" wrapText="1"/>
    </xf>
    <xf numFmtId="164" fontId="23" fillId="5" borderId="0" xfId="22" applyNumberFormat="1" applyFont="1" applyFill="1" applyBorder="1" applyAlignment="1">
      <alignment horizontal="center" vertical="center"/>
    </xf>
    <xf numFmtId="164" fontId="27" fillId="5" borderId="3" xfId="22" applyNumberFormat="1" applyFont="1" applyFill="1" applyBorder="1" applyAlignment="1">
      <alignment horizontal="left" vertical="center" wrapText="1"/>
    </xf>
    <xf numFmtId="164" fontId="23" fillId="5" borderId="3" xfId="22" applyNumberFormat="1" applyFont="1" applyFill="1" applyBorder="1" applyAlignment="1">
      <alignment vertical="center"/>
    </xf>
    <xf numFmtId="164" fontId="22" fillId="5" borderId="3" xfId="22" applyNumberFormat="1" applyFont="1" applyFill="1" applyBorder="1" applyAlignment="1">
      <alignment vertical="center" wrapText="1"/>
    </xf>
    <xf numFmtId="0" fontId="22" fillId="5" borderId="3" xfId="22" applyFont="1" applyFill="1" applyBorder="1" applyAlignment="1">
      <alignment vertical="center" wrapText="1"/>
    </xf>
    <xf numFmtId="164" fontId="28" fillId="5" borderId="0" xfId="22" applyNumberFormat="1" applyFont="1" applyFill="1" applyBorder="1" applyAlignment="1">
      <alignment horizontal="left" vertical="center"/>
    </xf>
    <xf numFmtId="164" fontId="23" fillId="5" borderId="0" xfId="22" applyNumberFormat="1" applyFont="1" applyFill="1" applyAlignment="1">
      <alignment vertical="center" wrapText="1"/>
    </xf>
    <xf numFmtId="164" fontId="23" fillId="5" borderId="45" xfId="22" applyNumberFormat="1" applyFont="1" applyFill="1" applyBorder="1" applyAlignment="1">
      <alignment vertical="center" wrapText="1"/>
    </xf>
    <xf numFmtId="164" fontId="28" fillId="5" borderId="0" xfId="22" applyNumberFormat="1" applyFont="1" applyFill="1" applyAlignment="1">
      <alignment horizontal="center" vertical="center"/>
    </xf>
    <xf numFmtId="164" fontId="27" fillId="5" borderId="0" xfId="22" applyNumberFormat="1" applyFont="1" applyFill="1" applyAlignment="1">
      <alignment vertical="center"/>
    </xf>
    <xf numFmtId="164" fontId="23" fillId="5" borderId="0" xfId="22" applyNumberFormat="1" applyFont="1" applyFill="1" applyBorder="1" applyAlignment="1">
      <alignment vertical="center" wrapText="1"/>
    </xf>
    <xf numFmtId="164" fontId="29" fillId="5" borderId="0" xfId="22" applyNumberFormat="1" applyFont="1" applyFill="1" applyAlignment="1" applyProtection="1">
      <alignment horizontal="center" vertical="center"/>
    </xf>
    <xf numFmtId="164" fontId="23" fillId="5" borderId="0" xfId="22" applyNumberFormat="1" applyFont="1" applyFill="1" applyBorder="1" applyAlignment="1">
      <alignment horizontal="left" vertical="center"/>
    </xf>
    <xf numFmtId="164" fontId="23" fillId="5" borderId="0" xfId="22" applyNumberFormat="1" applyFont="1" applyFill="1" applyBorder="1" applyAlignment="1">
      <alignment horizontal="right" vertical="center" wrapText="1"/>
    </xf>
    <xf numFmtId="164" fontId="23" fillId="5" borderId="0" xfId="22" applyNumberFormat="1" applyFont="1" applyFill="1" applyBorder="1" applyAlignment="1">
      <alignment horizontal="right" vertical="center"/>
    </xf>
    <xf numFmtId="164" fontId="23" fillId="6" borderId="14" xfId="22" applyNumberFormat="1" applyFont="1" applyFill="1" applyBorder="1" applyAlignment="1">
      <alignment horizontal="center" vertical="center" wrapText="1"/>
    </xf>
    <xf numFmtId="164" fontId="23" fillId="6" borderId="13" xfId="22" applyNumberFormat="1" applyFont="1" applyFill="1" applyBorder="1" applyAlignment="1">
      <alignment horizontal="center" vertical="center" wrapText="1"/>
    </xf>
    <xf numFmtId="164" fontId="23" fillId="0" borderId="54" xfId="22" applyNumberFormat="1" applyFont="1" applyFill="1" applyBorder="1" applyAlignment="1">
      <alignment vertical="center"/>
    </xf>
    <xf numFmtId="164" fontId="23" fillId="0" borderId="39" xfId="22" applyNumberFormat="1" applyFont="1" applyFill="1" applyBorder="1" applyAlignment="1">
      <alignment vertical="center"/>
    </xf>
    <xf numFmtId="164" fontId="23" fillId="0" borderId="53" xfId="22" applyNumberFormat="1" applyFont="1" applyFill="1" applyBorder="1" applyAlignment="1">
      <alignment vertical="center"/>
    </xf>
    <xf numFmtId="164" fontId="23" fillId="0" borderId="15" xfId="22" applyNumberFormat="1" applyFont="1" applyFill="1" applyBorder="1" applyAlignment="1">
      <alignment vertical="center"/>
    </xf>
    <xf numFmtId="164" fontId="23" fillId="0" borderId="14" xfId="22" applyNumberFormat="1" applyFont="1" applyFill="1" applyBorder="1" applyAlignment="1">
      <alignment vertical="center"/>
    </xf>
    <xf numFmtId="164" fontId="23" fillId="5" borderId="0" xfId="22" quotePrefix="1" applyNumberFormat="1" applyFont="1" applyFill="1" applyBorder="1" applyAlignment="1">
      <alignment horizontal="left" vertical="center"/>
    </xf>
    <xf numFmtId="164" fontId="23" fillId="6" borderId="13" xfId="22" applyNumberFormat="1" applyFont="1" applyFill="1" applyBorder="1" applyAlignment="1">
      <alignment horizontal="center" vertical="center"/>
    </xf>
    <xf numFmtId="164" fontId="23" fillId="6" borderId="17" xfId="22" applyNumberFormat="1" applyFont="1" applyFill="1" applyBorder="1" applyAlignment="1">
      <alignment horizontal="center" vertical="center" wrapText="1"/>
    </xf>
    <xf numFmtId="164" fontId="23" fillId="6" borderId="12" xfId="22" applyNumberFormat="1" applyFont="1" applyFill="1" applyBorder="1" applyAlignment="1">
      <alignment horizontal="center" vertical="center" wrapText="1"/>
    </xf>
    <xf numFmtId="164" fontId="23" fillId="6" borderId="16" xfId="22" applyNumberFormat="1" applyFont="1" applyFill="1" applyBorder="1" applyAlignment="1">
      <alignment horizontal="center" vertical="center" wrapText="1"/>
    </xf>
    <xf numFmtId="164" fontId="23" fillId="6" borderId="37" xfId="22" applyNumberFormat="1" applyFont="1" applyFill="1" applyBorder="1" applyAlignment="1">
      <alignment horizontal="center" vertical="center" wrapText="1"/>
    </xf>
    <xf numFmtId="164" fontId="23" fillId="20" borderId="4" xfId="22" applyNumberFormat="1" applyFont="1" applyFill="1" applyBorder="1" applyAlignment="1">
      <alignment horizontal="left" vertical="center"/>
    </xf>
    <xf numFmtId="164" fontId="22" fillId="5" borderId="3" xfId="22" applyNumberFormat="1" applyFont="1" applyFill="1" applyBorder="1" applyAlignment="1">
      <alignment vertical="center"/>
    </xf>
    <xf numFmtId="164" fontId="23" fillId="5" borderId="3" xfId="22" applyNumberFormat="1" applyFont="1" applyFill="1" applyBorder="1" applyAlignment="1">
      <alignment vertical="center" wrapText="1"/>
    </xf>
    <xf numFmtId="164" fontId="31" fillId="5" borderId="0" xfId="22" applyNumberFormat="1" applyFont="1" applyFill="1" applyBorder="1" applyAlignment="1" applyProtection="1">
      <alignment vertical="center"/>
    </xf>
    <xf numFmtId="164" fontId="22" fillId="5" borderId="0" xfId="22" applyNumberFormat="1" applyFont="1" applyFill="1" applyBorder="1" applyAlignment="1">
      <alignment vertical="center" wrapText="1"/>
    </xf>
    <xf numFmtId="164" fontId="28" fillId="5" borderId="0" xfId="22" applyNumberFormat="1" applyFont="1" applyFill="1" applyAlignment="1">
      <alignment vertical="center"/>
    </xf>
    <xf numFmtId="164" fontId="26" fillId="5" borderId="0" xfId="22" applyNumberFormat="1" applyFont="1" applyFill="1" applyAlignment="1">
      <alignment vertical="center"/>
    </xf>
    <xf numFmtId="164" fontId="28" fillId="5" borderId="0" xfId="22" quotePrefix="1" applyNumberFormat="1" applyFont="1" applyFill="1" applyAlignment="1">
      <alignment horizontal="center" vertical="center" wrapText="1"/>
    </xf>
    <xf numFmtId="164" fontId="23" fillId="6" borderId="4" xfId="22" applyNumberFormat="1" applyFont="1" applyFill="1" applyBorder="1" applyAlignment="1">
      <alignment horizontal="center" vertical="center"/>
    </xf>
    <xf numFmtId="164" fontId="23" fillId="6" borderId="11" xfId="22" applyNumberFormat="1" applyFont="1" applyFill="1" applyBorder="1" applyAlignment="1">
      <alignment horizontal="center" vertical="center" wrapText="1"/>
    </xf>
    <xf numFmtId="164" fontId="23" fillId="5" borderId="0" xfId="22" applyNumberFormat="1" applyFont="1" applyFill="1" applyAlignment="1">
      <alignment horizontal="center" vertical="center" wrapText="1"/>
    </xf>
    <xf numFmtId="164" fontId="23" fillId="5" borderId="0" xfId="22" applyNumberFormat="1" applyFont="1" applyFill="1" applyBorder="1" applyAlignment="1">
      <alignment horizontal="center" vertical="center" wrapText="1"/>
    </xf>
    <xf numFmtId="164" fontId="28" fillId="5" borderId="14" xfId="22" applyNumberFormat="1" applyFont="1" applyFill="1" applyBorder="1" applyAlignment="1">
      <alignment vertical="center"/>
    </xf>
    <xf numFmtId="164" fontId="23" fillId="0" borderId="17" xfId="22" applyNumberFormat="1" applyFont="1" applyFill="1" applyBorder="1" applyAlignment="1">
      <alignment vertical="center"/>
    </xf>
    <xf numFmtId="164" fontId="30" fillId="5" borderId="42" xfId="22" applyNumberFormat="1" applyFont="1" applyFill="1" applyBorder="1" applyAlignment="1">
      <alignment horizontal="center" vertical="center" wrapText="1"/>
    </xf>
    <xf numFmtId="164" fontId="23" fillId="0" borderId="45" xfId="22" applyNumberFormat="1" applyFont="1" applyFill="1" applyBorder="1" applyAlignment="1">
      <alignment vertical="center"/>
    </xf>
    <xf numFmtId="164" fontId="23" fillId="0" borderId="21" xfId="22" applyNumberFormat="1" applyFont="1" applyFill="1" applyBorder="1" applyAlignment="1">
      <alignment vertical="center"/>
    </xf>
    <xf numFmtId="164" fontId="23" fillId="0" borderId="0" xfId="22" applyNumberFormat="1" applyFont="1" applyFill="1" applyBorder="1" applyAlignment="1">
      <alignment vertical="center"/>
    </xf>
    <xf numFmtId="164" fontId="23" fillId="0" borderId="3" xfId="22" applyNumberFormat="1" applyFont="1" applyFill="1" applyBorder="1" applyAlignment="1">
      <alignment vertical="center"/>
    </xf>
    <xf numFmtId="164" fontId="23" fillId="0" borderId="42" xfId="22" applyNumberFormat="1" applyFont="1" applyFill="1" applyBorder="1" applyAlignment="1">
      <alignment vertical="center"/>
    </xf>
    <xf numFmtId="164" fontId="26" fillId="5" borderId="0" xfId="22" applyNumberFormat="1" applyFont="1" applyFill="1" applyBorder="1" applyAlignment="1">
      <alignment vertical="center"/>
    </xf>
    <xf numFmtId="164" fontId="23" fillId="0" borderId="39" xfId="22" applyNumberFormat="1" applyFont="1" applyFill="1" applyBorder="1" applyAlignment="1">
      <alignment vertical="center" wrapText="1"/>
    </xf>
    <xf numFmtId="164" fontId="23" fillId="5" borderId="45" xfId="22" applyNumberFormat="1" applyFont="1" applyFill="1" applyBorder="1" applyAlignment="1">
      <alignment vertical="center"/>
    </xf>
    <xf numFmtId="164" fontId="23" fillId="0" borderId="21" xfId="22" applyNumberFormat="1" applyFont="1" applyFill="1" applyBorder="1" applyAlignment="1">
      <alignment vertical="center" wrapText="1"/>
    </xf>
    <xf numFmtId="164" fontId="23" fillId="0" borderId="15" xfId="22" applyNumberFormat="1" applyFont="1" applyFill="1" applyBorder="1" applyAlignment="1">
      <alignment vertical="center" wrapText="1"/>
    </xf>
    <xf numFmtId="164" fontId="22" fillId="5" borderId="0" xfId="22" applyNumberFormat="1" applyFont="1" applyFill="1" applyBorder="1" applyAlignment="1">
      <alignment vertical="center"/>
    </xf>
    <xf numFmtId="164" fontId="23" fillId="5" borderId="0" xfId="22" applyNumberFormat="1" applyFont="1" applyFill="1" applyBorder="1" applyAlignment="1">
      <alignment horizontal="left" vertical="center" wrapText="1"/>
    </xf>
    <xf numFmtId="164" fontId="28" fillId="5" borderId="3" xfId="22" applyNumberFormat="1" applyFont="1" applyFill="1" applyBorder="1" applyAlignment="1">
      <alignment vertical="center"/>
    </xf>
    <xf numFmtId="164" fontId="28" fillId="5" borderId="0" xfId="22" applyNumberFormat="1" applyFont="1" applyFill="1" applyBorder="1" applyAlignment="1">
      <alignment vertical="center"/>
    </xf>
    <xf numFmtId="164" fontId="23" fillId="6" borderId="42" xfId="22" applyNumberFormat="1" applyFont="1" applyFill="1" applyBorder="1" applyAlignment="1">
      <alignment horizontal="center" vertical="center"/>
    </xf>
    <xf numFmtId="164" fontId="23" fillId="6" borderId="41" xfId="22" applyNumberFormat="1" applyFont="1" applyFill="1" applyBorder="1" applyAlignment="1">
      <alignment horizontal="center" vertical="center" wrapText="1"/>
    </xf>
    <xf numFmtId="164" fontId="23" fillId="6" borderId="40" xfId="22" applyNumberFormat="1" applyFont="1" applyFill="1" applyBorder="1" applyAlignment="1">
      <alignment horizontal="center" vertical="center" wrapText="1"/>
    </xf>
    <xf numFmtId="164" fontId="23" fillId="0" borderId="25" xfId="22" applyNumberFormat="1" applyFont="1" applyFill="1" applyBorder="1" applyAlignment="1">
      <alignment vertical="center"/>
    </xf>
    <xf numFmtId="164" fontId="23" fillId="0" borderId="31" xfId="22" applyNumberFormat="1" applyFont="1" applyFill="1" applyBorder="1" applyAlignment="1">
      <alignment vertical="center"/>
    </xf>
    <xf numFmtId="164" fontId="23" fillId="0" borderId="59" xfId="22" applyNumberFormat="1" applyFont="1" applyFill="1" applyBorder="1" applyAlignment="1">
      <alignment horizontal="center" vertical="center" wrapText="1"/>
    </xf>
    <xf numFmtId="164" fontId="23" fillId="0" borderId="10" xfId="22" applyNumberFormat="1" applyFont="1" applyFill="1" applyBorder="1" applyAlignment="1">
      <alignment horizontal="center" vertical="center" wrapText="1"/>
    </xf>
    <xf numFmtId="164" fontId="23" fillId="0" borderId="19" xfId="22" applyNumberFormat="1" applyFont="1" applyFill="1" applyBorder="1" applyAlignment="1">
      <alignment horizontal="center" vertical="center" wrapText="1"/>
    </xf>
    <xf numFmtId="164" fontId="23" fillId="0" borderId="64" xfId="22" applyNumberFormat="1" applyFont="1" applyFill="1" applyBorder="1" applyAlignment="1">
      <alignment vertical="center"/>
    </xf>
    <xf numFmtId="164" fontId="23" fillId="0" borderId="43" xfId="22" applyNumberFormat="1" applyFont="1" applyFill="1" applyBorder="1" applyAlignment="1">
      <alignment vertical="center"/>
    </xf>
    <xf numFmtId="164" fontId="23" fillId="0" borderId="63" xfId="22" applyNumberFormat="1" applyFont="1" applyFill="1" applyBorder="1" applyAlignment="1">
      <alignment horizontal="center" vertical="center" wrapText="1"/>
    </xf>
    <xf numFmtId="164" fontId="23" fillId="0" borderId="61" xfId="22" applyNumberFormat="1" applyFont="1" applyFill="1" applyBorder="1" applyAlignment="1">
      <alignment horizontal="center" vertical="center"/>
    </xf>
    <xf numFmtId="164" fontId="23" fillId="0" borderId="60" xfId="22" applyNumberFormat="1" applyFont="1" applyFill="1" applyBorder="1" applyAlignment="1">
      <alignment horizontal="center" vertical="center" wrapText="1"/>
    </xf>
    <xf numFmtId="164" fontId="23" fillId="0" borderId="44" xfId="22" applyNumberFormat="1" applyFont="1" applyFill="1" applyBorder="1" applyAlignment="1">
      <alignment vertical="center"/>
    </xf>
    <xf numFmtId="164" fontId="23" fillId="0" borderId="57" xfId="22" applyNumberFormat="1" applyFont="1" applyFill="1" applyBorder="1" applyAlignment="1">
      <alignment vertical="center"/>
    </xf>
    <xf numFmtId="164" fontId="23" fillId="0" borderId="58" xfId="22" applyNumberFormat="1" applyFont="1" applyFill="1" applyBorder="1" applyAlignment="1">
      <alignment vertical="center"/>
    </xf>
    <xf numFmtId="164" fontId="23" fillId="0" borderId="64" xfId="22" applyNumberFormat="1" applyFont="1" applyFill="1" applyBorder="1" applyAlignment="1">
      <alignment horizontal="center" vertical="center" wrapText="1"/>
    </xf>
    <xf numFmtId="164" fontId="23" fillId="0" borderId="60" xfId="22" applyNumberFormat="1" applyFont="1" applyFill="1" applyBorder="1" applyAlignment="1">
      <alignment horizontal="center" vertical="center"/>
    </xf>
    <xf numFmtId="164" fontId="23" fillId="0" borderId="52" xfId="22" applyNumberFormat="1" applyFont="1" applyFill="1" applyBorder="1" applyAlignment="1">
      <alignment vertical="center"/>
    </xf>
    <xf numFmtId="164" fontId="23" fillId="0" borderId="66" xfId="22" applyNumberFormat="1" applyFont="1" applyFill="1" applyBorder="1" applyAlignment="1">
      <alignment horizontal="center" vertical="center" wrapText="1"/>
    </xf>
    <xf numFmtId="164" fontId="23" fillId="0" borderId="27" xfId="22" applyNumberFormat="1" applyFont="1" applyFill="1" applyBorder="1" applyAlignment="1">
      <alignment vertical="center"/>
    </xf>
    <xf numFmtId="164" fontId="23" fillId="0" borderId="59" xfId="22" applyNumberFormat="1" applyFont="1" applyFill="1" applyBorder="1" applyAlignment="1">
      <alignment vertical="center"/>
    </xf>
    <xf numFmtId="164" fontId="23" fillId="0" borderId="65" xfId="22" applyNumberFormat="1" applyFont="1" applyFill="1" applyBorder="1" applyAlignment="1">
      <alignment vertical="center"/>
    </xf>
    <xf numFmtId="164" fontId="23" fillId="0" borderId="63" xfId="22" applyNumberFormat="1" applyFont="1" applyFill="1" applyBorder="1" applyAlignment="1">
      <alignment vertical="center"/>
    </xf>
    <xf numFmtId="164" fontId="23" fillId="0" borderId="62" xfId="22" applyNumberFormat="1" applyFont="1" applyFill="1" applyBorder="1" applyAlignment="1">
      <alignment vertical="center"/>
    </xf>
    <xf numFmtId="164" fontId="23" fillId="0" borderId="19" xfId="22" applyNumberFormat="1" applyFont="1" applyFill="1" applyBorder="1" applyAlignment="1">
      <alignment horizontal="center" vertical="center"/>
    </xf>
    <xf numFmtId="164" fontId="27" fillId="5" borderId="3" xfId="22" applyNumberFormat="1" applyFont="1" applyFill="1" applyBorder="1" applyAlignment="1" applyProtection="1">
      <alignment vertical="center"/>
    </xf>
    <xf numFmtId="164" fontId="27" fillId="5" borderId="0" xfId="22" applyNumberFormat="1" applyFont="1" applyFill="1" applyAlignment="1" applyProtection="1">
      <alignment vertical="center"/>
    </xf>
    <xf numFmtId="164" fontId="23" fillId="6" borderId="42" xfId="22" applyNumberFormat="1" applyFont="1" applyFill="1" applyBorder="1" applyAlignment="1">
      <alignment horizontal="center" vertical="center" wrapText="1"/>
    </xf>
    <xf numFmtId="164" fontId="23" fillId="6" borderId="4" xfId="22" applyNumberFormat="1" applyFont="1" applyFill="1" applyBorder="1" applyAlignment="1">
      <alignment horizontal="center" vertical="center" wrapText="1"/>
    </xf>
    <xf numFmtId="164" fontId="23" fillId="6" borderId="38" xfId="22" applyNumberFormat="1" applyFont="1" applyFill="1" applyBorder="1" applyAlignment="1">
      <alignment horizontal="center" vertical="center" wrapText="1"/>
    </xf>
    <xf numFmtId="164" fontId="28" fillId="5" borderId="0" xfId="22" applyNumberFormat="1" applyFont="1" applyFill="1" applyBorder="1" applyAlignment="1">
      <alignment horizontal="center" vertical="center"/>
    </xf>
    <xf numFmtId="164" fontId="27" fillId="5" borderId="0" xfId="22" applyNumberFormat="1" applyFont="1" applyFill="1" applyBorder="1" applyAlignment="1">
      <alignment vertical="center"/>
    </xf>
    <xf numFmtId="164" fontId="26" fillId="5" borderId="0" xfId="22" applyNumberFormat="1" applyFont="1" applyFill="1" applyAlignment="1" applyProtection="1">
      <alignment horizontal="center" vertical="center" wrapText="1"/>
    </xf>
    <xf numFmtId="164" fontId="28" fillId="5" borderId="0" xfId="22" applyNumberFormat="1" applyFont="1" applyFill="1" applyBorder="1" applyAlignment="1">
      <alignment horizontal="center" vertical="center" wrapText="1"/>
    </xf>
    <xf numFmtId="164" fontId="22" fillId="5" borderId="0" xfId="22" applyNumberFormat="1" applyFont="1" applyFill="1" applyAlignment="1">
      <alignment horizontal="center" vertical="center"/>
    </xf>
    <xf numFmtId="164" fontId="23" fillId="0" borderId="45" xfId="22" applyNumberFormat="1" applyFont="1" applyFill="1" applyBorder="1" applyAlignment="1">
      <alignment vertical="center" wrapText="1"/>
    </xf>
    <xf numFmtId="164" fontId="23" fillId="20" borderId="39" xfId="22" applyNumberFormat="1" applyFont="1" applyFill="1" applyBorder="1" applyAlignment="1">
      <alignment vertical="center" wrapText="1"/>
    </xf>
    <xf numFmtId="164" fontId="22" fillId="5" borderId="0" xfId="22" applyNumberFormat="1" applyFont="1" applyFill="1" applyAlignment="1">
      <alignment vertical="center"/>
    </xf>
    <xf numFmtId="164" fontId="23" fillId="0" borderId="0" xfId="22" applyNumberFormat="1" applyFont="1" applyFill="1" applyBorder="1" applyAlignment="1">
      <alignment vertical="center" wrapText="1"/>
    </xf>
    <xf numFmtId="164" fontId="23" fillId="0" borderId="3" xfId="22" applyNumberFormat="1" applyFont="1" applyFill="1" applyBorder="1" applyAlignment="1">
      <alignment vertical="center" wrapText="1"/>
    </xf>
    <xf numFmtId="164" fontId="22" fillId="5" borderId="3" xfId="22" applyNumberFormat="1" applyFont="1" applyFill="1" applyBorder="1"/>
    <xf numFmtId="164" fontId="23" fillId="5" borderId="3" xfId="22" applyNumberFormat="1" applyFont="1" applyFill="1" applyBorder="1"/>
    <xf numFmtId="164" fontId="23" fillId="5" borderId="3" xfId="22" applyNumberFormat="1" applyFont="1" applyFill="1" applyBorder="1" applyAlignment="1">
      <alignment wrapText="1"/>
    </xf>
    <xf numFmtId="164" fontId="22" fillId="5" borderId="0" xfId="22" applyNumberFormat="1" applyFont="1" applyFill="1" applyBorder="1" applyAlignment="1">
      <alignment wrapText="1"/>
    </xf>
    <xf numFmtId="164" fontId="23" fillId="6" borderId="12" xfId="22" applyNumberFormat="1" applyFont="1" applyFill="1" applyBorder="1" applyAlignment="1">
      <alignment horizontal="center" vertical="center"/>
    </xf>
    <xf numFmtId="164" fontId="22" fillId="5" borderId="0" xfId="22" applyNumberFormat="1" applyFont="1" applyFill="1"/>
    <xf numFmtId="164" fontId="23" fillId="5" borderId="0" xfId="22" applyNumberFormat="1" applyFont="1" applyFill="1" applyAlignment="1">
      <alignment wrapText="1"/>
    </xf>
    <xf numFmtId="164" fontId="23" fillId="5" borderId="0" xfId="22" applyNumberFormat="1" applyFont="1" applyFill="1" applyBorder="1" applyAlignment="1">
      <alignment wrapText="1"/>
    </xf>
    <xf numFmtId="164" fontId="22" fillId="5" borderId="0" xfId="22" applyNumberFormat="1" applyFont="1" applyFill="1" applyAlignment="1">
      <alignment wrapText="1"/>
    </xf>
    <xf numFmtId="164" fontId="22" fillId="5" borderId="0" xfId="22" applyNumberFormat="1" applyFont="1" applyFill="1" applyAlignment="1">
      <alignment horizontal="left" wrapText="1"/>
    </xf>
    <xf numFmtId="164" fontId="23" fillId="5" borderId="53" xfId="22" applyNumberFormat="1" applyFont="1" applyFill="1" applyBorder="1" applyAlignment="1">
      <alignment vertical="center" wrapText="1"/>
    </xf>
    <xf numFmtId="164" fontId="23" fillId="20" borderId="15" xfId="22" applyNumberFormat="1" applyFont="1" applyFill="1" applyBorder="1" applyAlignment="1">
      <alignment horizontal="right" vertical="center" wrapText="1"/>
    </xf>
    <xf numFmtId="164" fontId="23" fillId="6" borderId="14" xfId="22" applyNumberFormat="1" applyFont="1" applyFill="1" applyBorder="1" applyAlignment="1">
      <alignment horizontal="center" vertical="center"/>
    </xf>
    <xf numFmtId="164" fontId="23" fillId="0" borderId="54" xfId="22" applyNumberFormat="1" applyFont="1" applyFill="1" applyBorder="1" applyAlignment="1">
      <alignment horizontal="left" vertical="center"/>
    </xf>
    <xf numFmtId="164" fontId="23" fillId="0" borderId="39" xfId="22" applyNumberFormat="1" applyFont="1" applyFill="1" applyBorder="1" applyAlignment="1">
      <alignment horizontal="left" vertical="center"/>
    </xf>
    <xf numFmtId="164" fontId="23" fillId="0" borderId="55" xfId="22" applyNumberFormat="1" applyFont="1" applyFill="1" applyBorder="1" applyAlignment="1">
      <alignment horizontal="left" vertical="center"/>
    </xf>
    <xf numFmtId="164" fontId="23" fillId="0" borderId="21" xfId="22" applyNumberFormat="1" applyFont="1" applyFill="1" applyBorder="1" applyAlignment="1">
      <alignment horizontal="left" vertical="center"/>
    </xf>
    <xf numFmtId="164" fontId="23" fillId="0" borderId="53" xfId="22" applyNumberFormat="1" applyFont="1" applyFill="1" applyBorder="1" applyAlignment="1">
      <alignment horizontal="left" vertical="center"/>
    </xf>
    <xf numFmtId="164" fontId="23" fillId="0" borderId="15" xfId="22" applyNumberFormat="1" applyFont="1" applyFill="1" applyBorder="1" applyAlignment="1">
      <alignment horizontal="left" vertical="center"/>
    </xf>
    <xf numFmtId="164" fontId="23" fillId="0" borderId="12" xfId="22" applyNumberFormat="1" applyFont="1" applyFill="1" applyBorder="1" applyAlignment="1">
      <alignment horizontal="center" vertical="center" wrapText="1"/>
    </xf>
    <xf numFmtId="164" fontId="23" fillId="0" borderId="54" xfId="22" applyNumberFormat="1" applyFont="1" applyFill="1" applyBorder="1" applyAlignment="1"/>
    <xf numFmtId="164" fontId="23" fillId="20" borderId="39" xfId="22" applyNumberFormat="1" applyFont="1" applyFill="1" applyBorder="1" applyAlignment="1"/>
    <xf numFmtId="164" fontId="23" fillId="0" borderId="53" xfId="22" applyNumberFormat="1" applyFont="1" applyFill="1" applyBorder="1" applyAlignment="1"/>
    <xf numFmtId="164" fontId="23" fillId="0" borderId="52" xfId="22" applyNumberFormat="1" applyFont="1" applyFill="1" applyBorder="1" applyAlignment="1">
      <alignment horizontal="center" vertical="center" wrapText="1"/>
    </xf>
    <xf numFmtId="164" fontId="28" fillId="5" borderId="0" xfId="22" applyNumberFormat="1" applyFont="1" applyFill="1" applyBorder="1" applyAlignment="1">
      <alignment horizontal="left" vertical="center" wrapText="1"/>
    </xf>
    <xf numFmtId="164" fontId="28" fillId="5" borderId="0" xfId="22" applyNumberFormat="1" applyFont="1" applyFill="1" applyAlignment="1">
      <alignment horizontal="center" vertical="center" wrapText="1"/>
    </xf>
    <xf numFmtId="164" fontId="23" fillId="6" borderId="17" xfId="22" applyNumberFormat="1" applyFont="1" applyFill="1" applyBorder="1" applyAlignment="1">
      <alignment horizontal="center" vertical="center"/>
    </xf>
    <xf numFmtId="164" fontId="23" fillId="5" borderId="15" xfId="22" applyNumberFormat="1" applyFont="1" applyFill="1" applyBorder="1" applyAlignment="1">
      <alignment horizontal="left" vertical="center"/>
    </xf>
    <xf numFmtId="164" fontId="23" fillId="5" borderId="3" xfId="22" applyNumberFormat="1" applyFont="1" applyFill="1" applyBorder="1" applyAlignment="1">
      <alignment horizontal="left" vertical="center"/>
    </xf>
    <xf numFmtId="164" fontId="23" fillId="20" borderId="15" xfId="22" applyNumberFormat="1" applyFont="1" applyFill="1" applyBorder="1" applyAlignment="1">
      <alignment horizontal="right" vertical="center"/>
    </xf>
    <xf numFmtId="164" fontId="23" fillId="5" borderId="3" xfId="22" applyNumberFormat="1" applyFont="1" applyFill="1" applyBorder="1" applyAlignment="1">
      <alignment horizontal="center" vertical="center"/>
    </xf>
    <xf numFmtId="164" fontId="23" fillId="5" borderId="3" xfId="22" applyNumberFormat="1" applyFont="1" applyFill="1" applyBorder="1" applyAlignment="1">
      <alignment horizontal="center" vertical="center" wrapText="1"/>
    </xf>
    <xf numFmtId="164" fontId="23" fillId="6" borderId="40" xfId="22" applyNumberFormat="1" applyFont="1" applyFill="1" applyBorder="1" applyAlignment="1">
      <alignment horizontal="center" vertical="center"/>
    </xf>
    <xf numFmtId="164" fontId="23" fillId="5" borderId="8" xfId="22" applyNumberFormat="1" applyFont="1" applyFill="1" applyBorder="1" applyAlignment="1">
      <alignment horizontal="left" vertical="center"/>
    </xf>
    <xf numFmtId="164" fontId="23" fillId="5" borderId="9" xfId="22" applyNumberFormat="1" applyFont="1" applyFill="1" applyBorder="1" applyAlignment="1">
      <alignment horizontal="left" vertical="center"/>
    </xf>
    <xf numFmtId="164" fontId="23" fillId="20" borderId="14" xfId="22" applyNumberFormat="1" applyFont="1" applyFill="1" applyBorder="1" applyAlignment="1">
      <alignment horizontal="right" vertical="center"/>
    </xf>
    <xf numFmtId="164" fontId="23" fillId="5" borderId="0" xfId="22" applyNumberFormat="1" applyFont="1" applyFill="1" applyAlignment="1">
      <alignment horizontal="left" vertical="center" wrapText="1"/>
    </xf>
    <xf numFmtId="164" fontId="23" fillId="5" borderId="0" xfId="22" applyNumberFormat="1" applyFont="1" applyFill="1" applyAlignment="1">
      <alignment horizontal="left" vertical="center"/>
    </xf>
    <xf numFmtId="164" fontId="23" fillId="5" borderId="3" xfId="22" applyNumberFormat="1" applyFont="1" applyFill="1" applyBorder="1" applyAlignment="1">
      <alignment horizontal="left" vertical="center" wrapText="1"/>
    </xf>
    <xf numFmtId="164" fontId="26" fillId="5" borderId="0" xfId="22" applyNumberFormat="1" applyFont="1" applyFill="1" applyAlignment="1" applyProtection="1">
      <alignment horizontal="center" vertical="center"/>
    </xf>
    <xf numFmtId="164" fontId="23" fillId="0" borderId="45" xfId="22" applyNumberFormat="1" applyFont="1" applyFill="1" applyBorder="1" applyAlignment="1">
      <alignment horizontal="left" vertical="center"/>
    </xf>
    <xf numFmtId="164" fontId="23" fillId="0" borderId="3" xfId="22" applyNumberFormat="1" applyFont="1" applyFill="1" applyBorder="1" applyAlignment="1">
      <alignment horizontal="left" vertical="center"/>
    </xf>
    <xf numFmtId="0" fontId="23" fillId="0" borderId="39" xfId="25" applyFont="1" applyBorder="1"/>
    <xf numFmtId="0" fontId="23" fillId="0" borderId="21" xfId="25" applyFont="1" applyBorder="1"/>
    <xf numFmtId="0" fontId="23" fillId="0" borderId="15" xfId="25" applyFont="1" applyBorder="1"/>
    <xf numFmtId="0" fontId="90" fillId="0" borderId="39" xfId="25" applyFont="1" applyBorder="1"/>
    <xf numFmtId="0" fontId="90" fillId="0" borderId="15" xfId="25" applyFont="1" applyBorder="1"/>
    <xf numFmtId="0" fontId="90" fillId="0" borderId="13" xfId="25" applyFont="1" applyBorder="1" applyAlignment="1">
      <alignment horizontal="left" vertical="center"/>
    </xf>
    <xf numFmtId="164" fontId="23" fillId="0" borderId="13" xfId="22" applyNumberFormat="1" applyFont="1" applyFill="1" applyBorder="1" applyAlignment="1">
      <alignment horizontal="center" vertical="center" wrapText="1"/>
    </xf>
    <xf numFmtId="164" fontId="23" fillId="0" borderId="16" xfId="22" applyNumberFormat="1" applyFont="1" applyFill="1" applyBorder="1" applyAlignment="1">
      <alignment horizontal="center" vertical="center" wrapText="1"/>
    </xf>
    <xf numFmtId="0" fontId="90" fillId="0" borderId="21" xfId="25" applyFont="1" applyBorder="1"/>
    <xf numFmtId="164" fontId="23" fillId="0" borderId="38" xfId="22" applyNumberFormat="1" applyFont="1" applyFill="1" applyBorder="1" applyAlignment="1">
      <alignment vertical="center" wrapText="1"/>
    </xf>
    <xf numFmtId="0" fontId="90" fillId="0" borderId="13" xfId="25" applyFont="1" applyBorder="1" applyAlignment="1">
      <alignment vertical="center"/>
    </xf>
    <xf numFmtId="0" fontId="90" fillId="0" borderId="21" xfId="25" applyFont="1" applyBorder="1" applyAlignment="1">
      <alignment vertical="center"/>
    </xf>
    <xf numFmtId="0" fontId="90" fillId="0" borderId="13" xfId="25" applyFont="1" applyBorder="1"/>
    <xf numFmtId="164" fontId="23" fillId="5" borderId="3" xfId="22" applyNumberFormat="1" applyFont="1" applyFill="1" applyBorder="1" applyAlignment="1">
      <alignment horizontal="right" vertical="center" wrapText="1"/>
    </xf>
    <xf numFmtId="164" fontId="23" fillId="5" borderId="3" xfId="22" applyNumberFormat="1" applyFont="1" applyFill="1" applyBorder="1" applyAlignment="1">
      <alignment horizontal="right" vertical="center"/>
    </xf>
    <xf numFmtId="164" fontId="22" fillId="5" borderId="0" xfId="22" applyNumberFormat="1" applyFont="1" applyFill="1" applyBorder="1"/>
    <xf numFmtId="0" fontId="22" fillId="5" borderId="0" xfId="22" applyFont="1" applyFill="1"/>
    <xf numFmtId="0" fontId="22" fillId="4" borderId="0" xfId="22" applyFont="1" applyFill="1"/>
    <xf numFmtId="164" fontId="23" fillId="20" borderId="8" xfId="22" applyNumberFormat="1" applyFont="1" applyFill="1" applyBorder="1" applyAlignment="1">
      <alignment horizontal="right" vertical="center"/>
    </xf>
    <xf numFmtId="0" fontId="22" fillId="5" borderId="0" xfId="22" applyFont="1" applyFill="1" applyBorder="1"/>
    <xf numFmtId="0" fontId="22" fillId="4" borderId="0" xfId="22" applyFont="1" applyFill="1" applyBorder="1"/>
    <xf numFmtId="164" fontId="23" fillId="0" borderId="14" xfId="22" applyNumberFormat="1" applyFont="1" applyFill="1" applyBorder="1" applyAlignment="1">
      <alignment vertical="center" wrapText="1"/>
    </xf>
    <xf numFmtId="164" fontId="23" fillId="20" borderId="13" xfId="22" applyNumberFormat="1" applyFont="1" applyFill="1" applyBorder="1" applyAlignment="1">
      <alignment horizontal="right" vertical="center" wrapText="1"/>
    </xf>
    <xf numFmtId="164" fontId="23" fillId="5" borderId="3" xfId="22" quotePrefix="1" applyNumberFormat="1" applyFont="1" applyFill="1" applyBorder="1" applyAlignment="1">
      <alignment horizontal="left" vertical="center"/>
    </xf>
    <xf numFmtId="0" fontId="22" fillId="5" borderId="0" xfId="22" applyFont="1" applyFill="1" applyAlignment="1"/>
    <xf numFmtId="164" fontId="23" fillId="5" borderId="0" xfId="22" applyNumberFormat="1" applyFont="1" applyFill="1"/>
    <xf numFmtId="164" fontId="28" fillId="5" borderId="0" xfId="25" applyNumberFormat="1" applyFont="1" applyFill="1" applyAlignment="1">
      <alignment horizontal="center" vertical="center"/>
    </xf>
    <xf numFmtId="164" fontId="27" fillId="5" borderId="0" xfId="25" applyNumberFormat="1" applyFont="1" applyFill="1" applyAlignment="1">
      <alignment vertical="center"/>
    </xf>
    <xf numFmtId="164" fontId="23" fillId="5" borderId="0" xfId="25" applyNumberFormat="1" applyFont="1" applyFill="1" applyBorder="1" applyAlignment="1">
      <alignment vertical="center" wrapText="1"/>
    </xf>
    <xf numFmtId="164" fontId="23" fillId="5" borderId="0" xfId="25" applyNumberFormat="1" applyFont="1" applyFill="1" applyAlignment="1">
      <alignment vertical="center"/>
    </xf>
    <xf numFmtId="164" fontId="23" fillId="5" borderId="0" xfId="25" applyNumberFormat="1" applyFont="1" applyFill="1" applyAlignment="1">
      <alignment vertical="center" wrapText="1"/>
    </xf>
    <xf numFmtId="0" fontId="17" fillId="4" borderId="0" xfId="25" applyFill="1"/>
    <xf numFmtId="164" fontId="23" fillId="5" borderId="0" xfId="25" applyNumberFormat="1" applyFont="1" applyFill="1" applyAlignment="1">
      <alignment horizontal="left" vertical="center" wrapText="1"/>
    </xf>
    <xf numFmtId="164" fontId="23" fillId="6" borderId="39" xfId="25" applyNumberFormat="1" applyFont="1" applyFill="1" applyBorder="1" applyAlignment="1">
      <alignment horizontal="center" vertical="center"/>
    </xf>
    <xf numFmtId="164" fontId="23" fillId="6" borderId="45" xfId="25" applyNumberFormat="1" applyFont="1" applyFill="1" applyBorder="1" applyAlignment="1">
      <alignment horizontal="center" vertical="center" wrapText="1"/>
    </xf>
    <xf numFmtId="164" fontId="23" fillId="6" borderId="4" xfId="25" applyNumberFormat="1" applyFont="1" applyFill="1" applyBorder="1" applyAlignment="1">
      <alignment horizontal="center" vertical="center" wrapText="1"/>
    </xf>
    <xf numFmtId="164" fontId="23" fillId="6" borderId="39" xfId="25" applyNumberFormat="1" applyFont="1" applyFill="1" applyBorder="1" applyAlignment="1">
      <alignment horizontal="center" vertical="center" wrapText="1"/>
    </xf>
    <xf numFmtId="0" fontId="17" fillId="4" borderId="3" xfId="25" applyFill="1" applyBorder="1" applyAlignment="1"/>
    <xf numFmtId="164" fontId="23" fillId="4" borderId="3" xfId="25" applyNumberFormat="1" applyFont="1" applyFill="1" applyBorder="1"/>
    <xf numFmtId="0" fontId="17" fillId="4" borderId="3" xfId="25" applyFill="1" applyBorder="1"/>
    <xf numFmtId="0" fontId="22" fillId="4" borderId="0" xfId="22" applyFont="1" applyFill="1" applyAlignment="1"/>
    <xf numFmtId="164" fontId="23" fillId="4" borderId="0" xfId="22" applyNumberFormat="1" applyFont="1" applyFill="1"/>
    <xf numFmtId="164" fontId="23" fillId="7" borderId="95" xfId="2" applyNumberFormat="1" applyFont="1" applyFill="1" applyBorder="1" applyAlignment="1">
      <alignment horizontal="right" vertical="center" wrapText="1" indent="2"/>
    </xf>
    <xf numFmtId="164" fontId="23" fillId="20" borderId="4" xfId="22" applyNumberFormat="1" applyFont="1" applyFill="1" applyBorder="1" applyAlignment="1">
      <alignment horizontal="center" vertical="center"/>
    </xf>
    <xf numFmtId="164" fontId="23" fillId="20" borderId="56" xfId="22" applyNumberFormat="1" applyFont="1" applyFill="1" applyBorder="1" applyAlignment="1">
      <alignment horizontal="center" vertical="center"/>
    </xf>
    <xf numFmtId="164" fontId="23" fillId="20" borderId="3" xfId="22" applyNumberFormat="1" applyFont="1" applyFill="1" applyBorder="1" applyAlignment="1">
      <alignment horizontal="center" vertical="center"/>
    </xf>
    <xf numFmtId="164" fontId="23" fillId="20" borderId="40" xfId="0" applyNumberFormat="1" applyFont="1" applyFill="1" applyBorder="1" applyAlignment="1">
      <alignment horizontal="center" vertical="center"/>
    </xf>
    <xf numFmtId="164" fontId="76" fillId="7" borderId="52" xfId="20" applyNumberFormat="1" applyFont="1" applyFill="1" applyBorder="1" applyAlignment="1">
      <alignment vertical="center"/>
    </xf>
    <xf numFmtId="164" fontId="76" fillId="7" borderId="64" xfId="20" applyNumberFormat="1" applyFont="1" applyFill="1" applyBorder="1" applyAlignment="1">
      <alignment vertical="center"/>
    </xf>
    <xf numFmtId="0" fontId="81" fillId="20" borderId="0" xfId="0" applyFont="1" applyFill="1"/>
    <xf numFmtId="0" fontId="0" fillId="0" borderId="28" xfId="0" applyBorder="1"/>
    <xf numFmtId="43" fontId="0" fillId="0" borderId="48" xfId="1" applyFont="1" applyBorder="1"/>
    <xf numFmtId="0" fontId="0" fillId="0" borderId="60" xfId="0" applyBorder="1"/>
    <xf numFmtId="164" fontId="56" fillId="4" borderId="0" xfId="15" applyNumberFormat="1" applyFont="1" applyFill="1" applyBorder="1" applyAlignment="1">
      <alignment wrapText="1"/>
    </xf>
    <xf numFmtId="165" fontId="56" fillId="4" borderId="0" xfId="15" applyNumberFormat="1" applyFont="1" applyFill="1" applyBorder="1" applyAlignment="1">
      <alignment wrapText="1"/>
    </xf>
    <xf numFmtId="9" fontId="0" fillId="15" borderId="50" xfId="3" applyNumberFormat="1" applyFont="1" applyFill="1" applyBorder="1" applyAlignment="1">
      <alignment wrapText="1"/>
    </xf>
    <xf numFmtId="0" fontId="56" fillId="11" borderId="0" xfId="15" applyFont="1" applyFill="1" applyBorder="1" applyAlignment="1">
      <alignment wrapText="1"/>
    </xf>
    <xf numFmtId="164" fontId="56" fillId="11" borderId="0" xfId="15" applyNumberFormat="1" applyFont="1" applyFill="1" applyBorder="1" applyAlignment="1">
      <alignment wrapText="1"/>
    </xf>
    <xf numFmtId="172" fontId="28" fillId="5" borderId="0" xfId="8" applyNumberFormat="1" applyFont="1" applyFill="1" applyAlignment="1">
      <alignment vertical="center"/>
    </xf>
    <xf numFmtId="3" fontId="34" fillId="0" borderId="72" xfId="3" applyNumberFormat="1" applyFont="1" applyFill="1" applyBorder="1"/>
    <xf numFmtId="164" fontId="23" fillId="5" borderId="0" xfId="22" applyNumberFormat="1" applyFont="1" applyFill="1" applyBorder="1" applyAlignment="1">
      <alignment vertical="center" wrapText="1"/>
    </xf>
    <xf numFmtId="164" fontId="23" fillId="5" borderId="0" xfId="7" applyNumberFormat="1" applyFont="1" applyFill="1" applyBorder="1" applyAlignment="1">
      <alignment horizontal="center" vertical="center"/>
    </xf>
    <xf numFmtId="164" fontId="23" fillId="5" borderId="0" xfId="22" applyNumberFormat="1" applyFont="1" applyFill="1" applyAlignment="1"/>
    <xf numFmtId="164" fontId="23" fillId="5" borderId="0" xfId="22" applyNumberFormat="1" applyFont="1" applyFill="1" applyBorder="1" applyAlignment="1"/>
    <xf numFmtId="173" fontId="28" fillId="5" borderId="0" xfId="8" applyNumberFormat="1" applyFont="1" applyFill="1" applyAlignment="1">
      <alignment vertical="center"/>
    </xf>
    <xf numFmtId="172" fontId="34" fillId="0" borderId="117" xfId="3" applyNumberFormat="1" applyFont="1" applyFill="1" applyBorder="1"/>
    <xf numFmtId="164" fontId="49" fillId="24" borderId="69" xfId="20" applyNumberFormat="1" applyFont="1" applyFill="1" applyBorder="1" applyAlignment="1">
      <alignment horizontal="center" vertical="center"/>
    </xf>
    <xf numFmtId="0" fontId="21" fillId="0" borderId="50" xfId="0" applyFont="1" applyBorder="1"/>
    <xf numFmtId="0" fontId="35" fillId="9" borderId="39" xfId="27" applyFont="1" applyFill="1" applyBorder="1" applyAlignment="1">
      <alignment horizontal="center" vertical="center" wrapText="1"/>
    </xf>
    <xf numFmtId="0" fontId="0" fillId="7" borderId="0" xfId="0" applyFill="1"/>
    <xf numFmtId="0" fontId="0" fillId="7" borderId="50" xfId="0" applyFill="1" applyBorder="1"/>
    <xf numFmtId="0" fontId="22" fillId="0" borderId="50" xfId="0" applyFont="1" applyBorder="1"/>
    <xf numFmtId="0" fontId="0" fillId="20" borderId="0" xfId="0" applyFill="1"/>
    <xf numFmtId="0" fontId="0" fillId="20" borderId="50" xfId="0" applyFill="1" applyBorder="1"/>
    <xf numFmtId="0" fontId="69" fillId="0" borderId="42" xfId="0" applyFont="1" applyBorder="1" applyAlignment="1"/>
    <xf numFmtId="9" fontId="53" fillId="20" borderId="91" xfId="3" applyFont="1" applyFill="1" applyBorder="1" applyAlignment="1">
      <alignment horizontal="center" vertical="center" wrapText="1"/>
    </xf>
    <xf numFmtId="9" fontId="34" fillId="20" borderId="72" xfId="3" applyFont="1" applyFill="1" applyBorder="1"/>
    <xf numFmtId="9" fontId="34" fillId="20" borderId="74" xfId="3" applyFont="1" applyFill="1" applyBorder="1"/>
    <xf numFmtId="9" fontId="34" fillId="20" borderId="77" xfId="3" applyFont="1" applyFill="1" applyBorder="1"/>
    <xf numFmtId="164" fontId="49" fillId="20" borderId="85" xfId="0" applyNumberFormat="1" applyFont="1" applyFill="1" applyBorder="1" applyAlignment="1">
      <alignment horizontal="right" vertical="center" indent="1"/>
    </xf>
    <xf numFmtId="9" fontId="53" fillId="20" borderId="48" xfId="10" applyNumberFormat="1" applyFont="1" applyFill="1" applyBorder="1" applyAlignment="1">
      <alignment horizontal="center" vertical="center" wrapText="1"/>
    </xf>
    <xf numFmtId="164" fontId="23" fillId="5" borderId="0" xfId="7" applyNumberFormat="1" applyFont="1" applyFill="1" applyBorder="1" applyAlignment="1">
      <alignment horizontal="center" vertical="center"/>
    </xf>
    <xf numFmtId="164" fontId="23" fillId="5" borderId="0" xfId="0" applyNumberFormat="1" applyFont="1" applyFill="1" applyBorder="1" applyAlignment="1">
      <alignment horizontal="center" vertical="center"/>
    </xf>
    <xf numFmtId="9" fontId="23" fillId="20" borderId="14" xfId="3" applyFont="1" applyFill="1" applyBorder="1" applyAlignment="1">
      <alignment vertical="center"/>
    </xf>
    <xf numFmtId="167" fontId="23" fillId="20" borderId="13" xfId="3" applyNumberFormat="1" applyFont="1" applyFill="1" applyBorder="1" applyAlignment="1">
      <alignment vertical="center"/>
    </xf>
    <xf numFmtId="9" fontId="61" fillId="20" borderId="50" xfId="17" applyFont="1" applyFill="1" applyBorder="1" applyAlignment="1">
      <alignment horizontal="center" vertical="center" wrapText="1"/>
    </xf>
    <xf numFmtId="164" fontId="23" fillId="0" borderId="0" xfId="0" applyNumberFormat="1" applyFont="1" applyFill="1" applyBorder="1" applyAlignment="1">
      <alignment horizontal="center"/>
    </xf>
    <xf numFmtId="9" fontId="23" fillId="0" borderId="0" xfId="3" applyFont="1" applyFill="1" applyBorder="1" applyAlignment="1">
      <alignment horizontal="center"/>
    </xf>
    <xf numFmtId="9" fontId="23" fillId="0" borderId="0" xfId="3" applyNumberFormat="1" applyFont="1" applyFill="1" applyBorder="1" applyAlignment="1">
      <alignment horizontal="center"/>
    </xf>
    <xf numFmtId="9" fontId="48" fillId="20" borderId="61" xfId="3" applyFont="1" applyFill="1" applyBorder="1" applyAlignment="1">
      <alignment horizontal="left" vertical="top" wrapText="1"/>
    </xf>
    <xf numFmtId="164" fontId="51" fillId="5" borderId="14" xfId="0" applyNumberFormat="1" applyFont="1" applyFill="1" applyBorder="1" applyAlignment="1"/>
    <xf numFmtId="9" fontId="53" fillId="20" borderId="64" xfId="3" applyFont="1" applyFill="1" applyBorder="1" applyAlignment="1">
      <alignment horizontal="center" vertical="center" wrapText="1"/>
    </xf>
    <xf numFmtId="9" fontId="48" fillId="20" borderId="61" xfId="3" applyFont="1" applyFill="1" applyBorder="1" applyAlignment="1">
      <alignment horizontal="center" vertical="top" wrapText="1"/>
    </xf>
    <xf numFmtId="164" fontId="51" fillId="5" borderId="3" xfId="0" applyNumberFormat="1" applyFont="1" applyFill="1" applyBorder="1" applyAlignment="1">
      <alignment vertical="center"/>
    </xf>
    <xf numFmtId="164" fontId="70" fillId="20" borderId="13" xfId="20" applyNumberFormat="1" applyFont="1" applyFill="1" applyBorder="1" applyAlignment="1">
      <alignment horizontal="center" vertical="center"/>
    </xf>
    <xf numFmtId="164" fontId="49" fillId="20" borderId="28" xfId="0" applyNumberFormat="1" applyFont="1" applyFill="1" applyBorder="1" applyAlignment="1">
      <alignment horizontal="center" vertical="center"/>
    </xf>
    <xf numFmtId="1" fontId="53" fillId="20" borderId="46" xfId="3" applyNumberFormat="1" applyFont="1" applyFill="1" applyBorder="1" applyAlignment="1">
      <alignment horizontal="center" vertical="center" wrapText="1"/>
    </xf>
    <xf numFmtId="1" fontId="48" fillId="20" borderId="60" xfId="3" applyNumberFormat="1" applyFont="1" applyFill="1" applyBorder="1" applyAlignment="1">
      <alignment horizontal="center" vertical="top" wrapText="1"/>
    </xf>
    <xf numFmtId="1" fontId="48" fillId="20" borderId="64" xfId="3" applyNumberFormat="1" applyFont="1" applyFill="1" applyBorder="1" applyAlignment="1">
      <alignment horizontal="center" vertical="top" wrapText="1"/>
    </xf>
    <xf numFmtId="164" fontId="74" fillId="18" borderId="0" xfId="0" applyNumberFormat="1" applyFont="1" applyFill="1" applyAlignment="1">
      <alignment horizontal="center" vertical="top"/>
    </xf>
    <xf numFmtId="164" fontId="22" fillId="5" borderId="0" xfId="0" applyNumberFormat="1" applyFont="1" applyFill="1" applyAlignment="1">
      <alignment horizontal="center" vertical="top"/>
    </xf>
    <xf numFmtId="0" fontId="39" fillId="9" borderId="46" xfId="20" applyFont="1" applyFill="1" applyBorder="1" applyAlignment="1">
      <alignment horizontal="center" vertical="top" wrapText="1"/>
    </xf>
    <xf numFmtId="164" fontId="79" fillId="0" borderId="0" xfId="0" applyNumberFormat="1" applyFont="1" applyFill="1" applyAlignment="1">
      <alignment horizontal="center" vertical="top"/>
    </xf>
    <xf numFmtId="164" fontId="24" fillId="0" borderId="0" xfId="0" applyNumberFormat="1" applyFont="1" applyFill="1" applyAlignment="1">
      <alignment horizontal="center"/>
    </xf>
    <xf numFmtId="164" fontId="24" fillId="0" borderId="0" xfId="0" applyNumberFormat="1" applyFont="1" applyFill="1" applyBorder="1" applyAlignment="1">
      <alignment horizontal="center" vertical="center"/>
    </xf>
    <xf numFmtId="164" fontId="22" fillId="5" borderId="0" xfId="0" applyNumberFormat="1" applyFont="1" applyFill="1" applyBorder="1" applyAlignment="1">
      <alignment horizontal="center" vertical="top"/>
    </xf>
    <xf numFmtId="164" fontId="73" fillId="18" borderId="0" xfId="0" applyNumberFormat="1" applyFont="1" applyFill="1" applyAlignment="1">
      <alignment horizontal="center" vertical="top"/>
    </xf>
    <xf numFmtId="164" fontId="72" fillId="18" borderId="0" xfId="0" applyNumberFormat="1" applyFont="1" applyFill="1" applyAlignment="1">
      <alignment horizontal="center" vertical="center"/>
    </xf>
    <xf numFmtId="164" fontId="22" fillId="0" borderId="0" xfId="0" applyNumberFormat="1" applyFont="1" applyFill="1" applyAlignment="1">
      <alignment horizontal="center" vertical="top"/>
    </xf>
    <xf numFmtId="164" fontId="24" fillId="5" borderId="0" xfId="0" applyNumberFormat="1" applyFont="1" applyFill="1" applyAlignment="1">
      <alignment horizontal="center"/>
    </xf>
    <xf numFmtId="167" fontId="23" fillId="5" borderId="0" xfId="0" applyNumberFormat="1" applyFont="1" applyFill="1" applyAlignment="1">
      <alignment horizontal="center"/>
    </xf>
    <xf numFmtId="0" fontId="0" fillId="0" borderId="3" xfId="0" applyBorder="1" applyAlignment="1">
      <alignment horizontal="center" vertical="center"/>
    </xf>
    <xf numFmtId="164" fontId="51" fillId="5" borderId="3" xfId="0" applyNumberFormat="1" applyFont="1" applyFill="1" applyBorder="1" applyAlignment="1">
      <alignment horizontal="center" vertical="center"/>
    </xf>
    <xf numFmtId="0" fontId="0" fillId="0" borderId="3" xfId="0" applyBorder="1" applyAlignment="1">
      <alignment horizontal="center"/>
    </xf>
    <xf numFmtId="164" fontId="51" fillId="5" borderId="3" xfId="0" applyNumberFormat="1" applyFont="1" applyFill="1" applyBorder="1" applyAlignment="1">
      <alignment horizontal="center"/>
    </xf>
    <xf numFmtId="0" fontId="69" fillId="0" borderId="3" xfId="0" applyFont="1" applyBorder="1" applyAlignment="1">
      <alignment horizontal="center"/>
    </xf>
    <xf numFmtId="164" fontId="68" fillId="5" borderId="0" xfId="0" applyNumberFormat="1" applyFont="1" applyFill="1" applyAlignment="1">
      <alignment horizontal="center"/>
    </xf>
    <xf numFmtId="164" fontId="23" fillId="0" borderId="84" xfId="0" applyNumberFormat="1" applyFont="1" applyFill="1" applyBorder="1" applyAlignment="1">
      <alignment horizontal="center"/>
    </xf>
    <xf numFmtId="164" fontId="23" fillId="0" borderId="66" xfId="0" applyNumberFormat="1" applyFont="1" applyFill="1" applyBorder="1" applyAlignment="1">
      <alignment horizontal="center" vertical="center"/>
    </xf>
    <xf numFmtId="0" fontId="18" fillId="0" borderId="0" xfId="24" applyAlignment="1">
      <alignment horizontal="center"/>
    </xf>
    <xf numFmtId="164" fontId="23" fillId="0" borderId="59" xfId="0" applyNumberFormat="1" applyFont="1" applyFill="1" applyBorder="1" applyAlignment="1">
      <alignment horizontal="center" vertical="center"/>
    </xf>
    <xf numFmtId="164" fontId="23" fillId="0" borderId="58" xfId="0" applyNumberFormat="1" applyFont="1" applyFill="1" applyBorder="1" applyAlignment="1">
      <alignment horizontal="center" vertical="center" wrapText="1"/>
    </xf>
    <xf numFmtId="0" fontId="22" fillId="0" borderId="17" xfId="0" applyFont="1" applyBorder="1" applyAlignment="1">
      <alignment horizontal="center" vertical="top"/>
    </xf>
    <xf numFmtId="0" fontId="22" fillId="0" borderId="42" xfId="0" applyFont="1" applyBorder="1" applyAlignment="1">
      <alignment horizontal="center" vertical="top"/>
    </xf>
    <xf numFmtId="164" fontId="23" fillId="0" borderId="0" xfId="0" applyNumberFormat="1" applyFont="1" applyFill="1" applyAlignment="1">
      <alignment horizontal="center"/>
    </xf>
    <xf numFmtId="0" fontId="35" fillId="9" borderId="55" xfId="20" applyFont="1" applyFill="1" applyBorder="1" applyAlignment="1">
      <alignment horizontal="center" vertical="center" wrapText="1"/>
    </xf>
    <xf numFmtId="9" fontId="0" fillId="0" borderId="0" xfId="3" applyNumberFormat="1" applyFont="1"/>
    <xf numFmtId="9" fontId="66" fillId="20" borderId="64" xfId="3" applyFont="1" applyFill="1" applyBorder="1" applyAlignment="1">
      <alignment horizontal="center" vertical="center" wrapText="1"/>
    </xf>
    <xf numFmtId="9" fontId="23" fillId="20" borderId="0" xfId="3" applyFont="1" applyFill="1" applyAlignment="1">
      <alignment horizontal="center" vertical="center"/>
    </xf>
    <xf numFmtId="9" fontId="23" fillId="19" borderId="0" xfId="3" applyFont="1" applyFill="1" applyAlignment="1">
      <alignment horizontal="center" vertical="center"/>
    </xf>
    <xf numFmtId="9" fontId="23" fillId="19" borderId="0" xfId="3" applyFont="1" applyFill="1" applyAlignment="1">
      <alignment horizontal="center"/>
    </xf>
    <xf numFmtId="9" fontId="23" fillId="20" borderId="0" xfId="3" applyFont="1" applyFill="1" applyAlignment="1">
      <alignment horizontal="center"/>
    </xf>
    <xf numFmtId="9" fontId="66" fillId="19" borderId="64" xfId="3" applyFont="1" applyFill="1" applyBorder="1" applyAlignment="1">
      <alignment horizontal="center" vertical="center" wrapText="1"/>
    </xf>
    <xf numFmtId="9" fontId="49" fillId="20" borderId="85" xfId="3" applyFont="1" applyFill="1" applyBorder="1" applyAlignment="1">
      <alignment horizontal="right" vertical="center" indent="1"/>
    </xf>
    <xf numFmtId="171" fontId="53" fillId="20" borderId="28" xfId="3" applyNumberFormat="1" applyFont="1" applyFill="1" applyBorder="1" applyAlignment="1">
      <alignment horizontal="center" vertical="center" wrapText="1"/>
    </xf>
    <xf numFmtId="0" fontId="35" fillId="9" borderId="75" xfId="28" applyFont="1" applyFill="1" applyBorder="1" applyAlignment="1">
      <alignment horizontal="left" vertical="center" wrapText="1"/>
    </xf>
    <xf numFmtId="0" fontId="35" fillId="9" borderId="29" xfId="28" applyFont="1" applyFill="1" applyBorder="1" applyAlignment="1">
      <alignment horizontal="left" vertical="center" wrapText="1"/>
    </xf>
    <xf numFmtId="0" fontId="53" fillId="0" borderId="0" xfId="14" applyFont="1" applyFill="1" applyBorder="1" applyAlignment="1">
      <alignment horizontal="center" vertical="center" wrapText="1"/>
    </xf>
    <xf numFmtId="164" fontId="53" fillId="5" borderId="0" xfId="0" applyNumberFormat="1" applyFont="1" applyFill="1" applyBorder="1" applyAlignment="1">
      <alignment horizontal="center" vertical="center"/>
    </xf>
    <xf numFmtId="9" fontId="49" fillId="13" borderId="69" xfId="3" applyFont="1" applyFill="1" applyBorder="1" applyAlignment="1">
      <alignment horizontal="center" vertical="center"/>
    </xf>
    <xf numFmtId="9" fontId="35" fillId="20" borderId="46" xfId="3" applyFont="1" applyFill="1" applyBorder="1" applyAlignment="1">
      <alignment horizontal="center" vertical="center" wrapText="1"/>
    </xf>
    <xf numFmtId="9" fontId="35" fillId="20" borderId="28" xfId="3" applyFont="1" applyFill="1" applyBorder="1" applyAlignment="1">
      <alignment horizontal="center" vertical="center" wrapText="1"/>
    </xf>
    <xf numFmtId="164" fontId="76" fillId="20" borderId="52" xfId="20" applyNumberFormat="1" applyFont="1" applyFill="1" applyBorder="1" applyAlignment="1">
      <alignment vertical="center"/>
    </xf>
    <xf numFmtId="164" fontId="23" fillId="5" borderId="0" xfId="22" applyNumberFormat="1" applyFont="1" applyFill="1" applyBorder="1" applyAlignment="1">
      <alignment horizontal="left" vertical="center" wrapText="1"/>
    </xf>
    <xf numFmtId="9" fontId="23" fillId="20" borderId="0" xfId="3" applyFont="1" applyFill="1" applyBorder="1" applyAlignment="1">
      <alignment vertical="center"/>
    </xf>
    <xf numFmtId="9" fontId="28" fillId="20" borderId="0" xfId="8" applyNumberFormat="1" applyFont="1" applyFill="1" applyAlignment="1">
      <alignment horizontal="center" vertical="center"/>
    </xf>
    <xf numFmtId="9" fontId="28" fillId="20" borderId="0" xfId="3" applyFont="1" applyFill="1" applyBorder="1" applyAlignment="1">
      <alignment horizontal="center" vertical="center"/>
    </xf>
    <xf numFmtId="9" fontId="23" fillId="0" borderId="0" xfId="8" applyNumberFormat="1" applyFont="1" applyFill="1" applyAlignment="1">
      <alignment horizontal="center" vertical="center"/>
    </xf>
    <xf numFmtId="164" fontId="91" fillId="5" borderId="0" xfId="22" applyNumberFormat="1" applyFont="1" applyFill="1" applyAlignment="1">
      <alignment vertical="center"/>
    </xf>
    <xf numFmtId="0" fontId="39" fillId="9" borderId="93" xfId="20" applyFont="1" applyFill="1" applyBorder="1" applyAlignment="1">
      <alignment horizontal="center" vertical="top" wrapText="1"/>
    </xf>
    <xf numFmtId="1" fontId="48" fillId="20" borderId="90" xfId="3" applyNumberFormat="1" applyFont="1" applyFill="1" applyBorder="1" applyAlignment="1">
      <alignment horizontal="center" vertical="top" wrapText="1"/>
    </xf>
    <xf numFmtId="164" fontId="49" fillId="23" borderId="0" xfId="20" applyNumberFormat="1" applyFont="1" applyFill="1" applyBorder="1" applyAlignment="1">
      <alignment horizontal="center" vertical="top"/>
    </xf>
    <xf numFmtId="0" fontId="39" fillId="9" borderId="94" xfId="20" applyFont="1" applyFill="1" applyBorder="1" applyAlignment="1">
      <alignment horizontal="center" vertical="top" wrapText="1"/>
    </xf>
    <xf numFmtId="1" fontId="48" fillId="20" borderId="91" xfId="3" applyNumberFormat="1" applyFont="1" applyFill="1" applyBorder="1" applyAlignment="1">
      <alignment horizontal="center" vertical="top" wrapText="1"/>
    </xf>
    <xf numFmtId="0" fontId="22" fillId="0" borderId="0" xfId="0" applyFont="1" applyBorder="1" applyAlignment="1">
      <alignment horizontal="center" vertical="top"/>
    </xf>
    <xf numFmtId="0" fontId="35" fillId="9" borderId="45" xfId="20" applyFont="1" applyFill="1" applyBorder="1" applyAlignment="1">
      <alignment horizontal="center" vertical="center" wrapText="1"/>
    </xf>
    <xf numFmtId="1" fontId="53" fillId="20" borderId="0" xfId="3" applyNumberFormat="1" applyFont="1" applyFill="1" applyBorder="1" applyAlignment="1">
      <alignment horizontal="center" vertical="center" wrapText="1"/>
    </xf>
    <xf numFmtId="0" fontId="35" fillId="9" borderId="93" xfId="20" applyFont="1" applyFill="1" applyBorder="1" applyAlignment="1">
      <alignment horizontal="center" vertical="center" wrapText="1"/>
    </xf>
    <xf numFmtId="164" fontId="49" fillId="20" borderId="26" xfId="0" applyNumberFormat="1" applyFont="1" applyFill="1" applyBorder="1" applyAlignment="1">
      <alignment horizontal="center" vertical="center"/>
    </xf>
    <xf numFmtId="0" fontId="35" fillId="9" borderId="94" xfId="20" applyFont="1" applyFill="1" applyBorder="1" applyAlignment="1">
      <alignment horizontal="center" vertical="center" wrapText="1"/>
    </xf>
    <xf numFmtId="164" fontId="70" fillId="20" borderId="53" xfId="20" applyNumberFormat="1" applyFont="1" applyFill="1" applyBorder="1" applyAlignment="1">
      <alignment horizontal="center" vertical="center"/>
    </xf>
    <xf numFmtId="9" fontId="49" fillId="20" borderId="0" xfId="3" applyFont="1" applyFill="1" applyBorder="1" applyAlignment="1">
      <alignment horizontal="center" vertical="top"/>
    </xf>
    <xf numFmtId="0" fontId="21" fillId="0" borderId="0" xfId="29" applyFont="1"/>
    <xf numFmtId="0" fontId="21" fillId="0" borderId="0" xfId="29" applyFont="1" applyAlignment="1">
      <alignment wrapText="1"/>
    </xf>
    <xf numFmtId="0" fontId="14" fillId="0" borderId="0" xfId="29"/>
    <xf numFmtId="0" fontId="14" fillId="0" borderId="0" xfId="29" applyAlignment="1">
      <alignment horizontal="left"/>
    </xf>
    <xf numFmtId="0" fontId="14" fillId="0" borderId="0" xfId="29" applyFill="1"/>
    <xf numFmtId="0" fontId="21" fillId="0" borderId="50" xfId="0" applyFont="1" applyBorder="1" applyAlignment="1">
      <alignment wrapText="1"/>
    </xf>
    <xf numFmtId="9" fontId="0" fillId="0" borderId="50" xfId="0" applyNumberFormat="1" applyBorder="1"/>
    <xf numFmtId="0" fontId="0" fillId="0" borderId="50" xfId="0" applyBorder="1" applyAlignment="1">
      <alignment horizontal="left"/>
    </xf>
    <xf numFmtId="0" fontId="93" fillId="0" borderId="0" xfId="0" applyFont="1" applyAlignment="1">
      <alignment vertical="center"/>
    </xf>
    <xf numFmtId="0" fontId="86" fillId="0" borderId="13" xfId="0" applyFont="1" applyBorder="1" applyAlignment="1">
      <alignment vertical="center" wrapText="1"/>
    </xf>
    <xf numFmtId="0" fontId="86" fillId="0" borderId="42" xfId="0" applyFont="1" applyBorder="1" applyAlignment="1">
      <alignment vertical="center" wrapText="1"/>
    </xf>
    <xf numFmtId="0" fontId="86" fillId="0" borderId="17" xfId="0" applyFont="1" applyBorder="1" applyAlignment="1">
      <alignment vertical="center" wrapText="1"/>
    </xf>
    <xf numFmtId="0" fontId="85" fillId="0" borderId="15" xfId="0" applyFont="1" applyBorder="1" applyAlignment="1">
      <alignment vertical="center"/>
    </xf>
    <xf numFmtId="0" fontId="85" fillId="0" borderId="43" xfId="0" applyFont="1" applyBorder="1" applyAlignment="1">
      <alignment vertical="center"/>
    </xf>
    <xf numFmtId="9" fontId="85" fillId="0" borderId="43" xfId="0" applyNumberFormat="1" applyFont="1" applyBorder="1" applyAlignment="1">
      <alignment horizontal="right" vertical="center"/>
    </xf>
    <xf numFmtId="9" fontId="85" fillId="0" borderId="43" xfId="0" applyNumberFormat="1" applyFont="1" applyBorder="1" applyAlignment="1">
      <alignment horizontal="right" vertical="center" wrapText="1"/>
    </xf>
    <xf numFmtId="0" fontId="85" fillId="0" borderId="3" xfId="0" applyFont="1" applyBorder="1" applyAlignment="1">
      <alignment horizontal="right" vertical="center" wrapText="1"/>
    </xf>
    <xf numFmtId="0" fontId="85" fillId="0" borderId="43" xfId="0" applyFont="1" applyBorder="1" applyAlignment="1">
      <alignment horizontal="right" vertical="center"/>
    </xf>
    <xf numFmtId="0" fontId="92" fillId="0" borderId="0" xfId="0" applyFont="1" applyAlignment="1">
      <alignment vertical="center"/>
    </xf>
    <xf numFmtId="0" fontId="13" fillId="0" borderId="0" xfId="29" applyFont="1"/>
    <xf numFmtId="9" fontId="14" fillId="0" borderId="0" xfId="3" applyNumberFormat="1" applyFont="1"/>
    <xf numFmtId="9" fontId="85" fillId="0" borderId="39" xfId="0" applyNumberFormat="1" applyFont="1" applyBorder="1" applyAlignment="1">
      <alignment vertical="center" wrapText="1"/>
    </xf>
    <xf numFmtId="9" fontId="85" fillId="0" borderId="15" xfId="0" applyNumberFormat="1" applyFont="1" applyBorder="1" applyAlignment="1">
      <alignment vertical="center" wrapText="1"/>
    </xf>
    <xf numFmtId="9" fontId="85" fillId="0" borderId="21" xfId="0" applyNumberFormat="1" applyFont="1" applyBorder="1" applyAlignment="1">
      <alignment vertical="center" wrapText="1"/>
    </xf>
    <xf numFmtId="9" fontId="85" fillId="0" borderId="43" xfId="0" applyNumberFormat="1" applyFont="1" applyBorder="1" applyAlignment="1">
      <alignment vertical="center" wrapText="1"/>
    </xf>
    <xf numFmtId="0" fontId="39" fillId="9" borderId="0" xfId="10" applyFont="1" applyFill="1" applyBorder="1" applyAlignment="1">
      <alignment horizontal="center" vertical="center" wrapText="1"/>
    </xf>
    <xf numFmtId="164" fontId="47" fillId="13" borderId="0" xfId="10" applyNumberFormat="1" applyFont="1" applyFill="1" applyBorder="1" applyAlignment="1">
      <alignment vertical="center"/>
    </xf>
    <xf numFmtId="9" fontId="0" fillId="20" borderId="14" xfId="0" applyNumberFormat="1" applyFill="1" applyBorder="1"/>
    <xf numFmtId="9" fontId="0" fillId="20" borderId="42" xfId="0" applyNumberFormat="1" applyFill="1" applyBorder="1"/>
    <xf numFmtId="0" fontId="35" fillId="9" borderId="17" xfId="20" applyFont="1" applyFill="1" applyBorder="1" applyAlignment="1">
      <alignment horizontal="center" vertical="center" wrapText="1"/>
    </xf>
    <xf numFmtId="164" fontId="49" fillId="13" borderId="0" xfId="20" applyNumberFormat="1" applyFont="1" applyFill="1" applyBorder="1" applyAlignment="1">
      <alignment vertical="center"/>
    </xf>
    <xf numFmtId="164" fontId="47" fillId="5" borderId="50" xfId="0" applyNumberFormat="1" applyFont="1" applyFill="1" applyBorder="1" applyAlignment="1">
      <alignment vertical="center"/>
    </xf>
    <xf numFmtId="164" fontId="47" fillId="5" borderId="50" xfId="0" applyNumberFormat="1" applyFont="1" applyFill="1" applyBorder="1"/>
    <xf numFmtId="164" fontId="23" fillId="5" borderId="0" xfId="22" applyNumberFormat="1" applyFont="1" applyFill="1" applyAlignment="1">
      <alignment horizontal="left" vertical="center" wrapText="1"/>
    </xf>
    <xf numFmtId="164" fontId="23" fillId="6" borderId="14" xfId="22" applyNumberFormat="1" applyFont="1" applyFill="1" applyBorder="1" applyAlignment="1">
      <alignment horizontal="center" vertical="center" wrapText="1"/>
    </xf>
    <xf numFmtId="164" fontId="23" fillId="6" borderId="42" xfId="22" applyNumberFormat="1" applyFont="1" applyFill="1" applyBorder="1" applyAlignment="1">
      <alignment horizontal="center" vertical="center" wrapText="1"/>
    </xf>
    <xf numFmtId="164" fontId="23" fillId="0" borderId="10" xfId="22" applyNumberFormat="1" applyFont="1" applyFill="1" applyBorder="1" applyAlignment="1">
      <alignment horizontal="center" vertical="center" wrapText="1"/>
    </xf>
    <xf numFmtId="164" fontId="23" fillId="0" borderId="18" xfId="22" applyNumberFormat="1" applyFont="1" applyFill="1" applyBorder="1" applyAlignment="1">
      <alignment horizontal="center" vertical="center" wrapText="1"/>
    </xf>
    <xf numFmtId="164" fontId="23" fillId="5" borderId="0" xfId="22" applyNumberFormat="1" applyFont="1" applyFill="1" applyBorder="1" applyAlignment="1">
      <alignment horizontal="left" vertical="center"/>
    </xf>
    <xf numFmtId="164" fontId="23" fillId="5" borderId="0" xfId="22" applyNumberFormat="1" applyFont="1" applyFill="1" applyBorder="1" applyAlignment="1">
      <alignment horizontal="left" vertical="center" wrapText="1"/>
    </xf>
    <xf numFmtId="164" fontId="23" fillId="6" borderId="14" xfId="22" applyNumberFormat="1" applyFont="1" applyFill="1" applyBorder="1" applyAlignment="1">
      <alignment horizontal="center" vertical="center"/>
    </xf>
    <xf numFmtId="164" fontId="23" fillId="6" borderId="42" xfId="22" applyNumberFormat="1" applyFont="1" applyFill="1" applyBorder="1" applyAlignment="1">
      <alignment horizontal="center" vertical="center"/>
    </xf>
    <xf numFmtId="164" fontId="23" fillId="5" borderId="0" xfId="22" applyNumberFormat="1" applyFont="1" applyFill="1" applyBorder="1" applyAlignment="1">
      <alignment vertical="center" wrapText="1"/>
    </xf>
    <xf numFmtId="164" fontId="23" fillId="5" borderId="0" xfId="22" applyNumberFormat="1" applyFont="1" applyFill="1" applyAlignment="1">
      <alignment horizontal="left" wrapText="1"/>
    </xf>
    <xf numFmtId="164" fontId="23" fillId="0" borderId="37" xfId="22" applyNumberFormat="1" applyFont="1" applyFill="1" applyBorder="1" applyAlignment="1">
      <alignment horizontal="center" vertical="center"/>
    </xf>
    <xf numFmtId="164" fontId="23" fillId="0" borderId="6" xfId="22" applyNumberFormat="1" applyFont="1" applyFill="1" applyBorder="1" applyAlignment="1">
      <alignment horizontal="center" vertical="center"/>
    </xf>
    <xf numFmtId="164" fontId="23" fillId="5" borderId="0" xfId="22" applyNumberFormat="1" applyFont="1" applyFill="1" applyAlignment="1">
      <alignment horizontal="left" vertical="center"/>
    </xf>
    <xf numFmtId="164" fontId="23" fillId="5" borderId="0" xfId="22" quotePrefix="1" applyNumberFormat="1" applyFont="1" applyFill="1" applyBorder="1" applyAlignment="1">
      <alignment horizontal="left" vertical="center"/>
    </xf>
    <xf numFmtId="164" fontId="23" fillId="0" borderId="23" xfId="22" applyNumberFormat="1" applyFont="1" applyFill="1" applyBorder="1" applyAlignment="1">
      <alignment horizontal="center" vertical="center"/>
    </xf>
    <xf numFmtId="164" fontId="23" fillId="0" borderId="19" xfId="22" applyNumberFormat="1" applyFont="1" applyFill="1" applyBorder="1" applyAlignment="1">
      <alignment horizontal="center" vertical="center"/>
    </xf>
    <xf numFmtId="164" fontId="23" fillId="0" borderId="22" xfId="22" applyNumberFormat="1" applyFont="1" applyFill="1" applyBorder="1" applyAlignment="1">
      <alignment horizontal="center" vertical="center"/>
    </xf>
    <xf numFmtId="164" fontId="22" fillId="5" borderId="0" xfId="22" applyNumberFormat="1" applyFont="1" applyFill="1" applyAlignment="1">
      <alignment horizontal="left" wrapText="1"/>
    </xf>
    <xf numFmtId="164" fontId="23" fillId="5" borderId="0" xfId="22" applyNumberFormat="1" applyFont="1" applyFill="1" applyBorder="1" applyAlignment="1">
      <alignment horizontal="center" vertical="center"/>
    </xf>
    <xf numFmtId="0" fontId="0" fillId="0" borderId="0" xfId="0" applyBorder="1"/>
    <xf numFmtId="44" fontId="0" fillId="0" borderId="0" xfId="0" applyNumberFormat="1" applyBorder="1"/>
    <xf numFmtId="10" fontId="57" fillId="19" borderId="16" xfId="0" applyNumberFormat="1" applyFont="1" applyFill="1" applyBorder="1" applyAlignment="1">
      <alignment horizontal="center" vertical="center" wrapText="1"/>
    </xf>
    <xf numFmtId="1" fontId="34" fillId="7" borderId="69" xfId="3" applyNumberFormat="1" applyFont="1" applyFill="1" applyBorder="1" applyAlignment="1">
      <alignment horizontal="center" vertical="center"/>
    </xf>
    <xf numFmtId="164" fontId="29" fillId="5" borderId="3" xfId="22" applyNumberFormat="1" applyFont="1" applyFill="1" applyBorder="1" applyAlignment="1" applyProtection="1">
      <alignment vertical="center"/>
    </xf>
    <xf numFmtId="164" fontId="23" fillId="0" borderId="4" xfId="22" applyNumberFormat="1" applyFont="1" applyFill="1" applyBorder="1" applyAlignment="1">
      <alignment horizontal="right" vertical="center"/>
    </xf>
    <xf numFmtId="164" fontId="23" fillId="0" borderId="37" xfId="22" applyNumberFormat="1" applyFont="1" applyFill="1" applyBorder="1" applyAlignment="1">
      <alignment horizontal="right" vertical="center"/>
    </xf>
    <xf numFmtId="164" fontId="23" fillId="0" borderId="0" xfId="22" applyNumberFormat="1" applyFont="1" applyFill="1" applyBorder="1" applyAlignment="1">
      <alignment horizontal="left" vertical="center"/>
    </xf>
    <xf numFmtId="164" fontId="23" fillId="0" borderId="18" xfId="22" applyNumberFormat="1" applyFont="1" applyFill="1" applyBorder="1" applyAlignment="1">
      <alignment horizontal="right" vertical="center"/>
    </xf>
    <xf numFmtId="164" fontId="23" fillId="0" borderId="10" xfId="22" applyNumberFormat="1" applyFont="1" applyFill="1" applyBorder="1" applyAlignment="1">
      <alignment horizontal="right" vertical="center"/>
    </xf>
    <xf numFmtId="164" fontId="23" fillId="0" borderId="8" xfId="22" applyNumberFormat="1" applyFont="1" applyFill="1" applyBorder="1" applyAlignment="1">
      <alignment horizontal="right" vertical="center"/>
    </xf>
    <xf numFmtId="164" fontId="23" fillId="0" borderId="6" xfId="22" applyNumberFormat="1" applyFont="1" applyFill="1" applyBorder="1" applyAlignment="1">
      <alignment horizontal="right" vertical="center"/>
    </xf>
    <xf numFmtId="164" fontId="23" fillId="4" borderId="0" xfId="22" applyNumberFormat="1" applyFont="1" applyFill="1" applyBorder="1" applyAlignment="1">
      <alignment vertical="center"/>
    </xf>
    <xf numFmtId="164" fontId="23" fillId="5" borderId="39" xfId="22" applyNumberFormat="1" applyFont="1" applyFill="1" applyBorder="1" applyAlignment="1">
      <alignment vertical="center"/>
    </xf>
    <xf numFmtId="164" fontId="23" fillId="0" borderId="5" xfId="22" applyNumberFormat="1" applyFont="1" applyFill="1" applyBorder="1" applyAlignment="1">
      <alignment horizontal="right" vertical="center"/>
    </xf>
    <xf numFmtId="164" fontId="23" fillId="0" borderId="68" xfId="22" applyNumberFormat="1" applyFont="1" applyFill="1" applyBorder="1" applyAlignment="1">
      <alignment horizontal="right" vertical="center"/>
    </xf>
    <xf numFmtId="164" fontId="23" fillId="0" borderId="67" xfId="22" applyNumberFormat="1" applyFont="1" applyFill="1" applyBorder="1" applyAlignment="1">
      <alignment horizontal="right" vertical="center"/>
    </xf>
    <xf numFmtId="164" fontId="23" fillId="0" borderId="7" xfId="22" applyNumberFormat="1" applyFont="1" applyFill="1" applyBorder="1" applyAlignment="1">
      <alignment horizontal="right" vertical="center"/>
    </xf>
    <xf numFmtId="164" fontId="23" fillId="0" borderId="13" xfId="22" applyNumberFormat="1" applyFont="1" applyFill="1" applyBorder="1" applyAlignment="1">
      <alignment vertical="center"/>
    </xf>
    <xf numFmtId="164" fontId="23" fillId="0" borderId="41" xfId="22" applyNumberFormat="1" applyFont="1" applyFill="1" applyBorder="1" applyAlignment="1">
      <alignment vertical="center"/>
    </xf>
    <xf numFmtId="164" fontId="23" fillId="0" borderId="40" xfId="22" applyNumberFormat="1" applyFont="1" applyFill="1" applyBorder="1" applyAlignment="1">
      <alignment vertical="center" wrapText="1"/>
    </xf>
    <xf numFmtId="164" fontId="23" fillId="0" borderId="8" xfId="22" applyNumberFormat="1" applyFont="1" applyFill="1" applyBorder="1" applyAlignment="1">
      <alignment vertical="center"/>
    </xf>
    <xf numFmtId="164" fontId="23" fillId="0" borderId="6" xfId="22" applyNumberFormat="1" applyFont="1" applyFill="1" applyBorder="1" applyAlignment="1">
      <alignment vertical="center"/>
    </xf>
    <xf numFmtId="164" fontId="23" fillId="0" borderId="8" xfId="22" applyNumberFormat="1" applyFont="1" applyFill="1" applyBorder="1" applyAlignment="1">
      <alignment horizontal="center" vertical="center"/>
    </xf>
    <xf numFmtId="164" fontId="23" fillId="0" borderId="16" xfId="22" applyNumberFormat="1" applyFont="1" applyFill="1" applyBorder="1" applyAlignment="1">
      <alignment horizontal="center" vertical="center"/>
    </xf>
    <xf numFmtId="164" fontId="23" fillId="0" borderId="4" xfId="22" applyNumberFormat="1" applyFont="1" applyFill="1" applyBorder="1" applyAlignment="1">
      <alignment vertical="center"/>
    </xf>
    <xf numFmtId="164" fontId="23" fillId="0" borderId="37" xfId="22" applyNumberFormat="1" applyFont="1" applyFill="1" applyBorder="1" applyAlignment="1">
      <alignment vertical="center"/>
    </xf>
    <xf numFmtId="164" fontId="23" fillId="0" borderId="23" xfId="22" applyNumberFormat="1" applyFont="1" applyFill="1" applyBorder="1" applyAlignment="1">
      <alignment vertical="center"/>
    </xf>
    <xf numFmtId="164" fontId="23" fillId="0" borderId="10" xfId="22" applyNumberFormat="1" applyFont="1" applyFill="1" applyBorder="1" applyAlignment="1">
      <alignment vertical="center"/>
    </xf>
    <xf numFmtId="164" fontId="23" fillId="0" borderId="61" xfId="22" applyNumberFormat="1" applyFont="1" applyFill="1" applyBorder="1" applyAlignment="1">
      <alignment vertical="center"/>
    </xf>
    <xf numFmtId="164" fontId="23" fillId="0" borderId="60" xfId="22" applyNumberFormat="1" applyFont="1" applyFill="1" applyBorder="1" applyAlignment="1">
      <alignment vertical="center"/>
    </xf>
    <xf numFmtId="164" fontId="23" fillId="0" borderId="18" xfId="22" applyNumberFormat="1" applyFont="1" applyFill="1" applyBorder="1" applyAlignment="1">
      <alignment vertical="center"/>
    </xf>
    <xf numFmtId="164" fontId="23" fillId="0" borderId="22" xfId="22" applyNumberFormat="1" applyFont="1" applyFill="1" applyBorder="1" applyAlignment="1">
      <alignment vertical="center"/>
    </xf>
    <xf numFmtId="164" fontId="23" fillId="0" borderId="20" xfId="22" applyNumberFormat="1" applyFont="1" applyFill="1" applyBorder="1" applyAlignment="1">
      <alignment vertical="center"/>
    </xf>
    <xf numFmtId="164" fontId="23" fillId="0" borderId="19" xfId="22" applyNumberFormat="1" applyFont="1" applyFill="1" applyBorder="1" applyAlignment="1">
      <alignment vertical="center"/>
    </xf>
    <xf numFmtId="164" fontId="23" fillId="0" borderId="66" xfId="22" applyNumberFormat="1" applyFont="1" applyFill="1" applyBorder="1" applyAlignment="1">
      <alignment vertical="center"/>
    </xf>
    <xf numFmtId="164" fontId="23" fillId="6" borderId="39" xfId="22" applyNumberFormat="1" applyFont="1" applyFill="1" applyBorder="1" applyAlignment="1">
      <alignment horizontal="center" vertical="center"/>
    </xf>
    <xf numFmtId="164" fontId="23" fillId="6" borderId="45" xfId="22" applyNumberFormat="1" applyFont="1" applyFill="1" applyBorder="1" applyAlignment="1">
      <alignment horizontal="center" vertical="center" wrapText="1"/>
    </xf>
    <xf numFmtId="0" fontId="23" fillId="0" borderId="39" xfId="22" applyFont="1" applyFill="1" applyBorder="1" applyAlignment="1">
      <alignment horizontal="left"/>
    </xf>
    <xf numFmtId="0" fontId="23" fillId="0" borderId="45" xfId="22" applyFont="1" applyFill="1" applyBorder="1" applyAlignment="1"/>
    <xf numFmtId="164" fontId="23" fillId="0" borderId="39" xfId="22" applyNumberFormat="1" applyFont="1" applyFill="1" applyBorder="1" applyAlignment="1"/>
    <xf numFmtId="0" fontId="23" fillId="0" borderId="21" xfId="22" applyFont="1" applyFill="1" applyBorder="1" applyAlignment="1">
      <alignment horizontal="left"/>
    </xf>
    <xf numFmtId="0" fontId="23" fillId="0" borderId="0" xfId="22" applyFont="1" applyFill="1" applyBorder="1" applyAlignment="1"/>
    <xf numFmtId="164" fontId="23" fillId="0" borderId="21" xfId="22" applyNumberFormat="1" applyFont="1" applyFill="1" applyBorder="1" applyAlignment="1"/>
    <xf numFmtId="0" fontId="23" fillId="0" borderId="15" xfId="22" applyFont="1" applyFill="1" applyBorder="1" applyAlignment="1">
      <alignment horizontal="left"/>
    </xf>
    <xf numFmtId="0" fontId="23" fillId="0" borderId="3" xfId="22" applyFont="1" applyFill="1" applyBorder="1" applyAlignment="1"/>
    <xf numFmtId="164" fontId="23" fillId="0" borderId="15" xfId="22" applyNumberFormat="1" applyFont="1" applyFill="1" applyBorder="1" applyAlignment="1"/>
    <xf numFmtId="164" fontId="23" fillId="0" borderId="15" xfId="22" applyNumberFormat="1" applyFont="1" applyFill="1" applyBorder="1" applyAlignment="1">
      <alignment horizontal="right" vertical="center" wrapText="1"/>
    </xf>
    <xf numFmtId="164" fontId="23" fillId="0" borderId="45" xfId="22" applyNumberFormat="1" applyFont="1" applyFill="1" applyBorder="1" applyAlignment="1">
      <alignment horizontal="right" vertical="center"/>
    </xf>
    <xf numFmtId="164" fontId="23" fillId="0" borderId="11" xfId="22" applyNumberFormat="1" applyFont="1" applyFill="1" applyBorder="1" applyAlignment="1">
      <alignment horizontal="right" vertical="center"/>
    </xf>
    <xf numFmtId="164" fontId="23" fillId="0" borderId="0" xfId="22" applyNumberFormat="1" applyFont="1" applyFill="1" applyBorder="1" applyAlignment="1">
      <alignment horizontal="right" vertical="center"/>
    </xf>
    <xf numFmtId="164" fontId="23" fillId="0" borderId="56" xfId="22" applyNumberFormat="1" applyFont="1" applyFill="1" applyBorder="1" applyAlignment="1">
      <alignment horizontal="right" vertical="center"/>
    </xf>
    <xf numFmtId="164" fontId="23" fillId="0" borderId="33" xfId="22" applyNumberFormat="1" applyFont="1" applyFill="1" applyBorder="1" applyAlignment="1">
      <alignment horizontal="right" vertical="center"/>
    </xf>
    <xf numFmtId="164" fontId="23" fillId="0" borderId="49" xfId="22" applyNumberFormat="1" applyFont="1" applyFill="1" applyBorder="1" applyAlignment="1">
      <alignment horizontal="right" vertical="center"/>
    </xf>
    <xf numFmtId="164" fontId="28" fillId="5" borderId="3" xfId="22" applyNumberFormat="1" applyFont="1" applyFill="1" applyBorder="1" applyAlignment="1">
      <alignment horizontal="center" vertical="center" wrapText="1"/>
    </xf>
    <xf numFmtId="164" fontId="23" fillId="0" borderId="38" xfId="22" applyNumberFormat="1" applyFont="1" applyFill="1" applyBorder="1" applyAlignment="1">
      <alignment vertical="center"/>
    </xf>
    <xf numFmtId="164" fontId="23" fillId="0" borderId="33" xfId="22" applyNumberFormat="1" applyFont="1" applyFill="1" applyBorder="1" applyAlignment="1">
      <alignment vertical="center"/>
    </xf>
    <xf numFmtId="164" fontId="23" fillId="0" borderId="32" xfId="22" applyNumberFormat="1" applyFont="1" applyFill="1" applyBorder="1" applyAlignment="1">
      <alignment vertical="center"/>
    </xf>
    <xf numFmtId="164" fontId="23" fillId="0" borderId="34" xfId="22" applyNumberFormat="1" applyFont="1" applyFill="1" applyBorder="1" applyAlignment="1">
      <alignment horizontal="center" vertical="center" wrapText="1"/>
    </xf>
    <xf numFmtId="164" fontId="23" fillId="0" borderId="29" xfId="22" applyNumberFormat="1" applyFont="1" applyFill="1" applyBorder="1" applyAlignment="1">
      <alignment horizontal="center" vertical="center" wrapText="1"/>
    </xf>
    <xf numFmtId="164" fontId="23" fillId="0" borderId="28" xfId="22" quotePrefix="1" applyNumberFormat="1" applyFont="1" applyFill="1" applyBorder="1" applyAlignment="1">
      <alignment horizontal="center" vertical="center" wrapText="1"/>
    </xf>
    <xf numFmtId="164" fontId="23" fillId="0" borderId="36" xfId="22" applyNumberFormat="1" applyFont="1" applyFill="1" applyBorder="1" applyAlignment="1">
      <alignment vertical="center"/>
    </xf>
    <xf numFmtId="164" fontId="23" fillId="0" borderId="35" xfId="22" applyNumberFormat="1" applyFont="1" applyFill="1" applyBorder="1" applyAlignment="1">
      <alignment vertical="center"/>
    </xf>
    <xf numFmtId="164" fontId="23" fillId="0" borderId="29" xfId="22" applyNumberFormat="1" applyFont="1" applyFill="1" applyBorder="1" applyAlignment="1">
      <alignment horizontal="center" vertical="center"/>
    </xf>
    <xf numFmtId="164" fontId="23" fillId="0" borderId="28" xfId="22" applyNumberFormat="1" applyFont="1" applyFill="1" applyBorder="1" applyAlignment="1">
      <alignment horizontal="center" vertical="center"/>
    </xf>
    <xf numFmtId="164" fontId="23" fillId="0" borderId="5" xfId="22" applyNumberFormat="1" applyFont="1" applyFill="1" applyBorder="1" applyAlignment="1">
      <alignment vertical="center"/>
    </xf>
    <xf numFmtId="164" fontId="23" fillId="0" borderId="49" xfId="22" applyNumberFormat="1" applyFont="1" applyFill="1" applyBorder="1" applyAlignment="1">
      <alignment vertical="center"/>
    </xf>
    <xf numFmtId="164" fontId="23" fillId="0" borderId="7" xfId="22" applyNumberFormat="1" applyFont="1" applyFill="1" applyBorder="1" applyAlignment="1">
      <alignment vertical="center"/>
    </xf>
    <xf numFmtId="164" fontId="23" fillId="6" borderId="103" xfId="22" applyNumberFormat="1" applyFont="1" applyFill="1" applyBorder="1" applyAlignment="1">
      <alignment horizontal="center" vertical="center" wrapText="1"/>
    </xf>
    <xf numFmtId="164" fontId="23" fillId="0" borderId="51" xfId="22" applyNumberFormat="1" applyFont="1" applyFill="1" applyBorder="1" applyAlignment="1">
      <alignment vertical="center"/>
    </xf>
    <xf numFmtId="164" fontId="23" fillId="0" borderId="47" xfId="22" applyNumberFormat="1" applyFont="1" applyFill="1" applyBorder="1" applyAlignment="1">
      <alignment horizontal="center" vertical="center" wrapText="1"/>
    </xf>
    <xf numFmtId="164" fontId="23" fillId="0" borderId="47" xfId="22" applyNumberFormat="1" applyFont="1" applyFill="1" applyBorder="1" applyAlignment="1">
      <alignment vertical="center"/>
    </xf>
    <xf numFmtId="164" fontId="23" fillId="0" borderId="46" xfId="22" applyNumberFormat="1" applyFont="1" applyFill="1" applyBorder="1" applyAlignment="1">
      <alignment vertical="center"/>
    </xf>
    <xf numFmtId="164" fontId="23" fillId="0" borderId="50" xfId="22" applyNumberFormat="1" applyFont="1" applyFill="1" applyBorder="1" applyAlignment="1">
      <alignment horizontal="center" vertical="center" wrapText="1"/>
    </xf>
    <xf numFmtId="164" fontId="23" fillId="0" borderId="30" xfId="22" applyNumberFormat="1" applyFont="1" applyFill="1" applyBorder="1" applyAlignment="1">
      <alignment vertical="center"/>
    </xf>
    <xf numFmtId="164" fontId="23" fillId="0" borderId="28" xfId="22" applyNumberFormat="1" applyFont="1" applyFill="1" applyBorder="1" applyAlignment="1">
      <alignment vertical="center"/>
    </xf>
    <xf numFmtId="164" fontId="23" fillId="5" borderId="13" xfId="22" applyNumberFormat="1" applyFont="1" applyFill="1" applyBorder="1" applyAlignment="1">
      <alignment vertical="center"/>
    </xf>
    <xf numFmtId="164" fontId="23" fillId="0" borderId="26" xfId="22" applyNumberFormat="1" applyFont="1" applyFill="1" applyBorder="1" applyAlignment="1">
      <alignment vertical="center"/>
    </xf>
    <xf numFmtId="164" fontId="23" fillId="5" borderId="15" xfId="22" applyNumberFormat="1" applyFont="1" applyFill="1" applyBorder="1" applyAlignment="1">
      <alignment horizontal="right" vertical="center"/>
    </xf>
    <xf numFmtId="164" fontId="23" fillId="5" borderId="14" xfId="22" applyNumberFormat="1" applyFont="1" applyFill="1" applyBorder="1" applyAlignment="1">
      <alignment horizontal="right" vertical="center"/>
    </xf>
    <xf numFmtId="164" fontId="23" fillId="5" borderId="40" xfId="22" applyNumberFormat="1" applyFont="1" applyFill="1" applyBorder="1" applyAlignment="1">
      <alignment horizontal="right" vertical="center"/>
    </xf>
    <xf numFmtId="164" fontId="23" fillId="5" borderId="13" xfId="22" applyNumberFormat="1" applyFont="1" applyFill="1" applyBorder="1" applyAlignment="1">
      <alignment horizontal="right" vertical="center"/>
    </xf>
    <xf numFmtId="0" fontId="23" fillId="0" borderId="0" xfId="22" applyFont="1" applyAlignment="1"/>
    <xf numFmtId="164" fontId="23" fillId="5" borderId="13" xfId="22" applyNumberFormat="1" applyFont="1" applyFill="1" applyBorder="1" applyAlignment="1">
      <alignment horizontal="left" vertical="center"/>
    </xf>
    <xf numFmtId="164" fontId="23" fillId="5" borderId="17" xfId="22" applyNumberFormat="1" applyFont="1" applyFill="1" applyBorder="1" applyAlignment="1">
      <alignment horizontal="left" vertical="center"/>
    </xf>
    <xf numFmtId="164" fontId="23" fillId="5" borderId="12" xfId="22" applyNumberFormat="1" applyFont="1" applyFill="1" applyBorder="1" applyAlignment="1">
      <alignment horizontal="right" vertical="center"/>
    </xf>
    <xf numFmtId="164" fontId="23" fillId="5" borderId="16" xfId="22" applyNumberFormat="1" applyFont="1" applyFill="1" applyBorder="1" applyAlignment="1">
      <alignment horizontal="right" vertical="center"/>
    </xf>
    <xf numFmtId="164" fontId="23" fillId="0" borderId="9" xfId="22" applyNumberFormat="1" applyFont="1" applyFill="1" applyBorder="1" applyAlignment="1">
      <alignment horizontal="right" vertical="center"/>
    </xf>
    <xf numFmtId="164" fontId="23" fillId="0" borderId="39" xfId="22" applyNumberFormat="1" applyFont="1" applyFill="1" applyBorder="1" applyAlignment="1">
      <alignment horizontal="right" vertical="center"/>
    </xf>
    <xf numFmtId="164" fontId="23" fillId="0" borderId="15" xfId="22" applyNumberFormat="1" applyFont="1" applyFill="1" applyBorder="1" applyAlignment="1">
      <alignment horizontal="right" vertical="center"/>
    </xf>
    <xf numFmtId="164" fontId="23" fillId="0" borderId="43" xfId="22" applyNumberFormat="1" applyFont="1" applyFill="1" applyBorder="1" applyAlignment="1">
      <alignment horizontal="right" vertical="center"/>
    </xf>
    <xf numFmtId="164" fontId="23" fillId="0" borderId="44" xfId="22" applyNumberFormat="1" applyFont="1" applyFill="1" applyBorder="1" applyAlignment="1">
      <alignment horizontal="right" vertical="center"/>
    </xf>
    <xf numFmtId="164" fontId="23" fillId="0" borderId="4" xfId="22" applyNumberFormat="1" applyFont="1" applyFill="1" applyBorder="1" applyAlignment="1">
      <alignment horizontal="right" vertical="center" wrapText="1"/>
    </xf>
    <xf numFmtId="164" fontId="23" fillId="0" borderId="37" xfId="22" applyNumberFormat="1" applyFont="1" applyFill="1" applyBorder="1" applyAlignment="1">
      <alignment horizontal="right" vertical="center" wrapText="1"/>
    </xf>
    <xf numFmtId="164" fontId="23" fillId="0" borderId="33" xfId="22" applyNumberFormat="1" applyFont="1" applyFill="1" applyBorder="1" applyAlignment="1">
      <alignment vertical="center" wrapText="1"/>
    </xf>
    <xf numFmtId="164" fontId="23" fillId="0" borderId="18" xfId="22" applyNumberFormat="1" applyFont="1" applyFill="1" applyBorder="1" applyAlignment="1">
      <alignment horizontal="right" vertical="center" wrapText="1"/>
    </xf>
    <xf numFmtId="164" fontId="23" fillId="0" borderId="10" xfId="22" applyNumberFormat="1" applyFont="1" applyFill="1" applyBorder="1" applyAlignment="1">
      <alignment horizontal="right" vertical="center" wrapText="1"/>
    </xf>
    <xf numFmtId="164" fontId="23" fillId="0" borderId="36" xfId="22" applyNumberFormat="1" applyFont="1" applyFill="1" applyBorder="1" applyAlignment="1">
      <alignment vertical="center" wrapText="1"/>
    </xf>
    <xf numFmtId="164" fontId="23" fillId="0" borderId="20" xfId="22" applyNumberFormat="1" applyFont="1" applyFill="1" applyBorder="1" applyAlignment="1">
      <alignment horizontal="right" vertical="center" wrapText="1"/>
    </xf>
    <xf numFmtId="164" fontId="23" fillId="0" borderId="19" xfId="22" applyNumberFormat="1" applyFont="1" applyFill="1" applyBorder="1" applyAlignment="1">
      <alignment horizontal="right" vertical="center" wrapText="1"/>
    </xf>
    <xf numFmtId="164" fontId="23" fillId="0" borderId="35" xfId="22" applyNumberFormat="1" applyFont="1" applyFill="1" applyBorder="1" applyAlignment="1">
      <alignment vertical="center" wrapText="1"/>
    </xf>
    <xf numFmtId="164" fontId="23" fillId="0" borderId="23" xfId="22" applyNumberFormat="1" applyFont="1" applyFill="1" applyBorder="1" applyAlignment="1">
      <alignment horizontal="right" vertical="center" wrapText="1"/>
    </xf>
    <xf numFmtId="164" fontId="23" fillId="0" borderId="22" xfId="22" applyNumberFormat="1" applyFont="1" applyFill="1" applyBorder="1" applyAlignment="1">
      <alignment horizontal="right" vertical="center" wrapText="1"/>
    </xf>
    <xf numFmtId="164" fontId="23" fillId="0" borderId="32" xfId="22" applyNumberFormat="1" applyFont="1" applyFill="1" applyBorder="1" applyAlignment="1">
      <alignment vertical="center" wrapText="1"/>
    </xf>
    <xf numFmtId="164" fontId="23" fillId="0" borderId="28" xfId="22" applyNumberFormat="1" applyFont="1" applyFill="1" applyBorder="1" applyAlignment="1">
      <alignment horizontal="center" vertical="center" wrapText="1"/>
    </xf>
    <xf numFmtId="164" fontId="23" fillId="0" borderId="29" xfId="22" applyNumberFormat="1" applyFont="1" applyFill="1" applyBorder="1" applyAlignment="1">
      <alignment horizontal="right" vertical="center" wrapText="1"/>
    </xf>
    <xf numFmtId="164" fontId="23" fillId="0" borderId="28" xfId="22" applyNumberFormat="1" applyFont="1" applyFill="1" applyBorder="1" applyAlignment="1">
      <alignment horizontal="right" vertical="center" wrapText="1"/>
    </xf>
    <xf numFmtId="164" fontId="23" fillId="0" borderId="20" xfId="22" applyNumberFormat="1" applyFont="1" applyFill="1" applyBorder="1" applyAlignment="1">
      <alignment vertical="center" wrapText="1"/>
    </xf>
    <xf numFmtId="164" fontId="23" fillId="0" borderId="26" xfId="22" applyNumberFormat="1" applyFont="1" applyFill="1" applyBorder="1" applyAlignment="1">
      <alignment vertical="center" wrapText="1"/>
    </xf>
    <xf numFmtId="164" fontId="23" fillId="0" borderId="24" xfId="22" applyNumberFormat="1" applyFont="1" applyFill="1" applyBorder="1" applyAlignment="1">
      <alignment vertical="center" wrapText="1"/>
    </xf>
    <xf numFmtId="164" fontId="23" fillId="0" borderId="30" xfId="22" applyNumberFormat="1" applyFont="1" applyFill="1" applyBorder="1" applyAlignment="1">
      <alignment vertical="center" wrapText="1"/>
    </xf>
    <xf numFmtId="164" fontId="23" fillId="0" borderId="8" xfId="22" applyNumberFormat="1" applyFont="1" applyFill="1" applyBorder="1" applyAlignment="1">
      <alignment horizontal="right" vertical="center" wrapText="1"/>
    </xf>
    <xf numFmtId="164" fontId="23" fillId="0" borderId="6" xfId="22" applyNumberFormat="1" applyFont="1" applyFill="1" applyBorder="1" applyAlignment="1">
      <alignment horizontal="right" vertical="center" wrapText="1"/>
    </xf>
    <xf numFmtId="164" fontId="23" fillId="5" borderId="8" xfId="22" applyNumberFormat="1" applyFont="1" applyFill="1" applyBorder="1" applyAlignment="1">
      <alignment horizontal="right" vertical="center"/>
    </xf>
    <xf numFmtId="164" fontId="23" fillId="5" borderId="6" xfId="22" applyNumberFormat="1" applyFont="1" applyFill="1" applyBorder="1" applyAlignment="1">
      <alignment horizontal="right" vertical="center"/>
    </xf>
    <xf numFmtId="164" fontId="23" fillId="0" borderId="13" xfId="22" applyNumberFormat="1" applyFont="1" applyFill="1" applyBorder="1" applyAlignment="1">
      <alignment horizontal="right" vertical="center" wrapText="1"/>
    </xf>
    <xf numFmtId="164" fontId="28" fillId="5" borderId="0" xfId="30" applyNumberFormat="1" applyFont="1" applyFill="1" applyAlignment="1">
      <alignment horizontal="center" vertical="center"/>
    </xf>
    <xf numFmtId="164" fontId="27" fillId="5" borderId="0" xfId="30" applyNumberFormat="1" applyFont="1" applyFill="1" applyAlignment="1">
      <alignment vertical="center"/>
    </xf>
    <xf numFmtId="164" fontId="23" fillId="5" borderId="0" xfId="30" applyNumberFormat="1" applyFont="1" applyFill="1" applyBorder="1" applyAlignment="1">
      <alignment vertical="center" wrapText="1"/>
    </xf>
    <xf numFmtId="164" fontId="23" fillId="5" borderId="0" xfId="30" applyNumberFormat="1" applyFont="1" applyFill="1" applyAlignment="1">
      <alignment vertical="center"/>
    </xf>
    <xf numFmtId="164" fontId="23" fillId="5" borderId="0" xfId="30" applyNumberFormat="1" applyFont="1" applyFill="1" applyAlignment="1">
      <alignment vertical="center" wrapText="1"/>
    </xf>
    <xf numFmtId="0" fontId="12" fillId="4" borderId="0" xfId="30" applyFill="1"/>
    <xf numFmtId="164" fontId="23" fillId="5" borderId="0" xfId="30" applyNumberFormat="1" applyFont="1" applyFill="1" applyBorder="1" applyAlignment="1">
      <alignment horizontal="left" vertical="center"/>
    </xf>
    <xf numFmtId="164" fontId="23" fillId="5" borderId="0" xfId="30" applyNumberFormat="1" applyFont="1" applyFill="1" applyAlignment="1">
      <alignment horizontal="left" vertical="center" wrapText="1"/>
    </xf>
    <xf numFmtId="164" fontId="23" fillId="6" borderId="13" xfId="30" applyNumberFormat="1" applyFont="1" applyFill="1" applyBorder="1" applyAlignment="1">
      <alignment horizontal="center" vertical="center"/>
    </xf>
    <xf numFmtId="164" fontId="23" fillId="6" borderId="17" xfId="30" applyNumberFormat="1" applyFont="1" applyFill="1" applyBorder="1" applyAlignment="1">
      <alignment horizontal="center" vertical="center" wrapText="1"/>
    </xf>
    <xf numFmtId="164" fontId="23" fillId="6" borderId="14" xfId="30" applyNumberFormat="1" applyFont="1" applyFill="1" applyBorder="1" applyAlignment="1">
      <alignment horizontal="center" vertical="center" wrapText="1"/>
    </xf>
    <xf numFmtId="164" fontId="23" fillId="6" borderId="103" xfId="30" applyNumberFormat="1" applyFont="1" applyFill="1" applyBorder="1" applyAlignment="1">
      <alignment horizontal="center" vertical="center" wrapText="1"/>
    </xf>
    <xf numFmtId="164" fontId="23" fillId="6" borderId="42" xfId="30" applyNumberFormat="1" applyFont="1" applyFill="1" applyBorder="1" applyAlignment="1">
      <alignment horizontal="center" vertical="center" wrapText="1"/>
    </xf>
    <xf numFmtId="0" fontId="23" fillId="0" borderId="39" xfId="30" applyFont="1" applyFill="1" applyBorder="1" applyAlignment="1">
      <alignment horizontal="left"/>
    </xf>
    <xf numFmtId="0" fontId="23" fillId="0" borderId="45" xfId="30" applyFont="1" applyFill="1" applyBorder="1" applyAlignment="1"/>
    <xf numFmtId="164" fontId="23" fillId="0" borderId="55" xfId="1" applyNumberFormat="1" applyFont="1" applyFill="1" applyBorder="1" applyAlignment="1"/>
    <xf numFmtId="164" fontId="23" fillId="0" borderId="70" xfId="1" applyNumberFormat="1" applyFont="1" applyFill="1" applyBorder="1" applyAlignment="1"/>
    <xf numFmtId="0" fontId="23" fillId="0" borderId="15" xfId="30" applyFont="1" applyFill="1" applyBorder="1" applyAlignment="1">
      <alignment horizontal="left"/>
    </xf>
    <xf numFmtId="0" fontId="23" fillId="0" borderId="3" xfId="30" applyFont="1" applyFill="1" applyBorder="1" applyAlignment="1"/>
    <xf numFmtId="164" fontId="23" fillId="0" borderId="53" xfId="1" applyNumberFormat="1" applyFont="1" applyFill="1" applyBorder="1" applyAlignment="1"/>
    <xf numFmtId="164" fontId="23" fillId="0" borderId="7" xfId="1" applyNumberFormat="1" applyFont="1" applyFill="1" applyBorder="1" applyAlignment="1"/>
    <xf numFmtId="0" fontId="12" fillId="4" borderId="0" xfId="30" applyFill="1" applyAlignment="1"/>
    <xf numFmtId="164" fontId="23" fillId="4" borderId="0" xfId="30" applyNumberFormat="1" applyFont="1" applyFill="1"/>
    <xf numFmtId="0" fontId="12" fillId="4" borderId="3" xfId="30" applyFill="1" applyBorder="1" applyAlignment="1"/>
    <xf numFmtId="164" fontId="23" fillId="4" borderId="3" xfId="30" applyNumberFormat="1" applyFont="1" applyFill="1" applyBorder="1"/>
    <xf numFmtId="0" fontId="12" fillId="4" borderId="3" xfId="30" applyFill="1" applyBorder="1"/>
    <xf numFmtId="167" fontId="56" fillId="4" borderId="0" xfId="3" applyNumberFormat="1" applyFont="1" applyFill="1" applyBorder="1" applyAlignment="1">
      <alignment wrapText="1"/>
    </xf>
    <xf numFmtId="174" fontId="56" fillId="4" borderId="0" xfId="3" applyNumberFormat="1" applyFont="1" applyFill="1" applyBorder="1" applyAlignment="1">
      <alignment wrapText="1"/>
    </xf>
    <xf numFmtId="10" fontId="34" fillId="12" borderId="71" xfId="3" applyNumberFormat="1" applyFont="1" applyFill="1" applyBorder="1"/>
    <xf numFmtId="0" fontId="56" fillId="12" borderId="0" xfId="15" applyFont="1" applyFill="1" applyBorder="1" applyAlignment="1">
      <alignment wrapText="1"/>
    </xf>
    <xf numFmtId="167" fontId="56" fillId="4" borderId="0" xfId="3" applyNumberFormat="1" applyFont="1" applyFill="1" applyBorder="1" applyAlignment="1">
      <alignment horizontal="center" wrapText="1"/>
    </xf>
    <xf numFmtId="9" fontId="76" fillId="20" borderId="52" xfId="3" applyFont="1" applyFill="1" applyBorder="1" applyAlignment="1">
      <alignment vertical="center"/>
    </xf>
    <xf numFmtId="176" fontId="23" fillId="5" borderId="0" xfId="22" applyNumberFormat="1" applyFont="1" applyFill="1" applyAlignment="1">
      <alignment vertical="center" wrapText="1"/>
    </xf>
    <xf numFmtId="9" fontId="0" fillId="0" borderId="0" xfId="3" applyFont="1"/>
    <xf numFmtId="9" fontId="22" fillId="0" borderId="0" xfId="3" applyFont="1"/>
    <xf numFmtId="9" fontId="0" fillId="0" borderId="0" xfId="0" applyNumberFormat="1"/>
    <xf numFmtId="164" fontId="23" fillId="0" borderId="20" xfId="22" applyNumberFormat="1" applyFont="1" applyFill="1" applyBorder="1" applyAlignment="1">
      <alignment horizontal="center" vertical="center"/>
    </xf>
    <xf numFmtId="164" fontId="23" fillId="0" borderId="19" xfId="22" applyNumberFormat="1" applyFont="1" applyFill="1" applyBorder="1" applyAlignment="1">
      <alignment horizontal="center" vertical="center"/>
    </xf>
    <xf numFmtId="0" fontId="85" fillId="0" borderId="50" xfId="0" applyFont="1" applyBorder="1" applyAlignment="1">
      <alignment vertical="center"/>
    </xf>
    <xf numFmtId="0" fontId="10" fillId="0" borderId="50" xfId="24" applyFont="1" applyBorder="1"/>
    <xf numFmtId="0" fontId="18" fillId="0" borderId="50" xfId="24" applyBorder="1"/>
    <xf numFmtId="0" fontId="18" fillId="0" borderId="50" xfId="24" applyFill="1" applyBorder="1"/>
    <xf numFmtId="0" fontId="70" fillId="0" borderId="50" xfId="24" applyFont="1" applyBorder="1"/>
    <xf numFmtId="0" fontId="85" fillId="20" borderId="50" xfId="0" applyFont="1" applyFill="1" applyBorder="1" applyAlignment="1">
      <alignment vertical="center"/>
    </xf>
    <xf numFmtId="0" fontId="70" fillId="0" borderId="0" xfId="24" applyFont="1" applyFill="1"/>
    <xf numFmtId="0" fontId="85" fillId="0" borderId="0" xfId="24" applyFont="1" applyFill="1" applyBorder="1" applyAlignment="1">
      <alignment vertical="center"/>
    </xf>
    <xf numFmtId="0" fontId="18" fillId="0" borderId="0" xfId="24" applyFill="1"/>
    <xf numFmtId="0" fontId="10" fillId="0" borderId="0" xfId="24" applyFont="1"/>
    <xf numFmtId="0" fontId="10" fillId="0" borderId="0" xfId="24" applyFont="1" applyFill="1"/>
    <xf numFmtId="164" fontId="23" fillId="0" borderId="52" xfId="22" applyNumberFormat="1" applyFont="1" applyFill="1" applyBorder="1" applyAlignment="1">
      <alignment vertical="center" wrapText="1"/>
    </xf>
    <xf numFmtId="164" fontId="23" fillId="0" borderId="31" xfId="22" applyNumberFormat="1" applyFont="1" applyFill="1" applyBorder="1" applyAlignment="1">
      <alignment vertical="center" wrapText="1"/>
    </xf>
    <xf numFmtId="164" fontId="23" fillId="0" borderId="92" xfId="22" applyNumberFormat="1" applyFont="1" applyFill="1" applyBorder="1" applyAlignment="1">
      <alignment vertical="center" wrapText="1"/>
    </xf>
    <xf numFmtId="164" fontId="23" fillId="0" borderId="65" xfId="22" applyNumberFormat="1" applyFont="1" applyFill="1" applyBorder="1" applyAlignment="1">
      <alignment vertical="center" wrapText="1"/>
    </xf>
    <xf numFmtId="164" fontId="23" fillId="0" borderId="63" xfId="22" applyNumberFormat="1" applyFont="1" applyFill="1" applyBorder="1" applyAlignment="1">
      <alignment vertical="center" wrapText="1"/>
    </xf>
    <xf numFmtId="0" fontId="21" fillId="0" borderId="0" xfId="0" applyFont="1"/>
    <xf numFmtId="0" fontId="22" fillId="0" borderId="0" xfId="21" applyAlignment="1">
      <alignment vertical="center"/>
    </xf>
    <xf numFmtId="0" fontId="22" fillId="0" borderId="0" xfId="21" applyFill="1" applyBorder="1" applyAlignment="1">
      <alignment vertical="center"/>
    </xf>
    <xf numFmtId="0" fontId="22" fillId="0" borderId="50" xfId="21" applyBorder="1" applyAlignment="1">
      <alignment vertical="center"/>
    </xf>
    <xf numFmtId="0" fontId="48" fillId="0" borderId="54" xfId="21" applyFont="1" applyBorder="1" applyAlignment="1">
      <alignment horizontal="center" vertical="center"/>
    </xf>
    <xf numFmtId="0" fontId="48" fillId="0" borderId="118" xfId="21" applyFont="1" applyBorder="1" applyAlignment="1">
      <alignment horizontal="center" vertical="center"/>
    </xf>
    <xf numFmtId="0" fontId="48" fillId="0" borderId="119" xfId="21" applyFont="1" applyBorder="1" applyAlignment="1">
      <alignment horizontal="center" vertical="center"/>
    </xf>
    <xf numFmtId="0" fontId="48" fillId="0" borderId="120" xfId="21" applyFont="1" applyBorder="1" applyAlignment="1">
      <alignment horizontal="center" vertical="center"/>
    </xf>
    <xf numFmtId="0" fontId="0" fillId="0" borderId="47" xfId="0" applyBorder="1"/>
    <xf numFmtId="0" fontId="47" fillId="0" borderId="47" xfId="21" applyFont="1" applyBorder="1" applyAlignment="1">
      <alignment vertical="center" wrapText="1"/>
    </xf>
    <xf numFmtId="0" fontId="22" fillId="0" borderId="47" xfId="21" applyBorder="1" applyAlignment="1">
      <alignment vertical="center"/>
    </xf>
    <xf numFmtId="0" fontId="22" fillId="0" borderId="46" xfId="21" applyBorder="1" applyAlignment="1">
      <alignment vertical="center"/>
    </xf>
    <xf numFmtId="14" fontId="22" fillId="0" borderId="28" xfId="21" applyNumberFormat="1" applyBorder="1" applyAlignment="1">
      <alignment vertical="center"/>
    </xf>
    <xf numFmtId="0" fontId="22" fillId="0" borderId="48" xfId="21" applyBorder="1" applyAlignment="1">
      <alignment vertical="center"/>
    </xf>
    <xf numFmtId="14" fontId="22" fillId="0" borderId="60" xfId="21" applyNumberFormat="1" applyBorder="1" applyAlignment="1">
      <alignment vertical="center"/>
    </xf>
    <xf numFmtId="14" fontId="22" fillId="0" borderId="46" xfId="21" applyNumberFormat="1" applyBorder="1" applyAlignment="1">
      <alignment vertical="center"/>
    </xf>
    <xf numFmtId="164" fontId="23" fillId="0" borderId="22" xfId="22" applyNumberFormat="1" applyFont="1" applyFill="1" applyBorder="1" applyAlignment="1">
      <alignment horizontal="center" vertical="center"/>
    </xf>
    <xf numFmtId="164" fontId="23" fillId="0" borderId="57" xfId="22" applyNumberFormat="1" applyFont="1" applyFill="1" applyBorder="1" applyAlignment="1">
      <alignment horizontal="center" vertical="center" wrapText="1"/>
    </xf>
    <xf numFmtId="164" fontId="23" fillId="0" borderId="43" xfId="22" applyNumberFormat="1" applyFont="1" applyFill="1" applyBorder="1" applyAlignment="1">
      <alignment horizontal="center" vertical="center" wrapText="1"/>
    </xf>
    <xf numFmtId="164" fontId="23" fillId="5" borderId="0" xfId="22" applyNumberFormat="1" applyFont="1" applyFill="1" applyBorder="1" applyAlignment="1">
      <alignment vertical="center" wrapText="1"/>
    </xf>
    <xf numFmtId="0" fontId="96" fillId="25" borderId="121" xfId="38" applyNumberFormat="1" applyFont="1" applyFill="1" applyBorder="1" applyAlignment="1">
      <alignment horizontal="left" vertical="center" wrapText="1"/>
    </xf>
    <xf numFmtId="0" fontId="96" fillId="26" borderId="121" xfId="38" applyNumberFormat="1" applyFont="1" applyFill="1" applyBorder="1" applyAlignment="1">
      <alignment horizontal="left" vertical="center" wrapText="1"/>
    </xf>
    <xf numFmtId="0" fontId="81" fillId="0" borderId="0" xfId="38" applyFont="1" applyAlignment="1">
      <alignment horizontal="left" vertical="center" wrapText="1"/>
    </xf>
    <xf numFmtId="0" fontId="22" fillId="0" borderId="0" xfId="21" applyFont="1" applyBorder="1" applyAlignment="1">
      <alignment horizontal="left" vertical="center"/>
    </xf>
    <xf numFmtId="0" fontId="22" fillId="0" borderId="0" xfId="21" applyFont="1" applyAlignment="1">
      <alignment horizontal="left" vertical="center"/>
    </xf>
    <xf numFmtId="0" fontId="22" fillId="0" borderId="0" xfId="21" applyFont="1" applyFill="1" applyAlignment="1">
      <alignment horizontal="left" vertical="center"/>
    </xf>
    <xf numFmtId="0" fontId="23" fillId="0" borderId="54" xfId="22" applyFont="1" applyFill="1" applyBorder="1" applyAlignment="1">
      <alignment horizontal="left" vertical="center"/>
    </xf>
    <xf numFmtId="0" fontId="23" fillId="0" borderId="55" xfId="22" applyFont="1" applyFill="1" applyBorder="1" applyAlignment="1">
      <alignment horizontal="left" vertical="center"/>
    </xf>
    <xf numFmtId="0" fontId="23" fillId="0" borderId="53" xfId="22" applyFont="1" applyFill="1" applyBorder="1" applyAlignment="1">
      <alignment horizontal="left" vertical="center"/>
    </xf>
    <xf numFmtId="164" fontId="23" fillId="20" borderId="38" xfId="22" applyNumberFormat="1" applyFont="1" applyFill="1" applyBorder="1" applyAlignment="1">
      <alignment horizontal="left" vertical="center"/>
    </xf>
    <xf numFmtId="0" fontId="23" fillId="0" borderId="50" xfId="22" applyFont="1" applyFill="1" applyBorder="1" applyAlignment="1">
      <alignment horizontal="left" vertical="center"/>
    </xf>
    <xf numFmtId="0" fontId="23" fillId="0" borderId="68" xfId="22" applyFont="1" applyFill="1" applyBorder="1" applyAlignment="1">
      <alignment horizontal="left" vertical="center"/>
    </xf>
    <xf numFmtId="0" fontId="23" fillId="0" borderId="52" xfId="22" applyFont="1" applyFill="1" applyBorder="1" applyAlignment="1">
      <alignment horizontal="left" vertical="center"/>
    </xf>
    <xf numFmtId="0" fontId="23" fillId="0" borderId="31" xfId="22" applyFont="1" applyFill="1" applyBorder="1" applyAlignment="1">
      <alignment horizontal="left" vertical="center"/>
    </xf>
    <xf numFmtId="0" fontId="23" fillId="0" borderId="64" xfId="22" applyFont="1" applyFill="1" applyBorder="1" applyAlignment="1">
      <alignment horizontal="left" vertical="center"/>
    </xf>
    <xf numFmtId="0" fontId="23" fillId="0" borderId="13" xfId="22" applyFont="1" applyFill="1" applyBorder="1" applyAlignment="1">
      <alignment horizontal="left" vertical="center"/>
    </xf>
    <xf numFmtId="164" fontId="23" fillId="0" borderId="42" xfId="22" applyNumberFormat="1" applyFont="1" applyFill="1" applyBorder="1" applyAlignment="1">
      <alignment horizontal="center" vertical="center" wrapText="1"/>
    </xf>
    <xf numFmtId="0" fontId="23" fillId="0" borderId="47" xfId="22" applyFont="1" applyFill="1" applyBorder="1" applyAlignment="1">
      <alignment horizontal="left" vertical="center"/>
    </xf>
    <xf numFmtId="0" fontId="23" fillId="0" borderId="48" xfId="22" applyFont="1" applyFill="1" applyBorder="1" applyAlignment="1">
      <alignment horizontal="left" vertical="center"/>
    </xf>
    <xf numFmtId="164" fontId="23" fillId="20" borderId="41" xfId="22" applyNumberFormat="1" applyFont="1" applyFill="1" applyBorder="1" applyAlignment="1">
      <alignment horizontal="left" vertical="center"/>
    </xf>
    <xf numFmtId="164" fontId="23" fillId="20" borderId="12" xfId="22" applyNumberFormat="1" applyFont="1" applyFill="1" applyBorder="1" applyAlignment="1">
      <alignment horizontal="left" vertical="center"/>
    </xf>
    <xf numFmtId="0" fontId="23" fillId="0" borderId="46" xfId="22" applyFont="1" applyFill="1" applyBorder="1" applyAlignment="1">
      <alignment horizontal="left" vertical="center"/>
    </xf>
    <xf numFmtId="164" fontId="23" fillId="0" borderId="55" xfId="22" applyNumberFormat="1" applyFont="1" applyFill="1" applyBorder="1" applyAlignment="1">
      <alignment vertical="center"/>
    </xf>
    <xf numFmtId="0" fontId="23" fillId="0" borderId="28" xfId="22" applyFont="1" applyFill="1" applyBorder="1" applyAlignment="1">
      <alignment horizontal="left" vertical="center"/>
    </xf>
    <xf numFmtId="0" fontId="23" fillId="0" borderId="60" xfId="22" applyFont="1" applyFill="1" applyBorder="1" applyAlignment="1">
      <alignment horizontal="left" vertical="center"/>
    </xf>
    <xf numFmtId="164" fontId="23" fillId="20" borderId="38" xfId="22" applyNumberFormat="1" applyFont="1" applyFill="1" applyBorder="1" applyAlignment="1">
      <alignment horizontal="center" vertical="center"/>
    </xf>
    <xf numFmtId="164" fontId="23" fillId="5" borderId="0" xfId="22" applyNumberFormat="1" applyFont="1" applyFill="1" applyBorder="1" applyAlignment="1">
      <alignment vertical="center" wrapText="1"/>
    </xf>
    <xf numFmtId="164" fontId="23" fillId="27" borderId="0" xfId="22" applyNumberFormat="1" applyFont="1" applyFill="1" applyBorder="1" applyAlignment="1">
      <alignment vertical="center"/>
    </xf>
    <xf numFmtId="164" fontId="23" fillId="27" borderId="0" xfId="22" applyNumberFormat="1" applyFont="1" applyFill="1" applyBorder="1" applyAlignment="1">
      <alignment horizontal="center" vertical="center"/>
    </xf>
    <xf numFmtId="164" fontId="23" fillId="27" borderId="0" xfId="22" applyNumberFormat="1" applyFont="1" applyFill="1" applyBorder="1" applyAlignment="1">
      <alignment vertical="center" wrapText="1"/>
    </xf>
    <xf numFmtId="164" fontId="22" fillId="27" borderId="0" xfId="22" applyNumberFormat="1" applyFont="1" applyFill="1"/>
    <xf numFmtId="164" fontId="23" fillId="27" borderId="0" xfId="22" applyNumberFormat="1" applyFont="1" applyFill="1" applyAlignment="1">
      <alignment vertical="center"/>
    </xf>
    <xf numFmtId="164" fontId="23" fillId="27" borderId="0" xfId="22" applyNumberFormat="1" applyFont="1" applyFill="1" applyAlignment="1">
      <alignment vertical="center" wrapText="1"/>
    </xf>
    <xf numFmtId="164" fontId="23" fillId="27" borderId="0" xfId="22" applyNumberFormat="1" applyFont="1" applyFill="1" applyAlignment="1">
      <alignment horizontal="center" vertical="center"/>
    </xf>
    <xf numFmtId="0" fontId="22" fillId="27" borderId="0" xfId="22" applyFont="1" applyFill="1"/>
    <xf numFmtId="0" fontId="22" fillId="27" borderId="0" xfId="22" applyFont="1" applyFill="1" applyBorder="1"/>
    <xf numFmtId="0" fontId="7" fillId="0" borderId="0" xfId="29" applyFont="1"/>
    <xf numFmtId="0" fontId="7" fillId="0" borderId="0" xfId="24" applyFont="1"/>
    <xf numFmtId="0" fontId="6" fillId="0" borderId="0" xfId="24" applyFont="1"/>
    <xf numFmtId="0" fontId="85" fillId="0" borderId="57" xfId="0" applyFont="1" applyFill="1" applyBorder="1" applyAlignment="1">
      <alignment vertical="center"/>
    </xf>
    <xf numFmtId="164" fontId="23" fillId="0" borderId="4" xfId="22" applyNumberFormat="1" applyFont="1" applyFill="1" applyBorder="1" applyAlignment="1">
      <alignment horizontal="center" vertical="center"/>
    </xf>
    <xf numFmtId="164" fontId="23" fillId="0" borderId="18" xfId="22" applyNumberFormat="1" applyFont="1" applyFill="1" applyBorder="1" applyAlignment="1">
      <alignment horizontal="center" vertical="center"/>
    </xf>
    <xf numFmtId="164" fontId="23" fillId="0" borderId="8" xfId="22" applyNumberFormat="1" applyFont="1" applyFill="1" applyBorder="1" applyAlignment="1">
      <alignment horizontal="center" vertical="center"/>
    </xf>
    <xf numFmtId="164" fontId="23" fillId="0" borderId="20" xfId="22" applyNumberFormat="1" applyFont="1" applyFill="1" applyBorder="1" applyAlignment="1">
      <alignment horizontal="center" vertical="center"/>
    </xf>
    <xf numFmtId="164" fontId="23" fillId="0" borderId="23" xfId="22" applyNumberFormat="1" applyFont="1" applyFill="1" applyBorder="1" applyAlignment="1">
      <alignment horizontal="center" vertical="center"/>
    </xf>
    <xf numFmtId="164" fontId="23" fillId="0" borderId="31" xfId="22" applyNumberFormat="1" applyFont="1" applyFill="1" applyBorder="1" applyAlignment="1">
      <alignment horizontal="center" vertical="center" wrapText="1"/>
    </xf>
    <xf numFmtId="164" fontId="23" fillId="8" borderId="4" xfId="22" applyNumberFormat="1" applyFont="1" applyFill="1" applyBorder="1" applyAlignment="1">
      <alignment horizontal="center" vertical="center"/>
    </xf>
    <xf numFmtId="164" fontId="23" fillId="20" borderId="52" xfId="22" applyNumberFormat="1" applyFont="1" applyFill="1" applyBorder="1" applyAlignment="1">
      <alignment horizontal="center" vertical="center"/>
    </xf>
    <xf numFmtId="164" fontId="23" fillId="20" borderId="31" xfId="22" applyNumberFormat="1" applyFont="1" applyFill="1" applyBorder="1" applyAlignment="1">
      <alignment horizontal="center" vertical="center"/>
    </xf>
    <xf numFmtId="164" fontId="23" fillId="20" borderId="64" xfId="22" applyNumberFormat="1" applyFont="1" applyFill="1" applyBorder="1" applyAlignment="1">
      <alignment horizontal="center" vertical="center"/>
    </xf>
    <xf numFmtId="0" fontId="21" fillId="15" borderId="50" xfId="43" applyFont="1" applyFill="1" applyBorder="1" applyAlignment="1">
      <alignment horizontal="center" wrapText="1"/>
    </xf>
    <xf numFmtId="0" fontId="21" fillId="0" borderId="0" xfId="43" applyFont="1" applyAlignment="1">
      <alignment horizontal="center" wrapText="1"/>
    </xf>
    <xf numFmtId="0" fontId="21" fillId="0" borderId="0" xfId="43" applyFont="1" applyAlignment="1">
      <alignment horizontal="center"/>
    </xf>
    <xf numFmtId="0" fontId="5" fillId="0" borderId="50" xfId="43" applyBorder="1" applyAlignment="1">
      <alignment wrapText="1"/>
    </xf>
    <xf numFmtId="0" fontId="5" fillId="0" borderId="0" xfId="43" applyAlignment="1">
      <alignment wrapText="1"/>
    </xf>
    <xf numFmtId="0" fontId="5" fillId="0" borderId="0" xfId="43"/>
    <xf numFmtId="0" fontId="5" fillId="0" borderId="50" xfId="43" applyFill="1" applyBorder="1" applyAlignment="1">
      <alignment wrapText="1"/>
    </xf>
    <xf numFmtId="164" fontId="23" fillId="5" borderId="0" xfId="22" applyNumberFormat="1" applyFont="1" applyFill="1" applyBorder="1" applyAlignment="1">
      <alignment horizontal="left" vertical="center"/>
    </xf>
    <xf numFmtId="164" fontId="23" fillId="5" borderId="0" xfId="22" applyNumberFormat="1" applyFont="1" applyFill="1" applyBorder="1" applyAlignment="1">
      <alignment horizontal="left" vertical="center"/>
    </xf>
    <xf numFmtId="164" fontId="23" fillId="27" borderId="55" xfId="22" applyNumberFormat="1" applyFont="1" applyFill="1" applyBorder="1" applyAlignment="1">
      <alignment vertical="center"/>
    </xf>
    <xf numFmtId="0" fontId="23" fillId="27" borderId="28" xfId="22" applyFont="1" applyFill="1" applyBorder="1" applyAlignment="1">
      <alignment horizontal="left" vertical="center"/>
    </xf>
    <xf numFmtId="164" fontId="23" fillId="27" borderId="31" xfId="22" applyNumberFormat="1" applyFont="1" applyFill="1" applyBorder="1" applyAlignment="1">
      <alignment vertical="center" wrapText="1"/>
    </xf>
    <xf numFmtId="164" fontId="23" fillId="27" borderId="64" xfId="22" applyNumberFormat="1" applyFont="1" applyFill="1" applyBorder="1" applyAlignment="1">
      <alignment horizontal="center" vertical="center" wrapText="1"/>
    </xf>
    <xf numFmtId="164" fontId="23" fillId="27" borderId="65" xfId="22" applyNumberFormat="1" applyFont="1" applyFill="1" applyBorder="1" applyAlignment="1">
      <alignment vertical="center" wrapText="1"/>
    </xf>
    <xf numFmtId="164" fontId="97" fillId="27" borderId="31" xfId="22" applyNumberFormat="1" applyFont="1" applyFill="1" applyBorder="1" applyAlignment="1">
      <alignment horizontal="center" vertical="center"/>
    </xf>
    <xf numFmtId="164" fontId="23" fillId="0" borderId="12" xfId="22" applyNumberFormat="1" applyFont="1" applyFill="1" applyBorder="1" applyAlignment="1">
      <alignment vertical="center"/>
    </xf>
    <xf numFmtId="164" fontId="23" fillId="5" borderId="0" xfId="22" applyNumberFormat="1" applyFont="1" applyFill="1" applyBorder="1" applyAlignment="1">
      <alignment horizontal="center" vertical="center"/>
    </xf>
    <xf numFmtId="164" fontId="23" fillId="5" borderId="0" xfId="22" applyNumberFormat="1" applyFont="1" applyFill="1" applyBorder="1" applyAlignment="1">
      <alignment horizontal="left" vertical="center"/>
    </xf>
    <xf numFmtId="164" fontId="23" fillId="5" borderId="0" xfId="22" applyNumberFormat="1" applyFont="1" applyFill="1" applyBorder="1" applyAlignment="1">
      <alignment vertical="center" wrapText="1"/>
    </xf>
    <xf numFmtId="164" fontId="23" fillId="0" borderId="4" xfId="22" applyNumberFormat="1" applyFont="1" applyFill="1" applyBorder="1" applyAlignment="1">
      <alignment horizontal="center" vertical="center" wrapText="1"/>
    </xf>
    <xf numFmtId="164" fontId="23" fillId="0" borderId="18" xfId="22" applyNumberFormat="1" applyFont="1" applyFill="1" applyBorder="1" applyAlignment="1">
      <alignment horizontal="center" vertical="center" wrapText="1"/>
    </xf>
    <xf numFmtId="164" fontId="23" fillId="0" borderId="8" xfId="22" applyNumberFormat="1" applyFont="1" applyFill="1" applyBorder="1" applyAlignment="1">
      <alignment horizontal="center" vertical="center" wrapText="1"/>
    </xf>
    <xf numFmtId="164" fontId="23" fillId="0" borderId="10" xfId="22" applyNumberFormat="1" applyFont="1" applyFill="1" applyBorder="1" applyAlignment="1">
      <alignment horizontal="center" vertical="center" wrapText="1"/>
    </xf>
    <xf numFmtId="164" fontId="23" fillId="0" borderId="6" xfId="22" applyNumberFormat="1" applyFont="1" applyFill="1" applyBorder="1" applyAlignment="1">
      <alignment horizontal="center" vertical="center" wrapText="1"/>
    </xf>
    <xf numFmtId="164" fontId="23" fillId="5" borderId="0" xfId="22" applyNumberFormat="1" applyFont="1" applyFill="1" applyBorder="1" applyAlignment="1">
      <alignment vertical="center" wrapText="1"/>
    </xf>
    <xf numFmtId="164" fontId="23" fillId="6" borderId="14" xfId="22" applyNumberFormat="1" applyFont="1" applyFill="1" applyBorder="1" applyAlignment="1">
      <alignment vertical="center"/>
    </xf>
    <xf numFmtId="164" fontId="23" fillId="6" borderId="42" xfId="22" applyNumberFormat="1" applyFont="1" applyFill="1" applyBorder="1" applyAlignment="1">
      <alignment vertical="center"/>
    </xf>
    <xf numFmtId="164" fontId="23" fillId="0" borderId="4" xfId="22" applyNumberFormat="1" applyFont="1" applyFill="1" applyBorder="1" applyAlignment="1">
      <alignment horizontal="center" vertical="center" wrapText="1"/>
    </xf>
    <xf numFmtId="164" fontId="28" fillId="20" borderId="0" xfId="22" applyNumberFormat="1" applyFont="1" applyFill="1" applyBorder="1" applyAlignment="1">
      <alignment vertical="center"/>
    </xf>
    <xf numFmtId="164" fontId="23" fillId="0" borderId="4" xfId="22" applyNumberFormat="1" applyFont="1" applyFill="1" applyBorder="1" applyAlignment="1">
      <alignment vertical="center" wrapText="1"/>
    </xf>
    <xf numFmtId="164" fontId="23" fillId="0" borderId="8" xfId="22" applyNumberFormat="1" applyFont="1" applyFill="1" applyBorder="1" applyAlignment="1">
      <alignment vertical="center" wrapText="1"/>
    </xf>
    <xf numFmtId="164" fontId="23" fillId="0" borderId="49" xfId="22" applyNumberFormat="1" applyFont="1" applyFill="1" applyBorder="1" applyAlignment="1">
      <alignment vertical="center" wrapText="1"/>
    </xf>
    <xf numFmtId="164" fontId="23" fillId="0" borderId="18" xfId="22" applyNumberFormat="1" applyFont="1" applyFill="1" applyBorder="1" applyAlignment="1">
      <alignment vertical="center" wrapText="1"/>
    </xf>
    <xf numFmtId="0" fontId="4" fillId="20" borderId="50" xfId="24" applyFont="1" applyFill="1" applyBorder="1"/>
    <xf numFmtId="0" fontId="3" fillId="0" borderId="50" xfId="24" applyFont="1" applyBorder="1"/>
    <xf numFmtId="0" fontId="3" fillId="20" borderId="50" xfId="24" applyFont="1" applyFill="1" applyBorder="1"/>
    <xf numFmtId="0" fontId="3" fillId="0" borderId="50" xfId="24" applyFont="1" applyFill="1" applyBorder="1"/>
    <xf numFmtId="164" fontId="23" fillId="5" borderId="0" xfId="22" applyNumberFormat="1" applyFont="1" applyFill="1" applyBorder="1" applyAlignment="1">
      <alignment horizontal="center" vertical="center"/>
    </xf>
    <xf numFmtId="0" fontId="0" fillId="0" borderId="50" xfId="0" applyBorder="1" applyAlignment="1">
      <alignment wrapText="1"/>
    </xf>
    <xf numFmtId="0" fontId="2" fillId="0" borderId="0" xfId="24" applyFont="1"/>
    <xf numFmtId="0" fontId="18" fillId="20" borderId="0" xfId="24" applyFill="1"/>
    <xf numFmtId="164" fontId="23" fillId="19" borderId="0" xfId="22" applyNumberFormat="1" applyFont="1" applyFill="1" applyBorder="1" applyAlignment="1">
      <alignment horizontal="center" vertical="center"/>
    </xf>
    <xf numFmtId="164" fontId="23" fillId="5" borderId="0" xfId="22" applyNumberFormat="1" applyFont="1" applyFill="1" applyAlignment="1" applyProtection="1">
      <alignment vertical="center"/>
    </xf>
    <xf numFmtId="164" fontId="23" fillId="5" borderId="0" xfId="22" applyNumberFormat="1" applyFont="1" applyFill="1" applyBorder="1" applyAlignment="1">
      <alignment horizontal="left" vertical="center"/>
    </xf>
    <xf numFmtId="0" fontId="1" fillId="0" borderId="50" xfId="24" applyFont="1" applyFill="1" applyBorder="1"/>
    <xf numFmtId="0" fontId="1" fillId="0" borderId="0" xfId="24" applyFont="1"/>
    <xf numFmtId="0" fontId="0" fillId="0" borderId="68" xfId="0" applyBorder="1"/>
    <xf numFmtId="0" fontId="22" fillId="0" borderId="68" xfId="21" applyBorder="1" applyAlignment="1">
      <alignment vertical="center"/>
    </xf>
    <xf numFmtId="14" fontId="22" fillId="0" borderId="22" xfId="21" applyNumberFormat="1" applyBorder="1" applyAlignment="1">
      <alignment vertical="center"/>
    </xf>
    <xf numFmtId="0" fontId="0" fillId="0" borderId="122" xfId="0" applyBorder="1"/>
    <xf numFmtId="0" fontId="22" fillId="0" borderId="122" xfId="21" applyBorder="1" applyAlignment="1">
      <alignment vertical="center"/>
    </xf>
    <xf numFmtId="14" fontId="22" fillId="0" borderId="123" xfId="21" applyNumberFormat="1" applyBorder="1" applyAlignment="1">
      <alignment vertical="center"/>
    </xf>
    <xf numFmtId="164" fontId="23" fillId="5" borderId="0" xfId="7" applyNumberFormat="1" applyFont="1" applyFill="1" applyBorder="1" applyAlignment="1">
      <alignment horizontal="center" vertical="center"/>
    </xf>
    <xf numFmtId="0" fontId="23" fillId="0" borderId="39" xfId="7" applyFont="1" applyFill="1" applyBorder="1" applyAlignment="1">
      <alignment horizontal="left"/>
    </xf>
    <xf numFmtId="0" fontId="23" fillId="0" borderId="12" xfId="7" applyFont="1" applyFill="1" applyBorder="1" applyAlignment="1">
      <alignment horizontal="left"/>
    </xf>
    <xf numFmtId="0" fontId="23" fillId="0" borderId="13" xfId="7" applyFont="1" applyFill="1" applyBorder="1" applyAlignment="1">
      <alignment horizontal="left"/>
    </xf>
    <xf numFmtId="0" fontId="0" fillId="0" borderId="4" xfId="0" applyBorder="1" applyAlignment="1">
      <alignment horizontal="center" vertical="center" wrapText="1"/>
    </xf>
    <xf numFmtId="0" fontId="0" fillId="0" borderId="18" xfId="0" applyBorder="1" applyAlignment="1">
      <alignment horizontal="center" vertical="center" wrapText="1"/>
    </xf>
    <xf numFmtId="0" fontId="0" fillId="0" borderId="8" xfId="0" applyBorder="1" applyAlignment="1">
      <alignment horizontal="center" vertical="center" wrapText="1"/>
    </xf>
    <xf numFmtId="164" fontId="23" fillId="0" borderId="4" xfId="22" applyNumberFormat="1" applyFont="1" applyFill="1" applyBorder="1" applyAlignment="1">
      <alignment horizontal="center" vertical="center" wrapText="1"/>
    </xf>
    <xf numFmtId="164" fontId="23" fillId="0" borderId="18" xfId="22" applyNumberFormat="1" applyFont="1" applyFill="1" applyBorder="1" applyAlignment="1">
      <alignment horizontal="center" vertical="center" wrapText="1"/>
    </xf>
    <xf numFmtId="164" fontId="23" fillId="0" borderId="8" xfId="22" applyNumberFormat="1" applyFont="1" applyFill="1" applyBorder="1" applyAlignment="1">
      <alignment horizontal="center" vertical="center" wrapText="1"/>
    </xf>
    <xf numFmtId="164" fontId="23" fillId="5" borderId="0" xfId="22" applyNumberFormat="1" applyFont="1" applyFill="1" applyAlignment="1">
      <alignment horizontal="left" vertical="center" wrapText="1"/>
    </xf>
    <xf numFmtId="164" fontId="28" fillId="5" borderId="3" xfId="22" applyNumberFormat="1" applyFont="1" applyFill="1" applyBorder="1" applyAlignment="1">
      <alignment horizontal="center" vertical="center"/>
    </xf>
    <xf numFmtId="164" fontId="23" fillId="0" borderId="0" xfId="26" applyNumberFormat="1" applyFont="1" applyFill="1" applyAlignment="1">
      <alignment horizontal="left" vertical="center" wrapText="1"/>
    </xf>
    <xf numFmtId="0" fontId="22" fillId="0" borderId="0" xfId="22" applyFill="1" applyAlignment="1">
      <alignment wrapText="1"/>
    </xf>
    <xf numFmtId="164" fontId="23" fillId="0" borderId="39" xfId="25" applyNumberFormat="1" applyFont="1" applyFill="1" applyBorder="1" applyAlignment="1">
      <alignment horizontal="center" vertical="center"/>
    </xf>
    <xf numFmtId="164" fontId="23" fillId="0" borderId="21" xfId="25" applyNumberFormat="1" applyFont="1" applyFill="1" applyBorder="1" applyAlignment="1">
      <alignment horizontal="center" vertical="center"/>
    </xf>
    <xf numFmtId="164" fontId="23" fillId="0" borderId="15" xfId="25" applyNumberFormat="1" applyFont="1" applyFill="1" applyBorder="1" applyAlignment="1">
      <alignment horizontal="center" vertical="center"/>
    </xf>
    <xf numFmtId="164" fontId="23" fillId="0" borderId="37" xfId="22" applyNumberFormat="1" applyFont="1" applyFill="1" applyBorder="1" applyAlignment="1">
      <alignment horizontal="center" vertical="center" wrapText="1"/>
    </xf>
    <xf numFmtId="164" fontId="23" fillId="0" borderId="6" xfId="22" applyNumberFormat="1" applyFont="1" applyFill="1" applyBorder="1" applyAlignment="1">
      <alignment horizontal="center" vertical="center" wrapText="1"/>
    </xf>
    <xf numFmtId="164" fontId="23" fillId="0" borderId="44" xfId="22" applyNumberFormat="1" applyFont="1" applyFill="1" applyBorder="1" applyAlignment="1">
      <alignment horizontal="center" vertical="center" wrapText="1"/>
    </xf>
    <xf numFmtId="164" fontId="23" fillId="0" borderId="57" xfId="22" applyNumberFormat="1" applyFont="1" applyFill="1" applyBorder="1" applyAlignment="1">
      <alignment horizontal="center" vertical="center" wrapText="1"/>
    </xf>
    <xf numFmtId="164" fontId="23" fillId="0" borderId="43" xfId="22" applyNumberFormat="1" applyFont="1" applyFill="1" applyBorder="1" applyAlignment="1">
      <alignment horizontal="center" vertical="center" wrapText="1"/>
    </xf>
    <xf numFmtId="164" fontId="23" fillId="0" borderId="10" xfId="22" applyNumberFormat="1" applyFont="1" applyFill="1" applyBorder="1" applyAlignment="1">
      <alignment horizontal="center" vertical="center" wrapText="1"/>
    </xf>
    <xf numFmtId="164" fontId="23" fillId="0" borderId="39" xfId="22" applyNumberFormat="1" applyFont="1" applyFill="1" applyBorder="1" applyAlignment="1">
      <alignment horizontal="center" vertical="center" wrapText="1"/>
    </xf>
    <xf numFmtId="164" fontId="23" fillId="0" borderId="15" xfId="22" applyNumberFormat="1" applyFont="1" applyFill="1" applyBorder="1" applyAlignment="1">
      <alignment horizontal="center" vertical="center" wrapText="1"/>
    </xf>
    <xf numFmtId="164" fontId="23" fillId="0" borderId="21" xfId="22" applyNumberFormat="1" applyFont="1" applyFill="1" applyBorder="1" applyAlignment="1">
      <alignment horizontal="center" vertical="center" wrapText="1"/>
    </xf>
    <xf numFmtId="164" fontId="23" fillId="5" borderId="0" xfId="22" applyNumberFormat="1" applyFont="1" applyFill="1" applyBorder="1" applyAlignment="1">
      <alignment horizontal="left" vertical="center"/>
    </xf>
    <xf numFmtId="164" fontId="23" fillId="5" borderId="4" xfId="22" applyNumberFormat="1" applyFont="1" applyFill="1" applyBorder="1" applyAlignment="1">
      <alignment horizontal="center" vertical="center"/>
    </xf>
    <xf numFmtId="164" fontId="23" fillId="5" borderId="8" xfId="22" applyNumberFormat="1" applyFont="1" applyFill="1" applyBorder="1" applyAlignment="1">
      <alignment horizontal="center" vertical="center"/>
    </xf>
    <xf numFmtId="164" fontId="23" fillId="5" borderId="37" xfId="22" applyNumberFormat="1" applyFont="1" applyFill="1" applyBorder="1" applyAlignment="1">
      <alignment horizontal="center" vertical="center"/>
    </xf>
    <xf numFmtId="164" fontId="23" fillId="5" borderId="6" xfId="22" applyNumberFormat="1" applyFont="1" applyFill="1" applyBorder="1" applyAlignment="1">
      <alignment horizontal="center" vertical="center"/>
    </xf>
    <xf numFmtId="164" fontId="23" fillId="5" borderId="0" xfId="22" applyNumberFormat="1" applyFont="1" applyFill="1" applyBorder="1" applyAlignment="1">
      <alignment horizontal="left" vertical="center" wrapText="1"/>
    </xf>
    <xf numFmtId="164" fontId="23" fillId="5" borderId="0" xfId="22" applyNumberFormat="1" applyFont="1" applyFill="1" applyBorder="1" applyAlignment="1">
      <alignment vertical="center" wrapText="1"/>
    </xf>
    <xf numFmtId="164" fontId="23" fillId="6" borderId="14" xfId="22" applyNumberFormat="1" applyFont="1" applyFill="1" applyBorder="1" applyAlignment="1">
      <alignment horizontal="center" vertical="center"/>
    </xf>
    <xf numFmtId="164" fontId="23" fillId="6" borderId="42" xfId="22" applyNumberFormat="1" applyFont="1" applyFill="1" applyBorder="1" applyAlignment="1">
      <alignment horizontal="center" vertical="center"/>
    </xf>
    <xf numFmtId="164" fontId="23" fillId="0" borderId="18" xfId="0" applyNumberFormat="1" applyFont="1" applyFill="1" applyBorder="1" applyAlignment="1">
      <alignment horizontal="center" vertical="center" wrapText="1"/>
    </xf>
    <xf numFmtId="164" fontId="23" fillId="0" borderId="8" xfId="0" applyNumberFormat="1" applyFont="1" applyFill="1" applyBorder="1" applyAlignment="1">
      <alignment horizontal="center" vertical="center" wrapText="1"/>
    </xf>
    <xf numFmtId="164" fontId="23" fillId="0" borderId="10" xfId="0" applyNumberFormat="1" applyFont="1" applyFill="1" applyBorder="1" applyAlignment="1">
      <alignment horizontal="center" vertical="center"/>
    </xf>
    <xf numFmtId="164" fontId="23" fillId="0" borderId="6" xfId="0" applyNumberFormat="1" applyFont="1" applyFill="1" applyBorder="1" applyAlignment="1">
      <alignment horizontal="center" vertical="center"/>
    </xf>
    <xf numFmtId="0" fontId="23" fillId="0" borderId="0" xfId="22" applyFont="1" applyAlignment="1">
      <alignment horizontal="left" wrapText="1"/>
    </xf>
    <xf numFmtId="164" fontId="23" fillId="6" borderId="14" xfId="22" applyNumberFormat="1" applyFont="1" applyFill="1" applyBorder="1" applyAlignment="1">
      <alignment horizontal="center" vertical="center" wrapText="1"/>
    </xf>
    <xf numFmtId="164" fontId="23" fillId="6" borderId="42" xfId="22" applyNumberFormat="1" applyFont="1" applyFill="1" applyBorder="1" applyAlignment="1">
      <alignment horizontal="center" vertical="center" wrapText="1"/>
    </xf>
    <xf numFmtId="0" fontId="23" fillId="0" borderId="0" xfId="22" applyFont="1" applyAlignment="1">
      <alignment horizontal="left"/>
    </xf>
    <xf numFmtId="164" fontId="23" fillId="6" borderId="14" xfId="0" applyNumberFormat="1" applyFont="1" applyFill="1" applyBorder="1" applyAlignment="1">
      <alignment horizontal="center" vertical="center"/>
    </xf>
    <xf numFmtId="164" fontId="23" fillId="6" borderId="42" xfId="0" applyNumberFormat="1" applyFont="1" applyFill="1" applyBorder="1" applyAlignment="1">
      <alignment horizontal="center" vertical="center"/>
    </xf>
    <xf numFmtId="164" fontId="23" fillId="0" borderId="27" xfId="22" applyNumberFormat="1" applyFont="1" applyFill="1" applyBorder="1" applyAlignment="1">
      <alignment horizontal="center" vertical="center" wrapText="1"/>
    </xf>
    <xf numFmtId="164" fontId="23" fillId="0" borderId="25" xfId="22" applyNumberFormat="1" applyFont="1" applyFill="1" applyBorder="1" applyAlignment="1">
      <alignment horizontal="center" vertical="center" wrapText="1"/>
    </xf>
    <xf numFmtId="164" fontId="23" fillId="5" borderId="0" xfId="22" applyNumberFormat="1" applyFont="1" applyFill="1" applyBorder="1" applyAlignment="1">
      <alignment horizontal="left" wrapText="1"/>
    </xf>
    <xf numFmtId="164" fontId="23" fillId="0" borderId="39" xfId="22" applyNumberFormat="1" applyFont="1" applyFill="1" applyBorder="1" applyAlignment="1">
      <alignment horizontal="center" vertical="center"/>
    </xf>
    <xf numFmtId="164" fontId="23" fillId="0" borderId="21" xfId="22" applyNumberFormat="1" applyFont="1" applyFill="1" applyBorder="1" applyAlignment="1">
      <alignment horizontal="center" vertical="center"/>
    </xf>
    <xf numFmtId="164" fontId="23" fillId="0" borderId="15" xfId="22" applyNumberFormat="1" applyFont="1" applyFill="1" applyBorder="1" applyAlignment="1">
      <alignment horizontal="center" vertical="center"/>
    </xf>
    <xf numFmtId="164" fontId="23" fillId="5" borderId="0" xfId="22" applyNumberFormat="1" applyFont="1" applyFill="1" applyAlignment="1">
      <alignment horizontal="left" wrapText="1"/>
    </xf>
    <xf numFmtId="164" fontId="23" fillId="0" borderId="37" xfId="22" applyNumberFormat="1" applyFont="1" applyFill="1" applyBorder="1" applyAlignment="1">
      <alignment horizontal="center" vertical="center"/>
    </xf>
    <xf numFmtId="164" fontId="23" fillId="0" borderId="10" xfId="22" applyNumberFormat="1" applyFont="1" applyFill="1" applyBorder="1" applyAlignment="1">
      <alignment horizontal="center" vertical="center"/>
    </xf>
    <xf numFmtId="164" fontId="23" fillId="0" borderId="6" xfId="22" applyNumberFormat="1" applyFont="1" applyFill="1" applyBorder="1" applyAlignment="1">
      <alignment horizontal="center" vertical="center"/>
    </xf>
    <xf numFmtId="164" fontId="23" fillId="5" borderId="0" xfId="22" applyNumberFormat="1" applyFont="1" applyFill="1" applyAlignment="1">
      <alignment horizontal="left" vertical="center"/>
    </xf>
    <xf numFmtId="164" fontId="23" fillId="0" borderId="58" xfId="22" applyNumberFormat="1" applyFont="1" applyFill="1" applyBorder="1" applyAlignment="1">
      <alignment horizontal="center" vertical="center" wrapText="1"/>
    </xf>
    <xf numFmtId="164" fontId="23" fillId="0" borderId="22" xfId="22" applyNumberFormat="1" applyFont="1" applyFill="1" applyBorder="1" applyAlignment="1">
      <alignment horizontal="center" vertical="center"/>
    </xf>
    <xf numFmtId="0" fontId="0" fillId="0" borderId="21" xfId="0" applyBorder="1" applyAlignment="1">
      <alignment vertical="center" wrapText="1"/>
    </xf>
    <xf numFmtId="164" fontId="23" fillId="0" borderId="54" xfId="22" applyNumberFormat="1" applyFont="1" applyFill="1" applyBorder="1" applyAlignment="1">
      <alignment horizontal="center" vertical="center"/>
    </xf>
    <xf numFmtId="164" fontId="23" fillId="0" borderId="53" xfId="22" applyNumberFormat="1" applyFont="1" applyFill="1" applyBorder="1" applyAlignment="1">
      <alignment horizontal="center" vertical="center"/>
    </xf>
    <xf numFmtId="164" fontId="23" fillId="0" borderId="4" xfId="22" applyNumberFormat="1" applyFont="1" applyFill="1" applyBorder="1" applyAlignment="1">
      <alignment horizontal="center" vertical="center"/>
    </xf>
    <xf numFmtId="164" fontId="23" fillId="0" borderId="18" xfId="22" applyNumberFormat="1" applyFont="1" applyFill="1" applyBorder="1" applyAlignment="1">
      <alignment horizontal="center" vertical="center"/>
    </xf>
    <xf numFmtId="164" fontId="23" fillId="0" borderId="8" xfId="22" applyNumberFormat="1" applyFont="1" applyFill="1" applyBorder="1" applyAlignment="1">
      <alignment horizontal="center" vertical="center"/>
    </xf>
    <xf numFmtId="164" fontId="23" fillId="0" borderId="19" xfId="22" applyNumberFormat="1" applyFont="1" applyFill="1" applyBorder="1" applyAlignment="1">
      <alignment horizontal="center" vertical="center" wrapText="1"/>
    </xf>
    <xf numFmtId="164" fontId="23" fillId="0" borderId="22" xfId="22" applyNumberFormat="1" applyFont="1" applyFill="1" applyBorder="1" applyAlignment="1">
      <alignment horizontal="center" vertical="center" wrapText="1"/>
    </xf>
    <xf numFmtId="164" fontId="23" fillId="0" borderId="19" xfId="22" applyNumberFormat="1" applyFont="1" applyFill="1" applyBorder="1" applyAlignment="1">
      <alignment horizontal="center" vertical="center"/>
    </xf>
    <xf numFmtId="164" fontId="23" fillId="5" borderId="0" xfId="22" applyNumberFormat="1" applyFont="1" applyFill="1" applyBorder="1" applyAlignment="1">
      <alignment horizontal="center" vertical="center"/>
    </xf>
    <xf numFmtId="164" fontId="22" fillId="5" borderId="0" xfId="22" applyNumberFormat="1" applyFont="1" applyFill="1" applyAlignment="1">
      <alignment horizontal="left" wrapText="1"/>
    </xf>
    <xf numFmtId="164" fontId="23" fillId="5" borderId="0" xfId="7" applyNumberFormat="1" applyFont="1" applyFill="1" applyBorder="1" applyAlignment="1">
      <alignment horizontal="center" vertical="center"/>
    </xf>
    <xf numFmtId="164" fontId="23" fillId="0" borderId="38" xfId="7" applyNumberFormat="1" applyFont="1" applyFill="1" applyBorder="1" applyAlignment="1">
      <alignment horizontal="center" vertical="center"/>
    </xf>
    <xf numFmtId="0" fontId="0" fillId="0" borderId="33" xfId="0" applyBorder="1" applyAlignment="1">
      <alignment horizontal="center" vertical="center"/>
    </xf>
    <xf numFmtId="0" fontId="0" fillId="0" borderId="49" xfId="0" applyBorder="1" applyAlignment="1">
      <alignment horizontal="center" vertical="center"/>
    </xf>
    <xf numFmtId="164" fontId="23" fillId="0" borderId="37" xfId="7" applyNumberFormat="1" applyFont="1" applyFill="1" applyBorder="1" applyAlignment="1">
      <alignment horizontal="center" vertical="center"/>
    </xf>
    <xf numFmtId="0" fontId="0" fillId="0" borderId="10" xfId="0" applyBorder="1" applyAlignment="1">
      <alignment horizontal="center" vertical="center"/>
    </xf>
    <xf numFmtId="0" fontId="0" fillId="0" borderId="6" xfId="0" applyBorder="1" applyAlignment="1">
      <alignment horizontal="center" vertical="center"/>
    </xf>
    <xf numFmtId="164" fontId="23" fillId="0" borderId="39" xfId="7" applyNumberFormat="1" applyFont="1" applyFill="1" applyBorder="1" applyAlignment="1">
      <alignment horizontal="center" vertical="center"/>
    </xf>
    <xf numFmtId="0" fontId="0" fillId="0" borderId="15" xfId="0" applyBorder="1" applyAlignment="1">
      <alignment horizontal="center" vertical="center"/>
    </xf>
    <xf numFmtId="164" fontId="23" fillId="0" borderId="97" xfId="7" applyNumberFormat="1" applyFont="1" applyFill="1" applyBorder="1" applyAlignment="1">
      <alignment vertical="center"/>
    </xf>
    <xf numFmtId="164" fontId="23" fillId="0" borderId="96" xfId="7" applyNumberFormat="1" applyFont="1" applyFill="1" applyBorder="1" applyAlignment="1">
      <alignment vertical="center"/>
    </xf>
    <xf numFmtId="164" fontId="23" fillId="5" borderId="53" xfId="7" applyNumberFormat="1" applyFont="1" applyFill="1" applyBorder="1" applyAlignment="1">
      <alignment vertical="center" wrapText="1"/>
    </xf>
    <xf numFmtId="164" fontId="23" fillId="5" borderId="49" xfId="7" applyNumberFormat="1" applyFont="1" applyFill="1" applyBorder="1" applyAlignment="1">
      <alignment vertical="center" wrapText="1"/>
    </xf>
    <xf numFmtId="0" fontId="61" fillId="3" borderId="50" xfId="19" applyFont="1" applyBorder="1" applyAlignment="1">
      <alignment horizontal="left" wrapText="1"/>
    </xf>
    <xf numFmtId="164" fontId="23" fillId="0" borderId="50" xfId="0" applyNumberFormat="1" applyFont="1" applyFill="1" applyBorder="1" applyAlignment="1">
      <alignment horizontal="center" vertical="center" wrapText="1"/>
    </xf>
    <xf numFmtId="164" fontId="23" fillId="0" borderId="48" xfId="0" applyNumberFormat="1" applyFont="1" applyFill="1" applyBorder="1" applyAlignment="1">
      <alignment horizontal="center" vertical="center" wrapText="1"/>
    </xf>
    <xf numFmtId="164" fontId="23" fillId="6" borderId="14" xfId="21" applyNumberFormat="1" applyFont="1" applyFill="1" applyBorder="1" applyAlignment="1">
      <alignment horizontal="center" vertical="top"/>
    </xf>
    <xf numFmtId="164" fontId="23" fillId="6" borderId="17" xfId="21" applyNumberFormat="1" applyFont="1" applyFill="1" applyBorder="1" applyAlignment="1">
      <alignment horizontal="center" vertical="top"/>
    </xf>
    <xf numFmtId="164" fontId="23" fillId="6" borderId="42" xfId="21" applyNumberFormat="1" applyFont="1" applyFill="1" applyBorder="1" applyAlignment="1">
      <alignment horizontal="center" vertical="top"/>
    </xf>
    <xf numFmtId="164" fontId="23" fillId="5" borderId="0" xfId="0" applyNumberFormat="1" applyFont="1" applyFill="1" applyBorder="1" applyAlignment="1">
      <alignment horizontal="left" vertical="center" wrapText="1"/>
    </xf>
    <xf numFmtId="164" fontId="23" fillId="5" borderId="0" xfId="7" applyNumberFormat="1" applyFont="1" applyFill="1" applyAlignment="1">
      <alignment horizontal="left" vertical="center" wrapText="1"/>
    </xf>
    <xf numFmtId="164" fontId="28" fillId="5" borderId="3" xfId="7" applyNumberFormat="1" applyFont="1" applyFill="1" applyBorder="1" applyAlignment="1">
      <alignment horizontal="center" vertical="center"/>
    </xf>
    <xf numFmtId="164" fontId="23" fillId="0" borderId="10" xfId="7" applyNumberFormat="1" applyFont="1" applyFill="1" applyBorder="1" applyAlignment="1">
      <alignment horizontal="center" vertical="center" wrapText="1"/>
    </xf>
    <xf numFmtId="164" fontId="23" fillId="0" borderId="6" xfId="7" applyNumberFormat="1" applyFont="1" applyFill="1" applyBorder="1" applyAlignment="1">
      <alignment horizontal="center" vertical="center" wrapText="1"/>
    </xf>
    <xf numFmtId="164" fontId="23" fillId="0" borderId="18" xfId="7" applyNumberFormat="1" applyFont="1" applyFill="1" applyBorder="1" applyAlignment="1">
      <alignment horizontal="center" vertical="center" wrapText="1"/>
    </xf>
    <xf numFmtId="164" fontId="23" fillId="0" borderId="8" xfId="7" applyNumberFormat="1" applyFont="1" applyFill="1" applyBorder="1" applyAlignment="1">
      <alignment horizontal="center" vertical="center" wrapText="1"/>
    </xf>
    <xf numFmtId="164" fontId="23" fillId="5" borderId="0" xfId="7" applyNumberFormat="1" applyFont="1" applyFill="1" applyBorder="1" applyAlignment="1">
      <alignment horizontal="left" vertical="center"/>
    </xf>
    <xf numFmtId="164" fontId="23" fillId="0" borderId="19" xfId="7" applyNumberFormat="1" applyFont="1" applyFill="1" applyBorder="1" applyAlignment="1">
      <alignment horizontal="center" vertical="center" wrapText="1"/>
    </xf>
    <xf numFmtId="164" fontId="23" fillId="0" borderId="22" xfId="7" applyNumberFormat="1" applyFont="1" applyFill="1" applyBorder="1" applyAlignment="1">
      <alignment horizontal="center" vertical="center" wrapText="1"/>
    </xf>
    <xf numFmtId="164" fontId="23" fillId="0" borderId="20" xfId="7" applyNumberFormat="1" applyFont="1" applyFill="1" applyBorder="1" applyAlignment="1">
      <alignment horizontal="center" vertical="center" wrapText="1"/>
    </xf>
    <xf numFmtId="164" fontId="23" fillId="0" borderId="23" xfId="7" applyNumberFormat="1" applyFont="1" applyFill="1" applyBorder="1" applyAlignment="1">
      <alignment horizontal="center" vertical="center" wrapText="1"/>
    </xf>
    <xf numFmtId="164" fontId="23" fillId="0" borderId="10" xfId="7" quotePrefix="1" applyNumberFormat="1" applyFont="1" applyFill="1" applyBorder="1" applyAlignment="1">
      <alignment horizontal="center" vertical="center" wrapText="1"/>
    </xf>
    <xf numFmtId="164" fontId="23" fillId="0" borderId="37" xfId="7" applyNumberFormat="1" applyFont="1" applyFill="1" applyBorder="1" applyAlignment="1">
      <alignment horizontal="center" vertical="center" wrapText="1"/>
    </xf>
    <xf numFmtId="164" fontId="23" fillId="0" borderId="4" xfId="7" applyNumberFormat="1" applyFont="1" applyFill="1" applyBorder="1" applyAlignment="1">
      <alignment horizontal="center" vertical="center" wrapText="1"/>
    </xf>
    <xf numFmtId="164" fontId="23" fillId="5" borderId="0" xfId="7" applyNumberFormat="1" applyFont="1" applyFill="1" applyBorder="1" applyAlignment="1">
      <alignment horizontal="left" vertical="center" wrapText="1"/>
    </xf>
    <xf numFmtId="164" fontId="22" fillId="5" borderId="0" xfId="7" applyNumberFormat="1" applyFill="1" applyAlignment="1">
      <alignment horizontal="left" vertical="center" wrapText="1"/>
    </xf>
    <xf numFmtId="164" fontId="23" fillId="5" borderId="0" xfId="7" applyNumberFormat="1" applyFont="1" applyFill="1" applyBorder="1" applyAlignment="1">
      <alignment vertical="center" wrapText="1"/>
    </xf>
    <xf numFmtId="164" fontId="23" fillId="6" borderId="14" xfId="7" applyNumberFormat="1" applyFont="1" applyFill="1" applyBorder="1" applyAlignment="1">
      <alignment horizontal="center" vertical="center"/>
    </xf>
    <xf numFmtId="164" fontId="23" fillId="6" borderId="42" xfId="7" applyNumberFormat="1" applyFont="1" applyFill="1" applyBorder="1" applyAlignment="1">
      <alignment horizontal="center" vertical="center"/>
    </xf>
    <xf numFmtId="164" fontId="23" fillId="5" borderId="4" xfId="1" applyNumberFormat="1" applyFont="1" applyFill="1" applyBorder="1" applyAlignment="1">
      <alignment horizontal="center" vertical="center"/>
    </xf>
    <xf numFmtId="164" fontId="23" fillId="5" borderId="8" xfId="1" applyNumberFormat="1" applyFont="1" applyFill="1" applyBorder="1" applyAlignment="1">
      <alignment horizontal="center" vertical="center"/>
    </xf>
    <xf numFmtId="164" fontId="23" fillId="5" borderId="37" xfId="1" applyNumberFormat="1" applyFont="1" applyFill="1" applyBorder="1" applyAlignment="1">
      <alignment horizontal="center" vertical="center"/>
    </xf>
    <xf numFmtId="164" fontId="23" fillId="5" borderId="6" xfId="1" applyNumberFormat="1" applyFont="1" applyFill="1" applyBorder="1" applyAlignment="1">
      <alignment horizontal="center" vertical="center"/>
    </xf>
    <xf numFmtId="164" fontId="23" fillId="0" borderId="10" xfId="7" applyNumberFormat="1" applyFont="1" applyFill="1" applyBorder="1" applyAlignment="1">
      <alignment horizontal="center" vertical="center"/>
    </xf>
    <xf numFmtId="164" fontId="23" fillId="0" borderId="6" xfId="7" applyNumberFormat="1" applyFont="1" applyFill="1" applyBorder="1" applyAlignment="1">
      <alignment horizontal="center" vertical="center"/>
    </xf>
    <xf numFmtId="0" fontId="23" fillId="0" borderId="0" xfId="7" applyFont="1" applyAlignment="1">
      <alignment horizontal="left" wrapText="1"/>
    </xf>
    <xf numFmtId="164" fontId="23" fillId="6" borderId="14" xfId="7" applyNumberFormat="1" applyFont="1" applyFill="1" applyBorder="1" applyAlignment="1">
      <alignment horizontal="center" vertical="center" wrapText="1"/>
    </xf>
    <xf numFmtId="164" fontId="23" fillId="6" borderId="42" xfId="7" applyNumberFormat="1" applyFont="1" applyFill="1" applyBorder="1" applyAlignment="1">
      <alignment horizontal="center" vertical="center" wrapText="1"/>
    </xf>
    <xf numFmtId="0" fontId="23" fillId="0" borderId="0" xfId="7" applyFont="1" applyAlignment="1">
      <alignment horizontal="left"/>
    </xf>
    <xf numFmtId="164" fontId="23" fillId="0" borderId="18" xfId="7" quotePrefix="1" applyNumberFormat="1" applyFont="1" applyFill="1" applyBorder="1" applyAlignment="1">
      <alignment horizontal="center" vertical="center" wrapText="1"/>
    </xf>
    <xf numFmtId="164" fontId="23" fillId="5" borderId="0" xfId="7" applyNumberFormat="1" applyFont="1" applyFill="1" applyAlignment="1">
      <alignment horizontal="left" wrapText="1"/>
    </xf>
    <xf numFmtId="164" fontId="23" fillId="5" borderId="0" xfId="7" applyNumberFormat="1" applyFont="1" applyFill="1" applyBorder="1" applyAlignment="1">
      <alignment horizontal="left" wrapText="1"/>
    </xf>
    <xf numFmtId="164" fontId="23" fillId="0" borderId="39" xfId="7" applyNumberFormat="1" applyFont="1" applyFill="1" applyBorder="1" applyAlignment="1">
      <alignment horizontal="center" vertical="center" wrapText="1"/>
    </xf>
    <xf numFmtId="164" fontId="23" fillId="0" borderId="21" xfId="7" applyNumberFormat="1" applyFont="1" applyFill="1" applyBorder="1" applyAlignment="1">
      <alignment horizontal="center" vertical="center" wrapText="1"/>
    </xf>
    <xf numFmtId="164" fontId="23" fillId="0" borderId="15" xfId="7" applyNumberFormat="1" applyFont="1" applyFill="1" applyBorder="1" applyAlignment="1">
      <alignment horizontal="center" vertical="center" wrapText="1"/>
    </xf>
    <xf numFmtId="164" fontId="23" fillId="5" borderId="0" xfId="7" applyNumberFormat="1" applyFont="1" applyFill="1" applyAlignment="1">
      <alignment horizontal="left" vertical="center"/>
    </xf>
    <xf numFmtId="164" fontId="23" fillId="0" borderId="38" xfId="7" applyNumberFormat="1" applyFont="1" applyFill="1" applyBorder="1" applyAlignment="1">
      <alignment horizontal="center" vertical="center" wrapText="1"/>
    </xf>
    <xf numFmtId="164" fontId="23" fillId="0" borderId="33" xfId="7" applyNumberFormat="1" applyFont="1" applyFill="1" applyBorder="1" applyAlignment="1">
      <alignment horizontal="center" vertical="center" wrapText="1"/>
    </xf>
    <xf numFmtId="164" fontId="23" fillId="0" borderId="49" xfId="7" applyNumberFormat="1" applyFont="1" applyFill="1" applyBorder="1" applyAlignment="1">
      <alignment horizontal="center" vertical="center" wrapText="1"/>
    </xf>
    <xf numFmtId="164" fontId="23" fillId="0" borderId="28" xfId="7" applyNumberFormat="1" applyFont="1" applyFill="1" applyBorder="1" applyAlignment="1">
      <alignment horizontal="center" vertical="center"/>
    </xf>
    <xf numFmtId="164" fontId="23" fillId="0" borderId="28" xfId="7" applyNumberFormat="1" applyFont="1" applyFill="1" applyBorder="1" applyAlignment="1">
      <alignment horizontal="center" vertical="center" wrapText="1"/>
    </xf>
    <xf numFmtId="164" fontId="23" fillId="0" borderId="60" xfId="7" applyNumberFormat="1" applyFont="1" applyFill="1" applyBorder="1" applyAlignment="1">
      <alignment horizontal="center" vertical="center" wrapText="1"/>
    </xf>
    <xf numFmtId="164" fontId="23" fillId="0" borderId="23" xfId="7" applyNumberFormat="1" applyFont="1" applyFill="1" applyBorder="1" applyAlignment="1">
      <alignment horizontal="center" vertical="center"/>
    </xf>
    <xf numFmtId="164" fontId="23" fillId="0" borderId="29" xfId="7" applyNumberFormat="1" applyFont="1" applyFill="1" applyBorder="1" applyAlignment="1">
      <alignment horizontal="center" vertical="center"/>
    </xf>
    <xf numFmtId="164" fontId="23" fillId="0" borderId="61" xfId="7" applyNumberFormat="1" applyFont="1" applyFill="1" applyBorder="1" applyAlignment="1">
      <alignment horizontal="center" vertical="center"/>
    </xf>
    <xf numFmtId="164" fontId="23" fillId="0" borderId="22" xfId="7" applyNumberFormat="1" applyFont="1" applyFill="1" applyBorder="1" applyAlignment="1">
      <alignment horizontal="center" vertical="center"/>
    </xf>
    <xf numFmtId="164" fontId="23" fillId="0" borderId="60" xfId="7" applyNumberFormat="1" applyFont="1" applyFill="1" applyBorder="1" applyAlignment="1">
      <alignment horizontal="center" vertical="center"/>
    </xf>
    <xf numFmtId="164" fontId="23" fillId="5" borderId="0" xfId="7" quotePrefix="1" applyNumberFormat="1" applyFont="1" applyFill="1" applyBorder="1" applyAlignment="1">
      <alignment horizontal="left" vertical="center"/>
    </xf>
    <xf numFmtId="164" fontId="23" fillId="0" borderId="70" xfId="7" applyNumberFormat="1" applyFont="1" applyFill="1" applyBorder="1" applyAlignment="1">
      <alignment horizontal="center" vertical="center" wrapText="1"/>
    </xf>
    <xf numFmtId="164" fontId="23" fillId="0" borderId="5" xfId="7" applyNumberFormat="1" applyFont="1" applyFill="1" applyBorder="1" applyAlignment="1">
      <alignment horizontal="center" vertical="center" wrapText="1"/>
    </xf>
    <xf numFmtId="164" fontId="23" fillId="0" borderId="7" xfId="7" applyNumberFormat="1" applyFont="1" applyFill="1" applyBorder="1" applyAlignment="1">
      <alignment horizontal="center" vertical="center" wrapText="1"/>
    </xf>
    <xf numFmtId="164" fontId="23" fillId="0" borderId="20" xfId="7" applyNumberFormat="1" applyFont="1" applyFill="1" applyBorder="1" applyAlignment="1">
      <alignment horizontal="center" vertical="center"/>
    </xf>
    <xf numFmtId="164" fontId="23" fillId="0" borderId="18" xfId="7" applyNumberFormat="1" applyFont="1" applyFill="1" applyBorder="1" applyAlignment="1">
      <alignment horizontal="center" vertical="center"/>
    </xf>
    <xf numFmtId="164" fontId="23" fillId="0" borderId="19" xfId="7" applyNumberFormat="1" applyFont="1" applyFill="1" applyBorder="1" applyAlignment="1">
      <alignment horizontal="center" vertical="center"/>
    </xf>
    <xf numFmtId="164" fontId="23" fillId="0" borderId="4" xfId="7" applyNumberFormat="1" applyFont="1" applyFill="1" applyBorder="1" applyAlignment="1">
      <alignment horizontal="center" vertical="center"/>
    </xf>
    <xf numFmtId="164" fontId="23" fillId="0" borderId="4" xfId="1" applyNumberFormat="1" applyFont="1" applyFill="1" applyBorder="1" applyAlignment="1">
      <alignment horizontal="center" vertical="center"/>
    </xf>
    <xf numFmtId="164" fontId="23" fillId="0" borderId="23" xfId="1" applyNumberFormat="1" applyFont="1" applyFill="1" applyBorder="1" applyAlignment="1">
      <alignment horizontal="center" vertical="center"/>
    </xf>
    <xf numFmtId="164" fontId="23" fillId="0" borderId="37" xfId="7" quotePrefix="1" applyNumberFormat="1" applyFont="1" applyFill="1" applyBorder="1" applyAlignment="1">
      <alignment horizontal="center" vertical="center"/>
    </xf>
    <xf numFmtId="164" fontId="23" fillId="0" borderId="22" xfId="7" quotePrefix="1" applyNumberFormat="1" applyFont="1" applyFill="1" applyBorder="1" applyAlignment="1">
      <alignment horizontal="center" vertical="center"/>
    </xf>
    <xf numFmtId="164" fontId="23" fillId="0" borderId="8" xfId="7" applyNumberFormat="1" applyFont="1" applyFill="1" applyBorder="1" applyAlignment="1">
      <alignment horizontal="center" vertical="center"/>
    </xf>
    <xf numFmtId="164" fontId="23" fillId="0" borderId="37" xfId="7" quotePrefix="1" applyNumberFormat="1" applyFont="1" applyFill="1" applyBorder="1" applyAlignment="1">
      <alignment horizontal="center" vertical="center" wrapText="1"/>
    </xf>
    <xf numFmtId="164" fontId="23" fillId="0" borderId="18" xfId="1" applyNumberFormat="1" applyFont="1" applyFill="1" applyBorder="1" applyAlignment="1">
      <alignment horizontal="center" vertical="center"/>
    </xf>
    <xf numFmtId="164" fontId="23" fillId="0" borderId="20" xfId="1" applyNumberFormat="1" applyFont="1" applyFill="1" applyBorder="1" applyAlignment="1">
      <alignment horizontal="center" vertical="center"/>
    </xf>
    <xf numFmtId="164" fontId="22" fillId="5" borderId="0" xfId="7" applyNumberFormat="1" applyFill="1" applyAlignment="1">
      <alignment horizontal="left" wrapText="1"/>
    </xf>
    <xf numFmtId="164" fontId="23" fillId="5" borderId="39" xfId="1" applyNumberFormat="1" applyFont="1" applyFill="1" applyBorder="1" applyAlignment="1">
      <alignment horizontal="center" vertical="center"/>
    </xf>
    <xf numFmtId="164" fontId="23" fillId="5" borderId="21" xfId="1" applyNumberFormat="1" applyFont="1" applyFill="1" applyBorder="1" applyAlignment="1">
      <alignment horizontal="center" vertical="center"/>
    </xf>
    <xf numFmtId="164" fontId="23" fillId="5" borderId="15" xfId="1" applyNumberFormat="1" applyFont="1" applyFill="1" applyBorder="1" applyAlignment="1">
      <alignment horizontal="center" vertical="center"/>
    </xf>
    <xf numFmtId="164" fontId="22" fillId="5" borderId="0" xfId="7" applyNumberFormat="1" applyFont="1" applyFill="1" applyAlignment="1">
      <alignment horizontal="left" wrapText="1"/>
    </xf>
    <xf numFmtId="164" fontId="81" fillId="6" borderId="13" xfId="21" applyNumberFormat="1" applyFont="1" applyFill="1" applyBorder="1" applyAlignment="1">
      <alignment horizontal="center" vertical="center" wrapText="1"/>
    </xf>
    <xf numFmtId="164" fontId="48" fillId="15" borderId="13" xfId="0" applyNumberFormat="1" applyFont="1" applyFill="1" applyBorder="1" applyAlignment="1">
      <alignment horizontal="center" vertical="center" wrapText="1"/>
    </xf>
    <xf numFmtId="164" fontId="88" fillId="5" borderId="39" xfId="0" applyNumberFormat="1" applyFont="1" applyFill="1" applyBorder="1" applyAlignment="1">
      <alignment horizontal="center" vertical="center"/>
    </xf>
    <xf numFmtId="164" fontId="88" fillId="5" borderId="54" xfId="0" applyNumberFormat="1" applyFont="1" applyFill="1" applyBorder="1" applyAlignment="1">
      <alignment horizontal="center" vertical="center"/>
    </xf>
    <xf numFmtId="164" fontId="88" fillId="5" borderId="44" xfId="0" applyNumberFormat="1" applyFont="1" applyFill="1" applyBorder="1" applyAlignment="1">
      <alignment horizontal="center" vertical="center"/>
    </xf>
    <xf numFmtId="0" fontId="42" fillId="0" borderId="54" xfId="13" applyFont="1" applyBorder="1" applyAlignment="1">
      <alignment horizontal="center" vertical="center"/>
    </xf>
    <xf numFmtId="0" fontId="42" fillId="0" borderId="45" xfId="13" applyFont="1" applyBorder="1" applyAlignment="1">
      <alignment horizontal="center" vertical="center"/>
    </xf>
    <xf numFmtId="0" fontId="42" fillId="0" borderId="44" xfId="13" applyFont="1" applyBorder="1" applyAlignment="1">
      <alignment horizontal="center" vertical="center"/>
    </xf>
    <xf numFmtId="0" fontId="42" fillId="0" borderId="53" xfId="13" applyFont="1" applyBorder="1" applyAlignment="1">
      <alignment horizontal="center" vertical="center"/>
    </xf>
    <xf numFmtId="0" fontId="42" fillId="0" borderId="3" xfId="13" applyFont="1" applyBorder="1" applyAlignment="1">
      <alignment horizontal="center" vertical="center"/>
    </xf>
    <xf numFmtId="0" fontId="42" fillId="0" borderId="43" xfId="13" applyFont="1" applyBorder="1" applyAlignment="1">
      <alignment horizontal="center" vertical="center"/>
    </xf>
    <xf numFmtId="164" fontId="23" fillId="0" borderId="10" xfId="0" applyNumberFormat="1" applyFont="1" applyFill="1" applyBorder="1" applyAlignment="1">
      <alignment horizontal="center" vertical="center" wrapText="1"/>
    </xf>
    <xf numFmtId="164" fontId="23" fillId="0" borderId="19" xfId="0" applyNumberFormat="1" applyFont="1" applyFill="1" applyBorder="1" applyAlignment="1">
      <alignment horizontal="center" vertical="center" wrapText="1"/>
    </xf>
    <xf numFmtId="164" fontId="23" fillId="0" borderId="22" xfId="0" applyNumberFormat="1" applyFont="1" applyFill="1" applyBorder="1" applyAlignment="1">
      <alignment horizontal="center" vertical="center" wrapText="1"/>
    </xf>
    <xf numFmtId="164" fontId="23" fillId="0" borderId="20" xfId="0" applyNumberFormat="1" applyFont="1" applyFill="1" applyBorder="1" applyAlignment="1">
      <alignment horizontal="center" vertical="center" wrapText="1"/>
    </xf>
    <xf numFmtId="164" fontId="23" fillId="0" borderId="23" xfId="0" applyNumberFormat="1" applyFont="1" applyFill="1" applyBorder="1" applyAlignment="1">
      <alignment horizontal="center" vertical="center" wrapText="1"/>
    </xf>
    <xf numFmtId="164" fontId="23" fillId="0" borderId="6" xfId="0" applyNumberFormat="1" applyFont="1" applyFill="1" applyBorder="1" applyAlignment="1">
      <alignment horizontal="center" vertical="center" wrapText="1"/>
    </xf>
    <xf numFmtId="164" fontId="23" fillId="0" borderId="5" xfId="7" applyNumberFormat="1" applyFont="1" applyFill="1" applyBorder="1" applyAlignment="1">
      <alignment horizontal="center" vertical="center"/>
    </xf>
    <xf numFmtId="0" fontId="0" fillId="0" borderId="7" xfId="0" applyBorder="1" applyAlignment="1">
      <alignment horizontal="center" vertical="center"/>
    </xf>
    <xf numFmtId="164" fontId="23" fillId="5" borderId="0" xfId="0" applyNumberFormat="1" applyFont="1" applyFill="1" applyBorder="1" applyAlignment="1">
      <alignment horizontal="left" vertical="center"/>
    </xf>
    <xf numFmtId="164" fontId="23" fillId="5" borderId="0" xfId="0" applyNumberFormat="1" applyFont="1" applyFill="1" applyAlignment="1">
      <alignment horizontal="left" vertical="center" wrapText="1"/>
    </xf>
    <xf numFmtId="164" fontId="28" fillId="5" borderId="3" xfId="0" applyNumberFormat="1" applyFont="1" applyFill="1" applyBorder="1" applyAlignment="1">
      <alignment horizontal="center" vertical="center"/>
    </xf>
    <xf numFmtId="164" fontId="23" fillId="0" borderId="10" xfId="0" quotePrefix="1" applyNumberFormat="1" applyFont="1" applyFill="1" applyBorder="1" applyAlignment="1">
      <alignment horizontal="center" vertical="center" wrapText="1"/>
    </xf>
    <xf numFmtId="164" fontId="23" fillId="5" borderId="4" xfId="0" applyNumberFormat="1" applyFont="1" applyFill="1" applyBorder="1" applyAlignment="1">
      <alignment horizontal="center" vertical="center"/>
    </xf>
    <xf numFmtId="164" fontId="23" fillId="5" borderId="8" xfId="0" applyNumberFormat="1" applyFont="1" applyFill="1" applyBorder="1" applyAlignment="1">
      <alignment horizontal="center" vertical="center"/>
    </xf>
    <xf numFmtId="164" fontId="23" fillId="5" borderId="37" xfId="0" applyNumberFormat="1" applyFont="1" applyFill="1" applyBorder="1" applyAlignment="1">
      <alignment horizontal="center" vertical="center"/>
    </xf>
    <xf numFmtId="164" fontId="23" fillId="5" borderId="6" xfId="0" applyNumberFormat="1" applyFont="1" applyFill="1" applyBorder="1" applyAlignment="1">
      <alignment horizontal="center" vertical="center"/>
    </xf>
    <xf numFmtId="164" fontId="22" fillId="5" borderId="0" xfId="0" applyNumberFormat="1" applyFont="1" applyFill="1" applyAlignment="1">
      <alignment horizontal="left" vertical="center" wrapText="1"/>
    </xf>
    <xf numFmtId="164" fontId="23" fillId="5" borderId="0" xfId="0" applyNumberFormat="1" applyFont="1" applyFill="1" applyBorder="1" applyAlignment="1">
      <alignment vertical="center" wrapText="1"/>
    </xf>
    <xf numFmtId="164" fontId="23" fillId="0" borderId="37" xfId="0" applyNumberFormat="1" applyFont="1" applyFill="1" applyBorder="1" applyAlignment="1">
      <alignment horizontal="center" vertical="center" wrapText="1"/>
    </xf>
    <xf numFmtId="164" fontId="23" fillId="0" borderId="4" xfId="0" applyNumberFormat="1" applyFont="1" applyFill="1" applyBorder="1" applyAlignment="1">
      <alignment horizontal="center" vertical="center" wrapText="1"/>
    </xf>
    <xf numFmtId="0" fontId="23" fillId="0" borderId="0" xfId="0" applyFont="1" applyAlignment="1">
      <alignment horizontal="left"/>
    </xf>
    <xf numFmtId="0" fontId="23" fillId="0" borderId="0" xfId="0" applyFont="1" applyAlignment="1">
      <alignment horizontal="left" wrapText="1"/>
    </xf>
    <xf numFmtId="164" fontId="23" fillId="6" borderId="14" xfId="0" applyNumberFormat="1" applyFont="1" applyFill="1" applyBorder="1" applyAlignment="1">
      <alignment horizontal="center" vertical="center" wrapText="1"/>
    </xf>
    <xf numFmtId="164" fontId="23" fillId="6" borderId="42" xfId="0" applyNumberFormat="1" applyFont="1" applyFill="1" applyBorder="1" applyAlignment="1">
      <alignment horizontal="center" vertical="center" wrapText="1"/>
    </xf>
    <xf numFmtId="164" fontId="23" fillId="0" borderId="39" xfId="0" applyNumberFormat="1" applyFont="1" applyFill="1" applyBorder="1" applyAlignment="1">
      <alignment horizontal="center" vertical="center" wrapText="1"/>
    </xf>
    <xf numFmtId="164" fontId="23" fillId="0" borderId="21" xfId="0" applyNumberFormat="1" applyFont="1" applyFill="1" applyBorder="1" applyAlignment="1">
      <alignment horizontal="center" vertical="center" wrapText="1"/>
    </xf>
    <xf numFmtId="164" fontId="23" fillId="0" borderId="15" xfId="0" applyNumberFormat="1" applyFont="1" applyFill="1" applyBorder="1" applyAlignment="1">
      <alignment horizontal="center" vertical="center" wrapText="1"/>
    </xf>
    <xf numFmtId="164" fontId="23" fillId="0" borderId="39" xfId="0" applyNumberFormat="1" applyFont="1" applyFill="1" applyBorder="1" applyAlignment="1">
      <alignment horizontal="center" vertical="center"/>
    </xf>
    <xf numFmtId="164" fontId="23" fillId="0" borderId="21" xfId="0" applyNumberFormat="1" applyFont="1" applyFill="1" applyBorder="1" applyAlignment="1">
      <alignment horizontal="center" vertical="center"/>
    </xf>
    <xf numFmtId="164" fontId="23" fillId="0" borderId="15" xfId="0" applyNumberFormat="1" applyFont="1" applyFill="1" applyBorder="1" applyAlignment="1">
      <alignment horizontal="center" vertical="center"/>
    </xf>
    <xf numFmtId="164" fontId="23" fillId="5" borderId="0" xfId="0" applyNumberFormat="1" applyFont="1" applyFill="1" applyAlignment="1">
      <alignment horizontal="left" wrapText="1"/>
    </xf>
    <xf numFmtId="164" fontId="23" fillId="5" borderId="0" xfId="0" applyNumberFormat="1" applyFont="1" applyFill="1" applyBorder="1" applyAlignment="1">
      <alignment horizontal="left" wrapText="1"/>
    </xf>
    <xf numFmtId="164" fontId="23" fillId="0" borderId="18" xfId="0" quotePrefix="1" applyNumberFormat="1" applyFont="1" applyFill="1" applyBorder="1" applyAlignment="1">
      <alignment horizontal="center" vertical="center" wrapText="1"/>
    </xf>
    <xf numFmtId="164" fontId="23" fillId="5" borderId="0" xfId="0" applyNumberFormat="1" applyFont="1" applyFill="1" applyAlignment="1">
      <alignment horizontal="left" vertical="center"/>
    </xf>
    <xf numFmtId="164" fontId="23" fillId="0" borderId="19" xfId="0" applyNumberFormat="1" applyFont="1" applyFill="1" applyBorder="1" applyAlignment="1">
      <alignment horizontal="center" vertical="center"/>
    </xf>
    <xf numFmtId="164" fontId="23" fillId="5" borderId="0" xfId="0" quotePrefix="1" applyNumberFormat="1" applyFont="1" applyFill="1" applyBorder="1" applyAlignment="1">
      <alignment horizontal="left" vertical="center"/>
    </xf>
    <xf numFmtId="164" fontId="23" fillId="0" borderId="38" xfId="0" applyNumberFormat="1" applyFont="1" applyFill="1" applyBorder="1" applyAlignment="1">
      <alignment horizontal="center" vertical="center" wrapText="1"/>
    </xf>
    <xf numFmtId="164" fontId="23" fillId="0" borderId="33" xfId="0" applyNumberFormat="1" applyFont="1" applyFill="1" applyBorder="1" applyAlignment="1">
      <alignment horizontal="center" vertical="center" wrapText="1"/>
    </xf>
    <xf numFmtId="164" fontId="23" fillId="0" borderId="49" xfId="0" applyNumberFormat="1" applyFont="1" applyFill="1" applyBorder="1" applyAlignment="1">
      <alignment horizontal="center" vertical="center" wrapText="1"/>
    </xf>
    <xf numFmtId="164" fontId="23" fillId="0" borderId="4" xfId="0" applyNumberFormat="1" applyFont="1" applyFill="1" applyBorder="1" applyAlignment="1">
      <alignment horizontal="center" vertical="center"/>
    </xf>
    <xf numFmtId="164" fontId="23" fillId="0" borderId="18" xfId="0" applyNumberFormat="1" applyFont="1" applyFill="1" applyBorder="1" applyAlignment="1">
      <alignment horizontal="center" vertical="center"/>
    </xf>
    <xf numFmtId="164" fontId="23" fillId="0" borderId="23" xfId="0" applyNumberFormat="1" applyFont="1" applyFill="1" applyBorder="1" applyAlignment="1">
      <alignment horizontal="center" vertical="center"/>
    </xf>
    <xf numFmtId="164" fontId="23" fillId="0" borderId="37" xfId="0" applyNumberFormat="1" applyFont="1" applyFill="1" applyBorder="1" applyAlignment="1">
      <alignment horizontal="center" vertical="center"/>
    </xf>
    <xf numFmtId="164" fontId="23" fillId="0" borderId="22" xfId="0" applyNumberFormat="1" applyFont="1" applyFill="1" applyBorder="1" applyAlignment="1">
      <alignment horizontal="center" vertical="center"/>
    </xf>
    <xf numFmtId="164" fontId="23" fillId="0" borderId="20" xfId="0" applyNumberFormat="1" applyFont="1" applyFill="1" applyBorder="1" applyAlignment="1">
      <alignment horizontal="center" vertical="center"/>
    </xf>
    <xf numFmtId="164" fontId="23" fillId="0" borderId="8" xfId="0" applyNumberFormat="1" applyFont="1" applyFill="1" applyBorder="1" applyAlignment="1">
      <alignment horizontal="center" vertical="center"/>
    </xf>
    <xf numFmtId="164" fontId="23" fillId="0" borderId="38" xfId="0" applyNumberFormat="1" applyFont="1" applyFill="1" applyBorder="1" applyAlignment="1">
      <alignment horizontal="center" vertical="center"/>
    </xf>
    <xf numFmtId="164" fontId="23" fillId="0" borderId="33" xfId="0" applyNumberFormat="1" applyFont="1" applyFill="1" applyBorder="1" applyAlignment="1">
      <alignment horizontal="center" vertical="center"/>
    </xf>
    <xf numFmtId="164" fontId="23" fillId="0" borderId="49" xfId="0" applyNumberFormat="1" applyFont="1" applyFill="1" applyBorder="1" applyAlignment="1">
      <alignment horizontal="center" vertical="center"/>
    </xf>
    <xf numFmtId="164" fontId="23" fillId="5" borderId="0" xfId="0" applyNumberFormat="1" applyFont="1" applyFill="1" applyBorder="1" applyAlignment="1">
      <alignment horizontal="center" vertical="center"/>
    </xf>
    <xf numFmtId="164" fontId="22" fillId="5" borderId="0" xfId="0" applyNumberFormat="1" applyFont="1" applyFill="1" applyAlignment="1">
      <alignment horizontal="left" wrapText="1"/>
    </xf>
    <xf numFmtId="164" fontId="23" fillId="0" borderId="5" xfId="30" applyNumberFormat="1" applyFont="1" applyFill="1" applyBorder="1" applyAlignment="1">
      <alignment horizontal="center" vertical="center"/>
    </xf>
    <xf numFmtId="0" fontId="22" fillId="0" borderId="7" xfId="22" applyBorder="1" applyAlignment="1">
      <alignment horizontal="center" vertical="center"/>
    </xf>
    <xf numFmtId="164" fontId="23" fillId="0" borderId="57" xfId="30" applyNumberFormat="1" applyFont="1" applyFill="1" applyBorder="1" applyAlignment="1">
      <alignment horizontal="center" vertical="center"/>
    </xf>
    <xf numFmtId="0" fontId="22" fillId="0" borderId="43" xfId="22" applyBorder="1" applyAlignment="1">
      <alignment horizontal="center" vertical="center"/>
    </xf>
    <xf numFmtId="164" fontId="23" fillId="0" borderId="20" xfId="22" applyNumberFormat="1" applyFont="1" applyFill="1" applyBorder="1" applyAlignment="1">
      <alignment horizontal="center" vertical="center" wrapText="1"/>
    </xf>
    <xf numFmtId="164" fontId="23" fillId="0" borderId="23" xfId="22" applyNumberFormat="1" applyFont="1" applyFill="1" applyBorder="1" applyAlignment="1">
      <alignment horizontal="center" vertical="center" wrapText="1"/>
    </xf>
    <xf numFmtId="164" fontId="23" fillId="0" borderId="10" xfId="22" quotePrefix="1" applyNumberFormat="1" applyFont="1" applyFill="1" applyBorder="1" applyAlignment="1">
      <alignment horizontal="center" vertical="center" wrapText="1"/>
    </xf>
    <xf numFmtId="164" fontId="22" fillId="5" borderId="0" xfId="22" applyNumberFormat="1" applyFont="1" applyFill="1" applyAlignment="1">
      <alignment horizontal="left" vertical="center" wrapText="1"/>
    </xf>
    <xf numFmtId="164" fontId="23" fillId="0" borderId="50" xfId="22" applyNumberFormat="1" applyFont="1" applyFill="1" applyBorder="1" applyAlignment="1">
      <alignment horizontal="center" vertical="center" wrapText="1"/>
    </xf>
    <xf numFmtId="164" fontId="23" fillId="0" borderId="48" xfId="22" applyNumberFormat="1" applyFont="1" applyFill="1" applyBorder="1" applyAlignment="1">
      <alignment horizontal="center" vertical="center" wrapText="1"/>
    </xf>
    <xf numFmtId="164" fontId="23" fillId="0" borderId="18" xfId="22" quotePrefix="1" applyNumberFormat="1" applyFont="1" applyFill="1" applyBorder="1" applyAlignment="1">
      <alignment horizontal="center" vertical="center" wrapText="1"/>
    </xf>
    <xf numFmtId="164" fontId="23" fillId="5" borderId="0" xfId="22" quotePrefix="1" applyNumberFormat="1" applyFont="1" applyFill="1" applyBorder="1" applyAlignment="1">
      <alignment horizontal="left" vertical="center"/>
    </xf>
    <xf numFmtId="164" fontId="23" fillId="0" borderId="38" xfId="22" applyNumberFormat="1" applyFont="1" applyFill="1" applyBorder="1" applyAlignment="1">
      <alignment horizontal="center" vertical="center" wrapText="1"/>
    </xf>
    <xf numFmtId="164" fontId="23" fillId="0" borderId="33" xfId="22" applyNumberFormat="1" applyFont="1" applyFill="1" applyBorder="1" applyAlignment="1">
      <alignment horizontal="center" vertical="center" wrapText="1"/>
    </xf>
    <xf numFmtId="164" fontId="23" fillId="0" borderId="49" xfId="22" applyNumberFormat="1" applyFont="1" applyFill="1" applyBorder="1" applyAlignment="1">
      <alignment horizontal="center" vertical="center" wrapText="1"/>
    </xf>
    <xf numFmtId="164" fontId="23" fillId="0" borderId="23" xfId="22" applyNumberFormat="1" applyFont="1" applyFill="1" applyBorder="1" applyAlignment="1">
      <alignment horizontal="center" vertical="center"/>
    </xf>
    <xf numFmtId="164" fontId="23" fillId="0" borderId="20" xfId="22" applyNumberFormat="1" applyFont="1" applyFill="1" applyBorder="1" applyAlignment="1">
      <alignment horizontal="center" vertical="center"/>
    </xf>
    <xf numFmtId="164" fontId="23" fillId="0" borderId="38" xfId="22" applyNumberFormat="1" applyFont="1" applyFill="1" applyBorder="1" applyAlignment="1">
      <alignment horizontal="center" vertical="center"/>
    </xf>
    <xf numFmtId="164" fontId="23" fillId="0" borderId="33" xfId="22" applyNumberFormat="1" applyFont="1" applyFill="1" applyBorder="1" applyAlignment="1">
      <alignment horizontal="center" vertical="center"/>
    </xf>
    <xf numFmtId="164" fontId="23" fillId="0" borderId="49" xfId="22" applyNumberFormat="1" applyFont="1" applyFill="1" applyBorder="1" applyAlignment="1">
      <alignment horizontal="center" vertical="center"/>
    </xf>
    <xf numFmtId="0" fontId="85" fillId="0" borderId="39" xfId="0" applyFont="1" applyBorder="1" applyAlignment="1">
      <alignment vertical="center"/>
    </xf>
    <xf numFmtId="0" fontId="85" fillId="0" borderId="15" xfId="0" applyFont="1" applyBorder="1" applyAlignment="1">
      <alignment vertical="center"/>
    </xf>
    <xf numFmtId="0" fontId="85" fillId="0" borderId="21" xfId="0" applyFont="1" applyBorder="1" applyAlignment="1">
      <alignment vertical="center"/>
    </xf>
  </cellXfs>
  <cellStyles count="44">
    <cellStyle name="Comma" xfId="1" builtinId="3"/>
    <cellStyle name="Comma 2" xfId="41"/>
    <cellStyle name="Comma 2 2" xfId="9"/>
    <cellStyle name="Comma 22" xfId="16"/>
    <cellStyle name="Currency" xfId="2" builtinId="4"/>
    <cellStyle name="Currency 2" xfId="42"/>
    <cellStyle name="Currency 2 2" xfId="35"/>
    <cellStyle name="Hyperlink" xfId="11" builtinId="8"/>
    <cellStyle name="Hyperlink 2" xfId="36"/>
    <cellStyle name="Hyperlink 3" xfId="5"/>
    <cellStyle name="Input 7" xfId="18"/>
    <cellStyle name="Normal" xfId="0" builtinId="0"/>
    <cellStyle name="Normal 10" xfId="13"/>
    <cellStyle name="Normal 10 2" xfId="31"/>
    <cellStyle name="Normal 11" xfId="22"/>
    <cellStyle name="Normal 2" xfId="21"/>
    <cellStyle name="Normal 2 2" xfId="40"/>
    <cellStyle name="Normal 2 2 2" xfId="15"/>
    <cellStyle name="Normal 28" xfId="39"/>
    <cellStyle name="Normal 3" xfId="7"/>
    <cellStyle name="Normal 3 2" xfId="26"/>
    <cellStyle name="Normal 3 3" xfId="30"/>
    <cellStyle name="Normal 3 8" xfId="4"/>
    <cellStyle name="Normal 3 8 2" xfId="24"/>
    <cellStyle name="Normal 3 8 2 2" xfId="25"/>
    <cellStyle name="Normal 4" xfId="28"/>
    <cellStyle name="Normal 4 10" xfId="20"/>
    <cellStyle name="Normal 4 2" xfId="8"/>
    <cellStyle name="Normal 4 2 2" xfId="10"/>
    <cellStyle name="Normal 4 2 2 2" xfId="33"/>
    <cellStyle name="Normal 4 3" xfId="32"/>
    <cellStyle name="Normal 4 9" xfId="14"/>
    <cellStyle name="Normal 4 9 2" xfId="27"/>
    <cellStyle name="Normal 45" xfId="6"/>
    <cellStyle name="Normal 5" xfId="29"/>
    <cellStyle name="Normal 5 2 2" xfId="23"/>
    <cellStyle name="Normal 6" xfId="37"/>
    <cellStyle name="Normal 7" xfId="43"/>
    <cellStyle name="Normal_C2G and Other Data - FREEZE 20081114" xfId="38"/>
    <cellStyle name="Note 7" xfId="19"/>
    <cellStyle name="Percent" xfId="3" builtinId="5"/>
    <cellStyle name="Percent 10" xfId="17"/>
    <cellStyle name="Percent 4" xfId="12"/>
    <cellStyle name="Percent 4 2" xfId="34"/>
  </cellStyles>
  <dxfs count="14">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85.xml"/><Relationship Id="rId21" Type="http://schemas.openxmlformats.org/officeDocument/2006/relationships/worksheet" Target="worksheets/sheet21.xml"/><Relationship Id="rId42" Type="http://schemas.openxmlformats.org/officeDocument/2006/relationships/externalLink" Target="externalLinks/externalLink10.xml"/><Relationship Id="rId47" Type="http://schemas.openxmlformats.org/officeDocument/2006/relationships/externalLink" Target="externalLinks/externalLink15.xml"/><Relationship Id="rId63" Type="http://schemas.openxmlformats.org/officeDocument/2006/relationships/externalLink" Target="externalLinks/externalLink31.xml"/><Relationship Id="rId68" Type="http://schemas.openxmlformats.org/officeDocument/2006/relationships/externalLink" Target="externalLinks/externalLink36.xml"/><Relationship Id="rId84" Type="http://schemas.openxmlformats.org/officeDocument/2006/relationships/externalLink" Target="externalLinks/externalLink52.xml"/><Relationship Id="rId89" Type="http://schemas.openxmlformats.org/officeDocument/2006/relationships/externalLink" Target="externalLinks/externalLink57.xml"/><Relationship Id="rId112" Type="http://schemas.openxmlformats.org/officeDocument/2006/relationships/externalLink" Target="externalLinks/externalLink80.xml"/><Relationship Id="rId16" Type="http://schemas.openxmlformats.org/officeDocument/2006/relationships/worksheet" Target="worksheets/sheet16.xml"/><Relationship Id="rId107" Type="http://schemas.openxmlformats.org/officeDocument/2006/relationships/externalLink" Target="externalLinks/externalLink75.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externalLink" Target="externalLinks/externalLink5.xml"/><Relationship Id="rId53" Type="http://schemas.openxmlformats.org/officeDocument/2006/relationships/externalLink" Target="externalLinks/externalLink21.xml"/><Relationship Id="rId58" Type="http://schemas.openxmlformats.org/officeDocument/2006/relationships/externalLink" Target="externalLinks/externalLink26.xml"/><Relationship Id="rId74" Type="http://schemas.openxmlformats.org/officeDocument/2006/relationships/externalLink" Target="externalLinks/externalLink42.xml"/><Relationship Id="rId79" Type="http://schemas.openxmlformats.org/officeDocument/2006/relationships/externalLink" Target="externalLinks/externalLink47.xml"/><Relationship Id="rId102" Type="http://schemas.openxmlformats.org/officeDocument/2006/relationships/externalLink" Target="externalLinks/externalLink70.xml"/><Relationship Id="rId123"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externalLink" Target="externalLinks/externalLink29.xml"/><Relationship Id="rId82" Type="http://schemas.openxmlformats.org/officeDocument/2006/relationships/externalLink" Target="externalLinks/externalLink50.xml"/><Relationship Id="rId90" Type="http://schemas.openxmlformats.org/officeDocument/2006/relationships/externalLink" Target="externalLinks/externalLink58.xml"/><Relationship Id="rId95" Type="http://schemas.openxmlformats.org/officeDocument/2006/relationships/externalLink" Target="externalLinks/externalLink6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externalLink" Target="externalLinks/externalLink11.xml"/><Relationship Id="rId48" Type="http://schemas.openxmlformats.org/officeDocument/2006/relationships/externalLink" Target="externalLinks/externalLink16.xml"/><Relationship Id="rId56" Type="http://schemas.openxmlformats.org/officeDocument/2006/relationships/externalLink" Target="externalLinks/externalLink24.xml"/><Relationship Id="rId64" Type="http://schemas.openxmlformats.org/officeDocument/2006/relationships/externalLink" Target="externalLinks/externalLink32.xml"/><Relationship Id="rId69" Type="http://schemas.openxmlformats.org/officeDocument/2006/relationships/externalLink" Target="externalLinks/externalLink37.xml"/><Relationship Id="rId77" Type="http://schemas.openxmlformats.org/officeDocument/2006/relationships/externalLink" Target="externalLinks/externalLink45.xml"/><Relationship Id="rId100" Type="http://schemas.openxmlformats.org/officeDocument/2006/relationships/externalLink" Target="externalLinks/externalLink68.xml"/><Relationship Id="rId105" Type="http://schemas.openxmlformats.org/officeDocument/2006/relationships/externalLink" Target="externalLinks/externalLink73.xml"/><Relationship Id="rId113" Type="http://schemas.openxmlformats.org/officeDocument/2006/relationships/externalLink" Target="externalLinks/externalLink81.xml"/><Relationship Id="rId118" Type="http://schemas.openxmlformats.org/officeDocument/2006/relationships/externalLink" Target="externalLinks/externalLink86.xml"/><Relationship Id="rId8" Type="http://schemas.openxmlformats.org/officeDocument/2006/relationships/worksheet" Target="worksheets/sheet8.xml"/><Relationship Id="rId51" Type="http://schemas.openxmlformats.org/officeDocument/2006/relationships/externalLink" Target="externalLinks/externalLink19.xml"/><Relationship Id="rId72" Type="http://schemas.openxmlformats.org/officeDocument/2006/relationships/externalLink" Target="externalLinks/externalLink40.xml"/><Relationship Id="rId80" Type="http://schemas.openxmlformats.org/officeDocument/2006/relationships/externalLink" Target="externalLinks/externalLink48.xml"/><Relationship Id="rId85" Type="http://schemas.openxmlformats.org/officeDocument/2006/relationships/externalLink" Target="externalLinks/externalLink53.xml"/><Relationship Id="rId93" Type="http://schemas.openxmlformats.org/officeDocument/2006/relationships/externalLink" Target="externalLinks/externalLink61.xml"/><Relationship Id="rId98" Type="http://schemas.openxmlformats.org/officeDocument/2006/relationships/externalLink" Target="externalLinks/externalLink66.xml"/><Relationship Id="rId12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46" Type="http://schemas.openxmlformats.org/officeDocument/2006/relationships/externalLink" Target="externalLinks/externalLink14.xml"/><Relationship Id="rId59" Type="http://schemas.openxmlformats.org/officeDocument/2006/relationships/externalLink" Target="externalLinks/externalLink27.xml"/><Relationship Id="rId67" Type="http://schemas.openxmlformats.org/officeDocument/2006/relationships/externalLink" Target="externalLinks/externalLink35.xml"/><Relationship Id="rId103" Type="http://schemas.openxmlformats.org/officeDocument/2006/relationships/externalLink" Target="externalLinks/externalLink71.xml"/><Relationship Id="rId108" Type="http://schemas.openxmlformats.org/officeDocument/2006/relationships/externalLink" Target="externalLinks/externalLink76.xml"/><Relationship Id="rId116" Type="http://schemas.openxmlformats.org/officeDocument/2006/relationships/externalLink" Target="externalLinks/externalLink84.xml"/><Relationship Id="rId124"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externalLink" Target="externalLinks/externalLink9.xml"/><Relationship Id="rId54" Type="http://schemas.openxmlformats.org/officeDocument/2006/relationships/externalLink" Target="externalLinks/externalLink22.xml"/><Relationship Id="rId62" Type="http://schemas.openxmlformats.org/officeDocument/2006/relationships/externalLink" Target="externalLinks/externalLink30.xml"/><Relationship Id="rId70" Type="http://schemas.openxmlformats.org/officeDocument/2006/relationships/externalLink" Target="externalLinks/externalLink38.xml"/><Relationship Id="rId75" Type="http://schemas.openxmlformats.org/officeDocument/2006/relationships/externalLink" Target="externalLinks/externalLink43.xml"/><Relationship Id="rId83" Type="http://schemas.openxmlformats.org/officeDocument/2006/relationships/externalLink" Target="externalLinks/externalLink51.xml"/><Relationship Id="rId88" Type="http://schemas.openxmlformats.org/officeDocument/2006/relationships/externalLink" Target="externalLinks/externalLink56.xml"/><Relationship Id="rId91" Type="http://schemas.openxmlformats.org/officeDocument/2006/relationships/externalLink" Target="externalLinks/externalLink59.xml"/><Relationship Id="rId96" Type="http://schemas.openxmlformats.org/officeDocument/2006/relationships/externalLink" Target="externalLinks/externalLink64.xml"/><Relationship Id="rId111" Type="http://schemas.openxmlformats.org/officeDocument/2006/relationships/externalLink" Target="externalLinks/externalLink7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49" Type="http://schemas.openxmlformats.org/officeDocument/2006/relationships/externalLink" Target="externalLinks/externalLink17.xml"/><Relationship Id="rId57" Type="http://schemas.openxmlformats.org/officeDocument/2006/relationships/externalLink" Target="externalLinks/externalLink25.xml"/><Relationship Id="rId106" Type="http://schemas.openxmlformats.org/officeDocument/2006/relationships/externalLink" Target="externalLinks/externalLink74.xml"/><Relationship Id="rId114" Type="http://schemas.openxmlformats.org/officeDocument/2006/relationships/externalLink" Target="externalLinks/externalLink82.xml"/><Relationship Id="rId119"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2.xml"/><Relationship Id="rId52" Type="http://schemas.openxmlformats.org/officeDocument/2006/relationships/externalLink" Target="externalLinks/externalLink20.xml"/><Relationship Id="rId60" Type="http://schemas.openxmlformats.org/officeDocument/2006/relationships/externalLink" Target="externalLinks/externalLink28.xml"/><Relationship Id="rId65" Type="http://schemas.openxmlformats.org/officeDocument/2006/relationships/externalLink" Target="externalLinks/externalLink33.xml"/><Relationship Id="rId73" Type="http://schemas.openxmlformats.org/officeDocument/2006/relationships/externalLink" Target="externalLinks/externalLink41.xml"/><Relationship Id="rId78" Type="http://schemas.openxmlformats.org/officeDocument/2006/relationships/externalLink" Target="externalLinks/externalLink46.xml"/><Relationship Id="rId81" Type="http://schemas.openxmlformats.org/officeDocument/2006/relationships/externalLink" Target="externalLinks/externalLink49.xml"/><Relationship Id="rId86" Type="http://schemas.openxmlformats.org/officeDocument/2006/relationships/externalLink" Target="externalLinks/externalLink54.xml"/><Relationship Id="rId94" Type="http://schemas.openxmlformats.org/officeDocument/2006/relationships/externalLink" Target="externalLinks/externalLink62.xml"/><Relationship Id="rId99" Type="http://schemas.openxmlformats.org/officeDocument/2006/relationships/externalLink" Target="externalLinks/externalLink67.xml"/><Relationship Id="rId101" Type="http://schemas.openxmlformats.org/officeDocument/2006/relationships/externalLink" Target="externalLinks/externalLink69.xml"/><Relationship Id="rId12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7.xml"/><Relationship Id="rId109" Type="http://schemas.openxmlformats.org/officeDocument/2006/relationships/externalLink" Target="externalLinks/externalLink77.xml"/><Relationship Id="rId34" Type="http://schemas.openxmlformats.org/officeDocument/2006/relationships/externalLink" Target="externalLinks/externalLink2.xml"/><Relationship Id="rId50" Type="http://schemas.openxmlformats.org/officeDocument/2006/relationships/externalLink" Target="externalLinks/externalLink18.xml"/><Relationship Id="rId55" Type="http://schemas.openxmlformats.org/officeDocument/2006/relationships/externalLink" Target="externalLinks/externalLink23.xml"/><Relationship Id="rId76" Type="http://schemas.openxmlformats.org/officeDocument/2006/relationships/externalLink" Target="externalLinks/externalLink44.xml"/><Relationship Id="rId97" Type="http://schemas.openxmlformats.org/officeDocument/2006/relationships/externalLink" Target="externalLinks/externalLink65.xml"/><Relationship Id="rId104" Type="http://schemas.openxmlformats.org/officeDocument/2006/relationships/externalLink" Target="externalLinks/externalLink72.xml"/><Relationship Id="rId120" Type="http://schemas.openxmlformats.org/officeDocument/2006/relationships/styles" Target="styles.xml"/><Relationship Id="rId125"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externalLink" Target="externalLinks/externalLink39.xml"/><Relationship Id="rId92" Type="http://schemas.openxmlformats.org/officeDocument/2006/relationships/externalLink" Target="externalLinks/externalLink60.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8.xml"/><Relationship Id="rId45" Type="http://schemas.openxmlformats.org/officeDocument/2006/relationships/externalLink" Target="externalLinks/externalLink13.xml"/><Relationship Id="rId66" Type="http://schemas.openxmlformats.org/officeDocument/2006/relationships/externalLink" Target="externalLinks/externalLink34.xml"/><Relationship Id="rId87" Type="http://schemas.openxmlformats.org/officeDocument/2006/relationships/externalLink" Target="externalLinks/externalLink55.xml"/><Relationship Id="rId110" Type="http://schemas.openxmlformats.org/officeDocument/2006/relationships/externalLink" Target="externalLinks/externalLink78.xml"/><Relationship Id="rId115" Type="http://schemas.openxmlformats.org/officeDocument/2006/relationships/externalLink" Target="externalLinks/externalLink8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19049</xdr:colOff>
      <xdr:row>13</xdr:row>
      <xdr:rowOff>142876</xdr:rowOff>
    </xdr:from>
    <xdr:to>
      <xdr:col>12</xdr:col>
      <xdr:colOff>47624</xdr:colOff>
      <xdr:row>20</xdr:row>
      <xdr:rowOff>85726</xdr:rowOff>
    </xdr:to>
    <xdr:sp macro="" textlink="">
      <xdr:nvSpPr>
        <xdr:cNvPr id="2" name="TextBox 1"/>
        <xdr:cNvSpPr txBox="1"/>
      </xdr:nvSpPr>
      <xdr:spPr>
        <a:xfrm>
          <a:off x="333374" y="1476376"/>
          <a:ext cx="6734175" cy="1276350"/>
        </a:xfrm>
        <a:prstGeom prst="rect">
          <a:avLst/>
        </a:prstGeom>
        <a:solidFill>
          <a:schemeClr val="accent5">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“This model is published by Monitor for the purposes of the engagement on the proposals for the National Tariff for 2016/17, to provide stakeholders with information about the proposed method for calculating national prices for that year and to enable stakeholders to respond to those proposals.  The model, and the draft prices derived from this model, are illustrative only; in particular, there may be changes to the model and to the prices which appear in the final proposals to be published in Autumn for the purposes of the statutory consultation.  Monitor shall not accept any responsibility or liability in respect of the contents or use of the model or the draft prices.</a:t>
          </a:r>
        </a:p>
      </xdr:txBody>
    </xdr:sp>
    <xdr:clientData/>
  </xdr:twoCellAnchor>
  <xdr:oneCellAnchor>
    <xdr:from>
      <xdr:col>0</xdr:col>
      <xdr:colOff>0</xdr:colOff>
      <xdr:row>0</xdr:row>
      <xdr:rowOff>0</xdr:rowOff>
    </xdr:from>
    <xdr:ext cx="1895762" cy="1217635"/>
    <xdr:pic>
      <xdr:nvPicPr>
        <xdr:cNvPr id="3" name="Picture 2" descr="http://www.nhs.uk/NHSEngland/thenhs/healthregulators/PublishingImages/2013/monitor_328x21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895762" cy="12176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FPA\PES1\DATA\SAR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connect2.monitor-nhsft.gov.uk/sites/PricingDelivery/MonitorDocumentLibrary/Model%2015_16/Draft%20prices%20for%20Experts/Maternity%20-%20Draft%20prices%20for%20Experts%2015-16%20-%20FINAL.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Documents%20and%20Settings\simon.mackinnon\Local%20Settings\Temp\simon\NHS%20LSP%20services\Rate\Documents%20and%20Settings\trevor_bethune_ellin\Desktop\ISC%20FY03%20Base%20Plan%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info.doh.gov.uk/doh/finman.nsf/43688bfc283452240025672800548958/1955847f268c019900256a2200561025/$FILE/Accounts%202006-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Data\notes99D109\DOCUME~1\Ksahota\LOCALS~1\Temp\notes0CCE18\SmartViewRepor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PAY\PayModelMarch07\PAY%20BILL%20MODEL%202005-06%20-%20CSR%20version%20070302%20(WIP).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ata\Helen%20Skinner\Cts\Deals\Nhs\OBS%202\Overall%20Pricing\27th%20Sept\OBS2%20CTA%20V1.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WINDOWS\TEMP\p.notes.data\GAD%20population%20projection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International%20Division\Overseas%20Health%20Care\X-System\Dump2%2024-07-07\SystemSpecTemplate%2024-07-07%20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ata\notes99D109\DATA\DHFMR%20coding.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DOCUME~1\pweare\LOCALS~1\Temp\notes99D109\Draft%20intel%20sheet%20v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RAFT2\Rev03\Unified%20Allocations\Data\NewNeed\2003LIS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Data\notes99D109\Data\notes0CCE18\Department%20of%20Health%20function%20map%202011-12%20to%202012-13%20v0.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GROUPS\Fianci'l.acc\CAPITAL\CAPITAL%20TEAM\2005_06\PDC\PDC%20-%20906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OCUME~1\pweare\LOCALS~1\Temp\notes99D109\727_2007-2008P07_Y29_Q29_A18_ALB%20P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DOCUME~1\pweare\LOCALS~1\Temp\p.notes.data\DH%20new%20Event%2012%20corrected.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Non%20Clinical%20-%20CS%20COO%20CD\Corporate%20Services\Business%20Plans\0405BusPlans\Perf%20Dir\IT\IT%20Detailed%20Bus%20Plan%20V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LocalData\IAT\Macro\FID_IAT_Process_Returns_V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Data\Helen%20Skinner\Cts\Deals\Nhs\OBS%202\Overall%20Pricing\27th%20Sept\Briefing%20pack%20V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DOCUME~1\pweare\LOCALS~1\Temp\notes99D109\Data\&#163;50m%20pro%20rata%20to%20PCT%202002_03%20allocations.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Startup" Target="Current%20PCTs%20and%20New%20Configuration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FM\FCR\2010-11\Reporting%202010-11\Reporting\Bubble%20charts\Bubble%20chart%20Month%20draft%20accounts%20v1.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FPAEIG\RPA%204\All%20Key%20Docs\Dispo\Waterfall0708\Data\&#163;50m%20pro%20rata%20to%20PCT%202002_03%20allocation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FM\CFISSA%20-%20CFS%20-%20PSS\2008-09%20Central%20Programmes\DH&amp;ALB%20Finances\Cascade\08.09%20DHFC%20Cascade%20&amp;%20Other%20Budget%20Adjs%20Master.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FM\VOTE\2007-08\Cascade%20Master\DHFC%20Cascade%2014%20August%20(Cascade%20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FID%20FM\2007-08\EYF%20and%20Resource%20account\2007-08%20Resource%20Account\Philippa's%20Recs\2007-08%20stage%203%20Schedule%20(received%2024%20July%202008).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FID-RAMA\Accounting%20Processes\Accounts\SUMACCS\2010-11\PCT\Q4%20-%20Audited%20Accounts\2010-11%20Q4%20PCT%20SummAcc%20v2%20(Audited%20Data%20ResAcc).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DOCUME~1\slam\LOCALS~1\Temp\p.notes.data\2006-07%20Finance%20Report%20Month1%20working.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DOCUME~1\jhaworth\LOCALS~1\Temp\notes99D109\~336405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FM\VOTE\2008-09\Performance%20Committee\Month%2011\2008-09%20P11%20First%20Cut%20Repor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K:\FID-RAMA\BRANCH\HFM\HFM%20RESACCPROD%202010-11\Smartview\P09\PCT_SV%20Q3%2025-01-11%20RESACCPROD.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Startup" Target="Lookup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FPAEIG\RPA%202\Monitoring%20controls\Finance%20-%20Final%20accounts\PCT%20Summarised%20Account%202009-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FPAEIG\RPA%204\Key%20Facts\2012_13\January%202013\201211070_Key%20data%20updated%2011%20January%20201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Central%20Budgets\DISPO%202008-09%20(FM%20&amp;%20RPA)%20joint\Copy%20of%202008CCEsv2_ProvisionalFor%20080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FM\Resource%20Accounts\2009-10\OVERALL%20RA%20CHECK%20V1.7%20SG.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RAFT2\Rev03\Unified%20Allocations\Components\2003HCH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Data\notes99D109\FM\Resource%20Accounts\2009-10\OVERALL%20RA%20CHECK%20V1.7%20SG.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FID%20FM\2007-08\EYF%20and%20Resource%20account\2007-08%20Resource%20Account\2007-08%20DOH%20Schedule%20(received%2018%20July%20200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DHFC\SMA\2010-11%20Reporting\M05%20AUG-10\Working%20Sheet-Expanded.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onnect2.monitor-nhsft.gov.uk@SSL\DavWWWRoot\sites\PricingDelivery\MonitorDocumentLibrary\Model%2015_16\ETO\ETO%20National%20Tariff%20Information%20Sheet%20-%20PUBLISHED.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LB%20Change%20Programme\02%20Finance\Budgets%202009-10\2009-10%20Budget%20Letters\2009-10%20Indicative%20Budget%20Letters%20-%20Oct%2008\2009-10%20Indicative%20Annex%20As%20V9%2017.02.09.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DHFC\SMA\2007-08%20Reporting\FISC%20-%20CMB%20Dec%2007\40-70%20month%208%20detail%20wip-test%20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DOCUME~1\pweare\LOCALS~1\Temp\p.notes.data\2007-08%20M04%20First%20Cut%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FM\CFISSA%20-%20CFS%20-%20PSS\2008-09%20Central%20Programmes\DH&amp;ALB%20Finances\Cascade\Journals\08.09%20DHFC%20Spring%20Supply%20Adjustments%20-%20Additional%20Cascade%20Journal%20-%20146609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New%20DAT\Workforce\Pay%20and%20Earnings\Pay%20bill%20modelling\200607%20Paybill%20Model\PAY%20BILL%20MODEL%202006-07%20070914%20(WIP).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Fpa\Pes4\SR%202002\commissioning%20tables\Templates%2012072001\Sheila%20Adamv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FCIA4A\FR\FULLDATA\TFRs%209899\Unprotected%20TFR.XLW"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www.dh.gov.uk/FID-RAMA/09-10%20Resource%20Account%20Planning/Year%20End/Issues%20Log/10.06.17_Schedule%20of%20errors%20and%20disclosure%20changes.xls"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WORKSHEET"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CARP\ART%20(Analysis%20and%20Reporting%20Team)\Monthly%20Report\MR%202006-07\MR%20July%2006\Draft\MR_Jul06_Draft060908b.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FM\VOTE\2006-07\FISC\20%20June%202007%20FISC\May%20Waterfall%20template.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FM\VOTE\2007-08\Cascade%20Master\DHFC%20Cascade%2010%20July%20(Cascade%204).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FID-RAMA\RAMA3\Monitoring%20JOINT%20NHS%20Monitoring%20&amp;%20Analysis\2006-07\Month%207\Analysis\NHS\PCT%20mapper.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FM\VOTE\2009-10\Cascades\09.10%20Cascade%20Master%20-%20draft%20v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ata\notes99D109\FPAEIG\RPA%204\All%20Key%20Docs\Dispo\Waterfall0708\Data\&#163;50m%20pro%20rata%20to%20PCT%202002_03%20allocation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FPAEIG\RPA%202\Public%20Expenditure%20Inquiry%20-%20PEI\PEI%202005\Written%20responses\Master%20document%20-%20committee%20version\HSC%20PEI2005%20Q%203.8.5(a).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DOCUME~1\jguest\LOCALS~1\Temp\P.NOTES.DATA\post%20submission\12febsubmission\CNWL_v1.3.2.1_master%20copy.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Macros%20Masters%20Safe\IAT%20Statement%20Report%20Data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T3-PCAccess-General.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Redirected\Marek.Zyskowski\Desktop\dh_13114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irnhsft.local\monitor\Redirected\Marek.Zyskowski\Desktop\dh_13114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DOCUME~1\Arayasat\LOCALS~1\Temp\p.notes.data\September%20Report%20-%20Efficiency.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sites\PricingDelivery\MonitorDocumentLibrary\Model%2013_14\Model%20re-run\13_14_Validation_5_11_Models\Non_Mandatory\Non-Mandatory%20Validation%20201314.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onnect2.monitor-nhsft.gov.uk@SSL\DavWWWRoot\sites\PricingDelivery\MonitorDocumentLibrary\Model%2013_14\13-14%20Shadow%20Model\BPT%2013-14%20Shadow%20Model.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Users\chona.labor\AppData\Local\Microsoft\Windows\Temporary%20Internet%20Files\Content.Outlook\WFBA96HE\Testing\Validation%20template.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New%20DAT\Workforce\Pay%20and%20Earnings\Pay%20bill%20modelling\Paybill%20queries\CSR\PAY%20BILL%20MODEL%202004-05%20(variable%20WF%20for%20CSR)%20061204.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FM\CFISSA%20-%20CFS%20-%20PSS\2007-08%20Central%20Programmes\DHFC%20Central%20Budgets\Vista%20Cascade\07.08%20DHFC%20Confirmed%20Available%20Resources%20Master.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sites\PricingDelivery\MonitorDocumentLibrary\Model%2015_16\Draft%2015-16%20prices\5-11%20prices\Non-Mandatory\Non-Mandatory%20201516.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connect2.monitor-nhsft.gov.uk/sites/PricingDelivery/MonitorDocumentLibrary/Model%2015_16/Draft%2015-16%20prices/5-11%20prices/Unbundled%202015-16/Model%20Structure/2015-16%20Unbundled%20Draft%20Final_June19.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sites\PricingDelivery\MonitorDocumentLibrary\Model%2013_14\Model%20re-run\13_14_Validation_5_11_Models\Best%20Practice\01_BPT%20Calculations%20(road%20test)_Validation_3.xlsm"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connect2.monitor-nhsft.gov.uk/sites/PricingDelivery/MonitorDocumentLibrary/Model%2015_16/Live%20models/15-16%20BPT%20model.xlsm"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FPAEIG\RPA%204\All%20Key%20Docs\Key%20Data\FLuPandemic\PICCS%20Financial%20Model%20Report%20v1.1%20-%20COPY.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DOCUME~1\began\LOCALS~1\Temp\notes99D109\~7509168.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DOCUME~1\pweare\LOCALS~1\Temp\p.notes.data\MR_June_06.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F1A\BASELINE\99V2\Tally%2099%20for%20RAB.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F1B\Nigel\99\sitrep%2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Documents%20and%20Settings\trevor_bethune_ellin\Desktop\ISC%20FY03%20Base%20Plan%20.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FM\PROVIDER\2001-02\FMS2001\In%20year%20forms.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LocalData\All%20England\Macro\Central%20Budgets%20All%20England.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oasisdata3\homedirs\Knoxr\CSR07%20models\Sauce%20archive\Barnett%20June%2006.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FM\CFISSA%20-%20CFS%20-%20PSS\2008-09%20Central%20Programmes\NHS%20Finances\NHS%20Allocations\RLA%20CLA%20Templates\BMS%20Templates\BMS%20-%2008.09%20RLA%20CLA%20Template%20-%20V03.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RAFT2\REV99\SPECIAL\SPECIAL.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D:\FM\VOTE\2006-07\Winter%202006-07\Baseline%20November%202006%20v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http://connect2.monitor-nhsft.gov.uk/Documents%20and%20Settings/philippa.galloway/Desktop/BoB%202010-11/Completed%20Forms/Communications/BOB%20data%20collection%20-%20Comm%202010%20v5%2026101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coins.gsi.gov.uk/Report_Templates/SDS_Prd/TRANSAC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 WP"/>
      <sheetName val="#REF"/>
      <sheetName val="Dnurse"/>
      <sheetName val="ComPsy"/>
      <sheetName val="Exclusions"/>
    </sheetNames>
    <sheetDataSet>
      <sheetData sheetId="0" refreshError="1">
        <row r="1">
          <cell r="C1" t="str">
            <v>NET Figures - Based on the 20 May 1998 Wallpaper</v>
          </cell>
        </row>
      </sheetData>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gt;&gt;"/>
      <sheetName val="14_15_Adjustments"/>
      <sheetName val="Activity_Input_Sheet"/>
      <sheetName val="Prices_Input_Sheet"/>
      <sheetName val="Output_for_IA_Affordability"/>
      <sheetName val="Overall Uplift_14_15"/>
      <sheetName val="RC_TO_LP_Mapping"/>
      <sheetName val="Calculation&gt;&gt;"/>
      <sheetName val="Delivery_Mapping_Price_YOY"/>
      <sheetName val="NonDelivery_AVG_Price"/>
      <sheetName val="Post_Processing"/>
      <sheetName val="Outputs&gt;&gt;"/>
      <sheetName val="01. APC &amp; OPROC"/>
      <sheetName val="Price Adjustments"/>
      <sheetName val="05. Maternity_Prices"/>
      <sheetName val="Linked Sheet"/>
      <sheetName val="Delivery HRGs"/>
      <sheetName val="Prior year tariffs&gt;&gt;&gt;"/>
      <sheetName val="05. Maternity Pathway_1314"/>
      <sheetName val="05. Maternity Pathway_1415"/>
      <sheetName val="Non-mandatory prices_14_15"/>
      <sheetName val="Currency change sheet"/>
      <sheetName val="05. Maternity_Prices (old)"/>
    </sheetNames>
    <sheetDataSet>
      <sheetData sheetId="0"/>
      <sheetData sheetId="1">
        <row r="44">
          <cell r="C44">
            <v>-0.04</v>
          </cell>
        </row>
        <row r="45">
          <cell r="C45">
            <v>2.0799999999999999E-2</v>
          </cell>
        </row>
        <row r="91">
          <cell r="C91">
            <v>2.8267565859709833E-2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anges FY '03 Plan"/>
      <sheetName val="Scenarios"/>
      <sheetName val="INPUT"/>
      <sheetName val="Rate Card"/>
      <sheetName val="Summary"/>
      <sheetName val="Detail Plan"/>
      <sheetName val="Calendar year Summary Plan  (3)"/>
      <sheetName val="Inflators"/>
      <sheetName val="BP Assumptions"/>
      <sheetName val="Assumption Inputs"/>
      <sheetName val="Calendar year Sum Plan (by ind)"/>
      <sheetName val="Calendar year Summary Plan"/>
      <sheetName val="Calendar year Summary Plan (2)"/>
      <sheetName val="Calendar year Sum Plan (BY Hour"/>
      <sheetName val="Sheet1"/>
      <sheetName val="Business Practises Personnel"/>
      <sheetName val="Graph Data"/>
      <sheetName val="Headcount &amp; Payroll"/>
      <sheetName val="Recruiting &amp; Training"/>
      <sheetName val="Business Practises Recruitment"/>
      <sheetName val="People Costs"/>
      <sheetName val="GSS Costs"/>
      <sheetName val="Facility Costs"/>
      <sheetName val="Control"/>
      <sheetName val="SENSITIVITY"/>
      <sheetName val="GSS"/>
      <sheetName val="ice alloc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7">
          <cell r="J7">
            <v>47</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Page 1 - I &amp; E"/>
      <sheetName val="Page 2 - Note to I&amp;E"/>
      <sheetName val="Page 3 - Bal Sht"/>
      <sheetName val="Page4 - STRGL"/>
      <sheetName val="Page 5 - Cashflow"/>
      <sheetName val="Page 6"/>
      <sheetName val="Page 7"/>
      <sheetName val="Page 8"/>
      <sheetName val="Page 9"/>
      <sheetName val="Page 10"/>
      <sheetName val="Page 11"/>
      <sheetName val="Page 12"/>
      <sheetName val="Page 13"/>
      <sheetName val="Page 14"/>
      <sheetName val="Page 15"/>
      <sheetName val="Page 16"/>
      <sheetName val="Page 17"/>
      <sheetName val="Page 18"/>
      <sheetName val="Page 19"/>
      <sheetName val="Page 20"/>
      <sheetName val="Page 21"/>
      <sheetName val="Page 22"/>
      <sheetName val="Page 23"/>
      <sheetName val="Page 24"/>
      <sheetName val="Page 25"/>
      <sheetName val="Page 26"/>
      <sheetName val="Page 27"/>
      <sheetName val="Page 28"/>
      <sheetName val="Page 29"/>
      <sheetName val="Page 30"/>
      <sheetName val="Page 31"/>
      <sheetName val="Page 32"/>
      <sheetName val="Page 33"/>
      <sheetName val="Page 34"/>
      <sheetName val="Page 35"/>
      <sheetName val="Page 36"/>
      <sheetName val="Page 37"/>
      <sheetName val="Page 38"/>
      <sheetName val="Page 39"/>
      <sheetName val="Page 40"/>
      <sheetName val="Page 41"/>
      <sheetName val="NHSLA02 - Commentary"/>
      <sheetName val="NHSLA04 - I&amp;E Budget Profile"/>
      <sheetName val="Vista SHA-PCT Ini"/>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aults"/>
      <sheetName val="PCT01"/>
      <sheetName val="Notes"/>
      <sheetName val="Sheet3"/>
      <sheetName val="Cover Sheet"/>
      <sheetName val="Ref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bill Status"/>
      <sheetName val="CSR pay table"/>
      <sheetName val="Interactive WF input"/>
      <sheetName val="Interactive inputs &amp; results"/>
      <sheetName val="Annex results (pay metrics)"/>
      <sheetName val="Drift outputs (a)"/>
      <sheetName val="Drift outputs (b)"/>
      <sheetName val="Calculations"/>
      <sheetName val="Baseline WF scenarios"/>
      <sheetName val="Baseline &amp; default assumptions"/>
      <sheetName val="drift calc"/>
      <sheetName val="Developer notes"/>
      <sheetName val="By CC"/>
    </sheetNames>
    <sheetDataSet>
      <sheetData sheetId="0"/>
      <sheetData sheetId="1"/>
      <sheetData sheetId="2" refreshError="1"/>
      <sheetData sheetId="3"/>
      <sheetData sheetId="4" refreshError="1"/>
      <sheetData sheetId="5"/>
      <sheetData sheetId="6"/>
      <sheetData sheetId="7"/>
      <sheetData sheetId="8"/>
      <sheetData sheetId="9" refreshError="1"/>
      <sheetData sheetId="10"/>
      <sheetData sheetId="1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pprovals Package &gt;&gt;"/>
      <sheetName val="1 Bus Case Summ"/>
      <sheetName val="2 Fin Analysis"/>
      <sheetName val="3 TCB Summ"/>
      <sheetName val="4 ACN Corp View"/>
      <sheetName val="5 ACN Mgt View"/>
      <sheetName val="6 ACN Mgt Fcst"/>
      <sheetName val="Workings &gt;&gt;"/>
      <sheetName val="WK1 Key Assumpt"/>
      <sheetName val="WK2 Bill-Exp Inputs"/>
      <sheetName val="WK3 Rev Rec Inputs"/>
      <sheetName val="WK4 Cap Ex Inputs"/>
      <sheetName val="WK5 Tax Cash Pay Inputs"/>
      <sheetName val="WK6 Risk Adj Inputs"/>
      <sheetName val="WK7 TCB Inputs"/>
      <sheetName val="WK8 Term Provisions"/>
      <sheetName val="WK9 Affil Share Inputs"/>
      <sheetName val="WK10 Cap Bal Det"/>
      <sheetName val="WK11 GAAP IS Detail"/>
      <sheetName val="WK12 GAAP BS Detail"/>
      <sheetName val="WK13 EVA Detail"/>
      <sheetName val="WK14 Yr 1-3 Metrics Source Info"/>
      <sheetName val="WK15 DSO Calc"/>
      <sheetName val="WK16 Seat Capital Costs"/>
      <sheetName val="WK17 Error Checker"/>
      <sheetName val="By CC"/>
    </sheetNames>
    <sheetDataSet>
      <sheetData sheetId="0" refreshError="1"/>
      <sheetData sheetId="1" refreshError="1"/>
      <sheetData sheetId="2" refreshError="1"/>
      <sheetData sheetId="3" refreshError="1">
        <row r="11">
          <cell r="W11">
            <v>37500</v>
          </cell>
          <cell r="X11">
            <v>37530</v>
          </cell>
          <cell r="Y11">
            <v>37561</v>
          </cell>
          <cell r="Z11">
            <v>37591</v>
          </cell>
          <cell r="AA11">
            <v>37622</v>
          </cell>
          <cell r="AB11">
            <v>37653</v>
          </cell>
          <cell r="AC11">
            <v>37681</v>
          </cell>
          <cell r="AD11">
            <v>37712</v>
          </cell>
          <cell r="AE11">
            <v>37742</v>
          </cell>
          <cell r="AF11">
            <v>37773</v>
          </cell>
          <cell r="AG11">
            <v>37803</v>
          </cell>
          <cell r="AH11">
            <v>37834</v>
          </cell>
          <cell r="AI11">
            <v>37865</v>
          </cell>
          <cell r="AJ11">
            <v>37895</v>
          </cell>
          <cell r="AK11">
            <v>37926</v>
          </cell>
          <cell r="AL11">
            <v>37956</v>
          </cell>
          <cell r="AM11">
            <v>37987</v>
          </cell>
          <cell r="AN11">
            <v>38018</v>
          </cell>
          <cell r="AO11">
            <v>38047</v>
          </cell>
          <cell r="AP11">
            <v>38078</v>
          </cell>
          <cell r="AQ11">
            <v>38108</v>
          </cell>
          <cell r="AR11">
            <v>38139</v>
          </cell>
          <cell r="AS11">
            <v>38169</v>
          </cell>
          <cell r="AT11">
            <v>38200</v>
          </cell>
          <cell r="AU11">
            <v>38231</v>
          </cell>
          <cell r="AV11">
            <v>38261</v>
          </cell>
          <cell r="AW11">
            <v>38292</v>
          </cell>
          <cell r="AX11">
            <v>38322</v>
          </cell>
          <cell r="AY11">
            <v>38353</v>
          </cell>
          <cell r="AZ11">
            <v>38384</v>
          </cell>
          <cell r="BA11">
            <v>38412</v>
          </cell>
          <cell r="BB11">
            <v>38443</v>
          </cell>
          <cell r="BC11">
            <v>38473</v>
          </cell>
          <cell r="BD11">
            <v>38504</v>
          </cell>
          <cell r="BE11">
            <v>38534</v>
          </cell>
          <cell r="BF11">
            <v>38565</v>
          </cell>
          <cell r="BG11">
            <v>38596</v>
          </cell>
          <cell r="BH11">
            <v>38626</v>
          </cell>
          <cell r="BI11">
            <v>38657</v>
          </cell>
          <cell r="BJ11">
            <v>38687</v>
          </cell>
          <cell r="BK11">
            <v>38718</v>
          </cell>
          <cell r="BL11">
            <v>38749</v>
          </cell>
          <cell r="BM11">
            <v>38777</v>
          </cell>
          <cell r="BN11">
            <v>38808</v>
          </cell>
          <cell r="BO11">
            <v>38838</v>
          </cell>
          <cell r="BP11">
            <v>38869</v>
          </cell>
          <cell r="BQ11">
            <v>38899</v>
          </cell>
          <cell r="BR11">
            <v>38930</v>
          </cell>
          <cell r="BS11">
            <v>38961</v>
          </cell>
          <cell r="BT11">
            <v>38991</v>
          </cell>
          <cell r="BU11">
            <v>39022</v>
          </cell>
          <cell r="BV11">
            <v>39052</v>
          </cell>
          <cell r="BW11">
            <v>39083</v>
          </cell>
          <cell r="BX11">
            <v>39114</v>
          </cell>
          <cell r="BY11">
            <v>39142</v>
          </cell>
          <cell r="BZ11">
            <v>39173</v>
          </cell>
          <cell r="CA11">
            <v>39203</v>
          </cell>
          <cell r="CB11">
            <v>39234</v>
          </cell>
          <cell r="CC11">
            <v>39264</v>
          </cell>
          <cell r="CD11">
            <v>39295</v>
          </cell>
          <cell r="CE11">
            <v>39326</v>
          </cell>
          <cell r="CF11">
            <v>39356</v>
          </cell>
          <cell r="CG11">
            <v>39387</v>
          </cell>
          <cell r="CH11">
            <v>39417</v>
          </cell>
          <cell r="CI11">
            <v>39448</v>
          </cell>
          <cell r="CJ11">
            <v>39479</v>
          </cell>
          <cell r="CK11">
            <v>39508</v>
          </cell>
          <cell r="CL11">
            <v>39539</v>
          </cell>
          <cell r="CM11">
            <v>39569</v>
          </cell>
          <cell r="CN11">
            <v>39600</v>
          </cell>
          <cell r="CO11">
            <v>39630</v>
          </cell>
          <cell r="CP11">
            <v>39661</v>
          </cell>
          <cell r="CQ11">
            <v>39692</v>
          </cell>
          <cell r="CR11">
            <v>39722</v>
          </cell>
          <cell r="CS11">
            <v>39753</v>
          </cell>
          <cell r="CT11">
            <v>39783</v>
          </cell>
          <cell r="CU11">
            <v>39814</v>
          </cell>
          <cell r="CV11">
            <v>39845</v>
          </cell>
          <cell r="CW11">
            <v>39873</v>
          </cell>
          <cell r="CX11">
            <v>39904</v>
          </cell>
          <cell r="CY11">
            <v>39934</v>
          </cell>
          <cell r="CZ11">
            <v>39965</v>
          </cell>
          <cell r="DA11">
            <v>39995</v>
          </cell>
          <cell r="DB11">
            <v>40026</v>
          </cell>
          <cell r="DC11">
            <v>40057</v>
          </cell>
          <cell r="DD11">
            <v>40087</v>
          </cell>
          <cell r="DE11">
            <v>40118</v>
          </cell>
          <cell r="DF11">
            <v>40148</v>
          </cell>
          <cell r="DG11">
            <v>40179</v>
          </cell>
          <cell r="DH11">
            <v>40210</v>
          </cell>
          <cell r="DI11">
            <v>40238</v>
          </cell>
          <cell r="DJ11">
            <v>40269</v>
          </cell>
          <cell r="DK11">
            <v>40299</v>
          </cell>
          <cell r="DL11">
            <v>40330</v>
          </cell>
          <cell r="DM11">
            <v>40360</v>
          </cell>
          <cell r="DN11">
            <v>40391</v>
          </cell>
          <cell r="DO11">
            <v>40422</v>
          </cell>
          <cell r="DP11">
            <v>40452</v>
          </cell>
          <cell r="DQ11">
            <v>40483</v>
          </cell>
          <cell r="DR11">
            <v>40513</v>
          </cell>
          <cell r="DS11">
            <v>40544</v>
          </cell>
          <cell r="DT11">
            <v>40575</v>
          </cell>
          <cell r="DU11">
            <v>40603</v>
          </cell>
          <cell r="DV11">
            <v>40634</v>
          </cell>
          <cell r="DW11">
            <v>40664</v>
          </cell>
          <cell r="DX11">
            <v>40695</v>
          </cell>
          <cell r="DY11">
            <v>40725</v>
          </cell>
          <cell r="DZ11">
            <v>40756</v>
          </cell>
          <cell r="EA11">
            <v>40787</v>
          </cell>
          <cell r="EB11">
            <v>40817</v>
          </cell>
          <cell r="EC11">
            <v>40848</v>
          </cell>
          <cell r="ED11">
            <v>40878</v>
          </cell>
          <cell r="EE11">
            <v>40909</v>
          </cell>
          <cell r="EF11">
            <v>40940</v>
          </cell>
          <cell r="EG11">
            <v>40969</v>
          </cell>
          <cell r="EH11">
            <v>41000</v>
          </cell>
          <cell r="EI11">
            <v>41030</v>
          </cell>
          <cell r="EJ11">
            <v>41061</v>
          </cell>
          <cell r="EK11">
            <v>41091</v>
          </cell>
          <cell r="EL11">
            <v>41122</v>
          </cell>
          <cell r="EM11">
            <v>41153</v>
          </cell>
          <cell r="EN11">
            <v>41183</v>
          </cell>
          <cell r="EO11">
            <v>41214</v>
          </cell>
          <cell r="EP11">
            <v>41244</v>
          </cell>
          <cell r="EQ11">
            <v>41275</v>
          </cell>
          <cell r="ER11">
            <v>41306</v>
          </cell>
          <cell r="ES11">
            <v>41334</v>
          </cell>
          <cell r="ET11">
            <v>41365</v>
          </cell>
          <cell r="EU11">
            <v>41395</v>
          </cell>
          <cell r="EV11">
            <v>41426</v>
          </cell>
          <cell r="EW11">
            <v>41456</v>
          </cell>
          <cell r="EX11">
            <v>41487</v>
          </cell>
        </row>
        <row r="32">
          <cell r="H32">
            <v>37865</v>
          </cell>
          <cell r="I32">
            <v>38232</v>
          </cell>
          <cell r="J32">
            <v>38598</v>
          </cell>
          <cell r="K32">
            <v>38964</v>
          </cell>
          <cell r="L32">
            <v>39330</v>
          </cell>
          <cell r="M32">
            <v>39697</v>
          </cell>
          <cell r="N32">
            <v>40063</v>
          </cell>
          <cell r="O32">
            <v>40429</v>
          </cell>
          <cell r="P32">
            <v>40795</v>
          </cell>
          <cell r="Q32">
            <v>41162</v>
          </cell>
          <cell r="R32">
            <v>41528</v>
          </cell>
        </row>
        <row r="46">
          <cell r="G46">
            <v>0.20744628028934051</v>
          </cell>
        </row>
        <row r="48">
          <cell r="G48">
            <v>32.919319974290708</v>
          </cell>
        </row>
      </sheetData>
      <sheetData sheetId="4" refreshError="1">
        <row r="7">
          <cell r="H7" t="str">
            <v>Qtr 1</v>
          </cell>
          <cell r="I7" t="str">
            <v>Qtr 2</v>
          </cell>
          <cell r="J7" t="str">
            <v>Qtr 3</v>
          </cell>
          <cell r="K7" t="str">
            <v>Qtr 4</v>
          </cell>
          <cell r="L7">
            <v>37865</v>
          </cell>
          <cell r="N7" t="str">
            <v>Qtr 1</v>
          </cell>
          <cell r="O7" t="str">
            <v>Qtr 2</v>
          </cell>
          <cell r="P7" t="str">
            <v>Qtr 3</v>
          </cell>
          <cell r="Q7" t="str">
            <v>Qtr 4</v>
          </cell>
          <cell r="R7">
            <v>38231</v>
          </cell>
          <cell r="T7">
            <v>38596</v>
          </cell>
          <cell r="U7">
            <v>38961</v>
          </cell>
          <cell r="V7">
            <v>39326</v>
          </cell>
          <cell r="AD7" t="str">
            <v>Checker</v>
          </cell>
        </row>
        <row r="9">
          <cell r="AD9">
            <v>0</v>
          </cell>
        </row>
        <row r="10">
          <cell r="AD10">
            <v>0</v>
          </cell>
        </row>
        <row r="11">
          <cell r="AD11">
            <v>0</v>
          </cell>
        </row>
        <row r="12">
          <cell r="AD12">
            <v>0</v>
          </cell>
        </row>
        <row r="13">
          <cell r="AD13">
            <v>0</v>
          </cell>
        </row>
        <row r="14">
          <cell r="AD14">
            <v>0</v>
          </cell>
        </row>
        <row r="17">
          <cell r="AD17">
            <v>0</v>
          </cell>
        </row>
        <row r="19">
          <cell r="AD19">
            <v>0</v>
          </cell>
        </row>
        <row r="21">
          <cell r="AD21">
            <v>0</v>
          </cell>
        </row>
        <row r="23">
          <cell r="AD23">
            <v>0</v>
          </cell>
        </row>
        <row r="24">
          <cell r="L24">
            <v>0</v>
          </cell>
          <cell r="Z24">
            <v>0</v>
          </cell>
        </row>
        <row r="27">
          <cell r="AD27">
            <v>0</v>
          </cell>
        </row>
        <row r="30">
          <cell r="AD30">
            <v>0</v>
          </cell>
        </row>
        <row r="31">
          <cell r="AD31">
            <v>0</v>
          </cell>
        </row>
        <row r="32">
          <cell r="AD32">
            <v>0</v>
          </cell>
        </row>
        <row r="33">
          <cell r="AD33">
            <v>0</v>
          </cell>
        </row>
        <row r="34">
          <cell r="AD34">
            <v>0</v>
          </cell>
        </row>
        <row r="35">
          <cell r="AD35">
            <v>0</v>
          </cell>
        </row>
        <row r="36">
          <cell r="AD36">
            <v>0</v>
          </cell>
        </row>
        <row r="37">
          <cell r="AD37">
            <v>0</v>
          </cell>
        </row>
        <row r="38">
          <cell r="AD38">
            <v>0</v>
          </cell>
        </row>
        <row r="41">
          <cell r="AD41">
            <v>0</v>
          </cell>
        </row>
        <row r="44">
          <cell r="AD44">
            <v>0</v>
          </cell>
        </row>
        <row r="48">
          <cell r="AD48">
            <v>0</v>
          </cell>
        </row>
      </sheetData>
      <sheetData sheetId="5" refreshError="1"/>
      <sheetData sheetId="6" refreshError="1">
        <row r="11">
          <cell r="G11" t="str">
            <v>Qtr 1</v>
          </cell>
          <cell r="H11" t="str">
            <v>Qtr 2</v>
          </cell>
          <cell r="I11" t="str">
            <v>Qtr 3</v>
          </cell>
          <cell r="J11" t="str">
            <v>Qtr 4</v>
          </cell>
          <cell r="K11">
            <v>37865</v>
          </cell>
          <cell r="M11" t="str">
            <v>Qtr 1</v>
          </cell>
          <cell r="N11" t="str">
            <v>Qtr 2</v>
          </cell>
          <cell r="O11" t="str">
            <v>Qtr 3</v>
          </cell>
          <cell r="P11" t="str">
            <v>Qtr 4</v>
          </cell>
          <cell r="Q11">
            <v>38231</v>
          </cell>
          <cell r="S11" t="str">
            <v>Qtr 1</v>
          </cell>
          <cell r="T11" t="str">
            <v>Qtr 2</v>
          </cell>
          <cell r="U11" t="str">
            <v>Qtr 3</v>
          </cell>
          <cell r="V11" t="str">
            <v>Qtr 4</v>
          </cell>
          <cell r="W11">
            <v>38596</v>
          </cell>
          <cell r="Y11" t="str">
            <v>Qtr 1</v>
          </cell>
          <cell r="Z11" t="str">
            <v>Qtr 2</v>
          </cell>
          <cell r="AA11" t="str">
            <v>Qtr 3</v>
          </cell>
          <cell r="AB11" t="str">
            <v>Qtr 4</v>
          </cell>
          <cell r="AC11">
            <v>38961</v>
          </cell>
          <cell r="AE11" t="str">
            <v>Qtr 1</v>
          </cell>
          <cell r="AF11" t="str">
            <v>Qtr 2</v>
          </cell>
          <cell r="AG11" t="str">
            <v>Qtr 3</v>
          </cell>
          <cell r="AH11" t="str">
            <v>Qtr 4</v>
          </cell>
          <cell r="AI11">
            <v>39326</v>
          </cell>
          <cell r="AQ11" t="str">
            <v>Checker</v>
          </cell>
        </row>
        <row r="14">
          <cell r="AM14">
            <v>2515466.0002044542</v>
          </cell>
          <cell r="AQ14">
            <v>0</v>
          </cell>
        </row>
        <row r="15">
          <cell r="AQ15">
            <v>0</v>
          </cell>
        </row>
        <row r="16">
          <cell r="AQ16">
            <v>0</v>
          </cell>
        </row>
        <row r="19">
          <cell r="K19">
            <v>0</v>
          </cell>
          <cell r="AM19">
            <v>0.22706244102087556</v>
          </cell>
        </row>
        <row r="21">
          <cell r="AQ21">
            <v>0</v>
          </cell>
        </row>
        <row r="26">
          <cell r="AQ26">
            <v>0</v>
          </cell>
        </row>
        <row r="28">
          <cell r="K28">
            <v>-4012.3680215706522</v>
          </cell>
          <cell r="AM28">
            <v>304578.77631775499</v>
          </cell>
          <cell r="AQ28">
            <v>0</v>
          </cell>
        </row>
        <row r="29">
          <cell r="K29">
            <v>0</v>
          </cell>
          <cell r="AM29">
            <v>0.12108244607281481</v>
          </cell>
        </row>
        <row r="31">
          <cell r="AQ31">
            <v>0</v>
          </cell>
        </row>
        <row r="32">
          <cell r="AQ32">
            <v>0</v>
          </cell>
        </row>
        <row r="33">
          <cell r="AQ33">
            <v>0</v>
          </cell>
        </row>
        <row r="35">
          <cell r="AQ35">
            <v>0</v>
          </cell>
        </row>
        <row r="37">
          <cell r="AQ37">
            <v>0</v>
          </cell>
        </row>
        <row r="40">
          <cell r="AQ40">
            <v>0</v>
          </cell>
        </row>
        <row r="42">
          <cell r="AQ42">
            <v>0</v>
          </cell>
        </row>
        <row r="51">
          <cell r="AQ51">
            <v>0</v>
          </cell>
        </row>
        <row r="54">
          <cell r="AQ54">
            <v>0</v>
          </cell>
        </row>
        <row r="55">
          <cell r="AQ55">
            <v>0</v>
          </cell>
        </row>
        <row r="59">
          <cell r="AQ59">
            <v>0</v>
          </cell>
        </row>
        <row r="60">
          <cell r="AQ60">
            <v>0</v>
          </cell>
        </row>
        <row r="68">
          <cell r="AQ68">
            <v>-2.6193447411060333E-10</v>
          </cell>
        </row>
        <row r="71">
          <cell r="AQ71">
            <v>0</v>
          </cell>
        </row>
        <row r="72">
          <cell r="AQ72">
            <v>0</v>
          </cell>
        </row>
        <row r="73">
          <cell r="AQ73">
            <v>0</v>
          </cell>
        </row>
        <row r="74">
          <cell r="AQ74">
            <v>0</v>
          </cell>
        </row>
        <row r="75">
          <cell r="AQ75">
            <v>0</v>
          </cell>
        </row>
        <row r="76">
          <cell r="AQ76">
            <v>0</v>
          </cell>
        </row>
        <row r="77">
          <cell r="AQ77">
            <v>0</v>
          </cell>
        </row>
        <row r="78">
          <cell r="AQ78">
            <v>0</v>
          </cell>
        </row>
        <row r="80">
          <cell r="AQ80">
            <v>-2.6193447411060333E-10</v>
          </cell>
        </row>
        <row r="95">
          <cell r="AQ95">
            <v>-2.9695002012886107E-10</v>
          </cell>
        </row>
        <row r="96">
          <cell r="AQ96">
            <v>0</v>
          </cell>
        </row>
      </sheetData>
      <sheetData sheetId="7" refreshError="1">
        <row r="10">
          <cell r="G10">
            <v>37865</v>
          </cell>
          <cell r="H10">
            <v>38231</v>
          </cell>
          <cell r="I10">
            <v>38596</v>
          </cell>
          <cell r="J10">
            <v>38961</v>
          </cell>
          <cell r="K10">
            <v>39326</v>
          </cell>
          <cell r="T10">
            <v>37865</v>
          </cell>
          <cell r="U10">
            <v>38231</v>
          </cell>
          <cell r="V10">
            <v>38596</v>
          </cell>
          <cell r="W10">
            <v>38961</v>
          </cell>
          <cell r="X10">
            <v>39326</v>
          </cell>
          <cell r="AE10" t="str">
            <v>Checker</v>
          </cell>
        </row>
        <row r="12">
          <cell r="AE12">
            <v>0</v>
          </cell>
        </row>
        <row r="13">
          <cell r="AE13">
            <v>0</v>
          </cell>
        </row>
        <row r="14">
          <cell r="AE14">
            <v>0</v>
          </cell>
        </row>
        <row r="15">
          <cell r="AE15">
            <v>0</v>
          </cell>
        </row>
        <row r="17">
          <cell r="AE17">
            <v>0</v>
          </cell>
        </row>
        <row r="18">
          <cell r="AE18">
            <v>0</v>
          </cell>
        </row>
        <row r="20">
          <cell r="AE20">
            <v>0</v>
          </cell>
        </row>
        <row r="21">
          <cell r="AE21">
            <v>0</v>
          </cell>
        </row>
        <row r="23">
          <cell r="AE23">
            <v>0</v>
          </cell>
        </row>
        <row r="24">
          <cell r="AE24">
            <v>0</v>
          </cell>
        </row>
        <row r="31">
          <cell r="G31">
            <v>37865</v>
          </cell>
          <cell r="H31">
            <v>38231</v>
          </cell>
          <cell r="I31">
            <v>38596</v>
          </cell>
          <cell r="J31">
            <v>38961</v>
          </cell>
          <cell r="K31">
            <v>39326</v>
          </cell>
          <cell r="T31">
            <v>37865</v>
          </cell>
          <cell r="U31">
            <v>38231</v>
          </cell>
          <cell r="V31">
            <v>38596</v>
          </cell>
          <cell r="W31">
            <v>38961</v>
          </cell>
          <cell r="X31">
            <v>39326</v>
          </cell>
        </row>
      </sheetData>
      <sheetData sheetId="8" refreshError="1"/>
      <sheetData sheetId="9" refreshError="1">
        <row r="9">
          <cell r="E9" t="str">
            <v>NHS</v>
          </cell>
          <cell r="G9" t="str">
            <v>Helen Skinner</v>
          </cell>
        </row>
        <row r="10">
          <cell r="E10" t="str">
            <v>LSP ICRS Implementation - OBS 2</v>
          </cell>
          <cell r="G10" t="str">
            <v xml:space="preserve"> </v>
          </cell>
        </row>
        <row r="11">
          <cell r="E11" t="str">
            <v>Government</v>
          </cell>
          <cell r="G11" t="str">
            <v>Rob Thornton</v>
          </cell>
        </row>
        <row r="12">
          <cell r="E12" t="str">
            <v>U.S. DOLLAR</v>
          </cell>
          <cell r="G12" t="str">
            <v>Authority to Submit (ATS)</v>
          </cell>
        </row>
        <row r="13">
          <cell r="E13">
            <v>37834</v>
          </cell>
        </row>
        <row r="14">
          <cell r="E14">
            <v>40543</v>
          </cell>
        </row>
        <row r="22">
          <cell r="G22" t="str">
            <v>UK Sovereign Debt</v>
          </cell>
        </row>
        <row r="23">
          <cell r="E23">
            <v>8.5000000000000006E-2</v>
          </cell>
        </row>
        <row r="24">
          <cell r="E24">
            <v>0.28999999999999998</v>
          </cell>
        </row>
        <row r="25">
          <cell r="E25">
            <v>8.5000000000000006E-2</v>
          </cell>
        </row>
        <row r="26">
          <cell r="E26">
            <v>8.5000000000000006E-2</v>
          </cell>
        </row>
        <row r="27">
          <cell r="E27">
            <v>8.5000000000000006E-2</v>
          </cell>
        </row>
        <row r="28">
          <cell r="E28">
            <v>8.5000000000000006E-2</v>
          </cell>
        </row>
        <row r="29">
          <cell r="E29">
            <v>8.5000000000000006E-2</v>
          </cell>
        </row>
        <row r="30">
          <cell r="E30">
            <v>0.18010824163842709</v>
          </cell>
        </row>
        <row r="33">
          <cell r="E33">
            <v>0.14000000000000001</v>
          </cell>
        </row>
        <row r="34">
          <cell r="E34">
            <v>30</v>
          </cell>
        </row>
        <row r="35">
          <cell r="E35">
            <v>0.18</v>
          </cell>
        </row>
        <row r="36">
          <cell r="E36">
            <v>30</v>
          </cell>
        </row>
        <row r="37">
          <cell r="E37">
            <v>7</v>
          </cell>
        </row>
        <row r="38">
          <cell r="E38">
            <v>0.31</v>
          </cell>
        </row>
        <row r="49">
          <cell r="P49" t="str">
            <v>ARAB EMIRATES DIRHAM</v>
          </cell>
        </row>
        <row r="50">
          <cell r="P50" t="str">
            <v>ARGENTINIAN PESO</v>
          </cell>
        </row>
        <row r="51">
          <cell r="P51" t="str">
            <v>AUSTRALIAN DOLLAR</v>
          </cell>
        </row>
        <row r="52">
          <cell r="P52" t="str">
            <v>BAHRAIN DINAR</v>
          </cell>
        </row>
        <row r="53">
          <cell r="P53" t="str">
            <v>BERMUDAN DOLLAR</v>
          </cell>
        </row>
        <row r="54">
          <cell r="P54" t="str">
            <v>BOLIVIAN PESO</v>
          </cell>
        </row>
        <row r="55">
          <cell r="P55" t="str">
            <v>BRAZILIAN REAL</v>
          </cell>
        </row>
        <row r="56">
          <cell r="P56" t="str">
            <v>BRIT. POUND STERLING</v>
          </cell>
        </row>
        <row r="57">
          <cell r="P57" t="str">
            <v>BRUNEIN DOLLAR</v>
          </cell>
        </row>
        <row r="58">
          <cell r="P58" t="str">
            <v>BULGARIAN LEV</v>
          </cell>
        </row>
        <row r="59">
          <cell r="P59" t="str">
            <v>CANADIAN DOLLAR</v>
          </cell>
        </row>
        <row r="60">
          <cell r="P60" t="str">
            <v>CFA FRANC</v>
          </cell>
        </row>
        <row r="61">
          <cell r="E61" t="str">
            <v>No separate billing stream</v>
          </cell>
          <cell r="P61" t="str">
            <v>CHILEAN PESO</v>
          </cell>
        </row>
        <row r="62">
          <cell r="P62" t="str">
            <v>CHIN. RENMINBI YUAN</v>
          </cell>
        </row>
        <row r="63">
          <cell r="E63" t="str">
            <v>System build so POC applied</v>
          </cell>
          <cell r="P63" t="str">
            <v>COLOMBIAN PESO</v>
          </cell>
        </row>
        <row r="64">
          <cell r="P64" t="str">
            <v>CROATIAN KUNA</v>
          </cell>
        </row>
        <row r="65">
          <cell r="P65" t="str">
            <v>CZECH KORUNA</v>
          </cell>
        </row>
        <row r="66">
          <cell r="P66" t="str">
            <v>DANISH KRONE</v>
          </cell>
        </row>
        <row r="67">
          <cell r="P67" t="str">
            <v>ECUADORIAN SUCRE</v>
          </cell>
        </row>
        <row r="68">
          <cell r="P68" t="str">
            <v>EGYPTIAN POUND</v>
          </cell>
        </row>
        <row r="69">
          <cell r="P69" t="str">
            <v>ESTONIAN KROON</v>
          </cell>
        </row>
        <row r="70">
          <cell r="E70" t="str">
            <v/>
          </cell>
          <cell r="P70" t="str">
            <v>EURO</v>
          </cell>
        </row>
        <row r="71">
          <cell r="P71" t="str">
            <v>GUATEMALAN QUETZAL</v>
          </cell>
        </row>
        <row r="72">
          <cell r="P72" t="str">
            <v>HONG KONG DOLLAR</v>
          </cell>
        </row>
        <row r="73">
          <cell r="P73" t="str">
            <v>HUNGARIAN FORINT</v>
          </cell>
        </row>
        <row r="74">
          <cell r="P74" t="str">
            <v>INDIAN RUPEE</v>
          </cell>
        </row>
        <row r="75">
          <cell r="P75" t="str">
            <v>INDONESIAN RUPIAH</v>
          </cell>
        </row>
        <row r="76">
          <cell r="P76" t="str">
            <v>ISRAELI SHEKEL</v>
          </cell>
        </row>
        <row r="77">
          <cell r="P77" t="str">
            <v>JAPANESE YEN</v>
          </cell>
        </row>
        <row r="78">
          <cell r="E78" t="str">
            <v/>
          </cell>
          <cell r="P78" t="str">
            <v>JORDANIAN DINAR</v>
          </cell>
        </row>
        <row r="79">
          <cell r="E79" t="str">
            <v/>
          </cell>
          <cell r="P79" t="str">
            <v>KUWAITI DINAR</v>
          </cell>
        </row>
        <row r="80">
          <cell r="E80" t="str">
            <v/>
          </cell>
          <cell r="P80" t="str">
            <v>LATVIAN LAT</v>
          </cell>
        </row>
        <row r="81">
          <cell r="E81" t="str">
            <v/>
          </cell>
          <cell r="P81" t="str">
            <v>LEBANESE POUND</v>
          </cell>
        </row>
        <row r="82">
          <cell r="E82" t="str">
            <v/>
          </cell>
          <cell r="P82" t="str">
            <v>LITHUANIAN  LITAS</v>
          </cell>
        </row>
        <row r="83">
          <cell r="P83" t="str">
            <v>MALAYSIAN RINGGIT</v>
          </cell>
        </row>
        <row r="84">
          <cell r="P84" t="str">
            <v>MAURITIUS RUPEE</v>
          </cell>
        </row>
        <row r="85">
          <cell r="P85" t="str">
            <v>MEXICAN PESO</v>
          </cell>
        </row>
        <row r="86">
          <cell r="P86" t="str">
            <v>MONGOLIAN TUGRIK</v>
          </cell>
        </row>
        <row r="87">
          <cell r="P87" t="str">
            <v>MOROCCAN DIRHAM</v>
          </cell>
        </row>
        <row r="88">
          <cell r="P88" t="str">
            <v>NET ANTILLES GUILDER</v>
          </cell>
        </row>
        <row r="89">
          <cell r="P89" t="str">
            <v>NEW POLISH ZLOTY</v>
          </cell>
        </row>
        <row r="90">
          <cell r="P90" t="str">
            <v>NEW TAIWAN DOLLAR</v>
          </cell>
        </row>
        <row r="91">
          <cell r="P91" t="str">
            <v>NEW ZEALAND DOLLAR</v>
          </cell>
        </row>
        <row r="92">
          <cell r="P92" t="str">
            <v>NIGERIAN NAIRA</v>
          </cell>
        </row>
        <row r="93">
          <cell r="P93" t="str">
            <v>NORWEGIAN KRONE</v>
          </cell>
        </row>
        <row r="94">
          <cell r="P94" t="str">
            <v>OMANI RIYAL</v>
          </cell>
        </row>
        <row r="95">
          <cell r="P95" t="str">
            <v>PANAMANIAN BALBOA</v>
          </cell>
        </row>
        <row r="96">
          <cell r="P96" t="str">
            <v>PERUVIAN NEW SOL</v>
          </cell>
        </row>
        <row r="97">
          <cell r="P97" t="str">
            <v>PHILIPPINE PESO</v>
          </cell>
        </row>
        <row r="98">
          <cell r="P98" t="str">
            <v>QATAR RIYAL</v>
          </cell>
        </row>
        <row r="99">
          <cell r="P99" t="str">
            <v>ROMANIAN LEU</v>
          </cell>
        </row>
        <row r="100">
          <cell r="P100" t="str">
            <v>SAUDI ARABIAN RIYAL</v>
          </cell>
        </row>
        <row r="101">
          <cell r="P101" t="str">
            <v>SINGAPORE DOLLAR</v>
          </cell>
        </row>
        <row r="102">
          <cell r="P102" t="str">
            <v>SLOVAK KORUNA</v>
          </cell>
        </row>
        <row r="103">
          <cell r="P103" t="str">
            <v>SOUTH AFRICAN RAND</v>
          </cell>
        </row>
        <row r="104">
          <cell r="P104" t="str">
            <v>SOUTH KOREAN WON</v>
          </cell>
        </row>
        <row r="105">
          <cell r="P105" t="str">
            <v>SWEDISH KRONA</v>
          </cell>
        </row>
        <row r="106">
          <cell r="P106" t="str">
            <v>SWISS FRANC</v>
          </cell>
        </row>
        <row r="107">
          <cell r="P107" t="str">
            <v>THAI BAHT</v>
          </cell>
        </row>
        <row r="108">
          <cell r="P108" t="str">
            <v>TURKISH LIRA</v>
          </cell>
        </row>
        <row r="109">
          <cell r="P109" t="str">
            <v>U.S. DOLLAR</v>
          </cell>
        </row>
        <row r="110">
          <cell r="P110" t="str">
            <v>VENEZUELAN BOLIVAR</v>
          </cell>
        </row>
        <row r="111">
          <cell r="P111" t="str">
            <v>VIETNAMESE DONG</v>
          </cell>
        </row>
      </sheetData>
      <sheetData sheetId="10" refreshError="1">
        <row r="3">
          <cell r="H3">
            <v>37865</v>
          </cell>
          <cell r="T3">
            <v>38231</v>
          </cell>
          <cell r="AF3">
            <v>38596</v>
          </cell>
          <cell r="AR3">
            <v>38961</v>
          </cell>
          <cell r="BD3">
            <v>39326</v>
          </cell>
          <cell r="BP3">
            <v>39692</v>
          </cell>
          <cell r="CB3">
            <v>40057</v>
          </cell>
          <cell r="CN3">
            <v>40422</v>
          </cell>
          <cell r="CZ3">
            <v>40787</v>
          </cell>
          <cell r="DL3">
            <v>41153</v>
          </cell>
          <cell r="DX3">
            <v>41518</v>
          </cell>
          <cell r="EL3" t="str">
            <v>Summary</v>
          </cell>
        </row>
        <row r="4">
          <cell r="H4">
            <v>37500</v>
          </cell>
          <cell r="I4">
            <v>37530</v>
          </cell>
          <cell r="J4">
            <v>37561</v>
          </cell>
          <cell r="K4">
            <v>37591</v>
          </cell>
          <cell r="L4">
            <v>37622</v>
          </cell>
          <cell r="M4">
            <v>37653</v>
          </cell>
          <cell r="N4">
            <v>37681</v>
          </cell>
          <cell r="O4">
            <v>37712</v>
          </cell>
          <cell r="P4">
            <v>37742</v>
          </cell>
          <cell r="Q4">
            <v>37773</v>
          </cell>
          <cell r="R4">
            <v>37803</v>
          </cell>
          <cell r="S4">
            <v>37834</v>
          </cell>
          <cell r="T4">
            <v>37865</v>
          </cell>
          <cell r="U4">
            <v>37895</v>
          </cell>
          <cell r="V4">
            <v>37926</v>
          </cell>
          <cell r="W4">
            <v>37956</v>
          </cell>
          <cell r="X4">
            <v>37987</v>
          </cell>
          <cell r="Y4">
            <v>38018</v>
          </cell>
          <cell r="Z4">
            <v>38047</v>
          </cell>
          <cell r="AA4">
            <v>38078</v>
          </cell>
          <cell r="AB4">
            <v>38108</v>
          </cell>
          <cell r="AC4">
            <v>38139</v>
          </cell>
          <cell r="AD4">
            <v>38169</v>
          </cell>
          <cell r="AE4">
            <v>38200</v>
          </cell>
          <cell r="AF4">
            <v>38231</v>
          </cell>
          <cell r="AG4">
            <v>38261</v>
          </cell>
          <cell r="AH4">
            <v>38292</v>
          </cell>
          <cell r="AI4">
            <v>38322</v>
          </cell>
          <cell r="AJ4">
            <v>38353</v>
          </cell>
          <cell r="AK4">
            <v>38384</v>
          </cell>
          <cell r="AL4">
            <v>38412</v>
          </cell>
          <cell r="AM4">
            <v>38443</v>
          </cell>
          <cell r="AN4">
            <v>38473</v>
          </cell>
          <cell r="AO4">
            <v>38504</v>
          </cell>
          <cell r="AP4">
            <v>38534</v>
          </cell>
          <cell r="AQ4">
            <v>38565</v>
          </cell>
          <cell r="AR4">
            <v>38596</v>
          </cell>
          <cell r="AS4">
            <v>38626</v>
          </cell>
          <cell r="AT4">
            <v>38657</v>
          </cell>
          <cell r="AU4">
            <v>38687</v>
          </cell>
          <cell r="AV4">
            <v>38718</v>
          </cell>
          <cell r="AW4">
            <v>38749</v>
          </cell>
          <cell r="AX4">
            <v>38777</v>
          </cell>
          <cell r="AY4">
            <v>38808</v>
          </cell>
          <cell r="AZ4">
            <v>38838</v>
          </cell>
          <cell r="BA4">
            <v>38869</v>
          </cell>
          <cell r="BB4">
            <v>38899</v>
          </cell>
          <cell r="BC4">
            <v>38930</v>
          </cell>
          <cell r="BD4">
            <v>38961</v>
          </cell>
          <cell r="BE4">
            <v>38991</v>
          </cell>
          <cell r="BF4">
            <v>39022</v>
          </cell>
          <cell r="BG4">
            <v>39052</v>
          </cell>
          <cell r="BH4">
            <v>39083</v>
          </cell>
          <cell r="BI4">
            <v>39114</v>
          </cell>
          <cell r="BJ4">
            <v>39142</v>
          </cell>
          <cell r="BK4">
            <v>39173</v>
          </cell>
          <cell r="BL4">
            <v>39203</v>
          </cell>
          <cell r="BM4">
            <v>39234</v>
          </cell>
          <cell r="BN4">
            <v>39264</v>
          </cell>
          <cell r="BO4">
            <v>39295</v>
          </cell>
          <cell r="BP4">
            <v>39326</v>
          </cell>
          <cell r="BQ4">
            <v>39356</v>
          </cell>
          <cell r="BR4">
            <v>39387</v>
          </cell>
          <cell r="BS4">
            <v>39417</v>
          </cell>
          <cell r="BT4">
            <v>39448</v>
          </cell>
          <cell r="BU4">
            <v>39479</v>
          </cell>
          <cell r="BV4">
            <v>39508</v>
          </cell>
          <cell r="BW4">
            <v>39539</v>
          </cell>
          <cell r="BX4">
            <v>39569</v>
          </cell>
          <cell r="BY4">
            <v>39600</v>
          </cell>
          <cell r="BZ4">
            <v>39630</v>
          </cell>
          <cell r="CA4">
            <v>39661</v>
          </cell>
          <cell r="CB4">
            <v>39692</v>
          </cell>
          <cell r="CC4">
            <v>39722</v>
          </cell>
          <cell r="CD4">
            <v>39753</v>
          </cell>
          <cell r="CE4">
            <v>39783</v>
          </cell>
          <cell r="CF4">
            <v>39814</v>
          </cell>
          <cell r="CG4">
            <v>39845</v>
          </cell>
          <cell r="CH4">
            <v>39873</v>
          </cell>
          <cell r="CI4">
            <v>39904</v>
          </cell>
          <cell r="CJ4">
            <v>39934</v>
          </cell>
          <cell r="CK4">
            <v>39965</v>
          </cell>
          <cell r="CL4">
            <v>39995</v>
          </cell>
          <cell r="CM4">
            <v>40026</v>
          </cell>
          <cell r="CN4">
            <v>40057</v>
          </cell>
          <cell r="CO4">
            <v>40087</v>
          </cell>
          <cell r="CP4">
            <v>40118</v>
          </cell>
          <cell r="CQ4">
            <v>40148</v>
          </cell>
          <cell r="CR4">
            <v>40179</v>
          </cell>
          <cell r="CS4">
            <v>40210</v>
          </cell>
          <cell r="CT4">
            <v>40238</v>
          </cell>
          <cell r="CU4">
            <v>40269</v>
          </cell>
          <cell r="CV4">
            <v>40299</v>
          </cell>
          <cell r="CW4">
            <v>40330</v>
          </cell>
          <cell r="CX4">
            <v>40360</v>
          </cell>
          <cell r="CY4">
            <v>40391</v>
          </cell>
          <cell r="CZ4">
            <v>40422</v>
          </cell>
          <cell r="DA4">
            <v>40452</v>
          </cell>
          <cell r="DB4">
            <v>40483</v>
          </cell>
          <cell r="DC4">
            <v>40513</v>
          </cell>
          <cell r="DD4">
            <v>40544</v>
          </cell>
          <cell r="DE4">
            <v>40575</v>
          </cell>
          <cell r="DF4">
            <v>40603</v>
          </cell>
          <cell r="DG4">
            <v>40634</v>
          </cell>
          <cell r="DH4">
            <v>40664</v>
          </cell>
          <cell r="DI4">
            <v>40695</v>
          </cell>
          <cell r="DJ4">
            <v>40725</v>
          </cell>
          <cell r="DK4">
            <v>40756</v>
          </cell>
          <cell r="DL4">
            <v>40787</v>
          </cell>
          <cell r="DM4">
            <v>40817</v>
          </cell>
          <cell r="DN4">
            <v>40848</v>
          </cell>
          <cell r="DO4">
            <v>40878</v>
          </cell>
          <cell r="DP4">
            <v>40909</v>
          </cell>
          <cell r="DQ4">
            <v>40940</v>
          </cell>
          <cell r="DR4">
            <v>40969</v>
          </cell>
          <cell r="DS4">
            <v>41000</v>
          </cell>
          <cell r="DT4">
            <v>41030</v>
          </cell>
          <cell r="DU4">
            <v>41061</v>
          </cell>
          <cell r="DV4">
            <v>41091</v>
          </cell>
          <cell r="DW4">
            <v>41122</v>
          </cell>
          <cell r="DX4">
            <v>41153</v>
          </cell>
          <cell r="DY4">
            <v>41183</v>
          </cell>
          <cell r="DZ4">
            <v>41214</v>
          </cell>
          <cell r="EA4">
            <v>41244</v>
          </cell>
          <cell r="EB4">
            <v>41275</v>
          </cell>
          <cell r="EC4">
            <v>41306</v>
          </cell>
          <cell r="ED4">
            <v>41334</v>
          </cell>
          <cell r="EE4">
            <v>41365</v>
          </cell>
          <cell r="EF4">
            <v>41395</v>
          </cell>
          <cell r="EG4">
            <v>41426</v>
          </cell>
          <cell r="EH4">
            <v>41456</v>
          </cell>
          <cell r="EI4">
            <v>41487</v>
          </cell>
          <cell r="EL4">
            <v>37865</v>
          </cell>
          <cell r="EM4">
            <v>38231</v>
          </cell>
          <cell r="EN4">
            <v>38596</v>
          </cell>
          <cell r="EO4">
            <v>38961</v>
          </cell>
          <cell r="EP4">
            <v>39326</v>
          </cell>
          <cell r="EQ4">
            <v>39692</v>
          </cell>
          <cell r="ER4">
            <v>40057</v>
          </cell>
          <cell r="ES4">
            <v>40422</v>
          </cell>
          <cell r="ET4">
            <v>40787</v>
          </cell>
          <cell r="EU4">
            <v>41153</v>
          </cell>
          <cell r="EV4">
            <v>41518</v>
          </cell>
          <cell r="EW4" t="str">
            <v>Total</v>
          </cell>
          <cell r="FA4" t="str">
            <v>Checker</v>
          </cell>
        </row>
        <row r="95">
          <cell r="H95">
            <v>0</v>
          </cell>
          <cell r="I95">
            <v>0</v>
          </cell>
          <cell r="J95">
            <v>0</v>
          </cell>
          <cell r="K95">
            <v>0</v>
          </cell>
          <cell r="L95">
            <v>0</v>
          </cell>
          <cell r="M95">
            <v>0</v>
          </cell>
          <cell r="N95">
            <v>0</v>
          </cell>
          <cell r="O95">
            <v>0</v>
          </cell>
          <cell r="P95">
            <v>0</v>
          </cell>
          <cell r="Q95">
            <v>0</v>
          </cell>
          <cell r="R95">
            <v>0</v>
          </cell>
          <cell r="S95">
            <v>-4012.3680215706522</v>
          </cell>
          <cell r="T95">
            <v>-1239.1136537203483</v>
          </cell>
          <cell r="U95">
            <v>-1239.1136537203483</v>
          </cell>
          <cell r="V95">
            <v>-8860.0809531943723</v>
          </cell>
          <cell r="W95">
            <v>-8498.8951432620888</v>
          </cell>
          <cell r="X95">
            <v>-6240.2790510416908</v>
          </cell>
          <cell r="Y95">
            <v>-8717.8363404669471</v>
          </cell>
          <cell r="Z95">
            <v>-571.57898229531406</v>
          </cell>
          <cell r="AA95">
            <v>-473.26395611789212</v>
          </cell>
          <cell r="AB95">
            <v>-151.43325781055273</v>
          </cell>
          <cell r="AC95">
            <v>-4822.0289577713411</v>
          </cell>
          <cell r="AD95">
            <v>-13656.349720604119</v>
          </cell>
          <cell r="AE95">
            <v>-19363.994170095037</v>
          </cell>
          <cell r="AF95">
            <v>-6134.3818345180589</v>
          </cell>
          <cell r="AG95">
            <v>-2549.4817063056908</v>
          </cell>
          <cell r="AH95">
            <v>6485.9443973028101</v>
          </cell>
          <cell r="AI95">
            <v>3620.1129792121142</v>
          </cell>
          <cell r="AJ95">
            <v>11212.633505711119</v>
          </cell>
          <cell r="AK95">
            <v>6395.9736634688088</v>
          </cell>
          <cell r="AL95">
            <v>-7607.0095788782073</v>
          </cell>
          <cell r="AM95">
            <v>-9448.4037513848361</v>
          </cell>
          <cell r="AN95">
            <v>54670.314287405447</v>
          </cell>
          <cell r="AO95">
            <v>5464.5248310179522</v>
          </cell>
          <cell r="AP95">
            <v>12403.385747084072</v>
          </cell>
          <cell r="AQ95">
            <v>1005.6756784566824</v>
          </cell>
          <cell r="AR95">
            <v>1104.2507063170342</v>
          </cell>
          <cell r="AS95">
            <v>2014.7587719641324</v>
          </cell>
          <cell r="AT95">
            <v>6450.9035287973911</v>
          </cell>
          <cell r="AU95">
            <v>882.4319336880435</v>
          </cell>
          <cell r="AV95">
            <v>2171.8327781827356</v>
          </cell>
          <cell r="AW95">
            <v>-3539.0970471872424</v>
          </cell>
          <cell r="AX95">
            <v>-4401.0114205569025</v>
          </cell>
          <cell r="AY95">
            <v>-4103.3071750628587</v>
          </cell>
          <cell r="AZ95">
            <v>31666.899777507751</v>
          </cell>
          <cell r="BA95">
            <v>-385.55545789971438</v>
          </cell>
          <cell r="BB95">
            <v>5405.3841005055692</v>
          </cell>
          <cell r="BC95">
            <v>4969.2081352998539</v>
          </cell>
          <cell r="BD95">
            <v>3491.9819872343396</v>
          </cell>
          <cell r="BE95">
            <v>5584.5942938585285</v>
          </cell>
          <cell r="BF95">
            <v>8187.8451987762601</v>
          </cell>
          <cell r="BG95">
            <v>427.44780792603979</v>
          </cell>
          <cell r="BH95">
            <v>9427.6683666829867</v>
          </cell>
          <cell r="BI95">
            <v>13129.414442176863</v>
          </cell>
          <cell r="BJ95">
            <v>3319.7037147056362</v>
          </cell>
          <cell r="BK95">
            <v>6412.3730451201318</v>
          </cell>
          <cell r="BL95">
            <v>36519.50448548374</v>
          </cell>
          <cell r="BM95">
            <v>-1310.2117718224272</v>
          </cell>
          <cell r="BN95">
            <v>6252.3550205191132</v>
          </cell>
          <cell r="BO95">
            <v>5524.7788438812822</v>
          </cell>
          <cell r="BP95">
            <v>1966.2027699816608</v>
          </cell>
          <cell r="BQ95">
            <v>4793.0363743416183</v>
          </cell>
          <cell r="BR95">
            <v>5876.8362419155073</v>
          </cell>
          <cell r="BS95">
            <v>-600.95712074605581</v>
          </cell>
          <cell r="BT95">
            <v>7612.8609333343702</v>
          </cell>
          <cell r="BU95">
            <v>7543.2644395763564</v>
          </cell>
          <cell r="BV95">
            <v>-1470.000896523964</v>
          </cell>
          <cell r="BW95">
            <v>-2242.8119421739066</v>
          </cell>
          <cell r="BX95">
            <v>17486.967158253345</v>
          </cell>
          <cell r="BY95">
            <v>-666.92795188983109</v>
          </cell>
          <cell r="BZ95">
            <v>5599.1575185004094</v>
          </cell>
          <cell r="CA95">
            <v>3822.1085657472377</v>
          </cell>
          <cell r="CB95">
            <v>687.79282690039463</v>
          </cell>
          <cell r="CC95">
            <v>3961.8384101449847</v>
          </cell>
          <cell r="CD95">
            <v>3960.1343831704453</v>
          </cell>
          <cell r="CE95">
            <v>143.81097947611397</v>
          </cell>
          <cell r="CF95">
            <v>4164.9075334018016</v>
          </cell>
          <cell r="CG95">
            <v>4116.9616377228813</v>
          </cell>
          <cell r="CH95">
            <v>-411.46459701424737</v>
          </cell>
          <cell r="CI95">
            <v>-2218.6509909811939</v>
          </cell>
          <cell r="CJ95">
            <v>6038.2220625611481</v>
          </cell>
          <cell r="CK95">
            <v>147.84933704264949</v>
          </cell>
          <cell r="CL95">
            <v>3837.8446382838647</v>
          </cell>
          <cell r="CM95">
            <v>3600.3739116195484</v>
          </cell>
          <cell r="CN95">
            <v>1520.9140930022074</v>
          </cell>
          <cell r="CO95">
            <v>-1810.7959092102828</v>
          </cell>
          <cell r="CP95">
            <v>3841.4144493912845</v>
          </cell>
          <cell r="CQ95">
            <v>289.49703204349544</v>
          </cell>
          <cell r="CR95">
            <v>3843.1178837833613</v>
          </cell>
          <cell r="CS95">
            <v>3795.3297680668511</v>
          </cell>
          <cell r="CT95">
            <v>1733.0962786910816</v>
          </cell>
          <cell r="CU95">
            <v>-212.92161494997163</v>
          </cell>
          <cell r="CV95">
            <v>4960.4184327556632</v>
          </cell>
          <cell r="CW95">
            <v>185.38932833678882</v>
          </cell>
          <cell r="CX95">
            <v>3754.6090529651774</v>
          </cell>
          <cell r="CY95">
            <v>3514.3569548725372</v>
          </cell>
          <cell r="CZ95">
            <v>1413.6617839860737</v>
          </cell>
          <cell r="DA95">
            <v>3771.6571753694589</v>
          </cell>
          <cell r="DB95">
            <v>3769.9531483949213</v>
          </cell>
          <cell r="DC95">
            <v>4.0642779845202313</v>
          </cell>
          <cell r="DD95">
            <v>9980.8837854009271</v>
          </cell>
          <cell r="DE95">
            <v>0</v>
          </cell>
          <cell r="DF95">
            <v>-3563.1058047021274</v>
          </cell>
          <cell r="DG95">
            <v>0</v>
          </cell>
          <cell r="DH95">
            <v>0</v>
          </cell>
          <cell r="DI95">
            <v>-1255.7593598179003</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row>
        <row r="105">
          <cell r="FA105">
            <v>0</v>
          </cell>
        </row>
        <row r="106">
          <cell r="FA106">
            <v>0</v>
          </cell>
        </row>
        <row r="107">
          <cell r="FA107">
            <v>0</v>
          </cell>
        </row>
        <row r="108">
          <cell r="FA108">
            <v>0</v>
          </cell>
        </row>
        <row r="109">
          <cell r="FA109">
            <v>0</v>
          </cell>
        </row>
        <row r="110">
          <cell r="FA110">
            <v>0</v>
          </cell>
        </row>
        <row r="111">
          <cell r="FA111">
            <v>0</v>
          </cell>
        </row>
        <row r="112">
          <cell r="FA112">
            <v>0</v>
          </cell>
        </row>
        <row r="114">
          <cell r="H114">
            <v>0</v>
          </cell>
          <cell r="I114">
            <v>0</v>
          </cell>
          <cell r="J114">
            <v>0</v>
          </cell>
          <cell r="K114">
            <v>0</v>
          </cell>
          <cell r="L114">
            <v>0</v>
          </cell>
          <cell r="M114">
            <v>0</v>
          </cell>
          <cell r="N114">
            <v>0</v>
          </cell>
          <cell r="O114">
            <v>0</v>
          </cell>
          <cell r="P114">
            <v>0</v>
          </cell>
          <cell r="Q114">
            <v>0</v>
          </cell>
          <cell r="R114">
            <v>0</v>
          </cell>
          <cell r="S114">
            <v>-4012.3680215706522</v>
          </cell>
          <cell r="T114">
            <v>-1239.1136537203483</v>
          </cell>
          <cell r="U114">
            <v>-1239.1136537203483</v>
          </cell>
          <cell r="V114">
            <v>-8860.0809531943723</v>
          </cell>
          <cell r="W114">
            <v>-8498.8951432620888</v>
          </cell>
          <cell r="X114">
            <v>-6240.2790510416908</v>
          </cell>
          <cell r="Y114">
            <v>-8717.8363404669471</v>
          </cell>
          <cell r="Z114">
            <v>-571.57898229531406</v>
          </cell>
          <cell r="AA114">
            <v>-473.26395611789212</v>
          </cell>
          <cell r="AB114">
            <v>-151.43325781055273</v>
          </cell>
          <cell r="AC114">
            <v>-4822.0289577713411</v>
          </cell>
          <cell r="AD114">
            <v>-13656.349720604119</v>
          </cell>
          <cell r="AE114">
            <v>-19363.994170095037</v>
          </cell>
          <cell r="AF114">
            <v>-6134.3818345180589</v>
          </cell>
          <cell r="AG114">
            <v>-2549.4817063056908</v>
          </cell>
          <cell r="AH114">
            <v>6485.9443973028101</v>
          </cell>
          <cell r="AI114">
            <v>3620.1129792121142</v>
          </cell>
          <cell r="AJ114">
            <v>11212.633505711119</v>
          </cell>
          <cell r="AK114">
            <v>6395.9736634688088</v>
          </cell>
          <cell r="AL114">
            <v>-7607.0095788782073</v>
          </cell>
          <cell r="AM114">
            <v>-9448.4037513848361</v>
          </cell>
          <cell r="AN114">
            <v>54670.314287405447</v>
          </cell>
          <cell r="AO114">
            <v>5464.5248310179522</v>
          </cell>
          <cell r="AP114">
            <v>12403.385747084072</v>
          </cell>
          <cell r="AQ114">
            <v>1005.6756784566824</v>
          </cell>
          <cell r="AR114">
            <v>1104.2507063170342</v>
          </cell>
          <cell r="AS114">
            <v>2014.7587719641324</v>
          </cell>
          <cell r="AT114">
            <v>6450.9035287973911</v>
          </cell>
          <cell r="AU114">
            <v>882.4319336880435</v>
          </cell>
          <cell r="AV114">
            <v>2171.8327781827356</v>
          </cell>
          <cell r="AW114">
            <v>-3539.0970471872424</v>
          </cell>
          <cell r="AX114">
            <v>-4401.0114205569025</v>
          </cell>
          <cell r="AY114">
            <v>-4103.3071750628587</v>
          </cell>
          <cell r="AZ114">
            <v>31666.899777507751</v>
          </cell>
          <cell r="BA114">
            <v>-385.55545789971438</v>
          </cell>
          <cell r="BB114">
            <v>5405.3841005055692</v>
          </cell>
          <cell r="BC114">
            <v>4969.2081352998539</v>
          </cell>
          <cell r="BD114">
            <v>3491.9819872343396</v>
          </cell>
          <cell r="BE114">
            <v>5584.5942938585285</v>
          </cell>
          <cell r="BF114">
            <v>8187.8451987762601</v>
          </cell>
          <cell r="BG114">
            <v>427.44780792603979</v>
          </cell>
          <cell r="BH114">
            <v>9427.6683666829867</v>
          </cell>
          <cell r="BI114">
            <v>13129.414442176863</v>
          </cell>
          <cell r="BJ114">
            <v>3319.7037147056362</v>
          </cell>
          <cell r="BK114">
            <v>6412.3730451201318</v>
          </cell>
          <cell r="BL114">
            <v>36519.50448548374</v>
          </cell>
          <cell r="BM114">
            <v>-1310.2117718224272</v>
          </cell>
          <cell r="BN114">
            <v>6252.3550205191132</v>
          </cell>
          <cell r="BO114">
            <v>5524.7788438812822</v>
          </cell>
          <cell r="BP114">
            <v>1966.2027699816608</v>
          </cell>
          <cell r="BQ114">
            <v>4793.0363743416183</v>
          </cell>
          <cell r="BR114">
            <v>5876.8362419155073</v>
          </cell>
          <cell r="BS114">
            <v>-600.95712074605581</v>
          </cell>
          <cell r="BT114">
            <v>7612.8609333343702</v>
          </cell>
          <cell r="BU114">
            <v>7543.2644395763564</v>
          </cell>
          <cell r="BV114">
            <v>-1470.000896523964</v>
          </cell>
          <cell r="BW114">
            <v>-2242.8119421739066</v>
          </cell>
          <cell r="BX114">
            <v>17486.967158253345</v>
          </cell>
          <cell r="BY114">
            <v>-666.92795188983109</v>
          </cell>
          <cell r="BZ114">
            <v>5599.1575185004094</v>
          </cell>
          <cell r="CA114">
            <v>3822.1085657472377</v>
          </cell>
          <cell r="CB114">
            <v>687.79282690039463</v>
          </cell>
          <cell r="CC114">
            <v>3961.8384101449847</v>
          </cell>
          <cell r="CD114">
            <v>3960.1343831704453</v>
          </cell>
          <cell r="CE114">
            <v>143.81097947611397</v>
          </cell>
          <cell r="CF114">
            <v>4164.9075334018016</v>
          </cell>
          <cell r="CG114">
            <v>4116.9616377228813</v>
          </cell>
          <cell r="CH114">
            <v>-411.46459701424737</v>
          </cell>
          <cell r="CI114">
            <v>-2218.6509909811939</v>
          </cell>
          <cell r="CJ114">
            <v>6038.2220625611481</v>
          </cell>
          <cell r="CK114">
            <v>147.84933704264949</v>
          </cell>
          <cell r="CL114">
            <v>3837.8446382838647</v>
          </cell>
          <cell r="CM114">
            <v>3600.3739116195484</v>
          </cell>
          <cell r="CN114">
            <v>1520.9140930022074</v>
          </cell>
          <cell r="CO114">
            <v>-1810.7959092102828</v>
          </cell>
          <cell r="CP114">
            <v>3841.4144493912845</v>
          </cell>
          <cell r="CQ114">
            <v>289.49703204349544</v>
          </cell>
          <cell r="CR114">
            <v>3843.1178837833613</v>
          </cell>
          <cell r="CS114">
            <v>3795.3297680668511</v>
          </cell>
          <cell r="CT114">
            <v>1733.0962786910816</v>
          </cell>
          <cell r="CU114">
            <v>-212.92161494997163</v>
          </cell>
          <cell r="CV114">
            <v>4960.4184327556632</v>
          </cell>
          <cell r="CW114">
            <v>185.38932833678882</v>
          </cell>
          <cell r="CX114">
            <v>3754.6090529651774</v>
          </cell>
          <cell r="CY114">
            <v>3514.3569548725372</v>
          </cell>
          <cell r="CZ114">
            <v>1413.6617839860737</v>
          </cell>
          <cell r="DA114">
            <v>3771.6571753694589</v>
          </cell>
          <cell r="DB114">
            <v>3769.9531483949213</v>
          </cell>
          <cell r="DC114">
            <v>4.0642779845202313</v>
          </cell>
          <cell r="DD114">
            <v>9980.8837854009271</v>
          </cell>
          <cell r="DE114">
            <v>0</v>
          </cell>
          <cell r="DF114">
            <v>-3563.1058047021274</v>
          </cell>
          <cell r="DG114">
            <v>0</v>
          </cell>
          <cell r="DH114">
            <v>0</v>
          </cell>
          <cell r="DI114">
            <v>-1255.7593598179003</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row>
        <row r="122">
          <cell r="B122" t="str">
            <v>1st Month of Positive Cumulative Pre-Risk Adj CF</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1</v>
          </cell>
          <cell r="AT122">
            <v>0</v>
          </cell>
          <cell r="AU122">
            <v>0</v>
          </cell>
          <cell r="AV122">
            <v>0</v>
          </cell>
          <cell r="AW122">
            <v>0</v>
          </cell>
          <cell r="AX122">
            <v>0</v>
          </cell>
          <cell r="AY122">
            <v>0</v>
          </cell>
          <cell r="AZ122">
            <v>1</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row>
        <row r="123">
          <cell r="B123" t="str">
            <v>Months</v>
          </cell>
          <cell r="H123">
            <v>37500</v>
          </cell>
          <cell r="I123">
            <v>37530</v>
          </cell>
          <cell r="J123">
            <v>37561</v>
          </cell>
          <cell r="K123">
            <v>37591</v>
          </cell>
          <cell r="L123">
            <v>37622</v>
          </cell>
          <cell r="M123">
            <v>37653</v>
          </cell>
          <cell r="N123">
            <v>37681</v>
          </cell>
          <cell r="O123">
            <v>37712</v>
          </cell>
          <cell r="P123">
            <v>37742</v>
          </cell>
          <cell r="Q123">
            <v>37773</v>
          </cell>
          <cell r="R123">
            <v>37803</v>
          </cell>
          <cell r="S123">
            <v>37834</v>
          </cell>
          <cell r="T123">
            <v>37865</v>
          </cell>
          <cell r="U123">
            <v>37895</v>
          </cell>
          <cell r="V123">
            <v>37926</v>
          </cell>
          <cell r="W123">
            <v>37956</v>
          </cell>
          <cell r="X123">
            <v>37987</v>
          </cell>
          <cell r="Y123">
            <v>38018</v>
          </cell>
          <cell r="Z123">
            <v>38047</v>
          </cell>
          <cell r="AA123">
            <v>38078</v>
          </cell>
          <cell r="AB123">
            <v>38108</v>
          </cell>
          <cell r="AC123">
            <v>38139</v>
          </cell>
          <cell r="AD123">
            <v>38169</v>
          </cell>
          <cell r="AE123">
            <v>38200</v>
          </cell>
          <cell r="AF123">
            <v>38231</v>
          </cell>
          <cell r="AG123">
            <v>38261</v>
          </cell>
          <cell r="AH123">
            <v>38292</v>
          </cell>
          <cell r="AI123">
            <v>38322</v>
          </cell>
          <cell r="AJ123">
            <v>38353</v>
          </cell>
          <cell r="AK123">
            <v>38384</v>
          </cell>
          <cell r="AL123">
            <v>38412</v>
          </cell>
          <cell r="AM123">
            <v>38443</v>
          </cell>
          <cell r="AN123">
            <v>38473</v>
          </cell>
          <cell r="AO123">
            <v>38504</v>
          </cell>
          <cell r="AP123">
            <v>38534</v>
          </cell>
          <cell r="AQ123">
            <v>38565</v>
          </cell>
          <cell r="AR123">
            <v>38596</v>
          </cell>
          <cell r="AS123">
            <v>38626</v>
          </cell>
          <cell r="AT123">
            <v>38657</v>
          </cell>
          <cell r="AU123">
            <v>38687</v>
          </cell>
          <cell r="AV123">
            <v>38718</v>
          </cell>
          <cell r="AW123">
            <v>38749</v>
          </cell>
          <cell r="AX123">
            <v>38777</v>
          </cell>
          <cell r="AY123">
            <v>38808</v>
          </cell>
          <cell r="AZ123">
            <v>38838</v>
          </cell>
          <cell r="BA123">
            <v>38869</v>
          </cell>
          <cell r="BB123">
            <v>38899</v>
          </cell>
          <cell r="BC123">
            <v>38930</v>
          </cell>
          <cell r="BD123">
            <v>38961</v>
          </cell>
          <cell r="BE123">
            <v>38991</v>
          </cell>
          <cell r="BF123">
            <v>39022</v>
          </cell>
          <cell r="BG123">
            <v>39052</v>
          </cell>
          <cell r="BH123">
            <v>39083</v>
          </cell>
          <cell r="BI123">
            <v>39114</v>
          </cell>
          <cell r="BJ123">
            <v>39142</v>
          </cell>
          <cell r="BK123">
            <v>39173</v>
          </cell>
          <cell r="BL123">
            <v>39203</v>
          </cell>
          <cell r="BM123">
            <v>39234</v>
          </cell>
          <cell r="BN123">
            <v>39264</v>
          </cell>
          <cell r="BO123">
            <v>39295</v>
          </cell>
          <cell r="BP123">
            <v>39326</v>
          </cell>
          <cell r="BQ123">
            <v>39356</v>
          </cell>
          <cell r="BR123">
            <v>39387</v>
          </cell>
          <cell r="BS123">
            <v>39417</v>
          </cell>
          <cell r="BT123">
            <v>39448</v>
          </cell>
          <cell r="BU123">
            <v>39479</v>
          </cell>
          <cell r="BV123">
            <v>39508</v>
          </cell>
          <cell r="BW123">
            <v>39539</v>
          </cell>
          <cell r="BX123">
            <v>39569</v>
          </cell>
          <cell r="BY123">
            <v>39600</v>
          </cell>
          <cell r="BZ123">
            <v>39630</v>
          </cell>
          <cell r="CA123">
            <v>39661</v>
          </cell>
          <cell r="CB123">
            <v>39692</v>
          </cell>
          <cell r="CC123">
            <v>39722</v>
          </cell>
          <cell r="CD123">
            <v>39753</v>
          </cell>
          <cell r="CE123">
            <v>39783</v>
          </cell>
          <cell r="CF123">
            <v>39814</v>
          </cell>
          <cell r="CG123">
            <v>39845</v>
          </cell>
          <cell r="CH123">
            <v>39873</v>
          </cell>
          <cell r="CI123">
            <v>39904</v>
          </cell>
          <cell r="CJ123">
            <v>39934</v>
          </cell>
          <cell r="CK123">
            <v>39965</v>
          </cell>
          <cell r="CL123">
            <v>39995</v>
          </cell>
          <cell r="CM123">
            <v>40026</v>
          </cell>
          <cell r="CN123">
            <v>40057</v>
          </cell>
          <cell r="CO123">
            <v>40087</v>
          </cell>
          <cell r="CP123">
            <v>40118</v>
          </cell>
          <cell r="CQ123">
            <v>40148</v>
          </cell>
          <cell r="CR123">
            <v>40179</v>
          </cell>
          <cell r="CS123">
            <v>40210</v>
          </cell>
          <cell r="CT123">
            <v>40238</v>
          </cell>
          <cell r="CU123">
            <v>40269</v>
          </cell>
          <cell r="CV123">
            <v>40299</v>
          </cell>
          <cell r="CW123">
            <v>40330</v>
          </cell>
          <cell r="CX123">
            <v>40360</v>
          </cell>
          <cell r="CY123">
            <v>40391</v>
          </cell>
          <cell r="CZ123">
            <v>40422</v>
          </cell>
          <cell r="DA123">
            <v>40452</v>
          </cell>
          <cell r="DB123">
            <v>40483</v>
          </cell>
          <cell r="DC123">
            <v>40513</v>
          </cell>
          <cell r="DD123">
            <v>40544</v>
          </cell>
          <cell r="DE123">
            <v>40575</v>
          </cell>
          <cell r="DF123">
            <v>40603</v>
          </cell>
          <cell r="DG123">
            <v>40634</v>
          </cell>
          <cell r="DH123">
            <v>40664</v>
          </cell>
          <cell r="DI123">
            <v>40695</v>
          </cell>
          <cell r="DJ123">
            <v>40725</v>
          </cell>
          <cell r="DK123">
            <v>40756</v>
          </cell>
          <cell r="DL123">
            <v>40787</v>
          </cell>
          <cell r="DM123">
            <v>40817</v>
          </cell>
          <cell r="DN123">
            <v>40848</v>
          </cell>
          <cell r="DO123">
            <v>40878</v>
          </cell>
          <cell r="DP123">
            <v>40909</v>
          </cell>
          <cell r="DQ123">
            <v>40940</v>
          </cell>
          <cell r="DR123">
            <v>40969</v>
          </cell>
          <cell r="DS123">
            <v>41000</v>
          </cell>
          <cell r="DT123">
            <v>41030</v>
          </cell>
          <cell r="DU123">
            <v>41061</v>
          </cell>
          <cell r="DV123">
            <v>41091</v>
          </cell>
          <cell r="DW123">
            <v>41122</v>
          </cell>
          <cell r="DX123">
            <v>41153</v>
          </cell>
          <cell r="DY123">
            <v>41183</v>
          </cell>
          <cell r="DZ123">
            <v>41214</v>
          </cell>
          <cell r="EA123">
            <v>41244</v>
          </cell>
          <cell r="EB123">
            <v>41275</v>
          </cell>
          <cell r="EC123">
            <v>41306</v>
          </cell>
          <cell r="ED123">
            <v>41334</v>
          </cell>
          <cell r="EE123">
            <v>41365</v>
          </cell>
          <cell r="EF123">
            <v>41395</v>
          </cell>
          <cell r="EG123">
            <v>41426</v>
          </cell>
          <cell r="EH123">
            <v>41456</v>
          </cell>
          <cell r="EI123">
            <v>41487</v>
          </cell>
        </row>
        <row r="124">
          <cell r="B124" t="str">
            <v>Pre-Risk Cumulative Free Cash Flow</v>
          </cell>
          <cell r="H124">
            <v>0</v>
          </cell>
          <cell r="I124">
            <v>0</v>
          </cell>
          <cell r="J124">
            <v>0</v>
          </cell>
          <cell r="K124">
            <v>0</v>
          </cell>
          <cell r="L124">
            <v>0</v>
          </cell>
          <cell r="M124">
            <v>0</v>
          </cell>
          <cell r="N124">
            <v>0</v>
          </cell>
          <cell r="O124">
            <v>0</v>
          </cell>
          <cell r="P124">
            <v>0</v>
          </cell>
          <cell r="Q124">
            <v>0</v>
          </cell>
          <cell r="R124">
            <v>0</v>
          </cell>
          <cell r="S124">
            <v>-4012.3680215706522</v>
          </cell>
          <cell r="T124">
            <v>-5251.481675291001</v>
          </cell>
          <cell r="U124">
            <v>-6490.5953290113493</v>
          </cell>
          <cell r="V124">
            <v>-15350.676282205721</v>
          </cell>
          <cell r="W124">
            <v>-23849.57142546781</v>
          </cell>
          <cell r="X124">
            <v>-30089.850476509499</v>
          </cell>
          <cell r="Y124">
            <v>-38807.686816976449</v>
          </cell>
          <cell r="Z124">
            <v>-39379.265799271765</v>
          </cell>
          <cell r="AA124">
            <v>-39852.52975538966</v>
          </cell>
          <cell r="AB124">
            <v>-40003.963013200213</v>
          </cell>
          <cell r="AC124">
            <v>-44825.991970971554</v>
          </cell>
          <cell r="AD124">
            <v>-58482.341691575675</v>
          </cell>
          <cell r="AE124">
            <v>-77846.335861670712</v>
          </cell>
          <cell r="AF124">
            <v>-83980.717696188774</v>
          </cell>
          <cell r="AG124">
            <v>-86530.199402494472</v>
          </cell>
          <cell r="AH124">
            <v>-80044.255005191662</v>
          </cell>
          <cell r="AI124">
            <v>-76424.142025979541</v>
          </cell>
          <cell r="AJ124">
            <v>-65211.50852026842</v>
          </cell>
          <cell r="AK124">
            <v>-58815.534856799612</v>
          </cell>
          <cell r="AL124">
            <v>-66422.544435677817</v>
          </cell>
          <cell r="AM124">
            <v>-75870.948187062648</v>
          </cell>
          <cell r="AN124">
            <v>-21200.633899657201</v>
          </cell>
          <cell r="AO124">
            <v>-15736.109068639249</v>
          </cell>
          <cell r="AP124">
            <v>-3332.7233215551769</v>
          </cell>
          <cell r="AQ124">
            <v>-2327.0476430984945</v>
          </cell>
          <cell r="AR124">
            <v>-1222.7969367814603</v>
          </cell>
          <cell r="AS124">
            <v>791.96183518267208</v>
          </cell>
          <cell r="AT124">
            <v>7242.8653639800632</v>
          </cell>
          <cell r="AU124">
            <v>8125.2972976681067</v>
          </cell>
          <cell r="AV124">
            <v>10297.130075850842</v>
          </cell>
          <cell r="AW124">
            <v>6758.0330286635999</v>
          </cell>
          <cell r="AX124">
            <v>2357.0216081066974</v>
          </cell>
          <cell r="AY124">
            <v>-1746.2855669561613</v>
          </cell>
          <cell r="AZ124">
            <v>29920.61421055159</v>
          </cell>
          <cell r="BA124">
            <v>29535.058752651876</v>
          </cell>
          <cell r="BB124">
            <v>34940.442853157445</v>
          </cell>
          <cell r="BC124">
            <v>39909.650988457302</v>
          </cell>
          <cell r="BD124">
            <v>43401.632975691638</v>
          </cell>
          <cell r="BE124">
            <v>48986.227269550167</v>
          </cell>
          <cell r="BF124">
            <v>57174.072468326427</v>
          </cell>
          <cell r="BG124">
            <v>57601.520276252464</v>
          </cell>
          <cell r="BH124">
            <v>67029.188642935449</v>
          </cell>
          <cell r="BI124">
            <v>80158.603085112307</v>
          </cell>
          <cell r="BJ124">
            <v>83478.306799817947</v>
          </cell>
          <cell r="BK124">
            <v>89890.679844938073</v>
          </cell>
          <cell r="BL124">
            <v>126410.18433042182</v>
          </cell>
          <cell r="BM124">
            <v>125099.97255859939</v>
          </cell>
          <cell r="BN124">
            <v>131352.32757911849</v>
          </cell>
          <cell r="BO124">
            <v>136877.10642299976</v>
          </cell>
          <cell r="BP124">
            <v>138843.30919298143</v>
          </cell>
          <cell r="BQ124">
            <v>143636.34556732303</v>
          </cell>
          <cell r="BR124">
            <v>149513.18180923854</v>
          </cell>
          <cell r="BS124">
            <v>148912.22468849248</v>
          </cell>
          <cell r="BT124">
            <v>156525.08562182685</v>
          </cell>
          <cell r="BU124">
            <v>164068.35006140321</v>
          </cell>
          <cell r="BV124">
            <v>162598.34916487924</v>
          </cell>
          <cell r="BW124">
            <v>160355.53722270534</v>
          </cell>
          <cell r="BX124">
            <v>177842.50438095868</v>
          </cell>
          <cell r="BY124">
            <v>177175.57642906884</v>
          </cell>
          <cell r="BZ124">
            <v>182774.73394756924</v>
          </cell>
          <cell r="CA124">
            <v>186596.84251331649</v>
          </cell>
          <cell r="CB124">
            <v>187284.63534021689</v>
          </cell>
          <cell r="CC124">
            <v>191246.47375036188</v>
          </cell>
          <cell r="CD124">
            <v>195206.60813353234</v>
          </cell>
          <cell r="CE124">
            <v>195350.41911300845</v>
          </cell>
          <cell r="CF124">
            <v>199515.32664641025</v>
          </cell>
          <cell r="CG124">
            <v>203632.28828413313</v>
          </cell>
          <cell r="CH124">
            <v>203220.82368711889</v>
          </cell>
          <cell r="CI124">
            <v>201002.17269613768</v>
          </cell>
          <cell r="CJ124">
            <v>207040.39475869882</v>
          </cell>
          <cell r="CK124">
            <v>207188.24409574148</v>
          </cell>
          <cell r="CL124">
            <v>211026.08873402534</v>
          </cell>
          <cell r="CM124">
            <v>214626.46264564488</v>
          </cell>
          <cell r="CN124">
            <v>216147.37673864709</v>
          </cell>
          <cell r="CO124">
            <v>214336.5808294368</v>
          </cell>
          <cell r="CP124">
            <v>218177.99527882808</v>
          </cell>
          <cell r="CQ124">
            <v>218467.49231087157</v>
          </cell>
          <cell r="CR124">
            <v>222310.61019465493</v>
          </cell>
          <cell r="CS124">
            <v>226105.93996272178</v>
          </cell>
          <cell r="CT124">
            <v>227839.03624141286</v>
          </cell>
          <cell r="CU124">
            <v>227626.11462646289</v>
          </cell>
          <cell r="CV124">
            <v>232586.53305921855</v>
          </cell>
          <cell r="CW124">
            <v>232771.92238755533</v>
          </cell>
          <cell r="CX124">
            <v>236526.53144052051</v>
          </cell>
          <cell r="CY124">
            <v>240040.88839539306</v>
          </cell>
          <cell r="CZ124">
            <v>241454.55017937915</v>
          </cell>
          <cell r="DA124">
            <v>245226.20735474862</v>
          </cell>
          <cell r="DB124">
            <v>248996.16050314353</v>
          </cell>
          <cell r="DC124">
            <v>249000.22478112805</v>
          </cell>
          <cell r="DD124">
            <v>258981.10856652897</v>
          </cell>
          <cell r="DE124">
            <v>258981.10856652897</v>
          </cell>
          <cell r="DF124">
            <v>255418.00276182685</v>
          </cell>
          <cell r="DG124">
            <v>255418.00276182685</v>
          </cell>
          <cell r="DH124">
            <v>255418.00276182685</v>
          </cell>
          <cell r="DI124">
            <v>254162.24340200896</v>
          </cell>
          <cell r="DJ124">
            <v>254162.24340200896</v>
          </cell>
          <cell r="DK124">
            <v>254162.24340200896</v>
          </cell>
          <cell r="DL124">
            <v>254162.24340200896</v>
          </cell>
          <cell r="DM124">
            <v>254162.24340200896</v>
          </cell>
          <cell r="DN124">
            <v>254162.24340200896</v>
          </cell>
          <cell r="DO124">
            <v>254162.24340200896</v>
          </cell>
          <cell r="DP124">
            <v>254162.24340200896</v>
          </cell>
          <cell r="DQ124">
            <v>254162.24340200896</v>
          </cell>
          <cell r="DR124">
            <v>254162.24340200896</v>
          </cell>
          <cell r="DS124">
            <v>254162.24340200896</v>
          </cell>
          <cell r="DT124">
            <v>254162.24340200896</v>
          </cell>
          <cell r="DU124">
            <v>254162.24340200896</v>
          </cell>
          <cell r="DV124">
            <v>254162.24340200896</v>
          </cell>
          <cell r="DW124">
            <v>254162.24340200896</v>
          </cell>
          <cell r="DX124">
            <v>254162.24340200896</v>
          </cell>
          <cell r="DY124">
            <v>254162.24340200896</v>
          </cell>
          <cell r="DZ124">
            <v>254162.24340200896</v>
          </cell>
          <cell r="EA124">
            <v>254162.24340200896</v>
          </cell>
          <cell r="EB124">
            <v>254162.24340200896</v>
          </cell>
          <cell r="EC124">
            <v>254162.24340200896</v>
          </cell>
          <cell r="ED124">
            <v>254162.24340200896</v>
          </cell>
          <cell r="EE124">
            <v>254162.24340200896</v>
          </cell>
          <cell r="EF124">
            <v>254162.24340200896</v>
          </cell>
          <cell r="EG124">
            <v>254162.24340200896</v>
          </cell>
          <cell r="EH124">
            <v>254162.24340200896</v>
          </cell>
          <cell r="EI124">
            <v>254162.24340200896</v>
          </cell>
        </row>
        <row r="126">
          <cell r="E126">
            <v>38626</v>
          </cell>
        </row>
        <row r="128">
          <cell r="B128" t="str">
            <v>1st Month of Positive Pre-Risk Adj CF</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1</v>
          </cell>
          <cell r="AI128">
            <v>0</v>
          </cell>
          <cell r="AJ128">
            <v>0</v>
          </cell>
          <cell r="AK128">
            <v>0</v>
          </cell>
          <cell r="AL128">
            <v>0</v>
          </cell>
          <cell r="AM128">
            <v>0</v>
          </cell>
          <cell r="AN128">
            <v>1</v>
          </cell>
          <cell r="AO128">
            <v>0</v>
          </cell>
          <cell r="AP128">
            <v>0</v>
          </cell>
          <cell r="AQ128">
            <v>0</v>
          </cell>
          <cell r="AR128">
            <v>0</v>
          </cell>
          <cell r="AS128">
            <v>0</v>
          </cell>
          <cell r="AT128">
            <v>0</v>
          </cell>
          <cell r="AU128">
            <v>0</v>
          </cell>
          <cell r="AV128">
            <v>0</v>
          </cell>
          <cell r="AW128">
            <v>0</v>
          </cell>
          <cell r="AX128">
            <v>0</v>
          </cell>
          <cell r="AY128">
            <v>0</v>
          </cell>
          <cell r="AZ128">
            <v>1</v>
          </cell>
          <cell r="BA128">
            <v>0</v>
          </cell>
          <cell r="BB128">
            <v>1</v>
          </cell>
          <cell r="BC128">
            <v>0</v>
          </cell>
          <cell r="BD128">
            <v>0</v>
          </cell>
          <cell r="BE128">
            <v>0</v>
          </cell>
          <cell r="BF128">
            <v>0</v>
          </cell>
          <cell r="BG128">
            <v>0</v>
          </cell>
          <cell r="BH128">
            <v>0</v>
          </cell>
          <cell r="BI128">
            <v>0</v>
          </cell>
          <cell r="BJ128">
            <v>0</v>
          </cell>
          <cell r="BK128">
            <v>0</v>
          </cell>
          <cell r="BL128">
            <v>0</v>
          </cell>
          <cell r="BM128">
            <v>0</v>
          </cell>
          <cell r="BN128">
            <v>1</v>
          </cell>
          <cell r="BO128">
            <v>0</v>
          </cell>
          <cell r="BP128">
            <v>0</v>
          </cell>
          <cell r="BQ128">
            <v>0</v>
          </cell>
          <cell r="BR128">
            <v>0</v>
          </cell>
          <cell r="BS128">
            <v>0</v>
          </cell>
          <cell r="BT128">
            <v>1</v>
          </cell>
          <cell r="BU128">
            <v>0</v>
          </cell>
          <cell r="BV128">
            <v>0</v>
          </cell>
          <cell r="BW128">
            <v>0</v>
          </cell>
          <cell r="BX128">
            <v>1</v>
          </cell>
          <cell r="BY128">
            <v>0</v>
          </cell>
          <cell r="BZ128">
            <v>1</v>
          </cell>
          <cell r="CA128">
            <v>0</v>
          </cell>
          <cell r="CB128">
            <v>0</v>
          </cell>
          <cell r="CC128">
            <v>0</v>
          </cell>
          <cell r="CD128">
            <v>0</v>
          </cell>
          <cell r="CE128">
            <v>0</v>
          </cell>
          <cell r="CF128">
            <v>0</v>
          </cell>
          <cell r="CG128">
            <v>0</v>
          </cell>
          <cell r="CH128">
            <v>0</v>
          </cell>
          <cell r="CI128">
            <v>0</v>
          </cell>
          <cell r="CJ128">
            <v>1</v>
          </cell>
          <cell r="CK128">
            <v>0</v>
          </cell>
          <cell r="CL128">
            <v>0</v>
          </cell>
          <cell r="CM128">
            <v>0</v>
          </cell>
          <cell r="CN128">
            <v>0</v>
          </cell>
          <cell r="CO128">
            <v>0</v>
          </cell>
          <cell r="CP128">
            <v>1</v>
          </cell>
          <cell r="CQ128">
            <v>0</v>
          </cell>
          <cell r="CR128">
            <v>0</v>
          </cell>
          <cell r="CS128">
            <v>0</v>
          </cell>
          <cell r="CT128">
            <v>0</v>
          </cell>
          <cell r="CU128">
            <v>0</v>
          </cell>
          <cell r="CV128">
            <v>1</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row>
        <row r="129">
          <cell r="B129" t="str">
            <v>Months</v>
          </cell>
          <cell r="H129">
            <v>37500</v>
          </cell>
          <cell r="I129">
            <v>37530</v>
          </cell>
          <cell r="J129">
            <v>37561</v>
          </cell>
          <cell r="K129">
            <v>37591</v>
          </cell>
          <cell r="L129">
            <v>37622</v>
          </cell>
          <cell r="M129">
            <v>37653</v>
          </cell>
          <cell r="N129">
            <v>37681</v>
          </cell>
          <cell r="O129">
            <v>37712</v>
          </cell>
          <cell r="P129">
            <v>37742</v>
          </cell>
          <cell r="Q129">
            <v>37773</v>
          </cell>
          <cell r="R129">
            <v>37803</v>
          </cell>
          <cell r="S129">
            <v>37834</v>
          </cell>
          <cell r="T129">
            <v>37865</v>
          </cell>
          <cell r="U129">
            <v>37895</v>
          </cell>
          <cell r="V129">
            <v>37926</v>
          </cell>
          <cell r="W129">
            <v>37956</v>
          </cell>
          <cell r="X129">
            <v>37987</v>
          </cell>
          <cell r="Y129">
            <v>38018</v>
          </cell>
          <cell r="Z129">
            <v>38047</v>
          </cell>
          <cell r="AA129">
            <v>38078</v>
          </cell>
          <cell r="AB129">
            <v>38108</v>
          </cell>
          <cell r="AC129">
            <v>38139</v>
          </cell>
          <cell r="AD129">
            <v>38169</v>
          </cell>
          <cell r="AE129">
            <v>38200</v>
          </cell>
          <cell r="AF129">
            <v>38231</v>
          </cell>
          <cell r="AG129">
            <v>38261</v>
          </cell>
          <cell r="AH129">
            <v>38292</v>
          </cell>
          <cell r="AI129">
            <v>38322</v>
          </cell>
          <cell r="AJ129">
            <v>38353</v>
          </cell>
          <cell r="AK129">
            <v>38384</v>
          </cell>
          <cell r="AL129">
            <v>38412</v>
          </cell>
          <cell r="AM129">
            <v>38443</v>
          </cell>
          <cell r="AN129">
            <v>38473</v>
          </cell>
          <cell r="AO129">
            <v>38504</v>
          </cell>
          <cell r="AP129">
            <v>38534</v>
          </cell>
          <cell r="AQ129">
            <v>38565</v>
          </cell>
          <cell r="AR129">
            <v>38596</v>
          </cell>
          <cell r="AS129">
            <v>38626</v>
          </cell>
          <cell r="AT129">
            <v>38657</v>
          </cell>
          <cell r="AU129">
            <v>38687</v>
          </cell>
          <cell r="AV129">
            <v>38718</v>
          </cell>
          <cell r="AW129">
            <v>38749</v>
          </cell>
          <cell r="AX129">
            <v>38777</v>
          </cell>
          <cell r="AY129">
            <v>38808</v>
          </cell>
          <cell r="AZ129">
            <v>38838</v>
          </cell>
          <cell r="BA129">
            <v>38869</v>
          </cell>
          <cell r="BB129">
            <v>38899</v>
          </cell>
          <cell r="BC129">
            <v>38930</v>
          </cell>
          <cell r="BD129">
            <v>38961</v>
          </cell>
          <cell r="BE129">
            <v>38991</v>
          </cell>
          <cell r="BF129">
            <v>39022</v>
          </cell>
          <cell r="BG129">
            <v>39052</v>
          </cell>
          <cell r="BH129">
            <v>39083</v>
          </cell>
          <cell r="BI129">
            <v>39114</v>
          </cell>
          <cell r="BJ129">
            <v>39142</v>
          </cell>
          <cell r="BK129">
            <v>39173</v>
          </cell>
          <cell r="BL129">
            <v>39203</v>
          </cell>
          <cell r="BM129">
            <v>39234</v>
          </cell>
          <cell r="BN129">
            <v>39264</v>
          </cell>
          <cell r="BO129">
            <v>39295</v>
          </cell>
          <cell r="BP129">
            <v>39326</v>
          </cell>
          <cell r="BQ129">
            <v>39356</v>
          </cell>
          <cell r="BR129">
            <v>39387</v>
          </cell>
          <cell r="BS129">
            <v>39417</v>
          </cell>
          <cell r="BT129">
            <v>39448</v>
          </cell>
          <cell r="BU129">
            <v>39479</v>
          </cell>
          <cell r="BV129">
            <v>39508</v>
          </cell>
          <cell r="BW129">
            <v>39539</v>
          </cell>
          <cell r="BX129">
            <v>39569</v>
          </cell>
          <cell r="BY129">
            <v>39600</v>
          </cell>
          <cell r="BZ129">
            <v>39630</v>
          </cell>
          <cell r="CA129">
            <v>39661</v>
          </cell>
          <cell r="CB129">
            <v>39692</v>
          </cell>
          <cell r="CC129">
            <v>39722</v>
          </cell>
          <cell r="CD129">
            <v>39753</v>
          </cell>
          <cell r="CE129">
            <v>39783</v>
          </cell>
          <cell r="CF129">
            <v>39814</v>
          </cell>
          <cell r="CG129">
            <v>39845</v>
          </cell>
          <cell r="CH129">
            <v>39873</v>
          </cell>
          <cell r="CI129">
            <v>39904</v>
          </cell>
          <cell r="CJ129">
            <v>39934</v>
          </cell>
          <cell r="CK129">
            <v>39965</v>
          </cell>
          <cell r="CL129">
            <v>39995</v>
          </cell>
          <cell r="CM129">
            <v>40026</v>
          </cell>
          <cell r="CN129">
            <v>40057</v>
          </cell>
          <cell r="CO129">
            <v>40087</v>
          </cell>
          <cell r="CP129">
            <v>40118</v>
          </cell>
          <cell r="CQ129">
            <v>40148</v>
          </cell>
          <cell r="CR129">
            <v>40179</v>
          </cell>
          <cell r="CS129">
            <v>40210</v>
          </cell>
          <cell r="CT129">
            <v>40238</v>
          </cell>
          <cell r="CU129">
            <v>40269</v>
          </cell>
          <cell r="CV129">
            <v>40299</v>
          </cell>
          <cell r="CW129">
            <v>40330</v>
          </cell>
          <cell r="CX129">
            <v>40360</v>
          </cell>
          <cell r="CY129">
            <v>40391</v>
          </cell>
          <cell r="CZ129">
            <v>40422</v>
          </cell>
          <cell r="DA129">
            <v>40452</v>
          </cell>
          <cell r="DB129">
            <v>40483</v>
          </cell>
          <cell r="DC129">
            <v>40513</v>
          </cell>
          <cell r="DD129">
            <v>40544</v>
          </cell>
          <cell r="DE129">
            <v>40575</v>
          </cell>
          <cell r="DF129">
            <v>40603</v>
          </cell>
          <cell r="DG129">
            <v>40634</v>
          </cell>
          <cell r="DH129">
            <v>40664</v>
          </cell>
          <cell r="DI129">
            <v>40695</v>
          </cell>
          <cell r="DJ129">
            <v>40725</v>
          </cell>
          <cell r="DK129">
            <v>40756</v>
          </cell>
          <cell r="DL129">
            <v>40787</v>
          </cell>
          <cell r="DM129">
            <v>40817</v>
          </cell>
          <cell r="DN129">
            <v>40848</v>
          </cell>
          <cell r="DO129">
            <v>40878</v>
          </cell>
          <cell r="DP129">
            <v>40909</v>
          </cell>
          <cell r="DQ129">
            <v>40940</v>
          </cell>
          <cell r="DR129">
            <v>40969</v>
          </cell>
          <cell r="DS129">
            <v>41000</v>
          </cell>
          <cell r="DT129">
            <v>41030</v>
          </cell>
          <cell r="DU129">
            <v>41061</v>
          </cell>
          <cell r="DV129">
            <v>41091</v>
          </cell>
          <cell r="DW129">
            <v>41122</v>
          </cell>
          <cell r="DX129">
            <v>41153</v>
          </cell>
          <cell r="DY129">
            <v>41183</v>
          </cell>
          <cell r="DZ129">
            <v>41214</v>
          </cell>
          <cell r="EA129">
            <v>41244</v>
          </cell>
          <cell r="EB129">
            <v>41275</v>
          </cell>
          <cell r="EC129">
            <v>41306</v>
          </cell>
          <cell r="ED129">
            <v>41334</v>
          </cell>
          <cell r="EE129">
            <v>41365</v>
          </cell>
          <cell r="EF129">
            <v>41395</v>
          </cell>
          <cell r="EG129">
            <v>41426</v>
          </cell>
          <cell r="EH129">
            <v>41456</v>
          </cell>
          <cell r="EI129">
            <v>41487</v>
          </cell>
        </row>
        <row r="130">
          <cell r="B130" t="str">
            <v>Pre-Risk Free Cash Flow</v>
          </cell>
          <cell r="H130">
            <v>0</v>
          </cell>
          <cell r="I130">
            <v>0</v>
          </cell>
          <cell r="J130">
            <v>0</v>
          </cell>
          <cell r="K130">
            <v>0</v>
          </cell>
          <cell r="L130">
            <v>0</v>
          </cell>
          <cell r="M130">
            <v>0</v>
          </cell>
          <cell r="N130">
            <v>0</v>
          </cell>
          <cell r="O130">
            <v>0</v>
          </cell>
          <cell r="P130">
            <v>0</v>
          </cell>
          <cell r="Q130">
            <v>0</v>
          </cell>
          <cell r="R130">
            <v>0</v>
          </cell>
          <cell r="S130">
            <v>-4012.3680215706522</v>
          </cell>
          <cell r="T130">
            <v>-1239.1136537203483</v>
          </cell>
          <cell r="U130">
            <v>-1239.1136537203483</v>
          </cell>
          <cell r="V130">
            <v>-8860.0809531943723</v>
          </cell>
          <cell r="W130">
            <v>-8498.8951432620888</v>
          </cell>
          <cell r="X130">
            <v>-6240.2790510416908</v>
          </cell>
          <cell r="Y130">
            <v>-8717.8363404669471</v>
          </cell>
          <cell r="Z130">
            <v>-571.57898229531406</v>
          </cell>
          <cell r="AA130">
            <v>-473.26395611789212</v>
          </cell>
          <cell r="AB130">
            <v>-151.43325781055273</v>
          </cell>
          <cell r="AC130">
            <v>-4822.0289577713411</v>
          </cell>
          <cell r="AD130">
            <v>-13656.349720604119</v>
          </cell>
          <cell r="AE130">
            <v>-19363.994170095037</v>
          </cell>
          <cell r="AF130">
            <v>-6134.3818345180589</v>
          </cell>
          <cell r="AG130">
            <v>-2549.4817063056908</v>
          </cell>
          <cell r="AH130">
            <v>6485.9443973028101</v>
          </cell>
          <cell r="AI130">
            <v>3620.1129792121142</v>
          </cell>
          <cell r="AJ130">
            <v>11212.633505711119</v>
          </cell>
          <cell r="AK130">
            <v>6395.9736634688088</v>
          </cell>
          <cell r="AL130">
            <v>-7607.0095788782073</v>
          </cell>
          <cell r="AM130">
            <v>-9448.4037513848361</v>
          </cell>
          <cell r="AN130">
            <v>54670.314287405447</v>
          </cell>
          <cell r="AO130">
            <v>5464.5248310179522</v>
          </cell>
          <cell r="AP130">
            <v>12403.385747084072</v>
          </cell>
          <cell r="AQ130">
            <v>1005.6756784566824</v>
          </cell>
          <cell r="AR130">
            <v>1104.2507063170342</v>
          </cell>
          <cell r="AS130">
            <v>2014.7587719641324</v>
          </cell>
          <cell r="AT130">
            <v>6450.9035287973911</v>
          </cell>
          <cell r="AU130">
            <v>882.4319336880435</v>
          </cell>
          <cell r="AV130">
            <v>2171.8327781827356</v>
          </cell>
          <cell r="AW130">
            <v>-3539.0970471872424</v>
          </cell>
          <cell r="AX130">
            <v>-4401.0114205569025</v>
          </cell>
          <cell r="AY130">
            <v>-4103.3071750628587</v>
          </cell>
          <cell r="AZ130">
            <v>31666.899777507751</v>
          </cell>
          <cell r="BA130">
            <v>-385.55545789971438</v>
          </cell>
          <cell r="BB130">
            <v>5405.3841005055692</v>
          </cell>
          <cell r="BC130">
            <v>4969.2081352998539</v>
          </cell>
          <cell r="BD130">
            <v>3491.9819872343396</v>
          </cell>
          <cell r="BE130">
            <v>5584.5942938585285</v>
          </cell>
          <cell r="BF130">
            <v>8187.8451987762601</v>
          </cell>
          <cell r="BG130">
            <v>427.44780792603979</v>
          </cell>
          <cell r="BH130">
            <v>9427.6683666829867</v>
          </cell>
          <cell r="BI130">
            <v>13129.414442176863</v>
          </cell>
          <cell r="BJ130">
            <v>3319.7037147056362</v>
          </cell>
          <cell r="BK130">
            <v>6412.3730451201318</v>
          </cell>
          <cell r="BL130">
            <v>36519.50448548374</v>
          </cell>
          <cell r="BM130">
            <v>-1310.2117718224272</v>
          </cell>
          <cell r="BN130">
            <v>6252.3550205191132</v>
          </cell>
          <cell r="BO130">
            <v>5524.7788438812822</v>
          </cell>
          <cell r="BP130">
            <v>1966.2027699816608</v>
          </cell>
          <cell r="BQ130">
            <v>4793.0363743416183</v>
          </cell>
          <cell r="BR130">
            <v>5876.8362419155073</v>
          </cell>
          <cell r="BS130">
            <v>-600.95712074605581</v>
          </cell>
          <cell r="BT130">
            <v>7612.8609333343702</v>
          </cell>
          <cell r="BU130">
            <v>7543.2644395763564</v>
          </cell>
          <cell r="BV130">
            <v>-1470.000896523964</v>
          </cell>
          <cell r="BW130">
            <v>-2242.8119421739066</v>
          </cell>
          <cell r="BX130">
            <v>17486.967158253345</v>
          </cell>
          <cell r="BY130">
            <v>-666.92795188983109</v>
          </cell>
          <cell r="BZ130">
            <v>5599.1575185004094</v>
          </cell>
          <cell r="CA130">
            <v>3822.1085657472377</v>
          </cell>
          <cell r="CB130">
            <v>687.79282690039463</v>
          </cell>
          <cell r="CC130">
            <v>3961.8384101449847</v>
          </cell>
          <cell r="CD130">
            <v>3960.1343831704453</v>
          </cell>
          <cell r="CE130">
            <v>143.81097947611397</v>
          </cell>
          <cell r="CF130">
            <v>4164.9075334018016</v>
          </cell>
          <cell r="CG130">
            <v>4116.9616377228813</v>
          </cell>
          <cell r="CH130">
            <v>-411.46459701424737</v>
          </cell>
          <cell r="CI130">
            <v>-2218.6509909811939</v>
          </cell>
          <cell r="CJ130">
            <v>6038.2220625611481</v>
          </cell>
          <cell r="CK130">
            <v>147.84933704264949</v>
          </cell>
          <cell r="CL130">
            <v>3837.8446382838647</v>
          </cell>
          <cell r="CM130">
            <v>3600.3739116195484</v>
          </cell>
          <cell r="CN130">
            <v>1520.9140930022074</v>
          </cell>
          <cell r="CO130">
            <v>-1810.7959092102828</v>
          </cell>
          <cell r="CP130">
            <v>3841.4144493912845</v>
          </cell>
          <cell r="CQ130">
            <v>289.49703204349544</v>
          </cell>
          <cell r="CR130">
            <v>3843.1178837833613</v>
          </cell>
          <cell r="CS130">
            <v>3795.3297680668511</v>
          </cell>
          <cell r="CT130">
            <v>1733.0962786910816</v>
          </cell>
          <cell r="CU130">
            <v>-212.92161494997163</v>
          </cell>
          <cell r="CV130">
            <v>4960.4184327556632</v>
          </cell>
          <cell r="CW130">
            <v>185.38932833678882</v>
          </cell>
          <cell r="CX130">
            <v>3754.6090529651774</v>
          </cell>
          <cell r="CY130">
            <v>3514.3569548725372</v>
          </cell>
          <cell r="CZ130">
            <v>1413.6617839860737</v>
          </cell>
          <cell r="DA130">
            <v>3771.6571753694589</v>
          </cell>
          <cell r="DB130">
            <v>3769.9531483949213</v>
          </cell>
          <cell r="DC130">
            <v>4.0642779845202313</v>
          </cell>
          <cell r="DD130">
            <v>9980.8837854009271</v>
          </cell>
          <cell r="DE130">
            <v>0</v>
          </cell>
          <cell r="DF130">
            <v>-3563.1058047021274</v>
          </cell>
          <cell r="DG130">
            <v>0</v>
          </cell>
          <cell r="DH130">
            <v>0</v>
          </cell>
          <cell r="DI130">
            <v>-1255.7593598179003</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row>
        <row r="132">
          <cell r="E132">
            <v>38292</v>
          </cell>
        </row>
        <row r="134">
          <cell r="E134">
            <v>37834</v>
          </cell>
        </row>
        <row r="135">
          <cell r="E135">
            <v>40513</v>
          </cell>
        </row>
      </sheetData>
      <sheetData sheetId="11" refreshError="1">
        <row r="3">
          <cell r="H3">
            <v>37865</v>
          </cell>
          <cell r="T3">
            <v>38231</v>
          </cell>
          <cell r="AF3">
            <v>38596</v>
          </cell>
          <cell r="AR3">
            <v>38961</v>
          </cell>
          <cell r="BD3">
            <v>39326</v>
          </cell>
          <cell r="BP3">
            <v>39692</v>
          </cell>
          <cell r="CB3">
            <v>40057</v>
          </cell>
          <cell r="CN3">
            <v>40422</v>
          </cell>
          <cell r="CZ3">
            <v>40787</v>
          </cell>
          <cell r="DL3">
            <v>41153</v>
          </cell>
          <cell r="DX3">
            <v>41518</v>
          </cell>
          <cell r="EL3" t="str">
            <v>Summary</v>
          </cell>
        </row>
        <row r="4">
          <cell r="H4">
            <v>37500</v>
          </cell>
          <cell r="I4">
            <v>37530</v>
          </cell>
          <cell r="J4">
            <v>37561</v>
          </cell>
          <cell r="K4">
            <v>37591</v>
          </cell>
          <cell r="L4">
            <v>37622</v>
          </cell>
          <cell r="M4">
            <v>37653</v>
          </cell>
          <cell r="N4">
            <v>37681</v>
          </cell>
          <cell r="O4">
            <v>37712</v>
          </cell>
          <cell r="P4">
            <v>37742</v>
          </cell>
          <cell r="Q4">
            <v>37773</v>
          </cell>
          <cell r="R4">
            <v>37803</v>
          </cell>
          <cell r="S4">
            <v>37834</v>
          </cell>
          <cell r="T4">
            <v>37865</v>
          </cell>
          <cell r="U4">
            <v>37895</v>
          </cell>
          <cell r="V4">
            <v>37926</v>
          </cell>
          <cell r="W4">
            <v>37956</v>
          </cell>
          <cell r="X4">
            <v>37987</v>
          </cell>
          <cell r="Y4">
            <v>38018</v>
          </cell>
          <cell r="Z4">
            <v>38047</v>
          </cell>
          <cell r="AA4">
            <v>38078</v>
          </cell>
          <cell r="AB4">
            <v>38108</v>
          </cell>
          <cell r="AC4">
            <v>38139</v>
          </cell>
          <cell r="AD4">
            <v>38169</v>
          </cell>
          <cell r="AE4">
            <v>38200</v>
          </cell>
          <cell r="AF4">
            <v>38231</v>
          </cell>
          <cell r="AG4">
            <v>38261</v>
          </cell>
          <cell r="AH4">
            <v>38292</v>
          </cell>
          <cell r="AI4">
            <v>38322</v>
          </cell>
          <cell r="AJ4">
            <v>38353</v>
          </cell>
          <cell r="AK4">
            <v>38384</v>
          </cell>
          <cell r="AL4">
            <v>38412</v>
          </cell>
          <cell r="AM4">
            <v>38443</v>
          </cell>
          <cell r="AN4">
            <v>38473</v>
          </cell>
          <cell r="AO4">
            <v>38504</v>
          </cell>
          <cell r="AP4">
            <v>38534</v>
          </cell>
          <cell r="AQ4">
            <v>38565</v>
          </cell>
          <cell r="AR4">
            <v>38596</v>
          </cell>
          <cell r="AS4">
            <v>38626</v>
          </cell>
          <cell r="AT4">
            <v>38657</v>
          </cell>
          <cell r="AU4">
            <v>38687</v>
          </cell>
          <cell r="AV4">
            <v>38718</v>
          </cell>
          <cell r="AW4">
            <v>38749</v>
          </cell>
          <cell r="AX4">
            <v>38777</v>
          </cell>
          <cell r="AY4">
            <v>38808</v>
          </cell>
          <cell r="AZ4">
            <v>38838</v>
          </cell>
          <cell r="BA4">
            <v>38869</v>
          </cell>
          <cell r="BB4">
            <v>38899</v>
          </cell>
          <cell r="BC4">
            <v>38930</v>
          </cell>
          <cell r="BD4">
            <v>38961</v>
          </cell>
          <cell r="BE4">
            <v>38991</v>
          </cell>
          <cell r="BF4">
            <v>39022</v>
          </cell>
          <cell r="BG4">
            <v>39052</v>
          </cell>
          <cell r="BH4">
            <v>39083</v>
          </cell>
          <cell r="BI4">
            <v>39114</v>
          </cell>
          <cell r="BJ4">
            <v>39142</v>
          </cell>
          <cell r="BK4">
            <v>39173</v>
          </cell>
          <cell r="BL4">
            <v>39203</v>
          </cell>
          <cell r="BM4">
            <v>39234</v>
          </cell>
          <cell r="BN4">
            <v>39264</v>
          </cell>
          <cell r="BO4">
            <v>39295</v>
          </cell>
          <cell r="BP4">
            <v>39326</v>
          </cell>
          <cell r="BQ4">
            <v>39356</v>
          </cell>
          <cell r="BR4">
            <v>39387</v>
          </cell>
          <cell r="BS4">
            <v>39417</v>
          </cell>
          <cell r="BT4">
            <v>39448</v>
          </cell>
          <cell r="BU4">
            <v>39479</v>
          </cell>
          <cell r="BV4">
            <v>39508</v>
          </cell>
          <cell r="BW4">
            <v>39539</v>
          </cell>
          <cell r="BX4">
            <v>39569</v>
          </cell>
          <cell r="BY4">
            <v>39600</v>
          </cell>
          <cell r="BZ4">
            <v>39630</v>
          </cell>
          <cell r="CA4">
            <v>39661</v>
          </cell>
          <cell r="CB4">
            <v>39692</v>
          </cell>
          <cell r="CC4">
            <v>39722</v>
          </cell>
          <cell r="CD4">
            <v>39753</v>
          </cell>
          <cell r="CE4">
            <v>39783</v>
          </cell>
          <cell r="CF4">
            <v>39814</v>
          </cell>
          <cell r="CG4">
            <v>39845</v>
          </cell>
          <cell r="CH4">
            <v>39873</v>
          </cell>
          <cell r="CI4">
            <v>39904</v>
          </cell>
          <cell r="CJ4">
            <v>39934</v>
          </cell>
          <cell r="CK4">
            <v>39965</v>
          </cell>
          <cell r="CL4">
            <v>39995</v>
          </cell>
          <cell r="CM4">
            <v>40026</v>
          </cell>
          <cell r="CN4">
            <v>40057</v>
          </cell>
          <cell r="CO4">
            <v>40087</v>
          </cell>
          <cell r="CP4">
            <v>40118</v>
          </cell>
          <cell r="CQ4">
            <v>40148</v>
          </cell>
          <cell r="CR4">
            <v>40179</v>
          </cell>
          <cell r="CS4">
            <v>40210</v>
          </cell>
          <cell r="CT4">
            <v>40238</v>
          </cell>
          <cell r="CU4">
            <v>40269</v>
          </cell>
          <cell r="CV4">
            <v>40299</v>
          </cell>
          <cell r="CW4">
            <v>40330</v>
          </cell>
          <cell r="CX4">
            <v>40360</v>
          </cell>
          <cell r="CY4">
            <v>40391</v>
          </cell>
          <cell r="CZ4">
            <v>40422</v>
          </cell>
          <cell r="DA4">
            <v>40452</v>
          </cell>
          <cell r="DB4">
            <v>40483</v>
          </cell>
          <cell r="DC4">
            <v>40513</v>
          </cell>
          <cell r="DD4">
            <v>40544</v>
          </cell>
          <cell r="DE4">
            <v>40575</v>
          </cell>
          <cell r="DF4">
            <v>40603</v>
          </cell>
          <cell r="DG4">
            <v>40634</v>
          </cell>
          <cell r="DH4">
            <v>40664</v>
          </cell>
          <cell r="DI4">
            <v>40695</v>
          </cell>
          <cell r="DJ4">
            <v>40725</v>
          </cell>
          <cell r="DK4">
            <v>40756</v>
          </cell>
          <cell r="DL4">
            <v>40787</v>
          </cell>
          <cell r="DM4">
            <v>40817</v>
          </cell>
          <cell r="DN4">
            <v>40848</v>
          </cell>
          <cell r="DO4">
            <v>40878</v>
          </cell>
          <cell r="DP4">
            <v>40909</v>
          </cell>
          <cell r="DQ4">
            <v>40940</v>
          </cell>
          <cell r="DR4">
            <v>40969</v>
          </cell>
          <cell r="DS4">
            <v>41000</v>
          </cell>
          <cell r="DT4">
            <v>41030</v>
          </cell>
          <cell r="DU4">
            <v>41061</v>
          </cell>
          <cell r="DV4">
            <v>41091</v>
          </cell>
          <cell r="DW4">
            <v>41122</v>
          </cell>
          <cell r="DX4">
            <v>41153</v>
          </cell>
          <cell r="DY4">
            <v>41183</v>
          </cell>
          <cell r="DZ4">
            <v>41214</v>
          </cell>
          <cell r="EA4">
            <v>41244</v>
          </cell>
          <cell r="EB4">
            <v>41275</v>
          </cell>
          <cell r="EC4">
            <v>41306</v>
          </cell>
          <cell r="ED4">
            <v>41334</v>
          </cell>
          <cell r="EE4">
            <v>41365</v>
          </cell>
          <cell r="EF4">
            <v>41395</v>
          </cell>
          <cell r="EG4">
            <v>41426</v>
          </cell>
          <cell r="EH4">
            <v>41456</v>
          </cell>
          <cell r="EI4">
            <v>41487</v>
          </cell>
          <cell r="EL4">
            <v>37865</v>
          </cell>
          <cell r="EM4">
            <v>38231</v>
          </cell>
          <cell r="EN4">
            <v>38596</v>
          </cell>
          <cell r="EO4">
            <v>38961</v>
          </cell>
          <cell r="EP4">
            <v>39326</v>
          </cell>
          <cell r="EQ4">
            <v>39692</v>
          </cell>
          <cell r="ER4">
            <v>40057</v>
          </cell>
          <cell r="ES4">
            <v>40422</v>
          </cell>
          <cell r="ET4">
            <v>40787</v>
          </cell>
          <cell r="EU4">
            <v>41153</v>
          </cell>
          <cell r="EV4">
            <v>41518</v>
          </cell>
          <cell r="EW4" t="str">
            <v>Total</v>
          </cell>
          <cell r="FA4" t="str">
            <v>Checker</v>
          </cell>
        </row>
        <row r="17">
          <cell r="FA17">
            <v>0</v>
          </cell>
        </row>
        <row r="33">
          <cell r="FA33">
            <v>0</v>
          </cell>
        </row>
        <row r="49">
          <cell r="FA49">
            <v>0</v>
          </cell>
        </row>
        <row r="65">
          <cell r="FA65">
            <v>0</v>
          </cell>
        </row>
        <row r="81">
          <cell r="FA81">
            <v>0</v>
          </cell>
        </row>
        <row r="97">
          <cell r="FA97">
            <v>0</v>
          </cell>
        </row>
        <row r="113">
          <cell r="FA113">
            <v>0</v>
          </cell>
        </row>
        <row r="129">
          <cell r="FA129">
            <v>0</v>
          </cell>
        </row>
      </sheetData>
      <sheetData sheetId="12" refreshError="1">
        <row r="3">
          <cell r="H3">
            <v>37865</v>
          </cell>
          <cell r="T3">
            <v>38231</v>
          </cell>
          <cell r="AF3">
            <v>38596</v>
          </cell>
          <cell r="AR3">
            <v>38961</v>
          </cell>
          <cell r="BD3">
            <v>39326</v>
          </cell>
          <cell r="BP3">
            <v>39692</v>
          </cell>
          <cell r="CB3">
            <v>40057</v>
          </cell>
          <cell r="CN3">
            <v>40422</v>
          </cell>
          <cell r="CZ3">
            <v>40787</v>
          </cell>
          <cell r="DL3">
            <v>41153</v>
          </cell>
          <cell r="DX3">
            <v>41518</v>
          </cell>
          <cell r="EL3" t="str">
            <v>Summary</v>
          </cell>
        </row>
        <row r="4">
          <cell r="H4">
            <v>37500</v>
          </cell>
          <cell r="I4">
            <v>37530</v>
          </cell>
          <cell r="J4">
            <v>37561</v>
          </cell>
          <cell r="K4">
            <v>37591</v>
          </cell>
          <cell r="L4">
            <v>37622</v>
          </cell>
          <cell r="M4">
            <v>37653</v>
          </cell>
          <cell r="N4">
            <v>37681</v>
          </cell>
          <cell r="O4">
            <v>37712</v>
          </cell>
          <cell r="P4">
            <v>37742</v>
          </cell>
          <cell r="Q4">
            <v>37773</v>
          </cell>
          <cell r="R4">
            <v>37803</v>
          </cell>
          <cell r="S4">
            <v>37834</v>
          </cell>
          <cell r="T4">
            <v>37865</v>
          </cell>
          <cell r="U4">
            <v>37895</v>
          </cell>
          <cell r="V4">
            <v>37926</v>
          </cell>
          <cell r="W4">
            <v>37956</v>
          </cell>
          <cell r="X4">
            <v>37987</v>
          </cell>
          <cell r="Y4">
            <v>38018</v>
          </cell>
          <cell r="Z4">
            <v>38047</v>
          </cell>
          <cell r="AA4">
            <v>38078</v>
          </cell>
          <cell r="AB4">
            <v>38108</v>
          </cell>
          <cell r="AC4">
            <v>38139</v>
          </cell>
          <cell r="AD4">
            <v>38169</v>
          </cell>
          <cell r="AE4">
            <v>38200</v>
          </cell>
          <cell r="AF4">
            <v>38231</v>
          </cell>
          <cell r="AG4">
            <v>38261</v>
          </cell>
          <cell r="AH4">
            <v>38292</v>
          </cell>
          <cell r="AI4">
            <v>38322</v>
          </cell>
          <cell r="AJ4">
            <v>38353</v>
          </cell>
          <cell r="AK4">
            <v>38384</v>
          </cell>
          <cell r="AL4">
            <v>38412</v>
          </cell>
          <cell r="AM4">
            <v>38443</v>
          </cell>
          <cell r="AN4">
            <v>38473</v>
          </cell>
          <cell r="AO4">
            <v>38504</v>
          </cell>
          <cell r="AP4">
            <v>38534</v>
          </cell>
          <cell r="AQ4">
            <v>38565</v>
          </cell>
          <cell r="AR4">
            <v>38596</v>
          </cell>
          <cell r="AS4">
            <v>38626</v>
          </cell>
          <cell r="AT4">
            <v>38657</v>
          </cell>
          <cell r="AU4">
            <v>38687</v>
          </cell>
          <cell r="AV4">
            <v>38718</v>
          </cell>
          <cell r="AW4">
            <v>38749</v>
          </cell>
          <cell r="AX4">
            <v>38777</v>
          </cell>
          <cell r="AY4">
            <v>38808</v>
          </cell>
          <cell r="AZ4">
            <v>38838</v>
          </cell>
          <cell r="BA4">
            <v>38869</v>
          </cell>
          <cell r="BB4">
            <v>38899</v>
          </cell>
          <cell r="BC4">
            <v>38930</v>
          </cell>
          <cell r="BD4">
            <v>38961</v>
          </cell>
          <cell r="BE4">
            <v>38991</v>
          </cell>
          <cell r="BF4">
            <v>39022</v>
          </cell>
          <cell r="BG4">
            <v>39052</v>
          </cell>
          <cell r="BH4">
            <v>39083</v>
          </cell>
          <cell r="BI4">
            <v>39114</v>
          </cell>
          <cell r="BJ4">
            <v>39142</v>
          </cell>
          <cell r="BK4">
            <v>39173</v>
          </cell>
          <cell r="BL4">
            <v>39203</v>
          </cell>
          <cell r="BM4">
            <v>39234</v>
          </cell>
          <cell r="BN4">
            <v>39264</v>
          </cell>
          <cell r="BO4">
            <v>39295</v>
          </cell>
          <cell r="BP4">
            <v>39326</v>
          </cell>
          <cell r="BQ4">
            <v>39356</v>
          </cell>
          <cell r="BR4">
            <v>39387</v>
          </cell>
          <cell r="BS4">
            <v>39417</v>
          </cell>
          <cell r="BT4">
            <v>39448</v>
          </cell>
          <cell r="BU4">
            <v>39479</v>
          </cell>
          <cell r="BV4">
            <v>39508</v>
          </cell>
          <cell r="BW4">
            <v>39539</v>
          </cell>
          <cell r="BX4">
            <v>39569</v>
          </cell>
          <cell r="BY4">
            <v>39600</v>
          </cell>
          <cell r="BZ4">
            <v>39630</v>
          </cell>
          <cell r="CA4">
            <v>39661</v>
          </cell>
          <cell r="CB4">
            <v>39692</v>
          </cell>
          <cell r="CC4">
            <v>39722</v>
          </cell>
          <cell r="CD4">
            <v>39753</v>
          </cell>
          <cell r="CE4">
            <v>39783</v>
          </cell>
          <cell r="CF4">
            <v>39814</v>
          </cell>
          <cell r="CG4">
            <v>39845</v>
          </cell>
          <cell r="CH4">
            <v>39873</v>
          </cell>
          <cell r="CI4">
            <v>39904</v>
          </cell>
          <cell r="CJ4">
            <v>39934</v>
          </cell>
          <cell r="CK4">
            <v>39965</v>
          </cell>
          <cell r="CL4">
            <v>39995</v>
          </cell>
          <cell r="CM4">
            <v>40026</v>
          </cell>
          <cell r="CN4">
            <v>40057</v>
          </cell>
          <cell r="CO4">
            <v>40087</v>
          </cell>
          <cell r="CP4">
            <v>40118</v>
          </cell>
          <cell r="CQ4">
            <v>40148</v>
          </cell>
          <cell r="CR4">
            <v>40179</v>
          </cell>
          <cell r="CS4">
            <v>40210</v>
          </cell>
          <cell r="CT4">
            <v>40238</v>
          </cell>
          <cell r="CU4">
            <v>40269</v>
          </cell>
          <cell r="CV4">
            <v>40299</v>
          </cell>
          <cell r="CW4">
            <v>40330</v>
          </cell>
          <cell r="CX4">
            <v>40360</v>
          </cell>
          <cell r="CY4">
            <v>40391</v>
          </cell>
          <cell r="CZ4">
            <v>40422</v>
          </cell>
          <cell r="DA4">
            <v>40452</v>
          </cell>
          <cell r="DB4">
            <v>40483</v>
          </cell>
          <cell r="DC4">
            <v>40513</v>
          </cell>
          <cell r="DD4">
            <v>40544</v>
          </cell>
          <cell r="DE4">
            <v>40575</v>
          </cell>
          <cell r="DF4">
            <v>40603</v>
          </cell>
          <cell r="DG4">
            <v>40634</v>
          </cell>
          <cell r="DH4">
            <v>40664</v>
          </cell>
          <cell r="DI4">
            <v>40695</v>
          </cell>
          <cell r="DJ4">
            <v>40725</v>
          </cell>
          <cell r="DK4">
            <v>40756</v>
          </cell>
          <cell r="DL4">
            <v>40787</v>
          </cell>
          <cell r="DM4">
            <v>40817</v>
          </cell>
          <cell r="DN4">
            <v>40848</v>
          </cell>
          <cell r="DO4">
            <v>40878</v>
          </cell>
          <cell r="DP4">
            <v>40909</v>
          </cell>
          <cell r="DQ4">
            <v>40940</v>
          </cell>
          <cell r="DR4">
            <v>40969</v>
          </cell>
          <cell r="DS4">
            <v>41000</v>
          </cell>
          <cell r="DT4">
            <v>41030</v>
          </cell>
          <cell r="DU4">
            <v>41061</v>
          </cell>
          <cell r="DV4">
            <v>41091</v>
          </cell>
          <cell r="DW4">
            <v>41122</v>
          </cell>
          <cell r="DX4">
            <v>41153</v>
          </cell>
          <cell r="DY4">
            <v>41183</v>
          </cell>
          <cell r="DZ4">
            <v>41214</v>
          </cell>
          <cell r="EA4">
            <v>41244</v>
          </cell>
          <cell r="EB4">
            <v>41275</v>
          </cell>
          <cell r="EC4">
            <v>41306</v>
          </cell>
          <cell r="ED4">
            <v>41334</v>
          </cell>
          <cell r="EE4">
            <v>41365</v>
          </cell>
          <cell r="EF4">
            <v>41395</v>
          </cell>
          <cell r="EG4">
            <v>41426</v>
          </cell>
          <cell r="EH4">
            <v>41456</v>
          </cell>
          <cell r="EI4">
            <v>41487</v>
          </cell>
          <cell r="EL4">
            <v>37865</v>
          </cell>
          <cell r="EM4">
            <v>38231</v>
          </cell>
          <cell r="EN4">
            <v>38596</v>
          </cell>
          <cell r="EO4">
            <v>38961</v>
          </cell>
          <cell r="EP4">
            <v>39326</v>
          </cell>
          <cell r="EQ4">
            <v>39692</v>
          </cell>
          <cell r="ER4">
            <v>40057</v>
          </cell>
          <cell r="ES4">
            <v>40422</v>
          </cell>
          <cell r="ET4">
            <v>40787</v>
          </cell>
          <cell r="EU4">
            <v>41153</v>
          </cell>
          <cell r="EV4">
            <v>41518</v>
          </cell>
          <cell r="EW4" t="str">
            <v>Total</v>
          </cell>
        </row>
      </sheetData>
      <sheetData sheetId="13" refreshError="1">
        <row r="3">
          <cell r="H3">
            <v>37865</v>
          </cell>
          <cell r="T3">
            <v>38231</v>
          </cell>
          <cell r="AF3">
            <v>38596</v>
          </cell>
          <cell r="AR3">
            <v>38961</v>
          </cell>
          <cell r="BD3">
            <v>39326</v>
          </cell>
          <cell r="BP3">
            <v>39692</v>
          </cell>
          <cell r="CB3">
            <v>40057</v>
          </cell>
          <cell r="CN3">
            <v>40422</v>
          </cell>
          <cell r="CZ3">
            <v>40787</v>
          </cell>
          <cell r="DL3">
            <v>41153</v>
          </cell>
          <cell r="DX3">
            <v>41518</v>
          </cell>
          <cell r="EL3" t="str">
            <v>Summary</v>
          </cell>
        </row>
        <row r="4">
          <cell r="H4">
            <v>37500</v>
          </cell>
          <cell r="I4">
            <v>37530</v>
          </cell>
          <cell r="J4">
            <v>37561</v>
          </cell>
          <cell r="K4">
            <v>37591</v>
          </cell>
          <cell r="L4">
            <v>37622</v>
          </cell>
          <cell r="M4">
            <v>37653</v>
          </cell>
          <cell r="N4">
            <v>37681</v>
          </cell>
          <cell r="O4">
            <v>37712</v>
          </cell>
          <cell r="P4">
            <v>37742</v>
          </cell>
          <cell r="Q4">
            <v>37773</v>
          </cell>
          <cell r="R4">
            <v>37803</v>
          </cell>
          <cell r="S4">
            <v>37834</v>
          </cell>
          <cell r="T4">
            <v>37865</v>
          </cell>
          <cell r="U4">
            <v>37895</v>
          </cell>
          <cell r="V4">
            <v>37926</v>
          </cell>
          <cell r="W4">
            <v>37956</v>
          </cell>
          <cell r="X4">
            <v>37987</v>
          </cell>
          <cell r="Y4">
            <v>38018</v>
          </cell>
          <cell r="Z4">
            <v>38047</v>
          </cell>
          <cell r="AA4">
            <v>38078</v>
          </cell>
          <cell r="AB4">
            <v>38108</v>
          </cell>
          <cell r="AC4">
            <v>38139</v>
          </cell>
          <cell r="AD4">
            <v>38169</v>
          </cell>
          <cell r="AE4">
            <v>38200</v>
          </cell>
          <cell r="AF4">
            <v>38231</v>
          </cell>
          <cell r="AG4">
            <v>38261</v>
          </cell>
          <cell r="AH4">
            <v>38292</v>
          </cell>
          <cell r="AI4">
            <v>38322</v>
          </cell>
          <cell r="AJ4">
            <v>38353</v>
          </cell>
          <cell r="AK4">
            <v>38384</v>
          </cell>
          <cell r="AL4">
            <v>38412</v>
          </cell>
          <cell r="AM4">
            <v>38443</v>
          </cell>
          <cell r="AN4">
            <v>38473</v>
          </cell>
          <cell r="AO4">
            <v>38504</v>
          </cell>
          <cell r="AP4">
            <v>38534</v>
          </cell>
          <cell r="AQ4">
            <v>38565</v>
          </cell>
          <cell r="AR4">
            <v>38596</v>
          </cell>
          <cell r="AS4">
            <v>38626</v>
          </cell>
          <cell r="AT4">
            <v>38657</v>
          </cell>
          <cell r="AU4">
            <v>38687</v>
          </cell>
          <cell r="AV4">
            <v>38718</v>
          </cell>
          <cell r="AW4">
            <v>38749</v>
          </cell>
          <cell r="AX4">
            <v>38777</v>
          </cell>
          <cell r="AY4">
            <v>38808</v>
          </cell>
          <cell r="AZ4">
            <v>38838</v>
          </cell>
          <cell r="BA4">
            <v>38869</v>
          </cell>
          <cell r="BB4">
            <v>38899</v>
          </cell>
          <cell r="BC4">
            <v>38930</v>
          </cell>
          <cell r="BD4">
            <v>38961</v>
          </cell>
          <cell r="BE4">
            <v>38991</v>
          </cell>
          <cell r="BF4">
            <v>39022</v>
          </cell>
          <cell r="BG4">
            <v>39052</v>
          </cell>
          <cell r="BH4">
            <v>39083</v>
          </cell>
          <cell r="BI4">
            <v>39114</v>
          </cell>
          <cell r="BJ4">
            <v>39142</v>
          </cell>
          <cell r="BK4">
            <v>39173</v>
          </cell>
          <cell r="BL4">
            <v>39203</v>
          </cell>
          <cell r="BM4">
            <v>39234</v>
          </cell>
          <cell r="BN4">
            <v>39264</v>
          </cell>
          <cell r="BO4">
            <v>39295</v>
          </cell>
          <cell r="BP4">
            <v>39326</v>
          </cell>
          <cell r="BQ4">
            <v>39356</v>
          </cell>
          <cell r="BR4">
            <v>39387</v>
          </cell>
          <cell r="BS4">
            <v>39417</v>
          </cell>
          <cell r="BT4">
            <v>39448</v>
          </cell>
          <cell r="BU4">
            <v>39479</v>
          </cell>
          <cell r="BV4">
            <v>39508</v>
          </cell>
          <cell r="BW4">
            <v>39539</v>
          </cell>
          <cell r="BX4">
            <v>39569</v>
          </cell>
          <cell r="BY4">
            <v>39600</v>
          </cell>
          <cell r="BZ4">
            <v>39630</v>
          </cell>
          <cell r="CA4">
            <v>39661</v>
          </cell>
          <cell r="CB4">
            <v>39692</v>
          </cell>
          <cell r="CC4">
            <v>39722</v>
          </cell>
          <cell r="CD4">
            <v>39753</v>
          </cell>
          <cell r="CE4">
            <v>39783</v>
          </cell>
          <cell r="CF4">
            <v>39814</v>
          </cell>
          <cell r="CG4">
            <v>39845</v>
          </cell>
          <cell r="CH4">
            <v>39873</v>
          </cell>
          <cell r="CI4">
            <v>39904</v>
          </cell>
          <cell r="CJ4">
            <v>39934</v>
          </cell>
          <cell r="CK4">
            <v>39965</v>
          </cell>
          <cell r="CL4">
            <v>39995</v>
          </cell>
          <cell r="CM4">
            <v>40026</v>
          </cell>
          <cell r="CN4">
            <v>40057</v>
          </cell>
          <cell r="CO4">
            <v>40087</v>
          </cell>
          <cell r="CP4">
            <v>40118</v>
          </cell>
          <cell r="CQ4">
            <v>40148</v>
          </cell>
          <cell r="CR4">
            <v>40179</v>
          </cell>
          <cell r="CS4">
            <v>40210</v>
          </cell>
          <cell r="CT4">
            <v>40238</v>
          </cell>
          <cell r="CU4">
            <v>40269</v>
          </cell>
          <cell r="CV4">
            <v>40299</v>
          </cell>
          <cell r="CW4">
            <v>40330</v>
          </cell>
          <cell r="CX4">
            <v>40360</v>
          </cell>
          <cell r="CY4">
            <v>40391</v>
          </cell>
          <cell r="CZ4">
            <v>40422</v>
          </cell>
          <cell r="DA4">
            <v>40452</v>
          </cell>
          <cell r="DB4">
            <v>40483</v>
          </cell>
          <cell r="DC4">
            <v>40513</v>
          </cell>
          <cell r="DD4">
            <v>40544</v>
          </cell>
          <cell r="DE4">
            <v>40575</v>
          </cell>
          <cell r="DF4">
            <v>40603</v>
          </cell>
          <cell r="DG4">
            <v>40634</v>
          </cell>
          <cell r="DH4">
            <v>40664</v>
          </cell>
          <cell r="DI4">
            <v>40695</v>
          </cell>
          <cell r="DJ4">
            <v>40725</v>
          </cell>
          <cell r="DK4">
            <v>40756</v>
          </cell>
          <cell r="DL4">
            <v>40787</v>
          </cell>
          <cell r="DM4">
            <v>40817</v>
          </cell>
          <cell r="DN4">
            <v>40848</v>
          </cell>
          <cell r="DO4">
            <v>40878</v>
          </cell>
          <cell r="DP4">
            <v>40909</v>
          </cell>
          <cell r="DQ4">
            <v>40940</v>
          </cell>
          <cell r="DR4">
            <v>40969</v>
          </cell>
          <cell r="DS4">
            <v>41000</v>
          </cell>
          <cell r="DT4">
            <v>41030</v>
          </cell>
          <cell r="DU4">
            <v>41061</v>
          </cell>
          <cell r="DV4">
            <v>41091</v>
          </cell>
          <cell r="DW4">
            <v>41122</v>
          </cell>
          <cell r="DX4">
            <v>41153</v>
          </cell>
          <cell r="DY4">
            <v>41183</v>
          </cell>
          <cell r="DZ4">
            <v>41214</v>
          </cell>
          <cell r="EA4">
            <v>41244</v>
          </cell>
          <cell r="EB4">
            <v>41275</v>
          </cell>
          <cell r="EC4">
            <v>41306</v>
          </cell>
          <cell r="ED4">
            <v>41334</v>
          </cell>
          <cell r="EE4">
            <v>41365</v>
          </cell>
          <cell r="EF4">
            <v>41395</v>
          </cell>
          <cell r="EG4">
            <v>41426</v>
          </cell>
          <cell r="EH4">
            <v>41456</v>
          </cell>
          <cell r="EI4">
            <v>41487</v>
          </cell>
          <cell r="EL4">
            <v>37865</v>
          </cell>
          <cell r="EM4">
            <v>38231</v>
          </cell>
          <cell r="EN4">
            <v>38596</v>
          </cell>
          <cell r="EO4">
            <v>38961</v>
          </cell>
          <cell r="EP4">
            <v>39326</v>
          </cell>
          <cell r="EQ4">
            <v>39692</v>
          </cell>
          <cell r="ER4">
            <v>40057</v>
          </cell>
          <cell r="ES4">
            <v>40422</v>
          </cell>
          <cell r="ET4">
            <v>40787</v>
          </cell>
          <cell r="EU4">
            <v>41153</v>
          </cell>
          <cell r="EV4">
            <v>41518</v>
          </cell>
          <cell r="EW4" t="str">
            <v>Total</v>
          </cell>
          <cell r="FA4" t="str">
            <v>Checker</v>
          </cell>
        </row>
        <row r="8">
          <cell r="FA8">
            <v>0</v>
          </cell>
        </row>
      </sheetData>
      <sheetData sheetId="14" refreshError="1">
        <row r="3">
          <cell r="H3">
            <v>37865</v>
          </cell>
          <cell r="T3">
            <v>38231</v>
          </cell>
          <cell r="AF3">
            <v>38596</v>
          </cell>
          <cell r="AR3">
            <v>38961</v>
          </cell>
          <cell r="BD3">
            <v>39326</v>
          </cell>
          <cell r="BP3">
            <v>39692</v>
          </cell>
          <cell r="CB3">
            <v>40057</v>
          </cell>
          <cell r="CN3">
            <v>40422</v>
          </cell>
          <cell r="CZ3">
            <v>40787</v>
          </cell>
          <cell r="DL3">
            <v>41153</v>
          </cell>
          <cell r="DX3">
            <v>41518</v>
          </cell>
          <cell r="EL3" t="str">
            <v>Summary</v>
          </cell>
        </row>
        <row r="4">
          <cell r="H4">
            <v>37500</v>
          </cell>
          <cell r="I4">
            <v>37530</v>
          </cell>
          <cell r="J4">
            <v>37561</v>
          </cell>
          <cell r="K4">
            <v>37591</v>
          </cell>
          <cell r="L4">
            <v>37622</v>
          </cell>
          <cell r="M4">
            <v>37653</v>
          </cell>
          <cell r="N4">
            <v>37681</v>
          </cell>
          <cell r="O4">
            <v>37712</v>
          </cell>
          <cell r="P4">
            <v>37742</v>
          </cell>
          <cell r="Q4">
            <v>37773</v>
          </cell>
          <cell r="R4">
            <v>37803</v>
          </cell>
          <cell r="S4">
            <v>37834</v>
          </cell>
          <cell r="T4">
            <v>37865</v>
          </cell>
          <cell r="U4">
            <v>37895</v>
          </cell>
          <cell r="V4">
            <v>37926</v>
          </cell>
          <cell r="W4">
            <v>37956</v>
          </cell>
          <cell r="X4">
            <v>37987</v>
          </cell>
          <cell r="Y4">
            <v>38018</v>
          </cell>
          <cell r="Z4">
            <v>38047</v>
          </cell>
          <cell r="AA4">
            <v>38078</v>
          </cell>
          <cell r="AB4">
            <v>38108</v>
          </cell>
          <cell r="AC4">
            <v>38139</v>
          </cell>
          <cell r="AD4">
            <v>38169</v>
          </cell>
          <cell r="AE4">
            <v>38200</v>
          </cell>
          <cell r="AF4">
            <v>38231</v>
          </cell>
          <cell r="AG4">
            <v>38261</v>
          </cell>
          <cell r="AH4">
            <v>38292</v>
          </cell>
          <cell r="AI4">
            <v>38322</v>
          </cell>
          <cell r="AJ4">
            <v>38353</v>
          </cell>
          <cell r="AK4">
            <v>38384</v>
          </cell>
          <cell r="AL4">
            <v>38412</v>
          </cell>
          <cell r="AM4">
            <v>38443</v>
          </cell>
          <cell r="AN4">
            <v>38473</v>
          </cell>
          <cell r="AO4">
            <v>38504</v>
          </cell>
          <cell r="AP4">
            <v>38534</v>
          </cell>
          <cell r="AQ4">
            <v>38565</v>
          </cell>
          <cell r="AR4">
            <v>38596</v>
          </cell>
          <cell r="AS4">
            <v>38626</v>
          </cell>
          <cell r="AT4">
            <v>38657</v>
          </cell>
          <cell r="AU4">
            <v>38687</v>
          </cell>
          <cell r="AV4">
            <v>38718</v>
          </cell>
          <cell r="AW4">
            <v>38749</v>
          </cell>
          <cell r="AX4">
            <v>38777</v>
          </cell>
          <cell r="AY4">
            <v>38808</v>
          </cell>
          <cell r="AZ4">
            <v>38838</v>
          </cell>
          <cell r="BA4">
            <v>38869</v>
          </cell>
          <cell r="BB4">
            <v>38899</v>
          </cell>
          <cell r="BC4">
            <v>38930</v>
          </cell>
          <cell r="BD4">
            <v>38961</v>
          </cell>
          <cell r="BE4">
            <v>38991</v>
          </cell>
          <cell r="BF4">
            <v>39022</v>
          </cell>
          <cell r="BG4">
            <v>39052</v>
          </cell>
          <cell r="BH4">
            <v>39083</v>
          </cell>
          <cell r="BI4">
            <v>39114</v>
          </cell>
          <cell r="BJ4">
            <v>39142</v>
          </cell>
          <cell r="BK4">
            <v>39173</v>
          </cell>
          <cell r="BL4">
            <v>39203</v>
          </cell>
          <cell r="BM4">
            <v>39234</v>
          </cell>
          <cell r="BN4">
            <v>39264</v>
          </cell>
          <cell r="BO4">
            <v>39295</v>
          </cell>
          <cell r="BP4">
            <v>39326</v>
          </cell>
          <cell r="BQ4">
            <v>39356</v>
          </cell>
          <cell r="BR4">
            <v>39387</v>
          </cell>
          <cell r="BS4">
            <v>39417</v>
          </cell>
          <cell r="BT4">
            <v>39448</v>
          </cell>
          <cell r="BU4">
            <v>39479</v>
          </cell>
          <cell r="BV4">
            <v>39508</v>
          </cell>
          <cell r="BW4">
            <v>39539</v>
          </cell>
          <cell r="BX4">
            <v>39569</v>
          </cell>
          <cell r="BY4">
            <v>39600</v>
          </cell>
          <cell r="BZ4">
            <v>39630</v>
          </cell>
          <cell r="CA4">
            <v>39661</v>
          </cell>
          <cell r="CB4">
            <v>39692</v>
          </cell>
          <cell r="CC4">
            <v>39722</v>
          </cell>
          <cell r="CD4">
            <v>39753</v>
          </cell>
          <cell r="CE4">
            <v>39783</v>
          </cell>
          <cell r="CF4">
            <v>39814</v>
          </cell>
          <cell r="CG4">
            <v>39845</v>
          </cell>
          <cell r="CH4">
            <v>39873</v>
          </cell>
          <cell r="CI4">
            <v>39904</v>
          </cell>
          <cell r="CJ4">
            <v>39934</v>
          </cell>
          <cell r="CK4">
            <v>39965</v>
          </cell>
          <cell r="CL4">
            <v>39995</v>
          </cell>
          <cell r="CM4">
            <v>40026</v>
          </cell>
          <cell r="CN4">
            <v>40057</v>
          </cell>
          <cell r="CO4">
            <v>40087</v>
          </cell>
          <cell r="CP4">
            <v>40118</v>
          </cell>
          <cell r="CQ4">
            <v>40148</v>
          </cell>
          <cell r="CR4">
            <v>40179</v>
          </cell>
          <cell r="CS4">
            <v>40210</v>
          </cell>
          <cell r="CT4">
            <v>40238</v>
          </cell>
          <cell r="CU4">
            <v>40269</v>
          </cell>
          <cell r="CV4">
            <v>40299</v>
          </cell>
          <cell r="CW4">
            <v>40330</v>
          </cell>
          <cell r="CX4">
            <v>40360</v>
          </cell>
          <cell r="CY4">
            <v>40391</v>
          </cell>
          <cell r="CZ4">
            <v>40422</v>
          </cell>
          <cell r="DA4">
            <v>40452</v>
          </cell>
          <cell r="DB4">
            <v>40483</v>
          </cell>
          <cell r="DC4">
            <v>40513</v>
          </cell>
          <cell r="DD4">
            <v>40544</v>
          </cell>
          <cell r="DE4">
            <v>40575</v>
          </cell>
          <cell r="DF4">
            <v>40603</v>
          </cell>
          <cell r="DG4">
            <v>40634</v>
          </cell>
          <cell r="DH4">
            <v>40664</v>
          </cell>
          <cell r="DI4">
            <v>40695</v>
          </cell>
          <cell r="DJ4">
            <v>40725</v>
          </cell>
          <cell r="DK4">
            <v>40756</v>
          </cell>
          <cell r="DL4">
            <v>40787</v>
          </cell>
          <cell r="DM4">
            <v>40817</v>
          </cell>
          <cell r="DN4">
            <v>40848</v>
          </cell>
          <cell r="DO4">
            <v>40878</v>
          </cell>
          <cell r="DP4">
            <v>40909</v>
          </cell>
          <cell r="DQ4">
            <v>40940</v>
          </cell>
          <cell r="DR4">
            <v>40969</v>
          </cell>
          <cell r="DS4">
            <v>41000</v>
          </cell>
          <cell r="DT4">
            <v>41030</v>
          </cell>
          <cell r="DU4">
            <v>41061</v>
          </cell>
          <cell r="DV4">
            <v>41091</v>
          </cell>
          <cell r="DW4">
            <v>41122</v>
          </cell>
          <cell r="DX4">
            <v>41153</v>
          </cell>
          <cell r="DY4">
            <v>41183</v>
          </cell>
          <cell r="DZ4">
            <v>41214</v>
          </cell>
          <cell r="EA4">
            <v>41244</v>
          </cell>
          <cell r="EB4">
            <v>41275</v>
          </cell>
          <cell r="EC4">
            <v>41306</v>
          </cell>
          <cell r="ED4">
            <v>41334</v>
          </cell>
          <cell r="EE4">
            <v>41365</v>
          </cell>
          <cell r="EF4">
            <v>41395</v>
          </cell>
          <cell r="EG4">
            <v>41426</v>
          </cell>
          <cell r="EH4">
            <v>41456</v>
          </cell>
          <cell r="EI4">
            <v>41487</v>
          </cell>
          <cell r="EL4">
            <v>37865</v>
          </cell>
          <cell r="EM4">
            <v>38231</v>
          </cell>
          <cell r="EN4">
            <v>38596</v>
          </cell>
          <cell r="EO4">
            <v>38961</v>
          </cell>
          <cell r="EP4">
            <v>39326</v>
          </cell>
          <cell r="EQ4">
            <v>39692</v>
          </cell>
          <cell r="ER4">
            <v>40057</v>
          </cell>
          <cell r="ES4">
            <v>40422</v>
          </cell>
          <cell r="ET4">
            <v>40787</v>
          </cell>
          <cell r="EU4">
            <v>41153</v>
          </cell>
          <cell r="EV4">
            <v>41518</v>
          </cell>
          <cell r="EW4" t="str">
            <v>Total</v>
          </cell>
        </row>
      </sheetData>
      <sheetData sheetId="15" refreshError="1">
        <row r="3">
          <cell r="H3">
            <v>37865</v>
          </cell>
          <cell r="T3">
            <v>38231</v>
          </cell>
          <cell r="AF3">
            <v>38596</v>
          </cell>
          <cell r="AR3">
            <v>38961</v>
          </cell>
          <cell r="BD3">
            <v>39326</v>
          </cell>
          <cell r="BP3">
            <v>39692</v>
          </cell>
          <cell r="CB3">
            <v>40057</v>
          </cell>
          <cell r="CN3">
            <v>40422</v>
          </cell>
          <cell r="CZ3">
            <v>40787</v>
          </cell>
          <cell r="DL3">
            <v>41153</v>
          </cell>
          <cell r="DX3">
            <v>41518</v>
          </cell>
          <cell r="EL3" t="str">
            <v>Summary</v>
          </cell>
        </row>
        <row r="4">
          <cell r="H4">
            <v>37500</v>
          </cell>
          <cell r="I4">
            <v>37530</v>
          </cell>
          <cell r="J4">
            <v>37561</v>
          </cell>
          <cell r="K4">
            <v>37591</v>
          </cell>
          <cell r="L4">
            <v>37622</v>
          </cell>
          <cell r="M4">
            <v>37653</v>
          </cell>
          <cell r="N4">
            <v>37681</v>
          </cell>
          <cell r="O4">
            <v>37712</v>
          </cell>
          <cell r="P4">
            <v>37742</v>
          </cell>
          <cell r="Q4">
            <v>37773</v>
          </cell>
          <cell r="R4">
            <v>37803</v>
          </cell>
          <cell r="S4">
            <v>37834</v>
          </cell>
          <cell r="T4">
            <v>37865</v>
          </cell>
          <cell r="U4">
            <v>37895</v>
          </cell>
          <cell r="V4">
            <v>37926</v>
          </cell>
          <cell r="W4">
            <v>37956</v>
          </cell>
          <cell r="X4">
            <v>37987</v>
          </cell>
          <cell r="Y4">
            <v>38018</v>
          </cell>
          <cell r="Z4">
            <v>38047</v>
          </cell>
          <cell r="AA4">
            <v>38078</v>
          </cell>
          <cell r="AB4">
            <v>38108</v>
          </cell>
          <cell r="AC4">
            <v>38139</v>
          </cell>
          <cell r="AD4">
            <v>38169</v>
          </cell>
          <cell r="AE4">
            <v>38200</v>
          </cell>
          <cell r="AF4">
            <v>38231</v>
          </cell>
          <cell r="AG4">
            <v>38261</v>
          </cell>
          <cell r="AH4">
            <v>38292</v>
          </cell>
          <cell r="AI4">
            <v>38322</v>
          </cell>
          <cell r="AJ4">
            <v>38353</v>
          </cell>
          <cell r="AK4">
            <v>38384</v>
          </cell>
          <cell r="AL4">
            <v>38412</v>
          </cell>
          <cell r="AM4">
            <v>38443</v>
          </cell>
          <cell r="AN4">
            <v>38473</v>
          </cell>
          <cell r="AO4">
            <v>38504</v>
          </cell>
          <cell r="AP4">
            <v>38534</v>
          </cell>
          <cell r="AQ4">
            <v>38565</v>
          </cell>
          <cell r="AR4">
            <v>38596</v>
          </cell>
          <cell r="AS4">
            <v>38626</v>
          </cell>
          <cell r="AT4">
            <v>38657</v>
          </cell>
          <cell r="AU4">
            <v>38687</v>
          </cell>
          <cell r="AV4">
            <v>38718</v>
          </cell>
          <cell r="AW4">
            <v>38749</v>
          </cell>
          <cell r="AX4">
            <v>38777</v>
          </cell>
          <cell r="AY4">
            <v>38808</v>
          </cell>
          <cell r="AZ4">
            <v>38838</v>
          </cell>
          <cell r="BA4">
            <v>38869</v>
          </cell>
          <cell r="BB4">
            <v>38899</v>
          </cell>
          <cell r="BC4">
            <v>38930</v>
          </cell>
          <cell r="BD4">
            <v>38961</v>
          </cell>
          <cell r="BE4">
            <v>38991</v>
          </cell>
          <cell r="BF4">
            <v>39022</v>
          </cell>
          <cell r="BG4">
            <v>39052</v>
          </cell>
          <cell r="BH4">
            <v>39083</v>
          </cell>
          <cell r="BI4">
            <v>39114</v>
          </cell>
          <cell r="BJ4">
            <v>39142</v>
          </cell>
          <cell r="BK4">
            <v>39173</v>
          </cell>
          <cell r="BL4">
            <v>39203</v>
          </cell>
          <cell r="BM4">
            <v>39234</v>
          </cell>
          <cell r="BN4">
            <v>39264</v>
          </cell>
          <cell r="BO4">
            <v>39295</v>
          </cell>
          <cell r="BP4">
            <v>39326</v>
          </cell>
          <cell r="BQ4">
            <v>39356</v>
          </cell>
          <cell r="BR4">
            <v>39387</v>
          </cell>
          <cell r="BS4">
            <v>39417</v>
          </cell>
          <cell r="BT4">
            <v>39448</v>
          </cell>
          <cell r="BU4">
            <v>39479</v>
          </cell>
          <cell r="BV4">
            <v>39508</v>
          </cell>
          <cell r="BW4">
            <v>39539</v>
          </cell>
          <cell r="BX4">
            <v>39569</v>
          </cell>
          <cell r="BY4">
            <v>39600</v>
          </cell>
          <cell r="BZ4">
            <v>39630</v>
          </cell>
          <cell r="CA4">
            <v>39661</v>
          </cell>
          <cell r="CB4">
            <v>39692</v>
          </cell>
          <cell r="CC4">
            <v>39722</v>
          </cell>
          <cell r="CD4">
            <v>39753</v>
          </cell>
          <cell r="CE4">
            <v>39783</v>
          </cell>
          <cell r="CF4">
            <v>39814</v>
          </cell>
          <cell r="CG4">
            <v>39845</v>
          </cell>
          <cell r="CH4">
            <v>39873</v>
          </cell>
          <cell r="CI4">
            <v>39904</v>
          </cell>
          <cell r="CJ4">
            <v>39934</v>
          </cell>
          <cell r="CK4">
            <v>39965</v>
          </cell>
          <cell r="CL4">
            <v>39995</v>
          </cell>
          <cell r="CM4">
            <v>40026</v>
          </cell>
          <cell r="CN4">
            <v>40057</v>
          </cell>
          <cell r="CO4">
            <v>40087</v>
          </cell>
          <cell r="CP4">
            <v>40118</v>
          </cell>
          <cell r="CQ4">
            <v>40148</v>
          </cell>
          <cell r="CR4">
            <v>40179</v>
          </cell>
          <cell r="CS4">
            <v>40210</v>
          </cell>
          <cell r="CT4">
            <v>40238</v>
          </cell>
          <cell r="CU4">
            <v>40269</v>
          </cell>
          <cell r="CV4">
            <v>40299</v>
          </cell>
          <cell r="CW4">
            <v>40330</v>
          </cell>
          <cell r="CX4">
            <v>40360</v>
          </cell>
          <cell r="CY4">
            <v>40391</v>
          </cell>
          <cell r="CZ4">
            <v>40422</v>
          </cell>
          <cell r="DA4">
            <v>40452</v>
          </cell>
          <cell r="DB4">
            <v>40483</v>
          </cell>
          <cell r="DC4">
            <v>40513</v>
          </cell>
          <cell r="DD4">
            <v>40544</v>
          </cell>
          <cell r="DE4">
            <v>40575</v>
          </cell>
          <cell r="DF4">
            <v>40603</v>
          </cell>
          <cell r="DG4">
            <v>40634</v>
          </cell>
          <cell r="DH4">
            <v>40664</v>
          </cell>
          <cell r="DI4">
            <v>40695</v>
          </cell>
          <cell r="DJ4">
            <v>40725</v>
          </cell>
          <cell r="DK4">
            <v>40756</v>
          </cell>
          <cell r="DL4">
            <v>40787</v>
          </cell>
          <cell r="DM4">
            <v>40817</v>
          </cell>
          <cell r="DN4">
            <v>40848</v>
          </cell>
          <cell r="DO4">
            <v>40878</v>
          </cell>
          <cell r="DP4">
            <v>40909</v>
          </cell>
          <cell r="DQ4">
            <v>40940</v>
          </cell>
          <cell r="DR4">
            <v>40969</v>
          </cell>
          <cell r="DS4">
            <v>41000</v>
          </cell>
          <cell r="DT4">
            <v>41030</v>
          </cell>
          <cell r="DU4">
            <v>41061</v>
          </cell>
          <cell r="DV4">
            <v>41091</v>
          </cell>
          <cell r="DW4">
            <v>41122</v>
          </cell>
          <cell r="DX4">
            <v>41153</v>
          </cell>
          <cell r="DY4">
            <v>41183</v>
          </cell>
          <cell r="DZ4">
            <v>41214</v>
          </cell>
          <cell r="EA4">
            <v>41244</v>
          </cell>
          <cell r="EB4">
            <v>41275</v>
          </cell>
          <cell r="EC4">
            <v>41306</v>
          </cell>
          <cell r="ED4">
            <v>41334</v>
          </cell>
          <cell r="EE4">
            <v>41365</v>
          </cell>
          <cell r="EF4">
            <v>41395</v>
          </cell>
          <cell r="EG4">
            <v>41426</v>
          </cell>
          <cell r="EH4">
            <v>41456</v>
          </cell>
          <cell r="EI4">
            <v>41487</v>
          </cell>
          <cell r="EL4">
            <v>37865</v>
          </cell>
          <cell r="EM4">
            <v>38231</v>
          </cell>
          <cell r="EN4">
            <v>38596</v>
          </cell>
          <cell r="EO4">
            <v>38961</v>
          </cell>
          <cell r="EP4">
            <v>39326</v>
          </cell>
          <cell r="EQ4">
            <v>39692</v>
          </cell>
          <cell r="ER4">
            <v>40057</v>
          </cell>
          <cell r="ES4">
            <v>40422</v>
          </cell>
          <cell r="ET4">
            <v>40787</v>
          </cell>
          <cell r="EU4">
            <v>41153</v>
          </cell>
          <cell r="EV4">
            <v>41518</v>
          </cell>
          <cell r="EW4" t="str">
            <v>Total</v>
          </cell>
          <cell r="FA4" t="str">
            <v>Checker</v>
          </cell>
        </row>
        <row r="24">
          <cell r="FA24">
            <v>0</v>
          </cell>
        </row>
        <row r="27">
          <cell r="FA27">
            <v>0</v>
          </cell>
        </row>
        <row r="28">
          <cell r="FA28">
            <v>0</v>
          </cell>
        </row>
        <row r="29">
          <cell r="FA29">
            <v>0</v>
          </cell>
        </row>
        <row r="30">
          <cell r="FA30">
            <v>0</v>
          </cell>
        </row>
        <row r="31">
          <cell r="FA31">
            <v>0</v>
          </cell>
        </row>
        <row r="32">
          <cell r="FA32">
            <v>0</v>
          </cell>
        </row>
        <row r="33">
          <cell r="FA33">
            <v>0</v>
          </cell>
        </row>
        <row r="34">
          <cell r="FA34">
            <v>0</v>
          </cell>
        </row>
        <row r="38">
          <cell r="FA38">
            <v>0</v>
          </cell>
        </row>
        <row r="41">
          <cell r="FA41">
            <v>0</v>
          </cell>
        </row>
        <row r="44">
          <cell r="FA44">
            <v>0</v>
          </cell>
        </row>
        <row r="47">
          <cell r="C47" t="str">
            <v>Checker</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L47">
            <v>0</v>
          </cell>
          <cell r="EM47">
            <v>0</v>
          </cell>
          <cell r="EN47">
            <v>0</v>
          </cell>
          <cell r="EO47">
            <v>0</v>
          </cell>
          <cell r="EP47">
            <v>0</v>
          </cell>
          <cell r="EQ47">
            <v>0</v>
          </cell>
          <cell r="ER47">
            <v>0</v>
          </cell>
          <cell r="ES47">
            <v>0</v>
          </cell>
          <cell r="ET47">
            <v>0</v>
          </cell>
          <cell r="EU47">
            <v>0</v>
          </cell>
          <cell r="EV47">
            <v>0</v>
          </cell>
          <cell r="EW47">
            <v>0</v>
          </cell>
        </row>
      </sheetData>
      <sheetData sheetId="16" refreshError="1">
        <row r="4">
          <cell r="G4">
            <v>37865</v>
          </cell>
          <cell r="H4">
            <v>38231</v>
          </cell>
          <cell r="I4">
            <v>38596</v>
          </cell>
          <cell r="J4">
            <v>38961</v>
          </cell>
          <cell r="K4">
            <v>39326</v>
          </cell>
          <cell r="L4">
            <v>39692</v>
          </cell>
          <cell r="M4">
            <v>40057</v>
          </cell>
          <cell r="N4">
            <v>40422</v>
          </cell>
          <cell r="O4">
            <v>40787</v>
          </cell>
          <cell r="P4">
            <v>41153</v>
          </cell>
          <cell r="Q4">
            <v>41518</v>
          </cell>
        </row>
      </sheetData>
      <sheetData sheetId="17" refreshError="1">
        <row r="3">
          <cell r="H3">
            <v>37865</v>
          </cell>
          <cell r="T3">
            <v>38231</v>
          </cell>
          <cell r="AF3">
            <v>38596</v>
          </cell>
          <cell r="AR3">
            <v>38961</v>
          </cell>
          <cell r="BD3">
            <v>39326</v>
          </cell>
          <cell r="BP3">
            <v>39692</v>
          </cell>
          <cell r="CB3">
            <v>40057</v>
          </cell>
          <cell r="CN3">
            <v>40422</v>
          </cell>
          <cell r="CZ3">
            <v>40787</v>
          </cell>
          <cell r="DL3">
            <v>41153</v>
          </cell>
          <cell r="DX3">
            <v>41518</v>
          </cell>
          <cell r="EL3" t="str">
            <v>Summary</v>
          </cell>
        </row>
        <row r="4">
          <cell r="H4">
            <v>37500</v>
          </cell>
          <cell r="I4">
            <v>37530</v>
          </cell>
          <cell r="J4">
            <v>37561</v>
          </cell>
          <cell r="K4">
            <v>37591</v>
          </cell>
          <cell r="L4">
            <v>37622</v>
          </cell>
          <cell r="M4">
            <v>37653</v>
          </cell>
          <cell r="N4">
            <v>37681</v>
          </cell>
          <cell r="O4">
            <v>37712</v>
          </cell>
          <cell r="P4">
            <v>37742</v>
          </cell>
          <cell r="Q4">
            <v>37773</v>
          </cell>
          <cell r="R4">
            <v>37803</v>
          </cell>
          <cell r="S4">
            <v>37834</v>
          </cell>
          <cell r="T4">
            <v>37865</v>
          </cell>
          <cell r="U4">
            <v>37895</v>
          </cell>
          <cell r="V4">
            <v>37926</v>
          </cell>
          <cell r="W4">
            <v>37956</v>
          </cell>
          <cell r="X4">
            <v>37987</v>
          </cell>
          <cell r="Y4">
            <v>38018</v>
          </cell>
          <cell r="Z4">
            <v>38047</v>
          </cell>
          <cell r="AA4">
            <v>38078</v>
          </cell>
          <cell r="AB4">
            <v>38108</v>
          </cell>
          <cell r="AC4">
            <v>38139</v>
          </cell>
          <cell r="AD4">
            <v>38169</v>
          </cell>
          <cell r="AE4">
            <v>38200</v>
          </cell>
          <cell r="AF4">
            <v>38231</v>
          </cell>
          <cell r="AG4">
            <v>38261</v>
          </cell>
          <cell r="AH4">
            <v>38292</v>
          </cell>
          <cell r="AI4">
            <v>38322</v>
          </cell>
          <cell r="AJ4">
            <v>38353</v>
          </cell>
          <cell r="AK4">
            <v>38384</v>
          </cell>
          <cell r="AL4">
            <v>38412</v>
          </cell>
          <cell r="AM4">
            <v>38443</v>
          </cell>
          <cell r="AN4">
            <v>38473</v>
          </cell>
          <cell r="AO4">
            <v>38504</v>
          </cell>
          <cell r="AP4">
            <v>38534</v>
          </cell>
          <cell r="AQ4">
            <v>38565</v>
          </cell>
          <cell r="AR4">
            <v>38596</v>
          </cell>
          <cell r="AS4">
            <v>38626</v>
          </cell>
          <cell r="AT4">
            <v>38657</v>
          </cell>
          <cell r="AU4">
            <v>38687</v>
          </cell>
          <cell r="AV4">
            <v>38718</v>
          </cell>
          <cell r="AW4">
            <v>38749</v>
          </cell>
          <cell r="AX4">
            <v>38777</v>
          </cell>
          <cell r="AY4">
            <v>38808</v>
          </cell>
          <cell r="AZ4">
            <v>38838</v>
          </cell>
          <cell r="BA4">
            <v>38869</v>
          </cell>
          <cell r="BB4">
            <v>38899</v>
          </cell>
          <cell r="BC4">
            <v>38930</v>
          </cell>
          <cell r="BD4">
            <v>38961</v>
          </cell>
          <cell r="BE4">
            <v>38991</v>
          </cell>
          <cell r="BF4">
            <v>39022</v>
          </cell>
          <cell r="BG4">
            <v>39052</v>
          </cell>
          <cell r="BH4">
            <v>39083</v>
          </cell>
          <cell r="BI4">
            <v>39114</v>
          </cell>
          <cell r="BJ4">
            <v>39142</v>
          </cell>
          <cell r="BK4">
            <v>39173</v>
          </cell>
          <cell r="BL4">
            <v>39203</v>
          </cell>
          <cell r="BM4">
            <v>39234</v>
          </cell>
          <cell r="BN4">
            <v>39264</v>
          </cell>
          <cell r="BO4">
            <v>39295</v>
          </cell>
          <cell r="BP4">
            <v>39326</v>
          </cell>
          <cell r="BQ4">
            <v>39356</v>
          </cell>
          <cell r="BR4">
            <v>39387</v>
          </cell>
          <cell r="BS4">
            <v>39417</v>
          </cell>
          <cell r="BT4">
            <v>39448</v>
          </cell>
          <cell r="BU4">
            <v>39479</v>
          </cell>
          <cell r="BV4">
            <v>39508</v>
          </cell>
          <cell r="BW4">
            <v>39539</v>
          </cell>
          <cell r="BX4">
            <v>39569</v>
          </cell>
          <cell r="BY4">
            <v>39600</v>
          </cell>
          <cell r="BZ4">
            <v>39630</v>
          </cell>
          <cell r="CA4">
            <v>39661</v>
          </cell>
          <cell r="CB4">
            <v>39692</v>
          </cell>
          <cell r="CC4">
            <v>39722</v>
          </cell>
          <cell r="CD4">
            <v>39753</v>
          </cell>
          <cell r="CE4">
            <v>39783</v>
          </cell>
          <cell r="CF4">
            <v>39814</v>
          </cell>
          <cell r="CG4">
            <v>39845</v>
          </cell>
          <cell r="CH4">
            <v>39873</v>
          </cell>
          <cell r="CI4">
            <v>39904</v>
          </cell>
          <cell r="CJ4">
            <v>39934</v>
          </cell>
          <cell r="CK4">
            <v>39965</v>
          </cell>
          <cell r="CL4">
            <v>39995</v>
          </cell>
          <cell r="CM4">
            <v>40026</v>
          </cell>
          <cell r="CN4">
            <v>40057</v>
          </cell>
          <cell r="CO4">
            <v>40087</v>
          </cell>
          <cell r="CP4">
            <v>40118</v>
          </cell>
          <cell r="CQ4">
            <v>40148</v>
          </cell>
          <cell r="CR4">
            <v>40179</v>
          </cell>
          <cell r="CS4">
            <v>40210</v>
          </cell>
          <cell r="CT4">
            <v>40238</v>
          </cell>
          <cell r="CU4">
            <v>40269</v>
          </cell>
          <cell r="CV4">
            <v>40299</v>
          </cell>
          <cell r="CW4">
            <v>40330</v>
          </cell>
          <cell r="CX4">
            <v>40360</v>
          </cell>
          <cell r="CY4">
            <v>40391</v>
          </cell>
          <cell r="CZ4">
            <v>40422</v>
          </cell>
          <cell r="DA4">
            <v>40452</v>
          </cell>
          <cell r="DB4">
            <v>40483</v>
          </cell>
          <cell r="DC4">
            <v>40513</v>
          </cell>
          <cell r="DD4">
            <v>40544</v>
          </cell>
          <cell r="DE4">
            <v>40575</v>
          </cell>
          <cell r="DF4">
            <v>40603</v>
          </cell>
          <cell r="DG4">
            <v>40634</v>
          </cell>
          <cell r="DH4">
            <v>40664</v>
          </cell>
          <cell r="DI4">
            <v>40695</v>
          </cell>
          <cell r="DJ4">
            <v>40725</v>
          </cell>
          <cell r="DK4">
            <v>40756</v>
          </cell>
          <cell r="DL4">
            <v>40787</v>
          </cell>
          <cell r="DM4">
            <v>40817</v>
          </cell>
          <cell r="DN4">
            <v>40848</v>
          </cell>
          <cell r="DO4">
            <v>40878</v>
          </cell>
          <cell r="DP4">
            <v>40909</v>
          </cell>
          <cell r="DQ4">
            <v>40940</v>
          </cell>
          <cell r="DR4">
            <v>40969</v>
          </cell>
          <cell r="DS4">
            <v>41000</v>
          </cell>
          <cell r="DT4">
            <v>41030</v>
          </cell>
          <cell r="DU4">
            <v>41061</v>
          </cell>
          <cell r="DV4">
            <v>41091</v>
          </cell>
          <cell r="DW4">
            <v>41122</v>
          </cell>
          <cell r="DX4">
            <v>41153</v>
          </cell>
          <cell r="DY4">
            <v>41183</v>
          </cell>
          <cell r="DZ4">
            <v>41214</v>
          </cell>
          <cell r="EA4">
            <v>41244</v>
          </cell>
          <cell r="EB4">
            <v>41275</v>
          </cell>
          <cell r="EC4">
            <v>41306</v>
          </cell>
          <cell r="ED4">
            <v>41334</v>
          </cell>
          <cell r="EE4">
            <v>41365</v>
          </cell>
          <cell r="EF4">
            <v>41395</v>
          </cell>
          <cell r="EG4">
            <v>41426</v>
          </cell>
          <cell r="EH4">
            <v>41456</v>
          </cell>
          <cell r="EI4">
            <v>41487</v>
          </cell>
          <cell r="EL4">
            <v>37865</v>
          </cell>
          <cell r="EM4">
            <v>38231</v>
          </cell>
          <cell r="EN4">
            <v>38596</v>
          </cell>
          <cell r="EO4">
            <v>38961</v>
          </cell>
          <cell r="EP4">
            <v>39326</v>
          </cell>
          <cell r="EQ4">
            <v>39692</v>
          </cell>
          <cell r="ER4">
            <v>40057</v>
          </cell>
          <cell r="ES4">
            <v>40422</v>
          </cell>
          <cell r="ET4">
            <v>40787</v>
          </cell>
          <cell r="EU4">
            <v>41153</v>
          </cell>
          <cell r="EV4">
            <v>41518</v>
          </cell>
          <cell r="EW4" t="str">
            <v>Total</v>
          </cell>
          <cell r="FA4" t="str">
            <v>Checker</v>
          </cell>
        </row>
        <row r="8">
          <cell r="FA8">
            <v>0</v>
          </cell>
        </row>
      </sheetData>
      <sheetData sheetId="18" refreshError="1">
        <row r="3">
          <cell r="H3">
            <v>37865</v>
          </cell>
          <cell r="T3">
            <v>38231</v>
          </cell>
          <cell r="AF3">
            <v>38596</v>
          </cell>
          <cell r="AR3">
            <v>38961</v>
          </cell>
          <cell r="BD3">
            <v>39326</v>
          </cell>
          <cell r="BP3">
            <v>39692</v>
          </cell>
          <cell r="CB3">
            <v>40057</v>
          </cell>
          <cell r="CN3">
            <v>40422</v>
          </cell>
          <cell r="CZ3">
            <v>40787</v>
          </cell>
          <cell r="DL3">
            <v>41153</v>
          </cell>
          <cell r="DX3">
            <v>41518</v>
          </cell>
          <cell r="EL3" t="str">
            <v>Summary</v>
          </cell>
        </row>
        <row r="4">
          <cell r="H4">
            <v>37500</v>
          </cell>
          <cell r="I4">
            <v>37530</v>
          </cell>
          <cell r="J4">
            <v>37561</v>
          </cell>
          <cell r="K4">
            <v>37591</v>
          </cell>
          <cell r="L4">
            <v>37622</v>
          </cell>
          <cell r="M4">
            <v>37653</v>
          </cell>
          <cell r="N4">
            <v>37681</v>
          </cell>
          <cell r="O4">
            <v>37712</v>
          </cell>
          <cell r="P4">
            <v>37742</v>
          </cell>
          <cell r="Q4">
            <v>37773</v>
          </cell>
          <cell r="R4">
            <v>37803</v>
          </cell>
          <cell r="S4">
            <v>37834</v>
          </cell>
          <cell r="T4">
            <v>37865</v>
          </cell>
          <cell r="U4">
            <v>37895</v>
          </cell>
          <cell r="V4">
            <v>37926</v>
          </cell>
          <cell r="W4">
            <v>37956</v>
          </cell>
          <cell r="X4">
            <v>37987</v>
          </cell>
          <cell r="Y4">
            <v>38018</v>
          </cell>
          <cell r="Z4">
            <v>38047</v>
          </cell>
          <cell r="AA4">
            <v>38078</v>
          </cell>
          <cell r="AB4">
            <v>38108</v>
          </cell>
          <cell r="AC4">
            <v>38139</v>
          </cell>
          <cell r="AD4">
            <v>38169</v>
          </cell>
          <cell r="AE4">
            <v>38200</v>
          </cell>
          <cell r="AF4">
            <v>38231</v>
          </cell>
          <cell r="AG4">
            <v>38261</v>
          </cell>
          <cell r="AH4">
            <v>38292</v>
          </cell>
          <cell r="AI4">
            <v>38322</v>
          </cell>
          <cell r="AJ4">
            <v>38353</v>
          </cell>
          <cell r="AK4">
            <v>38384</v>
          </cell>
          <cell r="AL4">
            <v>38412</v>
          </cell>
          <cell r="AM4">
            <v>38443</v>
          </cell>
          <cell r="AN4">
            <v>38473</v>
          </cell>
          <cell r="AO4">
            <v>38504</v>
          </cell>
          <cell r="AP4">
            <v>38534</v>
          </cell>
          <cell r="AQ4">
            <v>38565</v>
          </cell>
          <cell r="AR4">
            <v>38596</v>
          </cell>
          <cell r="AS4">
            <v>38626</v>
          </cell>
          <cell r="AT4">
            <v>38657</v>
          </cell>
          <cell r="AU4">
            <v>38687</v>
          </cell>
          <cell r="AV4">
            <v>38718</v>
          </cell>
          <cell r="AW4">
            <v>38749</v>
          </cell>
          <cell r="AX4">
            <v>38777</v>
          </cell>
          <cell r="AY4">
            <v>38808</v>
          </cell>
          <cell r="AZ4">
            <v>38838</v>
          </cell>
          <cell r="BA4">
            <v>38869</v>
          </cell>
          <cell r="BB4">
            <v>38899</v>
          </cell>
          <cell r="BC4">
            <v>38930</v>
          </cell>
          <cell r="BD4">
            <v>38961</v>
          </cell>
          <cell r="BE4">
            <v>38991</v>
          </cell>
          <cell r="BF4">
            <v>39022</v>
          </cell>
          <cell r="BG4">
            <v>39052</v>
          </cell>
          <cell r="BH4">
            <v>39083</v>
          </cell>
          <cell r="BI4">
            <v>39114</v>
          </cell>
          <cell r="BJ4">
            <v>39142</v>
          </cell>
          <cell r="BK4">
            <v>39173</v>
          </cell>
          <cell r="BL4">
            <v>39203</v>
          </cell>
          <cell r="BM4">
            <v>39234</v>
          </cell>
          <cell r="BN4">
            <v>39264</v>
          </cell>
          <cell r="BO4">
            <v>39295</v>
          </cell>
          <cell r="BP4">
            <v>39326</v>
          </cell>
          <cell r="BQ4">
            <v>39356</v>
          </cell>
          <cell r="BR4">
            <v>39387</v>
          </cell>
          <cell r="BS4">
            <v>39417</v>
          </cell>
          <cell r="BT4">
            <v>39448</v>
          </cell>
          <cell r="BU4">
            <v>39479</v>
          </cell>
          <cell r="BV4">
            <v>39508</v>
          </cell>
          <cell r="BW4">
            <v>39539</v>
          </cell>
          <cell r="BX4">
            <v>39569</v>
          </cell>
          <cell r="BY4">
            <v>39600</v>
          </cell>
          <cell r="BZ4">
            <v>39630</v>
          </cell>
          <cell r="CA4">
            <v>39661</v>
          </cell>
          <cell r="CB4">
            <v>39692</v>
          </cell>
          <cell r="CC4">
            <v>39722</v>
          </cell>
          <cell r="CD4">
            <v>39753</v>
          </cell>
          <cell r="CE4">
            <v>39783</v>
          </cell>
          <cell r="CF4">
            <v>39814</v>
          </cell>
          <cell r="CG4">
            <v>39845</v>
          </cell>
          <cell r="CH4">
            <v>39873</v>
          </cell>
          <cell r="CI4">
            <v>39904</v>
          </cell>
          <cell r="CJ4">
            <v>39934</v>
          </cell>
          <cell r="CK4">
            <v>39965</v>
          </cell>
          <cell r="CL4">
            <v>39995</v>
          </cell>
          <cell r="CM4">
            <v>40026</v>
          </cell>
          <cell r="CN4">
            <v>40057</v>
          </cell>
          <cell r="CO4">
            <v>40087</v>
          </cell>
          <cell r="CP4">
            <v>40118</v>
          </cell>
          <cell r="CQ4">
            <v>40148</v>
          </cell>
          <cell r="CR4">
            <v>40179</v>
          </cell>
          <cell r="CS4">
            <v>40210</v>
          </cell>
          <cell r="CT4">
            <v>40238</v>
          </cell>
          <cell r="CU4">
            <v>40269</v>
          </cell>
          <cell r="CV4">
            <v>40299</v>
          </cell>
          <cell r="CW4">
            <v>40330</v>
          </cell>
          <cell r="CX4">
            <v>40360</v>
          </cell>
          <cell r="CY4">
            <v>40391</v>
          </cell>
          <cell r="CZ4">
            <v>40422</v>
          </cell>
          <cell r="DA4">
            <v>40452</v>
          </cell>
          <cell r="DB4">
            <v>40483</v>
          </cell>
          <cell r="DC4">
            <v>40513</v>
          </cell>
          <cell r="DD4">
            <v>40544</v>
          </cell>
          <cell r="DE4">
            <v>40575</v>
          </cell>
          <cell r="DF4">
            <v>40603</v>
          </cell>
          <cell r="DG4">
            <v>40634</v>
          </cell>
          <cell r="DH4">
            <v>40664</v>
          </cell>
          <cell r="DI4">
            <v>40695</v>
          </cell>
          <cell r="DJ4">
            <v>40725</v>
          </cell>
          <cell r="DK4">
            <v>40756</v>
          </cell>
          <cell r="DL4">
            <v>40787</v>
          </cell>
          <cell r="DM4">
            <v>40817</v>
          </cell>
          <cell r="DN4">
            <v>40848</v>
          </cell>
          <cell r="DO4">
            <v>40878</v>
          </cell>
          <cell r="DP4">
            <v>40909</v>
          </cell>
          <cell r="DQ4">
            <v>40940</v>
          </cell>
          <cell r="DR4">
            <v>40969</v>
          </cell>
          <cell r="DS4">
            <v>41000</v>
          </cell>
          <cell r="DT4">
            <v>41030</v>
          </cell>
          <cell r="DU4">
            <v>41061</v>
          </cell>
          <cell r="DV4">
            <v>41091</v>
          </cell>
          <cell r="DW4">
            <v>41122</v>
          </cell>
          <cell r="DX4">
            <v>41153</v>
          </cell>
          <cell r="DY4">
            <v>41183</v>
          </cell>
          <cell r="DZ4">
            <v>41214</v>
          </cell>
          <cell r="EA4">
            <v>41244</v>
          </cell>
          <cell r="EB4">
            <v>41275</v>
          </cell>
          <cell r="EC4">
            <v>41306</v>
          </cell>
          <cell r="ED4">
            <v>41334</v>
          </cell>
          <cell r="EE4">
            <v>41365</v>
          </cell>
          <cell r="EF4">
            <v>41395</v>
          </cell>
          <cell r="EG4">
            <v>41426</v>
          </cell>
          <cell r="EH4">
            <v>41456</v>
          </cell>
          <cell r="EI4">
            <v>41487</v>
          </cell>
          <cell r="EL4">
            <v>37865</v>
          </cell>
          <cell r="EM4">
            <v>38231</v>
          </cell>
          <cell r="EN4">
            <v>38596</v>
          </cell>
          <cell r="EO4">
            <v>38961</v>
          </cell>
          <cell r="EP4">
            <v>39326</v>
          </cell>
          <cell r="EQ4">
            <v>39692</v>
          </cell>
          <cell r="ER4">
            <v>40057</v>
          </cell>
          <cell r="ES4">
            <v>40422</v>
          </cell>
          <cell r="ET4">
            <v>40787</v>
          </cell>
          <cell r="EU4">
            <v>41153</v>
          </cell>
          <cell r="EV4">
            <v>41518</v>
          </cell>
          <cell r="EW4" t="str">
            <v>Total</v>
          </cell>
          <cell r="FA4" t="str">
            <v>Checker</v>
          </cell>
        </row>
        <row r="23">
          <cell r="H23">
            <v>0</v>
          </cell>
          <cell r="I23">
            <v>0</v>
          </cell>
          <cell r="J23">
            <v>0</v>
          </cell>
          <cell r="K23">
            <v>0</v>
          </cell>
          <cell r="L23">
            <v>0</v>
          </cell>
          <cell r="M23">
            <v>0</v>
          </cell>
          <cell r="N23">
            <v>0</v>
          </cell>
          <cell r="O23">
            <v>0</v>
          </cell>
          <cell r="P23">
            <v>0</v>
          </cell>
          <cell r="Q23">
            <v>0</v>
          </cell>
          <cell r="R23">
            <v>0</v>
          </cell>
          <cell r="S23">
            <v>0</v>
          </cell>
          <cell r="T23">
            <v>0</v>
          </cell>
          <cell r="U23">
            <v>0</v>
          </cell>
          <cell r="V23">
            <v>5719.5946515952091</v>
          </cell>
          <cell r="W23">
            <v>6510.6757017740365</v>
          </cell>
          <cell r="X23">
            <v>12202.006250848401</v>
          </cell>
          <cell r="Y23">
            <v>14066.788477278344</v>
          </cell>
          <cell r="Z23">
            <v>16136.87832568609</v>
          </cell>
          <cell r="AA23">
            <v>15602.353310463668</v>
          </cell>
          <cell r="AB23">
            <v>17236.957194180944</v>
          </cell>
          <cell r="AC23">
            <v>17981.688989418803</v>
          </cell>
          <cell r="AD23">
            <v>38488.732625533899</v>
          </cell>
          <cell r="AE23">
            <v>48552.146835190193</v>
          </cell>
          <cell r="AF23">
            <v>57774.51594474935</v>
          </cell>
          <cell r="AG23">
            <v>58842.164310700209</v>
          </cell>
          <cell r="AH23">
            <v>61007.931598713454</v>
          </cell>
          <cell r="AI23">
            <v>63285.842194042809</v>
          </cell>
          <cell r="AJ23">
            <v>64102.981595463963</v>
          </cell>
          <cell r="AK23">
            <v>70449.375986817555</v>
          </cell>
          <cell r="AL23">
            <v>76413.060846001055</v>
          </cell>
          <cell r="AM23">
            <v>41475.520009044318</v>
          </cell>
          <cell r="AN23">
            <v>36820.360542391471</v>
          </cell>
          <cell r="AO23">
            <v>30541.084520929391</v>
          </cell>
          <cell r="AP23">
            <v>32781.192513713555</v>
          </cell>
          <cell r="AQ23">
            <v>30647.42247012382</v>
          </cell>
          <cell r="AR23">
            <v>33672.910301462223</v>
          </cell>
          <cell r="AS23">
            <v>32950.360998643046</v>
          </cell>
          <cell r="AT23">
            <v>32841.510077670639</v>
          </cell>
          <cell r="AU23">
            <v>32844.802464014349</v>
          </cell>
          <cell r="AV23">
            <v>41017.092792946787</v>
          </cell>
          <cell r="AW23">
            <v>46998.645862975587</v>
          </cell>
          <cell r="AX23">
            <v>52727.610641772131</v>
          </cell>
          <cell r="AY23">
            <v>36568.941401792923</v>
          </cell>
          <cell r="AZ23">
            <v>39023.880485059468</v>
          </cell>
          <cell r="BA23">
            <v>40406.902642151916</v>
          </cell>
          <cell r="BB23">
            <v>42096.484718711021</v>
          </cell>
          <cell r="BC23">
            <v>40303.482255455463</v>
          </cell>
          <cell r="BD23">
            <v>42490.045364700891</v>
          </cell>
          <cell r="BE23">
            <v>42494.497648019598</v>
          </cell>
          <cell r="BF23">
            <v>42903.990863357176</v>
          </cell>
          <cell r="BG23">
            <v>43387.498661523394</v>
          </cell>
          <cell r="BH23">
            <v>38166.930934860531</v>
          </cell>
          <cell r="BI23">
            <v>34700.485897219434</v>
          </cell>
          <cell r="BJ23">
            <v>31336.694670567242</v>
          </cell>
          <cell r="BK23">
            <v>11202.072869063868</v>
          </cell>
          <cell r="BL23">
            <v>11771.542081124058</v>
          </cell>
          <cell r="BM23">
            <v>11896.07524894454</v>
          </cell>
          <cell r="BN23">
            <v>12520.675093219341</v>
          </cell>
          <cell r="BO23">
            <v>9898.0379801710496</v>
          </cell>
          <cell r="BP23">
            <v>11228.085182688936</v>
          </cell>
          <cell r="BQ23">
            <v>11283.869157318079</v>
          </cell>
          <cell r="BR23">
            <v>11909.454134278552</v>
          </cell>
          <cell r="BS23">
            <v>12591.110764897083</v>
          </cell>
          <cell r="BT23">
            <v>10395.334933059463</v>
          </cell>
          <cell r="BU23">
            <v>10525.094648236072</v>
          </cell>
          <cell r="BV23">
            <v>10654.854363412682</v>
          </cell>
          <cell r="BW23">
            <v>1954.236050734813</v>
          </cell>
          <cell r="BX23">
            <v>2083.995765911422</v>
          </cell>
          <cell r="BY23">
            <v>1297.5971517661042</v>
          </cell>
          <cell r="BZ23">
            <v>1330.5208013571498</v>
          </cell>
          <cell r="CA23">
            <v>1440.9133034166464</v>
          </cell>
          <cell r="CB23">
            <v>1551.305805476143</v>
          </cell>
          <cell r="CC23">
            <v>1661.6983075356395</v>
          </cell>
          <cell r="CD23">
            <v>1772.0908095951361</v>
          </cell>
          <cell r="CE23">
            <v>1882.4833116546326</v>
          </cell>
          <cell r="CF23">
            <v>1770.9402463166921</v>
          </cell>
          <cell r="CG23">
            <v>1836.945634896701</v>
          </cell>
          <cell r="CH23">
            <v>1902.9510234767099</v>
          </cell>
          <cell r="CI23">
            <v>528.04310864008517</v>
          </cell>
          <cell r="CJ23">
            <v>594.04849722009419</v>
          </cell>
          <cell r="CK23">
            <v>660.05388580010322</v>
          </cell>
          <cell r="CL23">
            <v>714.07060443045179</v>
          </cell>
          <cell r="CM23">
            <v>777.6782590205288</v>
          </cell>
          <cell r="CN23">
            <v>841.2859136106058</v>
          </cell>
          <cell r="CO23">
            <v>904.89356820068281</v>
          </cell>
          <cell r="CP23">
            <v>968.50122279075981</v>
          </cell>
          <cell r="CQ23">
            <v>1032.1088773808367</v>
          </cell>
          <cell r="CR23">
            <v>1083.7278620212533</v>
          </cell>
          <cell r="CS23">
            <v>1144.9377826213981</v>
          </cell>
          <cell r="CT23">
            <v>1206.147703221543</v>
          </cell>
          <cell r="CU23">
            <v>489.67936480117169</v>
          </cell>
          <cell r="CV23">
            <v>550.88928540131656</v>
          </cell>
          <cell r="CW23">
            <v>612.09920600146143</v>
          </cell>
          <cell r="CX23">
            <v>673.30912660160629</v>
          </cell>
          <cell r="CY23">
            <v>734.51904720175116</v>
          </cell>
          <cell r="CZ23">
            <v>795.72896780189603</v>
          </cell>
          <cell r="DA23">
            <v>856.9388884020409</v>
          </cell>
          <cell r="DB23">
            <v>918.14880900218577</v>
          </cell>
          <cell r="DC23">
            <v>1.2278178473934531E-11</v>
          </cell>
          <cell r="DD23">
            <v>1.2278178473934531E-11</v>
          </cell>
          <cell r="DE23">
            <v>1.2278178473934531E-11</v>
          </cell>
          <cell r="DF23">
            <v>1.2278178473934531E-11</v>
          </cell>
          <cell r="DG23">
            <v>1.2278178473934531E-11</v>
          </cell>
          <cell r="DH23">
            <v>1.2278178473934531E-11</v>
          </cell>
          <cell r="DI23">
            <v>1.2278178473934531E-11</v>
          </cell>
          <cell r="DJ23">
            <v>1.2278178473934531E-11</v>
          </cell>
          <cell r="DK23">
            <v>1.2278178473934531E-11</v>
          </cell>
          <cell r="DL23">
            <v>1.2278178473934531E-11</v>
          </cell>
          <cell r="DM23">
            <v>1.2278178473934531E-11</v>
          </cell>
          <cell r="DN23">
            <v>1.2278178473934531E-11</v>
          </cell>
          <cell r="DO23">
            <v>1.2278178473934531E-11</v>
          </cell>
          <cell r="DP23">
            <v>1.2278178473934531E-11</v>
          </cell>
          <cell r="DQ23">
            <v>1.2278178473934531E-11</v>
          </cell>
          <cell r="DR23">
            <v>1.2278178473934531E-11</v>
          </cell>
          <cell r="DS23">
            <v>1.2278178473934531E-11</v>
          </cell>
          <cell r="DT23">
            <v>1.2278178473934531E-11</v>
          </cell>
          <cell r="DU23">
            <v>1.2278178473934531E-11</v>
          </cell>
          <cell r="DV23">
            <v>1.2278178473934531E-11</v>
          </cell>
          <cell r="DW23">
            <v>1.2278178473934531E-11</v>
          </cell>
          <cell r="DX23">
            <v>1.2278178473934531E-11</v>
          </cell>
          <cell r="DY23">
            <v>1.2278178473934531E-11</v>
          </cell>
          <cell r="DZ23">
            <v>1.2278178473934531E-11</v>
          </cell>
          <cell r="EA23">
            <v>1.2278178473934531E-11</v>
          </cell>
          <cell r="EB23">
            <v>1.2278178473934531E-11</v>
          </cell>
          <cell r="EC23">
            <v>1.2278178473934531E-11</v>
          </cell>
          <cell r="ED23">
            <v>1.2278178473934531E-11</v>
          </cell>
          <cell r="EE23">
            <v>1.2278178473934531E-11</v>
          </cell>
          <cell r="EF23">
            <v>1.2278178473934531E-11</v>
          </cell>
          <cell r="EG23">
            <v>1.2278178473934531E-11</v>
          </cell>
          <cell r="EH23">
            <v>1.2278178473934531E-11</v>
          </cell>
          <cell r="EI23">
            <v>1.2278178473934531E-11</v>
          </cell>
        </row>
        <row r="26">
          <cell r="E26">
            <v>38412</v>
          </cell>
        </row>
        <row r="27">
          <cell r="E27">
            <v>76413.060846001055</v>
          </cell>
        </row>
        <row r="33">
          <cell r="H33">
            <v>0</v>
          </cell>
          <cell r="I33">
            <v>0</v>
          </cell>
          <cell r="J33">
            <v>0</v>
          </cell>
          <cell r="K33">
            <v>0</v>
          </cell>
          <cell r="L33">
            <v>0</v>
          </cell>
          <cell r="M33">
            <v>0</v>
          </cell>
          <cell r="N33">
            <v>0</v>
          </cell>
          <cell r="O33">
            <v>0</v>
          </cell>
          <cell r="P33">
            <v>0</v>
          </cell>
          <cell r="Q33">
            <v>0</v>
          </cell>
          <cell r="R33">
            <v>0</v>
          </cell>
          <cell r="S33">
            <v>1243.8340866869021</v>
          </cell>
          <cell r="T33">
            <v>1627.9593193402102</v>
          </cell>
          <cell r="U33">
            <v>2012.0845519935183</v>
          </cell>
          <cell r="V33">
            <v>8705.229957084468</v>
          </cell>
          <cell r="W33">
            <v>15945.919315970548</v>
          </cell>
          <cell r="X33">
            <v>21616.300210917259</v>
          </cell>
          <cell r="Y33">
            <v>29312.358654638956</v>
          </cell>
          <cell r="Z33">
            <v>29496.987161615565</v>
          </cell>
          <cell r="AA33">
            <v>29360.844925311689</v>
          </cell>
          <cell r="AB33">
            <v>28623.626811972037</v>
          </cell>
          <cell r="AC33">
            <v>29961.250205530589</v>
          </cell>
          <cell r="AD33">
            <v>45556.401240549792</v>
          </cell>
          <cell r="AE33">
            <v>68462.111365667588</v>
          </cell>
          <cell r="AF33">
            <v>78399.271631862808</v>
          </cell>
          <cell r="AG33">
            <v>85776.123304005974</v>
          </cell>
          <cell r="AH33">
            <v>84038.024512973148</v>
          </cell>
          <cell r="AI33">
            <v>85015.794523697274</v>
          </cell>
          <cell r="AJ33">
            <v>77590.241933803365</v>
          </cell>
          <cell r="AK33">
            <v>74157.593738390569</v>
          </cell>
          <cell r="AL33">
            <v>84601.384091802232</v>
          </cell>
          <cell r="AM33">
            <v>102297.44948024172</v>
          </cell>
          <cell r="AN33">
            <v>51238.104880114399</v>
          </cell>
          <cell r="AO33">
            <v>49327.887917470565</v>
          </cell>
          <cell r="AP33">
            <v>39696.120241943529</v>
          </cell>
          <cell r="AQ33">
            <v>42210.612927801623</v>
          </cell>
          <cell r="AR33">
            <v>43759.186724661929</v>
          </cell>
          <cell r="AS33">
            <v>45525.233685723368</v>
          </cell>
          <cell r="AT33">
            <v>42755.32578935186</v>
          </cell>
          <cell r="AU33">
            <v>45405.531254740708</v>
          </cell>
          <cell r="AV33">
            <v>46763.423571356019</v>
          </cell>
          <cell r="AW33">
            <v>54344.603332756371</v>
          </cell>
          <cell r="AX33">
            <v>62627.969076648595</v>
          </cell>
          <cell r="AY33">
            <v>74221.98023162139</v>
          </cell>
          <cell r="AZ33">
            <v>47061.682169655222</v>
          </cell>
          <cell r="BA33">
            <v>52076.484799011785</v>
          </cell>
          <cell r="BB33">
            <v>51725.142277191779</v>
          </cell>
          <cell r="BC33">
            <v>52536.569431627184</v>
          </cell>
          <cell r="BD33">
            <v>54127.167935530422</v>
          </cell>
          <cell r="BE33">
            <v>54143.623863647583</v>
          </cell>
          <cell r="BF33">
            <v>51343.534859232605</v>
          </cell>
          <cell r="BG33">
            <v>56354.031412501477</v>
          </cell>
          <cell r="BH33">
            <v>51945.440093878526</v>
          </cell>
          <cell r="BI33">
            <v>43777.26357353288</v>
          </cell>
          <cell r="BJ33">
            <v>45259.00605097544</v>
          </cell>
          <cell r="BK33">
            <v>46169.184231110645</v>
          </cell>
          <cell r="BL33">
            <v>13747.12588561009</v>
          </cell>
          <cell r="BM33">
            <v>19177.574819818416</v>
          </cell>
          <cell r="BN33">
            <v>16772.264568417799</v>
          </cell>
          <cell r="BO33">
            <v>15616.727859433304</v>
          </cell>
          <cell r="BP33">
            <v>17500.842629158404</v>
          </cell>
          <cell r="BQ33">
            <v>16660.411092694616</v>
          </cell>
          <cell r="BR33">
            <v>14640.740748602984</v>
          </cell>
          <cell r="BS33">
            <v>19093.641282161523</v>
          </cell>
          <cell r="BT33">
            <v>14700.797978120856</v>
          </cell>
          <cell r="BU33">
            <v>10068.554652955994</v>
          </cell>
          <cell r="BV33">
            <v>11626.532215438056</v>
          </cell>
          <cell r="BW33">
            <v>18165.05832937386</v>
          </cell>
          <cell r="BX33">
            <v>3585.5849496947485</v>
          </cell>
          <cell r="BY33">
            <v>7302.7378184162662</v>
          </cell>
          <cell r="BZ33">
            <v>4332.852582512598</v>
          </cell>
          <cell r="CA33">
            <v>3321.8512364874477</v>
          </cell>
          <cell r="CB33">
            <v>5443.9898506966711</v>
          </cell>
          <cell r="CC33">
            <v>4290.9071030488703</v>
          </cell>
          <cell r="CD33">
            <v>3138.3526037631673</v>
          </cell>
          <cell r="CE33">
            <v>5800.9457295593747</v>
          </cell>
          <cell r="CF33">
            <v>4363.8120349536766</v>
          </cell>
          <cell r="CG33">
            <v>2952.3204999361187</v>
          </cell>
          <cell r="CH33">
            <v>1835.276416281733</v>
          </cell>
          <cell r="CI33">
            <v>6983.3795288677211</v>
          </cell>
          <cell r="CJ33">
            <v>3647.1002331745694</v>
          </cell>
          <cell r="CK33">
            <v>6200.0178843875183</v>
          </cell>
          <cell r="CL33">
            <v>4866.5852060828183</v>
          </cell>
          <cell r="CM33">
            <v>3963.1202151238103</v>
          </cell>
          <cell r="CN33">
            <v>905.13625940814381</v>
          </cell>
          <cell r="CO33">
            <v>5410.4895320540818</v>
          </cell>
          <cell r="CP33">
            <v>4262.4566674860835</v>
          </cell>
          <cell r="CQ33">
            <v>6665.1654416533711</v>
          </cell>
          <cell r="CR33">
            <v>5474.3503415364539</v>
          </cell>
          <cell r="CS33">
            <v>4332.0214316642378</v>
          </cell>
          <cell r="CT33">
            <v>2428.8815627142903</v>
          </cell>
          <cell r="CU33">
            <v>5414.6074348141556</v>
          </cell>
          <cell r="CV33">
            <v>3103.6625244157913</v>
          </cell>
          <cell r="CW33">
            <v>5566.5709398238687</v>
          </cell>
          <cell r="CX33">
            <v>4263.904602327093</v>
          </cell>
          <cell r="CY33">
            <v>3395.4938339745277</v>
          </cell>
          <cell r="CZ33">
            <v>4626.6024578960496</v>
          </cell>
          <cell r="DA33">
            <v>3498.5399118216592</v>
          </cell>
          <cell r="DB33">
            <v>2371.0056141094828</v>
          </cell>
          <cell r="DC33">
            <v>5162.0186208808736</v>
          </cell>
          <cell r="DD33">
            <v>1.2278178473934531E-11</v>
          </cell>
          <cell r="DE33">
            <v>1.2278178473934531E-11</v>
          </cell>
          <cell r="DF33">
            <v>1.2278178473934531E-11</v>
          </cell>
          <cell r="DG33">
            <v>1.2278178473934531E-11</v>
          </cell>
          <cell r="DH33">
            <v>1.2278178473934531E-11</v>
          </cell>
          <cell r="DI33">
            <v>1.2278178473934531E-11</v>
          </cell>
          <cell r="DJ33">
            <v>1.2278178473934531E-11</v>
          </cell>
          <cell r="DK33">
            <v>1.2278178473934531E-11</v>
          </cell>
          <cell r="DL33">
            <v>1.2278178473934531E-11</v>
          </cell>
          <cell r="DM33">
            <v>1.2278178473934531E-11</v>
          </cell>
          <cell r="DN33">
            <v>1.2278178473934531E-11</v>
          </cell>
          <cell r="DO33">
            <v>1.2278178473934531E-11</v>
          </cell>
          <cell r="DP33">
            <v>1.2278178473934531E-11</v>
          </cell>
          <cell r="DQ33">
            <v>1.2278178473934531E-11</v>
          </cell>
          <cell r="DR33">
            <v>1.2278178473934531E-11</v>
          </cell>
          <cell r="DS33">
            <v>1.2278178473934531E-11</v>
          </cell>
          <cell r="DT33">
            <v>1.2278178473934531E-11</v>
          </cell>
          <cell r="DU33">
            <v>1.2278178473934531E-11</v>
          </cell>
          <cell r="DV33">
            <v>1.2278178473934531E-11</v>
          </cell>
          <cell r="DW33">
            <v>1.2278178473934531E-11</v>
          </cell>
          <cell r="DX33">
            <v>1.2278178473934531E-11</v>
          </cell>
          <cell r="DY33">
            <v>1.2278178473934531E-11</v>
          </cell>
          <cell r="DZ33">
            <v>1.2278178473934531E-11</v>
          </cell>
          <cell r="EA33">
            <v>1.2278178473934531E-11</v>
          </cell>
          <cell r="EB33">
            <v>1.2278178473934531E-11</v>
          </cell>
          <cell r="EC33">
            <v>1.2278178473934531E-11</v>
          </cell>
          <cell r="ED33">
            <v>1.2278178473934531E-11</v>
          </cell>
          <cell r="EE33">
            <v>1.2278178473934531E-11</v>
          </cell>
          <cell r="EF33">
            <v>1.2278178473934531E-11</v>
          </cell>
          <cell r="EG33">
            <v>1.2278178473934531E-11</v>
          </cell>
          <cell r="EH33">
            <v>1.2278178473934531E-11</v>
          </cell>
          <cell r="EI33">
            <v>1.2278178473934531E-11</v>
          </cell>
        </row>
        <row r="38">
          <cell r="FA38">
            <v>0</v>
          </cell>
        </row>
        <row r="66">
          <cell r="H66">
            <v>0</v>
          </cell>
          <cell r="I66">
            <v>0</v>
          </cell>
          <cell r="J66">
            <v>0</v>
          </cell>
          <cell r="K66">
            <v>0</v>
          </cell>
          <cell r="L66">
            <v>0</v>
          </cell>
          <cell r="M66">
            <v>0</v>
          </cell>
          <cell r="N66">
            <v>0</v>
          </cell>
          <cell r="O66">
            <v>0</v>
          </cell>
          <cell r="P66">
            <v>0</v>
          </cell>
          <cell r="Q66">
            <v>0</v>
          </cell>
          <cell r="R66">
            <v>0</v>
          </cell>
          <cell r="S66">
            <v>0</v>
          </cell>
          <cell r="T66">
            <v>0</v>
          </cell>
          <cell r="U66">
            <v>0</v>
          </cell>
          <cell r="V66">
            <v>5719.5946515952091</v>
          </cell>
          <cell r="W66">
            <v>6510.6757017740365</v>
          </cell>
          <cell r="X66">
            <v>12202.006250848401</v>
          </cell>
          <cell r="Y66">
            <v>14066.788477278344</v>
          </cell>
          <cell r="Z66">
            <v>16136.87832568609</v>
          </cell>
          <cell r="AA66">
            <v>15602.353310463668</v>
          </cell>
          <cell r="AB66">
            <v>17236.957194180944</v>
          </cell>
          <cell r="AC66">
            <v>17981.688989418803</v>
          </cell>
          <cell r="AD66">
            <v>38488.732625533899</v>
          </cell>
          <cell r="AE66">
            <v>48552.146835190193</v>
          </cell>
          <cell r="AF66">
            <v>57774.51594474935</v>
          </cell>
          <cell r="AG66">
            <v>58842.164310700209</v>
          </cell>
          <cell r="AH66">
            <v>61007.931598713454</v>
          </cell>
          <cell r="AI66">
            <v>63285.842194042809</v>
          </cell>
          <cell r="AJ66">
            <v>64102.981595463963</v>
          </cell>
          <cell r="AK66">
            <v>70449.375986817555</v>
          </cell>
          <cell r="AL66">
            <v>76413.060846001055</v>
          </cell>
          <cell r="AM66">
            <v>41475.520009044318</v>
          </cell>
          <cell r="AN66">
            <v>36820.360542391471</v>
          </cell>
          <cell r="AO66">
            <v>30541.084520929391</v>
          </cell>
          <cell r="AP66">
            <v>32781.192513713555</v>
          </cell>
          <cell r="AQ66">
            <v>30647.42247012382</v>
          </cell>
          <cell r="AR66">
            <v>33672.910301462223</v>
          </cell>
          <cell r="AS66">
            <v>32950.360998643046</v>
          </cell>
          <cell r="AT66">
            <v>32841.510077670639</v>
          </cell>
          <cell r="AU66">
            <v>32844.802464014349</v>
          </cell>
          <cell r="AV66">
            <v>41017.092792946787</v>
          </cell>
          <cell r="AW66">
            <v>46998.645862975587</v>
          </cell>
          <cell r="AX66">
            <v>52727.610641772131</v>
          </cell>
          <cell r="AY66">
            <v>36568.941401792923</v>
          </cell>
          <cell r="AZ66">
            <v>39023.880485059468</v>
          </cell>
          <cell r="BA66">
            <v>40406.902642151916</v>
          </cell>
          <cell r="BB66">
            <v>42096.484718711021</v>
          </cell>
          <cell r="BC66">
            <v>40303.482255455463</v>
          </cell>
          <cell r="BD66">
            <v>42490.045364700891</v>
          </cell>
          <cell r="BE66">
            <v>42494.497648019598</v>
          </cell>
          <cell r="BF66">
            <v>42903.990863357176</v>
          </cell>
          <cell r="BG66">
            <v>43387.498661523394</v>
          </cell>
          <cell r="BH66">
            <v>38166.930934860531</v>
          </cell>
          <cell r="BI66">
            <v>34700.485897219434</v>
          </cell>
          <cell r="BJ66">
            <v>31336.694670567242</v>
          </cell>
          <cell r="BK66">
            <v>11202.072869063868</v>
          </cell>
          <cell r="BL66">
            <v>11771.542081124058</v>
          </cell>
          <cell r="BM66">
            <v>11896.07524894454</v>
          </cell>
          <cell r="BN66">
            <v>12520.675093219341</v>
          </cell>
          <cell r="BO66">
            <v>9898.0379801710496</v>
          </cell>
          <cell r="BP66">
            <v>11228.085182688936</v>
          </cell>
          <cell r="BQ66">
            <v>11283.869157318079</v>
          </cell>
          <cell r="BR66">
            <v>11909.454134278552</v>
          </cell>
          <cell r="BS66">
            <v>12591.110764897083</v>
          </cell>
          <cell r="BT66">
            <v>10395.334933059463</v>
          </cell>
          <cell r="BU66">
            <v>10525.094648236072</v>
          </cell>
          <cell r="BV66">
            <v>10654.854363412682</v>
          </cell>
          <cell r="BW66">
            <v>1954.236050734813</v>
          </cell>
          <cell r="BX66">
            <v>2083.995765911422</v>
          </cell>
          <cell r="BY66">
            <v>1297.5971517661042</v>
          </cell>
          <cell r="BZ66">
            <v>1330.5208013571498</v>
          </cell>
          <cell r="CA66">
            <v>1440.9133034166464</v>
          </cell>
          <cell r="CB66">
            <v>1551.305805476143</v>
          </cell>
          <cell r="CC66">
            <v>1661.6983075356395</v>
          </cell>
          <cell r="CD66">
            <v>1772.0908095951361</v>
          </cell>
          <cell r="CE66">
            <v>1882.4833116546326</v>
          </cell>
          <cell r="CF66">
            <v>1770.9402463166921</v>
          </cell>
          <cell r="CG66">
            <v>1836.945634896701</v>
          </cell>
          <cell r="CH66">
            <v>1902.9510234767099</v>
          </cell>
          <cell r="CI66">
            <v>528.04310864008517</v>
          </cell>
          <cell r="CJ66">
            <v>594.04849722009419</v>
          </cell>
          <cell r="CK66">
            <v>660.05388580010322</v>
          </cell>
          <cell r="CL66">
            <v>714.07060443045179</v>
          </cell>
          <cell r="CM66">
            <v>777.6782590205288</v>
          </cell>
          <cell r="CN66">
            <v>841.2859136106058</v>
          </cell>
          <cell r="CO66">
            <v>904.89356820068281</v>
          </cell>
          <cell r="CP66">
            <v>968.50122279075981</v>
          </cell>
          <cell r="CQ66">
            <v>1032.1088773808367</v>
          </cell>
          <cell r="CR66">
            <v>1083.7278620212533</v>
          </cell>
          <cell r="CS66">
            <v>1144.9377826213981</v>
          </cell>
          <cell r="CT66">
            <v>1206.147703221543</v>
          </cell>
          <cell r="CU66">
            <v>489.67936480117169</v>
          </cell>
          <cell r="CV66">
            <v>550.88928540131656</v>
          </cell>
          <cell r="CW66">
            <v>612.09920600146143</v>
          </cell>
          <cell r="CX66">
            <v>673.30912660160629</v>
          </cell>
          <cell r="CY66">
            <v>734.51904720175116</v>
          </cell>
          <cell r="CZ66">
            <v>795.72896780189603</v>
          </cell>
          <cell r="DA66">
            <v>856.9388884020409</v>
          </cell>
          <cell r="DB66">
            <v>918.14880900218577</v>
          </cell>
          <cell r="DC66">
            <v>1.2278178473934531E-11</v>
          </cell>
          <cell r="DD66">
            <v>1.2278178473934531E-11</v>
          </cell>
          <cell r="DE66">
            <v>1.2278178473934531E-11</v>
          </cell>
          <cell r="DF66">
            <v>1.2278178473934531E-11</v>
          </cell>
          <cell r="DG66">
            <v>1.2278178473934531E-11</v>
          </cell>
          <cell r="DH66">
            <v>1.2278178473934531E-11</v>
          </cell>
          <cell r="DI66">
            <v>1.2278178473934531E-11</v>
          </cell>
          <cell r="DJ66">
            <v>1.2278178473934531E-11</v>
          </cell>
          <cell r="DK66">
            <v>1.2278178473934531E-11</v>
          </cell>
          <cell r="DL66">
            <v>1.2278178473934531E-11</v>
          </cell>
          <cell r="DM66">
            <v>1.2278178473934531E-11</v>
          </cell>
          <cell r="DN66">
            <v>1.2278178473934531E-11</v>
          </cell>
          <cell r="DO66">
            <v>1.2278178473934531E-11</v>
          </cell>
          <cell r="DP66">
            <v>1.2278178473934531E-11</v>
          </cell>
          <cell r="DQ66">
            <v>1.2278178473934531E-11</v>
          </cell>
          <cell r="DR66">
            <v>1.2278178473934531E-11</v>
          </cell>
          <cell r="DS66">
            <v>1.2278178473934531E-11</v>
          </cell>
          <cell r="DT66">
            <v>1.2278178473934531E-11</v>
          </cell>
          <cell r="DU66">
            <v>1.2278178473934531E-11</v>
          </cell>
          <cell r="DV66">
            <v>1.2278178473934531E-11</v>
          </cell>
          <cell r="DW66">
            <v>1.2278178473934531E-11</v>
          </cell>
          <cell r="DX66">
            <v>1.2278178473934531E-11</v>
          </cell>
          <cell r="DY66">
            <v>1.2278178473934531E-11</v>
          </cell>
          <cell r="DZ66">
            <v>1.2278178473934531E-11</v>
          </cell>
          <cell r="EA66">
            <v>1.2278178473934531E-11</v>
          </cell>
          <cell r="EB66">
            <v>1.2278178473934531E-11</v>
          </cell>
          <cell r="EC66">
            <v>1.2278178473934531E-11</v>
          </cell>
          <cell r="ED66">
            <v>1.2278178473934531E-11</v>
          </cell>
          <cell r="EE66">
            <v>1.2278178473934531E-11</v>
          </cell>
          <cell r="EF66">
            <v>1.2278178473934531E-11</v>
          </cell>
          <cell r="EG66">
            <v>1.2278178473934531E-11</v>
          </cell>
          <cell r="EH66">
            <v>1.2278178473934531E-11</v>
          </cell>
          <cell r="EI66">
            <v>1.2278178473934531E-11</v>
          </cell>
        </row>
        <row r="67">
          <cell r="H67">
            <v>37500</v>
          </cell>
          <cell r="I67">
            <v>37530</v>
          </cell>
          <cell r="J67">
            <v>37561</v>
          </cell>
          <cell r="K67">
            <v>37591</v>
          </cell>
          <cell r="L67">
            <v>37622</v>
          </cell>
          <cell r="M67">
            <v>37653</v>
          </cell>
          <cell r="N67">
            <v>37681</v>
          </cell>
          <cell r="O67">
            <v>37712</v>
          </cell>
          <cell r="P67">
            <v>37742</v>
          </cell>
          <cell r="Q67">
            <v>37773</v>
          </cell>
          <cell r="R67">
            <v>37803</v>
          </cell>
          <cell r="S67">
            <v>37834</v>
          </cell>
          <cell r="T67">
            <v>37865</v>
          </cell>
          <cell r="U67">
            <v>37895</v>
          </cell>
          <cell r="V67">
            <v>37926</v>
          </cell>
          <cell r="W67">
            <v>37956</v>
          </cell>
          <cell r="X67">
            <v>37987</v>
          </cell>
          <cell r="Y67">
            <v>38018</v>
          </cell>
          <cell r="Z67">
            <v>38047</v>
          </cell>
          <cell r="AA67">
            <v>38078</v>
          </cell>
          <cell r="AB67">
            <v>38108</v>
          </cell>
          <cell r="AC67">
            <v>38139</v>
          </cell>
          <cell r="AD67">
            <v>38169</v>
          </cell>
          <cell r="AE67">
            <v>38200</v>
          </cell>
          <cell r="AF67">
            <v>38231</v>
          </cell>
          <cell r="AG67">
            <v>38261</v>
          </cell>
          <cell r="AH67">
            <v>38292</v>
          </cell>
          <cell r="AI67">
            <v>38322</v>
          </cell>
          <cell r="AJ67">
            <v>38353</v>
          </cell>
          <cell r="AK67">
            <v>38384</v>
          </cell>
          <cell r="AL67">
            <v>38412</v>
          </cell>
          <cell r="AM67">
            <v>38443</v>
          </cell>
          <cell r="AN67">
            <v>38473</v>
          </cell>
          <cell r="AO67">
            <v>38504</v>
          </cell>
          <cell r="AP67">
            <v>38534</v>
          </cell>
          <cell r="AQ67">
            <v>38565</v>
          </cell>
          <cell r="AR67">
            <v>38596</v>
          </cell>
          <cell r="AS67">
            <v>38626</v>
          </cell>
          <cell r="AT67">
            <v>38657</v>
          </cell>
          <cell r="AU67">
            <v>38687</v>
          </cell>
          <cell r="AV67">
            <v>38718</v>
          </cell>
          <cell r="AW67">
            <v>38749</v>
          </cell>
          <cell r="AX67">
            <v>38777</v>
          </cell>
          <cell r="AY67">
            <v>38808</v>
          </cell>
          <cell r="AZ67">
            <v>38838</v>
          </cell>
          <cell r="BA67">
            <v>38869</v>
          </cell>
          <cell r="BB67">
            <v>38899</v>
          </cell>
          <cell r="BC67">
            <v>38930</v>
          </cell>
          <cell r="BD67">
            <v>38961</v>
          </cell>
          <cell r="BE67">
            <v>38991</v>
          </cell>
          <cell r="BF67">
            <v>39022</v>
          </cell>
          <cell r="BG67">
            <v>39052</v>
          </cell>
          <cell r="BH67">
            <v>39083</v>
          </cell>
          <cell r="BI67">
            <v>39114</v>
          </cell>
          <cell r="BJ67">
            <v>39142</v>
          </cell>
          <cell r="BK67">
            <v>39173</v>
          </cell>
          <cell r="BL67">
            <v>39203</v>
          </cell>
          <cell r="BM67">
            <v>39234</v>
          </cell>
          <cell r="BN67">
            <v>39264</v>
          </cell>
          <cell r="BO67">
            <v>39295</v>
          </cell>
          <cell r="BP67">
            <v>39326</v>
          </cell>
          <cell r="BQ67">
            <v>39356</v>
          </cell>
          <cell r="BR67">
            <v>39387</v>
          </cell>
          <cell r="BS67">
            <v>39417</v>
          </cell>
          <cell r="BT67">
            <v>39448</v>
          </cell>
          <cell r="BU67">
            <v>39479</v>
          </cell>
          <cell r="BV67">
            <v>39508</v>
          </cell>
          <cell r="BW67">
            <v>39539</v>
          </cell>
          <cell r="BX67">
            <v>39569</v>
          </cell>
          <cell r="BY67">
            <v>39600</v>
          </cell>
          <cell r="BZ67">
            <v>39630</v>
          </cell>
          <cell r="CA67">
            <v>39661</v>
          </cell>
          <cell r="CB67">
            <v>39692</v>
          </cell>
          <cell r="CC67">
            <v>39722</v>
          </cell>
          <cell r="CD67">
            <v>39753</v>
          </cell>
          <cell r="CE67">
            <v>39783</v>
          </cell>
          <cell r="CF67">
            <v>39814</v>
          </cell>
          <cell r="CG67">
            <v>39845</v>
          </cell>
          <cell r="CH67">
            <v>39873</v>
          </cell>
          <cell r="CI67">
            <v>39904</v>
          </cell>
          <cell r="CJ67">
            <v>39934</v>
          </cell>
          <cell r="CK67">
            <v>39965</v>
          </cell>
          <cell r="CL67">
            <v>39995</v>
          </cell>
          <cell r="CM67">
            <v>40026</v>
          </cell>
          <cell r="CN67">
            <v>40057</v>
          </cell>
          <cell r="CO67">
            <v>40087</v>
          </cell>
          <cell r="CP67">
            <v>40118</v>
          </cell>
          <cell r="CQ67">
            <v>40148</v>
          </cell>
          <cell r="CR67">
            <v>40179</v>
          </cell>
          <cell r="CS67">
            <v>40210</v>
          </cell>
          <cell r="CT67">
            <v>40238</v>
          </cell>
          <cell r="CU67">
            <v>40269</v>
          </cell>
          <cell r="CV67">
            <v>40299</v>
          </cell>
          <cell r="CW67">
            <v>40330</v>
          </cell>
          <cell r="CX67">
            <v>40360</v>
          </cell>
          <cell r="CY67">
            <v>40391</v>
          </cell>
          <cell r="CZ67">
            <v>40422</v>
          </cell>
          <cell r="DA67">
            <v>40452</v>
          </cell>
          <cell r="DB67">
            <v>40483</v>
          </cell>
          <cell r="DC67">
            <v>40513</v>
          </cell>
          <cell r="DD67">
            <v>40544</v>
          </cell>
          <cell r="DE67">
            <v>40575</v>
          </cell>
          <cell r="DF67">
            <v>40603</v>
          </cell>
          <cell r="DG67">
            <v>40634</v>
          </cell>
          <cell r="DH67">
            <v>40664</v>
          </cell>
          <cell r="DI67">
            <v>40695</v>
          </cell>
          <cell r="DJ67">
            <v>40725</v>
          </cell>
          <cell r="DK67">
            <v>40756</v>
          </cell>
          <cell r="DL67">
            <v>40787</v>
          </cell>
          <cell r="DM67">
            <v>40817</v>
          </cell>
          <cell r="DN67">
            <v>40848</v>
          </cell>
          <cell r="DO67">
            <v>40878</v>
          </cell>
          <cell r="DP67">
            <v>40909</v>
          </cell>
          <cell r="DQ67">
            <v>40940</v>
          </cell>
          <cell r="DR67">
            <v>40969</v>
          </cell>
          <cell r="DS67">
            <v>41000</v>
          </cell>
          <cell r="DT67">
            <v>41030</v>
          </cell>
          <cell r="DU67">
            <v>41061</v>
          </cell>
          <cell r="DV67">
            <v>41091</v>
          </cell>
          <cell r="DW67">
            <v>41122</v>
          </cell>
          <cell r="DX67">
            <v>41153</v>
          </cell>
          <cell r="DY67">
            <v>41183</v>
          </cell>
          <cell r="DZ67">
            <v>41214</v>
          </cell>
          <cell r="EA67">
            <v>41244</v>
          </cell>
          <cell r="EB67">
            <v>41275</v>
          </cell>
          <cell r="EC67">
            <v>41306</v>
          </cell>
          <cell r="ED67">
            <v>41334</v>
          </cell>
          <cell r="EE67">
            <v>41365</v>
          </cell>
          <cell r="EF67">
            <v>41395</v>
          </cell>
          <cell r="EG67">
            <v>41426</v>
          </cell>
          <cell r="EH67">
            <v>41456</v>
          </cell>
          <cell r="EI67">
            <v>41487</v>
          </cell>
        </row>
      </sheetData>
      <sheetData sheetId="19" refreshError="1">
        <row r="3">
          <cell r="H3">
            <v>37865</v>
          </cell>
          <cell r="T3">
            <v>38231</v>
          </cell>
          <cell r="AF3">
            <v>38596</v>
          </cell>
          <cell r="AR3">
            <v>38961</v>
          </cell>
          <cell r="BD3">
            <v>39326</v>
          </cell>
          <cell r="BP3">
            <v>39692</v>
          </cell>
          <cell r="CB3">
            <v>40057</v>
          </cell>
          <cell r="CN3">
            <v>40422</v>
          </cell>
          <cell r="CZ3">
            <v>40787</v>
          </cell>
          <cell r="DL3">
            <v>41153</v>
          </cell>
          <cell r="DX3">
            <v>41518</v>
          </cell>
          <cell r="EL3" t="str">
            <v>Summary</v>
          </cell>
        </row>
        <row r="4">
          <cell r="H4">
            <v>37500</v>
          </cell>
          <cell r="I4">
            <v>37530</v>
          </cell>
          <cell r="J4">
            <v>37561</v>
          </cell>
          <cell r="K4">
            <v>37591</v>
          </cell>
          <cell r="L4">
            <v>37622</v>
          </cell>
          <cell r="M4">
            <v>37653</v>
          </cell>
          <cell r="N4">
            <v>37681</v>
          </cell>
          <cell r="O4">
            <v>37712</v>
          </cell>
          <cell r="P4">
            <v>37742</v>
          </cell>
          <cell r="Q4">
            <v>37773</v>
          </cell>
          <cell r="R4">
            <v>37803</v>
          </cell>
          <cell r="S4">
            <v>37834</v>
          </cell>
          <cell r="T4">
            <v>37865</v>
          </cell>
          <cell r="U4">
            <v>37895</v>
          </cell>
          <cell r="V4">
            <v>37926</v>
          </cell>
          <cell r="W4">
            <v>37956</v>
          </cell>
          <cell r="X4">
            <v>37987</v>
          </cell>
          <cell r="Y4">
            <v>38018</v>
          </cell>
          <cell r="Z4">
            <v>38047</v>
          </cell>
          <cell r="AA4">
            <v>38078</v>
          </cell>
          <cell r="AB4">
            <v>38108</v>
          </cell>
          <cell r="AC4">
            <v>38139</v>
          </cell>
          <cell r="AD4">
            <v>38169</v>
          </cell>
          <cell r="AE4">
            <v>38200</v>
          </cell>
          <cell r="AF4">
            <v>38231</v>
          </cell>
          <cell r="AG4">
            <v>38261</v>
          </cell>
          <cell r="AH4">
            <v>38292</v>
          </cell>
          <cell r="AI4">
            <v>38322</v>
          </cell>
          <cell r="AJ4">
            <v>38353</v>
          </cell>
          <cell r="AK4">
            <v>38384</v>
          </cell>
          <cell r="AL4">
            <v>38412</v>
          </cell>
          <cell r="AM4">
            <v>38443</v>
          </cell>
          <cell r="AN4">
            <v>38473</v>
          </cell>
          <cell r="AO4">
            <v>38504</v>
          </cell>
          <cell r="AP4">
            <v>38534</v>
          </cell>
          <cell r="AQ4">
            <v>38565</v>
          </cell>
          <cell r="AR4">
            <v>38596</v>
          </cell>
          <cell r="AS4">
            <v>38626</v>
          </cell>
          <cell r="AT4">
            <v>38657</v>
          </cell>
          <cell r="AU4">
            <v>38687</v>
          </cell>
          <cell r="AV4">
            <v>38718</v>
          </cell>
          <cell r="AW4">
            <v>38749</v>
          </cell>
          <cell r="AX4">
            <v>38777</v>
          </cell>
          <cell r="AY4">
            <v>38808</v>
          </cell>
          <cell r="AZ4">
            <v>38838</v>
          </cell>
          <cell r="BA4">
            <v>38869</v>
          </cell>
          <cell r="BB4">
            <v>38899</v>
          </cell>
          <cell r="BC4">
            <v>38930</v>
          </cell>
          <cell r="BD4">
            <v>38961</v>
          </cell>
          <cell r="BE4">
            <v>38991</v>
          </cell>
          <cell r="BF4">
            <v>39022</v>
          </cell>
          <cell r="BG4">
            <v>39052</v>
          </cell>
          <cell r="BH4">
            <v>39083</v>
          </cell>
          <cell r="BI4">
            <v>39114</v>
          </cell>
          <cell r="BJ4">
            <v>39142</v>
          </cell>
          <cell r="BK4">
            <v>39173</v>
          </cell>
          <cell r="BL4">
            <v>39203</v>
          </cell>
          <cell r="BM4">
            <v>39234</v>
          </cell>
          <cell r="BN4">
            <v>39264</v>
          </cell>
          <cell r="BO4">
            <v>39295</v>
          </cell>
          <cell r="BP4">
            <v>39326</v>
          </cell>
          <cell r="BQ4">
            <v>39356</v>
          </cell>
          <cell r="BR4">
            <v>39387</v>
          </cell>
          <cell r="BS4">
            <v>39417</v>
          </cell>
          <cell r="BT4">
            <v>39448</v>
          </cell>
          <cell r="BU4">
            <v>39479</v>
          </cell>
          <cell r="BV4">
            <v>39508</v>
          </cell>
          <cell r="BW4">
            <v>39539</v>
          </cell>
          <cell r="BX4">
            <v>39569</v>
          </cell>
          <cell r="BY4">
            <v>39600</v>
          </cell>
          <cell r="BZ4">
            <v>39630</v>
          </cell>
          <cell r="CA4">
            <v>39661</v>
          </cell>
          <cell r="CB4">
            <v>39692</v>
          </cell>
          <cell r="CC4">
            <v>39722</v>
          </cell>
          <cell r="CD4">
            <v>39753</v>
          </cell>
          <cell r="CE4">
            <v>39783</v>
          </cell>
          <cell r="CF4">
            <v>39814</v>
          </cell>
          <cell r="CG4">
            <v>39845</v>
          </cell>
          <cell r="CH4">
            <v>39873</v>
          </cell>
          <cell r="CI4">
            <v>39904</v>
          </cell>
          <cell r="CJ4">
            <v>39934</v>
          </cell>
          <cell r="CK4">
            <v>39965</v>
          </cell>
          <cell r="CL4">
            <v>39995</v>
          </cell>
          <cell r="CM4">
            <v>40026</v>
          </cell>
          <cell r="CN4">
            <v>40057</v>
          </cell>
          <cell r="CO4">
            <v>40087</v>
          </cell>
          <cell r="CP4">
            <v>40118</v>
          </cell>
          <cell r="CQ4">
            <v>40148</v>
          </cell>
          <cell r="CR4">
            <v>40179</v>
          </cell>
          <cell r="CS4">
            <v>40210</v>
          </cell>
          <cell r="CT4">
            <v>40238</v>
          </cell>
          <cell r="CU4">
            <v>40269</v>
          </cell>
          <cell r="CV4">
            <v>40299</v>
          </cell>
          <cell r="CW4">
            <v>40330</v>
          </cell>
          <cell r="CX4">
            <v>40360</v>
          </cell>
          <cell r="CY4">
            <v>40391</v>
          </cell>
          <cell r="CZ4">
            <v>40422</v>
          </cell>
          <cell r="DA4">
            <v>40452</v>
          </cell>
          <cell r="DB4">
            <v>40483</v>
          </cell>
          <cell r="DC4">
            <v>40513</v>
          </cell>
          <cell r="DD4">
            <v>40544</v>
          </cell>
          <cell r="DE4">
            <v>40575</v>
          </cell>
          <cell r="DF4">
            <v>40603</v>
          </cell>
          <cell r="DG4">
            <v>40634</v>
          </cell>
          <cell r="DH4">
            <v>40664</v>
          </cell>
          <cell r="DI4">
            <v>40695</v>
          </cell>
          <cell r="DJ4">
            <v>40725</v>
          </cell>
          <cell r="DK4">
            <v>40756</v>
          </cell>
          <cell r="DL4">
            <v>40787</v>
          </cell>
          <cell r="DM4">
            <v>40817</v>
          </cell>
          <cell r="DN4">
            <v>40848</v>
          </cell>
          <cell r="DO4">
            <v>40878</v>
          </cell>
          <cell r="DP4">
            <v>40909</v>
          </cell>
          <cell r="DQ4">
            <v>40940</v>
          </cell>
          <cell r="DR4">
            <v>40969</v>
          </cell>
          <cell r="DS4">
            <v>41000</v>
          </cell>
          <cell r="DT4">
            <v>41030</v>
          </cell>
          <cell r="DU4">
            <v>41061</v>
          </cell>
          <cell r="DV4">
            <v>41091</v>
          </cell>
          <cell r="DW4">
            <v>41122</v>
          </cell>
          <cell r="DX4">
            <v>41153</v>
          </cell>
          <cell r="DY4">
            <v>41183</v>
          </cell>
          <cell r="DZ4">
            <v>41214</v>
          </cell>
          <cell r="EA4">
            <v>41244</v>
          </cell>
          <cell r="EB4">
            <v>41275</v>
          </cell>
          <cell r="EC4">
            <v>41306</v>
          </cell>
          <cell r="ED4">
            <v>41334</v>
          </cell>
          <cell r="EE4">
            <v>41365</v>
          </cell>
          <cell r="EF4">
            <v>41395</v>
          </cell>
          <cell r="EG4">
            <v>41426</v>
          </cell>
          <cell r="EH4">
            <v>41456</v>
          </cell>
          <cell r="EI4">
            <v>41487</v>
          </cell>
          <cell r="EL4">
            <v>37865</v>
          </cell>
          <cell r="EM4">
            <v>38231</v>
          </cell>
          <cell r="EN4">
            <v>38596</v>
          </cell>
          <cell r="EO4">
            <v>38961</v>
          </cell>
          <cell r="EP4">
            <v>39326</v>
          </cell>
          <cell r="EQ4">
            <v>39692</v>
          </cell>
          <cell r="ER4">
            <v>40057</v>
          </cell>
          <cell r="ES4">
            <v>40422</v>
          </cell>
          <cell r="ET4">
            <v>40787</v>
          </cell>
          <cell r="EU4">
            <v>41153</v>
          </cell>
          <cell r="EV4">
            <v>41518</v>
          </cell>
          <cell r="EW4" t="str">
            <v>Total</v>
          </cell>
          <cell r="FA4" t="str">
            <v>Checker</v>
          </cell>
        </row>
        <row r="14">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7128.1615357469636</v>
          </cell>
          <cell r="X14">
            <v>9684.8430522766103</v>
          </cell>
          <cell r="Y14">
            <v>15256.834548363646</v>
          </cell>
          <cell r="Z14">
            <v>15056.779983826325</v>
          </cell>
          <cell r="AA14">
            <v>15345.756648930545</v>
          </cell>
          <cell r="AB14">
            <v>12598.63936661618</v>
          </cell>
          <cell r="AC14">
            <v>13061.76595628118</v>
          </cell>
          <cell r="AD14">
            <v>18204.31145933452</v>
          </cell>
          <cell r="AE14">
            <v>32502.932225852506</v>
          </cell>
          <cell r="AF14">
            <v>35831.586750800336</v>
          </cell>
          <cell r="AG14">
            <v>43324.500207523699</v>
          </cell>
          <cell r="AH14">
            <v>41565.946519803714</v>
          </cell>
          <cell r="AI14">
            <v>41487.749294702211</v>
          </cell>
          <cell r="AJ14">
            <v>42468.091278194428</v>
          </cell>
          <cell r="AK14">
            <v>33841.275394017772</v>
          </cell>
          <cell r="AL14">
            <v>33641.220829480451</v>
          </cell>
          <cell r="AM14">
            <v>82932.489354993013</v>
          </cell>
          <cell r="AN14">
            <v>38130.422971152642</v>
          </cell>
          <cell r="AO14">
            <v>39112.938512580331</v>
          </cell>
          <cell r="AP14">
            <v>29292.602846611964</v>
          </cell>
          <cell r="AQ14">
            <v>35361.548408079296</v>
          </cell>
          <cell r="AR14">
            <v>28601.79563102821</v>
          </cell>
          <cell r="AS14">
            <v>31119.683110083031</v>
          </cell>
          <cell r="AT14">
            <v>30096.308830454982</v>
          </cell>
          <cell r="AU14">
            <v>30018.111605353479</v>
          </cell>
          <cell r="AV14">
            <v>31554.034664140625</v>
          </cell>
          <cell r="AW14">
            <v>34723.464136365408</v>
          </cell>
          <cell r="AX14">
            <v>34591.428123770776</v>
          </cell>
          <cell r="AY14">
            <v>65914.843251668353</v>
          </cell>
          <cell r="AZ14">
            <v>38428.849746203952</v>
          </cell>
          <cell r="BA14">
            <v>39077.310003546227</v>
          </cell>
          <cell r="BB14">
            <v>39935.066879792779</v>
          </cell>
          <cell r="BC14">
            <v>44844.823063528485</v>
          </cell>
          <cell r="BD14">
            <v>39511.565720307175</v>
          </cell>
          <cell r="BE14">
            <v>40821.359433080026</v>
          </cell>
          <cell r="BF14">
            <v>40145.932408525507</v>
          </cell>
          <cell r="BG14">
            <v>40094.322239958521</v>
          </cell>
          <cell r="BH14">
            <v>40029.142588897972</v>
          </cell>
          <cell r="BI14">
            <v>37249.32429347829</v>
          </cell>
          <cell r="BJ14">
            <v>37149.297011209623</v>
          </cell>
          <cell r="BK14">
            <v>60941.06877526149</v>
          </cell>
          <cell r="BL14">
            <v>29791.993348597382</v>
          </cell>
          <cell r="BM14">
            <v>30023.556643429882</v>
          </cell>
          <cell r="BN14">
            <v>29281.166643517176</v>
          </cell>
          <cell r="BO14">
            <v>32452.122148123239</v>
          </cell>
          <cell r="BP14">
            <v>27449.71812321906</v>
          </cell>
          <cell r="BQ14">
            <v>28449.361377165704</v>
          </cell>
          <cell r="BR14">
            <v>27538.606194156091</v>
          </cell>
          <cell r="BS14">
            <v>27499.507581605343</v>
          </cell>
          <cell r="BT14">
            <v>27766.301223498049</v>
          </cell>
          <cell r="BU14">
            <v>24236.959040382339</v>
          </cell>
          <cell r="BV14">
            <v>24236.959040382339</v>
          </cell>
          <cell r="BW14">
            <v>37638.356282655601</v>
          </cell>
          <cell r="BX14">
            <v>24236.959040382339</v>
          </cell>
          <cell r="BY14">
            <v>25627.364034294438</v>
          </cell>
          <cell r="BZ14">
            <v>23457.338855951501</v>
          </cell>
          <cell r="CA14">
            <v>23339.768479852322</v>
          </cell>
          <cell r="CB14">
            <v>23339.768479852322</v>
          </cell>
          <cell r="CC14">
            <v>23339.768479852322</v>
          </cell>
          <cell r="CD14">
            <v>23339.768479852322</v>
          </cell>
          <cell r="CE14">
            <v>23339.768479852322</v>
          </cell>
          <cell r="CF14">
            <v>23339.768479852322</v>
          </cell>
          <cell r="CG14">
            <v>23070.312590965081</v>
          </cell>
          <cell r="CH14">
            <v>23070.312590965081</v>
          </cell>
          <cell r="CI14">
            <v>25257.110427915031</v>
          </cell>
          <cell r="CJ14">
            <v>23070.312590965081</v>
          </cell>
          <cell r="CK14">
            <v>23070.312590965081</v>
          </cell>
          <cell r="CL14">
            <v>23070.312590965081</v>
          </cell>
          <cell r="CM14">
            <v>23055.756935214435</v>
          </cell>
          <cell r="CN14">
            <v>23055.756935214435</v>
          </cell>
          <cell r="CO14">
            <v>23055.756935214435</v>
          </cell>
          <cell r="CP14">
            <v>23055.756935214435</v>
          </cell>
          <cell r="CQ14">
            <v>23055.756935214435</v>
          </cell>
          <cell r="CR14">
            <v>23055.756935214435</v>
          </cell>
          <cell r="CS14">
            <v>23041.201279463789</v>
          </cell>
          <cell r="CT14">
            <v>23041.201279463789</v>
          </cell>
          <cell r="CU14">
            <v>24221.442401977278</v>
          </cell>
          <cell r="CV14">
            <v>23041.201279463789</v>
          </cell>
          <cell r="CW14">
            <v>23041.201279463789</v>
          </cell>
          <cell r="CX14">
            <v>23041.201279463789</v>
          </cell>
          <cell r="CY14">
            <v>23041.201279463789</v>
          </cell>
          <cell r="CZ14">
            <v>23041.201279463789</v>
          </cell>
          <cell r="DA14">
            <v>23041.201279463789</v>
          </cell>
          <cell r="DB14">
            <v>23041.201279463789</v>
          </cell>
          <cell r="DC14">
            <v>24527.522174977894</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L14">
            <v>0</v>
          </cell>
          <cell r="EW14">
            <v>2515466.0002044537</v>
          </cell>
        </row>
        <row r="50">
          <cell r="H50">
            <v>0</v>
          </cell>
          <cell r="I50">
            <v>0</v>
          </cell>
          <cell r="J50">
            <v>0</v>
          </cell>
          <cell r="K50">
            <v>0</v>
          </cell>
          <cell r="L50">
            <v>0</v>
          </cell>
          <cell r="M50">
            <v>0</v>
          </cell>
          <cell r="N50">
            <v>0</v>
          </cell>
          <cell r="O50">
            <v>0</v>
          </cell>
          <cell r="P50">
            <v>0</v>
          </cell>
          <cell r="Q50">
            <v>0</v>
          </cell>
          <cell r="R50">
            <v>0</v>
          </cell>
          <cell r="S50">
            <v>4012.3680215706522</v>
          </cell>
          <cell r="T50">
            <v>1239.1136537203483</v>
          </cell>
          <cell r="U50">
            <v>1239.1136537203483</v>
          </cell>
          <cell r="V50">
            <v>3140.4863015991632</v>
          </cell>
          <cell r="W50">
            <v>8951.6481797701636</v>
          </cell>
          <cell r="X50">
            <v>10510.782408936004</v>
          </cell>
          <cell r="Y50">
            <v>16737.672079878499</v>
          </cell>
          <cell r="Z50">
            <v>15617.577774143283</v>
          </cell>
          <cell r="AA50">
            <v>16228.954029251954</v>
          </cell>
          <cell r="AB50">
            <v>13886.539904515026</v>
          </cell>
          <cell r="AC50">
            <v>18111.629092821458</v>
          </cell>
          <cell r="AD50">
            <v>15394.454481921344</v>
          </cell>
          <cell r="AE50">
            <v>27370.010551906482</v>
          </cell>
          <cell r="AF50">
            <v>30320.313661413144</v>
          </cell>
          <cell r="AG50">
            <v>36328.311851237486</v>
          </cell>
          <cell r="AH50">
            <v>34685.010858542904</v>
          </cell>
          <cell r="AI50">
            <v>34824.150758562711</v>
          </cell>
          <cell r="AJ50">
            <v>36979.568211792677</v>
          </cell>
          <cell r="AK50">
            <v>29546.600802632249</v>
          </cell>
          <cell r="AL50">
            <v>29529.94434464935</v>
          </cell>
          <cell r="AM50">
            <v>70979.356547667456</v>
          </cell>
          <cell r="AN50">
            <v>32897.133569300284</v>
          </cell>
          <cell r="AO50">
            <v>33961.767688849723</v>
          </cell>
          <cell r="AP50">
            <v>25275.765061746701</v>
          </cell>
          <cell r="AQ50">
            <v>30259.855126463681</v>
          </cell>
          <cell r="AR50">
            <v>24757.122438017577</v>
          </cell>
          <cell r="AS50">
            <v>25640.254511495245</v>
          </cell>
          <cell r="AT50">
            <v>24761.532551576889</v>
          </cell>
          <cell r="AU50">
            <v>24898.347258865215</v>
          </cell>
          <cell r="AV50">
            <v>26438.491048491294</v>
          </cell>
          <cell r="AW50">
            <v>28865.373246201474</v>
          </cell>
          <cell r="AX50">
            <v>28964.82765516888</v>
          </cell>
          <cell r="AY50">
            <v>55058.750527161217</v>
          </cell>
          <cell r="AZ50">
            <v>31897.542912085697</v>
          </cell>
          <cell r="BA50">
            <v>32368.256131869606</v>
          </cell>
          <cell r="BB50">
            <v>32610.368939668773</v>
          </cell>
          <cell r="BC50">
            <v>36467.090759564351</v>
          </cell>
          <cell r="BD50">
            <v>32145.507037499076</v>
          </cell>
          <cell r="BE50">
            <v>32703.895343260163</v>
          </cell>
          <cell r="BF50">
            <v>32337.590097857013</v>
          </cell>
          <cell r="BG50">
            <v>32213.243455618045</v>
          </cell>
          <cell r="BH50">
            <v>32755.117881564591</v>
          </cell>
          <cell r="BI50">
            <v>30059.124406766361</v>
          </cell>
          <cell r="BJ50">
            <v>30190.679341429648</v>
          </cell>
          <cell r="BK50">
            <v>50328.675695181286</v>
          </cell>
          <cell r="BL50">
            <v>23853.665609491334</v>
          </cell>
          <cell r="BM50">
            <v>24052.198437073504</v>
          </cell>
          <cell r="BN50">
            <v>23705.739441896163</v>
          </cell>
          <cell r="BO50">
            <v>26119.887170011942</v>
          </cell>
          <cell r="BP50">
            <v>21869.54777581793</v>
          </cell>
          <cell r="BQ50">
            <v>22720.948568647123</v>
          </cell>
          <cell r="BR50">
            <v>21948.510690063493</v>
          </cell>
          <cell r="BS50">
            <v>21916.980896369892</v>
          </cell>
          <cell r="BT50">
            <v>23099.60900713033</v>
          </cell>
          <cell r="BU50">
            <v>20018.08786007579</v>
          </cell>
          <cell r="BV50">
            <v>24109.456625950381</v>
          </cell>
          <cell r="BW50">
            <v>31412.683569957153</v>
          </cell>
          <cell r="BX50">
            <v>20023.199940999417</v>
          </cell>
          <cell r="BY50">
            <v>21206.748212799241</v>
          </cell>
          <cell r="BZ50">
            <v>19646.79931595621</v>
          </cell>
          <cell r="CA50">
            <v>19265.700045472531</v>
          </cell>
          <cell r="CB50">
            <v>19267.404072447069</v>
          </cell>
          <cell r="CC50">
            <v>19269.10809942161</v>
          </cell>
          <cell r="CD50">
            <v>19270.812126396151</v>
          </cell>
          <cell r="CE50">
            <v>19272.516153370696</v>
          </cell>
          <cell r="CF50">
            <v>19386.473061307246</v>
          </cell>
          <cell r="CG50">
            <v>19149.341427624018</v>
          </cell>
          <cell r="CH50">
            <v>25285.542562948634</v>
          </cell>
          <cell r="CI50">
            <v>21011.52764298056</v>
          </cell>
          <cell r="CJ50">
            <v>19154.453508547645</v>
          </cell>
          <cell r="CK50">
            <v>19156.157535522187</v>
          </cell>
          <cell r="CL50">
            <v>19440.730040270646</v>
          </cell>
          <cell r="CM50">
            <v>19147.193282083223</v>
          </cell>
          <cell r="CN50">
            <v>25283.394417407839</v>
          </cell>
          <cell r="CO50">
            <v>19150.601336032301</v>
          </cell>
          <cell r="CP50">
            <v>19152.305363006843</v>
          </cell>
          <cell r="CQ50">
            <v>19154.009389981387</v>
          </cell>
          <cell r="CR50">
            <v>19211.839857436935</v>
          </cell>
          <cell r="CS50">
            <v>19196.272499471619</v>
          </cell>
          <cell r="CT50">
            <v>23287.64126534621</v>
          </cell>
          <cell r="CU50">
            <v>20202.88550755717</v>
          </cell>
          <cell r="CV50">
            <v>19201.384580395243</v>
          </cell>
          <cell r="CW50">
            <v>19203.088607369784</v>
          </cell>
          <cell r="CX50">
            <v>19487.661112118247</v>
          </cell>
          <cell r="CY50">
            <v>19206.496661318866</v>
          </cell>
          <cell r="CZ50">
            <v>19208.200688293411</v>
          </cell>
          <cell r="DA50">
            <v>19209.904715267952</v>
          </cell>
          <cell r="DB50">
            <v>19211.608742242493</v>
          </cell>
          <cell r="DC50">
            <v>20476.685530404022</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row>
        <row r="52">
          <cell r="H52">
            <v>0</v>
          </cell>
          <cell r="I52">
            <v>0</v>
          </cell>
          <cell r="J52">
            <v>0</v>
          </cell>
          <cell r="K52">
            <v>0</v>
          </cell>
          <cell r="L52">
            <v>0</v>
          </cell>
          <cell r="M52">
            <v>0</v>
          </cell>
          <cell r="N52">
            <v>0</v>
          </cell>
          <cell r="O52">
            <v>0</v>
          </cell>
          <cell r="P52">
            <v>0</v>
          </cell>
          <cell r="Q52">
            <v>0</v>
          </cell>
          <cell r="R52">
            <v>0</v>
          </cell>
          <cell r="S52">
            <v>-4012.3680215706522</v>
          </cell>
          <cell r="T52">
            <v>-1239.1136537203483</v>
          </cell>
          <cell r="U52">
            <v>-1239.1136537203483</v>
          </cell>
          <cell r="V52">
            <v>-3140.4863015991632</v>
          </cell>
          <cell r="W52">
            <v>-1823.4866440231999</v>
          </cell>
          <cell r="X52">
            <v>-825.93935665939352</v>
          </cell>
          <cell r="Y52">
            <v>-1480.8375315148533</v>
          </cell>
          <cell r="Z52">
            <v>-560.79779031695762</v>
          </cell>
          <cell r="AA52">
            <v>-883.19738032140958</v>
          </cell>
          <cell r="AB52">
            <v>-1287.9005378988459</v>
          </cell>
          <cell r="AC52">
            <v>-5049.863136540278</v>
          </cell>
          <cell r="AD52">
            <v>2809.8569774131756</v>
          </cell>
          <cell r="AE52">
            <v>5132.9216739460244</v>
          </cell>
          <cell r="AF52">
            <v>5511.2730893871922</v>
          </cell>
          <cell r="AG52">
            <v>6996.1883562862131</v>
          </cell>
          <cell r="AH52">
            <v>6880.9356612608099</v>
          </cell>
          <cell r="AI52">
            <v>6663.5985361394996</v>
          </cell>
          <cell r="AJ52">
            <v>5488.5230664017508</v>
          </cell>
          <cell r="AK52">
            <v>4294.6745913855229</v>
          </cell>
          <cell r="AL52">
            <v>4111.2764848311017</v>
          </cell>
          <cell r="AM52">
            <v>11953.132807325557</v>
          </cell>
          <cell r="AN52">
            <v>5233.2894018523584</v>
          </cell>
          <cell r="AO52">
            <v>5151.1708237306084</v>
          </cell>
          <cell r="AP52">
            <v>4016.8377848652635</v>
          </cell>
          <cell r="AQ52">
            <v>5101.693281615615</v>
          </cell>
          <cell r="AR52">
            <v>3844.6731930106325</v>
          </cell>
          <cell r="AS52">
            <v>5479.4285985877868</v>
          </cell>
          <cell r="AT52">
            <v>5334.7762788780929</v>
          </cell>
          <cell r="AU52">
            <v>5119.764346488264</v>
          </cell>
          <cell r="AV52">
            <v>5115.5436156493306</v>
          </cell>
          <cell r="AW52">
            <v>5858.0908901639341</v>
          </cell>
          <cell r="AX52">
            <v>5626.6004686018969</v>
          </cell>
          <cell r="AY52">
            <v>10856.092724507136</v>
          </cell>
          <cell r="AZ52">
            <v>6531.3068341182552</v>
          </cell>
          <cell r="BA52">
            <v>6709.0538716766205</v>
          </cell>
          <cell r="BB52">
            <v>7324.697940124006</v>
          </cell>
          <cell r="BC52">
            <v>8377.7323039641342</v>
          </cell>
          <cell r="BD52">
            <v>7366.0586828080995</v>
          </cell>
          <cell r="BE52">
            <v>8117.4640898198631</v>
          </cell>
          <cell r="BF52">
            <v>7808.3423106684932</v>
          </cell>
          <cell r="BG52">
            <v>7881.078784340476</v>
          </cell>
          <cell r="BH52">
            <v>7274.0247073333812</v>
          </cell>
          <cell r="BI52">
            <v>7190.1998867119291</v>
          </cell>
          <cell r="BJ52">
            <v>6958.6176697799747</v>
          </cell>
          <cell r="BK52">
            <v>10612.393080080205</v>
          </cell>
          <cell r="BL52">
            <v>5938.3277391060474</v>
          </cell>
          <cell r="BM52">
            <v>5971.3582063563772</v>
          </cell>
          <cell r="BN52">
            <v>5575.4272016210125</v>
          </cell>
          <cell r="BO52">
            <v>6332.2349781112971</v>
          </cell>
          <cell r="BP52">
            <v>5580.1703474011301</v>
          </cell>
          <cell r="BQ52">
            <v>5728.4128085185803</v>
          </cell>
          <cell r="BR52">
            <v>5590.0955040925983</v>
          </cell>
          <cell r="BS52">
            <v>5582.5266852354507</v>
          </cell>
          <cell r="BT52">
            <v>4666.6922163677191</v>
          </cell>
          <cell r="BU52">
            <v>4218.8711803065489</v>
          </cell>
          <cell r="BV52">
            <v>127.50241443195773</v>
          </cell>
          <cell r="BW52">
            <v>6225.6727126984479</v>
          </cell>
          <cell r="BX52">
            <v>4213.7590993829217</v>
          </cell>
          <cell r="BY52">
            <v>4420.6158214951975</v>
          </cell>
          <cell r="BZ52">
            <v>3810.5395399952904</v>
          </cell>
          <cell r="CA52">
            <v>4074.0684343797911</v>
          </cell>
          <cell r="CB52">
            <v>4072.3644074052536</v>
          </cell>
          <cell r="CC52">
            <v>4070.6603804307124</v>
          </cell>
          <cell r="CD52">
            <v>4068.9563534561712</v>
          </cell>
          <cell r="CE52">
            <v>4067.2523264816264</v>
          </cell>
          <cell r="CF52">
            <v>3953.2954185450762</v>
          </cell>
          <cell r="CG52">
            <v>3920.9711633410625</v>
          </cell>
          <cell r="CH52">
            <v>-2215.2299719835537</v>
          </cell>
          <cell r="CI52">
            <v>4245.5827849344714</v>
          </cell>
          <cell r="CJ52">
            <v>3915.8590824174353</v>
          </cell>
          <cell r="CK52">
            <v>3914.1550554428941</v>
          </cell>
          <cell r="CL52">
            <v>3629.5825506944348</v>
          </cell>
          <cell r="CM52">
            <v>3908.563653131212</v>
          </cell>
          <cell r="CN52">
            <v>-2227.6374821934041</v>
          </cell>
          <cell r="CO52">
            <v>3905.1555991821333</v>
          </cell>
          <cell r="CP52">
            <v>3903.4515722075921</v>
          </cell>
          <cell r="CQ52">
            <v>3901.7475452330473</v>
          </cell>
          <cell r="CR52">
            <v>3843.9170777774998</v>
          </cell>
          <cell r="CS52">
            <v>3844.9287799921694</v>
          </cell>
          <cell r="CT52">
            <v>-246.43998588242175</v>
          </cell>
          <cell r="CU52">
            <v>4018.5568944201077</v>
          </cell>
          <cell r="CV52">
            <v>3839.8166990685459</v>
          </cell>
          <cell r="CW52">
            <v>3838.1126720940047</v>
          </cell>
          <cell r="CX52">
            <v>3553.5401673455417</v>
          </cell>
          <cell r="CY52">
            <v>3834.7046181449223</v>
          </cell>
          <cell r="CZ52">
            <v>3833.0005911703774</v>
          </cell>
          <cell r="DA52">
            <v>3831.2965641958363</v>
          </cell>
          <cell r="DB52">
            <v>3829.5925372212951</v>
          </cell>
          <cell r="DC52">
            <v>4050.836644573872</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row>
        <row r="53">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-0.25581443895156003</v>
          </cell>
          <cell r="X53">
            <v>-8.5281645990663776E-2</v>
          </cell>
          <cell r="Y53">
            <v>-9.7060601058538629E-2</v>
          </cell>
          <cell r="Z53">
            <v>-3.7245532638409726E-2</v>
          </cell>
          <cell r="AA53">
            <v>-5.7553198615524777E-2</v>
          </cell>
          <cell r="AB53">
            <v>-0.1022253673925709</v>
          </cell>
          <cell r="AC53">
            <v>-0.38661411890571235</v>
          </cell>
          <cell r="AD53">
            <v>0.15435118124022107</v>
          </cell>
          <cell r="AE53">
            <v>0.15792180343234849</v>
          </cell>
          <cell r="AF53">
            <v>0.15381046694126912</v>
          </cell>
          <cell r="AG53">
            <v>0.1614834175299098</v>
          </cell>
          <cell r="AH53">
            <v>0.16554261931657085</v>
          </cell>
          <cell r="AI53">
            <v>0.1606160529173466</v>
          </cell>
          <cell r="AJ53">
            <v>0.12923875081760211</v>
          </cell>
          <cell r="AK53">
            <v>0.12690640471974368</v>
          </cell>
          <cell r="AL53">
            <v>0.12220949131632912</v>
          </cell>
          <cell r="AM53">
            <v>0.14413088163988544</v>
          </cell>
          <cell r="AN53">
            <v>0.13724708498018956</v>
          </cell>
          <cell r="AO53">
            <v>0.13169991873849571</v>
          </cell>
          <cell r="AP53">
            <v>0.13712805945921117</v>
          </cell>
          <cell r="AQ53">
            <v>0.14427233849437418</v>
          </cell>
          <cell r="AR53">
            <v>0.13442069311340016</v>
          </cell>
          <cell r="AS53">
            <v>0.1760759767123852</v>
          </cell>
          <cell r="AT53">
            <v>0.17725682936505952</v>
          </cell>
          <cell r="AU53">
            <v>0.17055584354530806</v>
          </cell>
          <cell r="AV53">
            <v>0.1621201114247002</v>
          </cell>
          <cell r="AW53">
            <v>0.16870698347256302</v>
          </cell>
          <cell r="AX53">
            <v>0.16265880808590757</v>
          </cell>
          <cell r="AY53">
            <v>0.16469875659201177</v>
          </cell>
          <cell r="AZ53">
            <v>0.16995842647524015</v>
          </cell>
          <cell r="BA53">
            <v>0.17168668649576393</v>
          </cell>
          <cell r="BB53">
            <v>0.18341519152007021</v>
          </cell>
          <cell r="BC53">
            <v>0.1868160409975527</v>
          </cell>
          <cell r="BD53">
            <v>0.1864279116385984</v>
          </cell>
          <cell r="BE53">
            <v>0.19885335036740079</v>
          </cell>
          <cell r="BF53">
            <v>0.19449896520550836</v>
          </cell>
          <cell r="BG53">
            <v>0.19656346195786523</v>
          </cell>
          <cell r="BH53">
            <v>0.18171822419575936</v>
          </cell>
          <cell r="BI53">
            <v>0.19302900181657276</v>
          </cell>
          <cell r="BJ53">
            <v>0.187314921939983</v>
          </cell>
          <cell r="BK53">
            <v>0.17414189303467245</v>
          </cell>
          <cell r="BL53">
            <v>0.1993262978284609</v>
          </cell>
          <cell r="BM53">
            <v>0.19888910155696368</v>
          </cell>
          <cell r="BN53">
            <v>0.1904100089145665</v>
          </cell>
          <cell r="BO53">
            <v>0.19512545124810893</v>
          </cell>
          <cell r="BP53">
            <v>0.20328698175887633</v>
          </cell>
          <cell r="BQ53">
            <v>0.20135470644048881</v>
          </cell>
          <cell r="BR53">
            <v>0.20299122855676191</v>
          </cell>
          <cell r="BS53">
            <v>0.20300460539772178</v>
          </cell>
          <cell r="BT53">
            <v>0.16807035905878576</v>
          </cell>
          <cell r="BU53">
            <v>0.1740676779325859</v>
          </cell>
          <cell r="BV53">
            <v>5.260660556446869E-3</v>
          </cell>
          <cell r="BW53">
            <v>0.16540766727284911</v>
          </cell>
          <cell r="BX53">
            <v>0.17385675704456896</v>
          </cell>
          <cell r="BY53">
            <v>0.17249592332553385</v>
          </cell>
          <cell r="BZ53">
            <v>0.16244551708935628</v>
          </cell>
          <cell r="CA53">
            <v>0.1745547920878763</v>
          </cell>
          <cell r="CB53">
            <v>0.17448178249585708</v>
          </cell>
          <cell r="CC53">
            <v>0.17440877290383769</v>
          </cell>
          <cell r="CD53">
            <v>0.17433576331181827</v>
          </cell>
          <cell r="CE53">
            <v>0.17426275371979874</v>
          </cell>
          <cell r="CF53">
            <v>0.16938023279698317</v>
          </cell>
          <cell r="CG53">
            <v>0.16995743546520536</v>
          </cell>
          <cell r="CH53">
            <v>-9.6020804367041565E-2</v>
          </cell>
          <cell r="CI53">
            <v>0.16809455685960445</v>
          </cell>
          <cell r="CJ53">
            <v>0.16973584848395096</v>
          </cell>
          <cell r="CK53">
            <v>0.16966198615686623</v>
          </cell>
          <cell r="CL53">
            <v>0.15732697753371019</v>
          </cell>
          <cell r="CM53">
            <v>0.16952658132691489</v>
          </cell>
          <cell r="CN53">
            <v>-9.6619576986908651E-2</v>
          </cell>
          <cell r="CO53">
            <v>0.1693787634106064</v>
          </cell>
          <cell r="CP53">
            <v>0.16930485445245205</v>
          </cell>
          <cell r="CQ53">
            <v>0.16923094549429757</v>
          </cell>
          <cell r="CR53">
            <v>0.16672265797122696</v>
          </cell>
          <cell r="CS53">
            <v>0.16687188889839202</v>
          </cell>
          <cell r="CT53">
            <v>-1.0695622285200438E-2</v>
          </cell>
          <cell r="CU53">
            <v>0.16590906634412736</v>
          </cell>
          <cell r="CV53">
            <v>0.16665002195397277</v>
          </cell>
          <cell r="CW53">
            <v>0.16657606630583302</v>
          </cell>
          <cell r="CX53">
            <v>0.15422547306649106</v>
          </cell>
          <cell r="CY53">
            <v>0.16642815500955352</v>
          </cell>
          <cell r="CZ53">
            <v>0.1663541993614136</v>
          </cell>
          <cell r="DA53">
            <v>0.16628024371327385</v>
          </cell>
          <cell r="DB53">
            <v>0.1662062880651341</v>
          </cell>
          <cell r="DC53">
            <v>0.16515474395152691</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L53">
            <v>0</v>
          </cell>
          <cell r="EW53">
            <v>0.14643452837934473</v>
          </cell>
        </row>
        <row r="78">
          <cell r="H78">
            <v>0</v>
          </cell>
          <cell r="I78">
            <v>0</v>
          </cell>
          <cell r="J78">
            <v>0</v>
          </cell>
          <cell r="K78">
            <v>0</v>
          </cell>
          <cell r="L78">
            <v>0</v>
          </cell>
          <cell r="M78">
            <v>0</v>
          </cell>
          <cell r="N78">
            <v>0</v>
          </cell>
          <cell r="O78">
            <v>0</v>
          </cell>
          <cell r="P78">
            <v>0</v>
          </cell>
          <cell r="Q78">
            <v>0</v>
          </cell>
          <cell r="R78">
            <v>0</v>
          </cell>
          <cell r="S78">
            <v>-1243.8340866869021</v>
          </cell>
          <cell r="T78">
            <v>-384.12523265330799</v>
          </cell>
          <cell r="U78">
            <v>-384.12523265330799</v>
          </cell>
          <cell r="V78">
            <v>-973.55075349574054</v>
          </cell>
          <cell r="W78">
            <v>-565.28085964719196</v>
          </cell>
          <cell r="X78">
            <v>-256.04120056441201</v>
          </cell>
          <cell r="Y78">
            <v>-459.05963476960449</v>
          </cell>
          <cell r="Z78">
            <v>-173.84731499825685</v>
          </cell>
          <cell r="AA78">
            <v>-273.79118789963695</v>
          </cell>
          <cell r="AB78">
            <v>-399.24916674864221</v>
          </cell>
          <cell r="AC78">
            <v>-1565.4575723274861</v>
          </cell>
          <cell r="AD78">
            <v>871.05566299808447</v>
          </cell>
          <cell r="AE78">
            <v>1591.2057189232676</v>
          </cell>
          <cell r="AF78">
            <v>1708.4946577100295</v>
          </cell>
          <cell r="AG78">
            <v>2168.8183904487259</v>
          </cell>
          <cell r="AH78">
            <v>2133.0900549908511</v>
          </cell>
          <cell r="AI78">
            <v>2065.7155462032447</v>
          </cell>
          <cell r="AJ78">
            <v>1701.4421505845428</v>
          </cell>
          <cell r="AK78">
            <v>1331.3491233295122</v>
          </cell>
          <cell r="AL78">
            <v>1274.4957102976416</v>
          </cell>
          <cell r="AM78">
            <v>3705.4711702709228</v>
          </cell>
          <cell r="AN78">
            <v>1622.3197145742311</v>
          </cell>
          <cell r="AO78">
            <v>1596.8629553564886</v>
          </cell>
          <cell r="AP78">
            <v>1245.2197133082316</v>
          </cell>
          <cell r="AQ78">
            <v>1581.5249173008406</v>
          </cell>
          <cell r="AR78">
            <v>1191.848689833296</v>
          </cell>
          <cell r="AS78">
            <v>1698.622865562214</v>
          </cell>
          <cell r="AT78">
            <v>1653.7806464522089</v>
          </cell>
          <cell r="AU78">
            <v>1587.1269474113619</v>
          </cell>
          <cell r="AV78">
            <v>1585.8185208512925</v>
          </cell>
          <cell r="AW78">
            <v>1816.0081759508196</v>
          </cell>
          <cell r="AX78">
            <v>1744.246145266588</v>
          </cell>
          <cell r="AY78">
            <v>3365.3887445972123</v>
          </cell>
          <cell r="AZ78">
            <v>2024.7051185766591</v>
          </cell>
          <cell r="BA78">
            <v>2079.8067002197522</v>
          </cell>
          <cell r="BB78">
            <v>2270.6563614384418</v>
          </cell>
          <cell r="BC78">
            <v>2597.0970142288816</v>
          </cell>
          <cell r="BD78">
            <v>2283.478191670511</v>
          </cell>
          <cell r="BE78">
            <v>2516.4138678441577</v>
          </cell>
          <cell r="BF78">
            <v>2420.5861163072327</v>
          </cell>
          <cell r="BG78">
            <v>2443.1344231455473</v>
          </cell>
          <cell r="BH78">
            <v>2254.9476592733481</v>
          </cell>
          <cell r="BI78">
            <v>2228.9619648806979</v>
          </cell>
          <cell r="BJ78">
            <v>2157.1714776317922</v>
          </cell>
          <cell r="BK78">
            <v>3289.8418548248633</v>
          </cell>
          <cell r="BL78">
            <v>1840.8815991228746</v>
          </cell>
          <cell r="BM78">
            <v>1851.1210439704769</v>
          </cell>
          <cell r="BN78">
            <v>1728.3824325025139</v>
          </cell>
          <cell r="BO78">
            <v>1962.992843214502</v>
          </cell>
          <cell r="BP78">
            <v>1729.8528076943503</v>
          </cell>
          <cell r="BQ78">
            <v>1775.8079706407598</v>
          </cell>
          <cell r="BR78">
            <v>1732.9296062687054</v>
          </cell>
          <cell r="BS78">
            <v>1730.5832724229897</v>
          </cell>
          <cell r="BT78">
            <v>1446.6745870739928</v>
          </cell>
          <cell r="BU78">
            <v>1307.8500658950302</v>
          </cell>
          <cell r="BV78">
            <v>39.525748473906894</v>
          </cell>
          <cell r="BW78">
            <v>1929.9585409365188</v>
          </cell>
          <cell r="BX78">
            <v>1306.2653208087056</v>
          </cell>
          <cell r="BY78">
            <v>1370.3909046635113</v>
          </cell>
          <cell r="BZ78">
            <v>1181.2672573985401</v>
          </cell>
          <cell r="CA78">
            <v>1262.9612146577354</v>
          </cell>
          <cell r="CB78">
            <v>1262.4329662956286</v>
          </cell>
          <cell r="CC78">
            <v>1261.9047179335209</v>
          </cell>
          <cell r="CD78">
            <v>1261.3764695714131</v>
          </cell>
          <cell r="CE78">
            <v>1260.8482212093043</v>
          </cell>
          <cell r="CF78">
            <v>1225.5215797489736</v>
          </cell>
          <cell r="CG78">
            <v>1215.5010606357293</v>
          </cell>
          <cell r="CH78">
            <v>-686.72129131490169</v>
          </cell>
          <cell r="CI78">
            <v>1316.1306633296861</v>
          </cell>
          <cell r="CJ78">
            <v>1213.916315549405</v>
          </cell>
          <cell r="CK78">
            <v>1213.3880671872971</v>
          </cell>
          <cell r="CL78">
            <v>1125.1705907152748</v>
          </cell>
          <cell r="CM78">
            <v>1211.6547324706758</v>
          </cell>
          <cell r="CN78">
            <v>-690.56761947995528</v>
          </cell>
          <cell r="CO78">
            <v>1210.5982357464613</v>
          </cell>
          <cell r="CP78">
            <v>1210.0699873843535</v>
          </cell>
          <cell r="CQ78">
            <v>1209.5417390222447</v>
          </cell>
          <cell r="CR78">
            <v>1191.6142941110249</v>
          </cell>
          <cell r="CS78">
            <v>1191.9279217975725</v>
          </cell>
          <cell r="CT78">
            <v>-76.396395623550745</v>
          </cell>
          <cell r="CU78">
            <v>1245.7526372702334</v>
          </cell>
          <cell r="CV78">
            <v>1190.3431767112493</v>
          </cell>
          <cell r="CW78">
            <v>1189.8149283491414</v>
          </cell>
          <cell r="CX78">
            <v>1101.5974518771179</v>
          </cell>
          <cell r="CY78">
            <v>1188.7584316249258</v>
          </cell>
          <cell r="CZ78">
            <v>1188.230183262817</v>
          </cell>
          <cell r="DA78">
            <v>1187.7019349007091</v>
          </cell>
          <cell r="DB78">
            <v>1187.1736865386015</v>
          </cell>
          <cell r="DC78">
            <v>1255.7593598179003</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row>
        <row r="87">
          <cell r="H87">
            <v>0</v>
          </cell>
          <cell r="I87">
            <v>0</v>
          </cell>
          <cell r="J87">
            <v>0</v>
          </cell>
          <cell r="K87">
            <v>0</v>
          </cell>
          <cell r="L87">
            <v>0</v>
          </cell>
          <cell r="M87">
            <v>0</v>
          </cell>
          <cell r="N87">
            <v>0</v>
          </cell>
          <cell r="O87">
            <v>0</v>
          </cell>
          <cell r="P87">
            <v>0</v>
          </cell>
          <cell r="Q87">
            <v>0</v>
          </cell>
          <cell r="R87">
            <v>0</v>
          </cell>
          <cell r="S87">
            <v>-2768.5339348837501</v>
          </cell>
          <cell r="T87">
            <v>-854.98842106704035</v>
          </cell>
          <cell r="U87">
            <v>-854.98842106704035</v>
          </cell>
          <cell r="V87">
            <v>-2166.9355481034227</v>
          </cell>
          <cell r="W87">
            <v>-1258.2057843760081</v>
          </cell>
          <cell r="X87">
            <v>-569.89815609498146</v>
          </cell>
          <cell r="Y87">
            <v>-1021.7778967452488</v>
          </cell>
          <cell r="Z87">
            <v>-386.9504753187008</v>
          </cell>
          <cell r="AA87">
            <v>-609.40619242177263</v>
          </cell>
          <cell r="AB87">
            <v>-888.65137115020366</v>
          </cell>
          <cell r="AC87">
            <v>-3484.4055642127919</v>
          </cell>
          <cell r="AD87">
            <v>1938.8013144150912</v>
          </cell>
          <cell r="AE87">
            <v>3541.715955022757</v>
          </cell>
          <cell r="AF87">
            <v>3802.7784316771626</v>
          </cell>
          <cell r="AG87">
            <v>4827.3699658374871</v>
          </cell>
          <cell r="AH87">
            <v>4747.8456062699588</v>
          </cell>
          <cell r="AI87">
            <v>4597.8829899362554</v>
          </cell>
          <cell r="AJ87">
            <v>3787.0809158172078</v>
          </cell>
          <cell r="AK87">
            <v>2963.3254680560108</v>
          </cell>
          <cell r="AL87">
            <v>2836.7807745334603</v>
          </cell>
          <cell r="AM87">
            <v>8247.6616370546344</v>
          </cell>
          <cell r="AN87">
            <v>3610.9696872781274</v>
          </cell>
          <cell r="AO87">
            <v>3554.3078683741196</v>
          </cell>
          <cell r="AP87">
            <v>2771.6180715570317</v>
          </cell>
          <cell r="AQ87">
            <v>3520.1683643147744</v>
          </cell>
          <cell r="AR87">
            <v>2652.8245031773367</v>
          </cell>
          <cell r="AS87">
            <v>3780.8057330255729</v>
          </cell>
          <cell r="AT87">
            <v>3680.9956324258837</v>
          </cell>
          <cell r="AU87">
            <v>3532.6373990769021</v>
          </cell>
          <cell r="AV87">
            <v>3529.7250947980383</v>
          </cell>
          <cell r="AW87">
            <v>4042.0827142131147</v>
          </cell>
          <cell r="AX87">
            <v>3882.3543233353089</v>
          </cell>
          <cell r="AY87">
            <v>7490.7039799099239</v>
          </cell>
          <cell r="AZ87">
            <v>4506.6017155415957</v>
          </cell>
          <cell r="BA87">
            <v>4629.2471714568683</v>
          </cell>
          <cell r="BB87">
            <v>5054.0415786855647</v>
          </cell>
          <cell r="BC87">
            <v>5780.6352897352526</v>
          </cell>
          <cell r="BD87">
            <v>5082.580491137589</v>
          </cell>
          <cell r="BE87">
            <v>5601.0502219757054</v>
          </cell>
          <cell r="BF87">
            <v>5387.75619436126</v>
          </cell>
          <cell r="BG87">
            <v>5437.9443611949282</v>
          </cell>
          <cell r="BH87">
            <v>5019.0770480600331</v>
          </cell>
          <cell r="BI87">
            <v>4961.2379218312308</v>
          </cell>
          <cell r="BJ87">
            <v>4801.4461921481825</v>
          </cell>
          <cell r="BK87">
            <v>7322.5512252553417</v>
          </cell>
          <cell r="BL87">
            <v>4097.4461399831725</v>
          </cell>
          <cell r="BM87">
            <v>4120.2371623858999</v>
          </cell>
          <cell r="BN87">
            <v>3847.0447691184986</v>
          </cell>
          <cell r="BO87">
            <v>4369.2421348967946</v>
          </cell>
          <cell r="BP87">
            <v>3850.3175397067798</v>
          </cell>
          <cell r="BQ87">
            <v>3952.6048378778205</v>
          </cell>
          <cell r="BR87">
            <v>3857.1658978238929</v>
          </cell>
          <cell r="BS87">
            <v>3851.9434128124612</v>
          </cell>
          <cell r="BT87">
            <v>3220.0176292937263</v>
          </cell>
          <cell r="BU87">
            <v>2911.0211144115187</v>
          </cell>
          <cell r="BV87">
            <v>87.97666595805083</v>
          </cell>
          <cell r="BW87">
            <v>4295.7141717619288</v>
          </cell>
          <cell r="BX87">
            <v>2907.4937785742159</v>
          </cell>
          <cell r="BY87">
            <v>3050.2249168316862</v>
          </cell>
          <cell r="BZ87">
            <v>2629.2722825967503</v>
          </cell>
          <cell r="CA87">
            <v>2811.1072197220556</v>
          </cell>
          <cell r="CB87">
            <v>2809.9314411096248</v>
          </cell>
          <cell r="CC87">
            <v>2808.7556624971912</v>
          </cell>
          <cell r="CD87">
            <v>2807.5798838847581</v>
          </cell>
          <cell r="CE87">
            <v>2806.4041052723223</v>
          </cell>
          <cell r="CF87">
            <v>2727.7738387961026</v>
          </cell>
          <cell r="CG87">
            <v>2705.4701027053334</v>
          </cell>
          <cell r="CH87">
            <v>-1528.508680668652</v>
          </cell>
          <cell r="CI87">
            <v>2929.4521216047851</v>
          </cell>
          <cell r="CJ87">
            <v>2701.94276686803</v>
          </cell>
          <cell r="CK87">
            <v>2700.766988255597</v>
          </cell>
          <cell r="CL87">
            <v>2504.4119599791602</v>
          </cell>
          <cell r="CM87">
            <v>2696.9089206605363</v>
          </cell>
          <cell r="CN87">
            <v>-1537.0698627134489</v>
          </cell>
          <cell r="CO87">
            <v>2694.557363435672</v>
          </cell>
          <cell r="CP87">
            <v>2693.3815848232389</v>
          </cell>
          <cell r="CQ87">
            <v>2692.2058062108026</v>
          </cell>
          <cell r="CR87">
            <v>2652.3027836664751</v>
          </cell>
          <cell r="CS87">
            <v>2653.0008581945967</v>
          </cell>
          <cell r="CT87">
            <v>-170.04359025887101</v>
          </cell>
          <cell r="CU87">
            <v>2772.8042571498745</v>
          </cell>
          <cell r="CV87">
            <v>2649.4735223572966</v>
          </cell>
          <cell r="CW87">
            <v>2648.2977437448635</v>
          </cell>
          <cell r="CX87">
            <v>2451.9427154684236</v>
          </cell>
          <cell r="CY87">
            <v>2645.9461865199964</v>
          </cell>
          <cell r="CZ87">
            <v>2644.7704079075602</v>
          </cell>
          <cell r="DA87">
            <v>2643.5946292951271</v>
          </cell>
          <cell r="DB87">
            <v>2642.4188506826936</v>
          </cell>
          <cell r="DC87">
            <v>2795.077284755972</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row>
        <row r="88">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-0.17651196287657642</v>
          </cell>
          <cell r="X88">
            <v>-5.8844335733557997E-2</v>
          </cell>
          <cell r="Y88">
            <v>-6.6971814730391654E-2</v>
          </cell>
          <cell r="Z88">
            <v>-2.5699417520502713E-2</v>
          </cell>
          <cell r="AA88">
            <v>-3.9711707044712101E-2</v>
          </cell>
          <cell r="AB88">
            <v>-7.0535503500873925E-2</v>
          </cell>
          <cell r="AC88">
            <v>-0.26676374204494152</v>
          </cell>
          <cell r="AD88">
            <v>0.10650231505575253</v>
          </cell>
          <cell r="AE88">
            <v>0.10896604436832046</v>
          </cell>
          <cell r="AF88">
            <v>0.10612922218947571</v>
          </cell>
          <cell r="AG88">
            <v>0.11142355809563777</v>
          </cell>
          <cell r="AH88">
            <v>0.11422440732843389</v>
          </cell>
          <cell r="AI88">
            <v>0.11082507651296918</v>
          </cell>
          <cell r="AJ88">
            <v>8.9174738064145442E-2</v>
          </cell>
          <cell r="AK88">
            <v>8.7565419256623145E-2</v>
          </cell>
          <cell r="AL88">
            <v>8.4324549008267094E-2</v>
          </cell>
          <cell r="AM88">
            <v>9.9450308331520951E-2</v>
          </cell>
          <cell r="AN88">
            <v>9.4700488636330793E-2</v>
          </cell>
          <cell r="AO88">
            <v>9.0872943929562022E-2</v>
          </cell>
          <cell r="AP88">
            <v>9.4618361026855696E-2</v>
          </cell>
          <cell r="AQ88">
            <v>9.9547913561118195E-2</v>
          </cell>
          <cell r="AR88">
            <v>9.2750278248246124E-2</v>
          </cell>
          <cell r="AS88">
            <v>0.12149242393154579</v>
          </cell>
          <cell r="AT88">
            <v>0.12230721226189106</v>
          </cell>
          <cell r="AU88">
            <v>0.11768353204626256</v>
          </cell>
          <cell r="AV88">
            <v>0.11186287688304314</v>
          </cell>
          <cell r="AW88">
            <v>0.1164078185960685</v>
          </cell>
          <cell r="AX88">
            <v>0.11223457757927623</v>
          </cell>
          <cell r="AY88">
            <v>0.11364214204848812</v>
          </cell>
          <cell r="AZ88">
            <v>0.11727131426791569</v>
          </cell>
          <cell r="BA88">
            <v>0.11846381368207712</v>
          </cell>
          <cell r="BB88">
            <v>0.12655648214884846</v>
          </cell>
          <cell r="BC88">
            <v>0.12890306828831136</v>
          </cell>
          <cell r="BD88">
            <v>0.12863525903063291</v>
          </cell>
          <cell r="BE88">
            <v>0.13720881175350652</v>
          </cell>
          <cell r="BF88">
            <v>0.13420428599180076</v>
          </cell>
          <cell r="BG88">
            <v>0.13562878875092699</v>
          </cell>
          <cell r="BH88">
            <v>0.12538557469507397</v>
          </cell>
          <cell r="BI88">
            <v>0.13319001125343521</v>
          </cell>
          <cell r="BJ88">
            <v>0.12924729613858826</v>
          </cell>
          <cell r="BK88">
            <v>0.12015790619392401</v>
          </cell>
          <cell r="BL88">
            <v>0.13753514550163801</v>
          </cell>
          <cell r="BM88">
            <v>0.13723348007430491</v>
          </cell>
          <cell r="BN88">
            <v>0.13138290615105089</v>
          </cell>
          <cell r="BO88">
            <v>0.13463656136119515</v>
          </cell>
          <cell r="BP88">
            <v>0.14026801741362468</v>
          </cell>
          <cell r="BQ88">
            <v>0.13893474744393727</v>
          </cell>
          <cell r="BR88">
            <v>0.14006394770416572</v>
          </cell>
          <cell r="BS88">
            <v>0.14007317772442804</v>
          </cell>
          <cell r="BT88">
            <v>0.11596854775056217</v>
          </cell>
          <cell r="BU88">
            <v>0.12010669777348426</v>
          </cell>
          <cell r="BV88">
            <v>3.6298557839483398E-3</v>
          </cell>
          <cell r="BW88">
            <v>0.11413129041826589</v>
          </cell>
          <cell r="BX88">
            <v>0.11996116236075259</v>
          </cell>
          <cell r="BY88">
            <v>0.11902218709461836</v>
          </cell>
          <cell r="BZ88">
            <v>0.11208740679165582</v>
          </cell>
          <cell r="CA88">
            <v>0.12044280654063465</v>
          </cell>
          <cell r="CB88">
            <v>0.12039242992214137</v>
          </cell>
          <cell r="CC88">
            <v>0.12034205330364799</v>
          </cell>
          <cell r="CD88">
            <v>0.12029167668515461</v>
          </cell>
          <cell r="CE88">
            <v>0.12024130006666113</v>
          </cell>
          <cell r="CF88">
            <v>0.11687236062991839</v>
          </cell>
          <cell r="CG88">
            <v>0.11727063047099172</v>
          </cell>
          <cell r="CH88">
            <v>-6.6254355013258673E-2</v>
          </cell>
          <cell r="CI88">
            <v>0.11598524423312706</v>
          </cell>
          <cell r="CJ88">
            <v>0.11711773545392616</v>
          </cell>
          <cell r="CK88">
            <v>0.1170667704482377</v>
          </cell>
          <cell r="CL88">
            <v>0.10855561449826004</v>
          </cell>
          <cell r="CM88">
            <v>0.11697334111557128</v>
          </cell>
          <cell r="CN88">
            <v>-6.6667508120966973E-2</v>
          </cell>
          <cell r="CO88">
            <v>0.11687134675331841</v>
          </cell>
          <cell r="CP88">
            <v>0.11682034957219194</v>
          </cell>
          <cell r="CQ88">
            <v>0.11676935239106533</v>
          </cell>
          <cell r="CR88">
            <v>0.11503863400014661</v>
          </cell>
          <cell r="CS88">
            <v>0.11514160333989049</v>
          </cell>
          <cell r="CT88">
            <v>-7.379979376788302E-3</v>
          </cell>
          <cell r="CU88">
            <v>0.11447725577744788</v>
          </cell>
          <cell r="CV88">
            <v>0.11498851514824121</v>
          </cell>
          <cell r="CW88">
            <v>0.11493748575102479</v>
          </cell>
          <cell r="CX88">
            <v>0.10641557641587882</v>
          </cell>
          <cell r="CY88">
            <v>0.11483542695659193</v>
          </cell>
          <cell r="CZ88">
            <v>0.11478439755937538</v>
          </cell>
          <cell r="DA88">
            <v>0.11473336816215897</v>
          </cell>
          <cell r="DB88">
            <v>0.11468233876494253</v>
          </cell>
          <cell r="DC88">
            <v>0.11395677332655356</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L88">
            <v>0</v>
          </cell>
          <cell r="EW88">
            <v>0.10103982458174803</v>
          </cell>
        </row>
        <row r="106">
          <cell r="F106" t="str">
            <v>1st Month of Meeting 15% EBIT Target</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1</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row>
        <row r="107">
          <cell r="F107" t="str">
            <v>Months</v>
          </cell>
          <cell r="H107">
            <v>37500</v>
          </cell>
          <cell r="I107">
            <v>37530</v>
          </cell>
          <cell r="J107">
            <v>37561</v>
          </cell>
          <cell r="K107">
            <v>37591</v>
          </cell>
          <cell r="L107">
            <v>37622</v>
          </cell>
          <cell r="M107">
            <v>37653</v>
          </cell>
          <cell r="N107">
            <v>37681</v>
          </cell>
          <cell r="O107">
            <v>37712</v>
          </cell>
          <cell r="P107">
            <v>37742</v>
          </cell>
          <cell r="Q107">
            <v>37773</v>
          </cell>
          <cell r="R107">
            <v>37803</v>
          </cell>
          <cell r="S107">
            <v>37834</v>
          </cell>
          <cell r="T107">
            <v>37865</v>
          </cell>
          <cell r="U107">
            <v>37895</v>
          </cell>
          <cell r="V107">
            <v>37926</v>
          </cell>
          <cell r="W107">
            <v>37956</v>
          </cell>
          <cell r="X107">
            <v>37987</v>
          </cell>
          <cell r="Y107">
            <v>38018</v>
          </cell>
          <cell r="Z107">
            <v>38047</v>
          </cell>
          <cell r="AA107">
            <v>38078</v>
          </cell>
          <cell r="AB107">
            <v>38108</v>
          </cell>
          <cell r="AC107">
            <v>38139</v>
          </cell>
          <cell r="AD107">
            <v>38169</v>
          </cell>
          <cell r="AE107">
            <v>38200</v>
          </cell>
          <cell r="AF107">
            <v>38231</v>
          </cell>
          <cell r="AG107">
            <v>38261</v>
          </cell>
          <cell r="AH107">
            <v>38292</v>
          </cell>
          <cell r="AI107">
            <v>38322</v>
          </cell>
          <cell r="AJ107">
            <v>38353</v>
          </cell>
          <cell r="AK107">
            <v>38384</v>
          </cell>
          <cell r="AL107">
            <v>38412</v>
          </cell>
          <cell r="AM107">
            <v>38443</v>
          </cell>
          <cell r="AN107">
            <v>38473</v>
          </cell>
          <cell r="AO107">
            <v>38504</v>
          </cell>
          <cell r="AP107">
            <v>38534</v>
          </cell>
          <cell r="AQ107">
            <v>38565</v>
          </cell>
          <cell r="AR107">
            <v>38596</v>
          </cell>
          <cell r="AS107">
            <v>38626</v>
          </cell>
          <cell r="AT107">
            <v>38657</v>
          </cell>
          <cell r="AU107">
            <v>38687</v>
          </cell>
          <cell r="AV107">
            <v>38718</v>
          </cell>
          <cell r="AW107">
            <v>38749</v>
          </cell>
          <cell r="AX107">
            <v>38777</v>
          </cell>
          <cell r="AY107">
            <v>38808</v>
          </cell>
          <cell r="AZ107">
            <v>38838</v>
          </cell>
          <cell r="BA107">
            <v>38869</v>
          </cell>
          <cell r="BB107">
            <v>38899</v>
          </cell>
          <cell r="BC107">
            <v>38930</v>
          </cell>
          <cell r="BD107">
            <v>38961</v>
          </cell>
          <cell r="BE107">
            <v>38991</v>
          </cell>
          <cell r="BF107">
            <v>39022</v>
          </cell>
          <cell r="BG107">
            <v>39052</v>
          </cell>
          <cell r="BH107">
            <v>39083</v>
          </cell>
          <cell r="BI107">
            <v>39114</v>
          </cell>
          <cell r="BJ107">
            <v>39142</v>
          </cell>
          <cell r="BK107">
            <v>39173</v>
          </cell>
          <cell r="BL107">
            <v>39203</v>
          </cell>
          <cell r="BM107">
            <v>39234</v>
          </cell>
          <cell r="BN107">
            <v>39264</v>
          </cell>
          <cell r="BO107">
            <v>39295</v>
          </cell>
          <cell r="BP107">
            <v>39326</v>
          </cell>
          <cell r="BQ107">
            <v>39356</v>
          </cell>
          <cell r="BR107">
            <v>39387</v>
          </cell>
          <cell r="BS107">
            <v>39417</v>
          </cell>
          <cell r="BT107">
            <v>39448</v>
          </cell>
          <cell r="BU107">
            <v>39479</v>
          </cell>
          <cell r="BV107">
            <v>39508</v>
          </cell>
          <cell r="BW107">
            <v>39539</v>
          </cell>
          <cell r="BX107">
            <v>39569</v>
          </cell>
          <cell r="BY107">
            <v>39600</v>
          </cell>
          <cell r="BZ107">
            <v>39630</v>
          </cell>
          <cell r="CA107">
            <v>39661</v>
          </cell>
          <cell r="CB107">
            <v>39692</v>
          </cell>
          <cell r="CC107">
            <v>39722</v>
          </cell>
          <cell r="CD107">
            <v>39753</v>
          </cell>
          <cell r="CE107">
            <v>39783</v>
          </cell>
          <cell r="CF107">
            <v>39814</v>
          </cell>
          <cell r="CG107">
            <v>39845</v>
          </cell>
          <cell r="CH107">
            <v>39873</v>
          </cell>
          <cell r="CI107">
            <v>39904</v>
          </cell>
          <cell r="CJ107">
            <v>39934</v>
          </cell>
          <cell r="CK107">
            <v>39965</v>
          </cell>
          <cell r="CL107">
            <v>39995</v>
          </cell>
          <cell r="CM107">
            <v>40026</v>
          </cell>
          <cell r="CN107">
            <v>40057</v>
          </cell>
          <cell r="CO107">
            <v>40087</v>
          </cell>
          <cell r="CP107">
            <v>40118</v>
          </cell>
          <cell r="CQ107">
            <v>40148</v>
          </cell>
          <cell r="CR107">
            <v>40179</v>
          </cell>
          <cell r="CS107">
            <v>40210</v>
          </cell>
          <cell r="CT107">
            <v>40238</v>
          </cell>
          <cell r="CU107">
            <v>40269</v>
          </cell>
          <cell r="CV107">
            <v>40299</v>
          </cell>
          <cell r="CW107">
            <v>40330</v>
          </cell>
          <cell r="CX107">
            <v>40360</v>
          </cell>
          <cell r="CY107">
            <v>40391</v>
          </cell>
          <cell r="CZ107">
            <v>40422</v>
          </cell>
          <cell r="DA107">
            <v>40452</v>
          </cell>
          <cell r="DB107">
            <v>40483</v>
          </cell>
          <cell r="DC107">
            <v>40513</v>
          </cell>
          <cell r="DD107">
            <v>40544</v>
          </cell>
          <cell r="DE107">
            <v>40575</v>
          </cell>
          <cell r="DF107">
            <v>40603</v>
          </cell>
          <cell r="DG107">
            <v>40634</v>
          </cell>
          <cell r="DH107">
            <v>40664</v>
          </cell>
          <cell r="DI107">
            <v>40695</v>
          </cell>
          <cell r="DJ107">
            <v>40725</v>
          </cell>
          <cell r="DK107">
            <v>40756</v>
          </cell>
          <cell r="DL107">
            <v>40787</v>
          </cell>
          <cell r="DM107">
            <v>40817</v>
          </cell>
          <cell r="DN107">
            <v>40848</v>
          </cell>
          <cell r="DO107">
            <v>40878</v>
          </cell>
          <cell r="DP107">
            <v>40909</v>
          </cell>
          <cell r="DQ107">
            <v>40940</v>
          </cell>
          <cell r="DR107">
            <v>40969</v>
          </cell>
          <cell r="DS107">
            <v>41000</v>
          </cell>
          <cell r="DT107">
            <v>41030</v>
          </cell>
          <cell r="DU107">
            <v>41061</v>
          </cell>
          <cell r="DV107">
            <v>41091</v>
          </cell>
          <cell r="DW107">
            <v>41122</v>
          </cell>
          <cell r="DX107">
            <v>41153</v>
          </cell>
          <cell r="DY107">
            <v>41183</v>
          </cell>
          <cell r="DZ107">
            <v>41214</v>
          </cell>
          <cell r="EA107">
            <v>41244</v>
          </cell>
          <cell r="EB107">
            <v>41275</v>
          </cell>
          <cell r="EC107">
            <v>41306</v>
          </cell>
          <cell r="ED107">
            <v>41334</v>
          </cell>
          <cell r="EE107">
            <v>41365</v>
          </cell>
          <cell r="EF107">
            <v>41395</v>
          </cell>
          <cell r="EG107">
            <v>41426</v>
          </cell>
          <cell r="EH107">
            <v>41456</v>
          </cell>
          <cell r="EI107">
            <v>41487</v>
          </cell>
        </row>
        <row r="108">
          <cell r="F108" t="str">
            <v>EBIT</v>
          </cell>
          <cell r="H108">
            <v>0</v>
          </cell>
          <cell r="I108">
            <v>0</v>
          </cell>
          <cell r="J108">
            <v>0</v>
          </cell>
          <cell r="K108">
            <v>0</v>
          </cell>
          <cell r="L108">
            <v>0</v>
          </cell>
          <cell r="M108">
            <v>0</v>
          </cell>
          <cell r="N108">
            <v>0</v>
          </cell>
          <cell r="O108">
            <v>0</v>
          </cell>
          <cell r="P108">
            <v>0</v>
          </cell>
          <cell r="Q108">
            <v>0</v>
          </cell>
          <cell r="R108">
            <v>0</v>
          </cell>
          <cell r="S108">
            <v>-4012.3680215706522</v>
          </cell>
          <cell r="T108">
            <v>-1239.1136537203483</v>
          </cell>
          <cell r="U108">
            <v>-1239.1136537203483</v>
          </cell>
          <cell r="V108">
            <v>-3140.4863015991632</v>
          </cell>
          <cell r="W108">
            <v>-1823.4866440231999</v>
          </cell>
          <cell r="X108">
            <v>-825.93935665939352</v>
          </cell>
          <cell r="Y108">
            <v>-1480.8375315148533</v>
          </cell>
          <cell r="Z108">
            <v>-560.79779031695762</v>
          </cell>
          <cell r="AA108">
            <v>-883.19738032140958</v>
          </cell>
          <cell r="AB108">
            <v>-1287.9005378988459</v>
          </cell>
          <cell r="AC108">
            <v>-5049.863136540278</v>
          </cell>
          <cell r="AD108">
            <v>2809.8569774131756</v>
          </cell>
          <cell r="AE108">
            <v>5132.9216739460244</v>
          </cell>
          <cell r="AF108">
            <v>5511.2730893871922</v>
          </cell>
          <cell r="AG108">
            <v>6996.1883562862131</v>
          </cell>
          <cell r="AH108">
            <v>6880.9356612608099</v>
          </cell>
          <cell r="AI108">
            <v>6663.5985361394996</v>
          </cell>
          <cell r="AJ108">
            <v>5488.5230664017508</v>
          </cell>
          <cell r="AK108">
            <v>4294.6745913855229</v>
          </cell>
          <cell r="AL108">
            <v>4111.2764848311017</v>
          </cell>
          <cell r="AM108">
            <v>11953.132807325557</v>
          </cell>
          <cell r="AN108">
            <v>5233.2894018523584</v>
          </cell>
          <cell r="AO108">
            <v>5151.1708237306084</v>
          </cell>
          <cell r="AP108">
            <v>4016.8377848652635</v>
          </cell>
          <cell r="AQ108">
            <v>5101.693281615615</v>
          </cell>
          <cell r="AR108">
            <v>3844.6731930106325</v>
          </cell>
          <cell r="AS108">
            <v>5479.4285985877868</v>
          </cell>
          <cell r="AT108">
            <v>5334.7762788780929</v>
          </cell>
          <cell r="AU108">
            <v>5119.764346488264</v>
          </cell>
          <cell r="AV108">
            <v>5115.5436156493306</v>
          </cell>
          <cell r="AW108">
            <v>5858.0908901639341</v>
          </cell>
          <cell r="AX108">
            <v>5626.6004686018969</v>
          </cell>
          <cell r="AY108">
            <v>10856.092724507136</v>
          </cell>
          <cell r="AZ108">
            <v>6531.3068341182552</v>
          </cell>
          <cell r="BA108">
            <v>6709.0538716766205</v>
          </cell>
          <cell r="BB108">
            <v>7324.697940124006</v>
          </cell>
          <cell r="BC108">
            <v>8377.7323039641342</v>
          </cell>
          <cell r="BD108">
            <v>7366.0586828080995</v>
          </cell>
          <cell r="BE108">
            <v>8117.4640898198631</v>
          </cell>
          <cell r="BF108">
            <v>7808.3423106684932</v>
          </cell>
          <cell r="BG108">
            <v>7881.078784340476</v>
          </cell>
          <cell r="BH108">
            <v>7274.0247073333812</v>
          </cell>
          <cell r="BI108">
            <v>7190.1998867119291</v>
          </cell>
          <cell r="BJ108">
            <v>6958.6176697799747</v>
          </cell>
          <cell r="BK108">
            <v>10612.393080080205</v>
          </cell>
          <cell r="BL108">
            <v>5938.3277391060474</v>
          </cell>
          <cell r="BM108">
            <v>5971.3582063563772</v>
          </cell>
          <cell r="BN108">
            <v>5575.4272016210125</v>
          </cell>
          <cell r="BO108">
            <v>6332.2349781112971</v>
          </cell>
          <cell r="BP108">
            <v>5580.1703474011301</v>
          </cell>
          <cell r="BQ108">
            <v>5728.4128085185803</v>
          </cell>
          <cell r="BR108">
            <v>5590.0955040925983</v>
          </cell>
          <cell r="BS108">
            <v>5582.5266852354507</v>
          </cell>
          <cell r="BT108">
            <v>4666.6922163677191</v>
          </cell>
          <cell r="BU108">
            <v>4218.8711803065489</v>
          </cell>
          <cell r="BV108">
            <v>127.50241443195773</v>
          </cell>
          <cell r="BW108">
            <v>6225.6727126984479</v>
          </cell>
          <cell r="BX108">
            <v>4213.7590993829217</v>
          </cell>
          <cell r="BY108">
            <v>4420.6158214951975</v>
          </cell>
          <cell r="BZ108">
            <v>3810.5395399952904</v>
          </cell>
          <cell r="CA108">
            <v>4074.0684343797911</v>
          </cell>
          <cell r="CB108">
            <v>4072.3644074052536</v>
          </cell>
          <cell r="CC108">
            <v>4070.6603804307124</v>
          </cell>
          <cell r="CD108">
            <v>4068.9563534561712</v>
          </cell>
          <cell r="CE108">
            <v>4067.2523264816264</v>
          </cell>
          <cell r="CF108">
            <v>3953.2954185450762</v>
          </cell>
          <cell r="CG108">
            <v>3920.9711633410625</v>
          </cell>
          <cell r="CH108">
            <v>-2215.2299719835537</v>
          </cell>
          <cell r="CI108">
            <v>4245.5827849344714</v>
          </cell>
          <cell r="CJ108">
            <v>3915.8590824174353</v>
          </cell>
          <cell r="CK108">
            <v>3914.1550554428941</v>
          </cell>
          <cell r="CL108">
            <v>3629.5825506944348</v>
          </cell>
          <cell r="CM108">
            <v>3908.563653131212</v>
          </cell>
          <cell r="CN108">
            <v>-2227.6374821934041</v>
          </cell>
          <cell r="CO108">
            <v>3905.1555991821333</v>
          </cell>
          <cell r="CP108">
            <v>3903.4515722075921</v>
          </cell>
          <cell r="CQ108">
            <v>3901.7475452330473</v>
          </cell>
          <cell r="CR108">
            <v>3843.9170777774998</v>
          </cell>
          <cell r="CS108">
            <v>3844.9287799921694</v>
          </cell>
          <cell r="CT108">
            <v>-246.43998588242175</v>
          </cell>
          <cell r="CU108">
            <v>4018.5568944201077</v>
          </cell>
          <cell r="CV108">
            <v>3839.8166990685459</v>
          </cell>
          <cell r="CW108">
            <v>3838.1126720940047</v>
          </cell>
          <cell r="CX108">
            <v>3553.5401673455417</v>
          </cell>
          <cell r="CY108">
            <v>3834.7046181449223</v>
          </cell>
          <cell r="CZ108">
            <v>3833.0005911703774</v>
          </cell>
          <cell r="DA108">
            <v>3831.2965641958363</v>
          </cell>
          <cell r="DB108">
            <v>3829.5925372212951</v>
          </cell>
          <cell r="DC108">
            <v>4050.836644573872</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FA108">
            <v>0</v>
          </cell>
        </row>
        <row r="109">
          <cell r="F109" t="str">
            <v>EBIT %</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-0.25581443895156003</v>
          </cell>
          <cell r="X109">
            <v>-8.5281645990663776E-2</v>
          </cell>
          <cell r="Y109">
            <v>-9.7060601058538629E-2</v>
          </cell>
          <cell r="Z109">
            <v>-3.7245532638409726E-2</v>
          </cell>
          <cell r="AA109">
            <v>-5.7553198615524777E-2</v>
          </cell>
          <cell r="AB109">
            <v>-0.1022253673925709</v>
          </cell>
          <cell r="AC109">
            <v>-0.38661411890571235</v>
          </cell>
          <cell r="AD109">
            <v>0.15435118124022107</v>
          </cell>
          <cell r="AE109">
            <v>0.15792180343234849</v>
          </cell>
          <cell r="AF109">
            <v>0.15381046694126912</v>
          </cell>
          <cell r="AG109">
            <v>0.1614834175299098</v>
          </cell>
          <cell r="AH109">
            <v>0.16554261931657085</v>
          </cell>
          <cell r="AI109">
            <v>0.1606160529173466</v>
          </cell>
          <cell r="AJ109">
            <v>0.12923875081760211</v>
          </cell>
          <cell r="AK109">
            <v>0.12690640471974368</v>
          </cell>
          <cell r="AL109">
            <v>0.12220949131632912</v>
          </cell>
          <cell r="AM109">
            <v>0.14413088163988544</v>
          </cell>
          <cell r="AN109">
            <v>0.13724708498018956</v>
          </cell>
          <cell r="AO109">
            <v>0.13169991873849571</v>
          </cell>
          <cell r="AP109">
            <v>0.13712805945921117</v>
          </cell>
          <cell r="AQ109">
            <v>0.14427233849437418</v>
          </cell>
          <cell r="AR109">
            <v>0.13442069311340016</v>
          </cell>
          <cell r="AS109">
            <v>0.1760759767123852</v>
          </cell>
          <cell r="AT109">
            <v>0.17725682936505952</v>
          </cell>
          <cell r="AU109">
            <v>0.17055584354530806</v>
          </cell>
          <cell r="AV109">
            <v>0.1621201114247002</v>
          </cell>
          <cell r="AW109">
            <v>0.16870698347256302</v>
          </cell>
          <cell r="AX109">
            <v>0.16265880808590757</v>
          </cell>
          <cell r="AY109">
            <v>0.16469875659201177</v>
          </cell>
          <cell r="AZ109">
            <v>0.16995842647524015</v>
          </cell>
          <cell r="BA109">
            <v>0.17168668649576393</v>
          </cell>
          <cell r="BB109">
            <v>0.18341519152007021</v>
          </cell>
          <cell r="BC109">
            <v>0.1868160409975527</v>
          </cell>
          <cell r="BD109">
            <v>0.1864279116385984</v>
          </cell>
          <cell r="BE109">
            <v>0.19885335036740079</v>
          </cell>
          <cell r="BF109">
            <v>0.19449896520550836</v>
          </cell>
          <cell r="BG109">
            <v>0.19656346195786523</v>
          </cell>
          <cell r="BH109">
            <v>0.18171822419575936</v>
          </cell>
          <cell r="BI109">
            <v>0.19302900181657276</v>
          </cell>
          <cell r="BJ109">
            <v>0.187314921939983</v>
          </cell>
          <cell r="BK109">
            <v>0.17414189303467245</v>
          </cell>
          <cell r="BL109">
            <v>0.1993262978284609</v>
          </cell>
          <cell r="BM109">
            <v>0.19888910155696368</v>
          </cell>
          <cell r="BN109">
            <v>0.1904100089145665</v>
          </cell>
          <cell r="BO109">
            <v>0.19512545124810893</v>
          </cell>
          <cell r="BP109">
            <v>0.20328698175887633</v>
          </cell>
          <cell r="BQ109">
            <v>0.20135470644048881</v>
          </cell>
          <cell r="BR109">
            <v>0.20299122855676191</v>
          </cell>
          <cell r="BS109">
            <v>0.20300460539772178</v>
          </cell>
          <cell r="BT109">
            <v>0.16807035905878576</v>
          </cell>
          <cell r="BU109">
            <v>0.1740676779325859</v>
          </cell>
          <cell r="BV109">
            <v>5.260660556446869E-3</v>
          </cell>
          <cell r="BW109">
            <v>0.16540766727284911</v>
          </cell>
          <cell r="BX109">
            <v>0.17385675704456896</v>
          </cell>
          <cell r="BY109">
            <v>0.17249592332553385</v>
          </cell>
          <cell r="BZ109">
            <v>0.16244551708935628</v>
          </cell>
          <cell r="CA109">
            <v>0.1745547920878763</v>
          </cell>
          <cell r="CB109">
            <v>0.17448178249585708</v>
          </cell>
          <cell r="CC109">
            <v>0.17440877290383769</v>
          </cell>
          <cell r="CD109">
            <v>0.17433576331181827</v>
          </cell>
          <cell r="CE109">
            <v>0.17426275371979874</v>
          </cell>
          <cell r="CF109">
            <v>0.16938023279698317</v>
          </cell>
          <cell r="CG109">
            <v>0.16995743546520536</v>
          </cell>
          <cell r="CH109">
            <v>-9.6020804367041565E-2</v>
          </cell>
          <cell r="CI109">
            <v>0.16809455685960445</v>
          </cell>
          <cell r="CJ109">
            <v>0.16973584848395096</v>
          </cell>
          <cell r="CK109">
            <v>0.16966198615686623</v>
          </cell>
          <cell r="CL109">
            <v>0.15732697753371019</v>
          </cell>
          <cell r="CM109">
            <v>0.16952658132691489</v>
          </cell>
          <cell r="CN109">
            <v>-9.6619576986908651E-2</v>
          </cell>
          <cell r="CO109">
            <v>0.1693787634106064</v>
          </cell>
          <cell r="CP109">
            <v>0.16930485445245205</v>
          </cell>
          <cell r="CQ109">
            <v>0.16923094549429757</v>
          </cell>
          <cell r="CR109">
            <v>0.16672265797122696</v>
          </cell>
          <cell r="CS109">
            <v>0.16687188889839202</v>
          </cell>
          <cell r="CT109">
            <v>-1.0695622285200438E-2</v>
          </cell>
          <cell r="CU109">
            <v>0.16590906634412736</v>
          </cell>
          <cell r="CV109">
            <v>0.16665002195397277</v>
          </cell>
          <cell r="CW109">
            <v>0.16657606630583302</v>
          </cell>
          <cell r="CX109">
            <v>0.15422547306649106</v>
          </cell>
          <cell r="CY109">
            <v>0.16642815500955352</v>
          </cell>
          <cell r="CZ109">
            <v>0.1663541993614136</v>
          </cell>
          <cell r="DA109">
            <v>0.16628024371327385</v>
          </cell>
          <cell r="DB109">
            <v>0.1662062880651341</v>
          </cell>
          <cell r="DC109">
            <v>0.16515474395152691</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row>
        <row r="111">
          <cell r="B111">
            <v>38169</v>
          </cell>
        </row>
        <row r="113">
          <cell r="FA113">
            <v>-4.3149839257239364E-10</v>
          </cell>
        </row>
      </sheetData>
      <sheetData sheetId="20" refreshError="1">
        <row r="3">
          <cell r="H3">
            <v>37865</v>
          </cell>
          <cell r="T3">
            <v>38231</v>
          </cell>
          <cell r="AF3">
            <v>38596</v>
          </cell>
          <cell r="AR3">
            <v>38961</v>
          </cell>
          <cell r="BD3">
            <v>39326</v>
          </cell>
          <cell r="BP3">
            <v>39692</v>
          </cell>
          <cell r="CB3">
            <v>40057</v>
          </cell>
          <cell r="CN3">
            <v>40422</v>
          </cell>
          <cell r="CZ3">
            <v>40787</v>
          </cell>
          <cell r="DL3">
            <v>41153</v>
          </cell>
          <cell r="DX3">
            <v>41518</v>
          </cell>
          <cell r="EL3" t="str">
            <v>Summary</v>
          </cell>
        </row>
        <row r="4">
          <cell r="H4">
            <v>37500</v>
          </cell>
          <cell r="I4">
            <v>37530</v>
          </cell>
          <cell r="J4">
            <v>37561</v>
          </cell>
          <cell r="K4">
            <v>37591</v>
          </cell>
          <cell r="L4">
            <v>37622</v>
          </cell>
          <cell r="M4">
            <v>37653</v>
          </cell>
          <cell r="N4">
            <v>37681</v>
          </cell>
          <cell r="O4">
            <v>37712</v>
          </cell>
          <cell r="P4">
            <v>37742</v>
          </cell>
          <cell r="Q4">
            <v>37773</v>
          </cell>
          <cell r="R4">
            <v>37803</v>
          </cell>
          <cell r="S4">
            <v>37834</v>
          </cell>
          <cell r="T4">
            <v>37865</v>
          </cell>
          <cell r="U4">
            <v>37895</v>
          </cell>
          <cell r="V4">
            <v>37926</v>
          </cell>
          <cell r="W4">
            <v>37956</v>
          </cell>
          <cell r="X4">
            <v>37987</v>
          </cell>
          <cell r="Y4">
            <v>38018</v>
          </cell>
          <cell r="Z4">
            <v>38047</v>
          </cell>
          <cell r="AA4">
            <v>38078</v>
          </cell>
          <cell r="AB4">
            <v>38108</v>
          </cell>
          <cell r="AC4">
            <v>38139</v>
          </cell>
          <cell r="AD4">
            <v>38169</v>
          </cell>
          <cell r="AE4">
            <v>38200</v>
          </cell>
          <cell r="AF4">
            <v>38231</v>
          </cell>
          <cell r="AG4">
            <v>38261</v>
          </cell>
          <cell r="AH4">
            <v>38292</v>
          </cell>
          <cell r="AI4">
            <v>38322</v>
          </cell>
          <cell r="AJ4">
            <v>38353</v>
          </cell>
          <cell r="AK4">
            <v>38384</v>
          </cell>
          <cell r="AL4">
            <v>38412</v>
          </cell>
          <cell r="AM4">
            <v>38443</v>
          </cell>
          <cell r="AN4">
            <v>38473</v>
          </cell>
          <cell r="AO4">
            <v>38504</v>
          </cell>
          <cell r="AP4">
            <v>38534</v>
          </cell>
          <cell r="AQ4">
            <v>38565</v>
          </cell>
          <cell r="AR4">
            <v>38596</v>
          </cell>
          <cell r="AS4">
            <v>38626</v>
          </cell>
          <cell r="AT4">
            <v>38657</v>
          </cell>
          <cell r="AU4">
            <v>38687</v>
          </cell>
          <cell r="AV4">
            <v>38718</v>
          </cell>
          <cell r="AW4">
            <v>38749</v>
          </cell>
          <cell r="AX4">
            <v>38777</v>
          </cell>
          <cell r="AY4">
            <v>38808</v>
          </cell>
          <cell r="AZ4">
            <v>38838</v>
          </cell>
          <cell r="BA4">
            <v>38869</v>
          </cell>
          <cell r="BB4">
            <v>38899</v>
          </cell>
          <cell r="BC4">
            <v>38930</v>
          </cell>
          <cell r="BD4">
            <v>38961</v>
          </cell>
          <cell r="BE4">
            <v>38991</v>
          </cell>
          <cell r="BF4">
            <v>39022</v>
          </cell>
          <cell r="BG4">
            <v>39052</v>
          </cell>
          <cell r="BH4">
            <v>39083</v>
          </cell>
          <cell r="BI4">
            <v>39114</v>
          </cell>
          <cell r="BJ4">
            <v>39142</v>
          </cell>
          <cell r="BK4">
            <v>39173</v>
          </cell>
          <cell r="BL4">
            <v>39203</v>
          </cell>
          <cell r="BM4">
            <v>39234</v>
          </cell>
          <cell r="BN4">
            <v>39264</v>
          </cell>
          <cell r="BO4">
            <v>39295</v>
          </cell>
          <cell r="BP4">
            <v>39326</v>
          </cell>
          <cell r="BQ4">
            <v>39356</v>
          </cell>
          <cell r="BR4">
            <v>39387</v>
          </cell>
          <cell r="BS4">
            <v>39417</v>
          </cell>
          <cell r="BT4">
            <v>39448</v>
          </cell>
          <cell r="BU4">
            <v>39479</v>
          </cell>
          <cell r="BV4">
            <v>39508</v>
          </cell>
          <cell r="BW4">
            <v>39539</v>
          </cell>
          <cell r="BX4">
            <v>39569</v>
          </cell>
          <cell r="BY4">
            <v>39600</v>
          </cell>
          <cell r="BZ4">
            <v>39630</v>
          </cell>
          <cell r="CA4">
            <v>39661</v>
          </cell>
          <cell r="CB4">
            <v>39692</v>
          </cell>
          <cell r="CC4">
            <v>39722</v>
          </cell>
          <cell r="CD4">
            <v>39753</v>
          </cell>
          <cell r="CE4">
            <v>39783</v>
          </cell>
          <cell r="CF4">
            <v>39814</v>
          </cell>
          <cell r="CG4">
            <v>39845</v>
          </cell>
          <cell r="CH4">
            <v>39873</v>
          </cell>
          <cell r="CI4">
            <v>39904</v>
          </cell>
          <cell r="CJ4">
            <v>39934</v>
          </cell>
          <cell r="CK4">
            <v>39965</v>
          </cell>
          <cell r="CL4">
            <v>39995</v>
          </cell>
          <cell r="CM4">
            <v>40026</v>
          </cell>
          <cell r="CN4">
            <v>40057</v>
          </cell>
          <cell r="CO4">
            <v>40087</v>
          </cell>
          <cell r="CP4">
            <v>40118</v>
          </cell>
          <cell r="CQ4">
            <v>40148</v>
          </cell>
          <cell r="CR4">
            <v>40179</v>
          </cell>
          <cell r="CS4">
            <v>40210</v>
          </cell>
          <cell r="CT4">
            <v>40238</v>
          </cell>
          <cell r="CU4">
            <v>40269</v>
          </cell>
          <cell r="CV4">
            <v>40299</v>
          </cell>
          <cell r="CW4">
            <v>40330</v>
          </cell>
          <cell r="CX4">
            <v>40360</v>
          </cell>
          <cell r="CY4">
            <v>40391</v>
          </cell>
          <cell r="CZ4">
            <v>40422</v>
          </cell>
          <cell r="DA4">
            <v>40452</v>
          </cell>
          <cell r="DB4">
            <v>40483</v>
          </cell>
          <cell r="DC4">
            <v>40513</v>
          </cell>
          <cell r="DD4">
            <v>40544</v>
          </cell>
          <cell r="DE4">
            <v>40575</v>
          </cell>
          <cell r="DF4">
            <v>40603</v>
          </cell>
          <cell r="DG4">
            <v>40634</v>
          </cell>
          <cell r="DH4">
            <v>40664</v>
          </cell>
          <cell r="DI4">
            <v>40695</v>
          </cell>
          <cell r="DJ4">
            <v>40725</v>
          </cell>
          <cell r="DK4">
            <v>40756</v>
          </cell>
          <cell r="DL4">
            <v>40787</v>
          </cell>
          <cell r="DM4">
            <v>40817</v>
          </cell>
          <cell r="DN4">
            <v>40848</v>
          </cell>
          <cell r="DO4">
            <v>40878</v>
          </cell>
          <cell r="DP4">
            <v>40909</v>
          </cell>
          <cell r="DQ4">
            <v>40940</v>
          </cell>
          <cell r="DR4">
            <v>40969</v>
          </cell>
          <cell r="DS4">
            <v>41000</v>
          </cell>
          <cell r="DT4">
            <v>41030</v>
          </cell>
          <cell r="DU4">
            <v>41061</v>
          </cell>
          <cell r="DV4">
            <v>41091</v>
          </cell>
          <cell r="DW4">
            <v>41122</v>
          </cell>
          <cell r="DX4">
            <v>41153</v>
          </cell>
          <cell r="DY4">
            <v>41183</v>
          </cell>
          <cell r="DZ4">
            <v>41214</v>
          </cell>
          <cell r="EA4">
            <v>41244</v>
          </cell>
          <cell r="EB4">
            <v>41275</v>
          </cell>
          <cell r="EC4">
            <v>41306</v>
          </cell>
          <cell r="ED4">
            <v>41334</v>
          </cell>
          <cell r="EE4">
            <v>41365</v>
          </cell>
          <cell r="EF4">
            <v>41395</v>
          </cell>
          <cell r="EG4">
            <v>41426</v>
          </cell>
          <cell r="EH4">
            <v>41456</v>
          </cell>
          <cell r="EI4">
            <v>41487</v>
          </cell>
          <cell r="EL4">
            <v>37865</v>
          </cell>
          <cell r="EM4">
            <v>38231</v>
          </cell>
          <cell r="EN4">
            <v>38596</v>
          </cell>
          <cell r="EO4">
            <v>38961</v>
          </cell>
          <cell r="EP4">
            <v>39326</v>
          </cell>
          <cell r="EQ4">
            <v>39692</v>
          </cell>
          <cell r="ER4">
            <v>40057</v>
          </cell>
          <cell r="ES4">
            <v>40422</v>
          </cell>
          <cell r="ET4">
            <v>40787</v>
          </cell>
          <cell r="EU4">
            <v>41153</v>
          </cell>
          <cell r="EV4">
            <v>41518</v>
          </cell>
          <cell r="EZ4" t="str">
            <v>Checker</v>
          </cell>
        </row>
        <row r="7">
          <cell r="H7">
            <v>0</v>
          </cell>
          <cell r="I7">
            <v>0</v>
          </cell>
          <cell r="J7">
            <v>0</v>
          </cell>
          <cell r="K7">
            <v>0</v>
          </cell>
          <cell r="L7">
            <v>0</v>
          </cell>
          <cell r="M7">
            <v>0</v>
          </cell>
          <cell r="N7">
            <v>0</v>
          </cell>
          <cell r="O7">
            <v>0</v>
          </cell>
          <cell r="P7">
            <v>0</v>
          </cell>
          <cell r="Q7">
            <v>0</v>
          </cell>
          <cell r="R7">
            <v>0</v>
          </cell>
          <cell r="S7">
            <v>-4012.3680215706522</v>
          </cell>
          <cell r="T7">
            <v>-5251.481675291001</v>
          </cell>
          <cell r="U7">
            <v>-6490.5953290113493</v>
          </cell>
          <cell r="V7">
            <v>-15350.676282205721</v>
          </cell>
          <cell r="W7">
            <v>-23849.57142546781</v>
          </cell>
          <cell r="X7">
            <v>-30089.850476509499</v>
          </cell>
          <cell r="Y7">
            <v>-38807.686816976449</v>
          </cell>
          <cell r="Z7">
            <v>-39379.265799271765</v>
          </cell>
          <cell r="AA7">
            <v>-39852.52975538966</v>
          </cell>
          <cell r="AB7">
            <v>-40003.963013200213</v>
          </cell>
          <cell r="AC7">
            <v>-44825.991970971554</v>
          </cell>
          <cell r="AD7">
            <v>-58482.341691575675</v>
          </cell>
          <cell r="AE7">
            <v>-77846.335861670712</v>
          </cell>
          <cell r="AF7">
            <v>-83980.717696188774</v>
          </cell>
          <cell r="AG7">
            <v>-86530.199402494472</v>
          </cell>
          <cell r="AH7">
            <v>-80044.255005191662</v>
          </cell>
          <cell r="AI7">
            <v>-76424.142025979541</v>
          </cell>
          <cell r="AJ7">
            <v>-65211.50852026842</v>
          </cell>
          <cell r="AK7">
            <v>-58815.534856799612</v>
          </cell>
          <cell r="AL7">
            <v>-66422.544435677817</v>
          </cell>
          <cell r="AM7">
            <v>-75870.948187062648</v>
          </cell>
          <cell r="AN7">
            <v>-21200.633899657201</v>
          </cell>
          <cell r="AO7">
            <v>-15736.109068639249</v>
          </cell>
          <cell r="AP7">
            <v>-3332.7233215551769</v>
          </cell>
          <cell r="AQ7">
            <v>-2327.0476430984945</v>
          </cell>
          <cell r="AR7">
            <v>-1222.7969367814603</v>
          </cell>
          <cell r="AS7">
            <v>791.96183518267208</v>
          </cell>
          <cell r="AT7">
            <v>7242.8653639800632</v>
          </cell>
          <cell r="AU7">
            <v>8125.2972976681067</v>
          </cell>
          <cell r="AV7">
            <v>10297.130075850842</v>
          </cell>
          <cell r="AW7">
            <v>6758.0330286635999</v>
          </cell>
          <cell r="AX7">
            <v>2357.0216081066974</v>
          </cell>
          <cell r="AY7">
            <v>-1746.2855669561613</v>
          </cell>
          <cell r="AZ7">
            <v>29920.61421055159</v>
          </cell>
          <cell r="BA7">
            <v>29535.058752651876</v>
          </cell>
          <cell r="BB7">
            <v>34940.442853157445</v>
          </cell>
          <cell r="BC7">
            <v>39909.650988457302</v>
          </cell>
          <cell r="BD7">
            <v>43401.632975691638</v>
          </cell>
          <cell r="BE7">
            <v>48986.227269550167</v>
          </cell>
          <cell r="BF7">
            <v>57174.072468326427</v>
          </cell>
          <cell r="BG7">
            <v>57601.520276252464</v>
          </cell>
          <cell r="BH7">
            <v>67029.188642935449</v>
          </cell>
          <cell r="BI7">
            <v>80158.603085112307</v>
          </cell>
          <cell r="BJ7">
            <v>83478.306799817947</v>
          </cell>
          <cell r="BK7">
            <v>89890.679844938073</v>
          </cell>
          <cell r="BL7">
            <v>126410.18433042182</v>
          </cell>
          <cell r="BM7">
            <v>125099.97255859939</v>
          </cell>
          <cell r="BN7">
            <v>131352.32757911849</v>
          </cell>
          <cell r="BO7">
            <v>136877.10642299976</v>
          </cell>
          <cell r="BP7">
            <v>138843.30919298143</v>
          </cell>
          <cell r="BQ7">
            <v>143636.34556732303</v>
          </cell>
          <cell r="BR7">
            <v>149513.18180923854</v>
          </cell>
          <cell r="BS7">
            <v>148912.22468849248</v>
          </cell>
          <cell r="BT7">
            <v>156525.08562182685</v>
          </cell>
          <cell r="BU7">
            <v>164068.35006140321</v>
          </cell>
          <cell r="BV7">
            <v>162598.34916487924</v>
          </cell>
          <cell r="BW7">
            <v>160355.53722270534</v>
          </cell>
          <cell r="BX7">
            <v>177842.50438095868</v>
          </cell>
          <cell r="BY7">
            <v>177175.57642906884</v>
          </cell>
          <cell r="BZ7">
            <v>182774.73394756924</v>
          </cell>
          <cell r="CA7">
            <v>186596.84251331649</v>
          </cell>
          <cell r="CB7">
            <v>187284.63534021689</v>
          </cell>
          <cell r="CC7">
            <v>191246.47375036188</v>
          </cell>
          <cell r="CD7">
            <v>195206.60813353234</v>
          </cell>
          <cell r="CE7">
            <v>195350.41911300845</v>
          </cell>
          <cell r="CF7">
            <v>199515.32664641025</v>
          </cell>
          <cell r="CG7">
            <v>203632.28828413313</v>
          </cell>
          <cell r="CH7">
            <v>203220.82368711889</v>
          </cell>
          <cell r="CI7">
            <v>201002.17269613768</v>
          </cell>
          <cell r="CJ7">
            <v>207040.39475869882</v>
          </cell>
          <cell r="CK7">
            <v>207188.24409574148</v>
          </cell>
          <cell r="CL7">
            <v>211026.08873402534</v>
          </cell>
          <cell r="CM7">
            <v>214626.46264564488</v>
          </cell>
          <cell r="CN7">
            <v>216147.37673864709</v>
          </cell>
          <cell r="CO7">
            <v>214336.5808294368</v>
          </cell>
          <cell r="CP7">
            <v>218177.99527882808</v>
          </cell>
          <cell r="CQ7">
            <v>218467.49231087157</v>
          </cell>
          <cell r="CR7">
            <v>222310.61019465493</v>
          </cell>
          <cell r="CS7">
            <v>226105.93996272178</v>
          </cell>
          <cell r="CT7">
            <v>227839.03624141286</v>
          </cell>
          <cell r="CU7">
            <v>227626.11462646289</v>
          </cell>
          <cell r="CV7">
            <v>232586.53305921855</v>
          </cell>
          <cell r="CW7">
            <v>232771.92238755533</v>
          </cell>
          <cell r="CX7">
            <v>236526.53144052051</v>
          </cell>
          <cell r="CY7">
            <v>240040.88839539306</v>
          </cell>
          <cell r="CZ7">
            <v>241454.55017937915</v>
          </cell>
          <cell r="DA7">
            <v>245226.20735474862</v>
          </cell>
          <cell r="DB7">
            <v>248996.16050314353</v>
          </cell>
          <cell r="DC7">
            <v>249000.22478112805</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row>
        <row r="12">
          <cell r="H12">
            <v>0</v>
          </cell>
          <cell r="I12">
            <v>0</v>
          </cell>
          <cell r="J12">
            <v>0</v>
          </cell>
          <cell r="K12">
            <v>0</v>
          </cell>
          <cell r="L12">
            <v>0</v>
          </cell>
          <cell r="M12">
            <v>0</v>
          </cell>
          <cell r="N12">
            <v>0</v>
          </cell>
          <cell r="O12">
            <v>0</v>
          </cell>
          <cell r="P12">
            <v>0</v>
          </cell>
          <cell r="Q12">
            <v>0</v>
          </cell>
          <cell r="R12">
            <v>0</v>
          </cell>
          <cell r="S12">
            <v>-4012.3680215706522</v>
          </cell>
          <cell r="T12">
            <v>-5251.481675291001</v>
          </cell>
          <cell r="U12">
            <v>-6490.5953290113493</v>
          </cell>
          <cell r="V12">
            <v>-9631.0816306105116</v>
          </cell>
          <cell r="W12">
            <v>-10210.734187946809</v>
          </cell>
          <cell r="X12">
            <v>-8203.0011733844876</v>
          </cell>
          <cell r="Y12">
            <v>-9484.0637913344617</v>
          </cell>
          <cell r="Z12">
            <v>-8185.6074897593517</v>
          </cell>
          <cell r="AA12">
            <v>-8904.4197959954454</v>
          </cell>
          <cell r="AB12">
            <v>-10168.366452403086</v>
          </cell>
          <cell r="AC12">
            <v>-13782.537025271569</v>
          </cell>
          <cell r="AD12">
            <v>-1789.2976067072595</v>
          </cell>
          <cell r="AE12">
            <v>3208.7431993719874</v>
          </cell>
          <cell r="AF12">
            <v>9625.384999360911</v>
          </cell>
          <cell r="AG12">
            <v>15636.465115729436</v>
          </cell>
          <cell r="AH12">
            <v>22529.623113325506</v>
          </cell>
          <cell r="AI12">
            <v>28349.449462765479</v>
          </cell>
          <cell r="AJ12">
            <v>41359.564353389971</v>
          </cell>
          <cell r="AK12">
            <v>45475.116524035715</v>
          </cell>
          <cell r="AL12">
            <v>43631.73723980369</v>
          </cell>
          <cell r="AM12">
            <v>48537.061176974683</v>
          </cell>
          <cell r="AN12">
            <v>53750.149613886912</v>
          </cell>
          <cell r="AO12">
            <v>53917.913964870473</v>
          </cell>
          <cell r="AP12">
            <v>58741.07203877034</v>
          </cell>
          <cell r="AQ12">
            <v>63681.923235104623</v>
          </cell>
          <cell r="AR12">
            <v>61051.908995708975</v>
          </cell>
          <cell r="AS12">
            <v>64862.005943908749</v>
          </cell>
          <cell r="AT12">
            <v>70180.684272105689</v>
          </cell>
          <cell r="AU12">
            <v>70988.211367035925</v>
          </cell>
          <cell r="AV12">
            <v>82868.257532938253</v>
          </cell>
          <cell r="AW12">
            <v>88480.14302800459</v>
          </cell>
          <cell r="AX12">
            <v>89676.060373649612</v>
          </cell>
          <cell r="AY12">
            <v>100737.49908650512</v>
          </cell>
          <cell r="AZ12">
            <v>107373.34444181502</v>
          </cell>
          <cell r="BA12">
            <v>109019.27139835001</v>
          </cell>
          <cell r="BB12">
            <v>116971.99445166124</v>
          </cell>
          <cell r="BC12">
            <v>125057.95630744126</v>
          </cell>
          <cell r="BD12">
            <v>125403.24406069971</v>
          </cell>
          <cell r="BE12">
            <v>132302.08435064979</v>
          </cell>
          <cell r="BF12">
            <v>140223.99574020912</v>
          </cell>
          <cell r="BG12">
            <v>141083.34117773437</v>
          </cell>
          <cell r="BH12">
            <v>145225.26216669395</v>
          </cell>
          <cell r="BI12">
            <v>152108.41327581002</v>
          </cell>
          <cell r="BJ12">
            <v>151964.2984815948</v>
          </cell>
          <cell r="BK12">
            <v>162033.82148926344</v>
          </cell>
          <cell r="BL12">
            <v>167973.71976014326</v>
          </cell>
          <cell r="BM12">
            <v>167019.60445097383</v>
          </cell>
          <cell r="BN12">
            <v>173154.16931585502</v>
          </cell>
          <cell r="BO12">
            <v>179227.26655129404</v>
          </cell>
          <cell r="BP12">
            <v>177521.11249888942</v>
          </cell>
          <cell r="BQ12">
            <v>183369.57610180683</v>
          </cell>
          <cell r="BR12">
            <v>188961.24213767317</v>
          </cell>
          <cell r="BS12">
            <v>189002.8430349949</v>
          </cell>
          <cell r="BT12">
            <v>194686.72177838435</v>
          </cell>
          <cell r="BU12">
            <v>198830.40375002159</v>
          </cell>
          <cell r="BV12">
            <v>197490.16256867428</v>
          </cell>
          <cell r="BW12">
            <v>199948.12955609575</v>
          </cell>
          <cell r="BX12">
            <v>204163.45918725245</v>
          </cell>
          <cell r="BY12">
            <v>204100.53761512937</v>
          </cell>
          <cell r="BZ12">
            <v>207562.59360487788</v>
          </cell>
          <cell r="CA12">
            <v>211377.52429658547</v>
          </cell>
          <cell r="CB12">
            <v>212175.70962554537</v>
          </cell>
          <cell r="CC12">
            <v>216247.94053774985</v>
          </cell>
          <cell r="CD12">
            <v>220318.4674229798</v>
          </cell>
          <cell r="CE12">
            <v>220572.6709045154</v>
          </cell>
          <cell r="CF12">
            <v>224626.03537257927</v>
          </cell>
          <cell r="CG12">
            <v>228539.54650999489</v>
          </cell>
          <cell r="CH12">
            <v>228194.08730156068</v>
          </cell>
          <cell r="CI12">
            <v>226787.32623269281</v>
          </cell>
          <cell r="CJ12">
            <v>230704.75584688399</v>
          </cell>
          <cell r="CK12">
            <v>230918.61057250664</v>
          </cell>
          <cell r="CL12">
            <v>234810.47192942086</v>
          </cell>
          <cell r="CM12">
            <v>238459.89783987982</v>
          </cell>
          <cell r="CN12">
            <v>240044.4195874721</v>
          </cell>
          <cell r="CO12">
            <v>238297.23133285189</v>
          </cell>
          <cell r="CP12">
            <v>242202.2534368333</v>
          </cell>
          <cell r="CQ12">
            <v>242555.35812346684</v>
          </cell>
          <cell r="CR12">
            <v>246450.0949918906</v>
          </cell>
          <cell r="CS12">
            <v>250292.07902480697</v>
          </cell>
          <cell r="CT12">
            <v>252086.38522409819</v>
          </cell>
          <cell r="CU12">
            <v>252337.23639324136</v>
          </cell>
          <cell r="CV12">
            <v>256178.62362408367</v>
          </cell>
          <cell r="CW12">
            <v>256425.2228730206</v>
          </cell>
          <cell r="CX12">
            <v>260241.04184658593</v>
          </cell>
          <cell r="CY12">
            <v>263816.60872205859</v>
          </cell>
          <cell r="CZ12">
            <v>265291.48042664485</v>
          </cell>
          <cell r="DA12">
            <v>269124.34752261441</v>
          </cell>
          <cell r="DB12">
            <v>272955.51059160952</v>
          </cell>
          <cell r="DC12">
            <v>273527.74695610593</v>
          </cell>
          <cell r="DD12">
            <v>1.2278178473934531E-11</v>
          </cell>
          <cell r="DE12">
            <v>1.2278178473934531E-11</v>
          </cell>
          <cell r="DF12">
            <v>1.2278178473934531E-11</v>
          </cell>
          <cell r="DG12">
            <v>1.2278178473934531E-11</v>
          </cell>
          <cell r="DH12">
            <v>1.2278178473934531E-11</v>
          </cell>
          <cell r="DI12">
            <v>1.2278178473934531E-11</v>
          </cell>
          <cell r="DJ12">
            <v>1.2278178473934531E-11</v>
          </cell>
          <cell r="DK12">
            <v>1.2278178473934531E-11</v>
          </cell>
          <cell r="DL12">
            <v>1.2278178473934531E-11</v>
          </cell>
          <cell r="DM12">
            <v>1.2278178473934531E-11</v>
          </cell>
          <cell r="DN12">
            <v>1.2278178473934531E-11</v>
          </cell>
          <cell r="DO12">
            <v>1.2278178473934531E-11</v>
          </cell>
          <cell r="DP12">
            <v>1.2278178473934531E-11</v>
          </cell>
          <cell r="DQ12">
            <v>1.2278178473934531E-11</v>
          </cell>
          <cell r="DR12">
            <v>1.2278178473934531E-11</v>
          </cell>
          <cell r="DS12">
            <v>1.2278178473934531E-11</v>
          </cell>
          <cell r="DT12">
            <v>1.2278178473934531E-11</v>
          </cell>
          <cell r="DU12">
            <v>1.2278178473934531E-11</v>
          </cell>
          <cell r="DV12">
            <v>1.2278178473934531E-11</v>
          </cell>
          <cell r="DW12">
            <v>1.2278178473934531E-11</v>
          </cell>
          <cell r="DX12">
            <v>1.2278178473934531E-11</v>
          </cell>
          <cell r="DY12">
            <v>1.2278178473934531E-11</v>
          </cell>
          <cell r="DZ12">
            <v>1.2278178473934531E-11</v>
          </cell>
          <cell r="EA12">
            <v>1.2278178473934531E-11</v>
          </cell>
          <cell r="EB12">
            <v>1.2278178473934531E-11</v>
          </cell>
          <cell r="EC12">
            <v>1.2278178473934531E-11</v>
          </cell>
          <cell r="ED12">
            <v>1.2278178473934531E-11</v>
          </cell>
          <cell r="EE12">
            <v>1.2278178473934531E-11</v>
          </cell>
          <cell r="EF12">
            <v>1.2278178473934531E-11</v>
          </cell>
          <cell r="EG12">
            <v>1.2278178473934531E-11</v>
          </cell>
          <cell r="EH12">
            <v>1.2278178473934531E-11</v>
          </cell>
          <cell r="EI12">
            <v>1.2278178473934531E-11</v>
          </cell>
        </row>
        <row r="21">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row>
        <row r="33">
          <cell r="H33">
            <v>0</v>
          </cell>
          <cell r="I33">
            <v>0</v>
          </cell>
          <cell r="J33">
            <v>0</v>
          </cell>
          <cell r="K33">
            <v>0</v>
          </cell>
          <cell r="L33">
            <v>0</v>
          </cell>
          <cell r="M33">
            <v>0</v>
          </cell>
          <cell r="N33">
            <v>0</v>
          </cell>
          <cell r="O33">
            <v>0</v>
          </cell>
          <cell r="P33">
            <v>0</v>
          </cell>
          <cell r="Q33">
            <v>0</v>
          </cell>
          <cell r="R33">
            <v>0</v>
          </cell>
          <cell r="S33">
            <v>-1243.8340866869021</v>
          </cell>
          <cell r="T33">
            <v>-1627.9593193402102</v>
          </cell>
          <cell r="U33">
            <v>-2012.0845519935183</v>
          </cell>
          <cell r="V33">
            <v>-2985.6353054892588</v>
          </cell>
          <cell r="W33">
            <v>-2307.0820784495486</v>
          </cell>
          <cell r="X33">
            <v>270.54909220775244</v>
          </cell>
          <cell r="Y33">
            <v>11.264371003032011</v>
          </cell>
          <cell r="Z33">
            <v>1696.6711478968462</v>
          </cell>
          <cell r="AA33">
            <v>1587.265034082526</v>
          </cell>
          <cell r="AB33">
            <v>1211.969748825089</v>
          </cell>
          <cell r="AC33">
            <v>1082.2047401693981</v>
          </cell>
          <cell r="AD33">
            <v>11136.642844318621</v>
          </cell>
          <cell r="AE33">
            <v>12592.967695375108</v>
          </cell>
          <cell r="AF33">
            <v>15206.831063686881</v>
          </cell>
          <cell r="AG33">
            <v>16390.541214217927</v>
          </cell>
          <cell r="AH33">
            <v>18535.853605544027</v>
          </cell>
          <cell r="AI33">
            <v>19757.796965047746</v>
          </cell>
          <cell r="AJ33">
            <v>28980.83093985503</v>
          </cell>
          <cell r="AK33">
            <v>30133.05764244475</v>
          </cell>
          <cell r="AL33">
            <v>25452.897583679267</v>
          </cell>
          <cell r="AM33">
            <v>22110.559883795613</v>
          </cell>
          <cell r="AN33">
            <v>23712.678633429714</v>
          </cell>
          <cell r="AO33">
            <v>20326.135116039157</v>
          </cell>
          <cell r="AP33">
            <v>22377.675118381987</v>
          </cell>
          <cell r="AQ33">
            <v>23798.357950401492</v>
          </cell>
          <cell r="AR33">
            <v>18515.519207828507</v>
          </cell>
          <cell r="AS33">
            <v>18544.810423002709</v>
          </cell>
          <cell r="AT33">
            <v>20182.493118773767</v>
          </cell>
          <cell r="AU33">
            <v>17457.382814627112</v>
          </cell>
          <cell r="AV33">
            <v>25807.703885731393</v>
          </cell>
          <cell r="AW33">
            <v>27377.506666584617</v>
          </cell>
          <cell r="AX33">
            <v>24691.069688894317</v>
          </cell>
          <cell r="AY33">
            <v>28261.804421839901</v>
          </cell>
          <cell r="AZ33">
            <v>30391.048061608206</v>
          </cell>
          <cell r="BA33">
            <v>27407.72784668635</v>
          </cell>
          <cell r="BB33">
            <v>30306.409321312021</v>
          </cell>
          <cell r="BC33">
            <v>32611.735887356779</v>
          </cell>
          <cell r="BD33">
            <v>27874.443149477655</v>
          </cell>
          <cell r="BE33">
            <v>29172.233217452042</v>
          </cell>
          <cell r="BF33">
            <v>31706.3884126501</v>
          </cell>
          <cell r="BG33">
            <v>27127.789488980437</v>
          </cell>
          <cell r="BH33">
            <v>26250.633429879977</v>
          </cell>
          <cell r="BI33">
            <v>28172.546617164833</v>
          </cell>
          <cell r="BJ33">
            <v>23226.98563080142</v>
          </cell>
          <cell r="BK33">
            <v>25973.95741321471</v>
          </cell>
          <cell r="BL33">
            <v>27816.409544111357</v>
          </cell>
          <cell r="BM33">
            <v>22742.05707255601</v>
          </cell>
          <cell r="BN33">
            <v>25029.577168318723</v>
          </cell>
          <cell r="BO33">
            <v>26733.432268860986</v>
          </cell>
          <cell r="BP33">
            <v>21176.960676749579</v>
          </cell>
          <cell r="BQ33">
            <v>23072.819441789165</v>
          </cell>
          <cell r="BR33">
            <v>24807.319579831637</v>
          </cell>
          <cell r="BS33">
            <v>20996.977064340907</v>
          </cell>
          <cell r="BT33">
            <v>23460.838178436643</v>
          </cell>
          <cell r="BU33">
            <v>24693.499035662382</v>
          </cell>
          <cell r="BV33">
            <v>23265.281188356978</v>
          </cell>
          <cell r="BW33">
            <v>21427.534004016536</v>
          </cell>
          <cell r="BX33">
            <v>22735.369856599013</v>
          </cell>
          <cell r="BY33">
            <v>19622.223367644277</v>
          </cell>
          <cell r="BZ33">
            <v>20455.007074796045</v>
          </cell>
          <cell r="CA33">
            <v>21458.830546781544</v>
          </cell>
          <cell r="CB33">
            <v>19447.084434631812</v>
          </cell>
          <cell r="CC33">
            <v>20710.559684339103</v>
          </cell>
          <cell r="CD33">
            <v>21973.50668568429</v>
          </cell>
          <cell r="CE33">
            <v>19421.306061947576</v>
          </cell>
          <cell r="CF33">
            <v>20746.896691215334</v>
          </cell>
          <cell r="CG33">
            <v>21954.937725925651</v>
          </cell>
          <cell r="CH33">
            <v>23137.987198160066</v>
          </cell>
          <cell r="CI33">
            <v>18801.774007687418</v>
          </cell>
          <cell r="CJ33">
            <v>20017.260855010591</v>
          </cell>
          <cell r="CK33">
            <v>17530.348592377653</v>
          </cell>
          <cell r="CL33">
            <v>18917.797989312709</v>
          </cell>
          <cell r="CM33">
            <v>19870.314979111146</v>
          </cell>
          <cell r="CN33">
            <v>22991.906589416878</v>
          </cell>
          <cell r="CO33">
            <v>18550.160971361005</v>
          </cell>
          <cell r="CP33">
            <v>19761.80149051913</v>
          </cell>
          <cell r="CQ33">
            <v>17422.700370941897</v>
          </cell>
          <cell r="CR33">
            <v>18665.134455699201</v>
          </cell>
          <cell r="CS33">
            <v>19854.117630420951</v>
          </cell>
          <cell r="CT33">
            <v>21818.46741997105</v>
          </cell>
          <cell r="CU33">
            <v>19296.514331964318</v>
          </cell>
          <cell r="CV33">
            <v>20488.42804044934</v>
          </cell>
          <cell r="CW33">
            <v>18086.72954564141</v>
          </cell>
          <cell r="CX33">
            <v>19450.605803738308</v>
          </cell>
          <cell r="CY33">
            <v>20380.226492690996</v>
          </cell>
          <cell r="CZ33">
            <v>19210.327789369654</v>
          </cell>
          <cell r="DA33">
            <v>20399.600256044134</v>
          </cell>
          <cell r="DB33">
            <v>21588.344474356505</v>
          </cell>
          <cell r="DC33">
            <v>19365.503554096991</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row>
        <row r="46">
          <cell r="EZ46">
            <v>0</v>
          </cell>
        </row>
      </sheetData>
      <sheetData sheetId="21" refreshError="1">
        <row r="3">
          <cell r="H3">
            <v>37865</v>
          </cell>
          <cell r="T3">
            <v>38231</v>
          </cell>
          <cell r="AF3">
            <v>38596</v>
          </cell>
          <cell r="AR3">
            <v>38961</v>
          </cell>
          <cell r="BD3">
            <v>39326</v>
          </cell>
          <cell r="BP3">
            <v>39692</v>
          </cell>
          <cell r="CB3">
            <v>40057</v>
          </cell>
          <cell r="CN3">
            <v>40422</v>
          </cell>
          <cell r="CZ3">
            <v>40787</v>
          </cell>
          <cell r="DL3">
            <v>41153</v>
          </cell>
          <cell r="DX3">
            <v>41518</v>
          </cell>
          <cell r="EL3" t="str">
            <v>Summary</v>
          </cell>
        </row>
        <row r="4">
          <cell r="H4">
            <v>37500</v>
          </cell>
          <cell r="I4">
            <v>37530</v>
          </cell>
          <cell r="J4">
            <v>37561</v>
          </cell>
          <cell r="K4">
            <v>37591</v>
          </cell>
          <cell r="L4">
            <v>37622</v>
          </cell>
          <cell r="M4">
            <v>37653</v>
          </cell>
          <cell r="N4">
            <v>37681</v>
          </cell>
          <cell r="O4">
            <v>37712</v>
          </cell>
          <cell r="P4">
            <v>37742</v>
          </cell>
          <cell r="Q4">
            <v>37773</v>
          </cell>
          <cell r="R4">
            <v>37803</v>
          </cell>
          <cell r="S4">
            <v>37834</v>
          </cell>
          <cell r="T4">
            <v>37865</v>
          </cell>
          <cell r="U4">
            <v>37895</v>
          </cell>
          <cell r="V4">
            <v>37926</v>
          </cell>
          <cell r="W4">
            <v>37956</v>
          </cell>
          <cell r="X4">
            <v>37987</v>
          </cell>
          <cell r="Y4">
            <v>38018</v>
          </cell>
          <cell r="Z4">
            <v>38047</v>
          </cell>
          <cell r="AA4">
            <v>38078</v>
          </cell>
          <cell r="AB4">
            <v>38108</v>
          </cell>
          <cell r="AC4">
            <v>38139</v>
          </cell>
          <cell r="AD4">
            <v>38169</v>
          </cell>
          <cell r="AE4">
            <v>38200</v>
          </cell>
          <cell r="AF4">
            <v>38231</v>
          </cell>
          <cell r="AG4">
            <v>38261</v>
          </cell>
          <cell r="AH4">
            <v>38292</v>
          </cell>
          <cell r="AI4">
            <v>38322</v>
          </cell>
          <cell r="AJ4">
            <v>38353</v>
          </cell>
          <cell r="AK4">
            <v>38384</v>
          </cell>
          <cell r="AL4">
            <v>38412</v>
          </cell>
          <cell r="AM4">
            <v>38443</v>
          </cell>
          <cell r="AN4">
            <v>38473</v>
          </cell>
          <cell r="AO4">
            <v>38504</v>
          </cell>
          <cell r="AP4">
            <v>38534</v>
          </cell>
          <cell r="AQ4">
            <v>38565</v>
          </cell>
          <cell r="AR4">
            <v>38596</v>
          </cell>
          <cell r="AS4">
            <v>38626</v>
          </cell>
          <cell r="AT4">
            <v>38657</v>
          </cell>
          <cell r="AU4">
            <v>38687</v>
          </cell>
          <cell r="AV4">
            <v>38718</v>
          </cell>
          <cell r="AW4">
            <v>38749</v>
          </cell>
          <cell r="AX4">
            <v>38777</v>
          </cell>
          <cell r="AY4">
            <v>38808</v>
          </cell>
          <cell r="AZ4">
            <v>38838</v>
          </cell>
          <cell r="BA4">
            <v>38869</v>
          </cell>
          <cell r="BB4">
            <v>38899</v>
          </cell>
          <cell r="BC4">
            <v>38930</v>
          </cell>
          <cell r="BD4">
            <v>38961</v>
          </cell>
          <cell r="BE4">
            <v>38991</v>
          </cell>
          <cell r="BF4">
            <v>39022</v>
          </cell>
          <cell r="BG4">
            <v>39052</v>
          </cell>
          <cell r="BH4">
            <v>39083</v>
          </cell>
          <cell r="BI4">
            <v>39114</v>
          </cell>
          <cell r="BJ4">
            <v>39142</v>
          </cell>
          <cell r="BK4">
            <v>39173</v>
          </cell>
          <cell r="BL4">
            <v>39203</v>
          </cell>
          <cell r="BM4">
            <v>39234</v>
          </cell>
          <cell r="BN4">
            <v>39264</v>
          </cell>
          <cell r="BO4">
            <v>39295</v>
          </cell>
          <cell r="BP4">
            <v>39326</v>
          </cell>
          <cell r="BQ4">
            <v>39356</v>
          </cell>
          <cell r="BR4">
            <v>39387</v>
          </cell>
          <cell r="BS4">
            <v>39417</v>
          </cell>
          <cell r="BT4">
            <v>39448</v>
          </cell>
          <cell r="BU4">
            <v>39479</v>
          </cell>
          <cell r="BV4">
            <v>39508</v>
          </cell>
          <cell r="BW4">
            <v>39539</v>
          </cell>
          <cell r="BX4">
            <v>39569</v>
          </cell>
          <cell r="BY4">
            <v>39600</v>
          </cell>
          <cell r="BZ4">
            <v>39630</v>
          </cell>
          <cell r="CA4">
            <v>39661</v>
          </cell>
          <cell r="CB4">
            <v>39692</v>
          </cell>
          <cell r="CC4">
            <v>39722</v>
          </cell>
          <cell r="CD4">
            <v>39753</v>
          </cell>
          <cell r="CE4">
            <v>39783</v>
          </cell>
          <cell r="CF4">
            <v>39814</v>
          </cell>
          <cell r="CG4">
            <v>39845</v>
          </cell>
          <cell r="CH4">
            <v>39873</v>
          </cell>
          <cell r="CI4">
            <v>39904</v>
          </cell>
          <cell r="CJ4">
            <v>39934</v>
          </cell>
          <cell r="CK4">
            <v>39965</v>
          </cell>
          <cell r="CL4">
            <v>39995</v>
          </cell>
          <cell r="CM4">
            <v>40026</v>
          </cell>
          <cell r="CN4">
            <v>40057</v>
          </cell>
          <cell r="CO4">
            <v>40087</v>
          </cell>
          <cell r="CP4">
            <v>40118</v>
          </cell>
          <cell r="CQ4">
            <v>40148</v>
          </cell>
          <cell r="CR4">
            <v>40179</v>
          </cell>
          <cell r="CS4">
            <v>40210</v>
          </cell>
          <cell r="CT4">
            <v>40238</v>
          </cell>
          <cell r="CU4">
            <v>40269</v>
          </cell>
          <cell r="CV4">
            <v>40299</v>
          </cell>
          <cell r="CW4">
            <v>40330</v>
          </cell>
          <cell r="CX4">
            <v>40360</v>
          </cell>
          <cell r="CY4">
            <v>40391</v>
          </cell>
          <cell r="CZ4">
            <v>40422</v>
          </cell>
          <cell r="DA4">
            <v>40452</v>
          </cell>
          <cell r="DB4">
            <v>40483</v>
          </cell>
          <cell r="DC4">
            <v>40513</v>
          </cell>
          <cell r="DD4">
            <v>40544</v>
          </cell>
          <cell r="DE4">
            <v>40575</v>
          </cell>
          <cell r="DF4">
            <v>40603</v>
          </cell>
          <cell r="DG4">
            <v>40634</v>
          </cell>
          <cell r="DH4">
            <v>40664</v>
          </cell>
          <cell r="DI4">
            <v>40695</v>
          </cell>
          <cell r="DJ4">
            <v>40725</v>
          </cell>
          <cell r="DK4">
            <v>40756</v>
          </cell>
          <cell r="DL4">
            <v>40787</v>
          </cell>
          <cell r="DM4">
            <v>40817</v>
          </cell>
          <cell r="DN4">
            <v>40848</v>
          </cell>
          <cell r="DO4">
            <v>40878</v>
          </cell>
          <cell r="DP4">
            <v>40909</v>
          </cell>
          <cell r="DQ4">
            <v>40940</v>
          </cell>
          <cell r="DR4">
            <v>40969</v>
          </cell>
          <cell r="DS4">
            <v>41000</v>
          </cell>
          <cell r="DT4">
            <v>41030</v>
          </cell>
          <cell r="DU4">
            <v>41061</v>
          </cell>
          <cell r="DV4">
            <v>41091</v>
          </cell>
          <cell r="DW4">
            <v>41122</v>
          </cell>
          <cell r="DX4">
            <v>41153</v>
          </cell>
          <cell r="DY4">
            <v>41183</v>
          </cell>
          <cell r="DZ4">
            <v>41214</v>
          </cell>
          <cell r="EA4">
            <v>41244</v>
          </cell>
          <cell r="EB4">
            <v>41275</v>
          </cell>
          <cell r="EC4">
            <v>41306</v>
          </cell>
          <cell r="ED4">
            <v>41334</v>
          </cell>
          <cell r="EE4">
            <v>41365</v>
          </cell>
          <cell r="EF4">
            <v>41395</v>
          </cell>
          <cell r="EG4">
            <v>41426</v>
          </cell>
          <cell r="EH4">
            <v>41456</v>
          </cell>
          <cell r="EI4">
            <v>41487</v>
          </cell>
          <cell r="EL4">
            <v>37865</v>
          </cell>
          <cell r="EM4">
            <v>38231</v>
          </cell>
          <cell r="EN4">
            <v>38596</v>
          </cell>
          <cell r="EO4">
            <v>38961</v>
          </cell>
          <cell r="EP4">
            <v>39326</v>
          </cell>
          <cell r="EQ4">
            <v>39692</v>
          </cell>
          <cell r="ER4">
            <v>40057</v>
          </cell>
          <cell r="ES4">
            <v>40422</v>
          </cell>
          <cell r="ET4">
            <v>40787</v>
          </cell>
          <cell r="EU4">
            <v>41153</v>
          </cell>
          <cell r="EV4">
            <v>41518</v>
          </cell>
          <cell r="EW4" t="str">
            <v>Total</v>
          </cell>
        </row>
        <row r="10">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7128.1615357469636</v>
          </cell>
          <cell r="X10">
            <v>9684.8430522766103</v>
          </cell>
          <cell r="Y10">
            <v>15256.834548363646</v>
          </cell>
          <cell r="Z10">
            <v>15056.779983826325</v>
          </cell>
          <cell r="AA10">
            <v>15345.756648930545</v>
          </cell>
          <cell r="AB10">
            <v>12598.63936661618</v>
          </cell>
          <cell r="AC10">
            <v>13061.76595628118</v>
          </cell>
          <cell r="AD10">
            <v>18204.31145933452</v>
          </cell>
          <cell r="AE10">
            <v>32502.932225852506</v>
          </cell>
          <cell r="AF10">
            <v>35831.586750800336</v>
          </cell>
          <cell r="AG10">
            <v>43324.500207523699</v>
          </cell>
          <cell r="AH10">
            <v>41565.946519803714</v>
          </cell>
          <cell r="AI10">
            <v>41487.749294702211</v>
          </cell>
          <cell r="AJ10">
            <v>42468.091278194428</v>
          </cell>
          <cell r="AK10">
            <v>33841.275394017772</v>
          </cell>
          <cell r="AL10">
            <v>33641.220829480451</v>
          </cell>
          <cell r="AM10">
            <v>82932.489354993013</v>
          </cell>
          <cell r="AN10">
            <v>38130.422971152642</v>
          </cell>
          <cell r="AO10">
            <v>39112.938512580331</v>
          </cell>
          <cell r="AP10">
            <v>29292.602846611964</v>
          </cell>
          <cell r="AQ10">
            <v>35361.548408079296</v>
          </cell>
          <cell r="AR10">
            <v>28601.79563102821</v>
          </cell>
          <cell r="AS10">
            <v>31119.683110083031</v>
          </cell>
          <cell r="AT10">
            <v>30096.308830454982</v>
          </cell>
          <cell r="AU10">
            <v>30018.111605353479</v>
          </cell>
          <cell r="AV10">
            <v>31554.034664140625</v>
          </cell>
          <cell r="AW10">
            <v>34723.464136365408</v>
          </cell>
          <cell r="AX10">
            <v>34591.428123770776</v>
          </cell>
          <cell r="AY10">
            <v>65914.843251668353</v>
          </cell>
          <cell r="AZ10">
            <v>38428.849746203952</v>
          </cell>
          <cell r="BA10">
            <v>39077.310003546227</v>
          </cell>
          <cell r="BB10">
            <v>39935.066879792779</v>
          </cell>
          <cell r="BC10">
            <v>44844.823063528485</v>
          </cell>
          <cell r="BD10">
            <v>39511.565720307175</v>
          </cell>
          <cell r="BE10">
            <v>40821.359433080026</v>
          </cell>
          <cell r="BF10">
            <v>40145.932408525507</v>
          </cell>
          <cell r="BG10">
            <v>40094.322239958521</v>
          </cell>
          <cell r="BH10">
            <v>40029.142588897972</v>
          </cell>
          <cell r="BI10">
            <v>37249.32429347829</v>
          </cell>
          <cell r="BJ10">
            <v>37149.297011209623</v>
          </cell>
          <cell r="BK10">
            <v>60941.06877526149</v>
          </cell>
          <cell r="BL10">
            <v>29791.993348597382</v>
          </cell>
          <cell r="BM10">
            <v>30023.556643429882</v>
          </cell>
          <cell r="BN10">
            <v>29281.166643517176</v>
          </cell>
          <cell r="BO10">
            <v>32452.122148123239</v>
          </cell>
          <cell r="BP10">
            <v>27449.71812321906</v>
          </cell>
          <cell r="BQ10">
            <v>28449.361377165704</v>
          </cell>
          <cell r="BR10">
            <v>27538.606194156091</v>
          </cell>
          <cell r="BS10">
            <v>27499.507581605343</v>
          </cell>
          <cell r="BT10">
            <v>27766.301223498049</v>
          </cell>
          <cell r="BU10">
            <v>24236.959040382339</v>
          </cell>
          <cell r="BV10">
            <v>24236.959040382339</v>
          </cell>
          <cell r="BW10">
            <v>37638.356282655601</v>
          </cell>
          <cell r="BX10">
            <v>24236.959040382339</v>
          </cell>
          <cell r="BY10">
            <v>25627.364034294438</v>
          </cell>
          <cell r="BZ10">
            <v>23457.338855951501</v>
          </cell>
          <cell r="CA10">
            <v>23339.768479852322</v>
          </cell>
          <cell r="CB10">
            <v>23339.768479852322</v>
          </cell>
          <cell r="CC10">
            <v>23339.768479852322</v>
          </cell>
          <cell r="CD10">
            <v>23339.768479852322</v>
          </cell>
          <cell r="CE10">
            <v>23339.768479852322</v>
          </cell>
          <cell r="CF10">
            <v>23339.768479852322</v>
          </cell>
          <cell r="CG10">
            <v>23070.312590965081</v>
          </cell>
          <cell r="CH10">
            <v>23070.312590965081</v>
          </cell>
          <cell r="CI10">
            <v>25257.110427915031</v>
          </cell>
          <cell r="CJ10">
            <v>23070.312590965081</v>
          </cell>
          <cell r="CK10">
            <v>23070.312590965081</v>
          </cell>
          <cell r="CL10">
            <v>23070.312590965081</v>
          </cell>
          <cell r="CM10">
            <v>23055.756935214435</v>
          </cell>
          <cell r="CN10">
            <v>23055.756935214435</v>
          </cell>
          <cell r="CO10">
            <v>23055.756935214435</v>
          </cell>
          <cell r="CP10">
            <v>23055.756935214435</v>
          </cell>
          <cell r="CQ10">
            <v>23055.756935214435</v>
          </cell>
          <cell r="CR10">
            <v>23055.756935214435</v>
          </cell>
          <cell r="CS10">
            <v>23041.201279463789</v>
          </cell>
          <cell r="CT10">
            <v>23041.201279463789</v>
          </cell>
          <cell r="CU10">
            <v>24221.442401977278</v>
          </cell>
          <cell r="CV10">
            <v>23041.201279463789</v>
          </cell>
          <cell r="CW10">
            <v>23041.201279463789</v>
          </cell>
          <cell r="CX10">
            <v>23041.201279463789</v>
          </cell>
          <cell r="CY10">
            <v>23041.201279463789</v>
          </cell>
          <cell r="CZ10">
            <v>23041.201279463789</v>
          </cell>
          <cell r="DA10">
            <v>23041.201279463789</v>
          </cell>
          <cell r="DB10">
            <v>23041.201279463789</v>
          </cell>
          <cell r="DC10">
            <v>24527.522174977894</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row>
        <row r="12">
          <cell r="H12">
            <v>0</v>
          </cell>
          <cell r="I12">
            <v>0</v>
          </cell>
          <cell r="J12">
            <v>0</v>
          </cell>
          <cell r="K12">
            <v>0</v>
          </cell>
          <cell r="L12">
            <v>0</v>
          </cell>
          <cell r="M12">
            <v>0</v>
          </cell>
          <cell r="N12">
            <v>0</v>
          </cell>
          <cell r="O12">
            <v>0</v>
          </cell>
          <cell r="P12">
            <v>0</v>
          </cell>
          <cell r="Q12">
            <v>0</v>
          </cell>
          <cell r="R12">
            <v>0</v>
          </cell>
          <cell r="S12">
            <v>0</v>
          </cell>
          <cell r="T12">
            <v>0</v>
          </cell>
          <cell r="U12">
            <v>0</v>
          </cell>
          <cell r="V12">
            <v>1752.4171869850827</v>
          </cell>
          <cell r="W12">
            <v>6220.9033622693914</v>
          </cell>
          <cell r="X12">
            <v>8834.8909219516481</v>
          </cell>
          <cell r="Y12">
            <v>13880.272379689406</v>
          </cell>
          <cell r="Z12">
            <v>12872.833272392723</v>
          </cell>
          <cell r="AA12">
            <v>13424.511470687294</v>
          </cell>
          <cell r="AB12">
            <v>11607.607934469412</v>
          </cell>
          <cell r="AC12">
            <v>15444.042217801796</v>
          </cell>
          <cell r="AD12">
            <v>13033.637893617692</v>
          </cell>
          <cell r="AE12">
            <v>22290.904111397187</v>
          </cell>
          <cell r="AF12">
            <v>24595.67527582503</v>
          </cell>
          <cell r="AG12">
            <v>30494.373704720751</v>
          </cell>
          <cell r="AH12">
            <v>29198.742439410991</v>
          </cell>
          <cell r="AI12">
            <v>29336.717174165744</v>
          </cell>
          <cell r="AJ12">
            <v>31313.541843327832</v>
          </cell>
          <cell r="AK12">
            <v>25536.879613485249</v>
          </cell>
          <cell r="AL12">
            <v>25546.43391425522</v>
          </cell>
          <cell r="AM12">
            <v>58409.889045941978</v>
          </cell>
          <cell r="AN12">
            <v>28888.717628295093</v>
          </cell>
          <cell r="AO12">
            <v>29747.628556830801</v>
          </cell>
          <cell r="AP12">
            <v>21898.956929916072</v>
          </cell>
          <cell r="AQ12">
            <v>25737.032462655843</v>
          </cell>
          <cell r="AR12">
            <v>21506.9476223784</v>
          </cell>
          <cell r="AS12">
            <v>22207.646636207668</v>
          </cell>
          <cell r="AT12">
            <v>21525.170045581806</v>
          </cell>
          <cell r="AU12">
            <v>21661.001745561</v>
          </cell>
          <cell r="AV12">
            <v>23070.753913705681</v>
          </cell>
          <cell r="AW12">
            <v>24912.932279376357</v>
          </cell>
          <cell r="AX12">
            <v>25021.033206581422</v>
          </cell>
          <cell r="AY12">
            <v>45889.340919965995</v>
          </cell>
          <cell r="AZ12">
            <v>27964.485809673955</v>
          </cell>
          <cell r="BA12">
            <v>28317.59255327368</v>
          </cell>
          <cell r="BB12">
            <v>28644.266092124853</v>
          </cell>
          <cell r="BC12">
            <v>31587.606307642553</v>
          </cell>
          <cell r="BD12">
            <v>28268.545892961818</v>
          </cell>
          <cell r="BE12">
            <v>28708.446078278837</v>
          </cell>
          <cell r="BF12">
            <v>28454.92512122426</v>
          </cell>
          <cell r="BG12">
            <v>28346.745150077564</v>
          </cell>
          <cell r="BH12">
            <v>28839.743355056125</v>
          </cell>
          <cell r="BI12">
            <v>26701.031359548084</v>
          </cell>
          <cell r="BJ12">
            <v>26834.733084730062</v>
          </cell>
          <cell r="BK12">
            <v>41716.612658247774</v>
          </cell>
          <cell r="BL12">
            <v>21193.598606560692</v>
          </cell>
          <cell r="BM12">
            <v>21347.749603921773</v>
          </cell>
          <cell r="BN12">
            <v>21075.384594154806</v>
          </cell>
          <cell r="BO12">
            <v>22905.636137463309</v>
          </cell>
          <cell r="BP12">
            <v>19611.048978408744</v>
          </cell>
          <cell r="BQ12">
            <v>20290.12743242499</v>
          </cell>
          <cell r="BR12">
            <v>19691.587959890097</v>
          </cell>
          <cell r="BS12">
            <v>19667.395839983139</v>
          </cell>
          <cell r="BT12">
            <v>20752.508067785799</v>
          </cell>
          <cell r="BU12">
            <v>18351.783312102278</v>
          </cell>
          <cell r="BV12">
            <v>22122.630100926785</v>
          </cell>
          <cell r="BW12">
            <v>27185.302403504298</v>
          </cell>
          <cell r="BX12">
            <v>18356.494907423592</v>
          </cell>
          <cell r="BY12">
            <v>19274.223768519289</v>
          </cell>
          <cell r="BZ12">
            <v>18009.58188895059</v>
          </cell>
          <cell r="CA12">
            <v>17672.975293809901</v>
          </cell>
          <cell r="CB12">
            <v>17674.545825583671</v>
          </cell>
          <cell r="CC12">
            <v>17676.116357357441</v>
          </cell>
          <cell r="CD12">
            <v>17677.686889131212</v>
          </cell>
          <cell r="CE12">
            <v>17679.257420904985</v>
          </cell>
          <cell r="CF12">
            <v>17784.286829141438</v>
          </cell>
          <cell r="CG12">
            <v>17599.278349298074</v>
          </cell>
          <cell r="CH12">
            <v>23254.763266647951</v>
          </cell>
          <cell r="CI12">
            <v>19043.332716262252</v>
          </cell>
          <cell r="CJ12">
            <v>17603.989944619389</v>
          </cell>
          <cell r="CK12">
            <v>17605.560476393162</v>
          </cell>
          <cell r="CL12">
            <v>17867.839282612938</v>
          </cell>
          <cell r="CM12">
            <v>17599.110603980975</v>
          </cell>
          <cell r="CN12">
            <v>23254.595521330852</v>
          </cell>
          <cell r="CO12">
            <v>17602.251667528515</v>
          </cell>
          <cell r="CP12">
            <v>17603.822199302285</v>
          </cell>
          <cell r="CQ12">
            <v>17605.392731076059</v>
          </cell>
          <cell r="CR12">
            <v>17658.692701081171</v>
          </cell>
          <cell r="CS12">
            <v>17646.157018045622</v>
          </cell>
          <cell r="CT12">
            <v>21417.003806870132</v>
          </cell>
          <cell r="CU12">
            <v>18426.976340613684</v>
          </cell>
          <cell r="CV12">
            <v>17650.868613366933</v>
          </cell>
          <cell r="CW12">
            <v>17652.439145140706</v>
          </cell>
          <cell r="CX12">
            <v>17914.717951360486</v>
          </cell>
          <cell r="CY12">
            <v>17655.580208688247</v>
          </cell>
          <cell r="CZ12">
            <v>17657.150740462021</v>
          </cell>
          <cell r="DA12">
            <v>17658.721272235791</v>
          </cell>
          <cell r="DB12">
            <v>17660.291804009561</v>
          </cell>
          <cell r="DC12">
            <v>18641.221065385645</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row>
        <row r="19">
          <cell r="H19">
            <v>0</v>
          </cell>
          <cell r="I19">
            <v>0</v>
          </cell>
          <cell r="J19">
            <v>0</v>
          </cell>
          <cell r="K19">
            <v>0</v>
          </cell>
          <cell r="L19">
            <v>0</v>
          </cell>
          <cell r="M19">
            <v>0</v>
          </cell>
          <cell r="N19">
            <v>0</v>
          </cell>
          <cell r="O19">
            <v>0</v>
          </cell>
          <cell r="P19">
            <v>0</v>
          </cell>
          <cell r="Q19">
            <v>0</v>
          </cell>
          <cell r="R19">
            <v>0</v>
          </cell>
          <cell r="S19">
            <v>0</v>
          </cell>
          <cell r="T19">
            <v>0</v>
          </cell>
          <cell r="U19">
            <v>0</v>
          </cell>
          <cell r="V19">
            <v>85.793919773928138</v>
          </cell>
          <cell r="W19">
            <v>204.582558562815</v>
          </cell>
          <cell r="X19">
            <v>328.30273954687516</v>
          </cell>
          <cell r="Y19">
            <v>439.85434538462982</v>
          </cell>
          <cell r="Z19">
            <v>467.9048746426862</v>
          </cell>
          <cell r="AA19">
            <v>464.22164939091317</v>
          </cell>
          <cell r="AB19">
            <v>447.53394841195689</v>
          </cell>
          <cell r="AC19">
            <v>465.65182418549972</v>
          </cell>
          <cell r="AD19">
            <v>850.39566127302623</v>
          </cell>
          <cell r="AE19">
            <v>1215.8261859156405</v>
          </cell>
          <cell r="AF19">
            <v>1404.0915404332454</v>
          </cell>
          <cell r="AG19">
            <v>1532.4999677733585</v>
          </cell>
          <cell r="AH19">
            <v>1538.6081717777574</v>
          </cell>
          <cell r="AI19">
            <v>1571.6038723311754</v>
          </cell>
          <cell r="AJ19">
            <v>1598.5660931048758</v>
          </cell>
          <cell r="AK19">
            <v>1564.35977071253</v>
          </cell>
          <cell r="AL19">
            <v>1650.8142251322224</v>
          </cell>
          <cell r="AM19">
            <v>1866.1201404605599</v>
          </cell>
          <cell r="AN19">
            <v>1124.2617527031616</v>
          </cell>
          <cell r="AO19">
            <v>1044.8103455026458</v>
          </cell>
          <cell r="AP19">
            <v>931.10693040488286</v>
          </cell>
          <cell r="AQ19">
            <v>990.13456317304667</v>
          </cell>
          <cell r="AR19">
            <v>934.12058898735654</v>
          </cell>
          <cell r="AS19">
            <v>961.05066163089111</v>
          </cell>
          <cell r="AT19">
            <v>944.06728362188426</v>
          </cell>
          <cell r="AU19">
            <v>942.94371104051743</v>
          </cell>
          <cell r="AV19">
            <v>1088.5669118563112</v>
          </cell>
          <cell r="AW19">
            <v>1225.8316499901148</v>
          </cell>
          <cell r="AX19">
            <v>1309.7855814831437</v>
          </cell>
          <cell r="AY19">
            <v>1537.2567698019191</v>
          </cell>
          <cell r="AZ19">
            <v>1161.7909534689513</v>
          </cell>
          <cell r="BA19">
            <v>1192.2631896854721</v>
          </cell>
          <cell r="BB19">
            <v>1230.4732739775568</v>
          </cell>
          <cell r="BC19">
            <v>1277.224579784759</v>
          </cell>
          <cell r="BD19">
            <v>1230.0241662751209</v>
          </cell>
          <cell r="BE19">
            <v>1249.7378562164945</v>
          </cell>
          <cell r="BF19">
            <v>1245.7488490782403</v>
          </cell>
          <cell r="BG19">
            <v>1252.2273135222285</v>
          </cell>
          <cell r="BH19">
            <v>1172.9411028563775</v>
          </cell>
          <cell r="BI19">
            <v>1079.2471528604658</v>
          </cell>
          <cell r="BJ19">
            <v>1027.2898752266528</v>
          </cell>
          <cell r="BK19">
            <v>1082.1471246648803</v>
          </cell>
          <cell r="BL19">
            <v>623.45303144582158</v>
          </cell>
          <cell r="BM19">
            <v>628.79447838561623</v>
          </cell>
          <cell r="BN19">
            <v>627.02762605104772</v>
          </cell>
          <cell r="BO19">
            <v>635.25240192441424</v>
          </cell>
          <cell r="BP19">
            <v>580.16704958861988</v>
          </cell>
          <cell r="BQ19">
            <v>595.99845801725667</v>
          </cell>
          <cell r="BR19">
            <v>591.72090492651967</v>
          </cell>
          <cell r="BS19">
            <v>601.35927519753636</v>
          </cell>
          <cell r="BT19">
            <v>572.42454234836259</v>
          </cell>
          <cell r="BU19">
            <v>521.43080532927615</v>
          </cell>
          <cell r="BV19">
            <v>523.37720105692529</v>
          </cell>
          <cell r="BW19">
            <v>593.88888500085613</v>
          </cell>
          <cell r="BX19">
            <v>394.81432209440641</v>
          </cell>
          <cell r="BY19">
            <v>403.87441779090813</v>
          </cell>
          <cell r="BZ19">
            <v>371.81789485962975</v>
          </cell>
          <cell r="CA19">
            <v>371.71022674903452</v>
          </cell>
          <cell r="CB19">
            <v>373.36611427992699</v>
          </cell>
          <cell r="CC19">
            <v>375.0220018108194</v>
          </cell>
          <cell r="CD19">
            <v>376.67788934171188</v>
          </cell>
          <cell r="CE19">
            <v>378.33377687260435</v>
          </cell>
          <cell r="CF19">
            <v>376.66063089253521</v>
          </cell>
          <cell r="CG19">
            <v>373.60887338792668</v>
          </cell>
          <cell r="CH19">
            <v>374.59895421662685</v>
          </cell>
          <cell r="CI19">
            <v>386.7773030483267</v>
          </cell>
          <cell r="CJ19">
            <v>354.96541632277763</v>
          </cell>
          <cell r="CK19">
            <v>355.95549715147774</v>
          </cell>
          <cell r="CL19">
            <v>356.76574793093295</v>
          </cell>
          <cell r="CM19">
            <v>357.50152791352446</v>
          </cell>
          <cell r="CN19">
            <v>358.45564273237562</v>
          </cell>
          <cell r="CO19">
            <v>359.40975755122679</v>
          </cell>
          <cell r="CP19">
            <v>360.36387237007796</v>
          </cell>
          <cell r="CQ19">
            <v>361.31798718892907</v>
          </cell>
          <cell r="CR19">
            <v>362.09227195853532</v>
          </cell>
          <cell r="CS19">
            <v>362.79208593127777</v>
          </cell>
          <cell r="CT19">
            <v>363.71023474027999</v>
          </cell>
          <cell r="CU19">
            <v>370.66682650167672</v>
          </cell>
          <cell r="CV19">
            <v>353.88135847297656</v>
          </cell>
          <cell r="CW19">
            <v>354.79950728197872</v>
          </cell>
          <cell r="CX19">
            <v>355.71765609098094</v>
          </cell>
          <cell r="CY19">
            <v>356.6358048999831</v>
          </cell>
          <cell r="CZ19">
            <v>357.55395370898526</v>
          </cell>
          <cell r="DA19">
            <v>358.47210251798742</v>
          </cell>
          <cell r="DB19">
            <v>359.39025132698958</v>
          </cell>
          <cell r="DC19">
            <v>367.91283262466857</v>
          </cell>
          <cell r="DD19">
            <v>1.8417267710901796E-13</v>
          </cell>
          <cell r="DE19">
            <v>1.8417267710901796E-13</v>
          </cell>
          <cell r="DF19">
            <v>1.8417267710901796E-13</v>
          </cell>
          <cell r="DG19">
            <v>1.8417267710901796E-13</v>
          </cell>
          <cell r="DH19">
            <v>1.8417267710901796E-13</v>
          </cell>
          <cell r="DI19">
            <v>1.8417267710901796E-13</v>
          </cell>
          <cell r="DJ19">
            <v>1.8417267710901796E-13</v>
          </cell>
          <cell r="DK19">
            <v>1.8417267710901796E-13</v>
          </cell>
          <cell r="DL19">
            <v>1.8417267710901796E-13</v>
          </cell>
          <cell r="DM19">
            <v>1.8417267710901796E-13</v>
          </cell>
          <cell r="DN19">
            <v>1.8417267710901796E-13</v>
          </cell>
          <cell r="DO19">
            <v>1.8417267710901796E-13</v>
          </cell>
          <cell r="DP19">
            <v>1.8417267710901796E-13</v>
          </cell>
          <cell r="DQ19">
            <v>1.8417267710901796E-13</v>
          </cell>
          <cell r="DR19">
            <v>1.8417267710901796E-13</v>
          </cell>
          <cell r="DS19">
            <v>1.8417267710901796E-13</v>
          </cell>
          <cell r="DT19">
            <v>1.8417267710901796E-13</v>
          </cell>
          <cell r="DU19">
            <v>1.8417267710901796E-13</v>
          </cell>
          <cell r="DV19">
            <v>1.8417267710901796E-13</v>
          </cell>
          <cell r="DW19">
            <v>1.8417267710901796E-13</v>
          </cell>
          <cell r="DX19">
            <v>1.8417267710901796E-13</v>
          </cell>
          <cell r="DY19">
            <v>1.8417267710901796E-13</v>
          </cell>
          <cell r="DZ19">
            <v>1.8417267710901796E-13</v>
          </cell>
          <cell r="EA19">
            <v>1.8417267710901796E-13</v>
          </cell>
          <cell r="EB19">
            <v>1.8417267710901796E-13</v>
          </cell>
          <cell r="EC19">
            <v>1.8417267710901796E-13</v>
          </cell>
          <cell r="ED19">
            <v>1.8417267710901796E-13</v>
          </cell>
          <cell r="EE19">
            <v>1.8417267710901796E-13</v>
          </cell>
          <cell r="EF19">
            <v>1.8417267710901796E-13</v>
          </cell>
          <cell r="EG19">
            <v>1.8417267710901796E-13</v>
          </cell>
          <cell r="EH19">
            <v>1.8417267710901796E-13</v>
          </cell>
          <cell r="EI19">
            <v>1.8417267710901796E-13</v>
          </cell>
        </row>
        <row r="21">
          <cell r="H21">
            <v>0</v>
          </cell>
          <cell r="I21">
            <v>0</v>
          </cell>
          <cell r="J21">
            <v>0</v>
          </cell>
          <cell r="K21">
            <v>0</v>
          </cell>
          <cell r="L21">
            <v>0</v>
          </cell>
          <cell r="M21">
            <v>0</v>
          </cell>
          <cell r="N21">
            <v>0</v>
          </cell>
          <cell r="O21">
            <v>0</v>
          </cell>
          <cell r="P21">
            <v>0</v>
          </cell>
          <cell r="Q21">
            <v>0</v>
          </cell>
          <cell r="R21">
            <v>0</v>
          </cell>
          <cell r="S21">
            <v>0</v>
          </cell>
          <cell r="T21">
            <v>0</v>
          </cell>
          <cell r="U21">
            <v>0</v>
          </cell>
          <cell r="V21">
            <v>-1838.2111067590108</v>
          </cell>
          <cell r="W21">
            <v>702.67561491475726</v>
          </cell>
          <cell r="X21">
            <v>521.64939077808697</v>
          </cell>
          <cell r="Y21">
            <v>936.70782328960991</v>
          </cell>
          <cell r="Z21">
            <v>1716.041836790916</v>
          </cell>
          <cell r="AA21">
            <v>1457.0235288523377</v>
          </cell>
          <cell r="AB21">
            <v>543.49748373481168</v>
          </cell>
          <cell r="AC21">
            <v>-2847.9280857061153</v>
          </cell>
          <cell r="AD21">
            <v>4320.2779044438021</v>
          </cell>
          <cell r="AE21">
            <v>8996.2019285396782</v>
          </cell>
          <cell r="AF21">
            <v>9831.8199345420617</v>
          </cell>
          <cell r="AG21">
            <v>11297.626535029591</v>
          </cell>
          <cell r="AH21">
            <v>10828.595908614965</v>
          </cell>
          <cell r="AI21">
            <v>10579.428248205291</v>
          </cell>
          <cell r="AJ21">
            <v>9555.983341761721</v>
          </cell>
          <cell r="AK21">
            <v>6740.0360098199926</v>
          </cell>
          <cell r="AL21">
            <v>6443.9726900930091</v>
          </cell>
          <cell r="AM21">
            <v>22656.480168590475</v>
          </cell>
          <cell r="AN21">
            <v>8117.4435901543875</v>
          </cell>
          <cell r="AO21">
            <v>8320.4996102468831</v>
          </cell>
          <cell r="AP21">
            <v>6462.5389862910088</v>
          </cell>
          <cell r="AQ21">
            <v>8634.3813822504053</v>
          </cell>
          <cell r="AR21">
            <v>6160.727419662453</v>
          </cell>
          <cell r="AS21">
            <v>7950.9858122444721</v>
          </cell>
          <cell r="AT21">
            <v>7627.071501251291</v>
          </cell>
          <cell r="AU21">
            <v>7414.1661487519614</v>
          </cell>
          <cell r="AV21">
            <v>7394.7138385786329</v>
          </cell>
          <cell r="AW21">
            <v>8584.7002069989358</v>
          </cell>
          <cell r="AX21">
            <v>8260.6093357062109</v>
          </cell>
          <cell r="AY21">
            <v>18488.245561900439</v>
          </cell>
          <cell r="AZ21">
            <v>9302.5729830610453</v>
          </cell>
          <cell r="BA21">
            <v>9567.4542605870738</v>
          </cell>
          <cell r="BB21">
            <v>10060.327513690369</v>
          </cell>
          <cell r="BC21">
            <v>11979.992176101174</v>
          </cell>
          <cell r="BD21">
            <v>10012.995661070236</v>
          </cell>
          <cell r="BE21">
            <v>10863.175498584695</v>
          </cell>
          <cell r="BF21">
            <v>10445.258438223007</v>
          </cell>
          <cell r="BG21">
            <v>10495.349776358729</v>
          </cell>
          <cell r="BH21">
            <v>10016.458130985469</v>
          </cell>
          <cell r="BI21">
            <v>9469.0457810697408</v>
          </cell>
          <cell r="BJ21">
            <v>9287.274051252909</v>
          </cell>
          <cell r="BK21">
            <v>18142.308992348837</v>
          </cell>
          <cell r="BL21">
            <v>7974.9417105908678</v>
          </cell>
          <cell r="BM21">
            <v>8047.0125611224921</v>
          </cell>
          <cell r="BN21">
            <v>7578.7544233113222</v>
          </cell>
          <cell r="BO21">
            <v>8911.2336087355161</v>
          </cell>
          <cell r="BP21">
            <v>7258.5020952216955</v>
          </cell>
          <cell r="BQ21">
            <v>7563.2354867234571</v>
          </cell>
          <cell r="BR21">
            <v>7255.2973293394743</v>
          </cell>
          <cell r="BS21">
            <v>7230.7524664246675</v>
          </cell>
          <cell r="BT21">
            <v>6441.3686133638876</v>
          </cell>
          <cell r="BU21">
            <v>5363.7449229507847</v>
          </cell>
          <cell r="BV21">
            <v>1590.9517383986288</v>
          </cell>
          <cell r="BW21">
            <v>9859.1649941504475</v>
          </cell>
          <cell r="BX21">
            <v>5485.64981086434</v>
          </cell>
          <cell r="BY21">
            <v>5949.2658479842412</v>
          </cell>
          <cell r="BZ21">
            <v>5075.939072141281</v>
          </cell>
          <cell r="CA21">
            <v>5295.0829592933869</v>
          </cell>
          <cell r="CB21">
            <v>5291.8565399887239</v>
          </cell>
          <cell r="CC21">
            <v>5288.6301206840617</v>
          </cell>
          <cell r="CD21">
            <v>5285.4037013793986</v>
          </cell>
          <cell r="CE21">
            <v>5282.1772820747328</v>
          </cell>
          <cell r="CF21">
            <v>5178.8210198183497</v>
          </cell>
          <cell r="CG21">
            <v>5097.4253682790795</v>
          </cell>
          <cell r="CH21">
            <v>-559.0496298994974</v>
          </cell>
          <cell r="CI21">
            <v>5827.0004086044528</v>
          </cell>
          <cell r="CJ21">
            <v>5111.3572300229143</v>
          </cell>
          <cell r="CK21">
            <v>5108.7966174204403</v>
          </cell>
          <cell r="CL21">
            <v>4845.7075604212096</v>
          </cell>
          <cell r="CM21">
            <v>5099.1448033199358</v>
          </cell>
          <cell r="CN21">
            <v>-557.29422884879261</v>
          </cell>
          <cell r="CO21">
            <v>5094.0955101346926</v>
          </cell>
          <cell r="CP21">
            <v>5091.5708635420715</v>
          </cell>
          <cell r="CQ21">
            <v>5089.0462169494467</v>
          </cell>
          <cell r="CR21">
            <v>5034.971962174729</v>
          </cell>
          <cell r="CS21">
            <v>5032.2521754868885</v>
          </cell>
          <cell r="CT21">
            <v>1260.4872378533762</v>
          </cell>
          <cell r="CU21">
            <v>5423.7992348619164</v>
          </cell>
          <cell r="CV21">
            <v>5036.4513076238791</v>
          </cell>
          <cell r="CW21">
            <v>5033.9626270411036</v>
          </cell>
          <cell r="CX21">
            <v>4770.7656720123214</v>
          </cell>
          <cell r="CY21">
            <v>5028.985265875559</v>
          </cell>
          <cell r="CZ21">
            <v>5026.4965852927826</v>
          </cell>
          <cell r="DA21">
            <v>5024.0079047100098</v>
          </cell>
          <cell r="DB21">
            <v>5021.519224127238</v>
          </cell>
          <cell r="DC21">
            <v>5518.3882769675802</v>
          </cell>
          <cell r="DD21">
            <v>-1.8417267710901796E-13</v>
          </cell>
          <cell r="DE21">
            <v>-1.8417267710901796E-13</v>
          </cell>
          <cell r="DF21">
            <v>-1.8417267710901796E-13</v>
          </cell>
          <cell r="DG21">
            <v>-1.8417267710901796E-13</v>
          </cell>
          <cell r="DH21">
            <v>-1.8417267710901796E-13</v>
          </cell>
          <cell r="DI21">
            <v>-1.8417267710901796E-13</v>
          </cell>
          <cell r="DJ21">
            <v>-1.8417267710901796E-13</v>
          </cell>
          <cell r="DK21">
            <v>-1.8417267710901796E-13</v>
          </cell>
          <cell r="DL21">
            <v>-1.8417267710901796E-13</v>
          </cell>
          <cell r="DM21">
            <v>-1.8417267710901796E-13</v>
          </cell>
          <cell r="DN21">
            <v>-1.8417267710901796E-13</v>
          </cell>
          <cell r="DO21">
            <v>-1.8417267710901796E-13</v>
          </cell>
          <cell r="DP21">
            <v>-1.8417267710901796E-13</v>
          </cell>
          <cell r="DQ21">
            <v>-1.8417267710901796E-13</v>
          </cell>
          <cell r="DR21">
            <v>-1.8417267710901796E-13</v>
          </cell>
          <cell r="DS21">
            <v>-1.8417267710901796E-13</v>
          </cell>
          <cell r="DT21">
            <v>-1.8417267710901796E-13</v>
          </cell>
          <cell r="DU21">
            <v>-1.8417267710901796E-13</v>
          </cell>
          <cell r="DV21">
            <v>-1.8417267710901796E-13</v>
          </cell>
          <cell r="DW21">
            <v>-1.8417267710901796E-13</v>
          </cell>
          <cell r="DX21">
            <v>-1.8417267710901796E-13</v>
          </cell>
          <cell r="DY21">
            <v>-1.8417267710901796E-13</v>
          </cell>
          <cell r="DZ21">
            <v>-1.8417267710901796E-13</v>
          </cell>
          <cell r="EA21">
            <v>-1.8417267710901796E-13</v>
          </cell>
          <cell r="EB21">
            <v>-1.8417267710901796E-13</v>
          </cell>
          <cell r="EC21">
            <v>-1.8417267710901796E-13</v>
          </cell>
          <cell r="ED21">
            <v>-1.8417267710901796E-13</v>
          </cell>
          <cell r="EE21">
            <v>-1.8417267710901796E-13</v>
          </cell>
          <cell r="EF21">
            <v>-1.8417267710901796E-13</v>
          </cell>
          <cell r="EG21">
            <v>-1.8417267710901796E-13</v>
          </cell>
          <cell r="EH21">
            <v>-1.8417267710901796E-13</v>
          </cell>
          <cell r="EI21">
            <v>-1.8417267710901796E-13</v>
          </cell>
        </row>
        <row r="23">
          <cell r="H23">
            <v>0</v>
          </cell>
          <cell r="I23">
            <v>0</v>
          </cell>
          <cell r="J23">
            <v>0</v>
          </cell>
          <cell r="K23">
            <v>0</v>
          </cell>
          <cell r="L23">
            <v>0</v>
          </cell>
          <cell r="M23">
            <v>0</v>
          </cell>
          <cell r="N23">
            <v>0</v>
          </cell>
          <cell r="O23">
            <v>0</v>
          </cell>
          <cell r="P23">
            <v>0</v>
          </cell>
          <cell r="Q23">
            <v>0</v>
          </cell>
          <cell r="R23">
            <v>0</v>
          </cell>
          <cell r="S23">
            <v>3400</v>
          </cell>
          <cell r="T23">
            <v>1050</v>
          </cell>
          <cell r="U23">
            <v>1050</v>
          </cell>
          <cell r="V23">
            <v>1050</v>
          </cell>
          <cell r="W23">
            <v>1050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row>
        <row r="25">
          <cell r="H25">
            <v>0</v>
          </cell>
          <cell r="I25">
            <v>0</v>
          </cell>
          <cell r="J25">
            <v>0</v>
          </cell>
          <cell r="K25">
            <v>0</v>
          </cell>
          <cell r="L25">
            <v>0</v>
          </cell>
          <cell r="M25">
            <v>0</v>
          </cell>
          <cell r="N25">
            <v>0</v>
          </cell>
          <cell r="O25">
            <v>0</v>
          </cell>
          <cell r="P25">
            <v>0</v>
          </cell>
          <cell r="Q25">
            <v>0</v>
          </cell>
          <cell r="R25">
            <v>0</v>
          </cell>
          <cell r="S25">
            <v>-3400</v>
          </cell>
          <cell r="T25">
            <v>-1050</v>
          </cell>
          <cell r="U25">
            <v>-1050</v>
          </cell>
          <cell r="V25">
            <v>-2888.2111067590108</v>
          </cell>
          <cell r="W25">
            <v>-347.32438508524274</v>
          </cell>
          <cell r="X25">
            <v>521.64939077808697</v>
          </cell>
          <cell r="Y25">
            <v>936.70782328960991</v>
          </cell>
          <cell r="Z25">
            <v>1716.041836790916</v>
          </cell>
          <cell r="AA25">
            <v>1457.0235288523377</v>
          </cell>
          <cell r="AB25">
            <v>543.49748373481168</v>
          </cell>
          <cell r="AC25">
            <v>-2847.9280857061153</v>
          </cell>
          <cell r="AD25">
            <v>4320.2779044438021</v>
          </cell>
          <cell r="AE25">
            <v>8996.2019285396782</v>
          </cell>
          <cell r="AF25">
            <v>9831.8199345420617</v>
          </cell>
          <cell r="AG25">
            <v>11297.626535029591</v>
          </cell>
          <cell r="AH25">
            <v>10828.595908614965</v>
          </cell>
          <cell r="AI25">
            <v>10579.428248205291</v>
          </cell>
          <cell r="AJ25">
            <v>9555.983341761721</v>
          </cell>
          <cell r="AK25">
            <v>6740.0360098199926</v>
          </cell>
          <cell r="AL25">
            <v>6443.9726900930091</v>
          </cell>
          <cell r="AM25">
            <v>22656.480168590475</v>
          </cell>
          <cell r="AN25">
            <v>8117.4435901543875</v>
          </cell>
          <cell r="AO25">
            <v>8320.4996102468831</v>
          </cell>
          <cell r="AP25">
            <v>6462.5389862910088</v>
          </cell>
          <cell r="AQ25">
            <v>8634.3813822504053</v>
          </cell>
          <cell r="AR25">
            <v>6160.727419662453</v>
          </cell>
          <cell r="AS25">
            <v>7950.9858122444721</v>
          </cell>
          <cell r="AT25">
            <v>7627.071501251291</v>
          </cell>
          <cell r="AU25">
            <v>7414.1661487519614</v>
          </cell>
          <cell r="AV25">
            <v>7394.7138385786329</v>
          </cell>
          <cell r="AW25">
            <v>8584.7002069989358</v>
          </cell>
          <cell r="AX25">
            <v>8260.6093357062109</v>
          </cell>
          <cell r="AY25">
            <v>18488.245561900439</v>
          </cell>
          <cell r="AZ25">
            <v>9302.5729830610453</v>
          </cell>
          <cell r="BA25">
            <v>9567.4542605870738</v>
          </cell>
          <cell r="BB25">
            <v>10060.327513690369</v>
          </cell>
          <cell r="BC25">
            <v>11979.992176101174</v>
          </cell>
          <cell r="BD25">
            <v>10012.995661070236</v>
          </cell>
          <cell r="BE25">
            <v>10863.175498584695</v>
          </cell>
          <cell r="BF25">
            <v>10445.258438223007</v>
          </cell>
          <cell r="BG25">
            <v>10495.349776358729</v>
          </cell>
          <cell r="BH25">
            <v>10016.458130985469</v>
          </cell>
          <cell r="BI25">
            <v>9469.0457810697408</v>
          </cell>
          <cell r="BJ25">
            <v>9287.274051252909</v>
          </cell>
          <cell r="BK25">
            <v>18142.308992348837</v>
          </cell>
          <cell r="BL25">
            <v>7974.9417105908678</v>
          </cell>
          <cell r="BM25">
            <v>8047.0125611224921</v>
          </cell>
          <cell r="BN25">
            <v>7578.7544233113222</v>
          </cell>
          <cell r="BO25">
            <v>8911.2336087355161</v>
          </cell>
          <cell r="BP25">
            <v>7258.5020952216955</v>
          </cell>
          <cell r="BQ25">
            <v>7563.2354867234571</v>
          </cell>
          <cell r="BR25">
            <v>7255.2973293394743</v>
          </cell>
          <cell r="BS25">
            <v>7230.7524664246675</v>
          </cell>
          <cell r="BT25">
            <v>6441.3686133638876</v>
          </cell>
          <cell r="BU25">
            <v>5363.7449229507847</v>
          </cell>
          <cell r="BV25">
            <v>1590.9517383986288</v>
          </cell>
          <cell r="BW25">
            <v>9859.1649941504475</v>
          </cell>
          <cell r="BX25">
            <v>5485.64981086434</v>
          </cell>
          <cell r="BY25">
            <v>5949.2658479842412</v>
          </cell>
          <cell r="BZ25">
            <v>5075.939072141281</v>
          </cell>
          <cell r="CA25">
            <v>5295.0829592933869</v>
          </cell>
          <cell r="CB25">
            <v>5291.8565399887239</v>
          </cell>
          <cell r="CC25">
            <v>5288.6301206840617</v>
          </cell>
          <cell r="CD25">
            <v>5285.4037013793986</v>
          </cell>
          <cell r="CE25">
            <v>5282.1772820747328</v>
          </cell>
          <cell r="CF25">
            <v>5178.8210198183497</v>
          </cell>
          <cell r="CG25">
            <v>5097.4253682790795</v>
          </cell>
          <cell r="CH25">
            <v>-559.0496298994974</v>
          </cell>
          <cell r="CI25">
            <v>5827.0004086044528</v>
          </cell>
          <cell r="CJ25">
            <v>5111.3572300229143</v>
          </cell>
          <cell r="CK25">
            <v>5108.7966174204403</v>
          </cell>
          <cell r="CL25">
            <v>4845.7075604212096</v>
          </cell>
          <cell r="CM25">
            <v>5099.1448033199358</v>
          </cell>
          <cell r="CN25">
            <v>-557.29422884879261</v>
          </cell>
          <cell r="CO25">
            <v>5094.0955101346926</v>
          </cell>
          <cell r="CP25">
            <v>5091.5708635420715</v>
          </cell>
          <cell r="CQ25">
            <v>5089.0462169494467</v>
          </cell>
          <cell r="CR25">
            <v>5034.971962174729</v>
          </cell>
          <cell r="CS25">
            <v>5032.2521754868885</v>
          </cell>
          <cell r="CT25">
            <v>1260.4872378533762</v>
          </cell>
          <cell r="CU25">
            <v>5423.7992348619164</v>
          </cell>
          <cell r="CV25">
            <v>5036.4513076238791</v>
          </cell>
          <cell r="CW25">
            <v>5033.9626270411036</v>
          </cell>
          <cell r="CX25">
            <v>4770.7656720123214</v>
          </cell>
          <cell r="CY25">
            <v>5028.985265875559</v>
          </cell>
          <cell r="CZ25">
            <v>5026.4965852927826</v>
          </cell>
          <cell r="DA25">
            <v>5024.0079047100098</v>
          </cell>
          <cell r="DB25">
            <v>5021.519224127238</v>
          </cell>
          <cell r="DC25">
            <v>5518.3882769675802</v>
          </cell>
          <cell r="DD25">
            <v>-1.8417267710901796E-13</v>
          </cell>
          <cell r="DE25">
            <v>-1.8417267710901796E-13</v>
          </cell>
          <cell r="DF25">
            <v>-1.8417267710901796E-13</v>
          </cell>
          <cell r="DG25">
            <v>-1.8417267710901796E-13</v>
          </cell>
          <cell r="DH25">
            <v>-1.8417267710901796E-13</v>
          </cell>
          <cell r="DI25">
            <v>-1.8417267710901796E-13</v>
          </cell>
          <cell r="DJ25">
            <v>-1.8417267710901796E-13</v>
          </cell>
          <cell r="DK25">
            <v>-1.8417267710901796E-13</v>
          </cell>
          <cell r="DL25">
            <v>-1.8417267710901796E-13</v>
          </cell>
          <cell r="DM25">
            <v>-1.8417267710901796E-13</v>
          </cell>
          <cell r="DN25">
            <v>-1.8417267710901796E-13</v>
          </cell>
          <cell r="DO25">
            <v>-1.8417267710901796E-13</v>
          </cell>
          <cell r="DP25">
            <v>-1.8417267710901796E-13</v>
          </cell>
          <cell r="DQ25">
            <v>-1.8417267710901796E-13</v>
          </cell>
          <cell r="DR25">
            <v>-1.8417267710901796E-13</v>
          </cell>
          <cell r="DS25">
            <v>-1.8417267710901796E-13</v>
          </cell>
          <cell r="DT25">
            <v>-1.8417267710901796E-13</v>
          </cell>
          <cell r="DU25">
            <v>-1.8417267710901796E-13</v>
          </cell>
          <cell r="DV25">
            <v>-1.8417267710901796E-13</v>
          </cell>
          <cell r="DW25">
            <v>-1.8417267710901796E-13</v>
          </cell>
          <cell r="DX25">
            <v>-1.8417267710901796E-13</v>
          </cell>
          <cell r="DY25">
            <v>-1.8417267710901796E-13</v>
          </cell>
          <cell r="DZ25">
            <v>-1.8417267710901796E-13</v>
          </cell>
          <cell r="EA25">
            <v>-1.8417267710901796E-13</v>
          </cell>
          <cell r="EB25">
            <v>-1.8417267710901796E-13</v>
          </cell>
          <cell r="EC25">
            <v>-1.8417267710901796E-13</v>
          </cell>
          <cell r="ED25">
            <v>-1.8417267710901796E-13</v>
          </cell>
          <cell r="EE25">
            <v>-1.8417267710901796E-13</v>
          </cell>
          <cell r="EF25">
            <v>-1.8417267710901796E-13</v>
          </cell>
          <cell r="EG25">
            <v>-1.8417267710901796E-13</v>
          </cell>
          <cell r="EH25">
            <v>-1.8417267710901796E-13</v>
          </cell>
          <cell r="EI25">
            <v>-1.8417267710901796E-13</v>
          </cell>
        </row>
        <row r="27">
          <cell r="H27">
            <v>0</v>
          </cell>
          <cell r="I27">
            <v>0</v>
          </cell>
          <cell r="J27">
            <v>0</v>
          </cell>
          <cell r="K27">
            <v>0</v>
          </cell>
          <cell r="L27">
            <v>0</v>
          </cell>
          <cell r="M27">
            <v>0</v>
          </cell>
          <cell r="N27">
            <v>0</v>
          </cell>
          <cell r="O27">
            <v>0</v>
          </cell>
          <cell r="P27">
            <v>0</v>
          </cell>
          <cell r="Q27">
            <v>0</v>
          </cell>
          <cell r="R27">
            <v>0</v>
          </cell>
          <cell r="S27">
            <v>612.3680215706521</v>
          </cell>
          <cell r="T27">
            <v>189.11365372034845</v>
          </cell>
          <cell r="U27">
            <v>189.11365372034845</v>
          </cell>
          <cell r="V27">
            <v>338.06911461408049</v>
          </cell>
          <cell r="W27">
            <v>1680.7448175007726</v>
          </cell>
          <cell r="X27">
            <v>1675.8914869843557</v>
          </cell>
          <cell r="Y27">
            <v>2857.399700189093</v>
          </cell>
          <cell r="Z27">
            <v>2744.7445017505588</v>
          </cell>
          <cell r="AA27">
            <v>2804.44255856466</v>
          </cell>
          <cell r="AB27">
            <v>2278.9319700456144</v>
          </cell>
          <cell r="AC27">
            <v>2667.5868750196628</v>
          </cell>
          <cell r="AD27">
            <v>2360.8165883036518</v>
          </cell>
          <cell r="AE27">
            <v>5079.1064405092957</v>
          </cell>
          <cell r="AF27">
            <v>5724.6383855881122</v>
          </cell>
          <cell r="AG27">
            <v>5833.9381465167362</v>
          </cell>
          <cell r="AH27">
            <v>5486.2684191319131</v>
          </cell>
          <cell r="AI27">
            <v>5487.4335843969693</v>
          </cell>
          <cell r="AJ27">
            <v>5666.0263684648453</v>
          </cell>
          <cell r="AK27">
            <v>4009.7211891469988</v>
          </cell>
          <cell r="AL27">
            <v>3983.5104303941303</v>
          </cell>
          <cell r="AM27">
            <v>12569.467501725474</v>
          </cell>
          <cell r="AN27">
            <v>4008.4159410051893</v>
          </cell>
          <cell r="AO27">
            <v>4214.1391320189232</v>
          </cell>
          <cell r="AP27">
            <v>3376.8081318306295</v>
          </cell>
          <cell r="AQ27">
            <v>4522.8226638078377</v>
          </cell>
          <cell r="AR27">
            <v>3250.1748156391759</v>
          </cell>
          <cell r="AS27">
            <v>3432.6078752875746</v>
          </cell>
          <cell r="AT27">
            <v>3236.3625059950837</v>
          </cell>
          <cell r="AU27">
            <v>3237.3455133042171</v>
          </cell>
          <cell r="AV27">
            <v>3367.7371347856124</v>
          </cell>
          <cell r="AW27">
            <v>3952.4409668251155</v>
          </cell>
          <cell r="AX27">
            <v>3943.7944485874568</v>
          </cell>
          <cell r="AY27">
            <v>9169.4096071952245</v>
          </cell>
          <cell r="AZ27">
            <v>3933.0571024117407</v>
          </cell>
          <cell r="BA27">
            <v>4050.6635785959274</v>
          </cell>
          <cell r="BB27">
            <v>3966.1028475439198</v>
          </cell>
          <cell r="BC27">
            <v>4879.4844519217986</v>
          </cell>
          <cell r="BD27">
            <v>3876.9611445372589</v>
          </cell>
          <cell r="BE27">
            <v>3995.4492649813265</v>
          </cell>
          <cell r="BF27">
            <v>3882.6649766327546</v>
          </cell>
          <cell r="BG27">
            <v>3866.4983055404791</v>
          </cell>
          <cell r="BH27">
            <v>3915.3745265084635</v>
          </cell>
          <cell r="BI27">
            <v>3358.0930472182781</v>
          </cell>
          <cell r="BJ27">
            <v>3355.946256699588</v>
          </cell>
          <cell r="BK27">
            <v>8612.0630369335158</v>
          </cell>
          <cell r="BL27">
            <v>2660.0670029306411</v>
          </cell>
          <cell r="BM27">
            <v>2704.4488331517305</v>
          </cell>
          <cell r="BN27">
            <v>2630.3548477413574</v>
          </cell>
          <cell r="BO27">
            <v>3214.2510325486319</v>
          </cell>
          <cell r="BP27">
            <v>2258.4987974091855</v>
          </cell>
          <cell r="BQ27">
            <v>2430.8211362221355</v>
          </cell>
          <cell r="BR27">
            <v>2256.9227301733949</v>
          </cell>
          <cell r="BS27">
            <v>2249.5850563867543</v>
          </cell>
          <cell r="BT27">
            <v>2347.1009393445297</v>
          </cell>
          <cell r="BU27">
            <v>1666.3045479735129</v>
          </cell>
          <cell r="BV27">
            <v>1986.8265250235963</v>
          </cell>
          <cell r="BW27">
            <v>4227.381166452853</v>
          </cell>
          <cell r="BX27">
            <v>1666.7050335758249</v>
          </cell>
          <cell r="BY27">
            <v>1932.524444279954</v>
          </cell>
          <cell r="BZ27">
            <v>1637.2174270056198</v>
          </cell>
          <cell r="CA27">
            <v>1592.7247516626287</v>
          </cell>
          <cell r="CB27">
            <v>1592.8582468633992</v>
          </cell>
          <cell r="CC27">
            <v>1592.9917420641698</v>
          </cell>
          <cell r="CD27">
            <v>1593.1252372649403</v>
          </cell>
          <cell r="CE27">
            <v>1593.2587324657109</v>
          </cell>
          <cell r="CF27">
            <v>1602.1862321658095</v>
          </cell>
          <cell r="CG27">
            <v>1550.0630783259439</v>
          </cell>
          <cell r="CH27">
            <v>2030.7792963006837</v>
          </cell>
          <cell r="CI27">
            <v>1968.194926718309</v>
          </cell>
          <cell r="CJ27">
            <v>1550.4635639282556</v>
          </cell>
          <cell r="CK27">
            <v>1550.5970591290261</v>
          </cell>
          <cell r="CL27">
            <v>1572.8907576577076</v>
          </cell>
          <cell r="CM27">
            <v>1548.0826781022461</v>
          </cell>
          <cell r="CN27">
            <v>2028.7988960769858</v>
          </cell>
          <cell r="CO27">
            <v>1548.3496685037871</v>
          </cell>
          <cell r="CP27">
            <v>1548.4831637045577</v>
          </cell>
          <cell r="CQ27">
            <v>1548.6166589053282</v>
          </cell>
          <cell r="CR27">
            <v>1553.1471563557627</v>
          </cell>
          <cell r="CS27">
            <v>1550.1154814259967</v>
          </cell>
          <cell r="CT27">
            <v>1870.6374584760797</v>
          </cell>
          <cell r="CU27">
            <v>1775.9091669434874</v>
          </cell>
          <cell r="CV27">
            <v>1550.5159670283083</v>
          </cell>
          <cell r="CW27">
            <v>1550.6494622290788</v>
          </cell>
          <cell r="CX27">
            <v>1572.9431607577603</v>
          </cell>
          <cell r="CY27">
            <v>1550.9164526306199</v>
          </cell>
          <cell r="CZ27">
            <v>1551.0499478313905</v>
          </cell>
          <cell r="DA27">
            <v>1551.183443032161</v>
          </cell>
          <cell r="DB27">
            <v>1551.3169382329315</v>
          </cell>
          <cell r="DC27">
            <v>1835.4644650183745</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row>
        <row r="29">
          <cell r="H29">
            <v>0</v>
          </cell>
          <cell r="I29">
            <v>0</v>
          </cell>
          <cell r="J29">
            <v>0</v>
          </cell>
          <cell r="K29">
            <v>0</v>
          </cell>
          <cell r="L29">
            <v>0</v>
          </cell>
          <cell r="M29">
            <v>0</v>
          </cell>
          <cell r="N29">
            <v>0</v>
          </cell>
          <cell r="O29">
            <v>0</v>
          </cell>
          <cell r="P29">
            <v>0</v>
          </cell>
          <cell r="Q29">
            <v>0</v>
          </cell>
          <cell r="R29">
            <v>0</v>
          </cell>
          <cell r="S29">
            <v>-4012.3680215706522</v>
          </cell>
          <cell r="T29">
            <v>-1239.1136537203483</v>
          </cell>
          <cell r="U29">
            <v>-1239.1136537203483</v>
          </cell>
          <cell r="V29">
            <v>-3226.2802213730911</v>
          </cell>
          <cell r="W29">
            <v>-2028.0692025860153</v>
          </cell>
          <cell r="X29">
            <v>-1154.2420962062688</v>
          </cell>
          <cell r="Y29">
            <v>-1920.6918768994831</v>
          </cell>
          <cell r="Z29">
            <v>-1028.7026649596428</v>
          </cell>
          <cell r="AA29">
            <v>-1347.4190297123223</v>
          </cell>
          <cell r="AB29">
            <v>-1735.4344863108026</v>
          </cell>
          <cell r="AC29">
            <v>-5515.5149607257781</v>
          </cell>
          <cell r="AD29">
            <v>1959.4613161401503</v>
          </cell>
          <cell r="AE29">
            <v>3917.0954880303825</v>
          </cell>
          <cell r="AF29">
            <v>4107.1815489539495</v>
          </cell>
          <cell r="AG29">
            <v>5463.6883885128545</v>
          </cell>
          <cell r="AH29">
            <v>5342.327489483052</v>
          </cell>
          <cell r="AI29">
            <v>5091.994663808322</v>
          </cell>
          <cell r="AJ29">
            <v>3889.9569732968757</v>
          </cell>
          <cell r="AK29">
            <v>2730.3148206729938</v>
          </cell>
          <cell r="AL29">
            <v>2460.4622596988788</v>
          </cell>
          <cell r="AM29">
            <v>10087.012666865001</v>
          </cell>
          <cell r="AN29">
            <v>4109.0276491491986</v>
          </cell>
          <cell r="AO29">
            <v>4106.3604782279599</v>
          </cell>
          <cell r="AP29">
            <v>3085.7308544603793</v>
          </cell>
          <cell r="AQ29">
            <v>4111.5587184425676</v>
          </cell>
          <cell r="AR29">
            <v>2910.5526040232771</v>
          </cell>
          <cell r="AS29">
            <v>4518.3779369568974</v>
          </cell>
          <cell r="AT29">
            <v>4390.7089952562073</v>
          </cell>
          <cell r="AU29">
            <v>4176.8206354477443</v>
          </cell>
          <cell r="AV29">
            <v>4026.9767037930205</v>
          </cell>
          <cell r="AW29">
            <v>4632.2592401738202</v>
          </cell>
          <cell r="AX29">
            <v>4316.8148871187541</v>
          </cell>
          <cell r="AY29">
            <v>9318.835954705215</v>
          </cell>
          <cell r="AZ29">
            <v>5369.5158806493046</v>
          </cell>
          <cell r="BA29">
            <v>5516.7906819911459</v>
          </cell>
          <cell r="BB29">
            <v>6094.2246661464487</v>
          </cell>
          <cell r="BC29">
            <v>7100.5077241793751</v>
          </cell>
          <cell r="BD29">
            <v>6136.0345165329763</v>
          </cell>
          <cell r="BE29">
            <v>6867.7262336033682</v>
          </cell>
          <cell r="BF29">
            <v>6562.5934615902524</v>
          </cell>
          <cell r="BG29">
            <v>6628.8514708182502</v>
          </cell>
          <cell r="BH29">
            <v>6101.0836044770058</v>
          </cell>
          <cell r="BI29">
            <v>6110.9527338514627</v>
          </cell>
          <cell r="BJ29">
            <v>5931.3277945533209</v>
          </cell>
          <cell r="BK29">
            <v>9530.2459554153211</v>
          </cell>
          <cell r="BL29">
            <v>5314.8747076602267</v>
          </cell>
          <cell r="BM29">
            <v>5342.5637279707616</v>
          </cell>
          <cell r="BN29">
            <v>4948.3995755699652</v>
          </cell>
          <cell r="BO29">
            <v>5696.9825761868842</v>
          </cell>
          <cell r="BP29">
            <v>5000.00329781251</v>
          </cell>
          <cell r="BQ29">
            <v>5132.4143505013217</v>
          </cell>
          <cell r="BR29">
            <v>4998.3745991660799</v>
          </cell>
          <cell r="BS29">
            <v>4981.1674100379132</v>
          </cell>
          <cell r="BT29">
            <v>4094.2676740193579</v>
          </cell>
          <cell r="BU29">
            <v>3697.4403749772719</v>
          </cell>
          <cell r="BV29">
            <v>-395.87478662496756</v>
          </cell>
          <cell r="BW29">
            <v>5631.7838276975945</v>
          </cell>
          <cell r="BX29">
            <v>3818.9447772885151</v>
          </cell>
          <cell r="BY29">
            <v>4016.7414037042872</v>
          </cell>
          <cell r="BZ29">
            <v>3438.7216451356612</v>
          </cell>
          <cell r="CA29">
            <v>3702.3582076307584</v>
          </cell>
          <cell r="CB29">
            <v>3698.9982931253244</v>
          </cell>
          <cell r="CC29">
            <v>3695.6383786198921</v>
          </cell>
          <cell r="CD29">
            <v>3692.2784641144581</v>
          </cell>
          <cell r="CE29">
            <v>3688.9185496090222</v>
          </cell>
          <cell r="CF29">
            <v>3576.6347876525401</v>
          </cell>
          <cell r="CG29">
            <v>3547.3622899531356</v>
          </cell>
          <cell r="CH29">
            <v>-2589.8289262001808</v>
          </cell>
          <cell r="CI29">
            <v>3858.8054818861438</v>
          </cell>
          <cell r="CJ29">
            <v>3560.8936660946588</v>
          </cell>
          <cell r="CK29">
            <v>3558.1995582914142</v>
          </cell>
          <cell r="CL29">
            <v>3272.816802763502</v>
          </cell>
          <cell r="CM29">
            <v>3551.0621252176898</v>
          </cell>
          <cell r="CN29">
            <v>-2586.0931249257783</v>
          </cell>
          <cell r="CO29">
            <v>3545.7458416309055</v>
          </cell>
          <cell r="CP29">
            <v>3543.0876998375138</v>
          </cell>
          <cell r="CQ29">
            <v>3540.4295580441185</v>
          </cell>
          <cell r="CR29">
            <v>3481.8248058189665</v>
          </cell>
          <cell r="CS29">
            <v>3482.1366940608918</v>
          </cell>
          <cell r="CT29">
            <v>-610.1502206227035</v>
          </cell>
          <cell r="CU29">
            <v>3647.8900679184289</v>
          </cell>
          <cell r="CV29">
            <v>3485.9353405955708</v>
          </cell>
          <cell r="CW29">
            <v>3483.3131648120248</v>
          </cell>
          <cell r="CX29">
            <v>3197.8225112545611</v>
          </cell>
          <cell r="CY29">
            <v>3478.0688132449391</v>
          </cell>
          <cell r="CZ29">
            <v>3475.4466374613921</v>
          </cell>
          <cell r="DA29">
            <v>3472.8244616778488</v>
          </cell>
          <cell r="DB29">
            <v>3470.2022858943064</v>
          </cell>
          <cell r="DC29">
            <v>3682.9238119492056</v>
          </cell>
          <cell r="DD29">
            <v>-1.8417267710901796E-13</v>
          </cell>
          <cell r="DE29">
            <v>-1.8417267710901796E-13</v>
          </cell>
          <cell r="DF29">
            <v>-1.8417267710901796E-13</v>
          </cell>
          <cell r="DG29">
            <v>-1.8417267710901796E-13</v>
          </cell>
          <cell r="DH29">
            <v>-1.8417267710901796E-13</v>
          </cell>
          <cell r="DI29">
            <v>-1.8417267710901796E-13</v>
          </cell>
          <cell r="DJ29">
            <v>-1.8417267710901796E-13</v>
          </cell>
          <cell r="DK29">
            <v>-1.8417267710901796E-13</v>
          </cell>
          <cell r="DL29">
            <v>-1.8417267710901796E-13</v>
          </cell>
          <cell r="DM29">
            <v>-1.8417267710901796E-13</v>
          </cell>
          <cell r="DN29">
            <v>-1.8417267710901796E-13</v>
          </cell>
          <cell r="DO29">
            <v>-1.8417267710901796E-13</v>
          </cell>
          <cell r="DP29">
            <v>-1.8417267710901796E-13</v>
          </cell>
          <cell r="DQ29">
            <v>-1.8417267710901796E-13</v>
          </cell>
          <cell r="DR29">
            <v>-1.8417267710901796E-13</v>
          </cell>
          <cell r="DS29">
            <v>-1.8417267710901796E-13</v>
          </cell>
          <cell r="DT29">
            <v>-1.8417267710901796E-13</v>
          </cell>
          <cell r="DU29">
            <v>-1.8417267710901796E-13</v>
          </cell>
          <cell r="DV29">
            <v>-1.8417267710901796E-13</v>
          </cell>
          <cell r="DW29">
            <v>-1.8417267710901796E-13</v>
          </cell>
          <cell r="DX29">
            <v>-1.8417267710901796E-13</v>
          </cell>
          <cell r="DY29">
            <v>-1.8417267710901796E-13</v>
          </cell>
          <cell r="DZ29">
            <v>-1.8417267710901796E-13</v>
          </cell>
          <cell r="EA29">
            <v>-1.8417267710901796E-13</v>
          </cell>
          <cell r="EB29">
            <v>-1.8417267710901796E-13</v>
          </cell>
          <cell r="EC29">
            <v>-1.8417267710901796E-13</v>
          </cell>
          <cell r="ED29">
            <v>-1.8417267710901796E-13</v>
          </cell>
          <cell r="EE29">
            <v>-1.8417267710901796E-13</v>
          </cell>
          <cell r="EF29">
            <v>-1.8417267710901796E-13</v>
          </cell>
          <cell r="EG29">
            <v>-1.8417267710901796E-13</v>
          </cell>
          <cell r="EH29">
            <v>-1.8417267710901796E-13</v>
          </cell>
          <cell r="EI29">
            <v>-1.8417267710901796E-13</v>
          </cell>
        </row>
      </sheetData>
      <sheetData sheetId="22" refreshError="1">
        <row r="3">
          <cell r="H3">
            <v>37865</v>
          </cell>
          <cell r="T3">
            <v>38231</v>
          </cell>
          <cell r="AF3">
            <v>38596</v>
          </cell>
          <cell r="AR3">
            <v>38961</v>
          </cell>
          <cell r="BD3">
            <v>39326</v>
          </cell>
          <cell r="BP3">
            <v>39692</v>
          </cell>
          <cell r="CB3">
            <v>40057</v>
          </cell>
          <cell r="CN3">
            <v>40422</v>
          </cell>
          <cell r="CZ3">
            <v>40787</v>
          </cell>
          <cell r="DL3">
            <v>41153</v>
          </cell>
          <cell r="DX3">
            <v>41518</v>
          </cell>
          <cell r="EL3" t="str">
            <v>Summary</v>
          </cell>
        </row>
        <row r="4">
          <cell r="H4">
            <v>37500</v>
          </cell>
          <cell r="I4">
            <v>37530</v>
          </cell>
          <cell r="J4">
            <v>37561</v>
          </cell>
          <cell r="K4">
            <v>37591</v>
          </cell>
          <cell r="L4">
            <v>37622</v>
          </cell>
          <cell r="M4">
            <v>37653</v>
          </cell>
          <cell r="N4">
            <v>37681</v>
          </cell>
          <cell r="O4">
            <v>37712</v>
          </cell>
          <cell r="P4">
            <v>37742</v>
          </cell>
          <cell r="Q4">
            <v>37773</v>
          </cell>
          <cell r="R4">
            <v>37803</v>
          </cell>
          <cell r="S4">
            <v>37834</v>
          </cell>
          <cell r="T4">
            <v>37865</v>
          </cell>
          <cell r="U4">
            <v>37895</v>
          </cell>
          <cell r="V4">
            <v>37926</v>
          </cell>
          <cell r="W4">
            <v>37956</v>
          </cell>
          <cell r="X4">
            <v>37987</v>
          </cell>
          <cell r="Y4">
            <v>38018</v>
          </cell>
          <cell r="Z4">
            <v>38047</v>
          </cell>
          <cell r="AA4">
            <v>38078</v>
          </cell>
          <cell r="AB4">
            <v>38108</v>
          </cell>
          <cell r="AC4">
            <v>38139</v>
          </cell>
          <cell r="AD4">
            <v>38169</v>
          </cell>
          <cell r="AE4">
            <v>38200</v>
          </cell>
          <cell r="AF4">
            <v>38231</v>
          </cell>
          <cell r="AG4">
            <v>38261</v>
          </cell>
          <cell r="AH4">
            <v>38292</v>
          </cell>
          <cell r="AI4">
            <v>38322</v>
          </cell>
          <cell r="AJ4">
            <v>38353</v>
          </cell>
          <cell r="AK4">
            <v>38384</v>
          </cell>
          <cell r="AL4">
            <v>38412</v>
          </cell>
          <cell r="AM4">
            <v>38443</v>
          </cell>
          <cell r="AN4">
            <v>38473</v>
          </cell>
          <cell r="AO4">
            <v>38504</v>
          </cell>
          <cell r="AP4">
            <v>38534</v>
          </cell>
          <cell r="AQ4">
            <v>38565</v>
          </cell>
          <cell r="AR4">
            <v>38596</v>
          </cell>
          <cell r="AS4">
            <v>38626</v>
          </cell>
          <cell r="AT4">
            <v>38657</v>
          </cell>
          <cell r="AU4">
            <v>38687</v>
          </cell>
          <cell r="AV4">
            <v>38718</v>
          </cell>
          <cell r="AW4">
            <v>38749</v>
          </cell>
          <cell r="AX4">
            <v>38777</v>
          </cell>
          <cell r="AY4">
            <v>38808</v>
          </cell>
          <cell r="AZ4">
            <v>38838</v>
          </cell>
          <cell r="BA4">
            <v>38869</v>
          </cell>
          <cell r="BB4">
            <v>38899</v>
          </cell>
          <cell r="BC4">
            <v>38930</v>
          </cell>
          <cell r="BD4">
            <v>38961</v>
          </cell>
          <cell r="BE4">
            <v>38991</v>
          </cell>
          <cell r="BF4">
            <v>39022</v>
          </cell>
          <cell r="BG4">
            <v>39052</v>
          </cell>
          <cell r="BH4">
            <v>39083</v>
          </cell>
          <cell r="BI4">
            <v>39114</v>
          </cell>
          <cell r="BJ4">
            <v>39142</v>
          </cell>
          <cell r="BK4">
            <v>39173</v>
          </cell>
          <cell r="BL4">
            <v>39203</v>
          </cell>
          <cell r="BM4">
            <v>39234</v>
          </cell>
          <cell r="BN4">
            <v>39264</v>
          </cell>
          <cell r="BO4">
            <v>39295</v>
          </cell>
          <cell r="BP4">
            <v>39326</v>
          </cell>
          <cell r="BQ4">
            <v>39356</v>
          </cell>
          <cell r="BR4">
            <v>39387</v>
          </cell>
          <cell r="BS4">
            <v>39417</v>
          </cell>
          <cell r="BT4">
            <v>39448</v>
          </cell>
          <cell r="BU4">
            <v>39479</v>
          </cell>
          <cell r="BV4">
            <v>39508</v>
          </cell>
          <cell r="BW4">
            <v>39539</v>
          </cell>
          <cell r="BX4">
            <v>39569</v>
          </cell>
          <cell r="BY4">
            <v>39600</v>
          </cell>
          <cell r="BZ4">
            <v>39630</v>
          </cell>
          <cell r="CA4">
            <v>39661</v>
          </cell>
          <cell r="CB4">
            <v>39692</v>
          </cell>
          <cell r="CC4">
            <v>39722</v>
          </cell>
          <cell r="CD4">
            <v>39753</v>
          </cell>
          <cell r="CE4">
            <v>39783</v>
          </cell>
          <cell r="CF4">
            <v>39814</v>
          </cell>
          <cell r="CG4">
            <v>39845</v>
          </cell>
          <cell r="CH4">
            <v>39873</v>
          </cell>
          <cell r="CI4">
            <v>39904</v>
          </cell>
          <cell r="CJ4">
            <v>39934</v>
          </cell>
          <cell r="CK4">
            <v>39965</v>
          </cell>
          <cell r="CL4">
            <v>39995</v>
          </cell>
          <cell r="CM4">
            <v>40026</v>
          </cell>
          <cell r="CN4">
            <v>40057</v>
          </cell>
          <cell r="CO4">
            <v>40087</v>
          </cell>
          <cell r="CP4">
            <v>40118</v>
          </cell>
          <cell r="CQ4">
            <v>40148</v>
          </cell>
          <cell r="CR4">
            <v>40179</v>
          </cell>
          <cell r="CS4">
            <v>40210</v>
          </cell>
          <cell r="CT4">
            <v>40238</v>
          </cell>
          <cell r="CU4">
            <v>40269</v>
          </cell>
          <cell r="CV4">
            <v>40299</v>
          </cell>
          <cell r="CW4">
            <v>40330</v>
          </cell>
          <cell r="CX4">
            <v>40360</v>
          </cell>
          <cell r="CY4">
            <v>40391</v>
          </cell>
          <cell r="CZ4">
            <v>40422</v>
          </cell>
          <cell r="DA4">
            <v>40452</v>
          </cell>
          <cell r="DB4">
            <v>40483</v>
          </cell>
          <cell r="DC4">
            <v>40513</v>
          </cell>
          <cell r="DD4">
            <v>40544</v>
          </cell>
          <cell r="DE4">
            <v>40575</v>
          </cell>
          <cell r="DF4">
            <v>40603</v>
          </cell>
          <cell r="DG4">
            <v>40634</v>
          </cell>
          <cell r="DH4">
            <v>40664</v>
          </cell>
          <cell r="DI4">
            <v>40695</v>
          </cell>
          <cell r="DJ4">
            <v>40725</v>
          </cell>
          <cell r="DK4">
            <v>40756</v>
          </cell>
          <cell r="DL4">
            <v>40787</v>
          </cell>
          <cell r="DM4">
            <v>40817</v>
          </cell>
          <cell r="DN4">
            <v>40848</v>
          </cell>
          <cell r="DO4">
            <v>40878</v>
          </cell>
          <cell r="DP4">
            <v>40909</v>
          </cell>
          <cell r="DQ4">
            <v>40940</v>
          </cell>
          <cell r="DR4">
            <v>40969</v>
          </cell>
          <cell r="DS4">
            <v>41000</v>
          </cell>
          <cell r="DT4">
            <v>41030</v>
          </cell>
          <cell r="DU4">
            <v>41061</v>
          </cell>
          <cell r="DV4">
            <v>41091</v>
          </cell>
          <cell r="DW4">
            <v>41122</v>
          </cell>
          <cell r="DX4">
            <v>41153</v>
          </cell>
          <cell r="DY4">
            <v>41183</v>
          </cell>
          <cell r="DZ4">
            <v>41214</v>
          </cell>
          <cell r="EA4">
            <v>41244</v>
          </cell>
          <cell r="EB4">
            <v>41275</v>
          </cell>
          <cell r="EC4">
            <v>41306</v>
          </cell>
          <cell r="ED4">
            <v>41334</v>
          </cell>
          <cell r="EE4">
            <v>41365</v>
          </cell>
          <cell r="EF4">
            <v>41395</v>
          </cell>
          <cell r="EG4">
            <v>41426</v>
          </cell>
          <cell r="EH4">
            <v>41456</v>
          </cell>
          <cell r="EI4">
            <v>41487</v>
          </cell>
          <cell r="EL4">
            <v>37865</v>
          </cell>
          <cell r="EM4">
            <v>38231</v>
          </cell>
          <cell r="EN4">
            <v>38596</v>
          </cell>
          <cell r="EO4">
            <v>38961</v>
          </cell>
          <cell r="EP4">
            <v>39326</v>
          </cell>
          <cell r="EQ4">
            <v>39692</v>
          </cell>
          <cell r="ER4">
            <v>40057</v>
          </cell>
          <cell r="ES4">
            <v>40422</v>
          </cell>
          <cell r="ET4">
            <v>40787</v>
          </cell>
          <cell r="EU4">
            <v>41153</v>
          </cell>
          <cell r="EV4">
            <v>41518</v>
          </cell>
          <cell r="EW4" t="str">
            <v>Total First 3 Years</v>
          </cell>
        </row>
      </sheetData>
      <sheetData sheetId="23" refreshError="1">
        <row r="3">
          <cell r="H3">
            <v>37865</v>
          </cell>
          <cell r="T3">
            <v>38231</v>
          </cell>
          <cell r="AF3">
            <v>38596</v>
          </cell>
          <cell r="AR3">
            <v>38961</v>
          </cell>
          <cell r="BD3">
            <v>39326</v>
          </cell>
          <cell r="BP3">
            <v>39692</v>
          </cell>
          <cell r="CB3">
            <v>40057</v>
          </cell>
          <cell r="CN3">
            <v>40422</v>
          </cell>
          <cell r="CZ3">
            <v>40787</v>
          </cell>
          <cell r="DL3">
            <v>41153</v>
          </cell>
          <cell r="DX3">
            <v>41518</v>
          </cell>
        </row>
        <row r="4">
          <cell r="H4">
            <v>37500</v>
          </cell>
          <cell r="I4">
            <v>37530</v>
          </cell>
          <cell r="J4">
            <v>37561</v>
          </cell>
          <cell r="K4">
            <v>37591</v>
          </cell>
          <cell r="L4">
            <v>37622</v>
          </cell>
          <cell r="M4">
            <v>37653</v>
          </cell>
          <cell r="N4">
            <v>37681</v>
          </cell>
          <cell r="O4">
            <v>37712</v>
          </cell>
          <cell r="P4">
            <v>37742</v>
          </cell>
          <cell r="Q4">
            <v>37773</v>
          </cell>
          <cell r="R4">
            <v>37803</v>
          </cell>
          <cell r="S4">
            <v>37834</v>
          </cell>
          <cell r="T4">
            <v>37865</v>
          </cell>
          <cell r="U4">
            <v>37895</v>
          </cell>
          <cell r="V4">
            <v>37926</v>
          </cell>
          <cell r="W4">
            <v>37956</v>
          </cell>
          <cell r="X4">
            <v>37987</v>
          </cell>
          <cell r="Y4">
            <v>38018</v>
          </cell>
          <cell r="Z4">
            <v>38047</v>
          </cell>
          <cell r="AA4">
            <v>38078</v>
          </cell>
          <cell r="AB4">
            <v>38108</v>
          </cell>
          <cell r="AC4">
            <v>38139</v>
          </cell>
          <cell r="AD4">
            <v>38169</v>
          </cell>
          <cell r="AE4">
            <v>38200</v>
          </cell>
          <cell r="AF4">
            <v>38231</v>
          </cell>
          <cell r="AG4">
            <v>38261</v>
          </cell>
          <cell r="AH4">
            <v>38292</v>
          </cell>
          <cell r="AI4">
            <v>38322</v>
          </cell>
          <cell r="AJ4">
            <v>38353</v>
          </cell>
          <cell r="AK4">
            <v>38384</v>
          </cell>
          <cell r="AL4">
            <v>38412</v>
          </cell>
          <cell r="AM4">
            <v>38443</v>
          </cell>
          <cell r="AN4">
            <v>38473</v>
          </cell>
          <cell r="AO4">
            <v>38504</v>
          </cell>
          <cell r="AP4">
            <v>38534</v>
          </cell>
          <cell r="AQ4">
            <v>38565</v>
          </cell>
          <cell r="AR4">
            <v>38596</v>
          </cell>
          <cell r="AS4">
            <v>38626</v>
          </cell>
          <cell r="AT4">
            <v>38657</v>
          </cell>
          <cell r="AU4">
            <v>38687</v>
          </cell>
          <cell r="AV4">
            <v>38718</v>
          </cell>
          <cell r="AW4">
            <v>38749</v>
          </cell>
          <cell r="AX4">
            <v>38777</v>
          </cell>
          <cell r="AY4">
            <v>38808</v>
          </cell>
          <cell r="AZ4">
            <v>38838</v>
          </cell>
          <cell r="BA4">
            <v>38869</v>
          </cell>
          <cell r="BB4">
            <v>38899</v>
          </cell>
          <cell r="BC4">
            <v>38930</v>
          </cell>
          <cell r="BD4">
            <v>38961</v>
          </cell>
          <cell r="BE4">
            <v>38991</v>
          </cell>
          <cell r="BF4">
            <v>39022</v>
          </cell>
          <cell r="BG4">
            <v>39052</v>
          </cell>
          <cell r="BH4">
            <v>39083</v>
          </cell>
          <cell r="BI4">
            <v>39114</v>
          </cell>
          <cell r="BJ4">
            <v>39142</v>
          </cell>
          <cell r="BK4">
            <v>39173</v>
          </cell>
          <cell r="BL4">
            <v>39203</v>
          </cell>
          <cell r="BM4">
            <v>39234</v>
          </cell>
          <cell r="BN4">
            <v>39264</v>
          </cell>
          <cell r="BO4">
            <v>39295</v>
          </cell>
          <cell r="BP4">
            <v>39326</v>
          </cell>
          <cell r="BQ4">
            <v>39356</v>
          </cell>
          <cell r="BR4">
            <v>39387</v>
          </cell>
          <cell r="BS4">
            <v>39417</v>
          </cell>
          <cell r="BT4">
            <v>39448</v>
          </cell>
          <cell r="BU4">
            <v>39479</v>
          </cell>
          <cell r="BV4">
            <v>39508</v>
          </cell>
          <cell r="BW4">
            <v>39539</v>
          </cell>
          <cell r="BX4">
            <v>39569</v>
          </cell>
          <cell r="BY4">
            <v>39600</v>
          </cell>
          <cell r="BZ4">
            <v>39630</v>
          </cell>
          <cell r="CA4">
            <v>39661</v>
          </cell>
          <cell r="CB4">
            <v>39692</v>
          </cell>
          <cell r="CC4">
            <v>39722</v>
          </cell>
          <cell r="CD4">
            <v>39753</v>
          </cell>
          <cell r="CE4">
            <v>39783</v>
          </cell>
          <cell r="CF4">
            <v>39814</v>
          </cell>
          <cell r="CG4">
            <v>39845</v>
          </cell>
          <cell r="CH4">
            <v>39873</v>
          </cell>
          <cell r="CI4">
            <v>39904</v>
          </cell>
          <cell r="CJ4">
            <v>39934</v>
          </cell>
          <cell r="CK4">
            <v>39965</v>
          </cell>
          <cell r="CL4">
            <v>39995</v>
          </cell>
          <cell r="CM4">
            <v>40026</v>
          </cell>
          <cell r="CN4">
            <v>40057</v>
          </cell>
          <cell r="CO4">
            <v>40087</v>
          </cell>
          <cell r="CP4">
            <v>40118</v>
          </cell>
          <cell r="CQ4">
            <v>40148</v>
          </cell>
          <cell r="CR4">
            <v>40179</v>
          </cell>
          <cell r="CS4">
            <v>40210</v>
          </cell>
          <cell r="CT4">
            <v>40238</v>
          </cell>
          <cell r="CU4">
            <v>40269</v>
          </cell>
          <cell r="CV4">
            <v>40299</v>
          </cell>
          <cell r="CW4">
            <v>40330</v>
          </cell>
          <cell r="CX4">
            <v>40360</v>
          </cell>
          <cell r="CY4">
            <v>40391</v>
          </cell>
          <cell r="CZ4">
            <v>40422</v>
          </cell>
          <cell r="DA4">
            <v>40452</v>
          </cell>
          <cell r="DB4">
            <v>40483</v>
          </cell>
          <cell r="DC4">
            <v>40513</v>
          </cell>
          <cell r="DD4">
            <v>40544</v>
          </cell>
          <cell r="DE4">
            <v>40575</v>
          </cell>
          <cell r="DF4">
            <v>40603</v>
          </cell>
          <cell r="DG4">
            <v>40634</v>
          </cell>
          <cell r="DH4">
            <v>40664</v>
          </cell>
          <cell r="DI4">
            <v>40695</v>
          </cell>
          <cell r="DJ4">
            <v>40725</v>
          </cell>
          <cell r="DK4">
            <v>40756</v>
          </cell>
          <cell r="DL4">
            <v>40787</v>
          </cell>
          <cell r="DM4">
            <v>40817</v>
          </cell>
          <cell r="DN4">
            <v>40848</v>
          </cell>
          <cell r="DO4">
            <v>40878</v>
          </cell>
          <cell r="DP4">
            <v>40909</v>
          </cell>
          <cell r="DQ4">
            <v>40940</v>
          </cell>
          <cell r="DR4">
            <v>40969</v>
          </cell>
          <cell r="DS4">
            <v>41000</v>
          </cell>
          <cell r="DT4">
            <v>41030</v>
          </cell>
          <cell r="DU4">
            <v>41061</v>
          </cell>
          <cell r="DV4">
            <v>41091</v>
          </cell>
          <cell r="DW4">
            <v>41122</v>
          </cell>
          <cell r="DX4">
            <v>41153</v>
          </cell>
          <cell r="DY4">
            <v>41183</v>
          </cell>
          <cell r="DZ4">
            <v>41214</v>
          </cell>
          <cell r="EA4">
            <v>41244</v>
          </cell>
          <cell r="EB4">
            <v>41275</v>
          </cell>
          <cell r="EC4">
            <v>41306</v>
          </cell>
          <cell r="ED4">
            <v>41334</v>
          </cell>
          <cell r="EE4">
            <v>41365</v>
          </cell>
          <cell r="EF4">
            <v>41395</v>
          </cell>
          <cell r="EG4">
            <v>41426</v>
          </cell>
          <cell r="EH4">
            <v>41456</v>
          </cell>
          <cell r="EI4">
            <v>41487</v>
          </cell>
        </row>
        <row r="42">
          <cell r="H42" t="str">
            <v>ANNUAL AVG DSO</v>
          </cell>
        </row>
        <row r="43">
          <cell r="H43" t="str">
            <v>FY</v>
          </cell>
          <cell r="I43" t="str">
            <v>DAYS</v>
          </cell>
        </row>
        <row r="44">
          <cell r="H44">
            <v>37865</v>
          </cell>
          <cell r="I44">
            <v>0</v>
          </cell>
        </row>
        <row r="45">
          <cell r="H45">
            <v>38231</v>
          </cell>
          <cell r="I45">
            <v>55.933111717494285</v>
          </cell>
        </row>
        <row r="46">
          <cell r="H46">
            <v>38596</v>
          </cell>
          <cell r="I46">
            <v>39.537797554611444</v>
          </cell>
        </row>
        <row r="47">
          <cell r="H47">
            <v>38961</v>
          </cell>
          <cell r="I47">
            <v>43.070924710653223</v>
          </cell>
        </row>
        <row r="48">
          <cell r="H48">
            <v>39326</v>
          </cell>
          <cell r="I48">
            <v>41.529953305764209</v>
          </cell>
        </row>
        <row r="49">
          <cell r="H49">
            <v>39692</v>
          </cell>
          <cell r="I49">
            <v>34.449177239351883</v>
          </cell>
        </row>
        <row r="50">
          <cell r="H50">
            <v>40057</v>
          </cell>
          <cell r="I50">
            <v>30.489087525714424</v>
          </cell>
        </row>
        <row r="51">
          <cell r="H51">
            <v>40422</v>
          </cell>
          <cell r="I51">
            <v>30.818199076304378</v>
          </cell>
        </row>
        <row r="52">
          <cell r="H52">
            <v>40787</v>
          </cell>
          <cell r="I52">
            <v>27.010594294767973</v>
          </cell>
        </row>
        <row r="53">
          <cell r="H53">
            <v>41153</v>
          </cell>
          <cell r="I53">
            <v>0</v>
          </cell>
        </row>
        <row r="54">
          <cell r="H54">
            <v>41518</v>
          </cell>
          <cell r="I54">
            <v>0</v>
          </cell>
        </row>
      </sheetData>
      <sheetData sheetId="24" refreshError="1">
        <row r="3">
          <cell r="H3">
            <v>37865</v>
          </cell>
          <cell r="T3">
            <v>38231</v>
          </cell>
          <cell r="AF3">
            <v>38596</v>
          </cell>
          <cell r="AR3">
            <v>38961</v>
          </cell>
          <cell r="BD3">
            <v>39326</v>
          </cell>
          <cell r="BP3">
            <v>39692</v>
          </cell>
          <cell r="CB3">
            <v>40057</v>
          </cell>
          <cell r="CN3">
            <v>40422</v>
          </cell>
          <cell r="CZ3">
            <v>40787</v>
          </cell>
          <cell r="DL3">
            <v>41153</v>
          </cell>
          <cell r="DX3">
            <v>41518</v>
          </cell>
        </row>
        <row r="4">
          <cell r="H4">
            <v>37500</v>
          </cell>
          <cell r="I4">
            <v>37530</v>
          </cell>
          <cell r="J4">
            <v>37561</v>
          </cell>
          <cell r="K4">
            <v>37591</v>
          </cell>
          <cell r="L4">
            <v>37622</v>
          </cell>
          <cell r="M4">
            <v>37653</v>
          </cell>
          <cell r="N4">
            <v>37681</v>
          </cell>
          <cell r="O4">
            <v>37712</v>
          </cell>
          <cell r="P4">
            <v>37742</v>
          </cell>
          <cell r="Q4">
            <v>37773</v>
          </cell>
          <cell r="R4">
            <v>37803</v>
          </cell>
          <cell r="S4">
            <v>37834</v>
          </cell>
          <cell r="T4">
            <v>37865</v>
          </cell>
          <cell r="U4">
            <v>37895</v>
          </cell>
          <cell r="V4">
            <v>37926</v>
          </cell>
          <cell r="W4">
            <v>37956</v>
          </cell>
          <cell r="X4">
            <v>37987</v>
          </cell>
          <cell r="Y4">
            <v>38018</v>
          </cell>
          <cell r="Z4">
            <v>38047</v>
          </cell>
          <cell r="AA4">
            <v>38078</v>
          </cell>
          <cell r="AB4">
            <v>38108</v>
          </cell>
          <cell r="AC4">
            <v>38139</v>
          </cell>
          <cell r="AD4">
            <v>38169</v>
          </cell>
          <cell r="AE4">
            <v>38200</v>
          </cell>
          <cell r="AF4">
            <v>38231</v>
          </cell>
          <cell r="AG4">
            <v>38261</v>
          </cell>
          <cell r="AH4">
            <v>38292</v>
          </cell>
          <cell r="AI4">
            <v>38322</v>
          </cell>
          <cell r="AJ4">
            <v>38353</v>
          </cell>
          <cell r="AK4">
            <v>38384</v>
          </cell>
          <cell r="AL4">
            <v>38412</v>
          </cell>
          <cell r="AM4">
            <v>38443</v>
          </cell>
          <cell r="AN4">
            <v>38473</v>
          </cell>
          <cell r="AO4">
            <v>38504</v>
          </cell>
          <cell r="AP4">
            <v>38534</v>
          </cell>
          <cell r="AQ4">
            <v>38565</v>
          </cell>
          <cell r="AR4">
            <v>38596</v>
          </cell>
          <cell r="AS4">
            <v>38626</v>
          </cell>
          <cell r="AT4">
            <v>38657</v>
          </cell>
          <cell r="AU4">
            <v>38687</v>
          </cell>
          <cell r="AV4">
            <v>38718</v>
          </cell>
          <cell r="AW4">
            <v>38749</v>
          </cell>
          <cell r="AX4">
            <v>38777</v>
          </cell>
          <cell r="AY4">
            <v>38808</v>
          </cell>
          <cell r="AZ4">
            <v>38838</v>
          </cell>
          <cell r="BA4">
            <v>38869</v>
          </cell>
          <cell r="BB4">
            <v>38899</v>
          </cell>
          <cell r="BC4">
            <v>38930</v>
          </cell>
          <cell r="BD4">
            <v>38961</v>
          </cell>
          <cell r="BE4">
            <v>38991</v>
          </cell>
          <cell r="BF4">
            <v>39022</v>
          </cell>
          <cell r="BG4">
            <v>39052</v>
          </cell>
          <cell r="BH4">
            <v>39083</v>
          </cell>
          <cell r="BI4">
            <v>39114</v>
          </cell>
          <cell r="BJ4">
            <v>39142</v>
          </cell>
          <cell r="BK4">
            <v>39173</v>
          </cell>
          <cell r="BL4">
            <v>39203</v>
          </cell>
          <cell r="BM4">
            <v>39234</v>
          </cell>
          <cell r="BN4">
            <v>39264</v>
          </cell>
          <cell r="BO4">
            <v>39295</v>
          </cell>
          <cell r="BP4">
            <v>39326</v>
          </cell>
          <cell r="BQ4">
            <v>39356</v>
          </cell>
          <cell r="BR4">
            <v>39387</v>
          </cell>
          <cell r="BS4">
            <v>39417</v>
          </cell>
          <cell r="BT4">
            <v>39448</v>
          </cell>
          <cell r="BU4">
            <v>39479</v>
          </cell>
          <cell r="BV4">
            <v>39508</v>
          </cell>
          <cell r="BW4">
            <v>39539</v>
          </cell>
          <cell r="BX4">
            <v>39569</v>
          </cell>
          <cell r="BY4">
            <v>39600</v>
          </cell>
          <cell r="BZ4">
            <v>39630</v>
          </cell>
          <cell r="CA4">
            <v>39661</v>
          </cell>
          <cell r="CB4">
            <v>39692</v>
          </cell>
          <cell r="CC4">
            <v>39722</v>
          </cell>
          <cell r="CD4">
            <v>39753</v>
          </cell>
          <cell r="CE4">
            <v>39783</v>
          </cell>
          <cell r="CF4">
            <v>39814</v>
          </cell>
          <cell r="CG4">
            <v>39845</v>
          </cell>
          <cell r="CH4">
            <v>39873</v>
          </cell>
          <cell r="CI4">
            <v>39904</v>
          </cell>
          <cell r="CJ4">
            <v>39934</v>
          </cell>
          <cell r="CK4">
            <v>39965</v>
          </cell>
          <cell r="CL4">
            <v>39995</v>
          </cell>
          <cell r="CM4">
            <v>40026</v>
          </cell>
          <cell r="CN4">
            <v>40057</v>
          </cell>
          <cell r="CO4">
            <v>40087</v>
          </cell>
          <cell r="CP4">
            <v>40118</v>
          </cell>
          <cell r="CQ4">
            <v>40148</v>
          </cell>
          <cell r="CR4">
            <v>40179</v>
          </cell>
          <cell r="CS4">
            <v>40210</v>
          </cell>
          <cell r="CT4">
            <v>40238</v>
          </cell>
          <cell r="CU4">
            <v>40269</v>
          </cell>
          <cell r="CV4">
            <v>40299</v>
          </cell>
          <cell r="CW4">
            <v>40330</v>
          </cell>
          <cell r="CX4">
            <v>40360</v>
          </cell>
          <cell r="CY4">
            <v>40391</v>
          </cell>
          <cell r="CZ4">
            <v>40422</v>
          </cell>
          <cell r="DA4">
            <v>40452</v>
          </cell>
          <cell r="DB4">
            <v>40483</v>
          </cell>
          <cell r="DC4">
            <v>40513</v>
          </cell>
          <cell r="DD4">
            <v>40544</v>
          </cell>
          <cell r="DE4">
            <v>40575</v>
          </cell>
          <cell r="DF4">
            <v>40603</v>
          </cell>
          <cell r="DG4">
            <v>40634</v>
          </cell>
          <cell r="DH4">
            <v>40664</v>
          </cell>
          <cell r="DI4">
            <v>40695</v>
          </cell>
          <cell r="DJ4">
            <v>40725</v>
          </cell>
          <cell r="DK4">
            <v>40756</v>
          </cell>
          <cell r="DL4">
            <v>40787</v>
          </cell>
          <cell r="DM4">
            <v>40817</v>
          </cell>
          <cell r="DN4">
            <v>40848</v>
          </cell>
          <cell r="DO4">
            <v>40878</v>
          </cell>
          <cell r="DP4">
            <v>40909</v>
          </cell>
          <cell r="DQ4">
            <v>40940</v>
          </cell>
          <cell r="DR4">
            <v>40969</v>
          </cell>
          <cell r="DS4">
            <v>41000</v>
          </cell>
          <cell r="DT4">
            <v>41030</v>
          </cell>
          <cell r="DU4">
            <v>41061</v>
          </cell>
          <cell r="DV4">
            <v>41091</v>
          </cell>
          <cell r="DW4">
            <v>41122</v>
          </cell>
          <cell r="DX4">
            <v>41153</v>
          </cell>
          <cell r="DY4">
            <v>41183</v>
          </cell>
          <cell r="DZ4">
            <v>41214</v>
          </cell>
          <cell r="EA4">
            <v>41244</v>
          </cell>
          <cell r="EB4">
            <v>41275</v>
          </cell>
          <cell r="EC4">
            <v>41306</v>
          </cell>
          <cell r="ED4">
            <v>41334</v>
          </cell>
          <cell r="EE4">
            <v>41365</v>
          </cell>
          <cell r="EF4">
            <v>41395</v>
          </cell>
          <cell r="EG4">
            <v>41426</v>
          </cell>
          <cell r="EH4">
            <v>41456</v>
          </cell>
          <cell r="EI4">
            <v>41487</v>
          </cell>
        </row>
        <row r="98">
          <cell r="E98" t="str">
            <v>-</v>
          </cell>
        </row>
        <row r="100">
          <cell r="E100">
            <v>0</v>
          </cell>
        </row>
        <row r="145">
          <cell r="H145">
            <v>0</v>
          </cell>
          <cell r="I145">
            <v>0</v>
          </cell>
          <cell r="J145">
            <v>0</v>
          </cell>
          <cell r="K145">
            <v>0</v>
          </cell>
          <cell r="L145">
            <v>0</v>
          </cell>
          <cell r="M145">
            <v>0</v>
          </cell>
          <cell r="N145">
            <v>0</v>
          </cell>
          <cell r="O145">
            <v>0</v>
          </cell>
          <cell r="P145">
            <v>0</v>
          </cell>
          <cell r="Q145">
            <v>0</v>
          </cell>
          <cell r="R145">
            <v>0</v>
          </cell>
          <cell r="S145">
            <v>621.91704334345104</v>
          </cell>
          <cell r="T145">
            <v>1435.8967030135561</v>
          </cell>
          <cell r="U145">
            <v>1820.0219356668642</v>
          </cell>
          <cell r="V145">
            <v>5358.6572545389936</v>
          </cell>
          <cell r="W145">
            <v>12325.574636527508</v>
          </cell>
          <cell r="X145">
            <v>18781.109763443903</v>
          </cell>
          <cell r="Y145">
            <v>25464.329432778108</v>
          </cell>
          <cell r="Z145">
            <v>29404.672908127261</v>
          </cell>
          <cell r="AA145">
            <v>29428.916043463629</v>
          </cell>
          <cell r="AB145">
            <v>28992.235868641863</v>
          </cell>
          <cell r="AC145">
            <v>29292.438508751315</v>
          </cell>
          <cell r="AD145">
            <v>37758.825723040194</v>
          </cell>
          <cell r="AE145">
            <v>57009.25630310869</v>
          </cell>
          <cell r="AF145">
            <v>73430.691498765198</v>
          </cell>
          <cell r="AG145">
            <v>82087.697467934398</v>
          </cell>
          <cell r="AH145">
            <v>84907.073908489561</v>
          </cell>
          <cell r="AI145">
            <v>84526.909518335218</v>
          </cell>
          <cell r="AJ145">
            <v>81303.018228750327</v>
          </cell>
          <cell r="AK145">
            <v>75873.917836096967</v>
          </cell>
          <cell r="AL145">
            <v>79379.488915096401</v>
          </cell>
          <cell r="AM145">
            <v>93449.416786021975</v>
          </cell>
          <cell r="AN145">
            <v>76767.777180178062</v>
          </cell>
          <cell r="AO145">
            <v>50282.996398792486</v>
          </cell>
          <cell r="AP145">
            <v>44512.004079707047</v>
          </cell>
          <cell r="AQ145">
            <v>40953.36658487258</v>
          </cell>
          <cell r="AR145">
            <v>42984.899826231776</v>
          </cell>
          <cell r="AS145">
            <v>44642.210205192649</v>
          </cell>
          <cell r="AT145">
            <v>44140.27973753761</v>
          </cell>
          <cell r="AU145">
            <v>44080.428522046284</v>
          </cell>
          <cell r="AV145">
            <v>46084.477413048364</v>
          </cell>
          <cell r="AW145">
            <v>50554.013452056199</v>
          </cell>
          <cell r="AX145">
            <v>58486.286204702483</v>
          </cell>
          <cell r="AY145">
            <v>68424.974654134989</v>
          </cell>
          <cell r="AZ145">
            <v>60641.831200638306</v>
          </cell>
          <cell r="BA145">
            <v>49569.083484333503</v>
          </cell>
          <cell r="BB145">
            <v>51900.813538101778</v>
          </cell>
          <cell r="BC145">
            <v>52130.855854409485</v>
          </cell>
          <cell r="BD145">
            <v>53331.868683578803</v>
          </cell>
          <cell r="BE145">
            <v>54135.395899588999</v>
          </cell>
          <cell r="BF145">
            <v>52743.57936144009</v>
          </cell>
          <cell r="BG145">
            <v>53848.783135867037</v>
          </cell>
          <cell r="BH145">
            <v>54149.735753190005</v>
          </cell>
          <cell r="BI145">
            <v>47861.351833705703</v>
          </cell>
          <cell r="BJ145">
            <v>44518.13481225416</v>
          </cell>
          <cell r="BK145">
            <v>45714.095141043043</v>
          </cell>
          <cell r="BL145">
            <v>29958.155058360368</v>
          </cell>
          <cell r="BM145">
            <v>16462.350352714253</v>
          </cell>
          <cell r="BN145">
            <v>17974.919694118107</v>
          </cell>
          <cell r="BO145">
            <v>16194.496213925551</v>
          </cell>
          <cell r="BP145">
            <v>16558.785244295854</v>
          </cell>
          <cell r="BQ145">
            <v>17080.62686092651</v>
          </cell>
          <cell r="BR145">
            <v>15650.5759206488</v>
          </cell>
          <cell r="BS145">
            <v>16867.191015382254</v>
          </cell>
          <cell r="BT145">
            <v>16897.21963014119</v>
          </cell>
          <cell r="BU145">
            <v>12384.676315538425</v>
          </cell>
          <cell r="BV145">
            <v>10847.543434197025</v>
          </cell>
          <cell r="BW145">
            <v>14895.795272405958</v>
          </cell>
          <cell r="BX145">
            <v>10875.321639534304</v>
          </cell>
          <cell r="BY145">
            <v>5444.1613840555074</v>
          </cell>
          <cell r="BZ145">
            <v>5817.7952004644321</v>
          </cell>
          <cell r="CA145">
            <v>3827.3519095000229</v>
          </cell>
          <cell r="CB145">
            <v>4382.9205435920594</v>
          </cell>
          <cell r="CC145">
            <v>4867.4484768727707</v>
          </cell>
          <cell r="CD145">
            <v>3714.6298534060188</v>
          </cell>
          <cell r="CE145">
            <v>4469.649166661271</v>
          </cell>
          <cell r="CF145">
            <v>5082.3788822565257</v>
          </cell>
          <cell r="CG145">
            <v>3658.0662674448977</v>
          </cell>
          <cell r="CH145">
            <v>2393.7984581089258</v>
          </cell>
          <cell r="CI145">
            <v>4409.327972574727</v>
          </cell>
          <cell r="CJ145">
            <v>5315.2398810211453</v>
          </cell>
          <cell r="CK145">
            <v>4923.5590587810439</v>
          </cell>
          <cell r="CL145">
            <v>5533.3015452351683</v>
          </cell>
          <cell r="CM145">
            <v>4414.8527106033143</v>
          </cell>
          <cell r="CN145">
            <v>2434.1282372659771</v>
          </cell>
          <cell r="CO145">
            <v>3157.8128957311128</v>
          </cell>
          <cell r="CP145">
            <v>4836.4730997700826</v>
          </cell>
          <cell r="CQ145">
            <v>5463.8110545697273</v>
          </cell>
          <cell r="CR145">
            <v>6069.7578915949125</v>
          </cell>
          <cell r="CS145">
            <v>4903.1858866003458</v>
          </cell>
          <cell r="CT145">
            <v>3380.451497189264</v>
          </cell>
          <cell r="CU145">
            <v>3921.744498764223</v>
          </cell>
          <cell r="CV145">
            <v>4259.1349796149734</v>
          </cell>
          <cell r="CW145">
            <v>4335.11673211983</v>
          </cell>
          <cell r="CX145">
            <v>4915.2377710754809</v>
          </cell>
          <cell r="CY145">
            <v>3829.6992181508103</v>
          </cell>
          <cell r="CZ145">
            <v>4011.0481459352886</v>
          </cell>
          <cell r="DA145">
            <v>4062.5711848588544</v>
          </cell>
          <cell r="DB145">
            <v>2934.772762965571</v>
          </cell>
          <cell r="DC145">
            <v>3766.5121174951782</v>
          </cell>
          <cell r="DD145">
            <v>2581.0093104404432</v>
          </cell>
          <cell r="DE145">
            <v>1.2278178473934531E-11</v>
          </cell>
          <cell r="DF145">
            <v>1.2278178473934531E-11</v>
          </cell>
          <cell r="DG145">
            <v>1.2278178473934531E-11</v>
          </cell>
          <cell r="DH145">
            <v>1.2278178473934531E-11</v>
          </cell>
          <cell r="DI145">
            <v>1.2278178473934531E-11</v>
          </cell>
          <cell r="DJ145">
            <v>1.2278178473934531E-11</v>
          </cell>
          <cell r="DK145">
            <v>1.2278178473934531E-11</v>
          </cell>
          <cell r="DL145">
            <v>1.2278178473934531E-11</v>
          </cell>
          <cell r="DM145">
            <v>1.2278178473934531E-11</v>
          </cell>
          <cell r="DN145">
            <v>1.2278178473934531E-11</v>
          </cell>
          <cell r="DO145">
            <v>1.2278178473934531E-11</v>
          </cell>
          <cell r="DP145">
            <v>1.2278178473934531E-11</v>
          </cell>
          <cell r="DQ145">
            <v>1.2278178473934531E-11</v>
          </cell>
          <cell r="DR145">
            <v>1.2278178473934531E-11</v>
          </cell>
          <cell r="DS145">
            <v>1.2278178473934531E-11</v>
          </cell>
          <cell r="DT145">
            <v>1.2278178473934531E-11</v>
          </cell>
          <cell r="DU145">
            <v>1.2278178473934531E-11</v>
          </cell>
          <cell r="DV145">
            <v>1.2278178473934531E-11</v>
          </cell>
          <cell r="DW145">
            <v>1.2278178473934531E-11</v>
          </cell>
          <cell r="DX145">
            <v>1.2278178473934531E-11</v>
          </cell>
          <cell r="DY145">
            <v>1.2278178473934531E-11</v>
          </cell>
          <cell r="DZ145">
            <v>1.2278178473934531E-11</v>
          </cell>
          <cell r="EA145">
            <v>1.2278178473934531E-11</v>
          </cell>
          <cell r="EB145">
            <v>1.2278178473934531E-11</v>
          </cell>
          <cell r="EC145">
            <v>1.2278178473934531E-11</v>
          </cell>
          <cell r="ED145">
            <v>1.2278178473934531E-11</v>
          </cell>
          <cell r="EE145">
            <v>1.2278178473934531E-11</v>
          </cell>
          <cell r="EF145">
            <v>1.2278178473934531E-11</v>
          </cell>
          <cell r="EG145">
            <v>1.2278178473934531E-11</v>
          </cell>
          <cell r="EH145">
            <v>1.2278178473934531E-11</v>
          </cell>
          <cell r="EI145">
            <v>1.2278178473934531E-11</v>
          </cell>
        </row>
        <row r="148">
          <cell r="H148">
            <v>0</v>
          </cell>
          <cell r="I148">
            <v>0</v>
          </cell>
          <cell r="J148">
            <v>0</v>
          </cell>
          <cell r="K148">
            <v>0</v>
          </cell>
          <cell r="L148">
            <v>0</v>
          </cell>
          <cell r="M148">
            <v>0</v>
          </cell>
          <cell r="N148">
            <v>0</v>
          </cell>
          <cell r="O148">
            <v>0</v>
          </cell>
          <cell r="P148">
            <v>0</v>
          </cell>
          <cell r="Q148">
            <v>0</v>
          </cell>
          <cell r="R148">
            <v>0</v>
          </cell>
          <cell r="S148">
            <v>-2768.5339348837501</v>
          </cell>
          <cell r="T148">
            <v>-854.98842106704035</v>
          </cell>
          <cell r="U148">
            <v>-854.98842106704035</v>
          </cell>
          <cell r="V148">
            <v>-2166.9355481034227</v>
          </cell>
          <cell r="W148">
            <v>-1258.2057843760081</v>
          </cell>
          <cell r="X148">
            <v>-569.89815609498146</v>
          </cell>
          <cell r="Y148">
            <v>-1021.7778967452488</v>
          </cell>
          <cell r="Z148">
            <v>-386.9504753187008</v>
          </cell>
          <cell r="AA148">
            <v>-609.40619242177263</v>
          </cell>
          <cell r="AB148">
            <v>-888.65137115020366</v>
          </cell>
          <cell r="AC148">
            <v>-3484.4055642127919</v>
          </cell>
          <cell r="AD148">
            <v>1938.8013144150912</v>
          </cell>
          <cell r="AE148">
            <v>3541.715955022757</v>
          </cell>
          <cell r="AF148">
            <v>3802.7784316771626</v>
          </cell>
          <cell r="AG148">
            <v>4827.3699658374871</v>
          </cell>
          <cell r="AH148">
            <v>4747.8456062699588</v>
          </cell>
          <cell r="AI148">
            <v>4597.8829899362554</v>
          </cell>
          <cell r="AJ148">
            <v>3787.0809158172078</v>
          </cell>
          <cell r="AK148">
            <v>2963.3254680560108</v>
          </cell>
          <cell r="AL148">
            <v>2836.7807745334603</v>
          </cell>
          <cell r="AM148">
            <v>8247.6616370546344</v>
          </cell>
          <cell r="AN148">
            <v>3610.9696872781274</v>
          </cell>
          <cell r="AO148">
            <v>3554.3078683741196</v>
          </cell>
          <cell r="AP148">
            <v>2771.6180715570317</v>
          </cell>
          <cell r="AQ148">
            <v>3520.1683643147744</v>
          </cell>
          <cell r="AR148">
            <v>2652.8245031773367</v>
          </cell>
          <cell r="AS148">
            <v>3780.8057330255729</v>
          </cell>
          <cell r="AT148">
            <v>3680.9956324258837</v>
          </cell>
          <cell r="AU148">
            <v>3532.6373990769021</v>
          </cell>
          <cell r="AV148">
            <v>3529.7250947980383</v>
          </cell>
          <cell r="AW148">
            <v>4042.0827142131147</v>
          </cell>
          <cell r="AX148">
            <v>3882.3543233353089</v>
          </cell>
          <cell r="AY148">
            <v>7490.7039799099239</v>
          </cell>
          <cell r="AZ148">
            <v>4506.6017155415957</v>
          </cell>
          <cell r="BA148">
            <v>4629.2471714568683</v>
          </cell>
          <cell r="BB148">
            <v>5054.0415786855647</v>
          </cell>
          <cell r="BC148">
            <v>5780.6352897352526</v>
          </cell>
          <cell r="BD148">
            <v>5082.580491137589</v>
          </cell>
          <cell r="BE148">
            <v>5601.0502219757054</v>
          </cell>
          <cell r="BF148">
            <v>5387.75619436126</v>
          </cell>
          <cell r="BG148">
            <v>5437.9443611949282</v>
          </cell>
          <cell r="BH148">
            <v>5019.0770480600331</v>
          </cell>
          <cell r="BI148">
            <v>4961.2379218312308</v>
          </cell>
          <cell r="BJ148">
            <v>4801.4461921481825</v>
          </cell>
          <cell r="BK148">
            <v>7322.5512252553417</v>
          </cell>
          <cell r="BL148">
            <v>4097.4461399831725</v>
          </cell>
          <cell r="BM148">
            <v>4120.2371623858999</v>
          </cell>
          <cell r="BN148">
            <v>3847.0447691184986</v>
          </cell>
          <cell r="BO148">
            <v>4369.2421348967946</v>
          </cell>
          <cell r="BP148">
            <v>3850.3175397067798</v>
          </cell>
          <cell r="BQ148">
            <v>3952.6048378778205</v>
          </cell>
          <cell r="BR148">
            <v>3857.1658978238929</v>
          </cell>
          <cell r="BS148">
            <v>3851.9434128124612</v>
          </cell>
          <cell r="BT148">
            <v>3220.0176292937263</v>
          </cell>
          <cell r="BU148">
            <v>2911.0211144115187</v>
          </cell>
          <cell r="BV148">
            <v>87.97666595805083</v>
          </cell>
          <cell r="BW148">
            <v>4295.7141717619288</v>
          </cell>
          <cell r="BX148">
            <v>2907.4937785742159</v>
          </cell>
          <cell r="BY148">
            <v>3050.2249168316862</v>
          </cell>
          <cell r="BZ148">
            <v>2629.2722825967503</v>
          </cell>
          <cell r="CA148">
            <v>2811.1072197220556</v>
          </cell>
          <cell r="CB148">
            <v>2809.9314411096248</v>
          </cell>
          <cell r="CC148">
            <v>2808.7556624971912</v>
          </cell>
          <cell r="CD148">
            <v>2807.5798838847581</v>
          </cell>
          <cell r="CE148">
            <v>2806.4041052723223</v>
          </cell>
          <cell r="CF148">
            <v>2727.7738387961026</v>
          </cell>
          <cell r="CG148">
            <v>2705.4701027053334</v>
          </cell>
          <cell r="CH148">
            <v>-1528.508680668652</v>
          </cell>
          <cell r="CI148">
            <v>2929.4521216047851</v>
          </cell>
          <cell r="CJ148">
            <v>2701.94276686803</v>
          </cell>
          <cell r="CK148">
            <v>2700.766988255597</v>
          </cell>
          <cell r="CL148">
            <v>2504.4119599791602</v>
          </cell>
          <cell r="CM148">
            <v>2696.9089206605363</v>
          </cell>
          <cell r="CN148">
            <v>-1537.0698627134489</v>
          </cell>
          <cell r="CO148">
            <v>2694.557363435672</v>
          </cell>
          <cell r="CP148">
            <v>2693.3815848232389</v>
          </cell>
          <cell r="CQ148">
            <v>2692.2058062108026</v>
          </cell>
          <cell r="CR148">
            <v>2652.3027836664751</v>
          </cell>
          <cell r="CS148">
            <v>2653.0008581945967</v>
          </cell>
          <cell r="CT148">
            <v>-170.04359025887101</v>
          </cell>
          <cell r="CU148">
            <v>2772.8042571498745</v>
          </cell>
          <cell r="CV148">
            <v>2649.4735223572966</v>
          </cell>
          <cell r="CW148">
            <v>2648.2977437448635</v>
          </cell>
          <cell r="CX148">
            <v>2451.9427154684236</v>
          </cell>
          <cell r="CY148">
            <v>2645.9461865199964</v>
          </cell>
          <cell r="CZ148">
            <v>2644.7704079075602</v>
          </cell>
          <cell r="DA148">
            <v>2643.5946292951271</v>
          </cell>
          <cell r="DB148">
            <v>2642.4188506826936</v>
          </cell>
          <cell r="DC148">
            <v>2795.077284755972</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row>
        <row r="152">
          <cell r="E152">
            <v>1.2127623884956789</v>
          </cell>
        </row>
        <row r="153">
          <cell r="E153">
            <v>0.60936352428786877</v>
          </cell>
        </row>
        <row r="154">
          <cell r="E154">
            <v>-2.38771586851006E-2</v>
          </cell>
        </row>
        <row r="169">
          <cell r="EJ169">
            <v>128697.14239867682</v>
          </cell>
        </row>
        <row r="187">
          <cell r="EJ187">
            <v>128697.14239867682</v>
          </cell>
        </row>
        <row r="191">
          <cell r="EJ191">
            <v>13367.714162031783</v>
          </cell>
        </row>
        <row r="192">
          <cell r="EJ192">
            <v>13367.714162031783</v>
          </cell>
        </row>
        <row r="196">
          <cell r="EJ196">
            <v>-66606.607754390003</v>
          </cell>
        </row>
        <row r="198">
          <cell r="E198">
            <v>0.26540536549464705</v>
          </cell>
        </row>
        <row r="199">
          <cell r="E199">
            <v>0.26540536549464705</v>
          </cell>
        </row>
        <row r="200">
          <cell r="E200">
            <v>0.58336980040927155</v>
          </cell>
        </row>
        <row r="201">
          <cell r="E201">
            <v>0.58336980040927155</v>
          </cell>
        </row>
        <row r="214">
          <cell r="C214" t="str">
            <v xml:space="preserve">1st Month of Seat Capital </v>
          </cell>
          <cell r="E214">
            <v>1</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row>
        <row r="215">
          <cell r="C215" t="str">
            <v>Months</v>
          </cell>
          <cell r="H215">
            <v>37500</v>
          </cell>
          <cell r="I215">
            <v>37530</v>
          </cell>
          <cell r="J215">
            <v>37561</v>
          </cell>
          <cell r="K215">
            <v>37591</v>
          </cell>
          <cell r="L215">
            <v>37622</v>
          </cell>
          <cell r="M215">
            <v>37653</v>
          </cell>
          <cell r="N215">
            <v>37681</v>
          </cell>
          <cell r="O215">
            <v>37712</v>
          </cell>
          <cell r="P215">
            <v>37742</v>
          </cell>
          <cell r="Q215">
            <v>37773</v>
          </cell>
          <cell r="R215">
            <v>37803</v>
          </cell>
          <cell r="S215">
            <v>37834</v>
          </cell>
          <cell r="T215">
            <v>37865</v>
          </cell>
          <cell r="U215">
            <v>37895</v>
          </cell>
          <cell r="V215">
            <v>37926</v>
          </cell>
          <cell r="W215">
            <v>37956</v>
          </cell>
          <cell r="X215">
            <v>37987</v>
          </cell>
          <cell r="Y215">
            <v>38018</v>
          </cell>
          <cell r="Z215">
            <v>38047</v>
          </cell>
          <cell r="AA215">
            <v>38078</v>
          </cell>
          <cell r="AB215">
            <v>38108</v>
          </cell>
          <cell r="AC215">
            <v>38139</v>
          </cell>
          <cell r="AD215">
            <v>38169</v>
          </cell>
          <cell r="AE215">
            <v>38200</v>
          </cell>
          <cell r="AF215">
            <v>38231</v>
          </cell>
          <cell r="AG215">
            <v>38261</v>
          </cell>
          <cell r="AH215">
            <v>38292</v>
          </cell>
          <cell r="AI215">
            <v>38322</v>
          </cell>
          <cell r="AJ215">
            <v>38353</v>
          </cell>
          <cell r="AK215">
            <v>38384</v>
          </cell>
          <cell r="AL215">
            <v>38412</v>
          </cell>
          <cell r="AM215">
            <v>38443</v>
          </cell>
          <cell r="AN215">
            <v>38473</v>
          </cell>
          <cell r="AO215">
            <v>38504</v>
          </cell>
          <cell r="AP215">
            <v>38534</v>
          </cell>
          <cell r="AQ215">
            <v>38565</v>
          </cell>
          <cell r="AR215">
            <v>38596</v>
          </cell>
          <cell r="AS215">
            <v>38626</v>
          </cell>
          <cell r="AT215">
            <v>38657</v>
          </cell>
          <cell r="AU215">
            <v>38687</v>
          </cell>
          <cell r="AV215">
            <v>38718</v>
          </cell>
          <cell r="AW215">
            <v>38749</v>
          </cell>
          <cell r="AX215">
            <v>38777</v>
          </cell>
          <cell r="AY215">
            <v>38808</v>
          </cell>
          <cell r="AZ215">
            <v>38838</v>
          </cell>
          <cell r="BA215">
            <v>38869</v>
          </cell>
          <cell r="BB215">
            <v>38899</v>
          </cell>
          <cell r="BC215">
            <v>38930</v>
          </cell>
          <cell r="BD215">
            <v>38961</v>
          </cell>
          <cell r="BE215">
            <v>38991</v>
          </cell>
          <cell r="BF215">
            <v>39022</v>
          </cell>
          <cell r="BG215">
            <v>39052</v>
          </cell>
          <cell r="BH215">
            <v>39083</v>
          </cell>
          <cell r="BI215">
            <v>39114</v>
          </cell>
          <cell r="BJ215">
            <v>39142</v>
          </cell>
          <cell r="BK215">
            <v>39173</v>
          </cell>
          <cell r="BL215">
            <v>39203</v>
          </cell>
          <cell r="BM215">
            <v>39234</v>
          </cell>
          <cell r="BN215">
            <v>39264</v>
          </cell>
          <cell r="BO215">
            <v>39295</v>
          </cell>
          <cell r="BP215">
            <v>39326</v>
          </cell>
          <cell r="BQ215">
            <v>39356</v>
          </cell>
          <cell r="BR215">
            <v>39387</v>
          </cell>
          <cell r="BS215">
            <v>39417</v>
          </cell>
          <cell r="BT215">
            <v>39448</v>
          </cell>
          <cell r="BU215">
            <v>39479</v>
          </cell>
          <cell r="BV215">
            <v>39508</v>
          </cell>
          <cell r="BW215">
            <v>39539</v>
          </cell>
          <cell r="BX215">
            <v>39569</v>
          </cell>
          <cell r="BY215">
            <v>39600</v>
          </cell>
          <cell r="BZ215">
            <v>39630</v>
          </cell>
          <cell r="CA215">
            <v>39661</v>
          </cell>
          <cell r="CB215">
            <v>39692</v>
          </cell>
          <cell r="CC215">
            <v>39722</v>
          </cell>
          <cell r="CD215">
            <v>39753</v>
          </cell>
          <cell r="CE215">
            <v>39783</v>
          </cell>
          <cell r="CF215">
            <v>39814</v>
          </cell>
          <cell r="CG215">
            <v>39845</v>
          </cell>
          <cell r="CH215">
            <v>39873</v>
          </cell>
          <cell r="CI215">
            <v>39904</v>
          </cell>
          <cell r="CJ215">
            <v>39934</v>
          </cell>
          <cell r="CK215">
            <v>39965</v>
          </cell>
          <cell r="CL215">
            <v>39995</v>
          </cell>
          <cell r="CM215">
            <v>40026</v>
          </cell>
          <cell r="CN215">
            <v>40057</v>
          </cell>
          <cell r="CO215">
            <v>40087</v>
          </cell>
          <cell r="CP215">
            <v>40118</v>
          </cell>
          <cell r="CQ215">
            <v>40148</v>
          </cell>
          <cell r="CR215">
            <v>40179</v>
          </cell>
          <cell r="CS215">
            <v>40210</v>
          </cell>
          <cell r="CT215">
            <v>40238</v>
          </cell>
          <cell r="CU215">
            <v>40269</v>
          </cell>
          <cell r="CV215">
            <v>40299</v>
          </cell>
          <cell r="CW215">
            <v>40330</v>
          </cell>
          <cell r="CX215">
            <v>40360</v>
          </cell>
          <cell r="CY215">
            <v>40391</v>
          </cell>
          <cell r="CZ215">
            <v>40422</v>
          </cell>
          <cell r="DA215">
            <v>40452</v>
          </cell>
          <cell r="DB215">
            <v>40483</v>
          </cell>
          <cell r="DC215">
            <v>40513</v>
          </cell>
          <cell r="DD215">
            <v>40544</v>
          </cell>
          <cell r="DE215">
            <v>40575</v>
          </cell>
          <cell r="DF215">
            <v>40603</v>
          </cell>
          <cell r="DG215">
            <v>40634</v>
          </cell>
          <cell r="DH215">
            <v>40664</v>
          </cell>
          <cell r="DI215">
            <v>40695</v>
          </cell>
          <cell r="DJ215">
            <v>40725</v>
          </cell>
          <cell r="DK215">
            <v>40756</v>
          </cell>
          <cell r="DL215">
            <v>40787</v>
          </cell>
          <cell r="DM215">
            <v>40817</v>
          </cell>
          <cell r="DN215">
            <v>40848</v>
          </cell>
          <cell r="DO215">
            <v>40878</v>
          </cell>
          <cell r="DP215">
            <v>40909</v>
          </cell>
          <cell r="DQ215">
            <v>40940</v>
          </cell>
          <cell r="DR215">
            <v>40969</v>
          </cell>
          <cell r="DS215">
            <v>41000</v>
          </cell>
          <cell r="DT215">
            <v>41030</v>
          </cell>
          <cell r="DU215">
            <v>41061</v>
          </cell>
          <cell r="DV215">
            <v>41091</v>
          </cell>
          <cell r="DW215">
            <v>41122</v>
          </cell>
          <cell r="DX215">
            <v>41153</v>
          </cell>
          <cell r="DY215">
            <v>41183</v>
          </cell>
          <cell r="DZ215">
            <v>41214</v>
          </cell>
          <cell r="EA215">
            <v>41244</v>
          </cell>
          <cell r="EB215">
            <v>41275</v>
          </cell>
          <cell r="EC215">
            <v>41306</v>
          </cell>
          <cell r="ED215">
            <v>41334</v>
          </cell>
          <cell r="EE215">
            <v>41365</v>
          </cell>
          <cell r="EF215">
            <v>41395</v>
          </cell>
          <cell r="EG215">
            <v>41426</v>
          </cell>
          <cell r="EH215">
            <v>41456</v>
          </cell>
          <cell r="EI215">
            <v>41487</v>
          </cell>
        </row>
        <row r="216">
          <cell r="C216" t="str">
            <v>Monthly FTE Count</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row>
        <row r="218">
          <cell r="C218" t="str">
            <v xml:space="preserve">1st Month of Seat Capital </v>
          </cell>
          <cell r="E218">
            <v>2</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row>
        <row r="219">
          <cell r="C219" t="str">
            <v>Months</v>
          </cell>
          <cell r="H219">
            <v>37500</v>
          </cell>
          <cell r="I219">
            <v>37530</v>
          </cell>
          <cell r="J219">
            <v>37561</v>
          </cell>
          <cell r="K219">
            <v>37591</v>
          </cell>
          <cell r="L219">
            <v>37622</v>
          </cell>
          <cell r="M219">
            <v>37653</v>
          </cell>
          <cell r="N219">
            <v>37681</v>
          </cell>
          <cell r="O219">
            <v>37712</v>
          </cell>
          <cell r="P219">
            <v>37742</v>
          </cell>
          <cell r="Q219">
            <v>37773</v>
          </cell>
          <cell r="R219">
            <v>37803</v>
          </cell>
          <cell r="S219">
            <v>37834</v>
          </cell>
          <cell r="T219">
            <v>37865</v>
          </cell>
          <cell r="U219">
            <v>37895</v>
          </cell>
          <cell r="V219">
            <v>37926</v>
          </cell>
          <cell r="W219">
            <v>37956</v>
          </cell>
          <cell r="X219">
            <v>37987</v>
          </cell>
          <cell r="Y219">
            <v>38018</v>
          </cell>
          <cell r="Z219">
            <v>38047</v>
          </cell>
          <cell r="AA219">
            <v>38078</v>
          </cell>
          <cell r="AB219">
            <v>38108</v>
          </cell>
          <cell r="AC219">
            <v>38139</v>
          </cell>
          <cell r="AD219">
            <v>38169</v>
          </cell>
          <cell r="AE219">
            <v>38200</v>
          </cell>
          <cell r="AF219">
            <v>38231</v>
          </cell>
          <cell r="AG219">
            <v>38261</v>
          </cell>
          <cell r="AH219">
            <v>38292</v>
          </cell>
          <cell r="AI219">
            <v>38322</v>
          </cell>
          <cell r="AJ219">
            <v>38353</v>
          </cell>
          <cell r="AK219">
            <v>38384</v>
          </cell>
          <cell r="AL219">
            <v>38412</v>
          </cell>
          <cell r="AM219">
            <v>38443</v>
          </cell>
          <cell r="AN219">
            <v>38473</v>
          </cell>
          <cell r="AO219">
            <v>38504</v>
          </cell>
          <cell r="AP219">
            <v>38534</v>
          </cell>
          <cell r="AQ219">
            <v>38565</v>
          </cell>
          <cell r="AR219">
            <v>38596</v>
          </cell>
          <cell r="AS219">
            <v>38626</v>
          </cell>
          <cell r="AT219">
            <v>38657</v>
          </cell>
          <cell r="AU219">
            <v>38687</v>
          </cell>
          <cell r="AV219">
            <v>38718</v>
          </cell>
          <cell r="AW219">
            <v>38749</v>
          </cell>
          <cell r="AX219">
            <v>38777</v>
          </cell>
          <cell r="AY219">
            <v>38808</v>
          </cell>
          <cell r="AZ219">
            <v>38838</v>
          </cell>
          <cell r="BA219">
            <v>38869</v>
          </cell>
          <cell r="BB219">
            <v>38899</v>
          </cell>
          <cell r="BC219">
            <v>38930</v>
          </cell>
          <cell r="BD219">
            <v>38961</v>
          </cell>
          <cell r="BE219">
            <v>38991</v>
          </cell>
          <cell r="BF219">
            <v>39022</v>
          </cell>
          <cell r="BG219">
            <v>39052</v>
          </cell>
          <cell r="BH219">
            <v>39083</v>
          </cell>
          <cell r="BI219">
            <v>39114</v>
          </cell>
          <cell r="BJ219">
            <v>39142</v>
          </cell>
          <cell r="BK219">
            <v>39173</v>
          </cell>
          <cell r="BL219">
            <v>39203</v>
          </cell>
          <cell r="BM219">
            <v>39234</v>
          </cell>
          <cell r="BN219">
            <v>39264</v>
          </cell>
          <cell r="BO219">
            <v>39295</v>
          </cell>
          <cell r="BP219">
            <v>39326</v>
          </cell>
          <cell r="BQ219">
            <v>39356</v>
          </cell>
          <cell r="BR219">
            <v>39387</v>
          </cell>
          <cell r="BS219">
            <v>39417</v>
          </cell>
          <cell r="BT219">
            <v>39448</v>
          </cell>
          <cell r="BU219">
            <v>39479</v>
          </cell>
          <cell r="BV219">
            <v>39508</v>
          </cell>
          <cell r="BW219">
            <v>39539</v>
          </cell>
          <cell r="BX219">
            <v>39569</v>
          </cell>
          <cell r="BY219">
            <v>39600</v>
          </cell>
          <cell r="BZ219">
            <v>39630</v>
          </cell>
          <cell r="CA219">
            <v>39661</v>
          </cell>
          <cell r="CB219">
            <v>39692</v>
          </cell>
          <cell r="CC219">
            <v>39722</v>
          </cell>
          <cell r="CD219">
            <v>39753</v>
          </cell>
          <cell r="CE219">
            <v>39783</v>
          </cell>
          <cell r="CF219">
            <v>39814</v>
          </cell>
          <cell r="CG219">
            <v>39845</v>
          </cell>
          <cell r="CH219">
            <v>39873</v>
          </cell>
          <cell r="CI219">
            <v>39904</v>
          </cell>
          <cell r="CJ219">
            <v>39934</v>
          </cell>
          <cell r="CK219">
            <v>39965</v>
          </cell>
          <cell r="CL219">
            <v>39995</v>
          </cell>
          <cell r="CM219">
            <v>40026</v>
          </cell>
          <cell r="CN219">
            <v>40057</v>
          </cell>
          <cell r="CO219">
            <v>40087</v>
          </cell>
          <cell r="CP219">
            <v>40118</v>
          </cell>
          <cell r="CQ219">
            <v>40148</v>
          </cell>
          <cell r="CR219">
            <v>40179</v>
          </cell>
          <cell r="CS219">
            <v>40210</v>
          </cell>
          <cell r="CT219">
            <v>40238</v>
          </cell>
          <cell r="CU219">
            <v>40269</v>
          </cell>
          <cell r="CV219">
            <v>40299</v>
          </cell>
          <cell r="CW219">
            <v>40330</v>
          </cell>
          <cell r="CX219">
            <v>40360</v>
          </cell>
          <cell r="CY219">
            <v>40391</v>
          </cell>
          <cell r="CZ219">
            <v>40422</v>
          </cell>
          <cell r="DA219">
            <v>40452</v>
          </cell>
          <cell r="DB219">
            <v>40483</v>
          </cell>
          <cell r="DC219">
            <v>40513</v>
          </cell>
          <cell r="DD219">
            <v>40544</v>
          </cell>
          <cell r="DE219">
            <v>40575</v>
          </cell>
          <cell r="DF219">
            <v>40603</v>
          </cell>
          <cell r="DG219">
            <v>40634</v>
          </cell>
          <cell r="DH219">
            <v>40664</v>
          </cell>
          <cell r="DI219">
            <v>40695</v>
          </cell>
          <cell r="DJ219">
            <v>40725</v>
          </cell>
          <cell r="DK219">
            <v>40756</v>
          </cell>
          <cell r="DL219">
            <v>40787</v>
          </cell>
          <cell r="DM219">
            <v>40817</v>
          </cell>
          <cell r="DN219">
            <v>40848</v>
          </cell>
          <cell r="DO219">
            <v>40878</v>
          </cell>
          <cell r="DP219">
            <v>40909</v>
          </cell>
          <cell r="DQ219">
            <v>40940</v>
          </cell>
          <cell r="DR219">
            <v>40969</v>
          </cell>
          <cell r="DS219">
            <v>41000</v>
          </cell>
          <cell r="DT219">
            <v>41030</v>
          </cell>
          <cell r="DU219">
            <v>41061</v>
          </cell>
          <cell r="DV219">
            <v>41091</v>
          </cell>
          <cell r="DW219">
            <v>41122</v>
          </cell>
          <cell r="DX219">
            <v>41153</v>
          </cell>
          <cell r="DY219">
            <v>41183</v>
          </cell>
          <cell r="DZ219">
            <v>41214</v>
          </cell>
          <cell r="EA219">
            <v>41244</v>
          </cell>
          <cell r="EB219">
            <v>41275</v>
          </cell>
          <cell r="EC219">
            <v>41306</v>
          </cell>
          <cell r="ED219">
            <v>41334</v>
          </cell>
          <cell r="EE219">
            <v>41365</v>
          </cell>
          <cell r="EF219">
            <v>41395</v>
          </cell>
          <cell r="EG219">
            <v>41426</v>
          </cell>
          <cell r="EH219">
            <v>41456</v>
          </cell>
          <cell r="EI219">
            <v>41487</v>
          </cell>
        </row>
        <row r="220">
          <cell r="C220" t="str">
            <v>Monthly FTE Count</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row>
        <row r="222">
          <cell r="C222" t="str">
            <v xml:space="preserve">1st Month of Seat Capital </v>
          </cell>
          <cell r="E222">
            <v>3</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row>
        <row r="223">
          <cell r="C223" t="str">
            <v>Months</v>
          </cell>
          <cell r="H223">
            <v>37500</v>
          </cell>
          <cell r="I223">
            <v>37530</v>
          </cell>
          <cell r="J223">
            <v>37561</v>
          </cell>
          <cell r="K223">
            <v>37591</v>
          </cell>
          <cell r="L223">
            <v>37622</v>
          </cell>
          <cell r="M223">
            <v>37653</v>
          </cell>
          <cell r="N223">
            <v>37681</v>
          </cell>
          <cell r="O223">
            <v>37712</v>
          </cell>
          <cell r="P223">
            <v>37742</v>
          </cell>
          <cell r="Q223">
            <v>37773</v>
          </cell>
          <cell r="R223">
            <v>37803</v>
          </cell>
          <cell r="S223">
            <v>37834</v>
          </cell>
          <cell r="T223">
            <v>37865</v>
          </cell>
          <cell r="U223">
            <v>37895</v>
          </cell>
          <cell r="V223">
            <v>37926</v>
          </cell>
          <cell r="W223">
            <v>37956</v>
          </cell>
          <cell r="X223">
            <v>37987</v>
          </cell>
          <cell r="Y223">
            <v>38018</v>
          </cell>
          <cell r="Z223">
            <v>38047</v>
          </cell>
          <cell r="AA223">
            <v>38078</v>
          </cell>
          <cell r="AB223">
            <v>38108</v>
          </cell>
          <cell r="AC223">
            <v>38139</v>
          </cell>
          <cell r="AD223">
            <v>38169</v>
          </cell>
          <cell r="AE223">
            <v>38200</v>
          </cell>
          <cell r="AF223">
            <v>38231</v>
          </cell>
          <cell r="AG223">
            <v>38261</v>
          </cell>
          <cell r="AH223">
            <v>38292</v>
          </cell>
          <cell r="AI223">
            <v>38322</v>
          </cell>
          <cell r="AJ223">
            <v>38353</v>
          </cell>
          <cell r="AK223">
            <v>38384</v>
          </cell>
          <cell r="AL223">
            <v>38412</v>
          </cell>
          <cell r="AM223">
            <v>38443</v>
          </cell>
          <cell r="AN223">
            <v>38473</v>
          </cell>
          <cell r="AO223">
            <v>38504</v>
          </cell>
          <cell r="AP223">
            <v>38534</v>
          </cell>
          <cell r="AQ223">
            <v>38565</v>
          </cell>
          <cell r="AR223">
            <v>38596</v>
          </cell>
          <cell r="AS223">
            <v>38626</v>
          </cell>
          <cell r="AT223">
            <v>38657</v>
          </cell>
          <cell r="AU223">
            <v>38687</v>
          </cell>
          <cell r="AV223">
            <v>38718</v>
          </cell>
          <cell r="AW223">
            <v>38749</v>
          </cell>
          <cell r="AX223">
            <v>38777</v>
          </cell>
          <cell r="AY223">
            <v>38808</v>
          </cell>
          <cell r="AZ223">
            <v>38838</v>
          </cell>
          <cell r="BA223">
            <v>38869</v>
          </cell>
          <cell r="BB223">
            <v>38899</v>
          </cell>
          <cell r="BC223">
            <v>38930</v>
          </cell>
          <cell r="BD223">
            <v>38961</v>
          </cell>
          <cell r="BE223">
            <v>38991</v>
          </cell>
          <cell r="BF223">
            <v>39022</v>
          </cell>
          <cell r="BG223">
            <v>39052</v>
          </cell>
          <cell r="BH223">
            <v>39083</v>
          </cell>
          <cell r="BI223">
            <v>39114</v>
          </cell>
          <cell r="BJ223">
            <v>39142</v>
          </cell>
          <cell r="BK223">
            <v>39173</v>
          </cell>
          <cell r="BL223">
            <v>39203</v>
          </cell>
          <cell r="BM223">
            <v>39234</v>
          </cell>
          <cell r="BN223">
            <v>39264</v>
          </cell>
          <cell r="BO223">
            <v>39295</v>
          </cell>
          <cell r="BP223">
            <v>39326</v>
          </cell>
          <cell r="BQ223">
            <v>39356</v>
          </cell>
          <cell r="BR223">
            <v>39387</v>
          </cell>
          <cell r="BS223">
            <v>39417</v>
          </cell>
          <cell r="BT223">
            <v>39448</v>
          </cell>
          <cell r="BU223">
            <v>39479</v>
          </cell>
          <cell r="BV223">
            <v>39508</v>
          </cell>
          <cell r="BW223">
            <v>39539</v>
          </cell>
          <cell r="BX223">
            <v>39569</v>
          </cell>
          <cell r="BY223">
            <v>39600</v>
          </cell>
          <cell r="BZ223">
            <v>39630</v>
          </cell>
          <cell r="CA223">
            <v>39661</v>
          </cell>
          <cell r="CB223">
            <v>39692</v>
          </cell>
          <cell r="CC223">
            <v>39722</v>
          </cell>
          <cell r="CD223">
            <v>39753</v>
          </cell>
          <cell r="CE223">
            <v>39783</v>
          </cell>
          <cell r="CF223">
            <v>39814</v>
          </cell>
          <cell r="CG223">
            <v>39845</v>
          </cell>
          <cell r="CH223">
            <v>39873</v>
          </cell>
          <cell r="CI223">
            <v>39904</v>
          </cell>
          <cell r="CJ223">
            <v>39934</v>
          </cell>
          <cell r="CK223">
            <v>39965</v>
          </cell>
          <cell r="CL223">
            <v>39995</v>
          </cell>
          <cell r="CM223">
            <v>40026</v>
          </cell>
          <cell r="CN223">
            <v>40057</v>
          </cell>
          <cell r="CO223">
            <v>40087</v>
          </cell>
          <cell r="CP223">
            <v>40118</v>
          </cell>
          <cell r="CQ223">
            <v>40148</v>
          </cell>
          <cell r="CR223">
            <v>40179</v>
          </cell>
          <cell r="CS223">
            <v>40210</v>
          </cell>
          <cell r="CT223">
            <v>40238</v>
          </cell>
          <cell r="CU223">
            <v>40269</v>
          </cell>
          <cell r="CV223">
            <v>40299</v>
          </cell>
          <cell r="CW223">
            <v>40330</v>
          </cell>
          <cell r="CX223">
            <v>40360</v>
          </cell>
          <cell r="CY223">
            <v>40391</v>
          </cell>
          <cell r="CZ223">
            <v>40422</v>
          </cell>
          <cell r="DA223">
            <v>40452</v>
          </cell>
          <cell r="DB223">
            <v>40483</v>
          </cell>
          <cell r="DC223">
            <v>40513</v>
          </cell>
          <cell r="DD223">
            <v>40544</v>
          </cell>
          <cell r="DE223">
            <v>40575</v>
          </cell>
          <cell r="DF223">
            <v>40603</v>
          </cell>
          <cell r="DG223">
            <v>40634</v>
          </cell>
          <cell r="DH223">
            <v>40664</v>
          </cell>
          <cell r="DI223">
            <v>40695</v>
          </cell>
          <cell r="DJ223">
            <v>40725</v>
          </cell>
          <cell r="DK223">
            <v>40756</v>
          </cell>
          <cell r="DL223">
            <v>40787</v>
          </cell>
          <cell r="DM223">
            <v>40817</v>
          </cell>
          <cell r="DN223">
            <v>40848</v>
          </cell>
          <cell r="DO223">
            <v>40878</v>
          </cell>
          <cell r="DP223">
            <v>40909</v>
          </cell>
          <cell r="DQ223">
            <v>40940</v>
          </cell>
          <cell r="DR223">
            <v>40969</v>
          </cell>
          <cell r="DS223">
            <v>41000</v>
          </cell>
          <cell r="DT223">
            <v>41030</v>
          </cell>
          <cell r="DU223">
            <v>41061</v>
          </cell>
          <cell r="DV223">
            <v>41091</v>
          </cell>
          <cell r="DW223">
            <v>41122</v>
          </cell>
          <cell r="DX223">
            <v>41153</v>
          </cell>
          <cell r="DY223">
            <v>41183</v>
          </cell>
          <cell r="DZ223">
            <v>41214</v>
          </cell>
          <cell r="EA223">
            <v>41244</v>
          </cell>
          <cell r="EB223">
            <v>41275</v>
          </cell>
          <cell r="EC223">
            <v>41306</v>
          </cell>
          <cell r="ED223">
            <v>41334</v>
          </cell>
          <cell r="EE223">
            <v>41365</v>
          </cell>
          <cell r="EF223">
            <v>41395</v>
          </cell>
          <cell r="EG223">
            <v>41426</v>
          </cell>
          <cell r="EH223">
            <v>41456</v>
          </cell>
          <cell r="EI223">
            <v>41487</v>
          </cell>
        </row>
        <row r="224">
          <cell r="C224" t="str">
            <v>Monthly FTE Count</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row>
        <row r="226">
          <cell r="C226" t="str">
            <v xml:space="preserve">1st Month of Seat Capital </v>
          </cell>
          <cell r="E226">
            <v>4</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row>
        <row r="227">
          <cell r="C227" t="str">
            <v>Months</v>
          </cell>
          <cell r="H227">
            <v>37500</v>
          </cell>
          <cell r="I227">
            <v>37530</v>
          </cell>
          <cell r="J227">
            <v>37561</v>
          </cell>
          <cell r="K227">
            <v>37591</v>
          </cell>
          <cell r="L227">
            <v>37622</v>
          </cell>
          <cell r="M227">
            <v>37653</v>
          </cell>
          <cell r="N227">
            <v>37681</v>
          </cell>
          <cell r="O227">
            <v>37712</v>
          </cell>
          <cell r="P227">
            <v>37742</v>
          </cell>
          <cell r="Q227">
            <v>37773</v>
          </cell>
          <cell r="R227">
            <v>37803</v>
          </cell>
          <cell r="S227">
            <v>37834</v>
          </cell>
          <cell r="T227">
            <v>37865</v>
          </cell>
          <cell r="U227">
            <v>37895</v>
          </cell>
          <cell r="V227">
            <v>37926</v>
          </cell>
          <cell r="W227">
            <v>37956</v>
          </cell>
          <cell r="X227">
            <v>37987</v>
          </cell>
          <cell r="Y227">
            <v>38018</v>
          </cell>
          <cell r="Z227">
            <v>38047</v>
          </cell>
          <cell r="AA227">
            <v>38078</v>
          </cell>
          <cell r="AB227">
            <v>38108</v>
          </cell>
          <cell r="AC227">
            <v>38139</v>
          </cell>
          <cell r="AD227">
            <v>38169</v>
          </cell>
          <cell r="AE227">
            <v>38200</v>
          </cell>
          <cell r="AF227">
            <v>38231</v>
          </cell>
          <cell r="AG227">
            <v>38261</v>
          </cell>
          <cell r="AH227">
            <v>38292</v>
          </cell>
          <cell r="AI227">
            <v>38322</v>
          </cell>
          <cell r="AJ227">
            <v>38353</v>
          </cell>
          <cell r="AK227">
            <v>38384</v>
          </cell>
          <cell r="AL227">
            <v>38412</v>
          </cell>
          <cell r="AM227">
            <v>38443</v>
          </cell>
          <cell r="AN227">
            <v>38473</v>
          </cell>
          <cell r="AO227">
            <v>38504</v>
          </cell>
          <cell r="AP227">
            <v>38534</v>
          </cell>
          <cell r="AQ227">
            <v>38565</v>
          </cell>
          <cell r="AR227">
            <v>38596</v>
          </cell>
          <cell r="AS227">
            <v>38626</v>
          </cell>
          <cell r="AT227">
            <v>38657</v>
          </cell>
          <cell r="AU227">
            <v>38687</v>
          </cell>
          <cell r="AV227">
            <v>38718</v>
          </cell>
          <cell r="AW227">
            <v>38749</v>
          </cell>
          <cell r="AX227">
            <v>38777</v>
          </cell>
          <cell r="AY227">
            <v>38808</v>
          </cell>
          <cell r="AZ227">
            <v>38838</v>
          </cell>
          <cell r="BA227">
            <v>38869</v>
          </cell>
          <cell r="BB227">
            <v>38899</v>
          </cell>
          <cell r="BC227">
            <v>38930</v>
          </cell>
          <cell r="BD227">
            <v>38961</v>
          </cell>
          <cell r="BE227">
            <v>38991</v>
          </cell>
          <cell r="BF227">
            <v>39022</v>
          </cell>
          <cell r="BG227">
            <v>39052</v>
          </cell>
          <cell r="BH227">
            <v>39083</v>
          </cell>
          <cell r="BI227">
            <v>39114</v>
          </cell>
          <cell r="BJ227">
            <v>39142</v>
          </cell>
          <cell r="BK227">
            <v>39173</v>
          </cell>
          <cell r="BL227">
            <v>39203</v>
          </cell>
          <cell r="BM227">
            <v>39234</v>
          </cell>
          <cell r="BN227">
            <v>39264</v>
          </cell>
          <cell r="BO227">
            <v>39295</v>
          </cell>
          <cell r="BP227">
            <v>39326</v>
          </cell>
          <cell r="BQ227">
            <v>39356</v>
          </cell>
          <cell r="BR227">
            <v>39387</v>
          </cell>
          <cell r="BS227">
            <v>39417</v>
          </cell>
          <cell r="BT227">
            <v>39448</v>
          </cell>
          <cell r="BU227">
            <v>39479</v>
          </cell>
          <cell r="BV227">
            <v>39508</v>
          </cell>
          <cell r="BW227">
            <v>39539</v>
          </cell>
          <cell r="BX227">
            <v>39569</v>
          </cell>
          <cell r="BY227">
            <v>39600</v>
          </cell>
          <cell r="BZ227">
            <v>39630</v>
          </cell>
          <cell r="CA227">
            <v>39661</v>
          </cell>
          <cell r="CB227">
            <v>39692</v>
          </cell>
          <cell r="CC227">
            <v>39722</v>
          </cell>
          <cell r="CD227">
            <v>39753</v>
          </cell>
          <cell r="CE227">
            <v>39783</v>
          </cell>
          <cell r="CF227">
            <v>39814</v>
          </cell>
          <cell r="CG227">
            <v>39845</v>
          </cell>
          <cell r="CH227">
            <v>39873</v>
          </cell>
          <cell r="CI227">
            <v>39904</v>
          </cell>
          <cell r="CJ227">
            <v>39934</v>
          </cell>
          <cell r="CK227">
            <v>39965</v>
          </cell>
          <cell r="CL227">
            <v>39995</v>
          </cell>
          <cell r="CM227">
            <v>40026</v>
          </cell>
          <cell r="CN227">
            <v>40057</v>
          </cell>
          <cell r="CO227">
            <v>40087</v>
          </cell>
          <cell r="CP227">
            <v>40118</v>
          </cell>
          <cell r="CQ227">
            <v>40148</v>
          </cell>
          <cell r="CR227">
            <v>40179</v>
          </cell>
          <cell r="CS227">
            <v>40210</v>
          </cell>
          <cell r="CT227">
            <v>40238</v>
          </cell>
          <cell r="CU227">
            <v>40269</v>
          </cell>
          <cell r="CV227">
            <v>40299</v>
          </cell>
          <cell r="CW227">
            <v>40330</v>
          </cell>
          <cell r="CX227">
            <v>40360</v>
          </cell>
          <cell r="CY227">
            <v>40391</v>
          </cell>
          <cell r="CZ227">
            <v>40422</v>
          </cell>
          <cell r="DA227">
            <v>40452</v>
          </cell>
          <cell r="DB227">
            <v>40483</v>
          </cell>
          <cell r="DC227">
            <v>40513</v>
          </cell>
          <cell r="DD227">
            <v>40544</v>
          </cell>
          <cell r="DE227">
            <v>40575</v>
          </cell>
          <cell r="DF227">
            <v>40603</v>
          </cell>
          <cell r="DG227">
            <v>40634</v>
          </cell>
          <cell r="DH227">
            <v>40664</v>
          </cell>
          <cell r="DI227">
            <v>40695</v>
          </cell>
          <cell r="DJ227">
            <v>40725</v>
          </cell>
          <cell r="DK227">
            <v>40756</v>
          </cell>
          <cell r="DL227">
            <v>40787</v>
          </cell>
          <cell r="DM227">
            <v>40817</v>
          </cell>
          <cell r="DN227">
            <v>40848</v>
          </cell>
          <cell r="DO227">
            <v>40878</v>
          </cell>
          <cell r="DP227">
            <v>40909</v>
          </cell>
          <cell r="DQ227">
            <v>40940</v>
          </cell>
          <cell r="DR227">
            <v>40969</v>
          </cell>
          <cell r="DS227">
            <v>41000</v>
          </cell>
          <cell r="DT227">
            <v>41030</v>
          </cell>
          <cell r="DU227">
            <v>41061</v>
          </cell>
          <cell r="DV227">
            <v>41091</v>
          </cell>
          <cell r="DW227">
            <v>41122</v>
          </cell>
          <cell r="DX227">
            <v>41153</v>
          </cell>
          <cell r="DY227">
            <v>41183</v>
          </cell>
          <cell r="DZ227">
            <v>41214</v>
          </cell>
          <cell r="EA227">
            <v>41244</v>
          </cell>
          <cell r="EB227">
            <v>41275</v>
          </cell>
          <cell r="EC227">
            <v>41306</v>
          </cell>
          <cell r="ED227">
            <v>41334</v>
          </cell>
          <cell r="EE227">
            <v>41365</v>
          </cell>
          <cell r="EF227">
            <v>41395</v>
          </cell>
          <cell r="EG227">
            <v>41426</v>
          </cell>
          <cell r="EH227">
            <v>41456</v>
          </cell>
          <cell r="EI227">
            <v>41487</v>
          </cell>
        </row>
        <row r="228">
          <cell r="C228" t="str">
            <v>Monthly FTE Count</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row>
        <row r="230">
          <cell r="C230" t="str">
            <v xml:space="preserve">1st Month of Seat Capital </v>
          </cell>
          <cell r="E230">
            <v>5</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row>
        <row r="231">
          <cell r="C231" t="str">
            <v>Months</v>
          </cell>
          <cell r="H231">
            <v>37500</v>
          </cell>
          <cell r="I231">
            <v>37530</v>
          </cell>
          <cell r="J231">
            <v>37561</v>
          </cell>
          <cell r="K231">
            <v>37591</v>
          </cell>
          <cell r="L231">
            <v>37622</v>
          </cell>
          <cell r="M231">
            <v>37653</v>
          </cell>
          <cell r="N231">
            <v>37681</v>
          </cell>
          <cell r="O231">
            <v>37712</v>
          </cell>
          <cell r="P231">
            <v>37742</v>
          </cell>
          <cell r="Q231">
            <v>37773</v>
          </cell>
          <cell r="R231">
            <v>37803</v>
          </cell>
          <cell r="S231">
            <v>37834</v>
          </cell>
          <cell r="T231">
            <v>37865</v>
          </cell>
          <cell r="U231">
            <v>37895</v>
          </cell>
          <cell r="V231">
            <v>37926</v>
          </cell>
          <cell r="W231">
            <v>37956</v>
          </cell>
          <cell r="X231">
            <v>37987</v>
          </cell>
          <cell r="Y231">
            <v>38018</v>
          </cell>
          <cell r="Z231">
            <v>38047</v>
          </cell>
          <cell r="AA231">
            <v>38078</v>
          </cell>
          <cell r="AB231">
            <v>38108</v>
          </cell>
          <cell r="AC231">
            <v>38139</v>
          </cell>
          <cell r="AD231">
            <v>38169</v>
          </cell>
          <cell r="AE231">
            <v>38200</v>
          </cell>
          <cell r="AF231">
            <v>38231</v>
          </cell>
          <cell r="AG231">
            <v>38261</v>
          </cell>
          <cell r="AH231">
            <v>38292</v>
          </cell>
          <cell r="AI231">
            <v>38322</v>
          </cell>
          <cell r="AJ231">
            <v>38353</v>
          </cell>
          <cell r="AK231">
            <v>38384</v>
          </cell>
          <cell r="AL231">
            <v>38412</v>
          </cell>
          <cell r="AM231">
            <v>38443</v>
          </cell>
          <cell r="AN231">
            <v>38473</v>
          </cell>
          <cell r="AO231">
            <v>38504</v>
          </cell>
          <cell r="AP231">
            <v>38534</v>
          </cell>
          <cell r="AQ231">
            <v>38565</v>
          </cell>
          <cell r="AR231">
            <v>38596</v>
          </cell>
          <cell r="AS231">
            <v>38626</v>
          </cell>
          <cell r="AT231">
            <v>38657</v>
          </cell>
          <cell r="AU231">
            <v>38687</v>
          </cell>
          <cell r="AV231">
            <v>38718</v>
          </cell>
          <cell r="AW231">
            <v>38749</v>
          </cell>
          <cell r="AX231">
            <v>38777</v>
          </cell>
          <cell r="AY231">
            <v>38808</v>
          </cell>
          <cell r="AZ231">
            <v>38838</v>
          </cell>
          <cell r="BA231">
            <v>38869</v>
          </cell>
          <cell r="BB231">
            <v>38899</v>
          </cell>
          <cell r="BC231">
            <v>38930</v>
          </cell>
          <cell r="BD231">
            <v>38961</v>
          </cell>
          <cell r="BE231">
            <v>38991</v>
          </cell>
          <cell r="BF231">
            <v>39022</v>
          </cell>
          <cell r="BG231">
            <v>39052</v>
          </cell>
          <cell r="BH231">
            <v>39083</v>
          </cell>
          <cell r="BI231">
            <v>39114</v>
          </cell>
          <cell r="BJ231">
            <v>39142</v>
          </cell>
          <cell r="BK231">
            <v>39173</v>
          </cell>
          <cell r="BL231">
            <v>39203</v>
          </cell>
          <cell r="BM231">
            <v>39234</v>
          </cell>
          <cell r="BN231">
            <v>39264</v>
          </cell>
          <cell r="BO231">
            <v>39295</v>
          </cell>
          <cell r="BP231">
            <v>39326</v>
          </cell>
          <cell r="BQ231">
            <v>39356</v>
          </cell>
          <cell r="BR231">
            <v>39387</v>
          </cell>
          <cell r="BS231">
            <v>39417</v>
          </cell>
          <cell r="BT231">
            <v>39448</v>
          </cell>
          <cell r="BU231">
            <v>39479</v>
          </cell>
          <cell r="BV231">
            <v>39508</v>
          </cell>
          <cell r="BW231">
            <v>39539</v>
          </cell>
          <cell r="BX231">
            <v>39569</v>
          </cell>
          <cell r="BY231">
            <v>39600</v>
          </cell>
          <cell r="BZ231">
            <v>39630</v>
          </cell>
          <cell r="CA231">
            <v>39661</v>
          </cell>
          <cell r="CB231">
            <v>39692</v>
          </cell>
          <cell r="CC231">
            <v>39722</v>
          </cell>
          <cell r="CD231">
            <v>39753</v>
          </cell>
          <cell r="CE231">
            <v>39783</v>
          </cell>
          <cell r="CF231">
            <v>39814</v>
          </cell>
          <cell r="CG231">
            <v>39845</v>
          </cell>
          <cell r="CH231">
            <v>39873</v>
          </cell>
          <cell r="CI231">
            <v>39904</v>
          </cell>
          <cell r="CJ231">
            <v>39934</v>
          </cell>
          <cell r="CK231">
            <v>39965</v>
          </cell>
          <cell r="CL231">
            <v>39995</v>
          </cell>
          <cell r="CM231">
            <v>40026</v>
          </cell>
          <cell r="CN231">
            <v>40057</v>
          </cell>
          <cell r="CO231">
            <v>40087</v>
          </cell>
          <cell r="CP231">
            <v>40118</v>
          </cell>
          <cell r="CQ231">
            <v>40148</v>
          </cell>
          <cell r="CR231">
            <v>40179</v>
          </cell>
          <cell r="CS231">
            <v>40210</v>
          </cell>
          <cell r="CT231">
            <v>40238</v>
          </cell>
          <cell r="CU231">
            <v>40269</v>
          </cell>
          <cell r="CV231">
            <v>40299</v>
          </cell>
          <cell r="CW231">
            <v>40330</v>
          </cell>
          <cell r="CX231">
            <v>40360</v>
          </cell>
          <cell r="CY231">
            <v>40391</v>
          </cell>
          <cell r="CZ231">
            <v>40422</v>
          </cell>
          <cell r="DA231">
            <v>40452</v>
          </cell>
          <cell r="DB231">
            <v>40483</v>
          </cell>
          <cell r="DC231">
            <v>40513</v>
          </cell>
          <cell r="DD231">
            <v>40544</v>
          </cell>
          <cell r="DE231">
            <v>40575</v>
          </cell>
          <cell r="DF231">
            <v>40603</v>
          </cell>
          <cell r="DG231">
            <v>40634</v>
          </cell>
          <cell r="DH231">
            <v>40664</v>
          </cell>
          <cell r="DI231">
            <v>40695</v>
          </cell>
          <cell r="DJ231">
            <v>40725</v>
          </cell>
          <cell r="DK231">
            <v>40756</v>
          </cell>
          <cell r="DL231">
            <v>40787</v>
          </cell>
          <cell r="DM231">
            <v>40817</v>
          </cell>
          <cell r="DN231">
            <v>40848</v>
          </cell>
          <cell r="DO231">
            <v>40878</v>
          </cell>
          <cell r="DP231">
            <v>40909</v>
          </cell>
          <cell r="DQ231">
            <v>40940</v>
          </cell>
          <cell r="DR231">
            <v>40969</v>
          </cell>
          <cell r="DS231">
            <v>41000</v>
          </cell>
          <cell r="DT231">
            <v>41030</v>
          </cell>
          <cell r="DU231">
            <v>41061</v>
          </cell>
          <cell r="DV231">
            <v>41091</v>
          </cell>
          <cell r="DW231">
            <v>41122</v>
          </cell>
          <cell r="DX231">
            <v>41153</v>
          </cell>
          <cell r="DY231">
            <v>41183</v>
          </cell>
          <cell r="DZ231">
            <v>41214</v>
          </cell>
          <cell r="EA231">
            <v>41244</v>
          </cell>
          <cell r="EB231">
            <v>41275</v>
          </cell>
          <cell r="EC231">
            <v>41306</v>
          </cell>
          <cell r="ED231">
            <v>41334</v>
          </cell>
          <cell r="EE231">
            <v>41365</v>
          </cell>
          <cell r="EF231">
            <v>41395</v>
          </cell>
          <cell r="EG231">
            <v>41426</v>
          </cell>
          <cell r="EH231">
            <v>41456</v>
          </cell>
          <cell r="EI231">
            <v>41487</v>
          </cell>
        </row>
        <row r="232">
          <cell r="C232" t="str">
            <v>Monthly FTE Count</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row>
        <row r="234">
          <cell r="C234" t="str">
            <v xml:space="preserve">1st Month of Seat Capital </v>
          </cell>
          <cell r="E234">
            <v>6</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row>
        <row r="235">
          <cell r="C235" t="str">
            <v>Months</v>
          </cell>
          <cell r="H235">
            <v>37500</v>
          </cell>
          <cell r="I235">
            <v>37530</v>
          </cell>
          <cell r="J235">
            <v>37561</v>
          </cell>
          <cell r="K235">
            <v>37591</v>
          </cell>
          <cell r="L235">
            <v>37622</v>
          </cell>
          <cell r="M235">
            <v>37653</v>
          </cell>
          <cell r="N235">
            <v>37681</v>
          </cell>
          <cell r="O235">
            <v>37712</v>
          </cell>
          <cell r="P235">
            <v>37742</v>
          </cell>
          <cell r="Q235">
            <v>37773</v>
          </cell>
          <cell r="R235">
            <v>37803</v>
          </cell>
          <cell r="S235">
            <v>37834</v>
          </cell>
          <cell r="T235">
            <v>37865</v>
          </cell>
          <cell r="U235">
            <v>37895</v>
          </cell>
          <cell r="V235">
            <v>37926</v>
          </cell>
          <cell r="W235">
            <v>37956</v>
          </cell>
          <cell r="X235">
            <v>37987</v>
          </cell>
          <cell r="Y235">
            <v>38018</v>
          </cell>
          <cell r="Z235">
            <v>38047</v>
          </cell>
          <cell r="AA235">
            <v>38078</v>
          </cell>
          <cell r="AB235">
            <v>38108</v>
          </cell>
          <cell r="AC235">
            <v>38139</v>
          </cell>
          <cell r="AD235">
            <v>38169</v>
          </cell>
          <cell r="AE235">
            <v>38200</v>
          </cell>
          <cell r="AF235">
            <v>38231</v>
          </cell>
          <cell r="AG235">
            <v>38261</v>
          </cell>
          <cell r="AH235">
            <v>38292</v>
          </cell>
          <cell r="AI235">
            <v>38322</v>
          </cell>
          <cell r="AJ235">
            <v>38353</v>
          </cell>
          <cell r="AK235">
            <v>38384</v>
          </cell>
          <cell r="AL235">
            <v>38412</v>
          </cell>
          <cell r="AM235">
            <v>38443</v>
          </cell>
          <cell r="AN235">
            <v>38473</v>
          </cell>
          <cell r="AO235">
            <v>38504</v>
          </cell>
          <cell r="AP235">
            <v>38534</v>
          </cell>
          <cell r="AQ235">
            <v>38565</v>
          </cell>
          <cell r="AR235">
            <v>38596</v>
          </cell>
          <cell r="AS235">
            <v>38626</v>
          </cell>
          <cell r="AT235">
            <v>38657</v>
          </cell>
          <cell r="AU235">
            <v>38687</v>
          </cell>
          <cell r="AV235">
            <v>38718</v>
          </cell>
          <cell r="AW235">
            <v>38749</v>
          </cell>
          <cell r="AX235">
            <v>38777</v>
          </cell>
          <cell r="AY235">
            <v>38808</v>
          </cell>
          <cell r="AZ235">
            <v>38838</v>
          </cell>
          <cell r="BA235">
            <v>38869</v>
          </cell>
          <cell r="BB235">
            <v>38899</v>
          </cell>
          <cell r="BC235">
            <v>38930</v>
          </cell>
          <cell r="BD235">
            <v>38961</v>
          </cell>
          <cell r="BE235">
            <v>38991</v>
          </cell>
          <cell r="BF235">
            <v>39022</v>
          </cell>
          <cell r="BG235">
            <v>39052</v>
          </cell>
          <cell r="BH235">
            <v>39083</v>
          </cell>
          <cell r="BI235">
            <v>39114</v>
          </cell>
          <cell r="BJ235">
            <v>39142</v>
          </cell>
          <cell r="BK235">
            <v>39173</v>
          </cell>
          <cell r="BL235">
            <v>39203</v>
          </cell>
          <cell r="BM235">
            <v>39234</v>
          </cell>
          <cell r="BN235">
            <v>39264</v>
          </cell>
          <cell r="BO235">
            <v>39295</v>
          </cell>
          <cell r="BP235">
            <v>39326</v>
          </cell>
          <cell r="BQ235">
            <v>39356</v>
          </cell>
          <cell r="BR235">
            <v>39387</v>
          </cell>
          <cell r="BS235">
            <v>39417</v>
          </cell>
          <cell r="BT235">
            <v>39448</v>
          </cell>
          <cell r="BU235">
            <v>39479</v>
          </cell>
          <cell r="BV235">
            <v>39508</v>
          </cell>
          <cell r="BW235">
            <v>39539</v>
          </cell>
          <cell r="BX235">
            <v>39569</v>
          </cell>
          <cell r="BY235">
            <v>39600</v>
          </cell>
          <cell r="BZ235">
            <v>39630</v>
          </cell>
          <cell r="CA235">
            <v>39661</v>
          </cell>
          <cell r="CB235">
            <v>39692</v>
          </cell>
          <cell r="CC235">
            <v>39722</v>
          </cell>
          <cell r="CD235">
            <v>39753</v>
          </cell>
          <cell r="CE235">
            <v>39783</v>
          </cell>
          <cell r="CF235">
            <v>39814</v>
          </cell>
          <cell r="CG235">
            <v>39845</v>
          </cell>
          <cell r="CH235">
            <v>39873</v>
          </cell>
          <cell r="CI235">
            <v>39904</v>
          </cell>
          <cell r="CJ235">
            <v>39934</v>
          </cell>
          <cell r="CK235">
            <v>39965</v>
          </cell>
          <cell r="CL235">
            <v>39995</v>
          </cell>
          <cell r="CM235">
            <v>40026</v>
          </cell>
          <cell r="CN235">
            <v>40057</v>
          </cell>
          <cell r="CO235">
            <v>40087</v>
          </cell>
          <cell r="CP235">
            <v>40118</v>
          </cell>
          <cell r="CQ235">
            <v>40148</v>
          </cell>
          <cell r="CR235">
            <v>40179</v>
          </cell>
          <cell r="CS235">
            <v>40210</v>
          </cell>
          <cell r="CT235">
            <v>40238</v>
          </cell>
          <cell r="CU235">
            <v>40269</v>
          </cell>
          <cell r="CV235">
            <v>40299</v>
          </cell>
          <cell r="CW235">
            <v>40330</v>
          </cell>
          <cell r="CX235">
            <v>40360</v>
          </cell>
          <cell r="CY235">
            <v>40391</v>
          </cell>
          <cell r="CZ235">
            <v>40422</v>
          </cell>
          <cell r="DA235">
            <v>40452</v>
          </cell>
          <cell r="DB235">
            <v>40483</v>
          </cell>
          <cell r="DC235">
            <v>40513</v>
          </cell>
          <cell r="DD235">
            <v>40544</v>
          </cell>
          <cell r="DE235">
            <v>40575</v>
          </cell>
          <cell r="DF235">
            <v>40603</v>
          </cell>
          <cell r="DG235">
            <v>40634</v>
          </cell>
          <cell r="DH235">
            <v>40664</v>
          </cell>
          <cell r="DI235">
            <v>40695</v>
          </cell>
          <cell r="DJ235">
            <v>40725</v>
          </cell>
          <cell r="DK235">
            <v>40756</v>
          </cell>
          <cell r="DL235">
            <v>40787</v>
          </cell>
          <cell r="DM235">
            <v>40817</v>
          </cell>
          <cell r="DN235">
            <v>40848</v>
          </cell>
          <cell r="DO235">
            <v>40878</v>
          </cell>
          <cell r="DP235">
            <v>40909</v>
          </cell>
          <cell r="DQ235">
            <v>40940</v>
          </cell>
          <cell r="DR235">
            <v>40969</v>
          </cell>
          <cell r="DS235">
            <v>41000</v>
          </cell>
          <cell r="DT235">
            <v>41030</v>
          </cell>
          <cell r="DU235">
            <v>41061</v>
          </cell>
          <cell r="DV235">
            <v>41091</v>
          </cell>
          <cell r="DW235">
            <v>41122</v>
          </cell>
          <cell r="DX235">
            <v>41153</v>
          </cell>
          <cell r="DY235">
            <v>41183</v>
          </cell>
          <cell r="DZ235">
            <v>41214</v>
          </cell>
          <cell r="EA235">
            <v>41244</v>
          </cell>
          <cell r="EB235">
            <v>41275</v>
          </cell>
          <cell r="EC235">
            <v>41306</v>
          </cell>
          <cell r="ED235">
            <v>41334</v>
          </cell>
          <cell r="EE235">
            <v>41365</v>
          </cell>
          <cell r="EF235">
            <v>41395</v>
          </cell>
          <cell r="EG235">
            <v>41426</v>
          </cell>
          <cell r="EH235">
            <v>41456</v>
          </cell>
          <cell r="EI235">
            <v>41487</v>
          </cell>
        </row>
        <row r="236">
          <cell r="C236" t="str">
            <v>Monthly FTE Count</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row>
        <row r="240">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row>
        <row r="241">
          <cell r="H241">
            <v>37500</v>
          </cell>
          <cell r="I241">
            <v>37530</v>
          </cell>
          <cell r="J241">
            <v>37561</v>
          </cell>
          <cell r="K241">
            <v>37591</v>
          </cell>
          <cell r="L241">
            <v>37622</v>
          </cell>
          <cell r="M241">
            <v>37653</v>
          </cell>
          <cell r="N241">
            <v>37681</v>
          </cell>
          <cell r="O241">
            <v>37712</v>
          </cell>
          <cell r="P241">
            <v>37742</v>
          </cell>
          <cell r="Q241">
            <v>37773</v>
          </cell>
          <cell r="R241">
            <v>37803</v>
          </cell>
          <cell r="S241">
            <v>37834</v>
          </cell>
          <cell r="T241">
            <v>37865</v>
          </cell>
          <cell r="U241">
            <v>37895</v>
          </cell>
          <cell r="V241">
            <v>37926</v>
          </cell>
          <cell r="W241">
            <v>37956</v>
          </cell>
          <cell r="X241">
            <v>37987</v>
          </cell>
          <cell r="Y241">
            <v>38018</v>
          </cell>
          <cell r="Z241">
            <v>38047</v>
          </cell>
          <cell r="AA241">
            <v>38078</v>
          </cell>
          <cell r="AB241">
            <v>38108</v>
          </cell>
          <cell r="AC241">
            <v>38139</v>
          </cell>
          <cell r="AD241">
            <v>38169</v>
          </cell>
          <cell r="AE241">
            <v>38200</v>
          </cell>
          <cell r="AF241">
            <v>38231</v>
          </cell>
          <cell r="AG241">
            <v>38261</v>
          </cell>
          <cell r="AH241">
            <v>38292</v>
          </cell>
          <cell r="AI241">
            <v>38322</v>
          </cell>
          <cell r="AJ241">
            <v>38353</v>
          </cell>
          <cell r="AK241">
            <v>38384</v>
          </cell>
          <cell r="AL241">
            <v>38412</v>
          </cell>
          <cell r="AM241">
            <v>38443</v>
          </cell>
          <cell r="AN241">
            <v>38473</v>
          </cell>
          <cell r="AO241">
            <v>38504</v>
          </cell>
          <cell r="AP241">
            <v>38534</v>
          </cell>
          <cell r="AQ241">
            <v>38565</v>
          </cell>
          <cell r="AR241">
            <v>38596</v>
          </cell>
          <cell r="AS241">
            <v>38626</v>
          </cell>
          <cell r="AT241">
            <v>38657</v>
          </cell>
          <cell r="AU241">
            <v>38687</v>
          </cell>
          <cell r="AV241">
            <v>38718</v>
          </cell>
          <cell r="AW241">
            <v>38749</v>
          </cell>
          <cell r="AX241">
            <v>38777</v>
          </cell>
          <cell r="AY241">
            <v>38808</v>
          </cell>
          <cell r="AZ241">
            <v>38838</v>
          </cell>
          <cell r="BA241">
            <v>38869</v>
          </cell>
          <cell r="BB241">
            <v>38899</v>
          </cell>
          <cell r="BC241">
            <v>38930</v>
          </cell>
          <cell r="BD241">
            <v>38961</v>
          </cell>
          <cell r="BE241">
            <v>38991</v>
          </cell>
          <cell r="BF241">
            <v>39022</v>
          </cell>
          <cell r="BG241">
            <v>39052</v>
          </cell>
          <cell r="BH241">
            <v>39083</v>
          </cell>
          <cell r="BI241">
            <v>39114</v>
          </cell>
          <cell r="BJ241">
            <v>39142</v>
          </cell>
          <cell r="BK241">
            <v>39173</v>
          </cell>
          <cell r="BL241">
            <v>39203</v>
          </cell>
          <cell r="BM241">
            <v>39234</v>
          </cell>
          <cell r="BN241">
            <v>39264</v>
          </cell>
          <cell r="BO241">
            <v>39295</v>
          </cell>
          <cell r="BP241">
            <v>39326</v>
          </cell>
          <cell r="BQ241">
            <v>39356</v>
          </cell>
          <cell r="BR241">
            <v>39387</v>
          </cell>
          <cell r="BS241">
            <v>39417</v>
          </cell>
          <cell r="BT241">
            <v>39448</v>
          </cell>
          <cell r="BU241">
            <v>39479</v>
          </cell>
          <cell r="BV241">
            <v>39508</v>
          </cell>
          <cell r="BW241">
            <v>39539</v>
          </cell>
          <cell r="BX241">
            <v>39569</v>
          </cell>
          <cell r="BY241">
            <v>39600</v>
          </cell>
          <cell r="BZ241">
            <v>39630</v>
          </cell>
          <cell r="CA241">
            <v>39661</v>
          </cell>
          <cell r="CB241">
            <v>39692</v>
          </cell>
          <cell r="CC241">
            <v>39722</v>
          </cell>
          <cell r="CD241">
            <v>39753</v>
          </cell>
          <cell r="CE241">
            <v>39783</v>
          </cell>
          <cell r="CF241">
            <v>39814</v>
          </cell>
          <cell r="CG241">
            <v>39845</v>
          </cell>
          <cell r="CH241">
            <v>39873</v>
          </cell>
          <cell r="CI241">
            <v>39904</v>
          </cell>
          <cell r="CJ241">
            <v>39934</v>
          </cell>
          <cell r="CK241">
            <v>39965</v>
          </cell>
          <cell r="CL241">
            <v>39995</v>
          </cell>
          <cell r="CM241">
            <v>40026</v>
          </cell>
          <cell r="CN241">
            <v>40057</v>
          </cell>
          <cell r="CO241">
            <v>40087</v>
          </cell>
          <cell r="CP241">
            <v>40118</v>
          </cell>
          <cell r="CQ241">
            <v>40148</v>
          </cell>
          <cell r="CR241">
            <v>40179</v>
          </cell>
          <cell r="CS241">
            <v>40210</v>
          </cell>
          <cell r="CT241">
            <v>40238</v>
          </cell>
          <cell r="CU241">
            <v>40269</v>
          </cell>
          <cell r="CV241">
            <v>40299</v>
          </cell>
          <cell r="CW241">
            <v>40330</v>
          </cell>
          <cell r="CX241">
            <v>40360</v>
          </cell>
          <cell r="CY241">
            <v>40391</v>
          </cell>
          <cell r="CZ241">
            <v>40422</v>
          </cell>
          <cell r="DA241">
            <v>40452</v>
          </cell>
          <cell r="DB241">
            <v>40483</v>
          </cell>
          <cell r="DC241">
            <v>40513</v>
          </cell>
          <cell r="DD241">
            <v>40544</v>
          </cell>
          <cell r="DE241">
            <v>40575</v>
          </cell>
          <cell r="DF241">
            <v>40603</v>
          </cell>
          <cell r="DG241">
            <v>40634</v>
          </cell>
          <cell r="DH241">
            <v>40664</v>
          </cell>
          <cell r="DI241">
            <v>40695</v>
          </cell>
          <cell r="DJ241">
            <v>40725</v>
          </cell>
          <cell r="DK241">
            <v>40756</v>
          </cell>
          <cell r="DL241">
            <v>40787</v>
          </cell>
          <cell r="DM241">
            <v>40817</v>
          </cell>
          <cell r="DN241">
            <v>40848</v>
          </cell>
          <cell r="DO241">
            <v>40878</v>
          </cell>
          <cell r="DP241">
            <v>40909</v>
          </cell>
          <cell r="DQ241">
            <v>40940</v>
          </cell>
          <cell r="DR241">
            <v>40969</v>
          </cell>
          <cell r="DS241">
            <v>41000</v>
          </cell>
          <cell r="DT241">
            <v>41030</v>
          </cell>
          <cell r="DU241">
            <v>41061</v>
          </cell>
          <cell r="DV241">
            <v>41091</v>
          </cell>
          <cell r="DW241">
            <v>41122</v>
          </cell>
          <cell r="DX241">
            <v>41153</v>
          </cell>
          <cell r="DY241">
            <v>41183</v>
          </cell>
          <cell r="DZ241">
            <v>41214</v>
          </cell>
          <cell r="EA241">
            <v>41244</v>
          </cell>
          <cell r="EB241">
            <v>41275</v>
          </cell>
          <cell r="EC241">
            <v>41306</v>
          </cell>
          <cell r="ED241">
            <v>41334</v>
          </cell>
          <cell r="EE241">
            <v>41365</v>
          </cell>
          <cell r="EF241">
            <v>41395</v>
          </cell>
          <cell r="EG241">
            <v>41426</v>
          </cell>
          <cell r="EH241">
            <v>41456</v>
          </cell>
          <cell r="EI241">
            <v>41487</v>
          </cell>
        </row>
      </sheetData>
      <sheetData sheetId="25" refreshError="1"/>
      <sheetData sheetId="2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Chart"/>
      <sheetName val="Analysis"/>
      <sheetName val="PERSONS"/>
      <sheetName val="MALES"/>
      <sheetName val="FEMALES"/>
      <sheetName val="PERSONS 5 year"/>
      <sheetName val="MALES 5 year"/>
      <sheetName val="FEMALES 5 year"/>
      <sheetName val="ALL DATA StHAs"/>
      <sheetName val="WK10 Cap Bal Det"/>
      <sheetName val="WK11 GAAP IS Detail"/>
      <sheetName val="WK2 Bill-Exp Inputs"/>
      <sheetName val="WK16 Seat Capital Costs"/>
      <sheetName val="WK1 Key Assumpt"/>
      <sheetName val="3 TCB Summ"/>
      <sheetName val="5 ACN Mgt View"/>
      <sheetName val="6 ACN Mgt Fcst"/>
      <sheetName val="WK12 GAAP BS Detail"/>
      <sheetName val="WK3 Rev Rec Inputs"/>
      <sheetName val="WK5 Tax Cash Pay Inputs"/>
      <sheetName val="WK7 TCB Inputs"/>
      <sheetName val="WK9 Affil Share Inputs"/>
      <sheetName val="WK13 EVA Detail"/>
      <sheetName val="2 Fin Analysis"/>
      <sheetName val="WK14 Yr 1-3 Metrics Source Info"/>
      <sheetName val="WK15 DSO Calc"/>
      <sheetName val="WK4 Cap Ex Inputs"/>
      <sheetName val="WK6 Risk Adj Inputs"/>
      <sheetName val="WK8 Term Provisions"/>
    </sheetNames>
    <sheetDataSet>
      <sheetData sheetId="0" refreshError="1"/>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DAvC"/>
      <sheetName val="RefDExR"/>
      <sheetName val="RefDCurr"/>
      <sheetName val="ClaimRecordSpec"/>
      <sheetName val="IncomeRecordSpec"/>
      <sheetName val="PERSONS"/>
      <sheetName val="MALE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HFMR Coding"/>
      <sheetName val="T04"/>
      <sheetName val="RefDExR"/>
    </sheetNames>
    <sheetDataSet>
      <sheetData sheetId="0" refreshError="1"/>
      <sheetData sheetId="1" refreshError="1"/>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AC"/>
      <sheetName val="CHRE"/>
      <sheetName val="NICE"/>
      <sheetName val="NTA"/>
      <sheetName val="Sheet2"/>
      <sheetName val="Sheet3"/>
      <sheetName val="GSCC"/>
      <sheetName val="NHS BT"/>
      <sheetName val="CQC"/>
      <sheetName val="HFEA"/>
      <sheetName val="HPA"/>
      <sheetName val="HTA"/>
      <sheetName val="NHSi"/>
      <sheetName val="MHRA"/>
      <sheetName val="NIBSC"/>
      <sheetName val="NPSA"/>
      <sheetName val="NHS PROF"/>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utput"/>
      <sheetName val="Functions - costs (£)"/>
      <sheetName val="Functions - movement (%)"/>
      <sheetName val="List"/>
      <sheetName val="NAO Cost of Capital Calc"/>
      <sheetName val="Annex"/>
      <sheetName val="Defaults"/>
    </sheetNames>
    <sheetDataSet>
      <sheetData sheetId="0"/>
      <sheetData sheetId="1"/>
      <sheetData sheetId="2"/>
      <sheetData sheetId="3">
        <row r="1">
          <cell r="B1" t="str">
            <v>Communications</v>
          </cell>
        </row>
      </sheetData>
      <sheetData sheetId="4" refreshError="1"/>
      <sheetData sheetId="5" refreshError="1"/>
      <sheetData sheetId="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DC as at 10505"/>
      <sheetName val="Op Cap plan 0506"/>
      <sheetName val="Op Cap plan 5 yr"/>
      <sheetName val="IT&amp;T plan"/>
      <sheetName val="Estates Bids"/>
      <sheetName val="NHS cap exp 0405"/>
      <sheetName val="available b 0506"/>
      <sheetName val="PDC superc w FT app fig"/>
      <sheetName val="PDC Analysis"/>
      <sheetName val="redistb estates b"/>
      <sheetName val="med equip replacement"/>
      <sheetName val="Unique"/>
      <sheetName val="Interactive inputs &amp; results"/>
      <sheetName val="NHSLA02 - Commentary"/>
      <sheetName val="NHSLA04 - I&amp;E Budget Profile"/>
      <sheetName val="OldPCTs"/>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Template"/>
      <sheetName val="Introduction"/>
      <sheetName val="ALB01 P07"/>
      <sheetName val="ALB01 P06"/>
      <sheetName val="ALB02 P07"/>
      <sheetName val="ALB03 P07"/>
      <sheetName val="ALB04 P07"/>
      <sheetName val="ALB04 P03"/>
      <sheetName val="ALB05 P07"/>
      <sheetName val="ALB05 P03"/>
      <sheetName val="ALB05 P04"/>
      <sheetName val="ALB05 P05"/>
      <sheetName val="ALB05 P06"/>
      <sheetName val="ALB06 P07"/>
      <sheetName val="ALB06 P06"/>
      <sheetName val="ALB07 P07"/>
      <sheetName val="ALB07 P06"/>
      <sheetName val="ALB07 P14"/>
      <sheetName val="ALB08 P07"/>
      <sheetName val="ALB07 P05"/>
      <sheetName val="ALB08 P03"/>
      <sheetName val="ALB08 P04"/>
      <sheetName val="ALB08 P05"/>
      <sheetName val="ALB08 P06"/>
      <sheetName val="ALB09 P07"/>
      <sheetName val="ALB09 P06"/>
      <sheetName val="ALB10 P07"/>
      <sheetName val="NHSLA01 P07"/>
      <sheetName val="NHSLA02 P07"/>
      <sheetName val="NHSLA03 P07"/>
      <sheetName val="NHSLA04 P07"/>
      <sheetName val="NHSLA05 P07"/>
      <sheetName val="NHSLA06 P07"/>
      <sheetName val="NHSLA07 P07"/>
      <sheetName val="Validations"/>
      <sheetName val="Annex"/>
      <sheetName val="Unique"/>
      <sheetName val="Ref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ent 12 with ERO changes"/>
      <sheetName val="2003-04"/>
      <sheetName val="2004-05"/>
      <sheetName val="2005-06"/>
      <sheetName val="2006-07"/>
      <sheetName val="2007-08"/>
      <sheetName val="Near cash tracker"/>
      <sheetName val="RAB code"/>
      <sheetName val="Acc auth"/>
      <sheetName val="DH Subprogrammes"/>
      <sheetName val="Other codes"/>
      <sheetName val="RAB codes"/>
      <sheetName val="RFC Codes"/>
      <sheetName val="DEL AME Codes"/>
      <sheetName val="Assumption Inputs"/>
      <sheetName val="By CC"/>
      <sheetName val="Data"/>
    </sheetNames>
    <sheetDataSet>
      <sheetData sheetId="0" refreshError="1">
        <row r="3">
          <cell r="B3" t="str">
            <v>E15</v>
          </cell>
          <cell r="F3">
            <v>1</v>
          </cell>
          <cell r="G3">
            <v>110402</v>
          </cell>
          <cell r="K3">
            <v>0</v>
          </cell>
          <cell r="M3" t="str">
            <v>AME*(non-dept &amp; non-bud but in TME)</v>
          </cell>
          <cell r="N3" t="str">
            <v>Capital*(non-dept &amp; non-bud but in TME)</v>
          </cell>
          <cell r="Q3" t="str">
            <v>no</v>
          </cell>
          <cell r="X3" t="str">
            <v xml:space="preserve"> </v>
          </cell>
          <cell r="Y3" t="str">
            <v xml:space="preserve"> </v>
          </cell>
          <cell r="Z3" t="str">
            <v xml:space="preserve"> </v>
          </cell>
        </row>
        <row r="4">
          <cell r="B4" t="str">
            <v>E15</v>
          </cell>
          <cell r="F4">
            <v>1</v>
          </cell>
          <cell r="G4">
            <v>110403</v>
          </cell>
          <cell r="K4">
            <v>0</v>
          </cell>
          <cell r="M4" t="str">
            <v>AME*(non-dept &amp; non-bud but in TME)</v>
          </cell>
          <cell r="N4" t="str">
            <v>Capital*(non-dept &amp; non-bud but in TME)</v>
          </cell>
          <cell r="Q4" t="str">
            <v>no</v>
          </cell>
          <cell r="X4" t="str">
            <v xml:space="preserve"> </v>
          </cell>
          <cell r="Y4" t="str">
            <v xml:space="preserve"> </v>
          </cell>
          <cell r="Z4" t="str">
            <v xml:space="preserve"> </v>
          </cell>
        </row>
        <row r="5">
          <cell r="B5" t="str">
            <v>A15</v>
          </cell>
          <cell r="F5">
            <v>1</v>
          </cell>
          <cell r="G5">
            <v>110101</v>
          </cell>
          <cell r="K5">
            <v>0</v>
          </cell>
          <cell r="M5" t="str">
            <v>DEL</v>
          </cell>
          <cell r="N5" t="str">
            <v>Resource</v>
          </cell>
          <cell r="Q5" t="str">
            <v>yes</v>
          </cell>
          <cell r="X5">
            <v>3459573</v>
          </cell>
          <cell r="Y5" t="str">
            <v xml:space="preserve"> </v>
          </cell>
          <cell r="Z5" t="str">
            <v xml:space="preserve"> </v>
          </cell>
        </row>
        <row r="6">
          <cell r="B6" t="str">
            <v>A15</v>
          </cell>
          <cell r="F6">
            <v>6</v>
          </cell>
          <cell r="G6">
            <v>110101</v>
          </cell>
          <cell r="K6">
            <v>0</v>
          </cell>
          <cell r="M6" t="str">
            <v>DEL</v>
          </cell>
          <cell r="N6" t="str">
            <v>Resource</v>
          </cell>
          <cell r="Q6" t="str">
            <v>yes</v>
          </cell>
          <cell r="X6" t="str">
            <v xml:space="preserve"> </v>
          </cell>
          <cell r="Y6">
            <v>1836867</v>
          </cell>
          <cell r="Z6">
            <v>1836867</v>
          </cell>
        </row>
        <row r="7">
          <cell r="B7" t="str">
            <v>A15</v>
          </cell>
          <cell r="F7">
            <v>2</v>
          </cell>
          <cell r="G7">
            <v>110101</v>
          </cell>
          <cell r="K7">
            <v>0</v>
          </cell>
          <cell r="M7" t="str">
            <v>DEL</v>
          </cell>
          <cell r="N7" t="str">
            <v>Resource</v>
          </cell>
          <cell r="Q7" t="str">
            <v>yes</v>
          </cell>
          <cell r="X7" t="str">
            <v xml:space="preserve"> </v>
          </cell>
          <cell r="Y7" t="str">
            <v xml:space="preserve"> </v>
          </cell>
          <cell r="Z7" t="str">
            <v xml:space="preserve"> </v>
          </cell>
        </row>
        <row r="8">
          <cell r="B8" t="str">
            <v>A15</v>
          </cell>
          <cell r="F8">
            <v>8</v>
          </cell>
          <cell r="G8">
            <v>110101</v>
          </cell>
          <cell r="K8">
            <v>0</v>
          </cell>
          <cell r="M8" t="str">
            <v>DEL</v>
          </cell>
          <cell r="N8" t="str">
            <v>Resource</v>
          </cell>
          <cell r="Q8" t="str">
            <v>yes</v>
          </cell>
          <cell r="X8" t="str">
            <v xml:space="preserve"> </v>
          </cell>
          <cell r="Y8" t="str">
            <v xml:space="preserve"> </v>
          </cell>
          <cell r="Z8" t="str">
            <v xml:space="preserve"> </v>
          </cell>
        </row>
        <row r="9">
          <cell r="B9" t="str">
            <v>A15</v>
          </cell>
          <cell r="F9">
            <v>12</v>
          </cell>
          <cell r="G9">
            <v>110101</v>
          </cell>
          <cell r="K9">
            <v>0</v>
          </cell>
          <cell r="M9" t="str">
            <v>DEL</v>
          </cell>
          <cell r="N9" t="str">
            <v>Resource</v>
          </cell>
          <cell r="Q9" t="str">
            <v>yes</v>
          </cell>
          <cell r="X9" t="str">
            <v xml:space="preserve"> </v>
          </cell>
          <cell r="Y9" t="str">
            <v xml:space="preserve"> </v>
          </cell>
          <cell r="Z9" t="str">
            <v xml:space="preserve"> </v>
          </cell>
        </row>
        <row r="10">
          <cell r="B10" t="str">
            <v>A15</v>
          </cell>
          <cell r="F10">
            <v>2</v>
          </cell>
          <cell r="G10">
            <v>110101</v>
          </cell>
          <cell r="K10">
            <v>0</v>
          </cell>
          <cell r="M10" t="str">
            <v>DEL</v>
          </cell>
          <cell r="N10" t="str">
            <v>Resource</v>
          </cell>
          <cell r="Q10" t="str">
            <v>yes</v>
          </cell>
          <cell r="X10" t="str">
            <v xml:space="preserve"> </v>
          </cell>
          <cell r="Y10">
            <v>3459573</v>
          </cell>
          <cell r="Z10">
            <v>3459573</v>
          </cell>
        </row>
        <row r="11">
          <cell r="B11" t="str">
            <v>A15</v>
          </cell>
          <cell r="F11">
            <v>2</v>
          </cell>
          <cell r="G11">
            <v>110101</v>
          </cell>
          <cell r="K11">
            <v>0</v>
          </cell>
          <cell r="M11" t="str">
            <v>DEL</v>
          </cell>
          <cell r="N11" t="str">
            <v>Resource</v>
          </cell>
          <cell r="Q11" t="str">
            <v>yes</v>
          </cell>
          <cell r="X11" t="str">
            <v xml:space="preserve"> </v>
          </cell>
          <cell r="Y11">
            <v>-2010000</v>
          </cell>
          <cell r="Z11">
            <v>-2010000</v>
          </cell>
        </row>
        <row r="12">
          <cell r="B12" t="str">
            <v>A15</v>
          </cell>
          <cell r="F12">
            <v>3</v>
          </cell>
          <cell r="G12">
            <v>110101</v>
          </cell>
          <cell r="K12">
            <v>0</v>
          </cell>
          <cell r="M12" t="str">
            <v>DEL</v>
          </cell>
          <cell r="N12" t="str">
            <v>Resource</v>
          </cell>
          <cell r="Q12" t="str">
            <v>yes</v>
          </cell>
          <cell r="X12" t="str">
            <v xml:space="preserve"> </v>
          </cell>
          <cell r="Y12" t="str">
            <v xml:space="preserve"> </v>
          </cell>
          <cell r="Z12" t="str">
            <v xml:space="preserve"> </v>
          </cell>
        </row>
        <row r="13">
          <cell r="B13" t="str">
            <v>A15</v>
          </cell>
          <cell r="F13">
            <v>9</v>
          </cell>
          <cell r="G13">
            <v>110201</v>
          </cell>
          <cell r="K13" t="str">
            <v>PSS</v>
          </cell>
          <cell r="M13" t="str">
            <v>DEL</v>
          </cell>
          <cell r="N13" t="str">
            <v>Resource</v>
          </cell>
          <cell r="Q13" t="str">
            <v>yes</v>
          </cell>
          <cell r="X13" t="str">
            <v xml:space="preserve"> </v>
          </cell>
          <cell r="Y13" t="str">
            <v xml:space="preserve"> </v>
          </cell>
          <cell r="Z13" t="str">
            <v xml:space="preserve"> </v>
          </cell>
        </row>
        <row r="14">
          <cell r="B14" t="str">
            <v>A15</v>
          </cell>
          <cell r="F14">
            <v>9</v>
          </cell>
          <cell r="G14">
            <v>110306</v>
          </cell>
          <cell r="K14">
            <v>0</v>
          </cell>
          <cell r="M14" t="str">
            <v>DEL</v>
          </cell>
          <cell r="N14" t="str">
            <v>Resource</v>
          </cell>
          <cell r="Q14" t="str">
            <v>yes</v>
          </cell>
          <cell r="X14" t="str">
            <v xml:space="preserve"> </v>
          </cell>
          <cell r="Y14" t="str">
            <v xml:space="preserve"> </v>
          </cell>
          <cell r="Z14" t="str">
            <v xml:space="preserve"> </v>
          </cell>
        </row>
        <row r="15">
          <cell r="B15" t="str">
            <v>A15</v>
          </cell>
          <cell r="F15">
            <v>9</v>
          </cell>
          <cell r="G15">
            <v>110306</v>
          </cell>
          <cell r="K15">
            <v>0</v>
          </cell>
          <cell r="M15" t="str">
            <v>DEL</v>
          </cell>
          <cell r="N15" t="str">
            <v>Resource</v>
          </cell>
          <cell r="Q15" t="str">
            <v>yes</v>
          </cell>
          <cell r="X15" t="str">
            <v xml:space="preserve"> </v>
          </cell>
          <cell r="Y15" t="str">
            <v xml:space="preserve"> </v>
          </cell>
          <cell r="Z15" t="str">
            <v xml:space="preserve"> </v>
          </cell>
        </row>
        <row r="16">
          <cell r="B16" t="str">
            <v>A15</v>
          </cell>
          <cell r="F16">
            <v>9</v>
          </cell>
          <cell r="G16">
            <v>110306</v>
          </cell>
          <cell r="K16">
            <v>0</v>
          </cell>
          <cell r="M16" t="str">
            <v>DEL</v>
          </cell>
          <cell r="N16" t="str">
            <v>Resource</v>
          </cell>
          <cell r="Q16" t="str">
            <v>yes</v>
          </cell>
          <cell r="X16" t="str">
            <v xml:space="preserve"> </v>
          </cell>
          <cell r="Y16" t="str">
            <v xml:space="preserve"> </v>
          </cell>
          <cell r="Z16" t="str">
            <v xml:space="preserve"> </v>
          </cell>
        </row>
        <row r="17">
          <cell r="B17" t="str">
            <v>A15</v>
          </cell>
          <cell r="F17">
            <v>9</v>
          </cell>
          <cell r="G17">
            <v>110401</v>
          </cell>
          <cell r="K17">
            <v>0</v>
          </cell>
          <cell r="M17" t="str">
            <v>DEL</v>
          </cell>
          <cell r="N17" t="str">
            <v>Resource</v>
          </cell>
          <cell r="Q17" t="str">
            <v>yes</v>
          </cell>
          <cell r="X17" t="str">
            <v xml:space="preserve"> </v>
          </cell>
          <cell r="Y17" t="str">
            <v xml:space="preserve"> </v>
          </cell>
          <cell r="Z17" t="str">
            <v xml:space="preserve"> </v>
          </cell>
        </row>
        <row r="18">
          <cell r="B18" t="str">
            <v>A15</v>
          </cell>
          <cell r="F18">
            <v>9</v>
          </cell>
          <cell r="G18">
            <v>110401</v>
          </cell>
          <cell r="K18">
            <v>0</v>
          </cell>
          <cell r="M18" t="str">
            <v>DEL</v>
          </cell>
          <cell r="N18" t="str">
            <v>Resource</v>
          </cell>
          <cell r="Q18" t="str">
            <v>yes</v>
          </cell>
          <cell r="X18" t="str">
            <v xml:space="preserve"> </v>
          </cell>
          <cell r="Y18" t="str">
            <v xml:space="preserve"> </v>
          </cell>
          <cell r="Z18" t="str">
            <v xml:space="preserve"> </v>
          </cell>
        </row>
        <row r="19">
          <cell r="B19" t="str">
            <v>A15</v>
          </cell>
          <cell r="F19">
            <v>9</v>
          </cell>
          <cell r="G19">
            <v>110407</v>
          </cell>
          <cell r="K19">
            <v>0</v>
          </cell>
          <cell r="M19" t="str">
            <v>DEL</v>
          </cell>
          <cell r="N19" t="str">
            <v>Resource</v>
          </cell>
          <cell r="Q19" t="str">
            <v>yes</v>
          </cell>
          <cell r="X19" t="str">
            <v xml:space="preserve"> </v>
          </cell>
          <cell r="Y19" t="str">
            <v xml:space="preserve"> </v>
          </cell>
          <cell r="Z19" t="str">
            <v xml:space="preserve"> </v>
          </cell>
        </row>
        <row r="20">
          <cell r="B20" t="str">
            <v>A15</v>
          </cell>
          <cell r="F20">
            <v>1</v>
          </cell>
          <cell r="G20">
            <v>110201</v>
          </cell>
          <cell r="K20" t="str">
            <v>PSS</v>
          </cell>
          <cell r="M20" t="str">
            <v>DEL</v>
          </cell>
          <cell r="N20" t="str">
            <v>Resource</v>
          </cell>
          <cell r="Q20" t="str">
            <v>yes</v>
          </cell>
          <cell r="X20">
            <v>5728</v>
          </cell>
          <cell r="Y20" t="str">
            <v xml:space="preserve"> </v>
          </cell>
          <cell r="Z20" t="str">
            <v xml:space="preserve"> </v>
          </cell>
        </row>
        <row r="21">
          <cell r="B21" t="str">
            <v>A15</v>
          </cell>
          <cell r="F21">
            <v>2</v>
          </cell>
          <cell r="G21">
            <v>110201</v>
          </cell>
          <cell r="K21" t="str">
            <v>PSS</v>
          </cell>
          <cell r="M21" t="str">
            <v>DEL</v>
          </cell>
          <cell r="N21" t="str">
            <v>Resource</v>
          </cell>
          <cell r="Q21" t="str">
            <v>yes</v>
          </cell>
          <cell r="X21" t="str">
            <v xml:space="preserve"> </v>
          </cell>
          <cell r="Y21" t="str">
            <v xml:space="preserve"> </v>
          </cell>
          <cell r="Z21" t="str">
            <v xml:space="preserve"> </v>
          </cell>
        </row>
        <row r="22">
          <cell r="B22" t="str">
            <v>A15</v>
          </cell>
          <cell r="F22">
            <v>2</v>
          </cell>
          <cell r="G22">
            <v>110201</v>
          </cell>
          <cell r="K22" t="str">
            <v>PSS</v>
          </cell>
          <cell r="M22" t="str">
            <v>DEL</v>
          </cell>
          <cell r="N22" t="str">
            <v>Resource</v>
          </cell>
          <cell r="Q22" t="str">
            <v>yes</v>
          </cell>
          <cell r="X22" t="str">
            <v xml:space="preserve"> </v>
          </cell>
          <cell r="Y22">
            <v>5728</v>
          </cell>
          <cell r="Z22">
            <v>5728</v>
          </cell>
        </row>
        <row r="23">
          <cell r="B23" t="str">
            <v>A15</v>
          </cell>
          <cell r="F23">
            <v>12</v>
          </cell>
          <cell r="G23">
            <v>110201</v>
          </cell>
          <cell r="K23" t="str">
            <v>PSS</v>
          </cell>
          <cell r="M23" t="str">
            <v>DEL</v>
          </cell>
          <cell r="N23" t="str">
            <v>Resource</v>
          </cell>
          <cell r="Q23" t="str">
            <v>yes</v>
          </cell>
          <cell r="X23" t="str">
            <v xml:space="preserve"> </v>
          </cell>
          <cell r="Y23" t="str">
            <v xml:space="preserve"> </v>
          </cell>
          <cell r="Z23" t="str">
            <v xml:space="preserve"> </v>
          </cell>
        </row>
        <row r="24">
          <cell r="B24" t="str">
            <v>A15</v>
          </cell>
          <cell r="F24">
            <v>12</v>
          </cell>
          <cell r="G24">
            <v>110202</v>
          </cell>
          <cell r="K24" t="str">
            <v>PSS</v>
          </cell>
          <cell r="M24" t="str">
            <v>non-budget</v>
          </cell>
          <cell r="N24" t="str">
            <v>non-budget</v>
          </cell>
          <cell r="Q24" t="str">
            <v>yes</v>
          </cell>
          <cell r="X24">
            <v>6387365</v>
          </cell>
          <cell r="Y24" t="str">
            <v xml:space="preserve"> </v>
          </cell>
          <cell r="Z24" t="str">
            <v xml:space="preserve"> </v>
          </cell>
        </row>
        <row r="25">
          <cell r="B25" t="str">
            <v>A15</v>
          </cell>
          <cell r="F25">
            <v>1</v>
          </cell>
          <cell r="G25">
            <v>110302</v>
          </cell>
          <cell r="K25">
            <v>0</v>
          </cell>
          <cell r="M25" t="str">
            <v>DEL</v>
          </cell>
          <cell r="N25" t="str">
            <v>Resource</v>
          </cell>
          <cell r="Q25" t="str">
            <v>yes</v>
          </cell>
          <cell r="X25">
            <v>5959</v>
          </cell>
          <cell r="Y25" t="str">
            <v xml:space="preserve"> </v>
          </cell>
          <cell r="Z25" t="str">
            <v xml:space="preserve"> </v>
          </cell>
        </row>
        <row r="26">
          <cell r="B26" t="str">
            <v>A15</v>
          </cell>
          <cell r="F26">
            <v>3</v>
          </cell>
          <cell r="G26">
            <v>110302</v>
          </cell>
          <cell r="K26">
            <v>0</v>
          </cell>
          <cell r="M26" t="str">
            <v>DEL</v>
          </cell>
          <cell r="N26" t="str">
            <v>Resource</v>
          </cell>
          <cell r="Q26" t="str">
            <v>yes</v>
          </cell>
          <cell r="X26">
            <v>2465</v>
          </cell>
          <cell r="Y26" t="str">
            <v xml:space="preserve"> </v>
          </cell>
          <cell r="Z26" t="str">
            <v xml:space="preserve"> </v>
          </cell>
        </row>
        <row r="27">
          <cell r="B27" t="str">
            <v>A15</v>
          </cell>
          <cell r="F27">
            <v>2</v>
          </cell>
          <cell r="G27">
            <v>110302</v>
          </cell>
          <cell r="K27">
            <v>0</v>
          </cell>
          <cell r="M27" t="str">
            <v>DEL</v>
          </cell>
          <cell r="N27" t="str">
            <v>Resource</v>
          </cell>
          <cell r="Q27" t="str">
            <v>yes</v>
          </cell>
          <cell r="X27" t="str">
            <v xml:space="preserve"> </v>
          </cell>
          <cell r="Y27">
            <v>5959</v>
          </cell>
          <cell r="Z27">
            <v>5959</v>
          </cell>
        </row>
        <row r="28">
          <cell r="B28" t="str">
            <v>A15</v>
          </cell>
          <cell r="F28">
            <v>3</v>
          </cell>
          <cell r="G28">
            <v>110302</v>
          </cell>
          <cell r="K28">
            <v>0</v>
          </cell>
          <cell r="M28" t="str">
            <v>DEL</v>
          </cell>
          <cell r="N28" t="str">
            <v>Resource</v>
          </cell>
          <cell r="Q28" t="str">
            <v>yes</v>
          </cell>
          <cell r="X28" t="str">
            <v xml:space="preserve"> </v>
          </cell>
          <cell r="Y28" t="str">
            <v xml:space="preserve"> </v>
          </cell>
          <cell r="Z28" t="str">
            <v xml:space="preserve"> </v>
          </cell>
        </row>
        <row r="29">
          <cell r="B29" t="str">
            <v>A15</v>
          </cell>
          <cell r="F29">
            <v>12</v>
          </cell>
          <cell r="G29">
            <v>110202</v>
          </cell>
          <cell r="K29" t="str">
            <v>PSS</v>
          </cell>
          <cell r="M29" t="str">
            <v>non-budget</v>
          </cell>
          <cell r="N29" t="str">
            <v>non-budget</v>
          </cell>
          <cell r="Q29" t="str">
            <v>yes</v>
          </cell>
          <cell r="X29">
            <v>191181</v>
          </cell>
          <cell r="Y29" t="str">
            <v xml:space="preserve"> </v>
          </cell>
          <cell r="Z29" t="str">
            <v xml:space="preserve"> </v>
          </cell>
        </row>
        <row r="30">
          <cell r="B30" t="str">
            <v>A15</v>
          </cell>
          <cell r="F30">
            <v>1</v>
          </cell>
          <cell r="G30">
            <v>110306</v>
          </cell>
          <cell r="K30">
            <v>0</v>
          </cell>
          <cell r="M30" t="str">
            <v>DEL</v>
          </cell>
          <cell r="N30" t="str">
            <v>Resource</v>
          </cell>
          <cell r="Q30" t="str">
            <v>yes</v>
          </cell>
          <cell r="X30">
            <v>86032</v>
          </cell>
          <cell r="Y30" t="str">
            <v xml:space="preserve"> </v>
          </cell>
          <cell r="Z30" t="str">
            <v xml:space="preserve"> </v>
          </cell>
        </row>
        <row r="31">
          <cell r="B31" t="str">
            <v>A15</v>
          </cell>
          <cell r="F31">
            <v>6</v>
          </cell>
          <cell r="G31">
            <v>110306</v>
          </cell>
          <cell r="K31">
            <v>0</v>
          </cell>
          <cell r="M31" t="str">
            <v>DEL</v>
          </cell>
          <cell r="N31" t="str">
            <v>Resource</v>
          </cell>
          <cell r="Q31" t="str">
            <v>yes</v>
          </cell>
          <cell r="X31">
            <v>110</v>
          </cell>
          <cell r="Y31" t="str">
            <v xml:space="preserve"> </v>
          </cell>
          <cell r="Z31" t="str">
            <v xml:space="preserve"> </v>
          </cell>
        </row>
        <row r="32">
          <cell r="B32" t="str">
            <v>A15</v>
          </cell>
          <cell r="F32">
            <v>2</v>
          </cell>
          <cell r="G32">
            <v>110306</v>
          </cell>
          <cell r="K32">
            <v>0</v>
          </cell>
          <cell r="M32" t="str">
            <v>DEL</v>
          </cell>
          <cell r="N32" t="str">
            <v>Resource</v>
          </cell>
          <cell r="Q32" t="str">
            <v>yes</v>
          </cell>
          <cell r="X32" t="str">
            <v xml:space="preserve"> </v>
          </cell>
          <cell r="Y32">
            <v>86032</v>
          </cell>
          <cell r="Z32">
            <v>86032</v>
          </cell>
        </row>
        <row r="33">
          <cell r="B33" t="str">
            <v>A15</v>
          </cell>
          <cell r="F33">
            <v>1</v>
          </cell>
          <cell r="G33">
            <v>110306</v>
          </cell>
          <cell r="K33">
            <v>0</v>
          </cell>
          <cell r="M33" t="str">
            <v>DEL</v>
          </cell>
          <cell r="N33" t="str">
            <v>Resource</v>
          </cell>
          <cell r="Q33" t="str">
            <v>yes</v>
          </cell>
          <cell r="X33">
            <v>24851</v>
          </cell>
          <cell r="Y33" t="str">
            <v xml:space="preserve"> </v>
          </cell>
          <cell r="Z33" t="str">
            <v xml:space="preserve"> </v>
          </cell>
        </row>
        <row r="34">
          <cell r="B34" t="str">
            <v>A15</v>
          </cell>
          <cell r="F34">
            <v>3</v>
          </cell>
          <cell r="G34">
            <v>110306</v>
          </cell>
          <cell r="K34">
            <v>0</v>
          </cell>
          <cell r="M34" t="str">
            <v>DEL</v>
          </cell>
          <cell r="N34" t="str">
            <v>Resource</v>
          </cell>
          <cell r="Q34" t="str">
            <v>yes</v>
          </cell>
          <cell r="X34">
            <v>500</v>
          </cell>
          <cell r="Y34" t="str">
            <v xml:space="preserve"> </v>
          </cell>
          <cell r="Z34" t="str">
            <v xml:space="preserve"> </v>
          </cell>
        </row>
        <row r="35">
          <cell r="B35" t="str">
            <v>A15</v>
          </cell>
          <cell r="F35">
            <v>2</v>
          </cell>
          <cell r="G35">
            <v>110306</v>
          </cell>
          <cell r="K35">
            <v>0</v>
          </cell>
          <cell r="M35" t="str">
            <v>DEL</v>
          </cell>
          <cell r="N35" t="str">
            <v>Resource</v>
          </cell>
          <cell r="Q35" t="str">
            <v>yes</v>
          </cell>
          <cell r="X35" t="str">
            <v xml:space="preserve"> </v>
          </cell>
          <cell r="Y35">
            <v>24851</v>
          </cell>
          <cell r="Z35">
            <v>24851</v>
          </cell>
        </row>
        <row r="36">
          <cell r="B36" t="str">
            <v>A15</v>
          </cell>
          <cell r="F36">
            <v>3</v>
          </cell>
          <cell r="G36">
            <v>110306</v>
          </cell>
          <cell r="K36">
            <v>0</v>
          </cell>
          <cell r="M36" t="str">
            <v>DEL</v>
          </cell>
          <cell r="N36" t="str">
            <v>Resource</v>
          </cell>
          <cell r="Q36" t="str">
            <v>yes</v>
          </cell>
          <cell r="X36" t="str">
            <v xml:space="preserve"> </v>
          </cell>
          <cell r="Y36" t="str">
            <v xml:space="preserve"> </v>
          </cell>
          <cell r="Z36" t="str">
            <v xml:space="preserve"> </v>
          </cell>
        </row>
        <row r="37">
          <cell r="B37" t="str">
            <v>A15</v>
          </cell>
          <cell r="F37">
            <v>1</v>
          </cell>
          <cell r="G37">
            <v>110401</v>
          </cell>
          <cell r="K37">
            <v>0</v>
          </cell>
          <cell r="M37" t="str">
            <v>DEL</v>
          </cell>
          <cell r="N37" t="str">
            <v>Resource</v>
          </cell>
          <cell r="Q37" t="str">
            <v>yes</v>
          </cell>
          <cell r="X37">
            <v>133093</v>
          </cell>
          <cell r="Y37" t="str">
            <v xml:space="preserve"> </v>
          </cell>
          <cell r="Z37" t="str">
            <v xml:space="preserve"> </v>
          </cell>
        </row>
        <row r="38">
          <cell r="B38" t="str">
            <v>A15</v>
          </cell>
          <cell r="F38">
            <v>1</v>
          </cell>
          <cell r="G38">
            <v>110401</v>
          </cell>
          <cell r="K38">
            <v>0</v>
          </cell>
          <cell r="M38" t="str">
            <v>DEL</v>
          </cell>
          <cell r="N38" t="str">
            <v>Resource</v>
          </cell>
          <cell r="Q38" t="str">
            <v>yes</v>
          </cell>
          <cell r="X38">
            <v>8215</v>
          </cell>
          <cell r="Y38" t="str">
            <v xml:space="preserve"> </v>
          </cell>
          <cell r="Z38" t="str">
            <v xml:space="preserve"> </v>
          </cell>
        </row>
        <row r="39">
          <cell r="B39" t="str">
            <v>A15</v>
          </cell>
          <cell r="F39">
            <v>6</v>
          </cell>
          <cell r="G39">
            <v>110401</v>
          </cell>
          <cell r="K39">
            <v>0</v>
          </cell>
          <cell r="M39" t="str">
            <v>DEL</v>
          </cell>
          <cell r="N39" t="str">
            <v>Resource</v>
          </cell>
          <cell r="Q39" t="str">
            <v>yes</v>
          </cell>
          <cell r="X39">
            <v>-12000</v>
          </cell>
          <cell r="Y39">
            <v>-11000</v>
          </cell>
          <cell r="Z39" t="str">
            <v xml:space="preserve"> </v>
          </cell>
        </row>
        <row r="40">
          <cell r="B40" t="str">
            <v>A15</v>
          </cell>
          <cell r="F40">
            <v>6</v>
          </cell>
          <cell r="G40">
            <v>110401</v>
          </cell>
          <cell r="K40">
            <v>0</v>
          </cell>
          <cell r="M40" t="str">
            <v>DEL</v>
          </cell>
          <cell r="N40" t="str">
            <v>Resource</v>
          </cell>
          <cell r="Q40" t="str">
            <v>yes</v>
          </cell>
          <cell r="X40">
            <v>-18000</v>
          </cell>
          <cell r="Y40">
            <v>-20000</v>
          </cell>
          <cell r="Z40">
            <v>-22000</v>
          </cell>
        </row>
        <row r="41">
          <cell r="B41" t="str">
            <v>A15</v>
          </cell>
          <cell r="F41">
            <v>6</v>
          </cell>
          <cell r="G41">
            <v>110401</v>
          </cell>
          <cell r="K41">
            <v>0</v>
          </cell>
          <cell r="M41" t="str">
            <v>DEL</v>
          </cell>
          <cell r="N41" t="str">
            <v>Resource</v>
          </cell>
          <cell r="Q41" t="str">
            <v>yes</v>
          </cell>
          <cell r="X41">
            <v>-3715</v>
          </cell>
          <cell r="Y41" t="str">
            <v xml:space="preserve"> </v>
          </cell>
          <cell r="Z41" t="str">
            <v xml:space="preserve"> </v>
          </cell>
        </row>
        <row r="42">
          <cell r="B42" t="str">
            <v>A15</v>
          </cell>
          <cell r="F42">
            <v>6</v>
          </cell>
          <cell r="G42">
            <v>110401</v>
          </cell>
          <cell r="K42">
            <v>0</v>
          </cell>
          <cell r="M42" t="str">
            <v>DEL</v>
          </cell>
          <cell r="N42" t="str">
            <v>Resource</v>
          </cell>
          <cell r="Q42" t="str">
            <v>yes</v>
          </cell>
          <cell r="X42">
            <v>-110</v>
          </cell>
          <cell r="Y42" t="str">
            <v xml:space="preserve"> </v>
          </cell>
          <cell r="Z42" t="str">
            <v xml:space="preserve"> </v>
          </cell>
        </row>
        <row r="43">
          <cell r="B43" t="str">
            <v>A15</v>
          </cell>
          <cell r="F43">
            <v>6</v>
          </cell>
          <cell r="G43">
            <v>110401</v>
          </cell>
          <cell r="K43">
            <v>0</v>
          </cell>
          <cell r="M43" t="str">
            <v>DEL</v>
          </cell>
          <cell r="N43" t="str">
            <v>Resource</v>
          </cell>
          <cell r="Q43" t="str">
            <v>yes</v>
          </cell>
          <cell r="X43">
            <v>314</v>
          </cell>
          <cell r="Y43">
            <v>314</v>
          </cell>
          <cell r="Z43">
            <v>314</v>
          </cell>
        </row>
        <row r="44">
          <cell r="B44" t="str">
            <v>A15</v>
          </cell>
          <cell r="F44">
            <v>6</v>
          </cell>
          <cell r="G44">
            <v>110401</v>
          </cell>
          <cell r="K44">
            <v>0</v>
          </cell>
          <cell r="M44" t="str">
            <v>DEL</v>
          </cell>
          <cell r="N44" t="str">
            <v>Resource</v>
          </cell>
          <cell r="Q44" t="str">
            <v>yes</v>
          </cell>
          <cell r="X44">
            <v>40600</v>
          </cell>
          <cell r="Y44">
            <v>39600</v>
          </cell>
          <cell r="Z44">
            <v>39600</v>
          </cell>
        </row>
        <row r="45">
          <cell r="B45" t="str">
            <v>A15</v>
          </cell>
          <cell r="F45">
            <v>6</v>
          </cell>
          <cell r="G45">
            <v>110401</v>
          </cell>
          <cell r="K45">
            <v>0</v>
          </cell>
          <cell r="M45" t="str">
            <v>DEL</v>
          </cell>
          <cell r="N45" t="str">
            <v>Resource</v>
          </cell>
          <cell r="Q45" t="str">
            <v>yes</v>
          </cell>
          <cell r="X45">
            <v>798</v>
          </cell>
          <cell r="Y45">
            <v>798</v>
          </cell>
          <cell r="Z45">
            <v>798</v>
          </cell>
        </row>
        <row r="46">
          <cell r="B46" t="str">
            <v>A15</v>
          </cell>
          <cell r="F46">
            <v>6</v>
          </cell>
          <cell r="G46">
            <v>110401</v>
          </cell>
          <cell r="K46">
            <v>0</v>
          </cell>
          <cell r="M46" t="str">
            <v>DEL</v>
          </cell>
          <cell r="N46" t="str">
            <v>Resource</v>
          </cell>
          <cell r="Q46" t="str">
            <v>yes</v>
          </cell>
          <cell r="X46">
            <v>-3000</v>
          </cell>
          <cell r="Y46" t="str">
            <v xml:space="preserve"> </v>
          </cell>
          <cell r="Z46" t="str">
            <v xml:space="preserve"> </v>
          </cell>
        </row>
        <row r="47">
          <cell r="B47" t="str">
            <v>A15</v>
          </cell>
          <cell r="F47">
            <v>6</v>
          </cell>
          <cell r="G47">
            <v>110401</v>
          </cell>
          <cell r="K47">
            <v>0</v>
          </cell>
          <cell r="M47" t="str">
            <v>DEL</v>
          </cell>
          <cell r="N47" t="str">
            <v>Resource</v>
          </cell>
          <cell r="Q47" t="str">
            <v>yes</v>
          </cell>
          <cell r="X47" t="str">
            <v xml:space="preserve"> </v>
          </cell>
          <cell r="Y47" t="str">
            <v xml:space="preserve"> </v>
          </cell>
          <cell r="Z47" t="str">
            <v xml:space="preserve"> </v>
          </cell>
        </row>
        <row r="48">
          <cell r="B48" t="str">
            <v>A15</v>
          </cell>
          <cell r="F48">
            <v>6</v>
          </cell>
          <cell r="G48">
            <v>110401</v>
          </cell>
          <cell r="K48">
            <v>0</v>
          </cell>
          <cell r="M48" t="str">
            <v>DEL</v>
          </cell>
          <cell r="N48" t="str">
            <v>Resource</v>
          </cell>
          <cell r="Q48" t="str">
            <v>yes</v>
          </cell>
          <cell r="X48">
            <v>3012</v>
          </cell>
          <cell r="Y48" t="str">
            <v xml:space="preserve"> </v>
          </cell>
          <cell r="Z48" t="str">
            <v xml:space="preserve"> </v>
          </cell>
        </row>
        <row r="49">
          <cell r="B49" t="str">
            <v>A15</v>
          </cell>
          <cell r="F49">
            <v>2</v>
          </cell>
          <cell r="G49">
            <v>110401</v>
          </cell>
          <cell r="K49">
            <v>0</v>
          </cell>
          <cell r="M49" t="str">
            <v>DEL</v>
          </cell>
          <cell r="N49" t="str">
            <v>Resource</v>
          </cell>
          <cell r="Q49" t="str">
            <v>yes</v>
          </cell>
          <cell r="X49" t="str">
            <v xml:space="preserve"> </v>
          </cell>
          <cell r="Y49" t="str">
            <v xml:space="preserve"> </v>
          </cell>
          <cell r="Z49" t="str">
            <v xml:space="preserve"> </v>
          </cell>
        </row>
        <row r="50">
          <cell r="B50" t="str">
            <v>A15</v>
          </cell>
          <cell r="F50">
            <v>4</v>
          </cell>
          <cell r="G50">
            <v>110401</v>
          </cell>
          <cell r="K50">
            <v>0</v>
          </cell>
          <cell r="M50" t="str">
            <v>DEL</v>
          </cell>
          <cell r="N50" t="str">
            <v>Resource</v>
          </cell>
          <cell r="Q50" t="str">
            <v>yes</v>
          </cell>
          <cell r="X50" t="str">
            <v xml:space="preserve"> </v>
          </cell>
          <cell r="Y50" t="str">
            <v xml:space="preserve"> </v>
          </cell>
          <cell r="Z50" t="str">
            <v xml:space="preserve"> </v>
          </cell>
        </row>
        <row r="51">
          <cell r="B51" t="str">
            <v>A15</v>
          </cell>
          <cell r="F51">
            <v>2</v>
          </cell>
          <cell r="G51">
            <v>110401</v>
          </cell>
          <cell r="K51">
            <v>0</v>
          </cell>
          <cell r="M51" t="str">
            <v>DEL</v>
          </cell>
          <cell r="N51" t="str">
            <v>Resource</v>
          </cell>
          <cell r="Q51" t="str">
            <v>yes</v>
          </cell>
          <cell r="X51" t="str">
            <v xml:space="preserve"> </v>
          </cell>
          <cell r="Y51">
            <v>132415</v>
          </cell>
          <cell r="Z51">
            <v>125058</v>
          </cell>
        </row>
        <row r="52">
          <cell r="B52" t="str">
            <v>A15</v>
          </cell>
          <cell r="F52">
            <v>2</v>
          </cell>
          <cell r="G52">
            <v>110401</v>
          </cell>
          <cell r="K52">
            <v>0</v>
          </cell>
          <cell r="M52" t="str">
            <v>DEL</v>
          </cell>
          <cell r="N52" t="str">
            <v>Resource</v>
          </cell>
          <cell r="Q52" t="str">
            <v>yes</v>
          </cell>
          <cell r="X52" t="str">
            <v xml:space="preserve"> </v>
          </cell>
          <cell r="Y52">
            <v>8215</v>
          </cell>
          <cell r="Z52">
            <v>8215</v>
          </cell>
        </row>
        <row r="53">
          <cell r="B53" t="str">
            <v>A15</v>
          </cell>
          <cell r="F53">
            <v>6</v>
          </cell>
          <cell r="G53">
            <v>110401</v>
          </cell>
          <cell r="K53">
            <v>0</v>
          </cell>
          <cell r="M53" t="str">
            <v>DEL</v>
          </cell>
          <cell r="N53" t="str">
            <v>Resource</v>
          </cell>
          <cell r="Q53" t="str">
            <v>yes</v>
          </cell>
          <cell r="X53" t="str">
            <v xml:space="preserve"> </v>
          </cell>
          <cell r="Y53" t="str">
            <v xml:space="preserve"> </v>
          </cell>
          <cell r="Z53" t="str">
            <v xml:space="preserve"> </v>
          </cell>
        </row>
        <row r="54">
          <cell r="B54" t="str">
            <v>A15</v>
          </cell>
          <cell r="F54">
            <v>6</v>
          </cell>
          <cell r="G54">
            <v>110401</v>
          </cell>
          <cell r="K54">
            <v>0</v>
          </cell>
          <cell r="M54" t="str">
            <v>DEL</v>
          </cell>
          <cell r="N54" t="str">
            <v>Resource</v>
          </cell>
          <cell r="Q54" t="str">
            <v>yes</v>
          </cell>
          <cell r="X54" t="str">
            <v xml:space="preserve"> </v>
          </cell>
          <cell r="Y54" t="str">
            <v xml:space="preserve"> </v>
          </cell>
          <cell r="Z54" t="str">
            <v xml:space="preserve"> </v>
          </cell>
        </row>
        <row r="55">
          <cell r="B55" t="str">
            <v>A15</v>
          </cell>
          <cell r="F55">
            <v>6</v>
          </cell>
          <cell r="G55">
            <v>110401</v>
          </cell>
          <cell r="K55">
            <v>0</v>
          </cell>
          <cell r="M55" t="str">
            <v>DEL</v>
          </cell>
          <cell r="N55" t="str">
            <v>Resource</v>
          </cell>
          <cell r="Q55" t="str">
            <v>yes</v>
          </cell>
          <cell r="X55" t="str">
            <v xml:space="preserve"> </v>
          </cell>
          <cell r="Y55" t="str">
            <v xml:space="preserve"> </v>
          </cell>
          <cell r="Z55" t="str">
            <v xml:space="preserve"> </v>
          </cell>
        </row>
        <row r="56">
          <cell r="B56" t="str">
            <v>A15</v>
          </cell>
          <cell r="F56">
            <v>6</v>
          </cell>
          <cell r="G56">
            <v>110401</v>
          </cell>
          <cell r="K56">
            <v>0</v>
          </cell>
          <cell r="M56" t="str">
            <v>DEL</v>
          </cell>
          <cell r="N56" t="str">
            <v>Resource</v>
          </cell>
          <cell r="Q56" t="str">
            <v>yes</v>
          </cell>
          <cell r="X56" t="str">
            <v xml:space="preserve"> </v>
          </cell>
          <cell r="Y56" t="str">
            <v xml:space="preserve"> </v>
          </cell>
          <cell r="Z56" t="str">
            <v xml:space="preserve"> </v>
          </cell>
        </row>
        <row r="57">
          <cell r="B57" t="str">
            <v>A15</v>
          </cell>
          <cell r="F57">
            <v>3</v>
          </cell>
          <cell r="G57">
            <v>110401</v>
          </cell>
          <cell r="K57">
            <v>0</v>
          </cell>
          <cell r="M57" t="str">
            <v>DEL</v>
          </cell>
          <cell r="N57" t="str">
            <v>Resource</v>
          </cell>
          <cell r="Q57" t="str">
            <v>yes</v>
          </cell>
          <cell r="X57" t="str">
            <v xml:space="preserve"> </v>
          </cell>
          <cell r="Y57" t="str">
            <v xml:space="preserve"> </v>
          </cell>
          <cell r="Z57" t="str">
            <v xml:space="preserve"> </v>
          </cell>
        </row>
        <row r="58">
          <cell r="B58" t="str">
            <v>A15</v>
          </cell>
          <cell r="F58">
            <v>6</v>
          </cell>
          <cell r="G58">
            <v>110401</v>
          </cell>
          <cell r="K58">
            <v>0</v>
          </cell>
          <cell r="M58" t="str">
            <v>DEL</v>
          </cell>
          <cell r="N58" t="str">
            <v>Resource</v>
          </cell>
          <cell r="Q58" t="str">
            <v>yes</v>
          </cell>
          <cell r="X58" t="str">
            <v xml:space="preserve"> </v>
          </cell>
          <cell r="Y58" t="str">
            <v xml:space="preserve"> </v>
          </cell>
          <cell r="Z58" t="str">
            <v xml:space="preserve"> </v>
          </cell>
        </row>
        <row r="59">
          <cell r="B59" t="str">
            <v>A15</v>
          </cell>
          <cell r="F59">
            <v>6</v>
          </cell>
          <cell r="G59">
            <v>110401</v>
          </cell>
          <cell r="K59">
            <v>0</v>
          </cell>
          <cell r="M59" t="str">
            <v>DEL</v>
          </cell>
          <cell r="N59" t="str">
            <v>Resource</v>
          </cell>
          <cell r="Q59" t="str">
            <v>yes</v>
          </cell>
          <cell r="X59" t="str">
            <v xml:space="preserve"> </v>
          </cell>
          <cell r="Y59" t="str">
            <v xml:space="preserve"> </v>
          </cell>
          <cell r="Z59" t="str">
            <v xml:space="preserve"> </v>
          </cell>
        </row>
        <row r="60">
          <cell r="B60" t="str">
            <v>A15</v>
          </cell>
          <cell r="F60">
            <v>6</v>
          </cell>
          <cell r="G60">
            <v>110401</v>
          </cell>
          <cell r="K60">
            <v>0</v>
          </cell>
          <cell r="M60" t="str">
            <v>DEL</v>
          </cell>
          <cell r="N60" t="str">
            <v>Resource</v>
          </cell>
          <cell r="Q60" t="str">
            <v>yes</v>
          </cell>
          <cell r="X60">
            <v>-97</v>
          </cell>
          <cell r="Y60">
            <v>-101</v>
          </cell>
          <cell r="Z60">
            <v>-106</v>
          </cell>
        </row>
        <row r="61">
          <cell r="B61" t="str">
            <v>A15</v>
          </cell>
          <cell r="F61">
            <v>5</v>
          </cell>
          <cell r="G61">
            <v>110401</v>
          </cell>
          <cell r="K61">
            <v>0</v>
          </cell>
          <cell r="M61" t="str">
            <v>DEL</v>
          </cell>
          <cell r="N61" t="str">
            <v>Resource</v>
          </cell>
          <cell r="Q61" t="str">
            <v>yes</v>
          </cell>
          <cell r="X61">
            <v>-118</v>
          </cell>
          <cell r="Y61">
            <v>-118</v>
          </cell>
          <cell r="Z61">
            <v>-118</v>
          </cell>
        </row>
        <row r="62">
          <cell r="B62" t="str">
            <v>A15</v>
          </cell>
          <cell r="F62">
            <v>6</v>
          </cell>
          <cell r="G62">
            <v>110401</v>
          </cell>
          <cell r="K62">
            <v>0</v>
          </cell>
          <cell r="M62" t="str">
            <v>DEL</v>
          </cell>
          <cell r="N62" t="str">
            <v>Resource</v>
          </cell>
          <cell r="Q62" t="str">
            <v>yes</v>
          </cell>
          <cell r="X62" t="str">
            <v xml:space="preserve"> </v>
          </cell>
          <cell r="Y62" t="str">
            <v xml:space="preserve"> </v>
          </cell>
          <cell r="Z62" t="str">
            <v xml:space="preserve"> </v>
          </cell>
        </row>
        <row r="63">
          <cell r="B63" t="str">
            <v>A15</v>
          </cell>
          <cell r="F63">
            <v>6</v>
          </cell>
          <cell r="G63">
            <v>110401</v>
          </cell>
          <cell r="K63">
            <v>0</v>
          </cell>
          <cell r="M63" t="str">
            <v>DEL</v>
          </cell>
          <cell r="N63" t="str">
            <v>Resource</v>
          </cell>
          <cell r="Q63" t="str">
            <v>yes</v>
          </cell>
          <cell r="X63" t="str">
            <v xml:space="preserve"> </v>
          </cell>
          <cell r="Y63" t="str">
            <v xml:space="preserve"> </v>
          </cell>
          <cell r="Z63" t="str">
            <v xml:space="preserve"> </v>
          </cell>
        </row>
        <row r="64">
          <cell r="B64" t="str">
            <v>A15</v>
          </cell>
          <cell r="F64">
            <v>3</v>
          </cell>
          <cell r="G64">
            <v>110401</v>
          </cell>
          <cell r="K64">
            <v>0</v>
          </cell>
          <cell r="M64" t="str">
            <v>DEL</v>
          </cell>
          <cell r="N64" t="str">
            <v>Resource</v>
          </cell>
          <cell r="Q64" t="str">
            <v>yes</v>
          </cell>
          <cell r="X64" t="str">
            <v xml:space="preserve"> </v>
          </cell>
          <cell r="Y64" t="str">
            <v xml:space="preserve"> </v>
          </cell>
          <cell r="Z64" t="str">
            <v xml:space="preserve"> </v>
          </cell>
        </row>
        <row r="65">
          <cell r="B65" t="str">
            <v>A15</v>
          </cell>
          <cell r="F65">
            <v>4</v>
          </cell>
          <cell r="G65">
            <v>110401</v>
          </cell>
          <cell r="K65">
            <v>0</v>
          </cell>
          <cell r="M65" t="str">
            <v>DEL</v>
          </cell>
          <cell r="N65" t="str">
            <v>Resource</v>
          </cell>
          <cell r="Q65" t="str">
            <v>yes</v>
          </cell>
          <cell r="X65" t="str">
            <v xml:space="preserve"> </v>
          </cell>
          <cell r="Y65" t="str">
            <v xml:space="preserve"> </v>
          </cell>
          <cell r="Z65" t="str">
            <v xml:space="preserve"> </v>
          </cell>
        </row>
        <row r="66">
          <cell r="B66" t="str">
            <v>A15</v>
          </cell>
          <cell r="F66">
            <v>12</v>
          </cell>
          <cell r="G66">
            <v>110401</v>
          </cell>
          <cell r="K66">
            <v>0</v>
          </cell>
          <cell r="M66" t="str">
            <v>DEL</v>
          </cell>
          <cell r="N66" t="str">
            <v>Resource</v>
          </cell>
          <cell r="Q66" t="str">
            <v>yes</v>
          </cell>
          <cell r="X66">
            <v>25</v>
          </cell>
          <cell r="Y66" t="str">
            <v xml:space="preserve"> </v>
          </cell>
          <cell r="Z66" t="str">
            <v xml:space="preserve"> </v>
          </cell>
        </row>
        <row r="67">
          <cell r="B67" t="str">
            <v>A15</v>
          </cell>
          <cell r="F67">
            <v>12</v>
          </cell>
          <cell r="G67">
            <v>110401</v>
          </cell>
          <cell r="K67">
            <v>0</v>
          </cell>
          <cell r="M67" t="str">
            <v>DEL</v>
          </cell>
          <cell r="N67" t="str">
            <v>Resource</v>
          </cell>
          <cell r="Q67" t="str">
            <v>yes</v>
          </cell>
          <cell r="X67">
            <v>13844</v>
          </cell>
          <cell r="Y67" t="str">
            <v xml:space="preserve"> </v>
          </cell>
          <cell r="Z67" t="str">
            <v xml:space="preserve"> </v>
          </cell>
        </row>
        <row r="68">
          <cell r="B68" t="str">
            <v>A15</v>
          </cell>
          <cell r="F68">
            <v>12</v>
          </cell>
          <cell r="G68">
            <v>110401</v>
          </cell>
          <cell r="K68">
            <v>0</v>
          </cell>
          <cell r="M68" t="str">
            <v>DEL</v>
          </cell>
          <cell r="N68" t="str">
            <v>Resource</v>
          </cell>
          <cell r="Q68" t="str">
            <v>yes</v>
          </cell>
          <cell r="X68" t="str">
            <v xml:space="preserve"> </v>
          </cell>
          <cell r="Y68" t="str">
            <v xml:space="preserve"> </v>
          </cell>
          <cell r="Z68" t="str">
            <v xml:space="preserve"> </v>
          </cell>
        </row>
        <row r="69">
          <cell r="B69" t="str">
            <v>A15</v>
          </cell>
          <cell r="F69">
            <v>12</v>
          </cell>
          <cell r="G69">
            <v>110401</v>
          </cell>
          <cell r="K69">
            <v>0</v>
          </cell>
          <cell r="M69" t="str">
            <v>DEL</v>
          </cell>
          <cell r="N69" t="str">
            <v>Resource</v>
          </cell>
          <cell r="Q69" t="str">
            <v>yes</v>
          </cell>
          <cell r="X69">
            <v>15288</v>
          </cell>
          <cell r="Y69" t="str">
            <v xml:space="preserve"> </v>
          </cell>
          <cell r="Z69" t="str">
            <v xml:space="preserve"> </v>
          </cell>
          <cell r="AA69" t="str">
            <v>R</v>
          </cell>
        </row>
        <row r="70">
          <cell r="B70" t="str">
            <v>A15</v>
          </cell>
          <cell r="F70">
            <v>12</v>
          </cell>
          <cell r="G70">
            <v>110401</v>
          </cell>
          <cell r="K70">
            <v>0</v>
          </cell>
          <cell r="M70" t="str">
            <v>DEL</v>
          </cell>
          <cell r="N70" t="str">
            <v>Resource</v>
          </cell>
          <cell r="Q70" t="str">
            <v>yes</v>
          </cell>
          <cell r="X70">
            <v>6631</v>
          </cell>
          <cell r="Y70" t="str">
            <v xml:space="preserve"> </v>
          </cell>
          <cell r="Z70" t="str">
            <v xml:space="preserve"> </v>
          </cell>
          <cell r="AA70" t="str">
            <v>R</v>
          </cell>
        </row>
        <row r="71">
          <cell r="B71" t="str">
            <v>A15</v>
          </cell>
          <cell r="F71">
            <v>12</v>
          </cell>
          <cell r="G71">
            <v>110401</v>
          </cell>
          <cell r="K71">
            <v>0</v>
          </cell>
          <cell r="M71" t="str">
            <v>DEL</v>
          </cell>
          <cell r="N71" t="str">
            <v>Resource</v>
          </cell>
          <cell r="Q71" t="str">
            <v>yes</v>
          </cell>
          <cell r="X71">
            <v>-36000</v>
          </cell>
          <cell r="Y71" t="str">
            <v xml:space="preserve"> </v>
          </cell>
          <cell r="Z71" t="str">
            <v xml:space="preserve"> </v>
          </cell>
        </row>
        <row r="72">
          <cell r="B72" t="str">
            <v>A15</v>
          </cell>
          <cell r="F72">
            <v>12</v>
          </cell>
          <cell r="G72">
            <v>110401</v>
          </cell>
          <cell r="K72">
            <v>0</v>
          </cell>
          <cell r="M72" t="str">
            <v>DEL</v>
          </cell>
          <cell r="N72" t="str">
            <v>Resource</v>
          </cell>
          <cell r="Q72" t="str">
            <v>yes</v>
          </cell>
          <cell r="X72">
            <v>-1059</v>
          </cell>
          <cell r="Y72" t="str">
            <v xml:space="preserve"> </v>
          </cell>
          <cell r="Z72" t="str">
            <v xml:space="preserve"> </v>
          </cell>
        </row>
        <row r="73">
          <cell r="B73" t="str">
            <v>A15</v>
          </cell>
          <cell r="F73">
            <v>12</v>
          </cell>
          <cell r="G73">
            <v>110407</v>
          </cell>
          <cell r="K73">
            <v>0</v>
          </cell>
          <cell r="M73" t="str">
            <v>DEL</v>
          </cell>
          <cell r="N73" t="str">
            <v>Resource</v>
          </cell>
          <cell r="Q73" t="str">
            <v>yes</v>
          </cell>
          <cell r="X73" t="str">
            <v xml:space="preserve"> </v>
          </cell>
          <cell r="Y73" t="str">
            <v xml:space="preserve"> </v>
          </cell>
          <cell r="Z73" t="str">
            <v xml:space="preserve"> </v>
          </cell>
        </row>
        <row r="74">
          <cell r="B74" t="str">
            <v>A15</v>
          </cell>
          <cell r="F74">
            <v>12</v>
          </cell>
          <cell r="G74">
            <v>110407</v>
          </cell>
          <cell r="K74">
            <v>0</v>
          </cell>
          <cell r="M74" t="str">
            <v>DEL</v>
          </cell>
          <cell r="N74" t="str">
            <v>Resource</v>
          </cell>
          <cell r="Q74" t="str">
            <v>yes</v>
          </cell>
          <cell r="X74">
            <v>-557</v>
          </cell>
          <cell r="Y74" t="str">
            <v xml:space="preserve"> </v>
          </cell>
          <cell r="Z74" t="str">
            <v xml:space="preserve"> </v>
          </cell>
        </row>
        <row r="75">
          <cell r="B75" t="str">
            <v>A15</v>
          </cell>
          <cell r="F75">
            <v>1</v>
          </cell>
          <cell r="G75">
            <v>110405</v>
          </cell>
          <cell r="K75">
            <v>0</v>
          </cell>
          <cell r="M75" t="str">
            <v>DEL</v>
          </cell>
          <cell r="N75" t="str">
            <v>Resource</v>
          </cell>
          <cell r="Q75" t="str">
            <v>yes</v>
          </cell>
          <cell r="X75" t="str">
            <v xml:space="preserve"> </v>
          </cell>
          <cell r="Y75" t="str">
            <v xml:space="preserve"> </v>
          </cell>
          <cell r="Z75" t="str">
            <v xml:space="preserve"> </v>
          </cell>
        </row>
        <row r="76">
          <cell r="B76" t="str">
            <v>A15</v>
          </cell>
          <cell r="F76">
            <v>1</v>
          </cell>
          <cell r="G76">
            <v>110407</v>
          </cell>
          <cell r="K76">
            <v>0</v>
          </cell>
          <cell r="M76" t="str">
            <v>DEL</v>
          </cell>
          <cell r="N76" t="str">
            <v>Resource</v>
          </cell>
          <cell r="Q76" t="str">
            <v>yes</v>
          </cell>
          <cell r="X76">
            <v>14000</v>
          </cell>
          <cell r="Y76" t="str">
            <v xml:space="preserve"> </v>
          </cell>
          <cell r="Z76" t="str">
            <v xml:space="preserve"> </v>
          </cell>
        </row>
        <row r="77">
          <cell r="B77" t="str">
            <v>A15</v>
          </cell>
          <cell r="F77">
            <v>6</v>
          </cell>
          <cell r="G77">
            <v>110407</v>
          </cell>
          <cell r="K77">
            <v>0</v>
          </cell>
          <cell r="M77" t="str">
            <v>DEL</v>
          </cell>
          <cell r="N77" t="str">
            <v>Resource</v>
          </cell>
          <cell r="Q77" t="str">
            <v>yes</v>
          </cell>
          <cell r="X77">
            <v>1777</v>
          </cell>
          <cell r="Y77">
            <v>2329</v>
          </cell>
          <cell r="Z77">
            <v>2901</v>
          </cell>
        </row>
        <row r="78">
          <cell r="B78" t="str">
            <v>A15</v>
          </cell>
          <cell r="F78">
            <v>2</v>
          </cell>
          <cell r="G78">
            <v>110407</v>
          </cell>
          <cell r="K78">
            <v>0</v>
          </cell>
          <cell r="M78" t="str">
            <v>DEL</v>
          </cell>
          <cell r="N78" t="str">
            <v>Resource</v>
          </cell>
          <cell r="Q78" t="str">
            <v>yes</v>
          </cell>
          <cell r="X78" t="str">
            <v xml:space="preserve"> </v>
          </cell>
          <cell r="Y78" t="str">
            <v xml:space="preserve"> </v>
          </cell>
          <cell r="Z78" t="str">
            <v xml:space="preserve"> </v>
          </cell>
        </row>
        <row r="79">
          <cell r="B79" t="str">
            <v>A15</v>
          </cell>
          <cell r="F79">
            <v>3</v>
          </cell>
          <cell r="G79">
            <v>110407</v>
          </cell>
          <cell r="K79">
            <v>0</v>
          </cell>
          <cell r="M79" t="str">
            <v>DEL</v>
          </cell>
          <cell r="N79" t="str">
            <v>Resource</v>
          </cell>
          <cell r="Q79" t="str">
            <v>yes</v>
          </cell>
          <cell r="X79" t="str">
            <v xml:space="preserve"> </v>
          </cell>
          <cell r="Y79" t="str">
            <v xml:space="preserve"> </v>
          </cell>
          <cell r="Z79" t="str">
            <v xml:space="preserve"> </v>
          </cell>
        </row>
        <row r="80">
          <cell r="B80" t="str">
            <v>A15</v>
          </cell>
          <cell r="F80">
            <v>2</v>
          </cell>
          <cell r="G80">
            <v>110407</v>
          </cell>
          <cell r="K80">
            <v>0</v>
          </cell>
          <cell r="M80" t="str">
            <v>DEL</v>
          </cell>
          <cell r="N80" t="str">
            <v>Resource</v>
          </cell>
          <cell r="Q80" t="str">
            <v>yes</v>
          </cell>
          <cell r="X80" t="str">
            <v xml:space="preserve"> </v>
          </cell>
          <cell r="Y80">
            <v>14000</v>
          </cell>
          <cell r="Z80">
            <v>14000</v>
          </cell>
        </row>
        <row r="81">
          <cell r="B81" t="str">
            <v>A15</v>
          </cell>
          <cell r="F81">
            <v>6</v>
          </cell>
          <cell r="G81">
            <v>110407</v>
          </cell>
          <cell r="K81">
            <v>0</v>
          </cell>
          <cell r="M81" t="str">
            <v>DEL</v>
          </cell>
          <cell r="N81" t="str">
            <v>Resource</v>
          </cell>
          <cell r="Q81" t="str">
            <v>yes</v>
          </cell>
          <cell r="X81" t="str">
            <v xml:space="preserve"> </v>
          </cell>
          <cell r="Y81" t="str">
            <v xml:space="preserve"> </v>
          </cell>
          <cell r="Z81" t="str">
            <v xml:space="preserve"> </v>
          </cell>
        </row>
        <row r="82">
          <cell r="B82" t="str">
            <v>A15</v>
          </cell>
          <cell r="F82">
            <v>6</v>
          </cell>
          <cell r="G82">
            <v>110407</v>
          </cell>
          <cell r="K82">
            <v>0</v>
          </cell>
          <cell r="M82" t="str">
            <v>DEL</v>
          </cell>
          <cell r="N82" t="str">
            <v>Resource</v>
          </cell>
          <cell r="Q82" t="str">
            <v>yes</v>
          </cell>
          <cell r="X82" t="str">
            <v xml:space="preserve"> </v>
          </cell>
          <cell r="Y82" t="str">
            <v xml:space="preserve"> </v>
          </cell>
          <cell r="Z82" t="str">
            <v xml:space="preserve"> </v>
          </cell>
        </row>
        <row r="83">
          <cell r="B83" t="str">
            <v>A15</v>
          </cell>
          <cell r="F83">
            <v>3</v>
          </cell>
          <cell r="G83">
            <v>110407</v>
          </cell>
          <cell r="K83">
            <v>0</v>
          </cell>
          <cell r="M83" t="str">
            <v>DEL</v>
          </cell>
          <cell r="N83" t="str">
            <v>Resource</v>
          </cell>
          <cell r="Q83" t="str">
            <v>yes</v>
          </cell>
          <cell r="X83" t="str">
            <v xml:space="preserve"> </v>
          </cell>
          <cell r="Y83" t="str">
            <v xml:space="preserve"> </v>
          </cell>
          <cell r="Z83" t="str">
            <v xml:space="preserve"> </v>
          </cell>
        </row>
        <row r="84">
          <cell r="B84" t="str">
            <v>A15</v>
          </cell>
          <cell r="F84">
            <v>1</v>
          </cell>
          <cell r="G84">
            <v>110202</v>
          </cell>
          <cell r="K84" t="str">
            <v>PSS</v>
          </cell>
          <cell r="M84" t="str">
            <v>non-budget</v>
          </cell>
          <cell r="N84" t="str">
            <v>non-budget</v>
          </cell>
          <cell r="Q84" t="str">
            <v>yes</v>
          </cell>
          <cell r="X84" t="str">
            <v xml:space="preserve"> </v>
          </cell>
          <cell r="Y84" t="str">
            <v xml:space="preserve"> </v>
          </cell>
          <cell r="Z84" t="str">
            <v xml:space="preserve"> </v>
          </cell>
        </row>
        <row r="85">
          <cell r="B85" t="str">
            <v>A15</v>
          </cell>
          <cell r="F85">
            <v>3</v>
          </cell>
          <cell r="G85">
            <v>110202</v>
          </cell>
          <cell r="K85" t="str">
            <v>PSS</v>
          </cell>
          <cell r="M85" t="str">
            <v>non-budget</v>
          </cell>
          <cell r="N85" t="str">
            <v>non-budget</v>
          </cell>
          <cell r="Q85" t="str">
            <v>yes</v>
          </cell>
          <cell r="X85" t="str">
            <v xml:space="preserve"> </v>
          </cell>
          <cell r="Y85" t="str">
            <v xml:space="preserve"> </v>
          </cell>
          <cell r="Z85" t="str">
            <v xml:space="preserve"> </v>
          </cell>
        </row>
        <row r="86">
          <cell r="B86" t="str">
            <v>A15</v>
          </cell>
          <cell r="F86">
            <v>6</v>
          </cell>
          <cell r="G86">
            <v>110202</v>
          </cell>
          <cell r="K86" t="str">
            <v>PSS</v>
          </cell>
          <cell r="M86" t="str">
            <v>non-budget</v>
          </cell>
          <cell r="N86" t="str">
            <v>non-budget</v>
          </cell>
          <cell r="Q86" t="str">
            <v>yes</v>
          </cell>
          <cell r="X86" t="str">
            <v xml:space="preserve"> </v>
          </cell>
          <cell r="Y86" t="str">
            <v xml:space="preserve"> </v>
          </cell>
          <cell r="Z86" t="str">
            <v xml:space="preserve"> </v>
          </cell>
        </row>
        <row r="87">
          <cell r="B87" t="str">
            <v>B35</v>
          </cell>
          <cell r="F87">
            <v>1</v>
          </cell>
          <cell r="G87">
            <v>110101</v>
          </cell>
          <cell r="K87">
            <v>0</v>
          </cell>
          <cell r="M87" t="str">
            <v>DEL</v>
          </cell>
          <cell r="N87" t="str">
            <v>Resource</v>
          </cell>
          <cell r="Q87" t="str">
            <v>yes</v>
          </cell>
          <cell r="X87">
            <v>56888691</v>
          </cell>
          <cell r="Y87" t="str">
            <v xml:space="preserve"> </v>
          </cell>
          <cell r="Z87" t="str">
            <v xml:space="preserve"> </v>
          </cell>
        </row>
        <row r="88">
          <cell r="B88" t="str">
            <v>B35</v>
          </cell>
          <cell r="F88">
            <v>1</v>
          </cell>
          <cell r="G88">
            <v>110101</v>
          </cell>
          <cell r="K88">
            <v>0</v>
          </cell>
          <cell r="M88" t="str">
            <v>DEL</v>
          </cell>
          <cell r="N88" t="str">
            <v>Resource</v>
          </cell>
          <cell r="Q88" t="str">
            <v>yes</v>
          </cell>
          <cell r="X88">
            <v>-352020</v>
          </cell>
          <cell r="Y88" t="str">
            <v xml:space="preserve"> </v>
          </cell>
          <cell r="Z88" t="str">
            <v xml:space="preserve"> </v>
          </cell>
        </row>
        <row r="89">
          <cell r="B89" t="str">
            <v>B35</v>
          </cell>
          <cell r="F89">
            <v>1</v>
          </cell>
          <cell r="G89">
            <v>110101</v>
          </cell>
          <cell r="K89">
            <v>0</v>
          </cell>
          <cell r="M89" t="str">
            <v>DEL</v>
          </cell>
          <cell r="N89" t="str">
            <v>Resource</v>
          </cell>
          <cell r="Q89" t="str">
            <v>yes</v>
          </cell>
          <cell r="X89">
            <v>3463</v>
          </cell>
          <cell r="Y89" t="str">
            <v xml:space="preserve"> </v>
          </cell>
          <cell r="Z89" t="str">
            <v xml:space="preserve"> </v>
          </cell>
        </row>
        <row r="90">
          <cell r="B90" t="str">
            <v>B35</v>
          </cell>
          <cell r="F90">
            <v>1</v>
          </cell>
          <cell r="G90">
            <v>110101</v>
          </cell>
          <cell r="K90">
            <v>0</v>
          </cell>
          <cell r="M90" t="str">
            <v>DEL</v>
          </cell>
          <cell r="N90" t="str">
            <v>Resource</v>
          </cell>
          <cell r="Q90" t="str">
            <v>yes</v>
          </cell>
          <cell r="X90">
            <v>-847370</v>
          </cell>
          <cell r="Y90" t="str">
            <v xml:space="preserve"> </v>
          </cell>
          <cell r="Z90" t="str">
            <v xml:space="preserve"> </v>
          </cell>
        </row>
        <row r="91">
          <cell r="B91" t="str">
            <v>B35</v>
          </cell>
          <cell r="F91">
            <v>1</v>
          </cell>
          <cell r="G91">
            <v>110101</v>
          </cell>
          <cell r="K91">
            <v>0</v>
          </cell>
          <cell r="M91" t="str">
            <v>DEL</v>
          </cell>
          <cell r="N91" t="str">
            <v>Resource</v>
          </cell>
          <cell r="Q91" t="str">
            <v>yes</v>
          </cell>
          <cell r="X91">
            <v>877774</v>
          </cell>
          <cell r="Y91" t="str">
            <v xml:space="preserve"> </v>
          </cell>
          <cell r="Z91" t="str">
            <v xml:space="preserve"> </v>
          </cell>
        </row>
        <row r="92">
          <cell r="B92" t="str">
            <v>B35</v>
          </cell>
          <cell r="F92">
            <v>1</v>
          </cell>
          <cell r="G92">
            <v>110101</v>
          </cell>
          <cell r="K92">
            <v>0</v>
          </cell>
          <cell r="M92" t="str">
            <v>DEL</v>
          </cell>
          <cell r="N92" t="str">
            <v>Resource</v>
          </cell>
          <cell r="Q92" t="str">
            <v>yes</v>
          </cell>
          <cell r="X92">
            <v>833340</v>
          </cell>
          <cell r="Y92" t="str">
            <v xml:space="preserve"> </v>
          </cell>
          <cell r="Z92" t="str">
            <v xml:space="preserve"> </v>
          </cell>
        </row>
        <row r="93">
          <cell r="B93" t="str">
            <v>B35</v>
          </cell>
          <cell r="F93">
            <v>3</v>
          </cell>
          <cell r="G93">
            <v>110101</v>
          </cell>
          <cell r="K93">
            <v>0</v>
          </cell>
          <cell r="M93" t="str">
            <v>DEL</v>
          </cell>
          <cell r="N93" t="str">
            <v>Resource</v>
          </cell>
          <cell r="Q93" t="str">
            <v>yes</v>
          </cell>
          <cell r="X93">
            <v>26000</v>
          </cell>
          <cell r="Y93">
            <v>26000</v>
          </cell>
          <cell r="Z93">
            <v>26000</v>
          </cell>
        </row>
        <row r="94">
          <cell r="B94" t="str">
            <v>B35</v>
          </cell>
          <cell r="F94">
            <v>3</v>
          </cell>
          <cell r="G94">
            <v>110101</v>
          </cell>
          <cell r="K94">
            <v>0</v>
          </cell>
          <cell r="M94" t="str">
            <v>DEL</v>
          </cell>
          <cell r="N94" t="str">
            <v>Resource</v>
          </cell>
          <cell r="Q94" t="str">
            <v>yes</v>
          </cell>
          <cell r="X94">
            <v>-5295</v>
          </cell>
          <cell r="Y94" t="str">
            <v xml:space="preserve"> </v>
          </cell>
          <cell r="Z94" t="str">
            <v xml:space="preserve"> </v>
          </cell>
        </row>
        <row r="95">
          <cell r="B95" t="str">
            <v>B35</v>
          </cell>
          <cell r="F95">
            <v>3</v>
          </cell>
          <cell r="G95">
            <v>110101</v>
          </cell>
          <cell r="K95">
            <v>0</v>
          </cell>
          <cell r="M95" t="str">
            <v>DEL</v>
          </cell>
          <cell r="N95" t="str">
            <v>Resource</v>
          </cell>
          <cell r="Q95" t="str">
            <v>yes</v>
          </cell>
          <cell r="X95">
            <v>100000</v>
          </cell>
          <cell r="Y95">
            <v>100000</v>
          </cell>
          <cell r="Z95">
            <v>100000</v>
          </cell>
        </row>
        <row r="96">
          <cell r="B96" t="str">
            <v>B35</v>
          </cell>
          <cell r="F96">
            <v>4</v>
          </cell>
          <cell r="G96">
            <v>110101</v>
          </cell>
          <cell r="K96">
            <v>0</v>
          </cell>
          <cell r="M96" t="str">
            <v>DEL</v>
          </cell>
          <cell r="N96" t="str">
            <v>Resource</v>
          </cell>
          <cell r="Q96" t="str">
            <v>yes</v>
          </cell>
          <cell r="X96">
            <v>447980</v>
          </cell>
          <cell r="Y96">
            <v>467980</v>
          </cell>
          <cell r="Z96">
            <v>487980</v>
          </cell>
        </row>
        <row r="97">
          <cell r="B97" t="str">
            <v>B35</v>
          </cell>
          <cell r="F97">
            <v>4</v>
          </cell>
          <cell r="G97">
            <v>110101</v>
          </cell>
          <cell r="K97">
            <v>0</v>
          </cell>
          <cell r="M97" t="str">
            <v>DEL</v>
          </cell>
          <cell r="N97" t="str">
            <v>Resource</v>
          </cell>
          <cell r="Q97" t="str">
            <v>yes</v>
          </cell>
          <cell r="X97">
            <v>-4897</v>
          </cell>
          <cell r="Y97" t="str">
            <v xml:space="preserve"> </v>
          </cell>
          <cell r="Z97" t="str">
            <v xml:space="preserve"> </v>
          </cell>
        </row>
        <row r="98">
          <cell r="B98" t="str">
            <v>B35</v>
          </cell>
          <cell r="F98">
            <v>4</v>
          </cell>
          <cell r="G98">
            <v>110101</v>
          </cell>
          <cell r="K98">
            <v>0</v>
          </cell>
          <cell r="M98" t="str">
            <v>DEL</v>
          </cell>
          <cell r="N98" t="str">
            <v>Resource</v>
          </cell>
          <cell r="Q98" t="str">
            <v>yes</v>
          </cell>
          <cell r="X98">
            <v>-100000</v>
          </cell>
          <cell r="Y98" t="str">
            <v xml:space="preserve"> </v>
          </cell>
          <cell r="Z98" t="str">
            <v xml:space="preserve"> </v>
          </cell>
        </row>
        <row r="99">
          <cell r="B99" t="str">
            <v>B35</v>
          </cell>
          <cell r="F99">
            <v>4</v>
          </cell>
          <cell r="G99">
            <v>110101</v>
          </cell>
          <cell r="K99">
            <v>0</v>
          </cell>
          <cell r="M99" t="str">
            <v>DEL</v>
          </cell>
          <cell r="N99" t="str">
            <v>Resource</v>
          </cell>
          <cell r="Q99" t="str">
            <v>yes</v>
          </cell>
          <cell r="X99">
            <v>-447980</v>
          </cell>
          <cell r="Y99">
            <v>-467980</v>
          </cell>
          <cell r="Z99">
            <v>-487980</v>
          </cell>
        </row>
        <row r="100">
          <cell r="B100" t="str">
            <v>B35</v>
          </cell>
          <cell r="F100">
            <v>5</v>
          </cell>
          <cell r="G100">
            <v>110101</v>
          </cell>
          <cell r="K100">
            <v>0</v>
          </cell>
          <cell r="M100" t="str">
            <v>DEL</v>
          </cell>
          <cell r="N100" t="str">
            <v>Resource</v>
          </cell>
          <cell r="Q100" t="str">
            <v>yes</v>
          </cell>
          <cell r="X100" t="str">
            <v xml:space="preserve"> </v>
          </cell>
          <cell r="Y100">
            <v>462</v>
          </cell>
          <cell r="Z100">
            <v>462</v>
          </cell>
        </row>
        <row r="101">
          <cell r="B101" t="str">
            <v>B35</v>
          </cell>
          <cell r="F101">
            <v>5</v>
          </cell>
          <cell r="G101">
            <v>110101</v>
          </cell>
          <cell r="K101">
            <v>0</v>
          </cell>
          <cell r="M101" t="str">
            <v>DEL</v>
          </cell>
          <cell r="N101" t="str">
            <v>Resource</v>
          </cell>
          <cell r="Q101" t="str">
            <v>yes</v>
          </cell>
          <cell r="X101">
            <v>-228186</v>
          </cell>
          <cell r="Y101" t="str">
            <v xml:space="preserve"> </v>
          </cell>
          <cell r="Z101" t="str">
            <v xml:space="preserve"> </v>
          </cell>
        </row>
        <row r="102">
          <cell r="B102" t="str">
            <v>B35</v>
          </cell>
          <cell r="F102">
            <v>5</v>
          </cell>
          <cell r="G102">
            <v>110101</v>
          </cell>
          <cell r="K102">
            <v>0</v>
          </cell>
          <cell r="M102" t="str">
            <v>DEL</v>
          </cell>
          <cell r="N102" t="str">
            <v>Resource</v>
          </cell>
          <cell r="Q102" t="str">
            <v>yes</v>
          </cell>
          <cell r="X102">
            <v>60000</v>
          </cell>
          <cell r="Y102" t="str">
            <v xml:space="preserve"> </v>
          </cell>
          <cell r="Z102" t="str">
            <v xml:space="preserve"> </v>
          </cell>
        </row>
        <row r="103">
          <cell r="B103" t="str">
            <v>B35</v>
          </cell>
          <cell r="F103">
            <v>5</v>
          </cell>
          <cell r="G103">
            <v>110101</v>
          </cell>
          <cell r="K103">
            <v>0</v>
          </cell>
          <cell r="M103" t="str">
            <v>DEL</v>
          </cell>
          <cell r="N103" t="str">
            <v>Resource</v>
          </cell>
          <cell r="Q103" t="str">
            <v>yes</v>
          </cell>
          <cell r="X103">
            <v>300000</v>
          </cell>
          <cell r="Y103">
            <v>300000</v>
          </cell>
          <cell r="Z103">
            <v>300000</v>
          </cell>
        </row>
        <row r="104">
          <cell r="B104" t="str">
            <v>B35</v>
          </cell>
          <cell r="F104">
            <v>5</v>
          </cell>
          <cell r="G104">
            <v>110101</v>
          </cell>
          <cell r="K104">
            <v>0</v>
          </cell>
          <cell r="M104" t="str">
            <v>DEL</v>
          </cell>
          <cell r="N104" t="str">
            <v>Resource</v>
          </cell>
          <cell r="Q104" t="str">
            <v>yes</v>
          </cell>
          <cell r="X104">
            <v>20000</v>
          </cell>
          <cell r="Y104">
            <v>20000</v>
          </cell>
          <cell r="Z104">
            <v>20000</v>
          </cell>
        </row>
        <row r="105">
          <cell r="B105" t="str">
            <v>B35</v>
          </cell>
          <cell r="F105">
            <v>5</v>
          </cell>
          <cell r="G105">
            <v>110101</v>
          </cell>
          <cell r="K105">
            <v>0</v>
          </cell>
          <cell r="M105" t="str">
            <v>DEL</v>
          </cell>
          <cell r="N105" t="str">
            <v>Resource</v>
          </cell>
          <cell r="Q105" t="str">
            <v>yes</v>
          </cell>
          <cell r="X105">
            <v>-300000</v>
          </cell>
          <cell r="Y105">
            <v>-300000</v>
          </cell>
          <cell r="Z105">
            <v>-300000</v>
          </cell>
        </row>
        <row r="106">
          <cell r="B106" t="str">
            <v>B35</v>
          </cell>
          <cell r="F106">
            <v>6</v>
          </cell>
          <cell r="G106">
            <v>110101</v>
          </cell>
          <cell r="K106">
            <v>0</v>
          </cell>
          <cell r="M106" t="str">
            <v>DEL</v>
          </cell>
          <cell r="N106" t="str">
            <v>Resource</v>
          </cell>
          <cell r="Q106" t="str">
            <v>yes</v>
          </cell>
          <cell r="X106">
            <v>100000</v>
          </cell>
          <cell r="Y106">
            <v>100000</v>
          </cell>
          <cell r="Z106">
            <v>100000</v>
          </cell>
        </row>
        <row r="107">
          <cell r="B107" t="str">
            <v>B35</v>
          </cell>
          <cell r="F107">
            <v>6</v>
          </cell>
          <cell r="G107">
            <v>110101</v>
          </cell>
          <cell r="K107">
            <v>0</v>
          </cell>
          <cell r="M107" t="str">
            <v>DEL</v>
          </cell>
          <cell r="N107" t="str">
            <v>Resource</v>
          </cell>
          <cell r="Q107" t="str">
            <v>yes</v>
          </cell>
          <cell r="X107">
            <v>200000</v>
          </cell>
          <cell r="Y107" t="str">
            <v xml:space="preserve"> </v>
          </cell>
          <cell r="Z107" t="str">
            <v xml:space="preserve"> </v>
          </cell>
        </row>
        <row r="108">
          <cell r="B108" t="str">
            <v>B35</v>
          </cell>
          <cell r="F108">
            <v>6</v>
          </cell>
          <cell r="G108">
            <v>110101</v>
          </cell>
          <cell r="K108">
            <v>0</v>
          </cell>
          <cell r="M108" t="str">
            <v>DEL</v>
          </cell>
          <cell r="N108" t="str">
            <v>Resource</v>
          </cell>
          <cell r="Q108" t="str">
            <v>yes</v>
          </cell>
          <cell r="X108">
            <v>12000</v>
          </cell>
          <cell r="Y108">
            <v>11000</v>
          </cell>
          <cell r="Z108" t="str">
            <v xml:space="preserve"> </v>
          </cell>
        </row>
        <row r="109">
          <cell r="B109" t="str">
            <v>B35</v>
          </cell>
          <cell r="F109">
            <v>6</v>
          </cell>
          <cell r="G109">
            <v>110101</v>
          </cell>
          <cell r="K109">
            <v>0</v>
          </cell>
          <cell r="M109" t="str">
            <v>DEL</v>
          </cell>
          <cell r="N109" t="str">
            <v>Resource</v>
          </cell>
          <cell r="Q109" t="str">
            <v>yes</v>
          </cell>
          <cell r="X109">
            <v>-314</v>
          </cell>
          <cell r="Y109">
            <v>-314</v>
          </cell>
          <cell r="Z109">
            <v>-314</v>
          </cell>
        </row>
        <row r="110">
          <cell r="B110" t="str">
            <v>B35</v>
          </cell>
          <cell r="F110">
            <v>6</v>
          </cell>
          <cell r="G110">
            <v>110101</v>
          </cell>
          <cell r="K110">
            <v>0</v>
          </cell>
          <cell r="M110" t="str">
            <v>DEL</v>
          </cell>
          <cell r="N110" t="str">
            <v>Resource</v>
          </cell>
          <cell r="Q110" t="str">
            <v>yes</v>
          </cell>
          <cell r="X110">
            <v>50000</v>
          </cell>
          <cell r="Y110">
            <v>50000</v>
          </cell>
          <cell r="Z110">
            <v>50000</v>
          </cell>
        </row>
        <row r="111">
          <cell r="B111" t="str">
            <v>B35</v>
          </cell>
          <cell r="F111">
            <v>6</v>
          </cell>
          <cell r="G111">
            <v>110101</v>
          </cell>
          <cell r="K111">
            <v>0</v>
          </cell>
          <cell r="M111" t="str">
            <v>DEL</v>
          </cell>
          <cell r="N111" t="str">
            <v>Resource</v>
          </cell>
          <cell r="Q111" t="str">
            <v>yes</v>
          </cell>
          <cell r="X111">
            <v>524800</v>
          </cell>
          <cell r="Y111" t="str">
            <v xml:space="preserve"> </v>
          </cell>
          <cell r="Z111" t="str">
            <v xml:space="preserve"> </v>
          </cell>
        </row>
        <row r="112">
          <cell r="B112" t="str">
            <v>B35</v>
          </cell>
          <cell r="F112">
            <v>6</v>
          </cell>
          <cell r="G112">
            <v>110101</v>
          </cell>
          <cell r="K112">
            <v>0</v>
          </cell>
          <cell r="M112" t="str">
            <v>DEL</v>
          </cell>
          <cell r="N112" t="str">
            <v>Resource</v>
          </cell>
          <cell r="Q112" t="str">
            <v>yes</v>
          </cell>
          <cell r="X112">
            <v>-47310</v>
          </cell>
          <cell r="Y112" t="str">
            <v xml:space="preserve"> </v>
          </cell>
          <cell r="Z112" t="str">
            <v xml:space="preserve"> </v>
          </cell>
        </row>
        <row r="113">
          <cell r="B113" t="str">
            <v>B35</v>
          </cell>
          <cell r="F113">
            <v>6</v>
          </cell>
          <cell r="G113">
            <v>110101</v>
          </cell>
          <cell r="K113">
            <v>0</v>
          </cell>
          <cell r="M113" t="str">
            <v>DEL</v>
          </cell>
          <cell r="N113" t="str">
            <v>Resource</v>
          </cell>
          <cell r="Q113" t="str">
            <v>yes</v>
          </cell>
          <cell r="X113">
            <v>138496</v>
          </cell>
          <cell r="Y113">
            <v>138496</v>
          </cell>
          <cell r="Z113">
            <v>138496</v>
          </cell>
        </row>
        <row r="114">
          <cell r="B114" t="str">
            <v>B35</v>
          </cell>
          <cell r="F114">
            <v>6</v>
          </cell>
          <cell r="G114">
            <v>110101</v>
          </cell>
          <cell r="K114">
            <v>0</v>
          </cell>
          <cell r="M114" t="str">
            <v>DEL</v>
          </cell>
          <cell r="N114" t="str">
            <v>Resource</v>
          </cell>
          <cell r="Q114" t="str">
            <v>yes</v>
          </cell>
          <cell r="X114">
            <v>-798</v>
          </cell>
          <cell r="Y114">
            <v>-798</v>
          </cell>
          <cell r="Z114">
            <v>-798</v>
          </cell>
        </row>
        <row r="115">
          <cell r="B115" t="str">
            <v>B35</v>
          </cell>
          <cell r="F115">
            <v>6</v>
          </cell>
          <cell r="G115">
            <v>110101</v>
          </cell>
          <cell r="K115">
            <v>0</v>
          </cell>
          <cell r="M115" t="str">
            <v>DEL</v>
          </cell>
          <cell r="N115" t="str">
            <v>Resource</v>
          </cell>
          <cell r="Q115" t="str">
            <v>yes</v>
          </cell>
          <cell r="X115">
            <v>-20000</v>
          </cell>
          <cell r="Y115">
            <v>-20000</v>
          </cell>
          <cell r="Z115">
            <v>-20000</v>
          </cell>
        </row>
        <row r="116">
          <cell r="B116" t="str">
            <v>B35</v>
          </cell>
          <cell r="F116">
            <v>6</v>
          </cell>
          <cell r="G116">
            <v>110101</v>
          </cell>
          <cell r="K116">
            <v>0</v>
          </cell>
          <cell r="M116" t="str">
            <v>DEL</v>
          </cell>
          <cell r="N116" t="str">
            <v>Resource</v>
          </cell>
          <cell r="Q116" t="str">
            <v>yes</v>
          </cell>
          <cell r="X116">
            <v>-31059</v>
          </cell>
          <cell r="Y116" t="str">
            <v xml:space="preserve"> </v>
          </cell>
          <cell r="Z116" t="str">
            <v xml:space="preserve"> </v>
          </cell>
        </row>
        <row r="117">
          <cell r="B117" t="str">
            <v>B35</v>
          </cell>
          <cell r="F117">
            <v>6</v>
          </cell>
          <cell r="G117">
            <v>110101</v>
          </cell>
          <cell r="K117">
            <v>0</v>
          </cell>
          <cell r="M117" t="str">
            <v>DEL</v>
          </cell>
          <cell r="N117" t="str">
            <v>Resource</v>
          </cell>
          <cell r="Q117" t="str">
            <v>yes</v>
          </cell>
          <cell r="X117">
            <v>26000</v>
          </cell>
          <cell r="Y117">
            <v>26000</v>
          </cell>
          <cell r="Z117">
            <v>26000</v>
          </cell>
        </row>
        <row r="118">
          <cell r="B118" t="str">
            <v>B35</v>
          </cell>
          <cell r="F118">
            <v>6</v>
          </cell>
          <cell r="G118">
            <v>110101</v>
          </cell>
          <cell r="K118">
            <v>0</v>
          </cell>
          <cell r="M118" t="str">
            <v>DEL</v>
          </cell>
          <cell r="N118" t="str">
            <v>Resource</v>
          </cell>
          <cell r="Q118" t="str">
            <v>yes</v>
          </cell>
          <cell r="X118">
            <v>-35200</v>
          </cell>
          <cell r="Y118" t="str">
            <v xml:space="preserve"> </v>
          </cell>
          <cell r="Z118" t="str">
            <v xml:space="preserve"> </v>
          </cell>
        </row>
        <row r="119">
          <cell r="B119" t="str">
            <v>B35</v>
          </cell>
          <cell r="F119">
            <v>6</v>
          </cell>
          <cell r="G119">
            <v>110101</v>
          </cell>
          <cell r="K119">
            <v>0</v>
          </cell>
          <cell r="M119" t="str">
            <v>DEL</v>
          </cell>
          <cell r="N119" t="str">
            <v>Resource</v>
          </cell>
          <cell r="Q119" t="str">
            <v>yes</v>
          </cell>
          <cell r="X119">
            <v>-31941</v>
          </cell>
          <cell r="Y119" t="str">
            <v xml:space="preserve"> </v>
          </cell>
          <cell r="Z119" t="str">
            <v xml:space="preserve"> </v>
          </cell>
        </row>
        <row r="120">
          <cell r="B120" t="str">
            <v>B35</v>
          </cell>
          <cell r="F120">
            <v>6</v>
          </cell>
          <cell r="G120">
            <v>110101</v>
          </cell>
          <cell r="K120">
            <v>0</v>
          </cell>
          <cell r="M120" t="str">
            <v>DEL</v>
          </cell>
          <cell r="N120" t="str">
            <v>Resource</v>
          </cell>
          <cell r="Q120" t="str">
            <v>yes</v>
          </cell>
          <cell r="X120" t="str">
            <v xml:space="preserve"> </v>
          </cell>
          <cell r="Y120">
            <v>-1836867</v>
          </cell>
          <cell r="Z120">
            <v>-1836867</v>
          </cell>
        </row>
        <row r="121">
          <cell r="B121" t="str">
            <v>B35</v>
          </cell>
          <cell r="F121">
            <v>6</v>
          </cell>
          <cell r="G121">
            <v>110101</v>
          </cell>
          <cell r="K121">
            <v>0</v>
          </cell>
          <cell r="M121" t="str">
            <v>DEL</v>
          </cell>
          <cell r="N121" t="str">
            <v>Resource</v>
          </cell>
          <cell r="Q121" t="str">
            <v>yes</v>
          </cell>
          <cell r="X121" t="str">
            <v xml:space="preserve"> </v>
          </cell>
          <cell r="Y121">
            <v>-54310</v>
          </cell>
          <cell r="Z121">
            <v>-68360</v>
          </cell>
        </row>
        <row r="122">
          <cell r="B122" t="str">
            <v>B35</v>
          </cell>
          <cell r="F122">
            <v>6</v>
          </cell>
          <cell r="G122">
            <v>110101</v>
          </cell>
          <cell r="K122">
            <v>0</v>
          </cell>
          <cell r="M122" t="str">
            <v>DEL</v>
          </cell>
          <cell r="N122" t="str">
            <v>Resource</v>
          </cell>
          <cell r="Q122" t="str">
            <v>yes</v>
          </cell>
          <cell r="X122" t="str">
            <v xml:space="preserve"> </v>
          </cell>
          <cell r="Y122">
            <v>-268844</v>
          </cell>
          <cell r="Z122">
            <v>-308844</v>
          </cell>
        </row>
        <row r="123">
          <cell r="B123" t="str">
            <v>B35</v>
          </cell>
          <cell r="F123">
            <v>6</v>
          </cell>
          <cell r="G123">
            <v>110101</v>
          </cell>
          <cell r="K123">
            <v>0</v>
          </cell>
          <cell r="M123" t="str">
            <v>DEL</v>
          </cell>
          <cell r="N123" t="str">
            <v>Resource</v>
          </cell>
          <cell r="Q123" t="str">
            <v>yes</v>
          </cell>
          <cell r="X123" t="str">
            <v xml:space="preserve"> </v>
          </cell>
          <cell r="Y123">
            <v>-2000</v>
          </cell>
          <cell r="Z123">
            <v>-3000</v>
          </cell>
        </row>
        <row r="124">
          <cell r="B124" t="str">
            <v>B35</v>
          </cell>
          <cell r="F124">
            <v>6</v>
          </cell>
          <cell r="G124">
            <v>110101</v>
          </cell>
          <cell r="K124">
            <v>0</v>
          </cell>
          <cell r="M124" t="str">
            <v>DEL</v>
          </cell>
          <cell r="N124" t="str">
            <v>Resource</v>
          </cell>
          <cell r="Q124" t="str">
            <v>yes</v>
          </cell>
          <cell r="X124">
            <v>377000</v>
          </cell>
          <cell r="Y124">
            <v>377000</v>
          </cell>
          <cell r="Z124">
            <v>377000</v>
          </cell>
        </row>
        <row r="125">
          <cell r="B125" t="str">
            <v>B35</v>
          </cell>
          <cell r="F125">
            <v>6</v>
          </cell>
          <cell r="G125">
            <v>110101</v>
          </cell>
          <cell r="K125">
            <v>0</v>
          </cell>
          <cell r="M125" t="str">
            <v>DEL</v>
          </cell>
          <cell r="N125" t="str">
            <v>Resource</v>
          </cell>
          <cell r="Q125" t="str">
            <v>yes</v>
          </cell>
          <cell r="X125" t="str">
            <v xml:space="preserve"> </v>
          </cell>
          <cell r="Y125">
            <v>11000</v>
          </cell>
          <cell r="Z125">
            <v>84000</v>
          </cell>
        </row>
        <row r="126">
          <cell r="B126" t="str">
            <v>B35</v>
          </cell>
          <cell r="F126">
            <v>6</v>
          </cell>
          <cell r="G126">
            <v>110101</v>
          </cell>
          <cell r="K126">
            <v>0</v>
          </cell>
          <cell r="M126" t="str">
            <v>DEL</v>
          </cell>
          <cell r="N126" t="str">
            <v>Resource</v>
          </cell>
          <cell r="Q126" t="str">
            <v>yes</v>
          </cell>
          <cell r="X126" t="str">
            <v xml:space="preserve"> </v>
          </cell>
          <cell r="Y126">
            <v>-37000</v>
          </cell>
          <cell r="Z126">
            <v>-113000</v>
          </cell>
        </row>
        <row r="127">
          <cell r="B127" t="str">
            <v>B35</v>
          </cell>
          <cell r="F127">
            <v>6</v>
          </cell>
          <cell r="G127">
            <v>110101</v>
          </cell>
          <cell r="K127">
            <v>0</v>
          </cell>
          <cell r="M127" t="str">
            <v>DEL</v>
          </cell>
          <cell r="N127" t="str">
            <v>Resource</v>
          </cell>
          <cell r="Q127" t="str">
            <v>yes</v>
          </cell>
          <cell r="X127">
            <v>6715</v>
          </cell>
          <cell r="Y127" t="str">
            <v xml:space="preserve"> </v>
          </cell>
          <cell r="Z127" t="str">
            <v xml:space="preserve"> </v>
          </cell>
        </row>
        <row r="128">
          <cell r="B128" t="str">
            <v>B35</v>
          </cell>
          <cell r="F128">
            <v>6</v>
          </cell>
          <cell r="G128">
            <v>110101</v>
          </cell>
          <cell r="K128">
            <v>0</v>
          </cell>
          <cell r="M128" t="str">
            <v>DEL</v>
          </cell>
          <cell r="N128" t="str">
            <v>Resource</v>
          </cell>
          <cell r="Q128" t="str">
            <v>yes</v>
          </cell>
          <cell r="X128">
            <v>-10000</v>
          </cell>
          <cell r="Y128" t="str">
            <v xml:space="preserve"> </v>
          </cell>
          <cell r="Z128" t="str">
            <v xml:space="preserve"> </v>
          </cell>
        </row>
        <row r="129">
          <cell r="B129" t="str">
            <v>B35</v>
          </cell>
          <cell r="F129">
            <v>6</v>
          </cell>
          <cell r="G129">
            <v>110101</v>
          </cell>
          <cell r="K129">
            <v>0</v>
          </cell>
          <cell r="M129" t="str">
            <v>DEL</v>
          </cell>
          <cell r="N129" t="str">
            <v>Resource</v>
          </cell>
          <cell r="Q129" t="str">
            <v>yes</v>
          </cell>
          <cell r="X129" t="str">
            <v xml:space="preserve"> </v>
          </cell>
          <cell r="Y129">
            <v>1644700</v>
          </cell>
          <cell r="Z129">
            <v>1644700</v>
          </cell>
        </row>
        <row r="130">
          <cell r="B130" t="str">
            <v>B35</v>
          </cell>
          <cell r="F130">
            <v>6</v>
          </cell>
          <cell r="G130">
            <v>110101</v>
          </cell>
          <cell r="K130">
            <v>0</v>
          </cell>
          <cell r="M130" t="str">
            <v>DEL</v>
          </cell>
          <cell r="N130" t="str">
            <v>Resource</v>
          </cell>
          <cell r="Q130" t="str">
            <v>yes</v>
          </cell>
          <cell r="X130">
            <v>10032</v>
          </cell>
          <cell r="Y130" t="str">
            <v xml:space="preserve"> </v>
          </cell>
          <cell r="Z130" t="str">
            <v xml:space="preserve"> </v>
          </cell>
        </row>
        <row r="131">
          <cell r="B131" t="str">
            <v>B35</v>
          </cell>
          <cell r="F131">
            <v>6</v>
          </cell>
          <cell r="G131">
            <v>110101</v>
          </cell>
          <cell r="K131">
            <v>0</v>
          </cell>
          <cell r="M131" t="str">
            <v>DEL</v>
          </cell>
          <cell r="N131" t="str">
            <v>Resource</v>
          </cell>
          <cell r="Q131" t="str">
            <v>yes</v>
          </cell>
          <cell r="X131">
            <v>1130</v>
          </cell>
          <cell r="Y131" t="str">
            <v xml:space="preserve"> </v>
          </cell>
          <cell r="Z131" t="str">
            <v xml:space="preserve"> </v>
          </cell>
        </row>
        <row r="132">
          <cell r="B132" t="str">
            <v>B35</v>
          </cell>
          <cell r="F132">
            <v>6</v>
          </cell>
          <cell r="G132">
            <v>110101</v>
          </cell>
          <cell r="K132">
            <v>0</v>
          </cell>
          <cell r="M132" t="str">
            <v>DEL</v>
          </cell>
          <cell r="N132" t="str">
            <v>Resource</v>
          </cell>
          <cell r="Q132" t="str">
            <v>yes</v>
          </cell>
          <cell r="X132">
            <v>-50000</v>
          </cell>
          <cell r="Y132">
            <v>-50000</v>
          </cell>
          <cell r="Z132">
            <v>-50000</v>
          </cell>
        </row>
        <row r="133">
          <cell r="B133" t="str">
            <v>B35</v>
          </cell>
          <cell r="F133">
            <v>6</v>
          </cell>
          <cell r="G133">
            <v>110101</v>
          </cell>
          <cell r="K133">
            <v>0</v>
          </cell>
          <cell r="M133" t="str">
            <v>DEL</v>
          </cell>
          <cell r="N133" t="str">
            <v>Resource</v>
          </cell>
          <cell r="Q133" t="str">
            <v>yes</v>
          </cell>
          <cell r="X133" t="str">
            <v xml:space="preserve"> </v>
          </cell>
          <cell r="Y133">
            <v>-461900</v>
          </cell>
          <cell r="Z133">
            <v>-461900</v>
          </cell>
        </row>
        <row r="134">
          <cell r="B134" t="str">
            <v>B35</v>
          </cell>
          <cell r="F134">
            <v>12</v>
          </cell>
          <cell r="G134">
            <v>110101</v>
          </cell>
          <cell r="K134">
            <v>0</v>
          </cell>
          <cell r="M134" t="str">
            <v>DEL</v>
          </cell>
          <cell r="N134" t="str">
            <v>Resource</v>
          </cell>
          <cell r="Q134" t="str">
            <v>yes</v>
          </cell>
          <cell r="X134">
            <v>-41549</v>
          </cell>
          <cell r="Y134" t="str">
            <v xml:space="preserve"> </v>
          </cell>
          <cell r="Z134" t="str">
            <v xml:space="preserve"> </v>
          </cell>
        </row>
        <row r="135">
          <cell r="B135" t="str">
            <v>B35</v>
          </cell>
          <cell r="F135">
            <v>12</v>
          </cell>
          <cell r="G135">
            <v>110101</v>
          </cell>
          <cell r="K135">
            <v>0</v>
          </cell>
          <cell r="M135" t="str">
            <v>DEL</v>
          </cell>
          <cell r="N135" t="str">
            <v>Resource</v>
          </cell>
          <cell r="Q135" t="str">
            <v>yes</v>
          </cell>
          <cell r="X135">
            <v>1379</v>
          </cell>
          <cell r="Y135" t="str">
            <v xml:space="preserve"> </v>
          </cell>
          <cell r="Z135" t="str">
            <v xml:space="preserve"> </v>
          </cell>
        </row>
        <row r="136">
          <cell r="B136" t="str">
            <v>B35</v>
          </cell>
          <cell r="F136">
            <v>12</v>
          </cell>
          <cell r="G136">
            <v>110101</v>
          </cell>
          <cell r="K136">
            <v>0</v>
          </cell>
          <cell r="M136" t="str">
            <v>DEL</v>
          </cell>
          <cell r="N136" t="str">
            <v>Resource</v>
          </cell>
          <cell r="Q136" t="str">
            <v>yes</v>
          </cell>
          <cell r="X136">
            <v>100</v>
          </cell>
          <cell r="Y136" t="str">
            <v xml:space="preserve"> </v>
          </cell>
          <cell r="Z136" t="str">
            <v xml:space="preserve"> </v>
          </cell>
        </row>
        <row r="137">
          <cell r="B137" t="str">
            <v>B35</v>
          </cell>
          <cell r="F137">
            <v>12</v>
          </cell>
          <cell r="G137">
            <v>110101</v>
          </cell>
          <cell r="K137">
            <v>0</v>
          </cell>
          <cell r="M137" t="str">
            <v>DEL</v>
          </cell>
          <cell r="N137" t="str">
            <v>Resource</v>
          </cell>
          <cell r="Q137" t="str">
            <v>yes</v>
          </cell>
          <cell r="X137">
            <v>-259</v>
          </cell>
          <cell r="Y137" t="str">
            <v xml:space="preserve"> </v>
          </cell>
          <cell r="Z137" t="str">
            <v xml:space="preserve"> </v>
          </cell>
        </row>
        <row r="138">
          <cell r="B138" t="str">
            <v>B35</v>
          </cell>
          <cell r="F138">
            <v>5</v>
          </cell>
          <cell r="G138">
            <v>110101</v>
          </cell>
          <cell r="K138">
            <v>0</v>
          </cell>
          <cell r="M138" t="str">
            <v>DEL</v>
          </cell>
          <cell r="N138" t="str">
            <v>Resource</v>
          </cell>
          <cell r="Q138" t="str">
            <v>yes</v>
          </cell>
          <cell r="X138" t="str">
            <v xml:space="preserve"> </v>
          </cell>
          <cell r="Y138">
            <v>-462</v>
          </cell>
          <cell r="Z138">
            <v>-462</v>
          </cell>
        </row>
        <row r="139">
          <cell r="B139" t="str">
            <v>B35</v>
          </cell>
          <cell r="F139">
            <v>6</v>
          </cell>
          <cell r="G139">
            <v>110101</v>
          </cell>
          <cell r="K139">
            <v>0</v>
          </cell>
          <cell r="M139" t="str">
            <v>DEL</v>
          </cell>
          <cell r="N139" t="str">
            <v>Resource</v>
          </cell>
          <cell r="Q139" t="str">
            <v>yes</v>
          </cell>
          <cell r="X139">
            <v>31059</v>
          </cell>
          <cell r="Y139" t="str">
            <v xml:space="preserve"> </v>
          </cell>
          <cell r="Z139" t="str">
            <v xml:space="preserve"> </v>
          </cell>
        </row>
        <row r="140">
          <cell r="B140" t="str">
            <v>B35</v>
          </cell>
          <cell r="F140">
            <v>12</v>
          </cell>
          <cell r="G140">
            <v>110101</v>
          </cell>
          <cell r="K140">
            <v>0</v>
          </cell>
          <cell r="M140" t="str">
            <v>DEL</v>
          </cell>
          <cell r="N140" t="str">
            <v>Resource</v>
          </cell>
          <cell r="Q140" t="str">
            <v>yes</v>
          </cell>
          <cell r="X140">
            <v>130913</v>
          </cell>
          <cell r="Y140" t="str">
            <v xml:space="preserve"> </v>
          </cell>
          <cell r="Z140" t="str">
            <v xml:space="preserve"> </v>
          </cell>
        </row>
        <row r="141">
          <cell r="B141" t="str">
            <v>B35</v>
          </cell>
          <cell r="F141">
            <v>12</v>
          </cell>
          <cell r="G141">
            <v>110101</v>
          </cell>
          <cell r="K141">
            <v>0</v>
          </cell>
          <cell r="M141" t="str">
            <v>DEL</v>
          </cell>
          <cell r="N141" t="str">
            <v>Resource</v>
          </cell>
          <cell r="Q141" t="str">
            <v>yes</v>
          </cell>
          <cell r="X141">
            <v>-5500</v>
          </cell>
          <cell r="Y141" t="str">
            <v xml:space="preserve"> </v>
          </cell>
          <cell r="Z141" t="str">
            <v xml:space="preserve"> </v>
          </cell>
        </row>
        <row r="142">
          <cell r="B142" t="str">
            <v>B35</v>
          </cell>
          <cell r="F142">
            <v>12</v>
          </cell>
          <cell r="G142">
            <v>110101</v>
          </cell>
          <cell r="K142">
            <v>0</v>
          </cell>
          <cell r="M142" t="str">
            <v>DEL</v>
          </cell>
          <cell r="N142" t="str">
            <v>Resource</v>
          </cell>
          <cell r="Q142" t="str">
            <v>yes</v>
          </cell>
          <cell r="X142">
            <v>10712</v>
          </cell>
          <cell r="Y142" t="str">
            <v xml:space="preserve"> </v>
          </cell>
          <cell r="Z142" t="str">
            <v xml:space="preserve"> </v>
          </cell>
        </row>
        <row r="143">
          <cell r="B143" t="str">
            <v>B35</v>
          </cell>
          <cell r="F143">
            <v>12</v>
          </cell>
          <cell r="G143">
            <v>110101</v>
          </cell>
          <cell r="K143">
            <v>0</v>
          </cell>
          <cell r="M143" t="str">
            <v>DEL</v>
          </cell>
          <cell r="N143" t="str">
            <v>Resource</v>
          </cell>
          <cell r="Q143" t="str">
            <v>yes</v>
          </cell>
          <cell r="X143">
            <v>-1200</v>
          </cell>
          <cell r="Y143" t="str">
            <v xml:space="preserve"> </v>
          </cell>
          <cell r="Z143" t="str">
            <v xml:space="preserve"> </v>
          </cell>
        </row>
        <row r="144">
          <cell r="B144" t="str">
            <v>B35</v>
          </cell>
          <cell r="F144">
            <v>12</v>
          </cell>
          <cell r="G144">
            <v>110101</v>
          </cell>
          <cell r="K144">
            <v>0</v>
          </cell>
          <cell r="M144" t="str">
            <v>DEL</v>
          </cell>
          <cell r="N144" t="str">
            <v>Resource</v>
          </cell>
          <cell r="Q144" t="str">
            <v>yes</v>
          </cell>
          <cell r="X144">
            <v>-670</v>
          </cell>
          <cell r="Y144" t="str">
            <v xml:space="preserve"> </v>
          </cell>
          <cell r="Z144" t="str">
            <v xml:space="preserve"> </v>
          </cell>
        </row>
        <row r="145">
          <cell r="B145" t="str">
            <v>B35</v>
          </cell>
          <cell r="F145">
            <v>3</v>
          </cell>
          <cell r="G145">
            <v>110101</v>
          </cell>
          <cell r="K145">
            <v>0</v>
          </cell>
          <cell r="M145" t="str">
            <v>DEL</v>
          </cell>
          <cell r="N145" t="str">
            <v>Resource</v>
          </cell>
          <cell r="Q145" t="str">
            <v>yes</v>
          </cell>
          <cell r="X145">
            <v>-26000</v>
          </cell>
          <cell r="Y145">
            <v>-26000</v>
          </cell>
          <cell r="Z145">
            <v>-26000</v>
          </cell>
        </row>
        <row r="146">
          <cell r="B146" t="str">
            <v>B35</v>
          </cell>
          <cell r="F146">
            <v>4</v>
          </cell>
          <cell r="G146">
            <v>110101</v>
          </cell>
          <cell r="K146">
            <v>0</v>
          </cell>
          <cell r="M146" t="str">
            <v>DEL</v>
          </cell>
          <cell r="N146" t="str">
            <v>Resource</v>
          </cell>
          <cell r="Q146" t="str">
            <v>yes</v>
          </cell>
          <cell r="X146">
            <v>-60000</v>
          </cell>
          <cell r="Y146">
            <v>-90000</v>
          </cell>
          <cell r="Z146">
            <v>-120000</v>
          </cell>
        </row>
        <row r="147">
          <cell r="B147" t="str">
            <v>B35</v>
          </cell>
          <cell r="F147">
            <v>6</v>
          </cell>
          <cell r="G147">
            <v>110101</v>
          </cell>
          <cell r="K147">
            <v>0</v>
          </cell>
          <cell r="M147" t="str">
            <v>DEL</v>
          </cell>
          <cell r="N147" t="str">
            <v>Resource</v>
          </cell>
          <cell r="Q147" t="str">
            <v>yes</v>
          </cell>
          <cell r="X147" t="str">
            <v xml:space="preserve"> </v>
          </cell>
          <cell r="Y147" t="str">
            <v xml:space="preserve"> </v>
          </cell>
          <cell r="Z147" t="str">
            <v xml:space="preserve"> </v>
          </cell>
        </row>
        <row r="148">
          <cell r="B148" t="str">
            <v>B35</v>
          </cell>
          <cell r="F148">
            <v>6</v>
          </cell>
          <cell r="G148">
            <v>110101</v>
          </cell>
          <cell r="K148">
            <v>0</v>
          </cell>
          <cell r="M148" t="str">
            <v>DEL</v>
          </cell>
          <cell r="N148" t="str">
            <v>Resource</v>
          </cell>
          <cell r="Q148" t="str">
            <v>yes</v>
          </cell>
          <cell r="X148" t="str">
            <v xml:space="preserve"> </v>
          </cell>
          <cell r="Y148" t="str">
            <v xml:space="preserve"> </v>
          </cell>
          <cell r="Z148" t="str">
            <v xml:space="preserve"> </v>
          </cell>
        </row>
        <row r="149">
          <cell r="B149" t="str">
            <v>B35</v>
          </cell>
          <cell r="F149">
            <v>2</v>
          </cell>
          <cell r="G149">
            <v>110101</v>
          </cell>
          <cell r="K149">
            <v>0</v>
          </cell>
          <cell r="M149" t="str">
            <v>DEL</v>
          </cell>
          <cell r="N149" t="str">
            <v>Resource</v>
          </cell>
          <cell r="Q149" t="str">
            <v>yes</v>
          </cell>
          <cell r="X149" t="str">
            <v xml:space="preserve"> </v>
          </cell>
          <cell r="Y149" t="str">
            <v xml:space="preserve"> </v>
          </cell>
          <cell r="Z149" t="str">
            <v xml:space="preserve"> </v>
          </cell>
        </row>
        <row r="150">
          <cell r="B150" t="str">
            <v>B35</v>
          </cell>
          <cell r="F150">
            <v>4</v>
          </cell>
          <cell r="G150">
            <v>110101</v>
          </cell>
          <cell r="K150">
            <v>0</v>
          </cell>
          <cell r="M150" t="str">
            <v>DEL</v>
          </cell>
          <cell r="N150" t="str">
            <v>Resource</v>
          </cell>
          <cell r="Q150" t="str">
            <v>yes</v>
          </cell>
          <cell r="X150" t="str">
            <v xml:space="preserve"> </v>
          </cell>
          <cell r="Y150" t="str">
            <v xml:space="preserve"> </v>
          </cell>
          <cell r="Z150" t="str">
            <v xml:space="preserve"> </v>
          </cell>
        </row>
        <row r="151">
          <cell r="B151" t="str">
            <v>B35</v>
          </cell>
          <cell r="F151">
            <v>4</v>
          </cell>
          <cell r="G151">
            <v>110101</v>
          </cell>
          <cell r="K151">
            <v>0</v>
          </cell>
          <cell r="M151" t="str">
            <v>DEL</v>
          </cell>
          <cell r="N151" t="str">
            <v>Resource</v>
          </cell>
          <cell r="Q151" t="str">
            <v>yes</v>
          </cell>
          <cell r="X151" t="str">
            <v xml:space="preserve"> </v>
          </cell>
          <cell r="Y151" t="str">
            <v xml:space="preserve"> </v>
          </cell>
          <cell r="Z151" t="str">
            <v xml:space="preserve"> </v>
          </cell>
        </row>
        <row r="152">
          <cell r="B152" t="str">
            <v>B35</v>
          </cell>
          <cell r="F152">
            <v>8</v>
          </cell>
          <cell r="G152">
            <v>110101</v>
          </cell>
          <cell r="K152">
            <v>0</v>
          </cell>
          <cell r="M152" t="str">
            <v>DEL</v>
          </cell>
          <cell r="N152" t="str">
            <v>Resource</v>
          </cell>
          <cell r="Q152" t="str">
            <v>yes</v>
          </cell>
          <cell r="X152" t="str">
            <v xml:space="preserve"> </v>
          </cell>
          <cell r="Y152" t="str">
            <v xml:space="preserve"> </v>
          </cell>
          <cell r="Z152" t="str">
            <v xml:space="preserve"> </v>
          </cell>
        </row>
        <row r="153">
          <cell r="B153" t="str">
            <v>B35</v>
          </cell>
          <cell r="F153">
            <v>12</v>
          </cell>
          <cell r="G153">
            <v>110101</v>
          </cell>
          <cell r="K153">
            <v>0</v>
          </cell>
          <cell r="M153" t="str">
            <v>DEL</v>
          </cell>
          <cell r="N153" t="str">
            <v>Resource</v>
          </cell>
          <cell r="Q153" t="str">
            <v>yes</v>
          </cell>
          <cell r="X153">
            <v>-10712</v>
          </cell>
          <cell r="Y153" t="str">
            <v xml:space="preserve"> </v>
          </cell>
          <cell r="Z153" t="str">
            <v xml:space="preserve"> </v>
          </cell>
        </row>
        <row r="154">
          <cell r="B154" t="str">
            <v>B35</v>
          </cell>
          <cell r="F154">
            <v>12</v>
          </cell>
          <cell r="G154">
            <v>110101</v>
          </cell>
          <cell r="K154">
            <v>0</v>
          </cell>
          <cell r="M154" t="str">
            <v>DEL</v>
          </cell>
          <cell r="N154" t="str">
            <v>Resource</v>
          </cell>
          <cell r="Q154" t="str">
            <v>yes</v>
          </cell>
          <cell r="X154">
            <v>-1379</v>
          </cell>
          <cell r="Y154" t="str">
            <v xml:space="preserve"> </v>
          </cell>
          <cell r="Z154" t="str">
            <v xml:space="preserve"> </v>
          </cell>
        </row>
        <row r="155">
          <cell r="B155" t="str">
            <v>B35</v>
          </cell>
          <cell r="F155">
            <v>12</v>
          </cell>
          <cell r="G155">
            <v>110101</v>
          </cell>
          <cell r="K155">
            <v>0</v>
          </cell>
          <cell r="M155" t="str">
            <v>DEL</v>
          </cell>
          <cell r="N155" t="str">
            <v>Resource</v>
          </cell>
          <cell r="Q155" t="str">
            <v>yes</v>
          </cell>
          <cell r="X155">
            <v>1200</v>
          </cell>
          <cell r="Y155" t="str">
            <v xml:space="preserve"> </v>
          </cell>
          <cell r="Z155" t="str">
            <v xml:space="preserve"> </v>
          </cell>
        </row>
        <row r="156">
          <cell r="B156" t="str">
            <v>B35</v>
          </cell>
          <cell r="F156">
            <v>12</v>
          </cell>
          <cell r="G156">
            <v>110101</v>
          </cell>
          <cell r="K156">
            <v>0</v>
          </cell>
          <cell r="M156" t="str">
            <v>DEL</v>
          </cell>
          <cell r="N156" t="str">
            <v>Resource</v>
          </cell>
          <cell r="Q156" t="str">
            <v>yes</v>
          </cell>
          <cell r="X156">
            <v>10000</v>
          </cell>
          <cell r="Y156" t="str">
            <v xml:space="preserve"> </v>
          </cell>
          <cell r="Z156" t="str">
            <v xml:space="preserve"> </v>
          </cell>
        </row>
        <row r="157">
          <cell r="B157" t="str">
            <v>B35</v>
          </cell>
          <cell r="F157">
            <v>12</v>
          </cell>
          <cell r="G157">
            <v>110101</v>
          </cell>
          <cell r="K157">
            <v>0</v>
          </cell>
          <cell r="M157" t="str">
            <v>DEL</v>
          </cell>
          <cell r="N157" t="str">
            <v>Resource</v>
          </cell>
          <cell r="Q157" t="str">
            <v>yes</v>
          </cell>
          <cell r="X157">
            <v>-2256</v>
          </cell>
          <cell r="Y157" t="str">
            <v xml:space="preserve"> </v>
          </cell>
          <cell r="Z157" t="str">
            <v xml:space="preserve"> </v>
          </cell>
        </row>
        <row r="158">
          <cell r="B158" t="str">
            <v>B35</v>
          </cell>
          <cell r="F158">
            <v>12</v>
          </cell>
          <cell r="G158">
            <v>110101</v>
          </cell>
          <cell r="K158">
            <v>0</v>
          </cell>
          <cell r="M158" t="str">
            <v>DEL</v>
          </cell>
          <cell r="N158" t="str">
            <v>Resource</v>
          </cell>
          <cell r="Q158" t="str">
            <v>yes</v>
          </cell>
          <cell r="X158">
            <v>3000</v>
          </cell>
          <cell r="Y158" t="str">
            <v xml:space="preserve"> </v>
          </cell>
          <cell r="Z158" t="str">
            <v xml:space="preserve"> </v>
          </cell>
        </row>
        <row r="159">
          <cell r="B159" t="str">
            <v>B35</v>
          </cell>
          <cell r="F159">
            <v>12</v>
          </cell>
          <cell r="G159">
            <v>110101</v>
          </cell>
          <cell r="K159">
            <v>0</v>
          </cell>
          <cell r="M159" t="str">
            <v>DEL</v>
          </cell>
          <cell r="N159" t="str">
            <v>Resource</v>
          </cell>
          <cell r="Q159" t="str">
            <v>yes</v>
          </cell>
          <cell r="X159">
            <v>200000</v>
          </cell>
          <cell r="Y159" t="str">
            <v xml:space="preserve"> </v>
          </cell>
          <cell r="Z159" t="str">
            <v xml:space="preserve"> </v>
          </cell>
        </row>
        <row r="160">
          <cell r="B160" t="str">
            <v>B35</v>
          </cell>
          <cell r="F160">
            <v>4</v>
          </cell>
          <cell r="G160">
            <v>110101</v>
          </cell>
          <cell r="K160">
            <v>0</v>
          </cell>
          <cell r="M160" t="str">
            <v>DEL</v>
          </cell>
          <cell r="N160" t="str">
            <v>Resource</v>
          </cell>
          <cell r="Q160" t="str">
            <v>yes</v>
          </cell>
          <cell r="X160" t="str">
            <v xml:space="preserve"> </v>
          </cell>
          <cell r="Y160" t="str">
            <v xml:space="preserve"> </v>
          </cell>
          <cell r="Z160" t="str">
            <v xml:space="preserve"> </v>
          </cell>
        </row>
        <row r="161">
          <cell r="B161" t="str">
            <v>B35</v>
          </cell>
          <cell r="F161">
            <v>12</v>
          </cell>
          <cell r="G161">
            <v>110101</v>
          </cell>
          <cell r="K161">
            <v>0</v>
          </cell>
          <cell r="M161" t="str">
            <v>DEL</v>
          </cell>
          <cell r="N161" t="str">
            <v>Resource</v>
          </cell>
          <cell r="Q161" t="str">
            <v>yes</v>
          </cell>
          <cell r="X161" t="str">
            <v xml:space="preserve"> </v>
          </cell>
          <cell r="Y161" t="str">
            <v xml:space="preserve"> </v>
          </cell>
          <cell r="Z161" t="str">
            <v xml:space="preserve"> </v>
          </cell>
        </row>
        <row r="162">
          <cell r="B162" t="str">
            <v>B35</v>
          </cell>
          <cell r="F162">
            <v>12</v>
          </cell>
          <cell r="G162">
            <v>110101</v>
          </cell>
          <cell r="K162">
            <v>0</v>
          </cell>
          <cell r="M162" t="str">
            <v>DEL</v>
          </cell>
          <cell r="N162" t="str">
            <v>Resource</v>
          </cell>
          <cell r="Q162" t="str">
            <v>yes</v>
          </cell>
          <cell r="X162" t="str">
            <v xml:space="preserve"> </v>
          </cell>
          <cell r="Y162" t="str">
            <v xml:space="preserve"> </v>
          </cell>
          <cell r="Z162" t="str">
            <v xml:space="preserve"> </v>
          </cell>
        </row>
        <row r="163">
          <cell r="B163" t="str">
            <v>B35</v>
          </cell>
          <cell r="F163">
            <v>12</v>
          </cell>
          <cell r="G163">
            <v>110101</v>
          </cell>
          <cell r="K163">
            <v>0</v>
          </cell>
          <cell r="M163" t="str">
            <v>DEL</v>
          </cell>
          <cell r="N163" t="str">
            <v>Resource</v>
          </cell>
          <cell r="Q163" t="str">
            <v>yes</v>
          </cell>
          <cell r="X163" t="str">
            <v xml:space="preserve"> </v>
          </cell>
          <cell r="Y163" t="str">
            <v xml:space="preserve"> </v>
          </cell>
          <cell r="Z163" t="str">
            <v xml:space="preserve"> </v>
          </cell>
        </row>
        <row r="164">
          <cell r="B164" t="str">
            <v>B35</v>
          </cell>
          <cell r="F164">
            <v>12</v>
          </cell>
          <cell r="G164">
            <v>110101</v>
          </cell>
          <cell r="K164">
            <v>0</v>
          </cell>
          <cell r="M164" t="str">
            <v>DEL</v>
          </cell>
          <cell r="N164" t="str">
            <v>Resource</v>
          </cell>
          <cell r="Q164" t="str">
            <v>yes</v>
          </cell>
          <cell r="X164" t="str">
            <v xml:space="preserve"> </v>
          </cell>
          <cell r="Y164" t="str">
            <v xml:space="preserve"> </v>
          </cell>
          <cell r="Z164" t="str">
            <v xml:space="preserve"> </v>
          </cell>
        </row>
        <row r="165">
          <cell r="B165" t="str">
            <v>B35</v>
          </cell>
          <cell r="F165">
            <v>12</v>
          </cell>
          <cell r="G165">
            <v>110101</v>
          </cell>
          <cell r="K165">
            <v>0</v>
          </cell>
          <cell r="M165" t="str">
            <v>DEL</v>
          </cell>
          <cell r="N165" t="str">
            <v>Resource</v>
          </cell>
          <cell r="Q165" t="str">
            <v>yes</v>
          </cell>
          <cell r="X165">
            <v>131976</v>
          </cell>
          <cell r="Y165" t="str">
            <v xml:space="preserve"> </v>
          </cell>
          <cell r="Z165" t="str">
            <v xml:space="preserve"> </v>
          </cell>
          <cell r="AA165" t="str">
            <v>R</v>
          </cell>
        </row>
        <row r="166">
          <cell r="B166" t="str">
            <v>B35</v>
          </cell>
          <cell r="F166">
            <v>12</v>
          </cell>
          <cell r="G166">
            <v>110101</v>
          </cell>
          <cell r="K166">
            <v>0</v>
          </cell>
          <cell r="M166" t="str">
            <v>DEL</v>
          </cell>
          <cell r="N166" t="str">
            <v>Resource</v>
          </cell>
          <cell r="Q166" t="str">
            <v>yes</v>
          </cell>
          <cell r="X166">
            <v>105</v>
          </cell>
          <cell r="Y166" t="str">
            <v xml:space="preserve"> </v>
          </cell>
          <cell r="Z166" t="str">
            <v xml:space="preserve"> </v>
          </cell>
        </row>
        <row r="167">
          <cell r="B167" t="str">
            <v>B35</v>
          </cell>
          <cell r="F167">
            <v>12</v>
          </cell>
          <cell r="G167">
            <v>110101</v>
          </cell>
          <cell r="K167">
            <v>0</v>
          </cell>
          <cell r="M167" t="str">
            <v>DEL</v>
          </cell>
          <cell r="N167" t="str">
            <v>Resource</v>
          </cell>
          <cell r="Q167" t="str">
            <v>yes</v>
          </cell>
          <cell r="X167">
            <v>47</v>
          </cell>
          <cell r="Y167">
            <v>47</v>
          </cell>
          <cell r="Z167">
            <v>47</v>
          </cell>
        </row>
        <row r="168">
          <cell r="B168" t="str">
            <v>B35</v>
          </cell>
          <cell r="F168">
            <v>3</v>
          </cell>
          <cell r="G168">
            <v>110101</v>
          </cell>
          <cell r="K168">
            <v>0</v>
          </cell>
          <cell r="M168" t="str">
            <v>DEL</v>
          </cell>
          <cell r="N168" t="str">
            <v>Resource</v>
          </cell>
          <cell r="Q168" t="str">
            <v>yes</v>
          </cell>
          <cell r="X168" t="str">
            <v xml:space="preserve"> </v>
          </cell>
          <cell r="Y168" t="str">
            <v xml:space="preserve"> </v>
          </cell>
          <cell r="Z168" t="str">
            <v xml:space="preserve"> </v>
          </cell>
        </row>
        <row r="169">
          <cell r="B169" t="str">
            <v>B35</v>
          </cell>
          <cell r="F169">
            <v>12</v>
          </cell>
          <cell r="G169">
            <v>110101</v>
          </cell>
          <cell r="K169">
            <v>0</v>
          </cell>
          <cell r="M169" t="str">
            <v>DEL</v>
          </cell>
          <cell r="N169" t="str">
            <v>Resource</v>
          </cell>
          <cell r="Q169" t="str">
            <v>yes</v>
          </cell>
          <cell r="X169">
            <v>18985</v>
          </cell>
          <cell r="Y169" t="str">
            <v xml:space="preserve"> </v>
          </cell>
          <cell r="Z169" t="str">
            <v xml:space="preserve"> </v>
          </cell>
        </row>
        <row r="170">
          <cell r="B170" t="str">
            <v>B35</v>
          </cell>
          <cell r="F170">
            <v>3</v>
          </cell>
          <cell r="G170">
            <v>110101</v>
          </cell>
          <cell r="K170">
            <v>0</v>
          </cell>
          <cell r="M170" t="str">
            <v>DEL</v>
          </cell>
          <cell r="N170" t="str">
            <v>Resource</v>
          </cell>
          <cell r="Q170" t="str">
            <v>yes</v>
          </cell>
          <cell r="X170" t="str">
            <v xml:space="preserve"> </v>
          </cell>
          <cell r="Y170" t="str">
            <v xml:space="preserve"> </v>
          </cell>
          <cell r="Z170" t="str">
            <v xml:space="preserve"> </v>
          </cell>
        </row>
        <row r="171">
          <cell r="B171" t="str">
            <v>B35</v>
          </cell>
          <cell r="F171">
            <v>5</v>
          </cell>
          <cell r="G171">
            <v>110101</v>
          </cell>
          <cell r="K171">
            <v>0</v>
          </cell>
          <cell r="M171" t="str">
            <v>DEL</v>
          </cell>
          <cell r="N171" t="str">
            <v>Resource</v>
          </cell>
          <cell r="Q171" t="str">
            <v>yes</v>
          </cell>
          <cell r="X171" t="str">
            <v xml:space="preserve"> </v>
          </cell>
          <cell r="Y171">
            <v>4251</v>
          </cell>
          <cell r="Z171" t="str">
            <v xml:space="preserve"> </v>
          </cell>
        </row>
        <row r="172">
          <cell r="B172" t="str">
            <v>B35</v>
          </cell>
          <cell r="F172">
            <v>12</v>
          </cell>
          <cell r="G172">
            <v>110101</v>
          </cell>
          <cell r="K172">
            <v>0</v>
          </cell>
          <cell r="M172" t="str">
            <v>DEL</v>
          </cell>
          <cell r="N172" t="str">
            <v>Resource</v>
          </cell>
          <cell r="Q172" t="str">
            <v>yes</v>
          </cell>
          <cell r="X172">
            <v>12300</v>
          </cell>
          <cell r="Y172" t="str">
            <v xml:space="preserve"> </v>
          </cell>
          <cell r="Z172" t="str">
            <v xml:space="preserve"> </v>
          </cell>
        </row>
        <row r="173">
          <cell r="B173" t="str">
            <v>B35</v>
          </cell>
          <cell r="F173">
            <v>2</v>
          </cell>
          <cell r="G173">
            <v>110101</v>
          </cell>
          <cell r="K173">
            <v>0</v>
          </cell>
          <cell r="M173" t="str">
            <v>DEL</v>
          </cell>
          <cell r="N173" t="str">
            <v>Resource</v>
          </cell>
          <cell r="Q173" t="str">
            <v>yes</v>
          </cell>
          <cell r="X173" t="str">
            <v xml:space="preserve"> </v>
          </cell>
          <cell r="Y173">
            <v>56872076</v>
          </cell>
          <cell r="Z173">
            <v>56872076</v>
          </cell>
        </row>
        <row r="174">
          <cell r="B174" t="str">
            <v>B35</v>
          </cell>
          <cell r="F174">
            <v>2</v>
          </cell>
          <cell r="G174">
            <v>110101</v>
          </cell>
          <cell r="K174">
            <v>0</v>
          </cell>
          <cell r="M174" t="str">
            <v>DEL</v>
          </cell>
          <cell r="N174" t="str">
            <v>Resource</v>
          </cell>
          <cell r="Q174" t="str">
            <v>yes</v>
          </cell>
          <cell r="X174" t="str">
            <v xml:space="preserve"> </v>
          </cell>
          <cell r="Y174">
            <v>6432000</v>
          </cell>
          <cell r="Z174">
            <v>13545000</v>
          </cell>
        </row>
        <row r="175">
          <cell r="B175" t="str">
            <v>B38</v>
          </cell>
          <cell r="F175">
            <v>1</v>
          </cell>
          <cell r="G175">
            <v>110302</v>
          </cell>
          <cell r="K175">
            <v>0</v>
          </cell>
          <cell r="M175" t="str">
            <v>DEL</v>
          </cell>
          <cell r="N175" t="str">
            <v>Resource</v>
          </cell>
          <cell r="Q175" t="str">
            <v>no</v>
          </cell>
          <cell r="X175">
            <v>28</v>
          </cell>
          <cell r="Y175" t="str">
            <v xml:space="preserve"> </v>
          </cell>
          <cell r="Z175" t="str">
            <v xml:space="preserve"> </v>
          </cell>
        </row>
        <row r="176">
          <cell r="B176" t="str">
            <v>B38</v>
          </cell>
          <cell r="F176">
            <v>2</v>
          </cell>
          <cell r="G176">
            <v>110302</v>
          </cell>
          <cell r="K176">
            <v>0</v>
          </cell>
          <cell r="M176" t="str">
            <v>DEL</v>
          </cell>
          <cell r="N176" t="str">
            <v>Resource</v>
          </cell>
          <cell r="Q176" t="str">
            <v>no</v>
          </cell>
          <cell r="X176" t="str">
            <v xml:space="preserve"> </v>
          </cell>
          <cell r="Y176">
            <v>28</v>
          </cell>
          <cell r="Z176">
            <v>28</v>
          </cell>
        </row>
        <row r="177">
          <cell r="B177" t="str">
            <v>B38</v>
          </cell>
          <cell r="F177">
            <v>9</v>
          </cell>
          <cell r="G177">
            <v>110401</v>
          </cell>
          <cell r="K177">
            <v>0</v>
          </cell>
          <cell r="M177" t="str">
            <v>DEL</v>
          </cell>
          <cell r="N177" t="str">
            <v>Resource</v>
          </cell>
          <cell r="Q177" t="str">
            <v>no</v>
          </cell>
          <cell r="X177" t="str">
            <v xml:space="preserve"> </v>
          </cell>
          <cell r="Y177" t="str">
            <v xml:space="preserve"> </v>
          </cell>
          <cell r="Z177" t="str">
            <v xml:space="preserve"> </v>
          </cell>
        </row>
        <row r="178">
          <cell r="B178" t="str">
            <v>B38</v>
          </cell>
          <cell r="F178">
            <v>1</v>
          </cell>
          <cell r="G178">
            <v>110401</v>
          </cell>
          <cell r="K178">
            <v>0</v>
          </cell>
          <cell r="M178" t="str">
            <v>DEL</v>
          </cell>
          <cell r="N178" t="str">
            <v>Resource</v>
          </cell>
          <cell r="Q178" t="str">
            <v>no</v>
          </cell>
          <cell r="X178">
            <v>644</v>
          </cell>
          <cell r="Y178" t="str">
            <v xml:space="preserve"> </v>
          </cell>
          <cell r="Z178" t="str">
            <v xml:space="preserve"> </v>
          </cell>
        </row>
        <row r="179">
          <cell r="B179" t="str">
            <v>B35</v>
          </cell>
          <cell r="F179">
            <v>2</v>
          </cell>
          <cell r="G179">
            <v>110101</v>
          </cell>
          <cell r="K179">
            <v>0</v>
          </cell>
          <cell r="M179" t="str">
            <v>DEL</v>
          </cell>
          <cell r="N179" t="str">
            <v>Resource</v>
          </cell>
          <cell r="Q179" t="str">
            <v>yes</v>
          </cell>
          <cell r="X179" t="str">
            <v xml:space="preserve"> </v>
          </cell>
          <cell r="Y179">
            <v>256677</v>
          </cell>
          <cell r="Z179">
            <v>256908</v>
          </cell>
        </row>
        <row r="180">
          <cell r="B180" t="str">
            <v>B35</v>
          </cell>
          <cell r="F180">
            <v>2</v>
          </cell>
          <cell r="G180">
            <v>110101</v>
          </cell>
          <cell r="K180">
            <v>0</v>
          </cell>
          <cell r="M180" t="str">
            <v>DEL</v>
          </cell>
          <cell r="N180" t="str">
            <v>Resource</v>
          </cell>
          <cell r="Q180" t="str">
            <v>yes</v>
          </cell>
          <cell r="X180" t="str">
            <v xml:space="preserve"> </v>
          </cell>
          <cell r="Y180">
            <v>2010000</v>
          </cell>
          <cell r="Z180">
            <v>2010000</v>
          </cell>
        </row>
        <row r="181">
          <cell r="B181" t="str">
            <v>B35</v>
          </cell>
          <cell r="F181">
            <v>2</v>
          </cell>
          <cell r="G181">
            <v>110101</v>
          </cell>
          <cell r="K181">
            <v>0</v>
          </cell>
          <cell r="M181" t="str">
            <v>DEL</v>
          </cell>
          <cell r="N181" t="str">
            <v>Resource</v>
          </cell>
          <cell r="Q181" t="str">
            <v>yes</v>
          </cell>
          <cell r="X181" t="str">
            <v xml:space="preserve"> </v>
          </cell>
          <cell r="Y181">
            <v>-352020</v>
          </cell>
          <cell r="Z181">
            <v>-352020</v>
          </cell>
        </row>
        <row r="182">
          <cell r="B182" t="str">
            <v>B35</v>
          </cell>
          <cell r="F182">
            <v>2</v>
          </cell>
          <cell r="G182">
            <v>110101</v>
          </cell>
          <cell r="K182">
            <v>0</v>
          </cell>
          <cell r="M182" t="str">
            <v>DEL</v>
          </cell>
          <cell r="N182" t="str">
            <v>Resource</v>
          </cell>
          <cell r="Q182" t="str">
            <v>yes</v>
          </cell>
          <cell r="X182" t="str">
            <v xml:space="preserve"> </v>
          </cell>
          <cell r="Y182">
            <v>462</v>
          </cell>
          <cell r="Z182">
            <v>462</v>
          </cell>
        </row>
        <row r="183">
          <cell r="B183" t="str">
            <v>B35</v>
          </cell>
          <cell r="F183">
            <v>2</v>
          </cell>
          <cell r="G183">
            <v>110101</v>
          </cell>
          <cell r="K183">
            <v>0</v>
          </cell>
          <cell r="M183" t="str">
            <v>DEL</v>
          </cell>
          <cell r="N183" t="str">
            <v>Resource</v>
          </cell>
          <cell r="Q183" t="str">
            <v>yes</v>
          </cell>
          <cell r="X183" t="str">
            <v xml:space="preserve"> </v>
          </cell>
          <cell r="Y183">
            <v>-847370</v>
          </cell>
          <cell r="Z183">
            <v>-847370</v>
          </cell>
        </row>
        <row r="184">
          <cell r="B184" t="str">
            <v>B35</v>
          </cell>
          <cell r="F184">
            <v>2</v>
          </cell>
          <cell r="G184">
            <v>110101</v>
          </cell>
          <cell r="K184">
            <v>0</v>
          </cell>
          <cell r="M184" t="str">
            <v>DEL</v>
          </cell>
          <cell r="N184" t="str">
            <v>Resource</v>
          </cell>
          <cell r="Q184" t="str">
            <v>yes</v>
          </cell>
          <cell r="X184" t="str">
            <v xml:space="preserve"> </v>
          </cell>
          <cell r="Y184">
            <v>877774</v>
          </cell>
          <cell r="Z184">
            <v>877774</v>
          </cell>
        </row>
        <row r="185">
          <cell r="B185" t="str">
            <v>B35</v>
          </cell>
          <cell r="F185">
            <v>2</v>
          </cell>
          <cell r="G185">
            <v>110101</v>
          </cell>
          <cell r="K185">
            <v>0</v>
          </cell>
          <cell r="M185" t="str">
            <v>DEL</v>
          </cell>
          <cell r="N185" t="str">
            <v>Resource</v>
          </cell>
          <cell r="Q185" t="str">
            <v>yes</v>
          </cell>
          <cell r="X185" t="str">
            <v xml:space="preserve"> </v>
          </cell>
          <cell r="Y185">
            <v>933340</v>
          </cell>
          <cell r="Z185">
            <v>983340</v>
          </cell>
        </row>
        <row r="186">
          <cell r="B186" t="str">
            <v>B35</v>
          </cell>
          <cell r="F186">
            <v>6</v>
          </cell>
          <cell r="G186">
            <v>110101</v>
          </cell>
          <cell r="K186">
            <v>0</v>
          </cell>
          <cell r="M186" t="str">
            <v>DEL</v>
          </cell>
          <cell r="N186" t="str">
            <v>Resource</v>
          </cell>
          <cell r="Q186" t="str">
            <v>yes</v>
          </cell>
          <cell r="X186" t="str">
            <v xml:space="preserve"> </v>
          </cell>
          <cell r="Y186" t="str">
            <v xml:space="preserve"> </v>
          </cell>
          <cell r="Z186" t="str">
            <v xml:space="preserve"> </v>
          </cell>
        </row>
        <row r="187">
          <cell r="B187" t="str">
            <v>B35</v>
          </cell>
          <cell r="F187">
            <v>6</v>
          </cell>
          <cell r="G187">
            <v>110101</v>
          </cell>
          <cell r="K187">
            <v>0</v>
          </cell>
          <cell r="M187" t="str">
            <v>DEL</v>
          </cell>
          <cell r="N187" t="str">
            <v>Resource</v>
          </cell>
          <cell r="Q187" t="str">
            <v>yes</v>
          </cell>
          <cell r="X187" t="str">
            <v xml:space="preserve"> </v>
          </cell>
          <cell r="Y187" t="str">
            <v xml:space="preserve"> </v>
          </cell>
          <cell r="Z187" t="str">
            <v xml:space="preserve"> </v>
          </cell>
        </row>
        <row r="188">
          <cell r="B188" t="str">
            <v>B38</v>
          </cell>
          <cell r="F188">
            <v>12</v>
          </cell>
          <cell r="G188">
            <v>110407</v>
          </cell>
          <cell r="K188">
            <v>0</v>
          </cell>
          <cell r="M188" t="str">
            <v>DEL</v>
          </cell>
          <cell r="N188" t="str">
            <v>Resource</v>
          </cell>
          <cell r="Q188" t="str">
            <v>no</v>
          </cell>
          <cell r="X188" t="str">
            <v xml:space="preserve"> </v>
          </cell>
          <cell r="Y188" t="str">
            <v xml:space="preserve"> </v>
          </cell>
          <cell r="Z188" t="str">
            <v xml:space="preserve"> </v>
          </cell>
        </row>
        <row r="189">
          <cell r="B189" t="str">
            <v>B38</v>
          </cell>
          <cell r="F189">
            <v>2</v>
          </cell>
          <cell r="G189">
            <v>110401</v>
          </cell>
          <cell r="K189">
            <v>0</v>
          </cell>
          <cell r="M189" t="str">
            <v>DEL</v>
          </cell>
          <cell r="N189" t="str">
            <v>Resource</v>
          </cell>
          <cell r="Q189" t="str">
            <v>no</v>
          </cell>
          <cell r="X189" t="str">
            <v xml:space="preserve"> </v>
          </cell>
          <cell r="Y189">
            <v>644</v>
          </cell>
          <cell r="Z189">
            <v>644</v>
          </cell>
        </row>
        <row r="190">
          <cell r="B190" t="str">
            <v>B35</v>
          </cell>
          <cell r="F190">
            <v>6</v>
          </cell>
          <cell r="G190">
            <v>110101</v>
          </cell>
          <cell r="K190">
            <v>0</v>
          </cell>
          <cell r="M190" t="str">
            <v>DEL</v>
          </cell>
          <cell r="N190" t="str">
            <v>Resource</v>
          </cell>
          <cell r="Q190" t="str">
            <v>yes</v>
          </cell>
          <cell r="X190" t="str">
            <v xml:space="preserve"> </v>
          </cell>
          <cell r="Y190" t="str">
            <v xml:space="preserve"> </v>
          </cell>
          <cell r="Z190" t="str">
            <v xml:space="preserve"> </v>
          </cell>
        </row>
        <row r="191">
          <cell r="B191" t="str">
            <v>B35</v>
          </cell>
          <cell r="F191">
            <v>6</v>
          </cell>
          <cell r="G191">
            <v>110101</v>
          </cell>
          <cell r="K191">
            <v>0</v>
          </cell>
          <cell r="M191" t="str">
            <v>DEL</v>
          </cell>
          <cell r="N191" t="str">
            <v>Resource</v>
          </cell>
          <cell r="Q191" t="str">
            <v>yes</v>
          </cell>
          <cell r="X191" t="str">
            <v xml:space="preserve"> </v>
          </cell>
          <cell r="Y191" t="str">
            <v xml:space="preserve"> </v>
          </cell>
          <cell r="Z191" t="str">
            <v xml:space="preserve"> </v>
          </cell>
        </row>
        <row r="192">
          <cell r="B192" t="str">
            <v>B38</v>
          </cell>
          <cell r="F192">
            <v>1</v>
          </cell>
          <cell r="G192">
            <v>110407</v>
          </cell>
          <cell r="K192">
            <v>0</v>
          </cell>
          <cell r="M192" t="str">
            <v>DEL</v>
          </cell>
          <cell r="N192" t="str">
            <v>Resource</v>
          </cell>
          <cell r="Q192" t="str">
            <v>no</v>
          </cell>
          <cell r="X192">
            <v>50</v>
          </cell>
          <cell r="Y192" t="str">
            <v xml:space="preserve"> </v>
          </cell>
          <cell r="Z192" t="str">
            <v xml:space="preserve"> </v>
          </cell>
        </row>
        <row r="193">
          <cell r="B193" t="str">
            <v>B38</v>
          </cell>
          <cell r="F193">
            <v>2</v>
          </cell>
          <cell r="G193">
            <v>110407</v>
          </cell>
          <cell r="K193">
            <v>0</v>
          </cell>
          <cell r="M193" t="str">
            <v>DEL</v>
          </cell>
          <cell r="N193" t="str">
            <v>Resource</v>
          </cell>
          <cell r="Q193" t="str">
            <v>no</v>
          </cell>
          <cell r="X193" t="str">
            <v xml:space="preserve"> </v>
          </cell>
          <cell r="Y193">
            <v>50</v>
          </cell>
          <cell r="Z193">
            <v>50</v>
          </cell>
        </row>
        <row r="194">
          <cell r="B194" t="str">
            <v>B38</v>
          </cell>
          <cell r="F194">
            <v>6</v>
          </cell>
          <cell r="G194">
            <v>110407</v>
          </cell>
          <cell r="K194">
            <v>0</v>
          </cell>
          <cell r="M194" t="str">
            <v>DEL</v>
          </cell>
          <cell r="N194" t="str">
            <v>Resource</v>
          </cell>
          <cell r="Q194" t="str">
            <v>no</v>
          </cell>
          <cell r="X194" t="str">
            <v xml:space="preserve"> </v>
          </cell>
          <cell r="Y194" t="str">
            <v xml:space="preserve"> </v>
          </cell>
          <cell r="Z194" t="str">
            <v xml:space="preserve"> </v>
          </cell>
        </row>
        <row r="195">
          <cell r="B195" t="str">
            <v>B85</v>
          </cell>
          <cell r="F195">
            <v>9</v>
          </cell>
          <cell r="G195">
            <v>110401</v>
          </cell>
          <cell r="K195">
            <v>0</v>
          </cell>
          <cell r="M195" t="str">
            <v>DEL</v>
          </cell>
          <cell r="N195" t="str">
            <v>Resource</v>
          </cell>
          <cell r="Q195" t="str">
            <v>no</v>
          </cell>
          <cell r="X195" t="str">
            <v xml:space="preserve"> </v>
          </cell>
          <cell r="Y195" t="str">
            <v xml:space="preserve"> </v>
          </cell>
          <cell r="Z195" t="str">
            <v xml:space="preserve"> </v>
          </cell>
        </row>
        <row r="196">
          <cell r="B196" t="str">
            <v>B35</v>
          </cell>
          <cell r="F196">
            <v>6</v>
          </cell>
          <cell r="G196">
            <v>110101</v>
          </cell>
          <cell r="K196">
            <v>0</v>
          </cell>
          <cell r="M196" t="str">
            <v>DEL</v>
          </cell>
          <cell r="N196" t="str">
            <v>Resource</v>
          </cell>
          <cell r="Q196" t="str">
            <v>yes</v>
          </cell>
          <cell r="X196" t="str">
            <v xml:space="preserve"> </v>
          </cell>
          <cell r="Y196" t="str">
            <v xml:space="preserve"> </v>
          </cell>
          <cell r="Z196" t="str">
            <v xml:space="preserve"> </v>
          </cell>
        </row>
        <row r="197">
          <cell r="B197" t="str">
            <v>B85</v>
          </cell>
          <cell r="F197">
            <v>1</v>
          </cell>
          <cell r="G197">
            <v>110401</v>
          </cell>
          <cell r="K197">
            <v>0</v>
          </cell>
          <cell r="M197" t="str">
            <v>DEL</v>
          </cell>
          <cell r="N197" t="str">
            <v>Resource</v>
          </cell>
          <cell r="Q197" t="str">
            <v>no</v>
          </cell>
          <cell r="X197">
            <v>60</v>
          </cell>
          <cell r="Y197" t="str">
            <v xml:space="preserve"> </v>
          </cell>
          <cell r="Z197" t="str">
            <v xml:space="preserve"> </v>
          </cell>
        </row>
        <row r="198">
          <cell r="B198" t="str">
            <v>B85</v>
          </cell>
          <cell r="F198">
            <v>2</v>
          </cell>
          <cell r="G198">
            <v>110401</v>
          </cell>
          <cell r="K198">
            <v>0</v>
          </cell>
          <cell r="M198" t="str">
            <v>DEL</v>
          </cell>
          <cell r="N198" t="str">
            <v>Resource</v>
          </cell>
          <cell r="Q198" t="str">
            <v>no</v>
          </cell>
          <cell r="X198" t="str">
            <v xml:space="preserve"> </v>
          </cell>
          <cell r="Y198">
            <v>60</v>
          </cell>
          <cell r="Z198">
            <v>60</v>
          </cell>
        </row>
        <row r="199">
          <cell r="B199" t="str">
            <v>B90</v>
          </cell>
          <cell r="F199">
            <v>1</v>
          </cell>
          <cell r="G199">
            <v>110101</v>
          </cell>
          <cell r="K199">
            <v>0</v>
          </cell>
          <cell r="M199" t="str">
            <v>DEL</v>
          </cell>
          <cell r="N199" t="str">
            <v>Resource</v>
          </cell>
          <cell r="Q199" t="str">
            <v>no</v>
          </cell>
          <cell r="X199">
            <v>393401</v>
          </cell>
          <cell r="Y199" t="str">
            <v xml:space="preserve"> </v>
          </cell>
          <cell r="Z199" t="str">
            <v xml:space="preserve"> </v>
          </cell>
        </row>
        <row r="200">
          <cell r="B200" t="str">
            <v>B90</v>
          </cell>
          <cell r="F200">
            <v>1</v>
          </cell>
          <cell r="G200">
            <v>110101</v>
          </cell>
          <cell r="K200">
            <v>0</v>
          </cell>
          <cell r="M200" t="str">
            <v>DEL</v>
          </cell>
          <cell r="N200" t="str">
            <v>Resource</v>
          </cell>
          <cell r="Q200" t="str">
            <v>no</v>
          </cell>
          <cell r="X200">
            <v>18000</v>
          </cell>
          <cell r="Y200" t="str">
            <v xml:space="preserve"> </v>
          </cell>
          <cell r="Z200" t="str">
            <v xml:space="preserve"> </v>
          </cell>
        </row>
        <row r="201">
          <cell r="B201" t="str">
            <v>B90</v>
          </cell>
          <cell r="F201">
            <v>2</v>
          </cell>
          <cell r="G201">
            <v>110101</v>
          </cell>
          <cell r="K201">
            <v>0</v>
          </cell>
          <cell r="M201" t="str">
            <v>DEL</v>
          </cell>
          <cell r="N201" t="str">
            <v>Resource</v>
          </cell>
          <cell r="Q201" t="str">
            <v>no</v>
          </cell>
          <cell r="X201" t="str">
            <v xml:space="preserve"> </v>
          </cell>
          <cell r="Y201">
            <v>393401</v>
          </cell>
          <cell r="Z201">
            <v>393401</v>
          </cell>
        </row>
        <row r="202">
          <cell r="B202" t="str">
            <v>B90</v>
          </cell>
          <cell r="F202">
            <v>2</v>
          </cell>
          <cell r="G202">
            <v>110101</v>
          </cell>
          <cell r="K202">
            <v>0</v>
          </cell>
          <cell r="M202" t="str">
            <v>DEL</v>
          </cell>
          <cell r="N202" t="str">
            <v>Resource</v>
          </cell>
          <cell r="Q202" t="str">
            <v>no</v>
          </cell>
          <cell r="X202" t="str">
            <v xml:space="preserve"> </v>
          </cell>
          <cell r="Y202">
            <v>64000</v>
          </cell>
          <cell r="Z202">
            <v>139000</v>
          </cell>
        </row>
        <row r="203">
          <cell r="B203" t="str">
            <v>B90</v>
          </cell>
          <cell r="F203">
            <v>2</v>
          </cell>
          <cell r="G203">
            <v>110101</v>
          </cell>
          <cell r="K203">
            <v>0</v>
          </cell>
          <cell r="M203" t="str">
            <v>DEL</v>
          </cell>
          <cell r="N203" t="str">
            <v>Resource</v>
          </cell>
          <cell r="Q203" t="str">
            <v>no</v>
          </cell>
          <cell r="X203" t="str">
            <v xml:space="preserve"> </v>
          </cell>
          <cell r="Y203">
            <v>18000</v>
          </cell>
          <cell r="Z203">
            <v>18000</v>
          </cell>
        </row>
        <row r="204">
          <cell r="B204" t="str">
            <v>B35</v>
          </cell>
          <cell r="F204">
            <v>6</v>
          </cell>
          <cell r="G204">
            <v>110101</v>
          </cell>
          <cell r="K204">
            <v>0</v>
          </cell>
          <cell r="M204" t="str">
            <v>DEL</v>
          </cell>
          <cell r="N204" t="str">
            <v>Resource</v>
          </cell>
          <cell r="Q204" t="str">
            <v>yes</v>
          </cell>
          <cell r="X204" t="str">
            <v xml:space="preserve"> </v>
          </cell>
          <cell r="Y204" t="str">
            <v xml:space="preserve"> </v>
          </cell>
          <cell r="Z204" t="str">
            <v xml:space="preserve"> </v>
          </cell>
        </row>
        <row r="205">
          <cell r="B205" t="str">
            <v>B90</v>
          </cell>
          <cell r="F205">
            <v>12</v>
          </cell>
          <cell r="G205">
            <v>110101</v>
          </cell>
          <cell r="K205">
            <v>0</v>
          </cell>
          <cell r="M205" t="str">
            <v>DEL</v>
          </cell>
          <cell r="N205" t="str">
            <v>Resource</v>
          </cell>
          <cell r="Q205" t="str">
            <v>no</v>
          </cell>
          <cell r="X205" t="str">
            <v xml:space="preserve"> </v>
          </cell>
          <cell r="Y205" t="str">
            <v xml:space="preserve"> </v>
          </cell>
          <cell r="Z205" t="str">
            <v xml:space="preserve"> </v>
          </cell>
        </row>
        <row r="206">
          <cell r="B206" t="str">
            <v>B90</v>
          </cell>
          <cell r="F206">
            <v>1</v>
          </cell>
          <cell r="G206">
            <v>110201</v>
          </cell>
          <cell r="K206" t="str">
            <v>PSS</v>
          </cell>
          <cell r="M206" t="str">
            <v>DEL</v>
          </cell>
          <cell r="N206" t="str">
            <v>Resource</v>
          </cell>
          <cell r="Q206" t="str">
            <v>no</v>
          </cell>
          <cell r="X206">
            <v>10092</v>
          </cell>
          <cell r="Y206" t="str">
            <v xml:space="preserve"> </v>
          </cell>
          <cell r="Z206" t="str">
            <v xml:space="preserve"> </v>
          </cell>
        </row>
        <row r="207">
          <cell r="B207" t="str">
            <v>B90</v>
          </cell>
          <cell r="F207">
            <v>6</v>
          </cell>
          <cell r="G207">
            <v>110201</v>
          </cell>
          <cell r="K207" t="str">
            <v>PSS</v>
          </cell>
          <cell r="M207" t="str">
            <v>DEL</v>
          </cell>
          <cell r="N207" t="str">
            <v>Resource</v>
          </cell>
          <cell r="Q207" t="str">
            <v>no</v>
          </cell>
          <cell r="X207">
            <v>5745</v>
          </cell>
          <cell r="Y207" t="str">
            <v xml:space="preserve"> </v>
          </cell>
          <cell r="Z207" t="str">
            <v xml:space="preserve"> </v>
          </cell>
        </row>
        <row r="208">
          <cell r="B208" t="str">
            <v>B90</v>
          </cell>
          <cell r="F208">
            <v>6</v>
          </cell>
          <cell r="G208">
            <v>110201</v>
          </cell>
          <cell r="K208" t="str">
            <v>PSS</v>
          </cell>
          <cell r="M208" t="str">
            <v>DEL</v>
          </cell>
          <cell r="N208" t="str">
            <v>Resource</v>
          </cell>
          <cell r="Q208" t="str">
            <v>no</v>
          </cell>
          <cell r="X208">
            <v>630</v>
          </cell>
          <cell r="Y208" t="str">
            <v xml:space="preserve"> </v>
          </cell>
          <cell r="Z208" t="str">
            <v xml:space="preserve"> </v>
          </cell>
        </row>
        <row r="209">
          <cell r="B209" t="str">
            <v>B90</v>
          </cell>
          <cell r="F209">
            <v>6</v>
          </cell>
          <cell r="G209">
            <v>110201</v>
          </cell>
          <cell r="K209" t="str">
            <v>PSS</v>
          </cell>
          <cell r="M209" t="str">
            <v>DEL</v>
          </cell>
          <cell r="N209" t="str">
            <v>Resource</v>
          </cell>
          <cell r="Q209" t="str">
            <v>no</v>
          </cell>
          <cell r="X209">
            <v>-630</v>
          </cell>
          <cell r="Y209" t="str">
            <v xml:space="preserve"> </v>
          </cell>
          <cell r="Z209" t="str">
            <v xml:space="preserve"> </v>
          </cell>
        </row>
        <row r="210">
          <cell r="B210" t="str">
            <v>B90</v>
          </cell>
          <cell r="F210">
            <v>2</v>
          </cell>
          <cell r="G210">
            <v>110201</v>
          </cell>
          <cell r="K210" t="str">
            <v>PSS</v>
          </cell>
          <cell r="M210" t="str">
            <v>DEL</v>
          </cell>
          <cell r="N210" t="str">
            <v>Resource</v>
          </cell>
          <cell r="Q210" t="str">
            <v>no</v>
          </cell>
          <cell r="X210" t="str">
            <v xml:space="preserve"> </v>
          </cell>
          <cell r="Y210">
            <v>10092</v>
          </cell>
          <cell r="Z210">
            <v>10092</v>
          </cell>
        </row>
        <row r="211">
          <cell r="B211" t="str">
            <v>B90</v>
          </cell>
          <cell r="F211">
            <v>1</v>
          </cell>
          <cell r="G211">
            <v>110302</v>
          </cell>
          <cell r="K211">
            <v>0</v>
          </cell>
          <cell r="M211" t="str">
            <v>DEL</v>
          </cell>
          <cell r="N211" t="str">
            <v>Resource</v>
          </cell>
          <cell r="Q211" t="str">
            <v>no</v>
          </cell>
          <cell r="X211">
            <v>365</v>
          </cell>
          <cell r="Y211" t="str">
            <v xml:space="preserve"> </v>
          </cell>
          <cell r="Z211" t="str">
            <v xml:space="preserve"> </v>
          </cell>
        </row>
        <row r="212">
          <cell r="B212" t="str">
            <v>B90</v>
          </cell>
          <cell r="F212">
            <v>2</v>
          </cell>
          <cell r="G212">
            <v>110302</v>
          </cell>
          <cell r="K212">
            <v>0</v>
          </cell>
          <cell r="M212" t="str">
            <v>DEL</v>
          </cell>
          <cell r="N212" t="str">
            <v>Resource</v>
          </cell>
          <cell r="Q212" t="str">
            <v>no</v>
          </cell>
          <cell r="X212" t="str">
            <v xml:space="preserve"> </v>
          </cell>
          <cell r="Y212">
            <v>365</v>
          </cell>
          <cell r="Z212">
            <v>365</v>
          </cell>
        </row>
        <row r="213">
          <cell r="B213" t="str">
            <v>B90</v>
          </cell>
          <cell r="F213">
            <v>1</v>
          </cell>
          <cell r="G213">
            <v>110306</v>
          </cell>
          <cell r="K213">
            <v>0</v>
          </cell>
          <cell r="M213" t="str">
            <v>DEL</v>
          </cell>
          <cell r="N213" t="str">
            <v>Resource</v>
          </cell>
          <cell r="Q213" t="str">
            <v>no</v>
          </cell>
          <cell r="X213">
            <v>18909</v>
          </cell>
          <cell r="Y213" t="str">
            <v xml:space="preserve"> </v>
          </cell>
          <cell r="Z213" t="str">
            <v xml:space="preserve"> </v>
          </cell>
        </row>
        <row r="214">
          <cell r="B214" t="str">
            <v>B90</v>
          </cell>
          <cell r="F214">
            <v>6</v>
          </cell>
          <cell r="G214">
            <v>110306</v>
          </cell>
          <cell r="K214">
            <v>0</v>
          </cell>
          <cell r="M214" t="str">
            <v>DEL</v>
          </cell>
          <cell r="N214" t="str">
            <v>Resource</v>
          </cell>
          <cell r="Q214" t="str">
            <v>no</v>
          </cell>
          <cell r="X214">
            <v>-452</v>
          </cell>
          <cell r="Y214" t="str">
            <v xml:space="preserve"> </v>
          </cell>
          <cell r="Z214" t="str">
            <v xml:space="preserve"> </v>
          </cell>
        </row>
        <row r="215">
          <cell r="B215" t="str">
            <v>B35</v>
          </cell>
          <cell r="F215">
            <v>6</v>
          </cell>
          <cell r="G215">
            <v>110101</v>
          </cell>
          <cell r="K215">
            <v>0</v>
          </cell>
          <cell r="M215" t="str">
            <v>DEL</v>
          </cell>
          <cell r="N215" t="str">
            <v>Resource</v>
          </cell>
          <cell r="Q215" t="str">
            <v>yes</v>
          </cell>
          <cell r="X215" t="str">
            <v xml:space="preserve"> </v>
          </cell>
          <cell r="Y215" t="str">
            <v xml:space="preserve"> </v>
          </cell>
          <cell r="Z215" t="str">
            <v xml:space="preserve"> </v>
          </cell>
        </row>
        <row r="216">
          <cell r="B216" t="str">
            <v>B35</v>
          </cell>
          <cell r="F216">
            <v>6</v>
          </cell>
          <cell r="G216">
            <v>110101</v>
          </cell>
          <cell r="K216">
            <v>0</v>
          </cell>
          <cell r="M216" t="str">
            <v>DEL</v>
          </cell>
          <cell r="N216" t="str">
            <v>Resource</v>
          </cell>
          <cell r="Q216" t="str">
            <v>yes</v>
          </cell>
          <cell r="X216" t="str">
            <v xml:space="preserve"> </v>
          </cell>
          <cell r="Y216" t="str">
            <v xml:space="preserve"> </v>
          </cell>
          <cell r="Z216" t="str">
            <v xml:space="preserve"> </v>
          </cell>
        </row>
        <row r="217">
          <cell r="B217" t="str">
            <v>B90</v>
          </cell>
          <cell r="F217">
            <v>6</v>
          </cell>
          <cell r="G217">
            <v>110306</v>
          </cell>
          <cell r="K217">
            <v>0</v>
          </cell>
          <cell r="M217" t="str">
            <v>DEL</v>
          </cell>
          <cell r="N217" t="str">
            <v>Resource</v>
          </cell>
          <cell r="Q217" t="str">
            <v>no</v>
          </cell>
          <cell r="X217">
            <v>-630</v>
          </cell>
          <cell r="Y217" t="str">
            <v xml:space="preserve"> </v>
          </cell>
          <cell r="Z217" t="str">
            <v xml:space="preserve"> </v>
          </cell>
        </row>
        <row r="218">
          <cell r="B218" t="str">
            <v>B90</v>
          </cell>
          <cell r="F218">
            <v>6</v>
          </cell>
          <cell r="G218">
            <v>110306</v>
          </cell>
          <cell r="K218">
            <v>0</v>
          </cell>
          <cell r="M218" t="str">
            <v>DEL</v>
          </cell>
          <cell r="N218" t="str">
            <v>Resource</v>
          </cell>
          <cell r="Q218" t="str">
            <v>no</v>
          </cell>
          <cell r="X218">
            <v>-625</v>
          </cell>
          <cell r="Y218" t="str">
            <v xml:space="preserve"> </v>
          </cell>
          <cell r="Z218" t="str">
            <v xml:space="preserve"> </v>
          </cell>
        </row>
        <row r="219">
          <cell r="B219" t="str">
            <v>B35</v>
          </cell>
          <cell r="F219">
            <v>6</v>
          </cell>
          <cell r="G219">
            <v>110101</v>
          </cell>
          <cell r="K219">
            <v>0</v>
          </cell>
          <cell r="M219" t="str">
            <v>DEL</v>
          </cell>
          <cell r="N219" t="str">
            <v>Resource</v>
          </cell>
          <cell r="Q219" t="str">
            <v>yes</v>
          </cell>
          <cell r="X219" t="str">
            <v xml:space="preserve"> </v>
          </cell>
          <cell r="Y219" t="str">
            <v xml:space="preserve"> </v>
          </cell>
          <cell r="Z219" t="str">
            <v xml:space="preserve"> </v>
          </cell>
        </row>
        <row r="220">
          <cell r="B220" t="str">
            <v>B90</v>
          </cell>
          <cell r="F220">
            <v>6</v>
          </cell>
          <cell r="G220">
            <v>110306</v>
          </cell>
          <cell r="K220">
            <v>0</v>
          </cell>
          <cell r="M220" t="str">
            <v>DEL</v>
          </cell>
          <cell r="N220" t="str">
            <v>Resource</v>
          </cell>
          <cell r="Q220" t="str">
            <v>no</v>
          </cell>
          <cell r="X220">
            <v>630</v>
          </cell>
          <cell r="Y220" t="str">
            <v xml:space="preserve"> </v>
          </cell>
          <cell r="Z220" t="str">
            <v xml:space="preserve"> </v>
          </cell>
        </row>
        <row r="221">
          <cell r="B221" t="str">
            <v>B90</v>
          </cell>
          <cell r="F221">
            <v>2</v>
          </cell>
          <cell r="G221">
            <v>110306</v>
          </cell>
          <cell r="K221">
            <v>0</v>
          </cell>
          <cell r="M221" t="str">
            <v>DEL</v>
          </cell>
          <cell r="N221" t="str">
            <v>Resource</v>
          </cell>
          <cell r="Q221" t="str">
            <v>no</v>
          </cell>
          <cell r="X221" t="str">
            <v xml:space="preserve"> </v>
          </cell>
          <cell r="Y221">
            <v>18909</v>
          </cell>
          <cell r="Z221">
            <v>18909</v>
          </cell>
        </row>
        <row r="222">
          <cell r="B222" t="str">
            <v>B35</v>
          </cell>
          <cell r="F222">
            <v>6</v>
          </cell>
          <cell r="G222">
            <v>110101</v>
          </cell>
          <cell r="K222">
            <v>0</v>
          </cell>
          <cell r="M222" t="str">
            <v>DEL</v>
          </cell>
          <cell r="N222" t="str">
            <v>Resource</v>
          </cell>
          <cell r="Q222" t="str">
            <v>yes</v>
          </cell>
          <cell r="X222" t="str">
            <v xml:space="preserve"> </v>
          </cell>
          <cell r="Y222" t="str">
            <v xml:space="preserve"> </v>
          </cell>
          <cell r="Z222" t="str">
            <v xml:space="preserve"> </v>
          </cell>
        </row>
        <row r="223">
          <cell r="B223" t="str">
            <v>B90</v>
          </cell>
          <cell r="F223">
            <v>9</v>
          </cell>
          <cell r="G223">
            <v>110101</v>
          </cell>
          <cell r="K223">
            <v>0</v>
          </cell>
          <cell r="M223" t="str">
            <v>DEL</v>
          </cell>
          <cell r="N223" t="str">
            <v>Resource</v>
          </cell>
          <cell r="Q223" t="str">
            <v>no</v>
          </cell>
          <cell r="X223" t="str">
            <v xml:space="preserve"> </v>
          </cell>
          <cell r="Y223" t="str">
            <v xml:space="preserve"> </v>
          </cell>
          <cell r="Z223" t="str">
            <v xml:space="preserve"> </v>
          </cell>
        </row>
        <row r="224">
          <cell r="B224" t="str">
            <v>G20</v>
          </cell>
          <cell r="F224">
            <v>1</v>
          </cell>
          <cell r="G224">
            <v>110101</v>
          </cell>
          <cell r="K224">
            <v>0</v>
          </cell>
          <cell r="M224" t="str">
            <v>DEL</v>
          </cell>
          <cell r="N224" t="str">
            <v>Resource</v>
          </cell>
          <cell r="Q224" t="str">
            <v>no</v>
          </cell>
          <cell r="X224">
            <v>39321</v>
          </cell>
          <cell r="Y224" t="str">
            <v xml:space="preserve"> </v>
          </cell>
          <cell r="Z224" t="str">
            <v xml:space="preserve"> </v>
          </cell>
        </row>
        <row r="225">
          <cell r="B225" t="str">
            <v>G20</v>
          </cell>
          <cell r="F225">
            <v>1</v>
          </cell>
          <cell r="G225">
            <v>110102</v>
          </cell>
          <cell r="K225">
            <v>0</v>
          </cell>
          <cell r="M225" t="str">
            <v>DEL</v>
          </cell>
          <cell r="N225" t="str">
            <v>Resource</v>
          </cell>
          <cell r="Q225" t="str">
            <v>no</v>
          </cell>
          <cell r="X225">
            <v>26221</v>
          </cell>
          <cell r="Y225" t="str">
            <v xml:space="preserve"> </v>
          </cell>
          <cell r="Z225" t="str">
            <v xml:space="preserve"> </v>
          </cell>
        </row>
        <row r="226">
          <cell r="B226" t="str">
            <v>G20</v>
          </cell>
          <cell r="F226">
            <v>1</v>
          </cell>
          <cell r="G226">
            <v>110201</v>
          </cell>
          <cell r="K226" t="str">
            <v>PSS</v>
          </cell>
          <cell r="M226" t="str">
            <v>DEL</v>
          </cell>
          <cell r="N226" t="str">
            <v>Resource</v>
          </cell>
          <cell r="Q226" t="str">
            <v>no</v>
          </cell>
          <cell r="X226" t="str">
            <v xml:space="preserve"> </v>
          </cell>
          <cell r="Y226" t="str">
            <v xml:space="preserve"> </v>
          </cell>
          <cell r="Z226" t="str">
            <v xml:space="preserve"> </v>
          </cell>
        </row>
        <row r="227">
          <cell r="B227" t="str">
            <v>G20</v>
          </cell>
          <cell r="F227">
            <v>2</v>
          </cell>
          <cell r="G227">
            <v>110101</v>
          </cell>
          <cell r="K227">
            <v>0</v>
          </cell>
          <cell r="M227" t="str">
            <v>DEL</v>
          </cell>
          <cell r="N227" t="str">
            <v>Resource</v>
          </cell>
          <cell r="Q227" t="str">
            <v>no</v>
          </cell>
          <cell r="X227" t="str">
            <v xml:space="preserve"> </v>
          </cell>
          <cell r="Y227">
            <v>39321</v>
          </cell>
          <cell r="Z227">
            <v>39321</v>
          </cell>
        </row>
        <row r="228">
          <cell r="B228" t="str">
            <v>E05</v>
          </cell>
          <cell r="F228">
            <v>12</v>
          </cell>
          <cell r="G228">
            <v>110101</v>
          </cell>
          <cell r="K228">
            <v>0</v>
          </cell>
          <cell r="M228" t="str">
            <v>DEL</v>
          </cell>
          <cell r="N228" t="str">
            <v>Capital</v>
          </cell>
          <cell r="Q228" t="str">
            <v>no</v>
          </cell>
          <cell r="X228" t="str">
            <v xml:space="preserve"> </v>
          </cell>
          <cell r="Y228" t="str">
            <v xml:space="preserve"> </v>
          </cell>
          <cell r="Z228" t="str">
            <v xml:space="preserve"> </v>
          </cell>
        </row>
        <row r="229">
          <cell r="B229" t="str">
            <v>G20</v>
          </cell>
          <cell r="F229">
            <v>2</v>
          </cell>
          <cell r="G229">
            <v>110102</v>
          </cell>
          <cell r="K229">
            <v>0</v>
          </cell>
          <cell r="M229" t="str">
            <v>DEL</v>
          </cell>
          <cell r="N229" t="str">
            <v>Resource</v>
          </cell>
          <cell r="Q229" t="str">
            <v>no</v>
          </cell>
          <cell r="X229" t="str">
            <v xml:space="preserve"> </v>
          </cell>
          <cell r="Y229">
            <v>26221</v>
          </cell>
          <cell r="Z229">
            <v>26221</v>
          </cell>
        </row>
        <row r="230">
          <cell r="B230" t="str">
            <v>B35</v>
          </cell>
          <cell r="F230">
            <v>3</v>
          </cell>
          <cell r="G230">
            <v>110101</v>
          </cell>
          <cell r="K230">
            <v>0</v>
          </cell>
          <cell r="M230" t="str">
            <v>DEL</v>
          </cell>
          <cell r="N230" t="str">
            <v>Resource</v>
          </cell>
          <cell r="Q230" t="str">
            <v>yes</v>
          </cell>
          <cell r="X230" t="str">
            <v xml:space="preserve"> </v>
          </cell>
          <cell r="Y230" t="str">
            <v xml:space="preserve"> </v>
          </cell>
          <cell r="Z230" t="str">
            <v xml:space="preserve"> </v>
          </cell>
        </row>
        <row r="231">
          <cell r="B231" t="str">
            <v>B35</v>
          </cell>
          <cell r="F231">
            <v>3</v>
          </cell>
          <cell r="G231">
            <v>110101</v>
          </cell>
          <cell r="K231">
            <v>0</v>
          </cell>
          <cell r="M231" t="str">
            <v>DEL</v>
          </cell>
          <cell r="N231" t="str">
            <v>Resource</v>
          </cell>
          <cell r="Q231" t="str">
            <v>yes</v>
          </cell>
          <cell r="X231" t="str">
            <v xml:space="preserve"> </v>
          </cell>
          <cell r="Y231" t="str">
            <v xml:space="preserve"> </v>
          </cell>
          <cell r="Z231" t="str">
            <v xml:space="preserve"> </v>
          </cell>
        </row>
        <row r="232">
          <cell r="B232" t="str">
            <v>E06</v>
          </cell>
          <cell r="F232">
            <v>12</v>
          </cell>
          <cell r="G232">
            <v>110101</v>
          </cell>
          <cell r="K232">
            <v>0</v>
          </cell>
          <cell r="M232" t="str">
            <v>DEL</v>
          </cell>
          <cell r="N232" t="str">
            <v>Capital</v>
          </cell>
          <cell r="Q232" t="str">
            <v>no</v>
          </cell>
          <cell r="X232" t="str">
            <v xml:space="preserve"> </v>
          </cell>
          <cell r="Y232" t="str">
            <v xml:space="preserve"> </v>
          </cell>
          <cell r="Z232" t="str">
            <v xml:space="preserve"> </v>
          </cell>
        </row>
        <row r="233">
          <cell r="B233" t="str">
            <v>B35</v>
          </cell>
          <cell r="F233">
            <v>3</v>
          </cell>
          <cell r="G233">
            <v>110101</v>
          </cell>
          <cell r="K233">
            <v>0</v>
          </cell>
          <cell r="M233" t="str">
            <v>DEL</v>
          </cell>
          <cell r="N233" t="str">
            <v>Resource</v>
          </cell>
          <cell r="Q233" t="str">
            <v>yes</v>
          </cell>
          <cell r="X233" t="str">
            <v xml:space="preserve"> </v>
          </cell>
          <cell r="Y233" t="str">
            <v xml:space="preserve"> </v>
          </cell>
          <cell r="Z233" t="str">
            <v xml:space="preserve"> </v>
          </cell>
        </row>
        <row r="234">
          <cell r="B234" t="str">
            <v>B35</v>
          </cell>
          <cell r="F234">
            <v>6</v>
          </cell>
          <cell r="G234">
            <v>110101</v>
          </cell>
          <cell r="K234">
            <v>0</v>
          </cell>
          <cell r="M234" t="str">
            <v>DEL</v>
          </cell>
          <cell r="N234" t="str">
            <v>Resource</v>
          </cell>
          <cell r="Q234" t="str">
            <v>yes</v>
          </cell>
          <cell r="X234" t="str">
            <v xml:space="preserve"> </v>
          </cell>
          <cell r="Y234" t="str">
            <v xml:space="preserve"> </v>
          </cell>
          <cell r="Z234" t="str">
            <v xml:space="preserve"> </v>
          </cell>
        </row>
        <row r="235">
          <cell r="B235" t="str">
            <v>B35</v>
          </cell>
          <cell r="F235">
            <v>6</v>
          </cell>
          <cell r="G235">
            <v>110101</v>
          </cell>
          <cell r="K235">
            <v>0</v>
          </cell>
          <cell r="M235" t="str">
            <v>DEL</v>
          </cell>
          <cell r="N235" t="str">
            <v>Resource</v>
          </cell>
          <cell r="Q235" t="str">
            <v>yes</v>
          </cell>
          <cell r="X235" t="str">
            <v xml:space="preserve"> </v>
          </cell>
          <cell r="Y235" t="str">
            <v xml:space="preserve"> </v>
          </cell>
          <cell r="Z235" t="str">
            <v xml:space="preserve"> </v>
          </cell>
        </row>
        <row r="236">
          <cell r="B236" t="str">
            <v>B35</v>
          </cell>
          <cell r="F236">
            <v>6</v>
          </cell>
          <cell r="G236">
            <v>110101</v>
          </cell>
          <cell r="K236">
            <v>0</v>
          </cell>
          <cell r="M236" t="str">
            <v>DEL</v>
          </cell>
          <cell r="N236" t="str">
            <v>Resource</v>
          </cell>
          <cell r="Q236" t="str">
            <v>yes</v>
          </cell>
          <cell r="X236" t="str">
            <v xml:space="preserve"> </v>
          </cell>
          <cell r="Y236" t="str">
            <v xml:space="preserve"> </v>
          </cell>
          <cell r="Z236" t="str">
            <v xml:space="preserve"> </v>
          </cell>
        </row>
        <row r="237">
          <cell r="B237" t="str">
            <v>B35</v>
          </cell>
          <cell r="F237">
            <v>6</v>
          </cell>
          <cell r="G237">
            <v>110101</v>
          </cell>
          <cell r="K237">
            <v>0</v>
          </cell>
          <cell r="M237" t="str">
            <v>DEL</v>
          </cell>
          <cell r="N237" t="str">
            <v>Resource</v>
          </cell>
          <cell r="Q237" t="str">
            <v>yes</v>
          </cell>
          <cell r="X237" t="str">
            <v xml:space="preserve"> </v>
          </cell>
          <cell r="Y237" t="str">
            <v xml:space="preserve"> </v>
          </cell>
          <cell r="Z237" t="str">
            <v xml:space="preserve"> </v>
          </cell>
        </row>
        <row r="238">
          <cell r="B238" t="str">
            <v>B35</v>
          </cell>
          <cell r="F238">
            <v>3</v>
          </cell>
          <cell r="G238">
            <v>110101</v>
          </cell>
          <cell r="K238">
            <v>0</v>
          </cell>
          <cell r="M238" t="str">
            <v>DEL</v>
          </cell>
          <cell r="N238" t="str">
            <v>Resource</v>
          </cell>
          <cell r="Q238" t="str">
            <v>yes</v>
          </cell>
          <cell r="X238" t="str">
            <v xml:space="preserve"> </v>
          </cell>
          <cell r="Y238" t="str">
            <v xml:space="preserve"> </v>
          </cell>
          <cell r="Z238" t="str">
            <v xml:space="preserve"> </v>
          </cell>
        </row>
        <row r="239">
          <cell r="B239" t="str">
            <v>B35</v>
          </cell>
          <cell r="F239">
            <v>3</v>
          </cell>
          <cell r="G239">
            <v>110101</v>
          </cell>
          <cell r="K239">
            <v>0</v>
          </cell>
          <cell r="M239" t="str">
            <v>DEL</v>
          </cell>
          <cell r="N239" t="str">
            <v>Resource</v>
          </cell>
          <cell r="Q239" t="str">
            <v>yes</v>
          </cell>
          <cell r="X239" t="str">
            <v xml:space="preserve"> </v>
          </cell>
          <cell r="Y239" t="str">
            <v xml:space="preserve"> </v>
          </cell>
          <cell r="Z239" t="str">
            <v xml:space="preserve"> </v>
          </cell>
        </row>
        <row r="240">
          <cell r="B240" t="str">
            <v>B35</v>
          </cell>
          <cell r="F240">
            <v>3</v>
          </cell>
          <cell r="G240">
            <v>110101</v>
          </cell>
          <cell r="K240">
            <v>0</v>
          </cell>
          <cell r="M240" t="str">
            <v>DEL</v>
          </cell>
          <cell r="N240" t="str">
            <v>Resource</v>
          </cell>
          <cell r="Q240" t="str">
            <v>yes</v>
          </cell>
          <cell r="X240" t="str">
            <v xml:space="preserve"> </v>
          </cell>
          <cell r="Y240" t="str">
            <v xml:space="preserve"> </v>
          </cell>
          <cell r="Z240" t="str">
            <v xml:space="preserve"> </v>
          </cell>
        </row>
        <row r="241">
          <cell r="B241" t="str">
            <v>E10</v>
          </cell>
          <cell r="F241">
            <v>12</v>
          </cell>
          <cell r="G241">
            <v>110101</v>
          </cell>
          <cell r="K241">
            <v>0</v>
          </cell>
          <cell r="M241" t="str">
            <v>DEL</v>
          </cell>
          <cell r="N241" t="str">
            <v>Capital</v>
          </cell>
          <cell r="Q241" t="str">
            <v>no</v>
          </cell>
          <cell r="X241" t="str">
            <v xml:space="preserve"> </v>
          </cell>
          <cell r="Y241" t="str">
            <v xml:space="preserve"> </v>
          </cell>
          <cell r="Z241" t="str">
            <v xml:space="preserve"> </v>
          </cell>
        </row>
        <row r="242">
          <cell r="B242" t="str">
            <v>B35</v>
          </cell>
          <cell r="F242">
            <v>3</v>
          </cell>
          <cell r="G242">
            <v>110101</v>
          </cell>
          <cell r="K242">
            <v>0</v>
          </cell>
          <cell r="M242" t="str">
            <v>DEL</v>
          </cell>
          <cell r="N242" t="str">
            <v>Resource</v>
          </cell>
          <cell r="Q242" t="str">
            <v>yes</v>
          </cell>
          <cell r="X242" t="str">
            <v xml:space="preserve"> </v>
          </cell>
          <cell r="Y242" t="str">
            <v xml:space="preserve"> </v>
          </cell>
          <cell r="Z242" t="str">
            <v xml:space="preserve"> </v>
          </cell>
        </row>
        <row r="243">
          <cell r="B243" t="str">
            <v>B35</v>
          </cell>
          <cell r="F243">
            <v>3</v>
          </cell>
          <cell r="G243">
            <v>110101</v>
          </cell>
          <cell r="K243">
            <v>0</v>
          </cell>
          <cell r="M243" t="str">
            <v>DEL</v>
          </cell>
          <cell r="N243" t="str">
            <v>Resource</v>
          </cell>
          <cell r="Q243" t="str">
            <v>yes</v>
          </cell>
          <cell r="X243" t="str">
            <v xml:space="preserve"> </v>
          </cell>
          <cell r="Y243" t="str">
            <v xml:space="preserve"> </v>
          </cell>
          <cell r="Z243" t="str">
            <v xml:space="preserve"> </v>
          </cell>
        </row>
        <row r="244">
          <cell r="B244" t="str">
            <v>B35</v>
          </cell>
          <cell r="F244">
            <v>3</v>
          </cell>
          <cell r="G244">
            <v>110101</v>
          </cell>
          <cell r="K244">
            <v>0</v>
          </cell>
          <cell r="M244" t="str">
            <v>DEL</v>
          </cell>
          <cell r="N244" t="str">
            <v>Resource</v>
          </cell>
          <cell r="Q244" t="str">
            <v>yes</v>
          </cell>
          <cell r="X244" t="str">
            <v xml:space="preserve"> </v>
          </cell>
          <cell r="Y244" t="str">
            <v xml:space="preserve"> </v>
          </cell>
          <cell r="Z244" t="str">
            <v xml:space="preserve"> </v>
          </cell>
        </row>
        <row r="245">
          <cell r="B245" t="str">
            <v>B35</v>
          </cell>
          <cell r="F245">
            <v>3</v>
          </cell>
          <cell r="G245">
            <v>110101</v>
          </cell>
          <cell r="K245">
            <v>0</v>
          </cell>
          <cell r="M245" t="str">
            <v>DEL</v>
          </cell>
          <cell r="N245" t="str">
            <v>Resource</v>
          </cell>
          <cell r="Q245" t="str">
            <v>yes</v>
          </cell>
          <cell r="X245" t="str">
            <v xml:space="preserve"> </v>
          </cell>
          <cell r="Y245" t="str">
            <v xml:space="preserve"> </v>
          </cell>
          <cell r="Z245" t="str">
            <v xml:space="preserve"> </v>
          </cell>
        </row>
        <row r="246">
          <cell r="B246" t="str">
            <v>B35</v>
          </cell>
          <cell r="F246">
            <v>4</v>
          </cell>
          <cell r="G246">
            <v>110101</v>
          </cell>
          <cell r="K246">
            <v>0</v>
          </cell>
          <cell r="M246" t="str">
            <v>DEL</v>
          </cell>
          <cell r="N246" t="str">
            <v>Resource</v>
          </cell>
          <cell r="Q246" t="str">
            <v>yes</v>
          </cell>
          <cell r="X246" t="str">
            <v xml:space="preserve"> </v>
          </cell>
          <cell r="Y246" t="str">
            <v xml:space="preserve"> </v>
          </cell>
          <cell r="Z246" t="str">
            <v xml:space="preserve"> </v>
          </cell>
        </row>
        <row r="247">
          <cell r="B247" t="str">
            <v>E10</v>
          </cell>
          <cell r="F247">
            <v>12</v>
          </cell>
          <cell r="G247">
            <v>110101</v>
          </cell>
          <cell r="K247">
            <v>0</v>
          </cell>
          <cell r="M247" t="str">
            <v>non-budget</v>
          </cell>
          <cell r="N247" t="str">
            <v>non-budget</v>
          </cell>
          <cell r="Q247" t="str">
            <v>no</v>
          </cell>
          <cell r="X247">
            <v>100000</v>
          </cell>
          <cell r="Y247" t="str">
            <v xml:space="preserve"> </v>
          </cell>
          <cell r="Z247" t="str">
            <v xml:space="preserve"> </v>
          </cell>
        </row>
        <row r="248">
          <cell r="B248" t="str">
            <v>E11</v>
          </cell>
          <cell r="F248">
            <v>12</v>
          </cell>
          <cell r="G248">
            <v>110101</v>
          </cell>
          <cell r="K248">
            <v>0</v>
          </cell>
          <cell r="M248" t="str">
            <v>DEL</v>
          </cell>
          <cell r="N248" t="str">
            <v>Capital</v>
          </cell>
          <cell r="Q248" t="str">
            <v>no</v>
          </cell>
          <cell r="X248" t="str">
            <v xml:space="preserve"> </v>
          </cell>
          <cell r="Y248" t="str">
            <v xml:space="preserve"> </v>
          </cell>
          <cell r="Z248" t="str">
            <v xml:space="preserve"> </v>
          </cell>
        </row>
        <row r="249">
          <cell r="B249" t="str">
            <v>B35</v>
          </cell>
          <cell r="F249">
            <v>4</v>
          </cell>
          <cell r="G249">
            <v>110101</v>
          </cell>
          <cell r="K249">
            <v>0</v>
          </cell>
          <cell r="M249" t="str">
            <v>DEL</v>
          </cell>
          <cell r="N249" t="str">
            <v>Resource</v>
          </cell>
          <cell r="Q249" t="str">
            <v>yes</v>
          </cell>
          <cell r="X249" t="str">
            <v xml:space="preserve"> </v>
          </cell>
          <cell r="Y249" t="str">
            <v xml:space="preserve"> </v>
          </cell>
          <cell r="Z249" t="str">
            <v xml:space="preserve"> </v>
          </cell>
        </row>
        <row r="250">
          <cell r="B250" t="str">
            <v>B35</v>
          </cell>
          <cell r="F250">
            <v>4</v>
          </cell>
          <cell r="G250">
            <v>110101</v>
          </cell>
          <cell r="K250">
            <v>0</v>
          </cell>
          <cell r="M250" t="str">
            <v>DEL</v>
          </cell>
          <cell r="N250" t="str">
            <v>Resource</v>
          </cell>
          <cell r="Q250" t="str">
            <v>yes</v>
          </cell>
          <cell r="X250" t="str">
            <v xml:space="preserve"> </v>
          </cell>
          <cell r="Y250" t="str">
            <v xml:space="preserve"> </v>
          </cell>
          <cell r="Z250" t="str">
            <v xml:space="preserve"> </v>
          </cell>
        </row>
        <row r="251">
          <cell r="B251" t="str">
            <v>B35</v>
          </cell>
          <cell r="F251">
            <v>3</v>
          </cell>
          <cell r="G251">
            <v>110201</v>
          </cell>
          <cell r="K251" t="str">
            <v>PSS</v>
          </cell>
          <cell r="M251" t="str">
            <v>DEL</v>
          </cell>
          <cell r="N251" t="str">
            <v>Resource</v>
          </cell>
          <cell r="Q251" t="str">
            <v>yes</v>
          </cell>
          <cell r="X251">
            <v>-100000</v>
          </cell>
          <cell r="Y251">
            <v>-100000</v>
          </cell>
          <cell r="Z251">
            <v>-100000</v>
          </cell>
        </row>
        <row r="252">
          <cell r="B252" t="str">
            <v>B35</v>
          </cell>
          <cell r="F252">
            <v>12</v>
          </cell>
          <cell r="G252">
            <v>110101</v>
          </cell>
          <cell r="K252">
            <v>0</v>
          </cell>
          <cell r="M252" t="str">
            <v>DEL</v>
          </cell>
          <cell r="N252" t="str">
            <v>Resource</v>
          </cell>
          <cell r="Q252" t="str">
            <v>yes</v>
          </cell>
          <cell r="X252">
            <v>-500</v>
          </cell>
          <cell r="Y252">
            <v>-500</v>
          </cell>
          <cell r="Z252">
            <v>-500</v>
          </cell>
        </row>
        <row r="253">
          <cell r="B253" t="str">
            <v>B35</v>
          </cell>
          <cell r="F253">
            <v>12</v>
          </cell>
          <cell r="G253">
            <v>110101</v>
          </cell>
          <cell r="K253">
            <v>0</v>
          </cell>
          <cell r="M253" t="str">
            <v>DEL</v>
          </cell>
          <cell r="N253" t="str">
            <v>Resource</v>
          </cell>
          <cell r="Q253" t="str">
            <v>yes</v>
          </cell>
          <cell r="X253">
            <v>-1430</v>
          </cell>
          <cell r="Y253" t="str">
            <v xml:space="preserve"> </v>
          </cell>
          <cell r="Z253" t="str">
            <v xml:space="preserve"> </v>
          </cell>
        </row>
        <row r="254">
          <cell r="B254" t="str">
            <v>B35</v>
          </cell>
          <cell r="F254">
            <v>12</v>
          </cell>
          <cell r="G254">
            <v>110101</v>
          </cell>
          <cell r="K254">
            <v>0</v>
          </cell>
          <cell r="M254" t="str">
            <v>DEL</v>
          </cell>
          <cell r="N254" t="str">
            <v>Resource</v>
          </cell>
          <cell r="Q254" t="str">
            <v>yes</v>
          </cell>
          <cell r="X254">
            <v>1333</v>
          </cell>
          <cell r="Y254" t="str">
            <v xml:space="preserve"> </v>
          </cell>
          <cell r="Z254" t="str">
            <v xml:space="preserve"> </v>
          </cell>
        </row>
        <row r="255">
          <cell r="B255" t="str">
            <v>B35</v>
          </cell>
          <cell r="F255">
            <v>9</v>
          </cell>
          <cell r="G255">
            <v>110101</v>
          </cell>
          <cell r="K255">
            <v>0</v>
          </cell>
          <cell r="M255" t="str">
            <v>DEL</v>
          </cell>
          <cell r="N255" t="str">
            <v>Resource</v>
          </cell>
          <cell r="Q255" t="str">
            <v>yes</v>
          </cell>
          <cell r="X255" t="str">
            <v xml:space="preserve"> </v>
          </cell>
          <cell r="Y255" t="str">
            <v xml:space="preserve"> </v>
          </cell>
          <cell r="Z255" t="str">
            <v xml:space="preserve"> </v>
          </cell>
        </row>
        <row r="256">
          <cell r="B256" t="str">
            <v>B35</v>
          </cell>
          <cell r="F256">
            <v>9</v>
          </cell>
          <cell r="G256">
            <v>110101</v>
          </cell>
          <cell r="K256">
            <v>0</v>
          </cell>
          <cell r="M256" t="str">
            <v>DEL</v>
          </cell>
          <cell r="N256" t="str">
            <v>Resource</v>
          </cell>
          <cell r="Q256" t="str">
            <v>yes</v>
          </cell>
          <cell r="X256" t="str">
            <v xml:space="preserve"> </v>
          </cell>
          <cell r="Y256" t="str">
            <v xml:space="preserve"> </v>
          </cell>
          <cell r="Z256" t="str">
            <v xml:space="preserve"> </v>
          </cell>
        </row>
        <row r="257">
          <cell r="B257" t="str">
            <v>B35</v>
          </cell>
          <cell r="F257">
            <v>9</v>
          </cell>
          <cell r="G257">
            <v>110101</v>
          </cell>
          <cell r="K257">
            <v>0</v>
          </cell>
          <cell r="M257" t="str">
            <v>DEL</v>
          </cell>
          <cell r="N257" t="str">
            <v>Resource</v>
          </cell>
          <cell r="Q257" t="str">
            <v>yes</v>
          </cell>
          <cell r="X257" t="str">
            <v xml:space="preserve"> </v>
          </cell>
          <cell r="Y257" t="str">
            <v xml:space="preserve"> </v>
          </cell>
          <cell r="Z257" t="str">
            <v xml:space="preserve"> </v>
          </cell>
        </row>
        <row r="258">
          <cell r="B258" t="str">
            <v>B35</v>
          </cell>
          <cell r="F258">
            <v>9</v>
          </cell>
          <cell r="G258">
            <v>110101</v>
          </cell>
          <cell r="K258">
            <v>0</v>
          </cell>
          <cell r="M258" t="str">
            <v>DEL</v>
          </cell>
          <cell r="N258" t="str">
            <v>Resource</v>
          </cell>
          <cell r="Q258" t="str">
            <v>yes</v>
          </cell>
          <cell r="X258" t="str">
            <v xml:space="preserve"> </v>
          </cell>
          <cell r="Y258" t="str">
            <v xml:space="preserve"> </v>
          </cell>
          <cell r="Z258" t="str">
            <v xml:space="preserve"> </v>
          </cell>
        </row>
        <row r="259">
          <cell r="B259" t="str">
            <v>E15</v>
          </cell>
          <cell r="F259">
            <v>12</v>
          </cell>
          <cell r="G259">
            <v>110101</v>
          </cell>
          <cell r="K259">
            <v>0</v>
          </cell>
          <cell r="M259" t="str">
            <v>DEL</v>
          </cell>
          <cell r="N259" t="str">
            <v>Capital</v>
          </cell>
          <cell r="Q259" t="str">
            <v>no</v>
          </cell>
          <cell r="X259">
            <v>-5000</v>
          </cell>
          <cell r="Y259" t="str">
            <v xml:space="preserve"> </v>
          </cell>
          <cell r="Z259" t="str">
            <v xml:space="preserve"> </v>
          </cell>
        </row>
        <row r="260">
          <cell r="B260" t="str">
            <v>E15</v>
          </cell>
          <cell r="F260">
            <v>12</v>
          </cell>
          <cell r="G260">
            <v>110101</v>
          </cell>
          <cell r="K260">
            <v>0</v>
          </cell>
          <cell r="M260" t="str">
            <v>DEL</v>
          </cell>
          <cell r="N260" t="str">
            <v>Capital</v>
          </cell>
          <cell r="Q260" t="str">
            <v>no</v>
          </cell>
          <cell r="X260" t="str">
            <v xml:space="preserve"> </v>
          </cell>
          <cell r="Y260" t="str">
            <v xml:space="preserve"> </v>
          </cell>
          <cell r="Z260" t="str">
            <v xml:space="preserve"> </v>
          </cell>
        </row>
        <row r="261">
          <cell r="B261" t="str">
            <v>E15</v>
          </cell>
          <cell r="F261">
            <v>12</v>
          </cell>
          <cell r="G261">
            <v>110101</v>
          </cell>
          <cell r="K261">
            <v>0</v>
          </cell>
          <cell r="M261" t="str">
            <v>DEL</v>
          </cell>
          <cell r="N261" t="str">
            <v>Capital</v>
          </cell>
          <cell r="Q261" t="str">
            <v>no</v>
          </cell>
          <cell r="X261" t="str">
            <v xml:space="preserve"> </v>
          </cell>
          <cell r="Y261" t="str">
            <v xml:space="preserve"> </v>
          </cell>
          <cell r="Z261" t="str">
            <v xml:space="preserve"> </v>
          </cell>
        </row>
        <row r="262">
          <cell r="B262" t="str">
            <v>B35</v>
          </cell>
          <cell r="F262">
            <v>6</v>
          </cell>
          <cell r="G262">
            <v>110101</v>
          </cell>
          <cell r="K262">
            <v>0</v>
          </cell>
          <cell r="M262" t="str">
            <v>DEL</v>
          </cell>
          <cell r="N262" t="str">
            <v>Resource</v>
          </cell>
          <cell r="Q262" t="str">
            <v>yes</v>
          </cell>
          <cell r="X262" t="str">
            <v xml:space="preserve"> </v>
          </cell>
          <cell r="Y262" t="str">
            <v xml:space="preserve"> </v>
          </cell>
          <cell r="Z262" t="str">
            <v xml:space="preserve"> </v>
          </cell>
        </row>
        <row r="263">
          <cell r="B263" t="str">
            <v>B35</v>
          </cell>
          <cell r="F263">
            <v>6</v>
          </cell>
          <cell r="G263">
            <v>110101</v>
          </cell>
          <cell r="K263">
            <v>0</v>
          </cell>
          <cell r="M263" t="str">
            <v>DEL</v>
          </cell>
          <cell r="N263" t="str">
            <v>Resource</v>
          </cell>
          <cell r="Q263" t="str">
            <v>yes</v>
          </cell>
          <cell r="X263">
            <v>3817</v>
          </cell>
          <cell r="Y263">
            <v>3817</v>
          </cell>
          <cell r="Z263">
            <v>3817</v>
          </cell>
        </row>
        <row r="264">
          <cell r="B264" t="str">
            <v>B35</v>
          </cell>
          <cell r="F264">
            <v>6</v>
          </cell>
          <cell r="G264">
            <v>110101</v>
          </cell>
          <cell r="K264">
            <v>0</v>
          </cell>
          <cell r="M264" t="str">
            <v>DEL</v>
          </cell>
          <cell r="N264" t="str">
            <v>Resource</v>
          </cell>
          <cell r="Q264" t="str">
            <v>yes</v>
          </cell>
          <cell r="X264" t="str">
            <v xml:space="preserve"> </v>
          </cell>
          <cell r="Y264" t="str">
            <v xml:space="preserve"> </v>
          </cell>
          <cell r="Z264" t="str">
            <v xml:space="preserve"> </v>
          </cell>
        </row>
        <row r="265">
          <cell r="B265" t="str">
            <v>B35</v>
          </cell>
          <cell r="F265">
            <v>4</v>
          </cell>
          <cell r="G265">
            <v>110101</v>
          </cell>
          <cell r="K265">
            <v>0</v>
          </cell>
          <cell r="M265" t="str">
            <v>DEL</v>
          </cell>
          <cell r="N265" t="str">
            <v>Resource</v>
          </cell>
          <cell r="Q265" t="str">
            <v>yes</v>
          </cell>
          <cell r="X265">
            <v>-100000</v>
          </cell>
          <cell r="Y265" t="str">
            <v xml:space="preserve"> </v>
          </cell>
          <cell r="Z265" t="str">
            <v xml:space="preserve"> </v>
          </cell>
        </row>
        <row r="266">
          <cell r="B266" t="str">
            <v>B35</v>
          </cell>
          <cell r="F266">
            <v>6</v>
          </cell>
          <cell r="G266">
            <v>110101</v>
          </cell>
          <cell r="K266">
            <v>0</v>
          </cell>
          <cell r="M266" t="str">
            <v>DEL</v>
          </cell>
          <cell r="N266" t="str">
            <v>Resource</v>
          </cell>
          <cell r="Q266" t="str">
            <v>yes</v>
          </cell>
          <cell r="X266" t="str">
            <v xml:space="preserve"> </v>
          </cell>
          <cell r="Y266" t="str">
            <v xml:space="preserve"> </v>
          </cell>
          <cell r="Z266" t="str">
            <v xml:space="preserve"> </v>
          </cell>
        </row>
        <row r="267">
          <cell r="B267" t="str">
            <v>B35</v>
          </cell>
          <cell r="F267">
            <v>5</v>
          </cell>
          <cell r="G267">
            <v>110101</v>
          </cell>
          <cell r="K267">
            <v>0</v>
          </cell>
          <cell r="M267" t="str">
            <v>DEL</v>
          </cell>
          <cell r="N267" t="str">
            <v>Resource</v>
          </cell>
          <cell r="Q267" t="str">
            <v>yes</v>
          </cell>
          <cell r="X267">
            <v>5150</v>
          </cell>
          <cell r="Y267" t="str">
            <v xml:space="preserve"> </v>
          </cell>
          <cell r="Z267" t="str">
            <v xml:space="preserve"> </v>
          </cell>
        </row>
        <row r="268">
          <cell r="B268" t="str">
            <v>B35</v>
          </cell>
          <cell r="F268">
            <v>6</v>
          </cell>
          <cell r="G268">
            <v>110101</v>
          </cell>
          <cell r="K268">
            <v>0</v>
          </cell>
          <cell r="M268" t="str">
            <v>DEL</v>
          </cell>
          <cell r="N268" t="str">
            <v>Resource</v>
          </cell>
          <cell r="Q268" t="str">
            <v>yes</v>
          </cell>
          <cell r="X268" t="str">
            <v xml:space="preserve"> </v>
          </cell>
          <cell r="Y268" t="str">
            <v xml:space="preserve"> </v>
          </cell>
          <cell r="Z268" t="str">
            <v xml:space="preserve"> </v>
          </cell>
        </row>
        <row r="269">
          <cell r="B269" t="str">
            <v>B35</v>
          </cell>
          <cell r="F269">
            <v>6</v>
          </cell>
          <cell r="G269">
            <v>110101</v>
          </cell>
          <cell r="K269">
            <v>0</v>
          </cell>
          <cell r="M269" t="str">
            <v>DEL</v>
          </cell>
          <cell r="N269" t="str">
            <v>Resource</v>
          </cell>
          <cell r="Q269" t="str">
            <v>yes</v>
          </cell>
          <cell r="X269" t="str">
            <v xml:space="preserve"> </v>
          </cell>
          <cell r="Y269" t="str">
            <v xml:space="preserve"> </v>
          </cell>
          <cell r="Z269" t="str">
            <v xml:space="preserve"> </v>
          </cell>
        </row>
        <row r="270">
          <cell r="B270" t="str">
            <v>E15</v>
          </cell>
          <cell r="F270">
            <v>12</v>
          </cell>
          <cell r="G270">
            <v>110101</v>
          </cell>
          <cell r="K270">
            <v>0</v>
          </cell>
          <cell r="M270" t="str">
            <v>DEL</v>
          </cell>
          <cell r="N270" t="str">
            <v>Capital</v>
          </cell>
          <cell r="Q270" t="str">
            <v>no</v>
          </cell>
          <cell r="Y270" t="str">
            <v xml:space="preserve"> </v>
          </cell>
          <cell r="Z270" t="str">
            <v xml:space="preserve"> </v>
          </cell>
        </row>
        <row r="271">
          <cell r="B271" t="str">
            <v>B35</v>
          </cell>
          <cell r="F271">
            <v>6</v>
          </cell>
          <cell r="G271">
            <v>110101</v>
          </cell>
          <cell r="K271">
            <v>0</v>
          </cell>
          <cell r="M271" t="str">
            <v>DEL</v>
          </cell>
          <cell r="N271" t="str">
            <v>Resource</v>
          </cell>
          <cell r="Q271" t="str">
            <v>yes</v>
          </cell>
          <cell r="X271" t="str">
            <v xml:space="preserve"> </v>
          </cell>
          <cell r="Y271" t="str">
            <v xml:space="preserve"> </v>
          </cell>
          <cell r="Z271" t="str">
            <v xml:space="preserve"> </v>
          </cell>
        </row>
        <row r="272">
          <cell r="B272" t="str">
            <v>B35</v>
          </cell>
          <cell r="F272">
            <v>6</v>
          </cell>
          <cell r="G272">
            <v>110101</v>
          </cell>
          <cell r="K272">
            <v>0</v>
          </cell>
          <cell r="M272" t="str">
            <v>DEL</v>
          </cell>
          <cell r="N272" t="str">
            <v>Resource</v>
          </cell>
          <cell r="Q272" t="str">
            <v>yes</v>
          </cell>
          <cell r="X272" t="str">
            <v xml:space="preserve"> </v>
          </cell>
          <cell r="Y272" t="str">
            <v xml:space="preserve"> </v>
          </cell>
          <cell r="Z272" t="str">
            <v xml:space="preserve"> </v>
          </cell>
        </row>
        <row r="273">
          <cell r="B273" t="str">
            <v>E16</v>
          </cell>
          <cell r="F273">
            <v>12</v>
          </cell>
          <cell r="G273">
            <v>110101</v>
          </cell>
          <cell r="K273">
            <v>0</v>
          </cell>
          <cell r="M273" t="str">
            <v>DEL</v>
          </cell>
          <cell r="N273" t="str">
            <v>Capital</v>
          </cell>
          <cell r="Q273" t="str">
            <v>no</v>
          </cell>
          <cell r="X273" t="str">
            <v xml:space="preserve"> </v>
          </cell>
          <cell r="Y273" t="str">
            <v xml:space="preserve"> </v>
          </cell>
          <cell r="Z273" t="str">
            <v xml:space="preserve"> </v>
          </cell>
        </row>
        <row r="274">
          <cell r="B274" t="str">
            <v>B35</v>
          </cell>
          <cell r="F274">
            <v>3</v>
          </cell>
          <cell r="G274">
            <v>110201</v>
          </cell>
          <cell r="K274" t="str">
            <v>PSS</v>
          </cell>
          <cell r="M274" t="str">
            <v>DEL</v>
          </cell>
          <cell r="N274" t="str">
            <v>Resource</v>
          </cell>
          <cell r="Q274" t="str">
            <v>yes</v>
          </cell>
          <cell r="X274">
            <v>791</v>
          </cell>
          <cell r="Y274" t="str">
            <v xml:space="preserve"> </v>
          </cell>
          <cell r="Z274" t="str">
            <v xml:space="preserve"> </v>
          </cell>
        </row>
        <row r="275">
          <cell r="B275" t="str">
            <v>B35</v>
          </cell>
          <cell r="F275">
            <v>3</v>
          </cell>
          <cell r="G275">
            <v>110201</v>
          </cell>
          <cell r="K275" t="str">
            <v>PSS</v>
          </cell>
          <cell r="M275" t="str">
            <v>DEL</v>
          </cell>
          <cell r="N275" t="str">
            <v>Resource</v>
          </cell>
          <cell r="Q275" t="str">
            <v>yes</v>
          </cell>
          <cell r="X275" t="str">
            <v xml:space="preserve"> </v>
          </cell>
          <cell r="Y275" t="str">
            <v xml:space="preserve"> </v>
          </cell>
          <cell r="Z275" t="str">
            <v xml:space="preserve"> </v>
          </cell>
        </row>
        <row r="276">
          <cell r="B276" t="str">
            <v>B35</v>
          </cell>
          <cell r="F276">
            <v>4</v>
          </cell>
          <cell r="G276">
            <v>110101</v>
          </cell>
          <cell r="K276">
            <v>0</v>
          </cell>
          <cell r="M276" t="str">
            <v>DEL</v>
          </cell>
          <cell r="N276" t="str">
            <v>Resource</v>
          </cell>
          <cell r="Q276" t="str">
            <v>yes</v>
          </cell>
          <cell r="X276" t="str">
            <v xml:space="preserve"> </v>
          </cell>
          <cell r="Y276" t="str">
            <v xml:space="preserve"> </v>
          </cell>
          <cell r="Z276" t="str">
            <v xml:space="preserve"> </v>
          </cell>
        </row>
        <row r="277">
          <cell r="B277" t="str">
            <v>B35</v>
          </cell>
          <cell r="F277">
            <v>4</v>
          </cell>
          <cell r="G277">
            <v>110101</v>
          </cell>
          <cell r="K277">
            <v>0</v>
          </cell>
          <cell r="M277" t="str">
            <v>DEL</v>
          </cell>
          <cell r="N277" t="str">
            <v>Resource</v>
          </cell>
          <cell r="Q277" t="str">
            <v>yes</v>
          </cell>
          <cell r="X277" t="str">
            <v xml:space="preserve"> </v>
          </cell>
          <cell r="Y277" t="str">
            <v xml:space="preserve"> </v>
          </cell>
          <cell r="Z277" t="str">
            <v xml:space="preserve"> </v>
          </cell>
        </row>
        <row r="278">
          <cell r="B278" t="str">
            <v>B35</v>
          </cell>
          <cell r="F278">
            <v>4</v>
          </cell>
          <cell r="G278">
            <v>110101</v>
          </cell>
          <cell r="K278">
            <v>0</v>
          </cell>
          <cell r="M278" t="str">
            <v>DEL</v>
          </cell>
          <cell r="N278" t="str">
            <v>Resource</v>
          </cell>
          <cell r="Q278" t="str">
            <v>yes</v>
          </cell>
          <cell r="X278" t="str">
            <v xml:space="preserve"> </v>
          </cell>
          <cell r="Y278" t="str">
            <v xml:space="preserve"> </v>
          </cell>
          <cell r="Z278" t="str">
            <v xml:space="preserve"> </v>
          </cell>
        </row>
        <row r="279">
          <cell r="B279" t="str">
            <v>B90</v>
          </cell>
          <cell r="F279">
            <v>9</v>
          </cell>
          <cell r="G279">
            <v>110201</v>
          </cell>
          <cell r="K279" t="str">
            <v>PSS</v>
          </cell>
          <cell r="M279" t="str">
            <v>DEL</v>
          </cell>
          <cell r="N279" t="str">
            <v>Resource</v>
          </cell>
          <cell r="Q279" t="str">
            <v>no</v>
          </cell>
          <cell r="X279" t="str">
            <v xml:space="preserve"> </v>
          </cell>
          <cell r="Y279" t="str">
            <v xml:space="preserve"> </v>
          </cell>
          <cell r="Z279" t="str">
            <v xml:space="preserve"> </v>
          </cell>
        </row>
        <row r="280">
          <cell r="B280" t="str">
            <v>B90</v>
          </cell>
          <cell r="F280">
            <v>9</v>
          </cell>
          <cell r="G280">
            <v>110201</v>
          </cell>
          <cell r="K280" t="str">
            <v>PSS</v>
          </cell>
          <cell r="M280" t="str">
            <v>DEL</v>
          </cell>
          <cell r="N280" t="str">
            <v>Resource</v>
          </cell>
          <cell r="Q280" t="str">
            <v>no</v>
          </cell>
          <cell r="X280" t="str">
            <v xml:space="preserve"> </v>
          </cell>
          <cell r="Y280" t="str">
            <v xml:space="preserve"> </v>
          </cell>
          <cell r="Z280" t="str">
            <v xml:space="preserve"> </v>
          </cell>
        </row>
        <row r="281">
          <cell r="B281" t="str">
            <v>B35</v>
          </cell>
          <cell r="F281">
            <v>4</v>
          </cell>
          <cell r="G281">
            <v>110101</v>
          </cell>
          <cell r="K281">
            <v>0</v>
          </cell>
          <cell r="M281" t="str">
            <v>DEL</v>
          </cell>
          <cell r="N281" t="str">
            <v>Resource</v>
          </cell>
          <cell r="Q281" t="str">
            <v>yes</v>
          </cell>
          <cell r="X281" t="str">
            <v xml:space="preserve"> </v>
          </cell>
          <cell r="Y281" t="str">
            <v xml:space="preserve"> </v>
          </cell>
          <cell r="Z281" t="str">
            <v xml:space="preserve"> </v>
          </cell>
        </row>
        <row r="282">
          <cell r="B282" t="str">
            <v>B35</v>
          </cell>
          <cell r="F282">
            <v>4</v>
          </cell>
          <cell r="G282">
            <v>110101</v>
          </cell>
          <cell r="K282">
            <v>0</v>
          </cell>
          <cell r="M282" t="str">
            <v>DEL</v>
          </cell>
          <cell r="N282" t="str">
            <v>Resource</v>
          </cell>
          <cell r="Q282" t="str">
            <v>yes</v>
          </cell>
          <cell r="X282">
            <v>-17800</v>
          </cell>
          <cell r="Y282">
            <v>-17800</v>
          </cell>
          <cell r="Z282">
            <v>-17800</v>
          </cell>
        </row>
        <row r="283">
          <cell r="B283" t="str">
            <v>B35</v>
          </cell>
          <cell r="F283">
            <v>4</v>
          </cell>
          <cell r="G283">
            <v>110101</v>
          </cell>
          <cell r="K283">
            <v>0</v>
          </cell>
          <cell r="M283" t="str">
            <v>DEL</v>
          </cell>
          <cell r="N283" t="str">
            <v>Resource</v>
          </cell>
          <cell r="Q283" t="str">
            <v>yes</v>
          </cell>
          <cell r="X283" t="str">
            <v xml:space="preserve"> </v>
          </cell>
          <cell r="Y283" t="str">
            <v xml:space="preserve"> </v>
          </cell>
          <cell r="Z283" t="str">
            <v xml:space="preserve"> </v>
          </cell>
        </row>
        <row r="284">
          <cell r="B284" t="str">
            <v>B35</v>
          </cell>
          <cell r="F284">
            <v>4</v>
          </cell>
          <cell r="G284">
            <v>110101</v>
          </cell>
          <cell r="K284">
            <v>0</v>
          </cell>
          <cell r="M284" t="str">
            <v>DEL</v>
          </cell>
          <cell r="N284" t="str">
            <v>Resource</v>
          </cell>
          <cell r="Q284" t="str">
            <v>yes</v>
          </cell>
          <cell r="X284">
            <v>-600</v>
          </cell>
          <cell r="Y284" t="str">
            <v xml:space="preserve"> </v>
          </cell>
          <cell r="Z284" t="str">
            <v xml:space="preserve"> </v>
          </cell>
        </row>
        <row r="285">
          <cell r="B285" t="str">
            <v>B35</v>
          </cell>
          <cell r="F285">
            <v>4</v>
          </cell>
          <cell r="G285">
            <v>110101</v>
          </cell>
          <cell r="K285">
            <v>0</v>
          </cell>
          <cell r="M285" t="str">
            <v>DEL</v>
          </cell>
          <cell r="N285" t="str">
            <v>Resource</v>
          </cell>
          <cell r="Q285" t="str">
            <v>yes</v>
          </cell>
          <cell r="X285" t="str">
            <v xml:space="preserve"> </v>
          </cell>
          <cell r="Y285" t="str">
            <v xml:space="preserve"> </v>
          </cell>
          <cell r="Z285" t="str">
            <v xml:space="preserve"> </v>
          </cell>
        </row>
        <row r="286">
          <cell r="B286" t="str">
            <v>B35</v>
          </cell>
          <cell r="F286">
            <v>9</v>
          </cell>
          <cell r="G286">
            <v>110101</v>
          </cell>
          <cell r="K286">
            <v>0</v>
          </cell>
          <cell r="M286" t="str">
            <v>DEL</v>
          </cell>
          <cell r="N286" t="str">
            <v>Resource</v>
          </cell>
          <cell r="Q286" t="str">
            <v>yes</v>
          </cell>
          <cell r="X286" t="str">
            <v xml:space="preserve"> </v>
          </cell>
          <cell r="Y286" t="str">
            <v xml:space="preserve"> </v>
          </cell>
          <cell r="Z286" t="str">
            <v xml:space="preserve"> </v>
          </cell>
        </row>
        <row r="287">
          <cell r="B287" t="str">
            <v>B35</v>
          </cell>
          <cell r="F287">
            <v>12</v>
          </cell>
          <cell r="G287">
            <v>110101</v>
          </cell>
          <cell r="K287">
            <v>0</v>
          </cell>
          <cell r="M287" t="str">
            <v>non-budget</v>
          </cell>
          <cell r="N287" t="str">
            <v>non-budget</v>
          </cell>
          <cell r="Q287" t="str">
            <v>yes</v>
          </cell>
          <cell r="X287">
            <v>-100000</v>
          </cell>
          <cell r="Y287" t="str">
            <v xml:space="preserve"> </v>
          </cell>
          <cell r="Z287" t="str">
            <v xml:space="preserve"> </v>
          </cell>
        </row>
        <row r="288">
          <cell r="B288" t="str">
            <v>B35</v>
          </cell>
          <cell r="F288">
            <v>12</v>
          </cell>
          <cell r="G288">
            <v>110101</v>
          </cell>
          <cell r="K288">
            <v>0</v>
          </cell>
          <cell r="M288" t="str">
            <v>DEL</v>
          </cell>
          <cell r="N288" t="str">
            <v>Resource</v>
          </cell>
          <cell r="Q288" t="str">
            <v>yes</v>
          </cell>
        </row>
        <row r="289">
          <cell r="B289" t="str">
            <v>B35</v>
          </cell>
          <cell r="F289">
            <v>9</v>
          </cell>
          <cell r="G289">
            <v>110101</v>
          </cell>
          <cell r="K289">
            <v>0</v>
          </cell>
          <cell r="M289" t="str">
            <v>DEL</v>
          </cell>
          <cell r="N289" t="str">
            <v>Resource</v>
          </cell>
          <cell r="Q289" t="str">
            <v>yes</v>
          </cell>
          <cell r="X289" t="str">
            <v xml:space="preserve"> </v>
          </cell>
          <cell r="Y289" t="str">
            <v xml:space="preserve"> </v>
          </cell>
          <cell r="Z289" t="str">
            <v xml:space="preserve"> </v>
          </cell>
        </row>
        <row r="290">
          <cell r="B290" t="str">
            <v>B35</v>
          </cell>
          <cell r="F290">
            <v>9</v>
          </cell>
          <cell r="G290">
            <v>110101</v>
          </cell>
          <cell r="K290">
            <v>0</v>
          </cell>
          <cell r="M290" t="str">
            <v>DEL</v>
          </cell>
          <cell r="N290" t="str">
            <v>Resource</v>
          </cell>
          <cell r="Q290" t="str">
            <v>yes</v>
          </cell>
          <cell r="X290" t="str">
            <v xml:space="preserve"> </v>
          </cell>
          <cell r="Y290" t="str">
            <v xml:space="preserve"> </v>
          </cell>
          <cell r="Z290" t="str">
            <v xml:space="preserve"> </v>
          </cell>
        </row>
        <row r="291">
          <cell r="B291" t="str">
            <v>B35</v>
          </cell>
          <cell r="F291">
            <v>9</v>
          </cell>
          <cell r="G291">
            <v>110101</v>
          </cell>
          <cell r="K291">
            <v>0</v>
          </cell>
          <cell r="M291" t="str">
            <v>DEL</v>
          </cell>
          <cell r="N291" t="str">
            <v>Resource</v>
          </cell>
          <cell r="Q291" t="str">
            <v>yes</v>
          </cell>
          <cell r="X291" t="str">
            <v xml:space="preserve"> </v>
          </cell>
          <cell r="Y291" t="str">
            <v xml:space="preserve"> </v>
          </cell>
          <cell r="Z291" t="str">
            <v xml:space="preserve"> </v>
          </cell>
        </row>
        <row r="292">
          <cell r="B292" t="str">
            <v>B35</v>
          </cell>
          <cell r="F292">
            <v>9</v>
          </cell>
          <cell r="G292">
            <v>110101</v>
          </cell>
          <cell r="K292">
            <v>0</v>
          </cell>
          <cell r="M292" t="str">
            <v>DEL</v>
          </cell>
          <cell r="N292" t="str">
            <v>Resource</v>
          </cell>
          <cell r="Q292" t="str">
            <v>yes</v>
          </cell>
          <cell r="X292" t="str">
            <v xml:space="preserve"> </v>
          </cell>
          <cell r="Y292" t="str">
            <v xml:space="preserve"> </v>
          </cell>
          <cell r="Z292" t="str">
            <v xml:space="preserve"> </v>
          </cell>
        </row>
        <row r="293">
          <cell r="B293" t="str">
            <v>B35</v>
          </cell>
          <cell r="F293">
            <v>12</v>
          </cell>
          <cell r="G293">
            <v>110101</v>
          </cell>
          <cell r="K293">
            <v>0</v>
          </cell>
          <cell r="M293" t="str">
            <v>DEL</v>
          </cell>
          <cell r="N293" t="str">
            <v>Resource</v>
          </cell>
          <cell r="Q293" t="str">
            <v>yes</v>
          </cell>
        </row>
        <row r="294">
          <cell r="B294" t="str">
            <v>B35</v>
          </cell>
          <cell r="F294">
            <v>9</v>
          </cell>
          <cell r="G294">
            <v>110101</v>
          </cell>
          <cell r="K294">
            <v>0</v>
          </cell>
          <cell r="M294" t="str">
            <v>DEL</v>
          </cell>
          <cell r="N294" t="str">
            <v>Resource</v>
          </cell>
          <cell r="Q294" t="str">
            <v>yes</v>
          </cell>
          <cell r="X294" t="str">
            <v xml:space="preserve"> </v>
          </cell>
          <cell r="Y294" t="str">
            <v xml:space="preserve"> </v>
          </cell>
          <cell r="Z294" t="str">
            <v xml:space="preserve"> </v>
          </cell>
        </row>
        <row r="295">
          <cell r="B295" t="str">
            <v>B35</v>
          </cell>
          <cell r="F295">
            <v>11</v>
          </cell>
          <cell r="G295">
            <v>110101</v>
          </cell>
          <cell r="K295">
            <v>0</v>
          </cell>
          <cell r="M295" t="str">
            <v>DEL</v>
          </cell>
          <cell r="N295" t="str">
            <v>Resource</v>
          </cell>
          <cell r="Q295" t="str">
            <v>yes</v>
          </cell>
          <cell r="X295">
            <v>1336</v>
          </cell>
          <cell r="Y295">
            <v>1427</v>
          </cell>
          <cell r="Z295">
            <v>1261</v>
          </cell>
        </row>
        <row r="296">
          <cell r="B296" t="str">
            <v>B35</v>
          </cell>
          <cell r="F296">
            <v>1</v>
          </cell>
          <cell r="G296">
            <v>110103</v>
          </cell>
          <cell r="K296">
            <v>0</v>
          </cell>
          <cell r="M296" t="str">
            <v>DEL</v>
          </cell>
          <cell r="N296" t="str">
            <v>Resource</v>
          </cell>
          <cell r="Q296" t="str">
            <v>yes</v>
          </cell>
          <cell r="X296">
            <v>4770636</v>
          </cell>
          <cell r="Y296" t="str">
            <v xml:space="preserve"> </v>
          </cell>
          <cell r="Z296" t="str">
            <v xml:space="preserve"> </v>
          </cell>
        </row>
        <row r="297">
          <cell r="B297" t="str">
            <v>B35</v>
          </cell>
          <cell r="F297">
            <v>4</v>
          </cell>
          <cell r="G297">
            <v>110103</v>
          </cell>
          <cell r="K297">
            <v>0</v>
          </cell>
          <cell r="M297" t="str">
            <v>DEL</v>
          </cell>
          <cell r="N297" t="str">
            <v>Resource</v>
          </cell>
          <cell r="Q297" t="str">
            <v>yes</v>
          </cell>
          <cell r="X297" t="str">
            <v xml:space="preserve"> </v>
          </cell>
          <cell r="Y297" t="str">
            <v xml:space="preserve"> </v>
          </cell>
          <cell r="Z297" t="str">
            <v xml:space="preserve"> </v>
          </cell>
        </row>
        <row r="298">
          <cell r="B298" t="str">
            <v>B35</v>
          </cell>
          <cell r="F298">
            <v>2</v>
          </cell>
          <cell r="G298">
            <v>110103</v>
          </cell>
          <cell r="K298">
            <v>0</v>
          </cell>
          <cell r="M298" t="str">
            <v>DEL</v>
          </cell>
          <cell r="N298" t="str">
            <v>Resource</v>
          </cell>
          <cell r="Q298" t="str">
            <v>yes</v>
          </cell>
          <cell r="X298" t="str">
            <v xml:space="preserve"> </v>
          </cell>
          <cell r="Y298">
            <v>4770636</v>
          </cell>
          <cell r="Z298">
            <v>4770636</v>
          </cell>
        </row>
        <row r="299">
          <cell r="B299" t="str">
            <v>B35</v>
          </cell>
          <cell r="F299">
            <v>1</v>
          </cell>
          <cell r="G299">
            <v>110201</v>
          </cell>
          <cell r="K299" t="str">
            <v>PSS</v>
          </cell>
          <cell r="M299" t="str">
            <v>DEL</v>
          </cell>
          <cell r="N299" t="str">
            <v>Resource</v>
          </cell>
          <cell r="Q299" t="str">
            <v>yes</v>
          </cell>
          <cell r="X299" t="str">
            <v xml:space="preserve"> </v>
          </cell>
          <cell r="Y299" t="str">
            <v xml:space="preserve"> </v>
          </cell>
          <cell r="Z299" t="str">
            <v xml:space="preserve"> </v>
          </cell>
        </row>
        <row r="300">
          <cell r="B300" t="str">
            <v>B35</v>
          </cell>
          <cell r="F300">
            <v>1</v>
          </cell>
          <cell r="G300">
            <v>110201</v>
          </cell>
          <cell r="K300" t="str">
            <v>PSS</v>
          </cell>
          <cell r="M300" t="str">
            <v>DEL</v>
          </cell>
          <cell r="N300" t="str">
            <v>Resource</v>
          </cell>
          <cell r="Q300" t="str">
            <v>yes</v>
          </cell>
          <cell r="X300">
            <v>206422</v>
          </cell>
          <cell r="Y300" t="str">
            <v xml:space="preserve"> </v>
          </cell>
          <cell r="Z300" t="str">
            <v xml:space="preserve"> </v>
          </cell>
        </row>
        <row r="301">
          <cell r="B301" t="str">
            <v>B35</v>
          </cell>
          <cell r="F301">
            <v>1</v>
          </cell>
          <cell r="G301">
            <v>110201</v>
          </cell>
          <cell r="K301" t="str">
            <v>PSS</v>
          </cell>
          <cell r="M301" t="str">
            <v>DEL</v>
          </cell>
          <cell r="N301" t="str">
            <v>Resource</v>
          </cell>
          <cell r="Q301" t="str">
            <v>yes</v>
          </cell>
          <cell r="X301">
            <v>174291</v>
          </cell>
          <cell r="Y301" t="str">
            <v xml:space="preserve"> </v>
          </cell>
          <cell r="Z301" t="str">
            <v xml:space="preserve"> </v>
          </cell>
        </row>
        <row r="302">
          <cell r="B302" t="str">
            <v>B35</v>
          </cell>
          <cell r="F302">
            <v>1</v>
          </cell>
          <cell r="G302">
            <v>110201</v>
          </cell>
          <cell r="K302" t="str">
            <v>PSS</v>
          </cell>
          <cell r="M302" t="str">
            <v>DEL</v>
          </cell>
          <cell r="N302" t="str">
            <v>Resource</v>
          </cell>
          <cell r="Q302" t="str">
            <v>yes</v>
          </cell>
          <cell r="X302">
            <v>-46118</v>
          </cell>
          <cell r="Y302" t="str">
            <v xml:space="preserve"> </v>
          </cell>
          <cell r="Z302" t="str">
            <v xml:space="preserve"> </v>
          </cell>
        </row>
        <row r="303">
          <cell r="B303" t="str">
            <v>N10</v>
          </cell>
          <cell r="F303">
            <v>12</v>
          </cell>
          <cell r="G303">
            <v>110101</v>
          </cell>
          <cell r="K303">
            <v>0</v>
          </cell>
          <cell r="M303" t="str">
            <v>DEL</v>
          </cell>
          <cell r="N303" t="str">
            <v>Capital</v>
          </cell>
          <cell r="Q303" t="str">
            <v>no</v>
          </cell>
          <cell r="X303" t="str">
            <v xml:space="preserve"> </v>
          </cell>
          <cell r="Y303" t="str">
            <v xml:space="preserve"> </v>
          </cell>
          <cell r="Z303" t="str">
            <v xml:space="preserve"> </v>
          </cell>
        </row>
        <row r="304">
          <cell r="B304" t="str">
            <v>B35</v>
          </cell>
          <cell r="F304">
            <v>4</v>
          </cell>
          <cell r="G304">
            <v>110201</v>
          </cell>
          <cell r="K304" t="str">
            <v>PSS</v>
          </cell>
          <cell r="M304" t="str">
            <v>DEL</v>
          </cell>
          <cell r="N304" t="str">
            <v>Resource</v>
          </cell>
          <cell r="Q304" t="str">
            <v>yes</v>
          </cell>
          <cell r="X304">
            <v>550</v>
          </cell>
          <cell r="Y304">
            <v>500</v>
          </cell>
          <cell r="Z304">
            <v>500</v>
          </cell>
        </row>
        <row r="305">
          <cell r="B305" t="str">
            <v>B35</v>
          </cell>
          <cell r="F305">
            <v>4</v>
          </cell>
          <cell r="G305">
            <v>110201</v>
          </cell>
          <cell r="K305" t="str">
            <v>PSS</v>
          </cell>
          <cell r="M305" t="str">
            <v>DEL</v>
          </cell>
          <cell r="N305" t="str">
            <v>Resource</v>
          </cell>
          <cell r="Q305" t="str">
            <v>yes</v>
          </cell>
          <cell r="X305" t="str">
            <v xml:space="preserve"> </v>
          </cell>
          <cell r="Y305">
            <v>1000</v>
          </cell>
          <cell r="Z305">
            <v>1000</v>
          </cell>
        </row>
        <row r="306">
          <cell r="B306" t="str">
            <v>B90</v>
          </cell>
          <cell r="F306">
            <v>9</v>
          </cell>
          <cell r="G306">
            <v>110306</v>
          </cell>
          <cell r="K306">
            <v>0</v>
          </cell>
          <cell r="M306" t="str">
            <v>DEL</v>
          </cell>
          <cell r="N306" t="str">
            <v>Resource</v>
          </cell>
          <cell r="Q306" t="str">
            <v>no</v>
          </cell>
          <cell r="X306" t="str">
            <v xml:space="preserve"> </v>
          </cell>
          <cell r="Y306" t="str">
            <v xml:space="preserve"> </v>
          </cell>
          <cell r="Z306" t="str">
            <v xml:space="preserve"> </v>
          </cell>
        </row>
        <row r="307">
          <cell r="B307" t="str">
            <v>B90</v>
          </cell>
          <cell r="F307">
            <v>9</v>
          </cell>
          <cell r="G307">
            <v>110306</v>
          </cell>
          <cell r="K307">
            <v>0</v>
          </cell>
          <cell r="M307" t="str">
            <v>DEL</v>
          </cell>
          <cell r="N307" t="str">
            <v>Resource</v>
          </cell>
          <cell r="Q307" t="str">
            <v>no</v>
          </cell>
          <cell r="X307" t="str">
            <v xml:space="preserve"> </v>
          </cell>
          <cell r="Y307" t="str">
            <v xml:space="preserve"> </v>
          </cell>
          <cell r="Z307" t="str">
            <v xml:space="preserve"> </v>
          </cell>
        </row>
        <row r="308">
          <cell r="B308" t="str">
            <v>B90</v>
          </cell>
          <cell r="F308">
            <v>9</v>
          </cell>
          <cell r="G308">
            <v>110401</v>
          </cell>
          <cell r="K308">
            <v>0</v>
          </cell>
          <cell r="M308" t="str">
            <v>DEL</v>
          </cell>
          <cell r="N308" t="str">
            <v>Resource</v>
          </cell>
          <cell r="Q308" t="str">
            <v>no</v>
          </cell>
          <cell r="X308" t="str">
            <v xml:space="preserve"> </v>
          </cell>
          <cell r="Y308" t="str">
            <v xml:space="preserve"> </v>
          </cell>
          <cell r="Z308" t="str">
            <v xml:space="preserve"> </v>
          </cell>
        </row>
        <row r="309">
          <cell r="B309" t="str">
            <v>B90</v>
          </cell>
          <cell r="F309">
            <v>12</v>
          </cell>
          <cell r="G309">
            <v>110401</v>
          </cell>
          <cell r="K309">
            <v>0</v>
          </cell>
          <cell r="M309" t="str">
            <v>DEL</v>
          </cell>
          <cell r="N309" t="str">
            <v>Resource</v>
          </cell>
          <cell r="Q309" t="str">
            <v>no</v>
          </cell>
          <cell r="X309">
            <v>-4300</v>
          </cell>
          <cell r="Y309" t="str">
            <v xml:space="preserve"> </v>
          </cell>
          <cell r="Z309" t="str">
            <v xml:space="preserve"> </v>
          </cell>
        </row>
        <row r="310">
          <cell r="B310" t="str">
            <v>B35</v>
          </cell>
          <cell r="F310">
            <v>4</v>
          </cell>
          <cell r="G310">
            <v>110201</v>
          </cell>
          <cell r="K310" t="str">
            <v>PSS</v>
          </cell>
          <cell r="M310" t="str">
            <v>DEL</v>
          </cell>
          <cell r="N310" t="str">
            <v>Resource</v>
          </cell>
          <cell r="Q310" t="str">
            <v>yes</v>
          </cell>
          <cell r="X310">
            <v>-94857</v>
          </cell>
          <cell r="Y310" t="str">
            <v xml:space="preserve"> </v>
          </cell>
          <cell r="Z310" t="str">
            <v xml:space="preserve"> </v>
          </cell>
        </row>
        <row r="311">
          <cell r="B311" t="str">
            <v>B35</v>
          </cell>
          <cell r="F311">
            <v>4</v>
          </cell>
          <cell r="G311">
            <v>110201</v>
          </cell>
          <cell r="K311" t="str">
            <v>PSS</v>
          </cell>
          <cell r="M311" t="str">
            <v>DEL</v>
          </cell>
          <cell r="N311" t="str">
            <v>Resource</v>
          </cell>
          <cell r="Q311" t="str">
            <v>yes</v>
          </cell>
          <cell r="X311" t="str">
            <v xml:space="preserve"> </v>
          </cell>
          <cell r="Y311">
            <v>1000</v>
          </cell>
          <cell r="Z311">
            <v>1000</v>
          </cell>
        </row>
        <row r="312">
          <cell r="B312" t="str">
            <v>B90</v>
          </cell>
          <cell r="F312">
            <v>12</v>
          </cell>
          <cell r="G312">
            <v>110407</v>
          </cell>
          <cell r="K312">
            <v>0</v>
          </cell>
          <cell r="M312" t="str">
            <v>DEL</v>
          </cell>
          <cell r="N312" t="str">
            <v>Resource</v>
          </cell>
          <cell r="Q312" t="str">
            <v>no</v>
          </cell>
          <cell r="X312" t="str">
            <v xml:space="preserve"> </v>
          </cell>
          <cell r="Y312" t="str">
            <v xml:space="preserve"> </v>
          </cell>
          <cell r="Z312" t="str">
            <v xml:space="preserve"> </v>
          </cell>
        </row>
        <row r="313">
          <cell r="B313" t="str">
            <v>B90</v>
          </cell>
          <cell r="F313">
            <v>12</v>
          </cell>
          <cell r="G313">
            <v>110407</v>
          </cell>
          <cell r="K313">
            <v>0</v>
          </cell>
          <cell r="M313" t="str">
            <v>DEL</v>
          </cell>
          <cell r="N313" t="str">
            <v>Resource</v>
          </cell>
          <cell r="Q313" t="str">
            <v>no</v>
          </cell>
          <cell r="X313">
            <v>81</v>
          </cell>
          <cell r="Y313" t="str">
            <v xml:space="preserve"> </v>
          </cell>
          <cell r="Z313" t="str">
            <v xml:space="preserve"> </v>
          </cell>
        </row>
        <row r="314">
          <cell r="B314" t="str">
            <v>B90</v>
          </cell>
          <cell r="F314">
            <v>12</v>
          </cell>
          <cell r="G314">
            <v>110407</v>
          </cell>
          <cell r="K314">
            <v>0</v>
          </cell>
          <cell r="M314" t="str">
            <v>DEL</v>
          </cell>
          <cell r="N314" t="str">
            <v>Resource</v>
          </cell>
          <cell r="Q314" t="str">
            <v>no</v>
          </cell>
          <cell r="X314" t="str">
            <v xml:space="preserve"> </v>
          </cell>
          <cell r="Y314" t="str">
            <v xml:space="preserve"> </v>
          </cell>
          <cell r="Z314" t="str">
            <v xml:space="preserve"> </v>
          </cell>
        </row>
        <row r="315">
          <cell r="B315" t="str">
            <v>B35</v>
          </cell>
          <cell r="F315">
            <v>4</v>
          </cell>
          <cell r="G315">
            <v>110201</v>
          </cell>
          <cell r="K315" t="str">
            <v>PSS</v>
          </cell>
          <cell r="M315" t="str">
            <v>DEL</v>
          </cell>
          <cell r="N315" t="str">
            <v>Resource</v>
          </cell>
          <cell r="Q315" t="str">
            <v>yes</v>
          </cell>
          <cell r="X315">
            <v>-2</v>
          </cell>
          <cell r="Y315" t="str">
            <v xml:space="preserve"> </v>
          </cell>
          <cell r="Z315" t="str">
            <v xml:space="preserve"> </v>
          </cell>
        </row>
        <row r="316">
          <cell r="B316" t="str">
            <v>B35</v>
          </cell>
          <cell r="F316">
            <v>3</v>
          </cell>
          <cell r="G316">
            <v>110302</v>
          </cell>
          <cell r="K316">
            <v>0</v>
          </cell>
          <cell r="M316" t="str">
            <v>DEL</v>
          </cell>
          <cell r="N316" t="str">
            <v>Resource</v>
          </cell>
          <cell r="Q316" t="str">
            <v>yes</v>
          </cell>
          <cell r="X316" t="str">
            <v xml:space="preserve"> </v>
          </cell>
          <cell r="Y316" t="str">
            <v xml:space="preserve"> </v>
          </cell>
          <cell r="Z316" t="str">
            <v xml:space="preserve"> </v>
          </cell>
        </row>
        <row r="317">
          <cell r="B317" t="str">
            <v>B90</v>
          </cell>
          <cell r="F317">
            <v>12</v>
          </cell>
          <cell r="G317">
            <v>110407</v>
          </cell>
          <cell r="K317">
            <v>0</v>
          </cell>
          <cell r="M317" t="str">
            <v>DEL</v>
          </cell>
          <cell r="N317" t="str">
            <v>Resource</v>
          </cell>
          <cell r="Q317" t="str">
            <v>no</v>
          </cell>
          <cell r="X317">
            <v>53</v>
          </cell>
          <cell r="Y317" t="str">
            <v xml:space="preserve"> </v>
          </cell>
          <cell r="Z317" t="str">
            <v xml:space="preserve"> </v>
          </cell>
        </row>
        <row r="318">
          <cell r="B318" t="str">
            <v>B90</v>
          </cell>
          <cell r="F318">
            <v>1</v>
          </cell>
          <cell r="G318">
            <v>110401</v>
          </cell>
          <cell r="K318">
            <v>0</v>
          </cell>
          <cell r="M318" t="str">
            <v>DEL</v>
          </cell>
          <cell r="N318" t="str">
            <v>Resource</v>
          </cell>
          <cell r="Q318" t="str">
            <v>no</v>
          </cell>
          <cell r="X318">
            <v>916</v>
          </cell>
          <cell r="Y318" t="str">
            <v xml:space="preserve"> </v>
          </cell>
          <cell r="Z318" t="str">
            <v xml:space="preserve"> </v>
          </cell>
        </row>
        <row r="319">
          <cell r="B319" t="str">
            <v>E15</v>
          </cell>
          <cell r="F319">
            <v>11</v>
          </cell>
          <cell r="G319">
            <v>110101</v>
          </cell>
          <cell r="K319">
            <v>0</v>
          </cell>
          <cell r="M319" t="str">
            <v>DEL</v>
          </cell>
          <cell r="N319" t="str">
            <v>Capital</v>
          </cell>
          <cell r="Q319" t="str">
            <v>no</v>
          </cell>
          <cell r="X319">
            <v>125</v>
          </cell>
          <cell r="Y319">
            <v>64</v>
          </cell>
          <cell r="Z319">
            <v>31</v>
          </cell>
        </row>
        <row r="320">
          <cell r="B320" t="str">
            <v>B35</v>
          </cell>
          <cell r="F320">
            <v>3</v>
          </cell>
          <cell r="G320">
            <v>110302</v>
          </cell>
          <cell r="K320">
            <v>0</v>
          </cell>
          <cell r="M320" t="str">
            <v>DEL</v>
          </cell>
          <cell r="N320" t="str">
            <v>Resource</v>
          </cell>
          <cell r="Q320" t="str">
            <v>yes</v>
          </cell>
          <cell r="X320" t="str">
            <v xml:space="preserve"> </v>
          </cell>
          <cell r="Y320" t="str">
            <v xml:space="preserve"> </v>
          </cell>
          <cell r="Z320" t="str">
            <v xml:space="preserve"> </v>
          </cell>
        </row>
        <row r="321">
          <cell r="B321" t="str">
            <v>G20</v>
          </cell>
          <cell r="F321">
            <v>4</v>
          </cell>
          <cell r="G321">
            <v>110101</v>
          </cell>
          <cell r="K321">
            <v>0</v>
          </cell>
          <cell r="M321" t="str">
            <v>DEL</v>
          </cell>
          <cell r="N321" t="str">
            <v>Resource</v>
          </cell>
          <cell r="Q321" t="str">
            <v>no</v>
          </cell>
          <cell r="X321" t="str">
            <v xml:space="preserve"> </v>
          </cell>
          <cell r="Y321" t="str">
            <v xml:space="preserve"> </v>
          </cell>
          <cell r="Z321" t="str">
            <v xml:space="preserve"> </v>
          </cell>
        </row>
        <row r="322">
          <cell r="B322" t="str">
            <v>B35</v>
          </cell>
          <cell r="F322">
            <v>4</v>
          </cell>
          <cell r="G322">
            <v>110201</v>
          </cell>
          <cell r="K322" t="str">
            <v>PSS</v>
          </cell>
          <cell r="M322" t="str">
            <v>DEL</v>
          </cell>
          <cell r="N322" t="str">
            <v>Resource</v>
          </cell>
          <cell r="Q322" t="str">
            <v>yes</v>
          </cell>
          <cell r="X322" t="str">
            <v xml:space="preserve"> </v>
          </cell>
          <cell r="Y322">
            <v>215120</v>
          </cell>
          <cell r="Z322">
            <v>197437</v>
          </cell>
        </row>
        <row r="323">
          <cell r="B323" t="str">
            <v>B35</v>
          </cell>
          <cell r="F323">
            <v>4</v>
          </cell>
          <cell r="G323">
            <v>110201</v>
          </cell>
          <cell r="K323" t="str">
            <v>PSS</v>
          </cell>
          <cell r="M323" t="str">
            <v>DEL</v>
          </cell>
          <cell r="N323" t="str">
            <v>Resource</v>
          </cell>
          <cell r="Q323" t="str">
            <v>yes</v>
          </cell>
          <cell r="X323">
            <v>2</v>
          </cell>
          <cell r="Y323" t="str">
            <v xml:space="preserve"> </v>
          </cell>
          <cell r="Z323" t="str">
            <v xml:space="preserve"> </v>
          </cell>
        </row>
        <row r="324">
          <cell r="B324" t="str">
            <v>B35</v>
          </cell>
          <cell r="F324">
            <v>4</v>
          </cell>
          <cell r="G324">
            <v>110201</v>
          </cell>
          <cell r="K324" t="str">
            <v>PSS</v>
          </cell>
          <cell r="M324" t="str">
            <v>DEL</v>
          </cell>
          <cell r="N324" t="str">
            <v>Resource</v>
          </cell>
          <cell r="Q324" t="str">
            <v>yes</v>
          </cell>
          <cell r="X324">
            <v>100000</v>
          </cell>
          <cell r="Y324" t="str">
            <v xml:space="preserve"> </v>
          </cell>
          <cell r="Z324" t="str">
            <v xml:space="preserve"> </v>
          </cell>
        </row>
        <row r="325">
          <cell r="B325" t="str">
            <v>B35</v>
          </cell>
          <cell r="F325">
            <v>4</v>
          </cell>
          <cell r="G325">
            <v>110201</v>
          </cell>
          <cell r="K325" t="str">
            <v>PSS</v>
          </cell>
          <cell r="M325" t="str">
            <v>DEL</v>
          </cell>
          <cell r="N325" t="str">
            <v>Resource</v>
          </cell>
          <cell r="Q325" t="str">
            <v>yes</v>
          </cell>
          <cell r="X325">
            <v>754</v>
          </cell>
          <cell r="Y325" t="str">
            <v xml:space="preserve"> </v>
          </cell>
          <cell r="Z325" t="str">
            <v xml:space="preserve"> </v>
          </cell>
        </row>
        <row r="326">
          <cell r="B326" t="str">
            <v>B35</v>
          </cell>
          <cell r="F326">
            <v>6</v>
          </cell>
          <cell r="G326">
            <v>110201</v>
          </cell>
          <cell r="K326" t="str">
            <v>PSS</v>
          </cell>
          <cell r="M326" t="str">
            <v>DEL</v>
          </cell>
          <cell r="N326" t="str">
            <v>Resource</v>
          </cell>
          <cell r="Q326" t="str">
            <v>yes</v>
          </cell>
          <cell r="X326">
            <v>-5745</v>
          </cell>
          <cell r="Y326" t="str">
            <v xml:space="preserve"> </v>
          </cell>
          <cell r="Z326" t="str">
            <v xml:space="preserve"> </v>
          </cell>
        </row>
        <row r="327">
          <cell r="B327" t="str">
            <v>B35</v>
          </cell>
          <cell r="F327">
            <v>9</v>
          </cell>
          <cell r="G327">
            <v>110201</v>
          </cell>
          <cell r="K327" t="str">
            <v>PSS</v>
          </cell>
          <cell r="M327" t="str">
            <v>DEL</v>
          </cell>
          <cell r="N327" t="str">
            <v>Resource</v>
          </cell>
          <cell r="Q327" t="str">
            <v>yes</v>
          </cell>
          <cell r="X327" t="str">
            <v xml:space="preserve"> </v>
          </cell>
          <cell r="Y327" t="str">
            <v xml:space="preserve"> </v>
          </cell>
          <cell r="Z327" t="str">
            <v xml:space="preserve"> </v>
          </cell>
        </row>
        <row r="328">
          <cell r="B328" t="str">
            <v>B35</v>
          </cell>
          <cell r="F328">
            <v>6</v>
          </cell>
          <cell r="G328">
            <v>110201</v>
          </cell>
          <cell r="K328" t="str">
            <v>PSS</v>
          </cell>
          <cell r="M328" t="str">
            <v>DEL</v>
          </cell>
          <cell r="N328" t="str">
            <v>Resource</v>
          </cell>
          <cell r="Q328" t="str">
            <v>yes</v>
          </cell>
          <cell r="X328" t="str">
            <v xml:space="preserve"> </v>
          </cell>
          <cell r="Y328" t="str">
            <v xml:space="preserve"> </v>
          </cell>
          <cell r="Z328" t="str">
            <v xml:space="preserve"> </v>
          </cell>
        </row>
        <row r="329">
          <cell r="B329" t="str">
            <v>B35</v>
          </cell>
          <cell r="F329">
            <v>2</v>
          </cell>
          <cell r="G329">
            <v>110201</v>
          </cell>
          <cell r="K329" t="str">
            <v>PSS</v>
          </cell>
          <cell r="M329" t="str">
            <v>DEL</v>
          </cell>
          <cell r="N329" t="str">
            <v>Resource</v>
          </cell>
          <cell r="Q329" t="str">
            <v>yes</v>
          </cell>
          <cell r="X329" t="str">
            <v xml:space="preserve"> </v>
          </cell>
          <cell r="Y329" t="str">
            <v xml:space="preserve"> </v>
          </cell>
          <cell r="Z329" t="str">
            <v xml:space="preserve"> </v>
          </cell>
        </row>
        <row r="330">
          <cell r="B330" t="str">
            <v>B35</v>
          </cell>
          <cell r="F330">
            <v>9</v>
          </cell>
          <cell r="G330">
            <v>110201</v>
          </cell>
          <cell r="K330" t="str">
            <v>PSS</v>
          </cell>
          <cell r="M330" t="str">
            <v>DEL</v>
          </cell>
          <cell r="N330" t="str">
            <v>Resource</v>
          </cell>
          <cell r="Q330" t="str">
            <v>yes</v>
          </cell>
          <cell r="X330" t="str">
            <v xml:space="preserve"> </v>
          </cell>
          <cell r="Y330" t="str">
            <v xml:space="preserve"> </v>
          </cell>
          <cell r="Z330" t="str">
            <v xml:space="preserve"> </v>
          </cell>
        </row>
        <row r="331">
          <cell r="B331" t="str">
            <v>B35</v>
          </cell>
          <cell r="F331">
            <v>9</v>
          </cell>
          <cell r="G331">
            <v>110201</v>
          </cell>
          <cell r="K331" t="str">
            <v>PSS</v>
          </cell>
          <cell r="M331" t="str">
            <v>DEL</v>
          </cell>
          <cell r="N331" t="str">
            <v>Resource</v>
          </cell>
          <cell r="Q331" t="str">
            <v>yes</v>
          </cell>
          <cell r="X331" t="str">
            <v xml:space="preserve"> </v>
          </cell>
          <cell r="Y331" t="str">
            <v xml:space="preserve"> </v>
          </cell>
          <cell r="Z331" t="str">
            <v xml:space="preserve"> </v>
          </cell>
        </row>
        <row r="332">
          <cell r="B332" t="str">
            <v>B35</v>
          </cell>
          <cell r="F332">
            <v>4</v>
          </cell>
          <cell r="G332">
            <v>110201</v>
          </cell>
          <cell r="K332" t="str">
            <v>PSS</v>
          </cell>
          <cell r="M332" t="str">
            <v>DEL</v>
          </cell>
          <cell r="N332" t="str">
            <v>Resource</v>
          </cell>
          <cell r="Q332" t="str">
            <v>yes</v>
          </cell>
          <cell r="X332" t="str">
            <v xml:space="preserve"> </v>
          </cell>
          <cell r="Y332" t="str">
            <v xml:space="preserve"> </v>
          </cell>
          <cell r="Z332" t="str">
            <v xml:space="preserve"> </v>
          </cell>
        </row>
        <row r="333">
          <cell r="B333" t="str">
            <v>B35</v>
          </cell>
          <cell r="F333">
            <v>4</v>
          </cell>
          <cell r="G333">
            <v>110201</v>
          </cell>
          <cell r="K333" t="str">
            <v>PSS</v>
          </cell>
          <cell r="M333" t="str">
            <v>DEL</v>
          </cell>
          <cell r="N333" t="str">
            <v>Resource</v>
          </cell>
          <cell r="Q333" t="str">
            <v>yes</v>
          </cell>
          <cell r="X333" t="str">
            <v xml:space="preserve"> </v>
          </cell>
          <cell r="Y333" t="str">
            <v xml:space="preserve"> </v>
          </cell>
          <cell r="Z333" t="str">
            <v xml:space="preserve"> </v>
          </cell>
        </row>
        <row r="334">
          <cell r="B334" t="str">
            <v>B35</v>
          </cell>
          <cell r="F334">
            <v>9</v>
          </cell>
          <cell r="G334">
            <v>110201</v>
          </cell>
          <cell r="K334" t="str">
            <v>PSS</v>
          </cell>
          <cell r="M334" t="str">
            <v>DEL</v>
          </cell>
          <cell r="N334" t="str">
            <v>Resource</v>
          </cell>
          <cell r="Q334" t="str">
            <v>yes</v>
          </cell>
          <cell r="X334" t="str">
            <v xml:space="preserve"> </v>
          </cell>
          <cell r="Y334" t="str">
            <v xml:space="preserve"> </v>
          </cell>
          <cell r="Z334" t="str">
            <v xml:space="preserve"> </v>
          </cell>
        </row>
        <row r="335">
          <cell r="B335" t="str">
            <v>B35</v>
          </cell>
          <cell r="F335">
            <v>2</v>
          </cell>
          <cell r="G335">
            <v>110201</v>
          </cell>
          <cell r="K335" t="str">
            <v>PSS</v>
          </cell>
          <cell r="M335" t="str">
            <v>DEL</v>
          </cell>
          <cell r="N335" t="str">
            <v>Resource</v>
          </cell>
          <cell r="Q335" t="str">
            <v>yes</v>
          </cell>
          <cell r="X335" t="str">
            <v xml:space="preserve"> </v>
          </cell>
          <cell r="Y335">
            <v>256422</v>
          </cell>
          <cell r="Z335">
            <v>296422</v>
          </cell>
        </row>
        <row r="336">
          <cell r="B336" t="str">
            <v>B35</v>
          </cell>
          <cell r="F336">
            <v>2</v>
          </cell>
          <cell r="G336">
            <v>110201</v>
          </cell>
          <cell r="K336" t="str">
            <v>PSS</v>
          </cell>
          <cell r="M336" t="str">
            <v>DEL</v>
          </cell>
          <cell r="N336" t="str">
            <v>Resource</v>
          </cell>
          <cell r="Q336" t="str">
            <v>yes</v>
          </cell>
          <cell r="X336" t="str">
            <v xml:space="preserve"> </v>
          </cell>
          <cell r="Y336">
            <v>-230388</v>
          </cell>
          <cell r="Z336">
            <v>-210388</v>
          </cell>
        </row>
        <row r="337">
          <cell r="B337" t="str">
            <v>B35</v>
          </cell>
          <cell r="F337">
            <v>2</v>
          </cell>
          <cell r="G337">
            <v>110201</v>
          </cell>
          <cell r="K337" t="str">
            <v>PSS</v>
          </cell>
          <cell r="M337" t="str">
            <v>DEL</v>
          </cell>
          <cell r="N337" t="str">
            <v>Resource</v>
          </cell>
          <cell r="Q337" t="str">
            <v>yes</v>
          </cell>
          <cell r="X337" t="str">
            <v xml:space="preserve"> </v>
          </cell>
          <cell r="Y337">
            <v>174291</v>
          </cell>
          <cell r="Z337">
            <v>174291</v>
          </cell>
        </row>
        <row r="338">
          <cell r="B338" t="str">
            <v>B35</v>
          </cell>
          <cell r="F338">
            <v>2</v>
          </cell>
          <cell r="G338">
            <v>110201</v>
          </cell>
          <cell r="K338" t="str">
            <v>PSS</v>
          </cell>
          <cell r="M338" t="str">
            <v>DEL</v>
          </cell>
          <cell r="N338" t="str">
            <v>Resource</v>
          </cell>
          <cell r="Q338" t="str">
            <v>yes</v>
          </cell>
          <cell r="X338" t="str">
            <v xml:space="preserve"> </v>
          </cell>
          <cell r="Y338">
            <v>-20000</v>
          </cell>
          <cell r="Z338">
            <v>-40000</v>
          </cell>
        </row>
        <row r="339">
          <cell r="B339" t="str">
            <v>B35</v>
          </cell>
          <cell r="F339">
            <v>2</v>
          </cell>
          <cell r="G339">
            <v>110201</v>
          </cell>
          <cell r="K339" t="str">
            <v>PSS</v>
          </cell>
          <cell r="M339" t="str">
            <v>DEL</v>
          </cell>
          <cell r="N339" t="str">
            <v>Resource</v>
          </cell>
          <cell r="Q339" t="str">
            <v>yes</v>
          </cell>
          <cell r="X339" t="str">
            <v xml:space="preserve"> </v>
          </cell>
          <cell r="Y339">
            <v>-46118</v>
          </cell>
          <cell r="Z339">
            <v>-46118</v>
          </cell>
        </row>
        <row r="340">
          <cell r="B340" t="str">
            <v>B35</v>
          </cell>
          <cell r="F340">
            <v>6</v>
          </cell>
          <cell r="G340">
            <v>110201</v>
          </cell>
          <cell r="K340" t="str">
            <v>PSS</v>
          </cell>
          <cell r="M340" t="str">
            <v>DEL</v>
          </cell>
          <cell r="N340" t="str">
            <v>Resource</v>
          </cell>
          <cell r="Q340" t="str">
            <v>yes</v>
          </cell>
          <cell r="X340" t="str">
            <v xml:space="preserve"> </v>
          </cell>
          <cell r="Y340" t="str">
            <v xml:space="preserve"> </v>
          </cell>
          <cell r="Z340" t="str">
            <v xml:space="preserve"> </v>
          </cell>
        </row>
        <row r="341">
          <cell r="B341" t="str">
            <v>B35</v>
          </cell>
          <cell r="F341">
            <v>6</v>
          </cell>
          <cell r="G341">
            <v>110201</v>
          </cell>
          <cell r="K341" t="str">
            <v>PSS</v>
          </cell>
          <cell r="M341" t="str">
            <v>DEL</v>
          </cell>
          <cell r="N341" t="str">
            <v>Resource</v>
          </cell>
          <cell r="Q341" t="str">
            <v>yes</v>
          </cell>
          <cell r="X341" t="str">
            <v xml:space="preserve"> </v>
          </cell>
          <cell r="Y341" t="str">
            <v xml:space="preserve"> </v>
          </cell>
          <cell r="Z341" t="str">
            <v xml:space="preserve"> </v>
          </cell>
        </row>
        <row r="342">
          <cell r="B342" t="str">
            <v>B35</v>
          </cell>
          <cell r="F342">
            <v>6</v>
          </cell>
          <cell r="G342">
            <v>110201</v>
          </cell>
          <cell r="K342" t="str">
            <v>PSS</v>
          </cell>
          <cell r="M342" t="str">
            <v>DEL</v>
          </cell>
          <cell r="N342" t="str">
            <v>Resource</v>
          </cell>
          <cell r="Q342" t="str">
            <v>yes</v>
          </cell>
          <cell r="X342" t="str">
            <v xml:space="preserve"> </v>
          </cell>
          <cell r="Y342" t="str">
            <v xml:space="preserve"> </v>
          </cell>
          <cell r="Z342" t="str">
            <v xml:space="preserve"> </v>
          </cell>
        </row>
        <row r="343">
          <cell r="B343" t="str">
            <v>B35</v>
          </cell>
          <cell r="F343">
            <v>3</v>
          </cell>
          <cell r="G343">
            <v>110302</v>
          </cell>
          <cell r="K343">
            <v>0</v>
          </cell>
          <cell r="M343" t="str">
            <v>DEL</v>
          </cell>
          <cell r="N343" t="str">
            <v>Resource</v>
          </cell>
          <cell r="Q343" t="str">
            <v>yes</v>
          </cell>
          <cell r="X343" t="str">
            <v xml:space="preserve"> </v>
          </cell>
          <cell r="Y343" t="str">
            <v xml:space="preserve"> </v>
          </cell>
          <cell r="Z343" t="str">
            <v xml:space="preserve"> </v>
          </cell>
        </row>
        <row r="344">
          <cell r="B344" t="str">
            <v>B35</v>
          </cell>
          <cell r="F344">
            <v>6</v>
          </cell>
          <cell r="G344">
            <v>110201</v>
          </cell>
          <cell r="K344" t="str">
            <v>PSS</v>
          </cell>
          <cell r="M344" t="str">
            <v>DEL</v>
          </cell>
          <cell r="N344" t="str">
            <v>Resource</v>
          </cell>
          <cell r="Q344" t="str">
            <v>yes</v>
          </cell>
          <cell r="X344" t="str">
            <v xml:space="preserve"> </v>
          </cell>
          <cell r="Y344" t="str">
            <v xml:space="preserve"> </v>
          </cell>
          <cell r="Z344" t="str">
            <v xml:space="preserve"> </v>
          </cell>
        </row>
        <row r="345">
          <cell r="B345" t="str">
            <v>B35</v>
          </cell>
          <cell r="F345">
            <v>6</v>
          </cell>
          <cell r="G345">
            <v>110201</v>
          </cell>
          <cell r="K345" t="str">
            <v>PSS</v>
          </cell>
          <cell r="M345" t="str">
            <v>DEL</v>
          </cell>
          <cell r="N345" t="str">
            <v>Resource</v>
          </cell>
          <cell r="Q345" t="str">
            <v>yes</v>
          </cell>
          <cell r="X345" t="str">
            <v xml:space="preserve"> </v>
          </cell>
          <cell r="Y345" t="str">
            <v xml:space="preserve"> </v>
          </cell>
          <cell r="Z345" t="str">
            <v xml:space="preserve"> </v>
          </cell>
        </row>
        <row r="346">
          <cell r="B346" t="str">
            <v>B35</v>
          </cell>
          <cell r="F346">
            <v>6</v>
          </cell>
          <cell r="G346">
            <v>110201</v>
          </cell>
          <cell r="K346" t="str">
            <v>PSS</v>
          </cell>
          <cell r="M346" t="str">
            <v>DEL</v>
          </cell>
          <cell r="N346" t="str">
            <v>Resource</v>
          </cell>
          <cell r="Q346" t="str">
            <v>yes</v>
          </cell>
          <cell r="X346" t="str">
            <v xml:space="preserve"> </v>
          </cell>
          <cell r="Y346" t="str">
            <v xml:space="preserve"> </v>
          </cell>
          <cell r="Z346" t="str">
            <v xml:space="preserve"> </v>
          </cell>
        </row>
        <row r="347">
          <cell r="B347" t="str">
            <v>B35</v>
          </cell>
          <cell r="F347">
            <v>4</v>
          </cell>
          <cell r="G347">
            <v>110201</v>
          </cell>
          <cell r="K347" t="str">
            <v>PSS</v>
          </cell>
          <cell r="M347" t="str">
            <v>DEL</v>
          </cell>
          <cell r="N347" t="str">
            <v>Resource</v>
          </cell>
          <cell r="Q347" t="str">
            <v>yes</v>
          </cell>
          <cell r="X347">
            <v>120</v>
          </cell>
          <cell r="Y347" t="str">
            <v xml:space="preserve"> </v>
          </cell>
          <cell r="Z347" t="str">
            <v xml:space="preserve"> </v>
          </cell>
        </row>
        <row r="348">
          <cell r="B348" t="str">
            <v>B35</v>
          </cell>
          <cell r="F348">
            <v>4</v>
          </cell>
          <cell r="G348">
            <v>110201</v>
          </cell>
          <cell r="K348" t="str">
            <v>PSS</v>
          </cell>
          <cell r="M348" t="str">
            <v>DEL</v>
          </cell>
          <cell r="N348" t="str">
            <v>Resource</v>
          </cell>
          <cell r="Q348" t="str">
            <v>yes</v>
          </cell>
          <cell r="X348">
            <v>750</v>
          </cell>
          <cell r="Y348">
            <v>750</v>
          </cell>
          <cell r="Z348">
            <v>750</v>
          </cell>
        </row>
        <row r="349">
          <cell r="B349" t="str">
            <v>B35</v>
          </cell>
          <cell r="F349">
            <v>6</v>
          </cell>
          <cell r="G349">
            <v>110201</v>
          </cell>
          <cell r="K349" t="str">
            <v>PSS</v>
          </cell>
          <cell r="M349" t="str">
            <v>DEL</v>
          </cell>
          <cell r="N349" t="str">
            <v>Resource</v>
          </cell>
          <cell r="Q349" t="str">
            <v>yes</v>
          </cell>
          <cell r="X349" t="str">
            <v xml:space="preserve"> </v>
          </cell>
          <cell r="Y349" t="str">
            <v xml:space="preserve"> </v>
          </cell>
          <cell r="Z349" t="str">
            <v xml:space="preserve"> </v>
          </cell>
        </row>
        <row r="350">
          <cell r="B350" t="str">
            <v>B35</v>
          </cell>
          <cell r="F350">
            <v>6</v>
          </cell>
          <cell r="G350">
            <v>110201</v>
          </cell>
          <cell r="K350" t="str">
            <v>PSS</v>
          </cell>
          <cell r="M350" t="str">
            <v>DEL</v>
          </cell>
          <cell r="N350" t="str">
            <v>Resource</v>
          </cell>
          <cell r="Q350" t="str">
            <v>yes</v>
          </cell>
          <cell r="X350" t="str">
            <v xml:space="preserve"> </v>
          </cell>
          <cell r="Y350" t="str">
            <v xml:space="preserve"> </v>
          </cell>
          <cell r="Z350" t="str">
            <v xml:space="preserve"> </v>
          </cell>
        </row>
        <row r="351">
          <cell r="B351" t="str">
            <v>B35</v>
          </cell>
          <cell r="F351">
            <v>4</v>
          </cell>
          <cell r="G351">
            <v>110201</v>
          </cell>
          <cell r="K351" t="str">
            <v>PSS</v>
          </cell>
          <cell r="M351" t="str">
            <v>DEL</v>
          </cell>
          <cell r="N351" t="str">
            <v>Resource</v>
          </cell>
          <cell r="Q351" t="str">
            <v>yes</v>
          </cell>
          <cell r="X351" t="str">
            <v xml:space="preserve"> </v>
          </cell>
          <cell r="Y351" t="str">
            <v xml:space="preserve"> </v>
          </cell>
          <cell r="Z351" t="str">
            <v xml:space="preserve"> </v>
          </cell>
        </row>
        <row r="352">
          <cell r="B352" t="str">
            <v>B35</v>
          </cell>
          <cell r="F352">
            <v>4</v>
          </cell>
          <cell r="G352">
            <v>110201</v>
          </cell>
          <cell r="K352" t="str">
            <v>PSS</v>
          </cell>
          <cell r="M352" t="str">
            <v>DEL</v>
          </cell>
          <cell r="N352" t="str">
            <v>Resource</v>
          </cell>
          <cell r="Q352" t="str">
            <v>yes</v>
          </cell>
          <cell r="X352" t="str">
            <v xml:space="preserve"> </v>
          </cell>
          <cell r="Y352" t="str">
            <v xml:space="preserve"> </v>
          </cell>
          <cell r="Z352" t="str">
            <v xml:space="preserve"> </v>
          </cell>
        </row>
        <row r="353">
          <cell r="B353" t="str">
            <v>B35</v>
          </cell>
          <cell r="F353">
            <v>9</v>
          </cell>
          <cell r="G353">
            <v>110302</v>
          </cell>
          <cell r="K353">
            <v>0</v>
          </cell>
          <cell r="M353" t="str">
            <v>DEL</v>
          </cell>
          <cell r="N353" t="str">
            <v>Resource</v>
          </cell>
          <cell r="Q353" t="str">
            <v>yes</v>
          </cell>
          <cell r="X353" t="str">
            <v xml:space="preserve"> </v>
          </cell>
          <cell r="Y353" t="str">
            <v xml:space="preserve"> </v>
          </cell>
          <cell r="Z353" t="str">
            <v xml:space="preserve"> </v>
          </cell>
        </row>
        <row r="354">
          <cell r="B354" t="str">
            <v>B35</v>
          </cell>
          <cell r="F354">
            <v>9</v>
          </cell>
          <cell r="G354">
            <v>110302</v>
          </cell>
          <cell r="K354">
            <v>0</v>
          </cell>
          <cell r="M354" t="str">
            <v>DEL</v>
          </cell>
          <cell r="N354" t="str">
            <v>Resource</v>
          </cell>
          <cell r="Q354" t="str">
            <v>yes</v>
          </cell>
          <cell r="X354" t="str">
            <v xml:space="preserve"> </v>
          </cell>
          <cell r="Y354" t="str">
            <v xml:space="preserve"> </v>
          </cell>
          <cell r="Z354" t="str">
            <v xml:space="preserve"> </v>
          </cell>
        </row>
        <row r="355">
          <cell r="B355" t="str">
            <v>B35</v>
          </cell>
          <cell r="F355">
            <v>9</v>
          </cell>
          <cell r="G355">
            <v>110305</v>
          </cell>
          <cell r="K355">
            <v>0</v>
          </cell>
          <cell r="M355" t="str">
            <v>DEL</v>
          </cell>
          <cell r="N355" t="str">
            <v>Resource</v>
          </cell>
          <cell r="Q355" t="str">
            <v>yes</v>
          </cell>
          <cell r="X355" t="str">
            <v xml:space="preserve"> </v>
          </cell>
          <cell r="Y355" t="str">
            <v xml:space="preserve"> </v>
          </cell>
          <cell r="Z355" t="str">
            <v xml:space="preserve"> </v>
          </cell>
        </row>
        <row r="356">
          <cell r="B356" t="str">
            <v>B35</v>
          </cell>
          <cell r="F356">
            <v>9</v>
          </cell>
          <cell r="G356">
            <v>110305</v>
          </cell>
          <cell r="K356">
            <v>0</v>
          </cell>
          <cell r="M356" t="str">
            <v>DEL</v>
          </cell>
          <cell r="N356" t="str">
            <v>Resource</v>
          </cell>
          <cell r="Q356" t="str">
            <v>yes</v>
          </cell>
          <cell r="X356" t="str">
            <v xml:space="preserve"> </v>
          </cell>
          <cell r="Y356" t="str">
            <v xml:space="preserve"> </v>
          </cell>
          <cell r="Z356" t="str">
            <v xml:space="preserve"> </v>
          </cell>
        </row>
        <row r="357">
          <cell r="B357" t="str">
            <v>B35</v>
          </cell>
          <cell r="F357">
            <v>12</v>
          </cell>
          <cell r="G357">
            <v>110201</v>
          </cell>
          <cell r="K357" t="str">
            <v>PSS</v>
          </cell>
          <cell r="M357" t="str">
            <v>DEL</v>
          </cell>
          <cell r="N357" t="str">
            <v>Resource</v>
          </cell>
          <cell r="Q357" t="str">
            <v>yes</v>
          </cell>
          <cell r="X357">
            <v>-3765</v>
          </cell>
          <cell r="Y357" t="str">
            <v xml:space="preserve"> </v>
          </cell>
          <cell r="Z357" t="str">
            <v xml:space="preserve"> </v>
          </cell>
        </row>
        <row r="358">
          <cell r="B358" t="str">
            <v>B35</v>
          </cell>
          <cell r="F358">
            <v>9</v>
          </cell>
          <cell r="G358">
            <v>110306</v>
          </cell>
          <cell r="K358">
            <v>0</v>
          </cell>
          <cell r="M358" t="str">
            <v>DEL</v>
          </cell>
          <cell r="N358" t="str">
            <v>Resource</v>
          </cell>
          <cell r="Q358" t="str">
            <v>yes</v>
          </cell>
          <cell r="X358" t="str">
            <v xml:space="preserve"> </v>
          </cell>
          <cell r="Y358" t="str">
            <v xml:space="preserve"> </v>
          </cell>
          <cell r="Z358" t="str">
            <v xml:space="preserve"> </v>
          </cell>
        </row>
        <row r="359">
          <cell r="B359" t="str">
            <v>B35</v>
          </cell>
          <cell r="F359">
            <v>9</v>
          </cell>
          <cell r="G359">
            <v>110306</v>
          </cell>
          <cell r="K359">
            <v>0</v>
          </cell>
          <cell r="M359" t="str">
            <v>DEL</v>
          </cell>
          <cell r="N359" t="str">
            <v>Resource</v>
          </cell>
          <cell r="Q359" t="str">
            <v>yes</v>
          </cell>
          <cell r="X359" t="str">
            <v xml:space="preserve"> </v>
          </cell>
          <cell r="Y359" t="str">
            <v xml:space="preserve"> </v>
          </cell>
          <cell r="Z359" t="str">
            <v xml:space="preserve"> </v>
          </cell>
        </row>
        <row r="360">
          <cell r="B360" t="str">
            <v>B35</v>
          </cell>
          <cell r="F360">
            <v>9</v>
          </cell>
          <cell r="G360">
            <v>110306</v>
          </cell>
          <cell r="K360">
            <v>0</v>
          </cell>
          <cell r="M360" t="str">
            <v>DEL</v>
          </cell>
          <cell r="N360" t="str">
            <v>Resource</v>
          </cell>
          <cell r="Q360" t="str">
            <v>yes</v>
          </cell>
          <cell r="X360" t="str">
            <v xml:space="preserve"> </v>
          </cell>
          <cell r="Y360" t="str">
            <v xml:space="preserve"> </v>
          </cell>
          <cell r="Z360" t="str">
            <v xml:space="preserve"> </v>
          </cell>
        </row>
        <row r="361">
          <cell r="B361" t="str">
            <v>B35</v>
          </cell>
          <cell r="F361">
            <v>9</v>
          </cell>
          <cell r="G361">
            <v>110306</v>
          </cell>
          <cell r="K361">
            <v>0</v>
          </cell>
          <cell r="M361" t="str">
            <v>DEL</v>
          </cell>
          <cell r="N361" t="str">
            <v>Resource</v>
          </cell>
          <cell r="Q361" t="str">
            <v>yes</v>
          </cell>
          <cell r="X361" t="str">
            <v xml:space="preserve"> </v>
          </cell>
          <cell r="Y361" t="str">
            <v xml:space="preserve"> </v>
          </cell>
          <cell r="Z361" t="str">
            <v xml:space="preserve"> </v>
          </cell>
        </row>
        <row r="362">
          <cell r="B362" t="str">
            <v>B35</v>
          </cell>
          <cell r="F362">
            <v>12</v>
          </cell>
          <cell r="G362">
            <v>110201</v>
          </cell>
          <cell r="K362" t="str">
            <v>PSS</v>
          </cell>
          <cell r="M362" t="str">
            <v>DEL</v>
          </cell>
          <cell r="N362" t="str">
            <v>Resource</v>
          </cell>
          <cell r="Q362" t="str">
            <v>yes</v>
          </cell>
          <cell r="X362">
            <v>259</v>
          </cell>
          <cell r="Y362" t="str">
            <v xml:space="preserve"> </v>
          </cell>
          <cell r="Z362" t="str">
            <v xml:space="preserve"> </v>
          </cell>
        </row>
        <row r="363">
          <cell r="B363" t="str">
            <v>B35</v>
          </cell>
          <cell r="F363">
            <v>12</v>
          </cell>
          <cell r="G363">
            <v>110201</v>
          </cell>
          <cell r="K363" t="str">
            <v>PSS</v>
          </cell>
          <cell r="M363" t="str">
            <v>DEL</v>
          </cell>
          <cell r="N363" t="str">
            <v>Resource</v>
          </cell>
          <cell r="Q363" t="str">
            <v>yes</v>
          </cell>
          <cell r="X363">
            <v>12</v>
          </cell>
          <cell r="Y363" t="str">
            <v xml:space="preserve"> </v>
          </cell>
          <cell r="Z363" t="str">
            <v xml:space="preserve"> </v>
          </cell>
        </row>
        <row r="364">
          <cell r="B364" t="str">
            <v>B35</v>
          </cell>
          <cell r="F364">
            <v>1</v>
          </cell>
          <cell r="G364">
            <v>110401</v>
          </cell>
          <cell r="K364">
            <v>0</v>
          </cell>
          <cell r="M364" t="str">
            <v>DEL</v>
          </cell>
          <cell r="N364" t="str">
            <v>Resource</v>
          </cell>
          <cell r="Q364" t="str">
            <v>yes</v>
          </cell>
          <cell r="X364">
            <v>1210</v>
          </cell>
          <cell r="Y364" t="str">
            <v xml:space="preserve"> </v>
          </cell>
          <cell r="Z364" t="str">
            <v xml:space="preserve"> </v>
          </cell>
        </row>
        <row r="365">
          <cell r="B365" t="str">
            <v>B35</v>
          </cell>
          <cell r="F365">
            <v>1</v>
          </cell>
          <cell r="G365">
            <v>110401</v>
          </cell>
          <cell r="K365">
            <v>0</v>
          </cell>
          <cell r="M365" t="str">
            <v>DEL</v>
          </cell>
          <cell r="N365" t="str">
            <v>Resource</v>
          </cell>
          <cell r="Q365" t="str">
            <v>yes</v>
          </cell>
          <cell r="X365">
            <v>14040</v>
          </cell>
          <cell r="Y365" t="str">
            <v xml:space="preserve"> </v>
          </cell>
          <cell r="Z365" t="str">
            <v xml:space="preserve"> </v>
          </cell>
        </row>
        <row r="366">
          <cell r="B366" t="str">
            <v>B35</v>
          </cell>
          <cell r="F366">
            <v>9</v>
          </cell>
          <cell r="G366">
            <v>110306</v>
          </cell>
          <cell r="K366">
            <v>0</v>
          </cell>
          <cell r="M366" t="str">
            <v>DEL</v>
          </cell>
          <cell r="N366" t="str">
            <v>Resource</v>
          </cell>
          <cell r="Q366" t="str">
            <v>yes</v>
          </cell>
          <cell r="X366" t="str">
            <v xml:space="preserve"> </v>
          </cell>
          <cell r="Y366" t="str">
            <v xml:space="preserve"> </v>
          </cell>
          <cell r="Z366" t="str">
            <v xml:space="preserve"> </v>
          </cell>
        </row>
        <row r="367">
          <cell r="B367" t="str">
            <v>B35</v>
          </cell>
          <cell r="F367">
            <v>9</v>
          </cell>
          <cell r="G367">
            <v>110306</v>
          </cell>
          <cell r="K367">
            <v>0</v>
          </cell>
          <cell r="M367" t="str">
            <v>DEL</v>
          </cell>
          <cell r="N367" t="str">
            <v>Resource</v>
          </cell>
          <cell r="Q367" t="str">
            <v>yes</v>
          </cell>
          <cell r="X367" t="str">
            <v xml:space="preserve"> </v>
          </cell>
          <cell r="Y367" t="str">
            <v xml:space="preserve"> </v>
          </cell>
          <cell r="Z367" t="str">
            <v xml:space="preserve"> </v>
          </cell>
        </row>
        <row r="368">
          <cell r="B368" t="str">
            <v>B35</v>
          </cell>
          <cell r="F368">
            <v>9</v>
          </cell>
          <cell r="G368">
            <v>110306</v>
          </cell>
          <cell r="K368">
            <v>0</v>
          </cell>
          <cell r="M368" t="str">
            <v>DEL</v>
          </cell>
          <cell r="N368" t="str">
            <v>Resource</v>
          </cell>
          <cell r="Q368" t="str">
            <v>yes</v>
          </cell>
          <cell r="X368" t="str">
            <v xml:space="preserve"> </v>
          </cell>
          <cell r="Y368" t="str">
            <v xml:space="preserve"> </v>
          </cell>
          <cell r="Z368" t="str">
            <v xml:space="preserve"> </v>
          </cell>
        </row>
        <row r="369">
          <cell r="B369" t="str">
            <v>B35</v>
          </cell>
          <cell r="F369">
            <v>9</v>
          </cell>
          <cell r="G369">
            <v>110306</v>
          </cell>
          <cell r="K369">
            <v>0</v>
          </cell>
          <cell r="M369" t="str">
            <v>DEL</v>
          </cell>
          <cell r="N369" t="str">
            <v>Resource</v>
          </cell>
          <cell r="Q369" t="str">
            <v>yes</v>
          </cell>
          <cell r="X369" t="str">
            <v xml:space="preserve"> </v>
          </cell>
          <cell r="Y369" t="str">
            <v xml:space="preserve"> </v>
          </cell>
          <cell r="Z369" t="str">
            <v xml:space="preserve"> </v>
          </cell>
        </row>
        <row r="370">
          <cell r="B370" t="str">
            <v>B35</v>
          </cell>
          <cell r="F370">
            <v>12</v>
          </cell>
          <cell r="G370">
            <v>110201</v>
          </cell>
          <cell r="K370" t="str">
            <v>PSS</v>
          </cell>
          <cell r="M370" t="str">
            <v>DEL</v>
          </cell>
          <cell r="N370" t="str">
            <v>Resource</v>
          </cell>
          <cell r="Q370" t="str">
            <v>yes</v>
          </cell>
          <cell r="X370">
            <v>3765</v>
          </cell>
          <cell r="Y370" t="str">
            <v xml:space="preserve"> </v>
          </cell>
          <cell r="Z370" t="str">
            <v xml:space="preserve"> </v>
          </cell>
        </row>
        <row r="371">
          <cell r="B371" t="str">
            <v>B35</v>
          </cell>
          <cell r="F371">
            <v>12</v>
          </cell>
          <cell r="G371">
            <v>110201</v>
          </cell>
          <cell r="K371" t="str">
            <v>PSS</v>
          </cell>
          <cell r="M371" t="str">
            <v>DEL</v>
          </cell>
          <cell r="N371" t="str">
            <v>Resource</v>
          </cell>
          <cell r="Q371" t="str">
            <v>yes</v>
          </cell>
          <cell r="X371" t="str">
            <v xml:space="preserve"> </v>
          </cell>
          <cell r="Y371" t="str">
            <v xml:space="preserve"> </v>
          </cell>
          <cell r="Z371" t="str">
            <v xml:space="preserve"> </v>
          </cell>
        </row>
        <row r="372">
          <cell r="B372" t="str">
            <v>B35</v>
          </cell>
          <cell r="F372">
            <v>12</v>
          </cell>
          <cell r="G372">
            <v>110201</v>
          </cell>
          <cell r="K372" t="str">
            <v>PSS</v>
          </cell>
          <cell r="M372" t="str">
            <v>DEL</v>
          </cell>
          <cell r="N372" t="str">
            <v>Resource</v>
          </cell>
          <cell r="Q372" t="str">
            <v>yes</v>
          </cell>
          <cell r="X372" t="str">
            <v xml:space="preserve"> </v>
          </cell>
          <cell r="Y372" t="str">
            <v xml:space="preserve"> </v>
          </cell>
          <cell r="Z372" t="str">
            <v xml:space="preserve"> </v>
          </cell>
        </row>
        <row r="373">
          <cell r="B373" t="str">
            <v>B35</v>
          </cell>
          <cell r="F373">
            <v>12</v>
          </cell>
          <cell r="G373">
            <v>110201</v>
          </cell>
          <cell r="K373" t="str">
            <v>PSS</v>
          </cell>
          <cell r="M373" t="str">
            <v>DEL</v>
          </cell>
          <cell r="N373" t="str">
            <v>Resource</v>
          </cell>
          <cell r="Q373" t="str">
            <v>yes</v>
          </cell>
          <cell r="X373">
            <v>-3000</v>
          </cell>
          <cell r="Y373" t="str">
            <v xml:space="preserve"> </v>
          </cell>
          <cell r="Z373" t="str">
            <v xml:space="preserve"> </v>
          </cell>
        </row>
        <row r="374">
          <cell r="B374" t="str">
            <v>B35</v>
          </cell>
          <cell r="F374">
            <v>9</v>
          </cell>
          <cell r="G374">
            <v>110401</v>
          </cell>
          <cell r="K374">
            <v>0</v>
          </cell>
          <cell r="M374" t="str">
            <v>DEL</v>
          </cell>
          <cell r="N374" t="str">
            <v>Resource</v>
          </cell>
          <cell r="Q374" t="str">
            <v>yes</v>
          </cell>
          <cell r="X374" t="str">
            <v xml:space="preserve"> </v>
          </cell>
          <cell r="Y374" t="str">
            <v xml:space="preserve"> </v>
          </cell>
          <cell r="Z374" t="str">
            <v xml:space="preserve"> </v>
          </cell>
        </row>
        <row r="375">
          <cell r="B375" t="str">
            <v>B35</v>
          </cell>
          <cell r="F375">
            <v>9</v>
          </cell>
          <cell r="G375">
            <v>110401</v>
          </cell>
          <cell r="K375">
            <v>0</v>
          </cell>
          <cell r="M375" t="str">
            <v>DEL</v>
          </cell>
          <cell r="N375" t="str">
            <v>Resource</v>
          </cell>
          <cell r="Q375" t="str">
            <v>yes</v>
          </cell>
          <cell r="X375" t="str">
            <v xml:space="preserve"> </v>
          </cell>
          <cell r="Y375" t="str">
            <v xml:space="preserve"> </v>
          </cell>
          <cell r="Z375" t="str">
            <v xml:space="preserve"> </v>
          </cell>
        </row>
        <row r="376">
          <cell r="B376" t="str">
            <v>B35</v>
          </cell>
          <cell r="F376">
            <v>1</v>
          </cell>
          <cell r="G376">
            <v>110302</v>
          </cell>
          <cell r="K376">
            <v>0</v>
          </cell>
          <cell r="M376" t="str">
            <v>DEL</v>
          </cell>
          <cell r="N376" t="str">
            <v>Resource</v>
          </cell>
          <cell r="Q376" t="str">
            <v>yes</v>
          </cell>
          <cell r="X376">
            <v>316051</v>
          </cell>
          <cell r="Y376" t="str">
            <v xml:space="preserve"> </v>
          </cell>
          <cell r="Z376" t="str">
            <v xml:space="preserve"> </v>
          </cell>
        </row>
        <row r="377">
          <cell r="B377" t="str">
            <v>B35</v>
          </cell>
          <cell r="F377">
            <v>1</v>
          </cell>
          <cell r="G377">
            <v>110302</v>
          </cell>
          <cell r="K377">
            <v>0</v>
          </cell>
          <cell r="M377" t="str">
            <v>DEL</v>
          </cell>
          <cell r="N377" t="str">
            <v>Resource</v>
          </cell>
          <cell r="Q377" t="str">
            <v>yes</v>
          </cell>
          <cell r="X377">
            <v>-827</v>
          </cell>
          <cell r="Y377" t="str">
            <v xml:space="preserve"> </v>
          </cell>
          <cell r="Z377" t="str">
            <v xml:space="preserve"> </v>
          </cell>
        </row>
        <row r="378">
          <cell r="B378" t="str">
            <v>B35</v>
          </cell>
          <cell r="F378">
            <v>1</v>
          </cell>
          <cell r="G378">
            <v>110302</v>
          </cell>
          <cell r="K378">
            <v>0</v>
          </cell>
          <cell r="M378" t="str">
            <v>DEL</v>
          </cell>
          <cell r="N378" t="str">
            <v>Resource</v>
          </cell>
          <cell r="Q378" t="str">
            <v>yes</v>
          </cell>
          <cell r="X378" t="str">
            <v xml:space="preserve"> </v>
          </cell>
          <cell r="Y378" t="str">
            <v xml:space="preserve"> </v>
          </cell>
          <cell r="Z378" t="str">
            <v xml:space="preserve"> </v>
          </cell>
        </row>
        <row r="379">
          <cell r="B379" t="str">
            <v>B35</v>
          </cell>
          <cell r="F379">
            <v>1</v>
          </cell>
          <cell r="G379">
            <v>110302</v>
          </cell>
          <cell r="K379">
            <v>0</v>
          </cell>
          <cell r="M379" t="str">
            <v>DEL</v>
          </cell>
          <cell r="N379" t="str">
            <v>Resource</v>
          </cell>
          <cell r="Q379" t="str">
            <v>yes</v>
          </cell>
          <cell r="X379" t="str">
            <v xml:space="preserve"> </v>
          </cell>
          <cell r="Y379" t="str">
            <v xml:space="preserve"> </v>
          </cell>
          <cell r="Z379" t="str">
            <v xml:space="preserve"> </v>
          </cell>
        </row>
        <row r="380">
          <cell r="B380" t="str">
            <v>B35</v>
          </cell>
          <cell r="F380">
            <v>4</v>
          </cell>
          <cell r="G380">
            <v>110302</v>
          </cell>
          <cell r="K380">
            <v>0</v>
          </cell>
          <cell r="M380" t="str">
            <v>DEL</v>
          </cell>
          <cell r="N380" t="str">
            <v>Resource</v>
          </cell>
          <cell r="Q380" t="str">
            <v>yes</v>
          </cell>
          <cell r="X380">
            <v>32</v>
          </cell>
          <cell r="Y380">
            <v>32</v>
          </cell>
          <cell r="Z380">
            <v>32</v>
          </cell>
        </row>
        <row r="381">
          <cell r="B381" t="str">
            <v>B35</v>
          </cell>
          <cell r="F381">
            <v>6</v>
          </cell>
          <cell r="G381">
            <v>110302</v>
          </cell>
          <cell r="K381">
            <v>0</v>
          </cell>
          <cell r="M381" t="str">
            <v>DEL</v>
          </cell>
          <cell r="N381" t="str">
            <v>Resource</v>
          </cell>
          <cell r="Q381" t="str">
            <v>yes</v>
          </cell>
          <cell r="X381">
            <v>-7302</v>
          </cell>
          <cell r="Y381">
            <v>-7302</v>
          </cell>
          <cell r="Z381">
            <v>-7302</v>
          </cell>
        </row>
        <row r="382">
          <cell r="B382" t="str">
            <v>B35</v>
          </cell>
          <cell r="F382">
            <v>6</v>
          </cell>
          <cell r="G382">
            <v>110302</v>
          </cell>
          <cell r="K382">
            <v>0</v>
          </cell>
          <cell r="M382" t="str">
            <v>DEL</v>
          </cell>
          <cell r="N382" t="str">
            <v>Resource</v>
          </cell>
          <cell r="Q382" t="str">
            <v>yes</v>
          </cell>
          <cell r="X382">
            <v>35200</v>
          </cell>
          <cell r="Y382" t="str">
            <v xml:space="preserve"> </v>
          </cell>
          <cell r="Z382" t="str">
            <v xml:space="preserve"> </v>
          </cell>
        </row>
        <row r="383">
          <cell r="B383" t="str">
            <v>B35</v>
          </cell>
          <cell r="F383">
            <v>6</v>
          </cell>
          <cell r="G383">
            <v>110302</v>
          </cell>
          <cell r="K383">
            <v>0</v>
          </cell>
          <cell r="M383" t="str">
            <v>DEL</v>
          </cell>
          <cell r="N383" t="str">
            <v>Resource</v>
          </cell>
          <cell r="Q383" t="str">
            <v>yes</v>
          </cell>
          <cell r="X383" t="str">
            <v xml:space="preserve"> </v>
          </cell>
          <cell r="Y383">
            <v>2000</v>
          </cell>
          <cell r="Z383">
            <v>3000</v>
          </cell>
        </row>
        <row r="384">
          <cell r="B384" t="str">
            <v>B35</v>
          </cell>
          <cell r="F384">
            <v>6</v>
          </cell>
          <cell r="G384">
            <v>110302</v>
          </cell>
          <cell r="K384">
            <v>0</v>
          </cell>
          <cell r="M384" t="str">
            <v>DEL</v>
          </cell>
          <cell r="N384" t="str">
            <v>Resource</v>
          </cell>
          <cell r="Q384" t="str">
            <v>yes</v>
          </cell>
          <cell r="X384">
            <v>-10032</v>
          </cell>
          <cell r="Y384" t="str">
            <v xml:space="preserve"> </v>
          </cell>
          <cell r="Z384" t="str">
            <v xml:space="preserve"> </v>
          </cell>
        </row>
        <row r="385">
          <cell r="B385" t="str">
            <v>B35</v>
          </cell>
          <cell r="F385">
            <v>9</v>
          </cell>
          <cell r="G385">
            <v>110401</v>
          </cell>
          <cell r="K385">
            <v>0</v>
          </cell>
          <cell r="M385" t="str">
            <v>DEL</v>
          </cell>
          <cell r="N385" t="str">
            <v>Resource</v>
          </cell>
          <cell r="Q385" t="str">
            <v>yes</v>
          </cell>
          <cell r="X385" t="str">
            <v xml:space="preserve"> </v>
          </cell>
          <cell r="Y385" t="str">
            <v xml:space="preserve"> </v>
          </cell>
          <cell r="Z385" t="str">
            <v xml:space="preserve"> </v>
          </cell>
        </row>
        <row r="386">
          <cell r="B386" t="str">
            <v>B35</v>
          </cell>
          <cell r="F386">
            <v>12</v>
          </cell>
          <cell r="G386">
            <v>110202</v>
          </cell>
          <cell r="K386" t="str">
            <v>PSS</v>
          </cell>
          <cell r="M386" t="str">
            <v>non-budget</v>
          </cell>
          <cell r="N386" t="str">
            <v>non-budget</v>
          </cell>
          <cell r="Q386" t="str">
            <v>yes</v>
          </cell>
          <cell r="X386">
            <v>10552979</v>
          </cell>
          <cell r="Y386" t="str">
            <v xml:space="preserve"> </v>
          </cell>
          <cell r="Z386" t="str">
            <v xml:space="preserve"> </v>
          </cell>
        </row>
        <row r="387">
          <cell r="B387" t="str">
            <v>B35</v>
          </cell>
          <cell r="F387">
            <v>9</v>
          </cell>
          <cell r="G387">
            <v>110401</v>
          </cell>
          <cell r="K387">
            <v>0</v>
          </cell>
          <cell r="M387" t="str">
            <v>DEL</v>
          </cell>
          <cell r="N387" t="str">
            <v>Resource</v>
          </cell>
          <cell r="Q387" t="str">
            <v>yes</v>
          </cell>
          <cell r="X387" t="str">
            <v xml:space="preserve"> </v>
          </cell>
          <cell r="Y387" t="str">
            <v xml:space="preserve"> </v>
          </cell>
          <cell r="Z387" t="str">
            <v xml:space="preserve"> </v>
          </cell>
        </row>
        <row r="388">
          <cell r="B388" t="str">
            <v>B35</v>
          </cell>
          <cell r="F388">
            <v>9</v>
          </cell>
          <cell r="G388">
            <v>110401</v>
          </cell>
          <cell r="K388">
            <v>0</v>
          </cell>
          <cell r="M388" t="str">
            <v>DEL</v>
          </cell>
          <cell r="N388" t="str">
            <v>Resource</v>
          </cell>
          <cell r="Q388" t="str">
            <v>yes</v>
          </cell>
          <cell r="X388" t="str">
            <v xml:space="preserve"> </v>
          </cell>
          <cell r="Y388" t="str">
            <v xml:space="preserve"> </v>
          </cell>
          <cell r="Z388" t="str">
            <v xml:space="preserve"> </v>
          </cell>
        </row>
        <row r="389">
          <cell r="B389" t="str">
            <v>B35</v>
          </cell>
          <cell r="F389">
            <v>12</v>
          </cell>
          <cell r="G389">
            <v>110202</v>
          </cell>
          <cell r="K389" t="str">
            <v>PSS</v>
          </cell>
          <cell r="M389" t="str">
            <v>non-budget</v>
          </cell>
          <cell r="N389" t="str">
            <v>non-budget</v>
          </cell>
          <cell r="Q389" t="str">
            <v>yes</v>
          </cell>
          <cell r="X389">
            <v>-216462</v>
          </cell>
          <cell r="Y389" t="str">
            <v xml:space="preserve"> </v>
          </cell>
          <cell r="Z389" t="str">
            <v xml:space="preserve"> </v>
          </cell>
        </row>
        <row r="390">
          <cell r="B390" t="str">
            <v>B35</v>
          </cell>
          <cell r="F390">
            <v>9</v>
          </cell>
          <cell r="G390">
            <v>110401</v>
          </cell>
          <cell r="K390">
            <v>0</v>
          </cell>
          <cell r="M390" t="str">
            <v>DEL</v>
          </cell>
          <cell r="N390" t="str">
            <v>Resource</v>
          </cell>
          <cell r="Q390" t="str">
            <v>yes</v>
          </cell>
          <cell r="X390" t="str">
            <v xml:space="preserve"> </v>
          </cell>
          <cell r="Y390" t="str">
            <v xml:space="preserve"> </v>
          </cell>
          <cell r="Z390" t="str">
            <v xml:space="preserve"> </v>
          </cell>
        </row>
        <row r="391">
          <cell r="B391" t="str">
            <v>B35</v>
          </cell>
          <cell r="F391">
            <v>2</v>
          </cell>
          <cell r="G391">
            <v>110302</v>
          </cell>
          <cell r="K391">
            <v>0</v>
          </cell>
          <cell r="M391" t="str">
            <v>DEL</v>
          </cell>
          <cell r="N391" t="str">
            <v>Resource</v>
          </cell>
          <cell r="Q391" t="str">
            <v>yes</v>
          </cell>
          <cell r="X391" t="str">
            <v xml:space="preserve"> </v>
          </cell>
          <cell r="Y391" t="str">
            <v xml:space="preserve"> </v>
          </cell>
          <cell r="Z391" t="str">
            <v xml:space="preserve"> </v>
          </cell>
        </row>
        <row r="392">
          <cell r="B392" t="str">
            <v>B35</v>
          </cell>
          <cell r="F392">
            <v>2</v>
          </cell>
          <cell r="G392">
            <v>110302</v>
          </cell>
          <cell r="K392">
            <v>0</v>
          </cell>
          <cell r="M392" t="str">
            <v>DEL</v>
          </cell>
          <cell r="N392" t="str">
            <v>Resource</v>
          </cell>
          <cell r="Q392" t="str">
            <v>yes</v>
          </cell>
          <cell r="X392" t="str">
            <v xml:space="preserve"> </v>
          </cell>
          <cell r="Y392" t="str">
            <v xml:space="preserve"> </v>
          </cell>
          <cell r="Z392" t="str">
            <v xml:space="preserve"> </v>
          </cell>
        </row>
        <row r="393">
          <cell r="B393" t="str">
            <v>B35</v>
          </cell>
          <cell r="F393">
            <v>4</v>
          </cell>
          <cell r="G393">
            <v>110302</v>
          </cell>
          <cell r="K393">
            <v>0</v>
          </cell>
          <cell r="M393" t="str">
            <v>DEL</v>
          </cell>
          <cell r="N393" t="str">
            <v>Resource</v>
          </cell>
          <cell r="Q393" t="str">
            <v>yes</v>
          </cell>
          <cell r="X393" t="str">
            <v xml:space="preserve"> </v>
          </cell>
          <cell r="Y393" t="str">
            <v xml:space="preserve"> </v>
          </cell>
          <cell r="Z393" t="str">
            <v xml:space="preserve"> </v>
          </cell>
        </row>
        <row r="394">
          <cell r="B394" t="str">
            <v>B35</v>
          </cell>
          <cell r="F394">
            <v>4</v>
          </cell>
          <cell r="G394">
            <v>110302</v>
          </cell>
          <cell r="K394">
            <v>0</v>
          </cell>
          <cell r="M394" t="str">
            <v>DEL</v>
          </cell>
          <cell r="N394" t="str">
            <v>Resource</v>
          </cell>
          <cell r="Q394" t="str">
            <v>yes</v>
          </cell>
          <cell r="X394" t="str">
            <v xml:space="preserve"> </v>
          </cell>
          <cell r="Y394" t="str">
            <v xml:space="preserve"> </v>
          </cell>
          <cell r="Z394" t="str">
            <v xml:space="preserve"> </v>
          </cell>
        </row>
        <row r="395">
          <cell r="B395" t="str">
            <v>B35</v>
          </cell>
          <cell r="F395">
            <v>8</v>
          </cell>
          <cell r="G395">
            <v>110302</v>
          </cell>
          <cell r="K395">
            <v>0</v>
          </cell>
          <cell r="M395" t="str">
            <v>DEL</v>
          </cell>
          <cell r="N395" t="str">
            <v>Resource</v>
          </cell>
          <cell r="Q395" t="str">
            <v>yes</v>
          </cell>
          <cell r="X395" t="str">
            <v xml:space="preserve"> </v>
          </cell>
          <cell r="Y395" t="str">
            <v xml:space="preserve"> </v>
          </cell>
          <cell r="Z395" t="str">
            <v xml:space="preserve"> </v>
          </cell>
        </row>
        <row r="396">
          <cell r="B396" t="str">
            <v>B35</v>
          </cell>
          <cell r="F396">
            <v>9</v>
          </cell>
          <cell r="G396">
            <v>110401</v>
          </cell>
          <cell r="K396">
            <v>0</v>
          </cell>
          <cell r="M396" t="str">
            <v>DEL</v>
          </cell>
          <cell r="N396" t="str">
            <v>Resource</v>
          </cell>
          <cell r="Q396" t="str">
            <v>yes</v>
          </cell>
          <cell r="X396" t="str">
            <v xml:space="preserve"> </v>
          </cell>
          <cell r="Y396" t="str">
            <v xml:space="preserve"> </v>
          </cell>
          <cell r="Z396" t="str">
            <v xml:space="preserve"> </v>
          </cell>
        </row>
        <row r="397">
          <cell r="B397" t="str">
            <v>B35</v>
          </cell>
          <cell r="F397">
            <v>9</v>
          </cell>
          <cell r="G397">
            <v>110401</v>
          </cell>
          <cell r="K397">
            <v>0</v>
          </cell>
          <cell r="M397" t="str">
            <v>DEL</v>
          </cell>
          <cell r="N397" t="str">
            <v>Resource</v>
          </cell>
          <cell r="Q397" t="str">
            <v>yes</v>
          </cell>
          <cell r="X397" t="str">
            <v xml:space="preserve"> </v>
          </cell>
          <cell r="Y397" t="str">
            <v xml:space="preserve"> </v>
          </cell>
          <cell r="Z397" t="str">
            <v xml:space="preserve"> </v>
          </cell>
        </row>
        <row r="398">
          <cell r="B398" t="str">
            <v>B35</v>
          </cell>
          <cell r="F398">
            <v>9</v>
          </cell>
          <cell r="G398">
            <v>110401</v>
          </cell>
          <cell r="K398">
            <v>0</v>
          </cell>
          <cell r="M398" t="str">
            <v>DEL</v>
          </cell>
          <cell r="N398" t="str">
            <v>Resource</v>
          </cell>
          <cell r="Q398" t="str">
            <v>yes</v>
          </cell>
          <cell r="X398" t="str">
            <v xml:space="preserve"> </v>
          </cell>
          <cell r="Y398" t="str">
            <v xml:space="preserve"> </v>
          </cell>
          <cell r="Z398" t="str">
            <v xml:space="preserve"> </v>
          </cell>
        </row>
        <row r="399">
          <cell r="B399" t="str">
            <v>B35</v>
          </cell>
          <cell r="F399">
            <v>3</v>
          </cell>
          <cell r="G399">
            <v>110302</v>
          </cell>
          <cell r="K399">
            <v>0</v>
          </cell>
          <cell r="M399" t="str">
            <v>DEL</v>
          </cell>
          <cell r="N399" t="str">
            <v>Resource</v>
          </cell>
          <cell r="Q399" t="str">
            <v>yes</v>
          </cell>
          <cell r="X399" t="str">
            <v xml:space="preserve"> </v>
          </cell>
          <cell r="Y399" t="str">
            <v xml:space="preserve"> </v>
          </cell>
          <cell r="Z399" t="str">
            <v xml:space="preserve"> </v>
          </cell>
        </row>
        <row r="400">
          <cell r="B400" t="str">
            <v>B35</v>
          </cell>
          <cell r="F400">
            <v>2</v>
          </cell>
          <cell r="G400">
            <v>110302</v>
          </cell>
          <cell r="K400">
            <v>0</v>
          </cell>
          <cell r="M400" t="str">
            <v>DEL</v>
          </cell>
          <cell r="N400" t="str">
            <v>Resource</v>
          </cell>
          <cell r="Q400" t="str">
            <v>yes</v>
          </cell>
          <cell r="X400" t="str">
            <v xml:space="preserve"> </v>
          </cell>
          <cell r="Y400">
            <v>315507</v>
          </cell>
          <cell r="Z400">
            <v>315507</v>
          </cell>
        </row>
        <row r="401">
          <cell r="B401" t="str">
            <v>B35</v>
          </cell>
          <cell r="F401">
            <v>2</v>
          </cell>
          <cell r="G401">
            <v>110302</v>
          </cell>
          <cell r="K401">
            <v>0</v>
          </cell>
          <cell r="M401" t="str">
            <v>DEL</v>
          </cell>
          <cell r="N401" t="str">
            <v>Resource</v>
          </cell>
          <cell r="Q401" t="str">
            <v>yes</v>
          </cell>
          <cell r="X401" t="str">
            <v xml:space="preserve"> </v>
          </cell>
          <cell r="Y401">
            <v>-872</v>
          </cell>
          <cell r="Z401">
            <v>-872</v>
          </cell>
        </row>
        <row r="402">
          <cell r="B402" t="str">
            <v>B35</v>
          </cell>
          <cell r="F402">
            <v>3</v>
          </cell>
          <cell r="G402">
            <v>110401</v>
          </cell>
          <cell r="K402">
            <v>0</v>
          </cell>
          <cell r="M402" t="str">
            <v>DEL</v>
          </cell>
          <cell r="N402" t="str">
            <v>Resource</v>
          </cell>
          <cell r="Q402" t="str">
            <v>yes</v>
          </cell>
          <cell r="X402" t="str">
            <v xml:space="preserve"> </v>
          </cell>
          <cell r="Y402" t="str">
            <v xml:space="preserve"> </v>
          </cell>
          <cell r="Z402" t="str">
            <v xml:space="preserve"> </v>
          </cell>
        </row>
        <row r="403">
          <cell r="B403" t="str">
            <v>B35</v>
          </cell>
          <cell r="F403">
            <v>6</v>
          </cell>
          <cell r="G403">
            <v>110302</v>
          </cell>
          <cell r="K403">
            <v>0</v>
          </cell>
          <cell r="M403" t="str">
            <v>DEL</v>
          </cell>
          <cell r="N403" t="str">
            <v>Resource</v>
          </cell>
          <cell r="Q403" t="str">
            <v>yes</v>
          </cell>
          <cell r="X403" t="str">
            <v xml:space="preserve"> </v>
          </cell>
          <cell r="Y403" t="str">
            <v xml:space="preserve"> </v>
          </cell>
          <cell r="Z403" t="str">
            <v xml:space="preserve"> </v>
          </cell>
        </row>
        <row r="404">
          <cell r="B404" t="str">
            <v>B35</v>
          </cell>
          <cell r="F404">
            <v>6</v>
          </cell>
          <cell r="G404">
            <v>110302</v>
          </cell>
          <cell r="K404">
            <v>0</v>
          </cell>
          <cell r="M404" t="str">
            <v>DEL</v>
          </cell>
          <cell r="N404" t="str">
            <v>Resource</v>
          </cell>
          <cell r="Q404" t="str">
            <v>yes</v>
          </cell>
          <cell r="X404" t="str">
            <v xml:space="preserve"> </v>
          </cell>
          <cell r="Y404" t="str">
            <v xml:space="preserve"> </v>
          </cell>
          <cell r="Z404" t="str">
            <v xml:space="preserve"> </v>
          </cell>
        </row>
        <row r="405">
          <cell r="B405" t="str">
            <v>B35</v>
          </cell>
          <cell r="F405">
            <v>6</v>
          </cell>
          <cell r="G405">
            <v>110302</v>
          </cell>
          <cell r="K405">
            <v>0</v>
          </cell>
          <cell r="M405" t="str">
            <v>DEL</v>
          </cell>
          <cell r="N405" t="str">
            <v>Resource</v>
          </cell>
          <cell r="Q405" t="str">
            <v>yes</v>
          </cell>
          <cell r="X405" t="str">
            <v xml:space="preserve"> </v>
          </cell>
          <cell r="Y405" t="str">
            <v xml:space="preserve"> </v>
          </cell>
          <cell r="Z405" t="str">
            <v xml:space="preserve"> </v>
          </cell>
        </row>
        <row r="406">
          <cell r="B406" t="str">
            <v>B35</v>
          </cell>
          <cell r="F406">
            <v>6</v>
          </cell>
          <cell r="G406">
            <v>110302</v>
          </cell>
          <cell r="K406">
            <v>0</v>
          </cell>
          <cell r="M406" t="str">
            <v>DEL</v>
          </cell>
          <cell r="N406" t="str">
            <v>Resource</v>
          </cell>
          <cell r="Q406" t="str">
            <v>yes</v>
          </cell>
          <cell r="X406" t="str">
            <v xml:space="preserve"> </v>
          </cell>
          <cell r="Y406" t="str">
            <v xml:space="preserve"> </v>
          </cell>
          <cell r="Z406" t="str">
            <v xml:space="preserve"> </v>
          </cell>
        </row>
        <row r="407">
          <cell r="B407" t="str">
            <v>B35</v>
          </cell>
          <cell r="F407">
            <v>6</v>
          </cell>
          <cell r="G407">
            <v>110302</v>
          </cell>
          <cell r="K407">
            <v>0</v>
          </cell>
          <cell r="M407" t="str">
            <v>DEL</v>
          </cell>
          <cell r="N407" t="str">
            <v>Resource</v>
          </cell>
          <cell r="Q407" t="str">
            <v>yes</v>
          </cell>
          <cell r="X407" t="str">
            <v xml:space="preserve"> </v>
          </cell>
          <cell r="Y407" t="str">
            <v xml:space="preserve"> </v>
          </cell>
          <cell r="Z407" t="str">
            <v xml:space="preserve"> </v>
          </cell>
        </row>
        <row r="408">
          <cell r="B408" t="str">
            <v>B35</v>
          </cell>
          <cell r="F408">
            <v>6</v>
          </cell>
          <cell r="G408">
            <v>110302</v>
          </cell>
          <cell r="K408">
            <v>0</v>
          </cell>
          <cell r="M408" t="str">
            <v>DEL</v>
          </cell>
          <cell r="N408" t="str">
            <v>Resource</v>
          </cell>
          <cell r="Q408" t="str">
            <v>yes</v>
          </cell>
          <cell r="X408" t="str">
            <v xml:space="preserve"> </v>
          </cell>
          <cell r="Y408" t="str">
            <v xml:space="preserve"> </v>
          </cell>
          <cell r="Z408" t="str">
            <v xml:space="preserve"> </v>
          </cell>
        </row>
        <row r="409">
          <cell r="B409" t="str">
            <v>B35</v>
          </cell>
          <cell r="F409">
            <v>6</v>
          </cell>
          <cell r="G409">
            <v>110302</v>
          </cell>
          <cell r="K409">
            <v>0</v>
          </cell>
          <cell r="M409" t="str">
            <v>DEL</v>
          </cell>
          <cell r="N409" t="str">
            <v>Resource</v>
          </cell>
          <cell r="Q409" t="str">
            <v>yes</v>
          </cell>
          <cell r="X409" t="str">
            <v xml:space="preserve"> </v>
          </cell>
          <cell r="Y409" t="str">
            <v xml:space="preserve"> </v>
          </cell>
          <cell r="Z409" t="str">
            <v xml:space="preserve"> </v>
          </cell>
        </row>
        <row r="410">
          <cell r="B410" t="str">
            <v>B35</v>
          </cell>
          <cell r="F410">
            <v>6</v>
          </cell>
          <cell r="G410">
            <v>110302</v>
          </cell>
          <cell r="K410">
            <v>0</v>
          </cell>
          <cell r="M410" t="str">
            <v>DEL</v>
          </cell>
          <cell r="N410" t="str">
            <v>Resource</v>
          </cell>
          <cell r="Q410" t="str">
            <v>yes</v>
          </cell>
          <cell r="X410" t="str">
            <v xml:space="preserve"> </v>
          </cell>
          <cell r="Y410" t="str">
            <v xml:space="preserve"> </v>
          </cell>
          <cell r="Z410" t="str">
            <v xml:space="preserve"> </v>
          </cell>
        </row>
        <row r="411">
          <cell r="B411" t="str">
            <v>B35</v>
          </cell>
          <cell r="F411">
            <v>6</v>
          </cell>
          <cell r="G411">
            <v>110302</v>
          </cell>
          <cell r="K411">
            <v>0</v>
          </cell>
          <cell r="M411" t="str">
            <v>DEL</v>
          </cell>
          <cell r="N411" t="str">
            <v>Resource</v>
          </cell>
          <cell r="Q411" t="str">
            <v>yes</v>
          </cell>
          <cell r="X411" t="str">
            <v xml:space="preserve"> </v>
          </cell>
          <cell r="Y411" t="str">
            <v xml:space="preserve"> </v>
          </cell>
          <cell r="Z411" t="str">
            <v xml:space="preserve"> </v>
          </cell>
        </row>
        <row r="412">
          <cell r="B412" t="str">
            <v>B35</v>
          </cell>
          <cell r="F412">
            <v>4</v>
          </cell>
          <cell r="G412">
            <v>110302</v>
          </cell>
          <cell r="K412">
            <v>0</v>
          </cell>
          <cell r="M412" t="str">
            <v>DEL</v>
          </cell>
          <cell r="N412" t="str">
            <v>Resource</v>
          </cell>
          <cell r="Q412" t="str">
            <v>yes</v>
          </cell>
          <cell r="X412" t="str">
            <v xml:space="preserve"> </v>
          </cell>
          <cell r="Y412" t="str">
            <v xml:space="preserve"> </v>
          </cell>
          <cell r="Z412" t="str">
            <v xml:space="preserve"> </v>
          </cell>
        </row>
        <row r="413">
          <cell r="B413" t="str">
            <v>B35</v>
          </cell>
          <cell r="F413">
            <v>4</v>
          </cell>
          <cell r="G413">
            <v>110302</v>
          </cell>
          <cell r="K413">
            <v>0</v>
          </cell>
          <cell r="M413" t="str">
            <v>DEL</v>
          </cell>
          <cell r="N413" t="str">
            <v>Resource</v>
          </cell>
          <cell r="Q413" t="str">
            <v>yes</v>
          </cell>
          <cell r="X413" t="str">
            <v xml:space="preserve"> </v>
          </cell>
          <cell r="Y413" t="str">
            <v xml:space="preserve"> </v>
          </cell>
          <cell r="Z413" t="str">
            <v xml:space="preserve"> </v>
          </cell>
        </row>
        <row r="414">
          <cell r="B414" t="str">
            <v>B35</v>
          </cell>
          <cell r="F414">
            <v>6</v>
          </cell>
          <cell r="G414">
            <v>110302</v>
          </cell>
          <cell r="K414">
            <v>0</v>
          </cell>
          <cell r="M414" t="str">
            <v>DEL</v>
          </cell>
          <cell r="N414" t="str">
            <v>Resource</v>
          </cell>
          <cell r="Q414" t="str">
            <v>yes</v>
          </cell>
          <cell r="X414" t="str">
            <v xml:space="preserve"> </v>
          </cell>
          <cell r="Y414" t="str">
            <v xml:space="preserve"> </v>
          </cell>
          <cell r="Z414" t="str">
            <v xml:space="preserve"> </v>
          </cell>
        </row>
        <row r="415">
          <cell r="B415" t="str">
            <v>B35</v>
          </cell>
          <cell r="F415">
            <v>6</v>
          </cell>
          <cell r="G415">
            <v>110302</v>
          </cell>
          <cell r="K415">
            <v>0</v>
          </cell>
          <cell r="M415" t="str">
            <v>DEL</v>
          </cell>
          <cell r="N415" t="str">
            <v>Resource</v>
          </cell>
          <cell r="Q415" t="str">
            <v>yes</v>
          </cell>
          <cell r="X415" t="str">
            <v xml:space="preserve"> </v>
          </cell>
          <cell r="Y415" t="str">
            <v xml:space="preserve"> </v>
          </cell>
          <cell r="Z415" t="str">
            <v xml:space="preserve"> </v>
          </cell>
        </row>
        <row r="416">
          <cell r="B416" t="str">
            <v>B35</v>
          </cell>
          <cell r="F416">
            <v>5</v>
          </cell>
          <cell r="G416">
            <v>110302</v>
          </cell>
          <cell r="K416">
            <v>0</v>
          </cell>
          <cell r="M416" t="str">
            <v>DEL</v>
          </cell>
          <cell r="N416" t="str">
            <v>Resource</v>
          </cell>
          <cell r="Q416" t="str">
            <v>yes</v>
          </cell>
          <cell r="X416">
            <v>-32</v>
          </cell>
          <cell r="Y416">
            <v>-32</v>
          </cell>
          <cell r="Z416">
            <v>-32</v>
          </cell>
        </row>
        <row r="417">
          <cell r="B417" t="str">
            <v>B35</v>
          </cell>
          <cell r="F417">
            <v>3</v>
          </cell>
          <cell r="G417">
            <v>110401</v>
          </cell>
          <cell r="K417">
            <v>0</v>
          </cell>
          <cell r="M417" t="str">
            <v>DEL</v>
          </cell>
          <cell r="N417" t="str">
            <v>Resource</v>
          </cell>
          <cell r="Q417" t="str">
            <v>yes</v>
          </cell>
          <cell r="X417" t="str">
            <v xml:space="preserve"> </v>
          </cell>
          <cell r="Y417" t="str">
            <v xml:space="preserve"> </v>
          </cell>
          <cell r="Z417" t="str">
            <v xml:space="preserve"> </v>
          </cell>
        </row>
        <row r="418">
          <cell r="B418" t="str">
            <v>B35</v>
          </cell>
          <cell r="F418">
            <v>3</v>
          </cell>
          <cell r="G418">
            <v>110401</v>
          </cell>
          <cell r="K418">
            <v>0</v>
          </cell>
          <cell r="M418" t="str">
            <v>DEL</v>
          </cell>
          <cell r="N418" t="str">
            <v>Resource</v>
          </cell>
          <cell r="Q418" t="str">
            <v>yes</v>
          </cell>
          <cell r="X418" t="str">
            <v xml:space="preserve"> </v>
          </cell>
          <cell r="Y418" t="str">
            <v xml:space="preserve"> </v>
          </cell>
          <cell r="Z418" t="str">
            <v xml:space="preserve"> </v>
          </cell>
        </row>
        <row r="419">
          <cell r="B419" t="str">
            <v>B35</v>
          </cell>
          <cell r="F419">
            <v>4</v>
          </cell>
          <cell r="G419">
            <v>110302</v>
          </cell>
          <cell r="K419">
            <v>0</v>
          </cell>
          <cell r="M419" t="str">
            <v>DEL</v>
          </cell>
          <cell r="N419" t="str">
            <v>Resource</v>
          </cell>
          <cell r="Q419" t="str">
            <v>yes</v>
          </cell>
          <cell r="X419" t="str">
            <v xml:space="preserve"> </v>
          </cell>
          <cell r="Y419" t="str">
            <v xml:space="preserve"> </v>
          </cell>
          <cell r="Z419" t="str">
            <v xml:space="preserve"> </v>
          </cell>
        </row>
        <row r="420">
          <cell r="B420" t="str">
            <v>B35</v>
          </cell>
          <cell r="F420">
            <v>4</v>
          </cell>
          <cell r="G420">
            <v>110302</v>
          </cell>
          <cell r="K420">
            <v>0</v>
          </cell>
          <cell r="M420" t="str">
            <v>DEL</v>
          </cell>
          <cell r="N420" t="str">
            <v>Resource</v>
          </cell>
          <cell r="Q420" t="str">
            <v>yes</v>
          </cell>
          <cell r="X420" t="str">
            <v xml:space="preserve"> </v>
          </cell>
          <cell r="Y420" t="str">
            <v xml:space="preserve"> </v>
          </cell>
          <cell r="Z420" t="str">
            <v xml:space="preserve"> </v>
          </cell>
        </row>
        <row r="421">
          <cell r="B421" t="str">
            <v>B35</v>
          </cell>
          <cell r="F421">
            <v>9</v>
          </cell>
          <cell r="G421">
            <v>110407</v>
          </cell>
          <cell r="K421">
            <v>0</v>
          </cell>
          <cell r="M421" t="str">
            <v>DEL</v>
          </cell>
          <cell r="N421" t="str">
            <v>Resource</v>
          </cell>
          <cell r="Q421" t="str">
            <v>yes</v>
          </cell>
          <cell r="X421" t="str">
            <v xml:space="preserve"> </v>
          </cell>
          <cell r="Y421" t="str">
            <v xml:space="preserve"> </v>
          </cell>
          <cell r="Z421" t="str">
            <v xml:space="preserve"> </v>
          </cell>
        </row>
        <row r="422">
          <cell r="B422" t="str">
            <v>B90</v>
          </cell>
          <cell r="F422">
            <v>2</v>
          </cell>
          <cell r="G422">
            <v>110401</v>
          </cell>
          <cell r="K422">
            <v>0</v>
          </cell>
          <cell r="M422" t="str">
            <v>DEL</v>
          </cell>
          <cell r="N422" t="str">
            <v>Resource</v>
          </cell>
          <cell r="Q422" t="str">
            <v>no</v>
          </cell>
          <cell r="X422" t="str">
            <v xml:space="preserve"> </v>
          </cell>
          <cell r="Y422">
            <v>916</v>
          </cell>
          <cell r="Z422">
            <v>916</v>
          </cell>
        </row>
        <row r="423">
          <cell r="B423" t="str">
            <v>B35</v>
          </cell>
          <cell r="F423">
            <v>9</v>
          </cell>
          <cell r="G423">
            <v>110503</v>
          </cell>
          <cell r="K423">
            <v>0</v>
          </cell>
          <cell r="M423" t="str">
            <v>DEL</v>
          </cell>
          <cell r="N423" t="str">
            <v>Resource</v>
          </cell>
          <cell r="Q423" t="str">
            <v>yes</v>
          </cell>
          <cell r="X423" t="str">
            <v xml:space="preserve"> </v>
          </cell>
          <cell r="Y423" t="str">
            <v xml:space="preserve"> </v>
          </cell>
          <cell r="Z423" t="str">
            <v xml:space="preserve"> </v>
          </cell>
        </row>
        <row r="424">
          <cell r="B424" t="str">
            <v>B90</v>
          </cell>
          <cell r="F424">
            <v>1</v>
          </cell>
          <cell r="G424">
            <v>110401</v>
          </cell>
          <cell r="K424">
            <v>0</v>
          </cell>
          <cell r="M424" t="str">
            <v>DEL</v>
          </cell>
          <cell r="N424" t="str">
            <v>Resource</v>
          </cell>
          <cell r="Q424" t="str">
            <v>no</v>
          </cell>
          <cell r="X424">
            <v>15404</v>
          </cell>
          <cell r="Y424" t="str">
            <v xml:space="preserve"> </v>
          </cell>
          <cell r="Z424" t="str">
            <v xml:space="preserve"> </v>
          </cell>
        </row>
        <row r="425">
          <cell r="B425" t="str">
            <v>B35</v>
          </cell>
          <cell r="F425">
            <v>9</v>
          </cell>
          <cell r="G425">
            <v>110503</v>
          </cell>
          <cell r="K425">
            <v>0</v>
          </cell>
          <cell r="M425" t="str">
            <v>DEL</v>
          </cell>
          <cell r="N425" t="str">
            <v>Resource</v>
          </cell>
          <cell r="Q425" t="str">
            <v>yes</v>
          </cell>
          <cell r="X425" t="str">
            <v xml:space="preserve"> </v>
          </cell>
          <cell r="Y425" t="str">
            <v xml:space="preserve"> </v>
          </cell>
          <cell r="Z425" t="str">
            <v xml:space="preserve"> </v>
          </cell>
        </row>
        <row r="426">
          <cell r="B426" t="str">
            <v>B35</v>
          </cell>
          <cell r="F426">
            <v>1</v>
          </cell>
          <cell r="G426">
            <v>110305</v>
          </cell>
          <cell r="K426">
            <v>0</v>
          </cell>
          <cell r="M426" t="str">
            <v>DEL</v>
          </cell>
          <cell r="N426" t="str">
            <v>Resource</v>
          </cell>
          <cell r="Q426" t="str">
            <v>yes</v>
          </cell>
          <cell r="X426">
            <v>121500</v>
          </cell>
          <cell r="Y426" t="str">
            <v xml:space="preserve"> </v>
          </cell>
          <cell r="Z426" t="str">
            <v xml:space="preserve"> </v>
          </cell>
        </row>
        <row r="427">
          <cell r="B427" t="str">
            <v>B35</v>
          </cell>
          <cell r="F427">
            <v>1</v>
          </cell>
          <cell r="G427">
            <v>110305</v>
          </cell>
          <cell r="K427">
            <v>0</v>
          </cell>
          <cell r="M427" t="str">
            <v>DEL</v>
          </cell>
          <cell r="N427" t="str">
            <v>Resource</v>
          </cell>
          <cell r="Q427" t="str">
            <v>yes</v>
          </cell>
          <cell r="X427">
            <v>-2000</v>
          </cell>
          <cell r="Y427" t="str">
            <v xml:space="preserve"> </v>
          </cell>
          <cell r="Z427" t="str">
            <v xml:space="preserve"> </v>
          </cell>
        </row>
        <row r="428">
          <cell r="B428" t="str">
            <v>B35</v>
          </cell>
          <cell r="F428">
            <v>6</v>
          </cell>
          <cell r="G428">
            <v>110305</v>
          </cell>
          <cell r="K428">
            <v>0</v>
          </cell>
          <cell r="M428" t="str">
            <v>DEL</v>
          </cell>
          <cell r="N428" t="str">
            <v>Resource</v>
          </cell>
          <cell r="Q428" t="str">
            <v>yes</v>
          </cell>
          <cell r="X428">
            <v>-3</v>
          </cell>
          <cell r="Y428" t="str">
            <v xml:space="preserve"> </v>
          </cell>
          <cell r="Z428" t="str">
            <v xml:space="preserve"> </v>
          </cell>
        </row>
        <row r="429">
          <cell r="B429" t="str">
            <v>B35</v>
          </cell>
          <cell r="F429">
            <v>9</v>
          </cell>
          <cell r="G429">
            <v>110504</v>
          </cell>
          <cell r="K429">
            <v>0</v>
          </cell>
          <cell r="M429" t="str">
            <v>DEL</v>
          </cell>
          <cell r="N429" t="str">
            <v>Resource</v>
          </cell>
          <cell r="Q429" t="str">
            <v>yes</v>
          </cell>
          <cell r="X429" t="str">
            <v xml:space="preserve"> </v>
          </cell>
          <cell r="Y429" t="str">
            <v xml:space="preserve"> </v>
          </cell>
          <cell r="Z429" t="str">
            <v xml:space="preserve"> </v>
          </cell>
        </row>
        <row r="430">
          <cell r="B430" t="str">
            <v>B35</v>
          </cell>
          <cell r="F430">
            <v>9</v>
          </cell>
          <cell r="G430">
            <v>110504</v>
          </cell>
          <cell r="K430">
            <v>0</v>
          </cell>
          <cell r="M430" t="str">
            <v>DEL</v>
          </cell>
          <cell r="N430" t="str">
            <v>Resource</v>
          </cell>
          <cell r="Q430" t="str">
            <v>yes</v>
          </cell>
          <cell r="X430" t="str">
            <v xml:space="preserve"> </v>
          </cell>
          <cell r="Y430" t="str">
            <v xml:space="preserve"> </v>
          </cell>
          <cell r="Z430" t="str">
            <v xml:space="preserve"> </v>
          </cell>
        </row>
        <row r="431">
          <cell r="B431" t="str">
            <v>B35</v>
          </cell>
          <cell r="F431">
            <v>2</v>
          </cell>
          <cell r="G431">
            <v>110305</v>
          </cell>
          <cell r="K431">
            <v>0</v>
          </cell>
          <cell r="M431" t="str">
            <v>DEL</v>
          </cell>
          <cell r="N431" t="str">
            <v>Resource</v>
          </cell>
          <cell r="Q431" t="str">
            <v>yes</v>
          </cell>
          <cell r="X431" t="str">
            <v xml:space="preserve"> </v>
          </cell>
          <cell r="Y431">
            <v>121500</v>
          </cell>
          <cell r="Z431">
            <v>121500</v>
          </cell>
        </row>
        <row r="432">
          <cell r="B432" t="str">
            <v>B35</v>
          </cell>
          <cell r="F432">
            <v>2</v>
          </cell>
          <cell r="G432">
            <v>110305</v>
          </cell>
          <cell r="K432">
            <v>0</v>
          </cell>
          <cell r="M432" t="str">
            <v>DEL</v>
          </cell>
          <cell r="N432" t="str">
            <v>Resource</v>
          </cell>
          <cell r="Q432" t="str">
            <v>yes</v>
          </cell>
          <cell r="X432" t="str">
            <v xml:space="preserve"> </v>
          </cell>
          <cell r="Y432">
            <v>-2000</v>
          </cell>
          <cell r="Z432">
            <v>-2000</v>
          </cell>
        </row>
        <row r="433">
          <cell r="B433" t="str">
            <v>B35</v>
          </cell>
          <cell r="F433">
            <v>6</v>
          </cell>
          <cell r="G433">
            <v>110305</v>
          </cell>
          <cell r="K433">
            <v>0</v>
          </cell>
          <cell r="M433" t="str">
            <v>DEL</v>
          </cell>
          <cell r="N433" t="str">
            <v>Resource</v>
          </cell>
          <cell r="Q433" t="str">
            <v>yes</v>
          </cell>
          <cell r="X433" t="str">
            <v xml:space="preserve"> </v>
          </cell>
          <cell r="Y433" t="str">
            <v xml:space="preserve"> </v>
          </cell>
          <cell r="Z433" t="str">
            <v xml:space="preserve"> </v>
          </cell>
        </row>
        <row r="434">
          <cell r="B434" t="str">
            <v>B35</v>
          </cell>
          <cell r="F434">
            <v>6</v>
          </cell>
          <cell r="G434">
            <v>110305</v>
          </cell>
          <cell r="K434">
            <v>0</v>
          </cell>
          <cell r="M434" t="str">
            <v>DEL</v>
          </cell>
          <cell r="N434" t="str">
            <v>Resource</v>
          </cell>
          <cell r="Q434" t="str">
            <v>yes</v>
          </cell>
          <cell r="X434" t="str">
            <v xml:space="preserve"> </v>
          </cell>
          <cell r="Y434" t="str">
            <v xml:space="preserve"> </v>
          </cell>
          <cell r="Z434" t="str">
            <v xml:space="preserve"> </v>
          </cell>
        </row>
        <row r="435">
          <cell r="B435" t="str">
            <v>B35</v>
          </cell>
          <cell r="F435">
            <v>6</v>
          </cell>
          <cell r="G435">
            <v>110305</v>
          </cell>
          <cell r="K435">
            <v>0</v>
          </cell>
          <cell r="M435" t="str">
            <v>DEL</v>
          </cell>
          <cell r="N435" t="str">
            <v>Resource</v>
          </cell>
          <cell r="Q435" t="str">
            <v>yes</v>
          </cell>
          <cell r="X435" t="str">
            <v xml:space="preserve"> </v>
          </cell>
          <cell r="Y435" t="str">
            <v xml:space="preserve"> </v>
          </cell>
          <cell r="Z435" t="str">
            <v xml:space="preserve"> </v>
          </cell>
        </row>
        <row r="436">
          <cell r="B436" t="str">
            <v>B35</v>
          </cell>
          <cell r="F436">
            <v>1</v>
          </cell>
          <cell r="G436">
            <v>110306</v>
          </cell>
          <cell r="K436">
            <v>0</v>
          </cell>
          <cell r="M436" t="str">
            <v>DEL</v>
          </cell>
          <cell r="N436" t="str">
            <v>Resource</v>
          </cell>
          <cell r="Q436" t="str">
            <v>yes</v>
          </cell>
          <cell r="X436">
            <v>53258</v>
          </cell>
          <cell r="Y436" t="str">
            <v xml:space="preserve"> </v>
          </cell>
          <cell r="Z436" t="str">
            <v xml:space="preserve"> </v>
          </cell>
        </row>
        <row r="437">
          <cell r="B437" t="str">
            <v>B35</v>
          </cell>
          <cell r="F437">
            <v>1</v>
          </cell>
          <cell r="G437">
            <v>110306</v>
          </cell>
          <cell r="K437">
            <v>0</v>
          </cell>
          <cell r="M437" t="str">
            <v>DEL</v>
          </cell>
          <cell r="N437" t="str">
            <v>Resource</v>
          </cell>
          <cell r="Q437" t="str">
            <v>yes</v>
          </cell>
          <cell r="X437">
            <v>-85500</v>
          </cell>
          <cell r="Y437" t="str">
            <v xml:space="preserve"> </v>
          </cell>
          <cell r="Z437" t="str">
            <v xml:space="preserve"> </v>
          </cell>
        </row>
        <row r="438">
          <cell r="B438" t="str">
            <v>B35</v>
          </cell>
          <cell r="F438">
            <v>6</v>
          </cell>
          <cell r="G438">
            <v>110306</v>
          </cell>
          <cell r="K438">
            <v>0</v>
          </cell>
          <cell r="M438" t="str">
            <v>DEL</v>
          </cell>
          <cell r="N438" t="str">
            <v>Resource</v>
          </cell>
          <cell r="Q438" t="str">
            <v>yes</v>
          </cell>
          <cell r="X438" t="str">
            <v xml:space="preserve"> </v>
          </cell>
          <cell r="Y438" t="str">
            <v xml:space="preserve"> </v>
          </cell>
          <cell r="Z438" t="str">
            <v xml:space="preserve"> </v>
          </cell>
        </row>
        <row r="439">
          <cell r="B439" t="str">
            <v>B35</v>
          </cell>
          <cell r="F439">
            <v>9</v>
          </cell>
          <cell r="G439">
            <v>110505</v>
          </cell>
          <cell r="K439">
            <v>0</v>
          </cell>
          <cell r="M439" t="str">
            <v>DEL</v>
          </cell>
          <cell r="N439" t="str">
            <v>Resource</v>
          </cell>
          <cell r="Q439" t="str">
            <v>yes</v>
          </cell>
          <cell r="X439" t="str">
            <v xml:space="preserve"> </v>
          </cell>
          <cell r="Y439" t="str">
            <v xml:space="preserve"> </v>
          </cell>
          <cell r="Z439" t="str">
            <v xml:space="preserve"> </v>
          </cell>
        </row>
        <row r="440">
          <cell r="B440" t="str">
            <v>B35</v>
          </cell>
          <cell r="F440">
            <v>9</v>
          </cell>
          <cell r="G440">
            <v>110505</v>
          </cell>
          <cell r="K440">
            <v>0</v>
          </cell>
          <cell r="M440" t="str">
            <v>DEL</v>
          </cell>
          <cell r="N440" t="str">
            <v>Resource</v>
          </cell>
          <cell r="Q440" t="str">
            <v>yes</v>
          </cell>
          <cell r="X440" t="str">
            <v xml:space="preserve"> </v>
          </cell>
          <cell r="Y440" t="str">
            <v xml:space="preserve"> </v>
          </cell>
          <cell r="Z440" t="str">
            <v xml:space="preserve"> </v>
          </cell>
        </row>
        <row r="441">
          <cell r="B441" t="str">
            <v>B35</v>
          </cell>
          <cell r="F441">
            <v>2</v>
          </cell>
          <cell r="G441">
            <v>110306</v>
          </cell>
          <cell r="K441">
            <v>0</v>
          </cell>
          <cell r="M441" t="str">
            <v>DEL</v>
          </cell>
          <cell r="N441" t="str">
            <v>Resource</v>
          </cell>
          <cell r="Q441" t="str">
            <v>yes</v>
          </cell>
          <cell r="X441" t="str">
            <v xml:space="preserve"> </v>
          </cell>
          <cell r="Y441">
            <v>53258</v>
          </cell>
          <cell r="Z441">
            <v>53258</v>
          </cell>
        </row>
        <row r="442">
          <cell r="B442" t="str">
            <v>B90</v>
          </cell>
          <cell r="F442">
            <v>2</v>
          </cell>
          <cell r="G442">
            <v>110401</v>
          </cell>
          <cell r="K442">
            <v>0</v>
          </cell>
          <cell r="M442" t="str">
            <v>DEL</v>
          </cell>
          <cell r="N442" t="str">
            <v>Resource</v>
          </cell>
          <cell r="Q442" t="str">
            <v>no</v>
          </cell>
          <cell r="X442" t="str">
            <v xml:space="preserve"> </v>
          </cell>
          <cell r="Y442">
            <v>15404</v>
          </cell>
          <cell r="Z442">
            <v>15404</v>
          </cell>
        </row>
        <row r="443">
          <cell r="B443" t="str">
            <v>B90</v>
          </cell>
          <cell r="F443">
            <v>6</v>
          </cell>
          <cell r="G443">
            <v>110401</v>
          </cell>
          <cell r="K443">
            <v>0</v>
          </cell>
          <cell r="M443" t="str">
            <v>DEL</v>
          </cell>
          <cell r="N443" t="str">
            <v>Resource</v>
          </cell>
          <cell r="Q443" t="str">
            <v>no</v>
          </cell>
          <cell r="X443" t="str">
            <v xml:space="preserve"> </v>
          </cell>
          <cell r="Y443" t="str">
            <v xml:space="preserve"> </v>
          </cell>
          <cell r="Z443" t="str">
            <v xml:space="preserve"> </v>
          </cell>
        </row>
        <row r="444">
          <cell r="B444" t="str">
            <v>B90</v>
          </cell>
          <cell r="F444">
            <v>6</v>
          </cell>
          <cell r="G444">
            <v>110401</v>
          </cell>
          <cell r="K444">
            <v>0</v>
          </cell>
          <cell r="M444" t="str">
            <v>DEL</v>
          </cell>
          <cell r="N444" t="str">
            <v>Resource</v>
          </cell>
          <cell r="Q444" t="str">
            <v>no</v>
          </cell>
          <cell r="X444" t="str">
            <v xml:space="preserve"> </v>
          </cell>
          <cell r="Y444" t="str">
            <v xml:space="preserve"> </v>
          </cell>
          <cell r="Z444" t="str">
            <v xml:space="preserve"> </v>
          </cell>
        </row>
        <row r="445">
          <cell r="B445" t="str">
            <v>B90</v>
          </cell>
          <cell r="F445">
            <v>1</v>
          </cell>
          <cell r="G445">
            <v>110407</v>
          </cell>
          <cell r="K445">
            <v>0</v>
          </cell>
          <cell r="M445" t="str">
            <v>DEL</v>
          </cell>
          <cell r="N445" t="str">
            <v>Resource</v>
          </cell>
          <cell r="Q445" t="str">
            <v>no</v>
          </cell>
          <cell r="X445">
            <v>15</v>
          </cell>
          <cell r="Y445" t="str">
            <v xml:space="preserve"> </v>
          </cell>
          <cell r="Z445" t="str">
            <v xml:space="preserve"> </v>
          </cell>
        </row>
        <row r="446">
          <cell r="B446" t="str">
            <v>B90</v>
          </cell>
          <cell r="F446">
            <v>2</v>
          </cell>
          <cell r="G446">
            <v>110407</v>
          </cell>
          <cell r="K446">
            <v>0</v>
          </cell>
          <cell r="M446" t="str">
            <v>DEL</v>
          </cell>
          <cell r="N446" t="str">
            <v>Resource</v>
          </cell>
          <cell r="Q446" t="str">
            <v>no</v>
          </cell>
          <cell r="X446" t="str">
            <v xml:space="preserve"> </v>
          </cell>
          <cell r="Y446">
            <v>15</v>
          </cell>
          <cell r="Z446">
            <v>15</v>
          </cell>
        </row>
        <row r="447">
          <cell r="B447" t="str">
            <v>B90</v>
          </cell>
          <cell r="F447">
            <v>1</v>
          </cell>
          <cell r="G447">
            <v>110407</v>
          </cell>
          <cell r="K447">
            <v>0</v>
          </cell>
          <cell r="M447" t="str">
            <v>DEL</v>
          </cell>
          <cell r="N447" t="str">
            <v>Resource</v>
          </cell>
          <cell r="Q447" t="str">
            <v>no</v>
          </cell>
          <cell r="X447">
            <v>247</v>
          </cell>
          <cell r="Y447" t="str">
            <v xml:space="preserve"> </v>
          </cell>
          <cell r="Z447" t="str">
            <v xml:space="preserve"> </v>
          </cell>
        </row>
        <row r="448">
          <cell r="B448" t="str">
            <v>B35</v>
          </cell>
          <cell r="F448">
            <v>2</v>
          </cell>
          <cell r="G448">
            <v>110306</v>
          </cell>
          <cell r="K448">
            <v>0</v>
          </cell>
          <cell r="M448" t="str">
            <v>DEL</v>
          </cell>
          <cell r="N448" t="str">
            <v>Resource</v>
          </cell>
          <cell r="Q448" t="str">
            <v>yes</v>
          </cell>
          <cell r="X448" t="str">
            <v xml:space="preserve"> </v>
          </cell>
          <cell r="Y448">
            <v>-85500</v>
          </cell>
          <cell r="Z448">
            <v>-85500</v>
          </cell>
        </row>
        <row r="449">
          <cell r="B449" t="str">
            <v>B35</v>
          </cell>
          <cell r="F449">
            <v>6</v>
          </cell>
          <cell r="G449">
            <v>110306</v>
          </cell>
          <cell r="K449">
            <v>0</v>
          </cell>
          <cell r="M449" t="str">
            <v>DEL</v>
          </cell>
          <cell r="N449" t="str">
            <v>Resource</v>
          </cell>
          <cell r="Q449" t="str">
            <v>yes</v>
          </cell>
          <cell r="X449" t="str">
            <v xml:space="preserve"> </v>
          </cell>
          <cell r="Y449" t="str">
            <v xml:space="preserve"> </v>
          </cell>
          <cell r="Z449" t="str">
            <v xml:space="preserve"> </v>
          </cell>
        </row>
        <row r="450">
          <cell r="B450" t="str">
            <v>B90</v>
          </cell>
          <cell r="F450">
            <v>1</v>
          </cell>
          <cell r="G450">
            <v>110407</v>
          </cell>
          <cell r="K450">
            <v>0</v>
          </cell>
          <cell r="M450" t="str">
            <v>DEL</v>
          </cell>
          <cell r="N450" t="str">
            <v>Resource</v>
          </cell>
          <cell r="Q450" t="str">
            <v>no</v>
          </cell>
          <cell r="X450" t="str">
            <v xml:space="preserve"> </v>
          </cell>
          <cell r="Y450" t="str">
            <v xml:space="preserve"> </v>
          </cell>
          <cell r="Z450" t="str">
            <v xml:space="preserve"> </v>
          </cell>
        </row>
        <row r="451">
          <cell r="B451" t="str">
            <v>B90</v>
          </cell>
          <cell r="F451">
            <v>2</v>
          </cell>
          <cell r="G451">
            <v>110407</v>
          </cell>
          <cell r="K451">
            <v>0</v>
          </cell>
          <cell r="M451" t="str">
            <v>DEL</v>
          </cell>
          <cell r="N451" t="str">
            <v>Resource</v>
          </cell>
          <cell r="Q451" t="str">
            <v>no</v>
          </cell>
          <cell r="X451" t="str">
            <v xml:space="preserve"> </v>
          </cell>
          <cell r="Y451">
            <v>247</v>
          </cell>
          <cell r="Z451">
            <v>247</v>
          </cell>
        </row>
        <row r="452">
          <cell r="B452" t="str">
            <v>B90</v>
          </cell>
          <cell r="F452">
            <v>6</v>
          </cell>
          <cell r="G452">
            <v>110407</v>
          </cell>
          <cell r="K452">
            <v>0</v>
          </cell>
          <cell r="M452" t="str">
            <v>DEL</v>
          </cell>
          <cell r="N452" t="str">
            <v>Resource</v>
          </cell>
          <cell r="Q452" t="str">
            <v>no</v>
          </cell>
          <cell r="X452" t="str">
            <v xml:space="preserve"> </v>
          </cell>
          <cell r="Y452" t="str">
            <v xml:space="preserve"> </v>
          </cell>
          <cell r="Z452" t="str">
            <v xml:space="preserve"> </v>
          </cell>
        </row>
        <row r="453">
          <cell r="B453" t="str">
            <v>B95</v>
          </cell>
          <cell r="F453">
            <v>1</v>
          </cell>
          <cell r="G453">
            <v>110101</v>
          </cell>
          <cell r="K453">
            <v>0</v>
          </cell>
          <cell r="M453" t="str">
            <v>DEL</v>
          </cell>
          <cell r="N453" t="str">
            <v>Resource</v>
          </cell>
          <cell r="Q453" t="str">
            <v>no</v>
          </cell>
          <cell r="X453">
            <v>200000</v>
          </cell>
          <cell r="Y453" t="str">
            <v xml:space="preserve"> </v>
          </cell>
          <cell r="Z453" t="str">
            <v xml:space="preserve"> </v>
          </cell>
        </row>
        <row r="454">
          <cell r="B454" t="str">
            <v>B95</v>
          </cell>
          <cell r="F454">
            <v>2</v>
          </cell>
          <cell r="G454">
            <v>110101</v>
          </cell>
          <cell r="K454">
            <v>0</v>
          </cell>
          <cell r="M454" t="str">
            <v>DEL</v>
          </cell>
          <cell r="N454" t="str">
            <v>Resource</v>
          </cell>
          <cell r="Q454" t="str">
            <v>no</v>
          </cell>
          <cell r="X454" t="str">
            <v xml:space="preserve"> </v>
          </cell>
          <cell r="Y454">
            <v>200000</v>
          </cell>
          <cell r="Z454">
            <v>200000</v>
          </cell>
        </row>
        <row r="455">
          <cell r="B455" t="str">
            <v>B35</v>
          </cell>
          <cell r="F455">
            <v>6</v>
          </cell>
          <cell r="G455">
            <v>110306</v>
          </cell>
          <cell r="K455">
            <v>0</v>
          </cell>
          <cell r="M455" t="str">
            <v>DEL</v>
          </cell>
          <cell r="N455" t="str">
            <v>Resource</v>
          </cell>
          <cell r="Q455" t="str">
            <v>yes</v>
          </cell>
          <cell r="X455" t="str">
            <v xml:space="preserve"> </v>
          </cell>
          <cell r="Y455" t="str">
            <v xml:space="preserve"> </v>
          </cell>
          <cell r="Z455" t="str">
            <v xml:space="preserve"> </v>
          </cell>
        </row>
        <row r="456">
          <cell r="B456" t="str">
            <v>B35</v>
          </cell>
          <cell r="F456">
            <v>6</v>
          </cell>
          <cell r="G456">
            <v>110306</v>
          </cell>
          <cell r="K456">
            <v>0</v>
          </cell>
          <cell r="M456" t="str">
            <v>DEL</v>
          </cell>
          <cell r="N456" t="str">
            <v>Resource</v>
          </cell>
          <cell r="Q456" t="str">
            <v>yes</v>
          </cell>
          <cell r="X456">
            <v>500</v>
          </cell>
          <cell r="Y456">
            <v>500</v>
          </cell>
          <cell r="Z456" t="str">
            <v xml:space="preserve"> </v>
          </cell>
        </row>
        <row r="457">
          <cell r="B457" t="str">
            <v>B35</v>
          </cell>
          <cell r="F457">
            <v>9</v>
          </cell>
          <cell r="G457">
            <v>110506</v>
          </cell>
          <cell r="K457">
            <v>0</v>
          </cell>
          <cell r="M457" t="str">
            <v>DEL</v>
          </cell>
          <cell r="N457" t="str">
            <v>Resource</v>
          </cell>
          <cell r="Q457" t="str">
            <v>yes</v>
          </cell>
          <cell r="X457" t="str">
            <v xml:space="preserve"> </v>
          </cell>
          <cell r="Y457" t="str">
            <v xml:space="preserve"> </v>
          </cell>
          <cell r="Z457" t="str">
            <v xml:space="preserve"> </v>
          </cell>
        </row>
        <row r="458">
          <cell r="B458" t="str">
            <v>B35</v>
          </cell>
          <cell r="F458">
            <v>9</v>
          </cell>
          <cell r="G458">
            <v>110901</v>
          </cell>
          <cell r="K458">
            <v>0</v>
          </cell>
          <cell r="M458" t="str">
            <v>DEL</v>
          </cell>
          <cell r="N458" t="str">
            <v>Resource</v>
          </cell>
          <cell r="Q458" t="str">
            <v>yes</v>
          </cell>
          <cell r="X458" t="str">
            <v xml:space="preserve"> </v>
          </cell>
          <cell r="Y458" t="str">
            <v xml:space="preserve"> </v>
          </cell>
          <cell r="Z458" t="str">
            <v xml:space="preserve"> </v>
          </cell>
        </row>
        <row r="459">
          <cell r="B459" t="str">
            <v>B35</v>
          </cell>
          <cell r="F459">
            <v>1</v>
          </cell>
          <cell r="G459">
            <v>110306</v>
          </cell>
          <cell r="K459">
            <v>0</v>
          </cell>
          <cell r="M459" t="str">
            <v>DEL</v>
          </cell>
          <cell r="N459" t="str">
            <v>Resource</v>
          </cell>
          <cell r="Q459" t="str">
            <v>yes</v>
          </cell>
          <cell r="X459">
            <v>21918</v>
          </cell>
          <cell r="Y459" t="str">
            <v xml:space="preserve"> </v>
          </cell>
          <cell r="Z459" t="str">
            <v xml:space="preserve"> </v>
          </cell>
        </row>
        <row r="460">
          <cell r="B460" t="str">
            <v>B35</v>
          </cell>
          <cell r="F460">
            <v>1</v>
          </cell>
          <cell r="G460">
            <v>110306</v>
          </cell>
          <cell r="K460">
            <v>0</v>
          </cell>
          <cell r="M460" t="str">
            <v>DEL</v>
          </cell>
          <cell r="N460" t="str">
            <v>Resource</v>
          </cell>
          <cell r="Q460" t="str">
            <v>yes</v>
          </cell>
          <cell r="X460">
            <v>-29478</v>
          </cell>
          <cell r="Y460" t="str">
            <v xml:space="preserve"> </v>
          </cell>
          <cell r="Z460" t="str">
            <v xml:space="preserve"> </v>
          </cell>
        </row>
        <row r="461">
          <cell r="B461" t="str">
            <v>B35</v>
          </cell>
          <cell r="F461">
            <v>6</v>
          </cell>
          <cell r="G461">
            <v>110306</v>
          </cell>
          <cell r="K461">
            <v>0</v>
          </cell>
          <cell r="M461" t="str">
            <v>DEL</v>
          </cell>
          <cell r="N461" t="str">
            <v>Resource</v>
          </cell>
          <cell r="Q461" t="str">
            <v>yes</v>
          </cell>
          <cell r="X461">
            <v>31941</v>
          </cell>
          <cell r="Y461" t="str">
            <v xml:space="preserve"> </v>
          </cell>
          <cell r="Z461" t="str">
            <v xml:space="preserve"> </v>
          </cell>
        </row>
        <row r="462">
          <cell r="B462" t="str">
            <v>B35</v>
          </cell>
          <cell r="F462">
            <v>6</v>
          </cell>
          <cell r="G462">
            <v>110306</v>
          </cell>
          <cell r="K462">
            <v>0</v>
          </cell>
          <cell r="M462" t="str">
            <v>DEL</v>
          </cell>
          <cell r="N462" t="str">
            <v>Resource</v>
          </cell>
          <cell r="Q462" t="str">
            <v>yes</v>
          </cell>
          <cell r="X462">
            <v>452</v>
          </cell>
          <cell r="Y462" t="str">
            <v xml:space="preserve"> </v>
          </cell>
          <cell r="Z462" t="str">
            <v xml:space="preserve"> </v>
          </cell>
        </row>
        <row r="463">
          <cell r="B463" t="str">
            <v>B35</v>
          </cell>
          <cell r="F463">
            <v>6</v>
          </cell>
          <cell r="G463">
            <v>110306</v>
          </cell>
          <cell r="K463">
            <v>0</v>
          </cell>
          <cell r="M463" t="str">
            <v>DEL</v>
          </cell>
          <cell r="N463" t="str">
            <v>Resource</v>
          </cell>
          <cell r="Q463" t="str">
            <v>yes</v>
          </cell>
          <cell r="X463">
            <v>3</v>
          </cell>
          <cell r="Y463" t="str">
            <v xml:space="preserve"> </v>
          </cell>
          <cell r="Z463" t="str">
            <v xml:space="preserve"> </v>
          </cell>
        </row>
        <row r="464">
          <cell r="B464" t="str">
            <v>B35</v>
          </cell>
          <cell r="F464">
            <v>6</v>
          </cell>
          <cell r="G464">
            <v>110306</v>
          </cell>
          <cell r="K464">
            <v>0</v>
          </cell>
          <cell r="M464" t="str">
            <v>DEL</v>
          </cell>
          <cell r="N464" t="str">
            <v>Resource</v>
          </cell>
          <cell r="Q464" t="str">
            <v>yes</v>
          </cell>
          <cell r="X464">
            <v>-3173</v>
          </cell>
          <cell r="Y464" t="str">
            <v xml:space="preserve"> </v>
          </cell>
          <cell r="Z464" t="str">
            <v xml:space="preserve"> </v>
          </cell>
        </row>
        <row r="465">
          <cell r="B465" t="str">
            <v>B35</v>
          </cell>
          <cell r="F465">
            <v>6</v>
          </cell>
          <cell r="G465">
            <v>110306</v>
          </cell>
          <cell r="K465">
            <v>0</v>
          </cell>
          <cell r="M465" t="str">
            <v>DEL</v>
          </cell>
          <cell r="N465" t="str">
            <v>Resource</v>
          </cell>
          <cell r="Q465" t="str">
            <v>yes</v>
          </cell>
          <cell r="X465">
            <v>-1130</v>
          </cell>
          <cell r="Y465" t="str">
            <v xml:space="preserve"> </v>
          </cell>
          <cell r="Z465" t="str">
            <v xml:space="preserve"> </v>
          </cell>
        </row>
        <row r="466">
          <cell r="B466" t="str">
            <v>B35</v>
          </cell>
          <cell r="F466">
            <v>12</v>
          </cell>
          <cell r="G466">
            <v>110302</v>
          </cell>
          <cell r="K466">
            <v>0</v>
          </cell>
          <cell r="M466" t="str">
            <v>DEL</v>
          </cell>
          <cell r="N466" t="str">
            <v>Resource</v>
          </cell>
          <cell r="Q466" t="str">
            <v>yes</v>
          </cell>
          <cell r="X466">
            <v>8269</v>
          </cell>
          <cell r="Y466" t="str">
            <v xml:space="preserve"> </v>
          </cell>
          <cell r="Z466" t="str">
            <v xml:space="preserve"> </v>
          </cell>
        </row>
        <row r="467">
          <cell r="B467" t="str">
            <v>B35</v>
          </cell>
          <cell r="F467">
            <v>12</v>
          </cell>
          <cell r="G467">
            <v>110302</v>
          </cell>
          <cell r="K467">
            <v>0</v>
          </cell>
          <cell r="M467" t="str">
            <v>DEL</v>
          </cell>
          <cell r="N467" t="str">
            <v>Resource</v>
          </cell>
          <cell r="Q467" t="str">
            <v>yes</v>
          </cell>
          <cell r="X467">
            <v>1500</v>
          </cell>
          <cell r="Y467" t="str">
            <v xml:space="preserve"> </v>
          </cell>
          <cell r="Z467" t="str">
            <v xml:space="preserve"> </v>
          </cell>
        </row>
        <row r="468">
          <cell r="B468" t="str">
            <v>B35</v>
          </cell>
          <cell r="F468">
            <v>2</v>
          </cell>
          <cell r="G468">
            <v>110306</v>
          </cell>
          <cell r="K468">
            <v>0</v>
          </cell>
          <cell r="M468" t="str">
            <v>DEL</v>
          </cell>
          <cell r="N468" t="str">
            <v>Resource</v>
          </cell>
          <cell r="Q468" t="str">
            <v>yes</v>
          </cell>
          <cell r="X468" t="str">
            <v xml:space="preserve"> </v>
          </cell>
          <cell r="Y468">
            <v>21918</v>
          </cell>
          <cell r="Z468">
            <v>21918</v>
          </cell>
        </row>
        <row r="469">
          <cell r="B469" t="str">
            <v>B35</v>
          </cell>
          <cell r="F469">
            <v>2</v>
          </cell>
          <cell r="G469">
            <v>110306</v>
          </cell>
          <cell r="K469">
            <v>0</v>
          </cell>
          <cell r="M469" t="str">
            <v>DEL</v>
          </cell>
          <cell r="N469" t="str">
            <v>Resource</v>
          </cell>
          <cell r="Q469" t="str">
            <v>yes</v>
          </cell>
          <cell r="X469" t="str">
            <v xml:space="preserve"> </v>
          </cell>
          <cell r="Y469">
            <v>-29478</v>
          </cell>
          <cell r="Z469">
            <v>-29478</v>
          </cell>
        </row>
        <row r="470">
          <cell r="B470" t="str">
            <v>B35</v>
          </cell>
          <cell r="F470">
            <v>6</v>
          </cell>
          <cell r="G470">
            <v>110306</v>
          </cell>
          <cell r="K470">
            <v>0</v>
          </cell>
          <cell r="M470" t="str">
            <v>DEL</v>
          </cell>
          <cell r="N470" t="str">
            <v>Resource</v>
          </cell>
          <cell r="Q470" t="str">
            <v>yes</v>
          </cell>
          <cell r="X470" t="str">
            <v xml:space="preserve"> </v>
          </cell>
          <cell r="Y470" t="str">
            <v xml:space="preserve"> </v>
          </cell>
          <cell r="Z470" t="str">
            <v xml:space="preserve"> </v>
          </cell>
        </row>
        <row r="471">
          <cell r="B471" t="str">
            <v>B35</v>
          </cell>
          <cell r="F471">
            <v>12</v>
          </cell>
          <cell r="G471">
            <v>110302</v>
          </cell>
          <cell r="K471">
            <v>0</v>
          </cell>
          <cell r="M471" t="str">
            <v>DEL</v>
          </cell>
          <cell r="N471" t="str">
            <v>Resource</v>
          </cell>
          <cell r="Q471" t="str">
            <v>yes</v>
          </cell>
          <cell r="X471">
            <v>-10000</v>
          </cell>
          <cell r="Y471" t="str">
            <v xml:space="preserve"> </v>
          </cell>
          <cell r="Z471" t="str">
            <v xml:space="preserve"> </v>
          </cell>
        </row>
        <row r="472">
          <cell r="B472" t="str">
            <v>B35</v>
          </cell>
          <cell r="F472">
            <v>12</v>
          </cell>
          <cell r="G472">
            <v>110302</v>
          </cell>
          <cell r="K472">
            <v>0</v>
          </cell>
          <cell r="M472" t="str">
            <v>DEL</v>
          </cell>
          <cell r="N472" t="str">
            <v>Resource</v>
          </cell>
          <cell r="Q472" t="str">
            <v>yes</v>
          </cell>
          <cell r="X472">
            <v>-1150</v>
          </cell>
          <cell r="Y472" t="str">
            <v xml:space="preserve"> </v>
          </cell>
          <cell r="Z472" t="str">
            <v xml:space="preserve"> </v>
          </cell>
        </row>
        <row r="473">
          <cell r="B473" t="str">
            <v>B35</v>
          </cell>
          <cell r="F473">
            <v>12</v>
          </cell>
          <cell r="G473">
            <v>110302</v>
          </cell>
          <cell r="K473">
            <v>0</v>
          </cell>
          <cell r="M473" t="str">
            <v>DEL</v>
          </cell>
          <cell r="N473" t="str">
            <v>Resource</v>
          </cell>
          <cell r="Q473" t="str">
            <v>yes</v>
          </cell>
          <cell r="X473">
            <v>-131147</v>
          </cell>
          <cell r="Y473" t="str">
            <v xml:space="preserve"> </v>
          </cell>
          <cell r="Z473" t="str">
            <v xml:space="preserve"> </v>
          </cell>
        </row>
        <row r="474">
          <cell r="B474" t="str">
            <v>B35</v>
          </cell>
          <cell r="F474">
            <v>1</v>
          </cell>
          <cell r="G474">
            <v>110401</v>
          </cell>
          <cell r="K474">
            <v>0</v>
          </cell>
          <cell r="M474" t="str">
            <v>DEL</v>
          </cell>
          <cell r="N474" t="str">
            <v>Resource</v>
          </cell>
          <cell r="Q474" t="str">
            <v>yes</v>
          </cell>
          <cell r="X474">
            <v>118282</v>
          </cell>
          <cell r="Y474" t="str">
            <v xml:space="preserve"> </v>
          </cell>
          <cell r="Z474" t="str">
            <v xml:space="preserve"> </v>
          </cell>
        </row>
        <row r="475">
          <cell r="B475" t="str">
            <v>B35</v>
          </cell>
          <cell r="F475">
            <v>1</v>
          </cell>
          <cell r="G475">
            <v>110401</v>
          </cell>
          <cell r="K475">
            <v>0</v>
          </cell>
          <cell r="M475" t="str">
            <v>DEL</v>
          </cell>
          <cell r="N475" t="str">
            <v>Resource</v>
          </cell>
          <cell r="Q475" t="str">
            <v>yes</v>
          </cell>
          <cell r="X475">
            <v>-11383</v>
          </cell>
          <cell r="Y475" t="str">
            <v xml:space="preserve"> </v>
          </cell>
          <cell r="Z475" t="str">
            <v xml:space="preserve"> </v>
          </cell>
        </row>
        <row r="476">
          <cell r="B476" t="str">
            <v>B35</v>
          </cell>
          <cell r="F476">
            <v>1</v>
          </cell>
          <cell r="G476">
            <v>110401</v>
          </cell>
          <cell r="K476">
            <v>0</v>
          </cell>
          <cell r="M476" t="str">
            <v>DEL</v>
          </cell>
          <cell r="N476" t="str">
            <v>Resource</v>
          </cell>
          <cell r="Q476" t="str">
            <v>yes</v>
          </cell>
          <cell r="X476">
            <v>-623</v>
          </cell>
          <cell r="Y476" t="str">
            <v xml:space="preserve"> </v>
          </cell>
          <cell r="Z476" t="str">
            <v xml:space="preserve"> </v>
          </cell>
        </row>
        <row r="477">
          <cell r="B477" t="str">
            <v>B35</v>
          </cell>
          <cell r="F477">
            <v>1</v>
          </cell>
          <cell r="G477">
            <v>110401</v>
          </cell>
          <cell r="K477">
            <v>0</v>
          </cell>
          <cell r="M477" t="str">
            <v>DEL</v>
          </cell>
          <cell r="N477" t="str">
            <v>Resource</v>
          </cell>
          <cell r="Q477" t="str">
            <v>yes</v>
          </cell>
          <cell r="X477">
            <v>-2907</v>
          </cell>
          <cell r="Y477" t="str">
            <v xml:space="preserve"> </v>
          </cell>
          <cell r="Z477" t="str">
            <v xml:space="preserve"> </v>
          </cell>
        </row>
        <row r="478">
          <cell r="B478" t="str">
            <v>B35</v>
          </cell>
          <cell r="F478">
            <v>1</v>
          </cell>
          <cell r="G478">
            <v>110401</v>
          </cell>
          <cell r="K478">
            <v>0</v>
          </cell>
          <cell r="M478" t="str">
            <v>DEL</v>
          </cell>
          <cell r="N478" t="str">
            <v>Resource</v>
          </cell>
          <cell r="Q478" t="str">
            <v>yes</v>
          </cell>
          <cell r="X478">
            <v>2227</v>
          </cell>
          <cell r="Y478" t="str">
            <v xml:space="preserve"> </v>
          </cell>
          <cell r="Z478" t="str">
            <v xml:space="preserve"> </v>
          </cell>
        </row>
        <row r="479">
          <cell r="B479" t="str">
            <v>B35</v>
          </cell>
          <cell r="F479">
            <v>6</v>
          </cell>
          <cell r="G479">
            <v>110401</v>
          </cell>
          <cell r="K479">
            <v>0</v>
          </cell>
          <cell r="M479" t="str">
            <v>DEL</v>
          </cell>
          <cell r="N479" t="str">
            <v>Resource</v>
          </cell>
          <cell r="Q479" t="str">
            <v>yes</v>
          </cell>
          <cell r="X479">
            <v>18000</v>
          </cell>
          <cell r="Y479">
            <v>20000</v>
          </cell>
          <cell r="Z479">
            <v>22000</v>
          </cell>
        </row>
        <row r="480">
          <cell r="B480" t="str">
            <v>B35</v>
          </cell>
          <cell r="F480">
            <v>12</v>
          </cell>
          <cell r="G480">
            <v>110302</v>
          </cell>
          <cell r="K480">
            <v>0</v>
          </cell>
          <cell r="M480" t="str">
            <v>DEL</v>
          </cell>
          <cell r="N480" t="str">
            <v>Resource</v>
          </cell>
          <cell r="Q480" t="str">
            <v>yes</v>
          </cell>
          <cell r="X480">
            <v>1328</v>
          </cell>
          <cell r="Y480" t="str">
            <v xml:space="preserve"> </v>
          </cell>
          <cell r="Z480" t="str">
            <v xml:space="preserve"> </v>
          </cell>
        </row>
        <row r="481">
          <cell r="B481" t="str">
            <v>B35</v>
          </cell>
          <cell r="F481">
            <v>12</v>
          </cell>
          <cell r="G481">
            <v>110302</v>
          </cell>
          <cell r="K481">
            <v>0</v>
          </cell>
          <cell r="M481" t="str">
            <v>DEL</v>
          </cell>
          <cell r="N481" t="str">
            <v>Resource</v>
          </cell>
          <cell r="Q481" t="str">
            <v>yes</v>
          </cell>
          <cell r="X481" t="str">
            <v xml:space="preserve"> </v>
          </cell>
          <cell r="Y481" t="str">
            <v xml:space="preserve"> </v>
          </cell>
          <cell r="Z481" t="str">
            <v xml:space="preserve"> </v>
          </cell>
        </row>
        <row r="482">
          <cell r="B482" t="str">
            <v>B35</v>
          </cell>
          <cell r="F482">
            <v>12</v>
          </cell>
          <cell r="G482">
            <v>110302</v>
          </cell>
          <cell r="K482">
            <v>0</v>
          </cell>
          <cell r="M482" t="str">
            <v>DEL</v>
          </cell>
          <cell r="N482" t="str">
            <v>Resource</v>
          </cell>
          <cell r="Q482" t="str">
            <v>yes</v>
          </cell>
          <cell r="X482" t="str">
            <v xml:space="preserve"> </v>
          </cell>
          <cell r="Y482" t="str">
            <v xml:space="preserve"> </v>
          </cell>
          <cell r="Z482" t="str">
            <v xml:space="preserve"> </v>
          </cell>
        </row>
        <row r="483">
          <cell r="B483" t="str">
            <v>B35</v>
          </cell>
          <cell r="F483">
            <v>6</v>
          </cell>
          <cell r="G483">
            <v>110401</v>
          </cell>
          <cell r="K483">
            <v>0</v>
          </cell>
          <cell r="M483" t="str">
            <v>DEL</v>
          </cell>
          <cell r="N483" t="str">
            <v>Resource</v>
          </cell>
          <cell r="Q483" t="str">
            <v>yes</v>
          </cell>
          <cell r="X483">
            <v>-40600</v>
          </cell>
          <cell r="Y483">
            <v>-39600</v>
          </cell>
          <cell r="Z483">
            <v>-39600</v>
          </cell>
        </row>
        <row r="484">
          <cell r="B484" t="str">
            <v>B35</v>
          </cell>
          <cell r="F484">
            <v>6</v>
          </cell>
          <cell r="G484">
            <v>110401</v>
          </cell>
          <cell r="K484">
            <v>0</v>
          </cell>
          <cell r="M484" t="str">
            <v>DEL</v>
          </cell>
          <cell r="N484" t="str">
            <v>Resource</v>
          </cell>
          <cell r="Q484" t="str">
            <v>yes</v>
          </cell>
          <cell r="X484">
            <v>7302</v>
          </cell>
          <cell r="Y484">
            <v>7302</v>
          </cell>
          <cell r="Z484">
            <v>7302</v>
          </cell>
        </row>
        <row r="485">
          <cell r="B485" t="str">
            <v>E10</v>
          </cell>
          <cell r="F485">
            <v>12</v>
          </cell>
          <cell r="G485">
            <v>110202</v>
          </cell>
          <cell r="K485" t="str">
            <v>PSS</v>
          </cell>
          <cell r="M485" t="str">
            <v>non-budget</v>
          </cell>
          <cell r="N485" t="str">
            <v>non-budget</v>
          </cell>
          <cell r="Q485" t="str">
            <v>no</v>
          </cell>
          <cell r="X485">
            <v>20183</v>
          </cell>
          <cell r="Y485" t="str">
            <v xml:space="preserve"> </v>
          </cell>
          <cell r="Z485" t="str">
            <v xml:space="preserve"> </v>
          </cell>
        </row>
        <row r="486">
          <cell r="B486" t="str">
            <v>B35</v>
          </cell>
          <cell r="F486">
            <v>12</v>
          </cell>
          <cell r="G486">
            <v>110302</v>
          </cell>
          <cell r="K486">
            <v>0</v>
          </cell>
          <cell r="M486" t="str">
            <v>DEL</v>
          </cell>
          <cell r="N486" t="str">
            <v>Resource</v>
          </cell>
          <cell r="Q486" t="str">
            <v>yes</v>
          </cell>
          <cell r="X486">
            <v>-838</v>
          </cell>
          <cell r="Y486" t="str">
            <v xml:space="preserve"> </v>
          </cell>
          <cell r="Z486" t="str">
            <v xml:space="preserve"> </v>
          </cell>
        </row>
        <row r="487">
          <cell r="B487" t="str">
            <v>B35</v>
          </cell>
          <cell r="F487">
            <v>6</v>
          </cell>
          <cell r="G487">
            <v>110401</v>
          </cell>
          <cell r="K487">
            <v>0</v>
          </cell>
          <cell r="M487" t="str">
            <v>DEL</v>
          </cell>
          <cell r="N487" t="str">
            <v>Resource</v>
          </cell>
          <cell r="Q487" t="str">
            <v>yes</v>
          </cell>
          <cell r="X487" t="str">
            <v xml:space="preserve"> </v>
          </cell>
          <cell r="Y487" t="str">
            <v xml:space="preserve"> </v>
          </cell>
          <cell r="Z487" t="str">
            <v xml:space="preserve"> </v>
          </cell>
        </row>
        <row r="488">
          <cell r="B488" t="str">
            <v>B35</v>
          </cell>
          <cell r="F488">
            <v>6</v>
          </cell>
          <cell r="G488">
            <v>110401</v>
          </cell>
          <cell r="K488">
            <v>0</v>
          </cell>
          <cell r="M488" t="str">
            <v>DEL</v>
          </cell>
          <cell r="N488" t="str">
            <v>Resource</v>
          </cell>
          <cell r="Q488" t="str">
            <v>yes</v>
          </cell>
          <cell r="X488" t="str">
            <v xml:space="preserve"> </v>
          </cell>
          <cell r="Y488" t="str">
            <v xml:space="preserve"> </v>
          </cell>
          <cell r="Z488" t="str">
            <v xml:space="preserve"> </v>
          </cell>
        </row>
        <row r="489">
          <cell r="B489" t="str">
            <v>B35</v>
          </cell>
          <cell r="F489">
            <v>2</v>
          </cell>
          <cell r="G489">
            <v>110401</v>
          </cell>
          <cell r="K489">
            <v>0</v>
          </cell>
          <cell r="M489" t="str">
            <v>DEL</v>
          </cell>
          <cell r="N489" t="str">
            <v>Resource</v>
          </cell>
          <cell r="Q489" t="str">
            <v>yes</v>
          </cell>
          <cell r="X489" t="str">
            <v xml:space="preserve"> </v>
          </cell>
          <cell r="Y489" t="str">
            <v xml:space="preserve"> </v>
          </cell>
          <cell r="Z489" t="str">
            <v xml:space="preserve"> </v>
          </cell>
        </row>
        <row r="490">
          <cell r="B490" t="str">
            <v>B35</v>
          </cell>
          <cell r="F490">
            <v>4</v>
          </cell>
          <cell r="G490">
            <v>110401</v>
          </cell>
          <cell r="K490">
            <v>0</v>
          </cell>
          <cell r="M490" t="str">
            <v>DEL</v>
          </cell>
          <cell r="N490" t="str">
            <v>Resource</v>
          </cell>
          <cell r="Q490" t="str">
            <v>yes</v>
          </cell>
          <cell r="X490" t="str">
            <v xml:space="preserve"> </v>
          </cell>
          <cell r="Y490" t="str">
            <v xml:space="preserve"> </v>
          </cell>
          <cell r="Z490" t="str">
            <v xml:space="preserve"> </v>
          </cell>
        </row>
        <row r="491">
          <cell r="B491" t="str">
            <v>B35</v>
          </cell>
          <cell r="F491">
            <v>6</v>
          </cell>
          <cell r="G491">
            <v>110401</v>
          </cell>
          <cell r="K491">
            <v>0</v>
          </cell>
          <cell r="M491" t="str">
            <v>DEL</v>
          </cell>
          <cell r="N491" t="str">
            <v>Resource</v>
          </cell>
          <cell r="Q491" t="str">
            <v>yes</v>
          </cell>
          <cell r="X491" t="str">
            <v xml:space="preserve"> </v>
          </cell>
          <cell r="Y491" t="str">
            <v xml:space="preserve"> </v>
          </cell>
          <cell r="Z491" t="str">
            <v xml:space="preserve"> </v>
          </cell>
        </row>
        <row r="492">
          <cell r="B492" t="str">
            <v>B35</v>
          </cell>
          <cell r="F492">
            <v>12</v>
          </cell>
          <cell r="G492">
            <v>110302</v>
          </cell>
          <cell r="K492">
            <v>0</v>
          </cell>
          <cell r="M492" t="str">
            <v>DEL</v>
          </cell>
          <cell r="N492" t="str">
            <v>Resource</v>
          </cell>
          <cell r="Q492" t="str">
            <v>yes</v>
          </cell>
          <cell r="X492">
            <v>505</v>
          </cell>
          <cell r="Y492" t="str">
            <v xml:space="preserve"> </v>
          </cell>
          <cell r="Z492" t="str">
            <v xml:space="preserve"> </v>
          </cell>
        </row>
        <row r="493">
          <cell r="B493" t="str">
            <v>B35</v>
          </cell>
          <cell r="F493">
            <v>6</v>
          </cell>
          <cell r="G493">
            <v>110401</v>
          </cell>
          <cell r="K493">
            <v>0</v>
          </cell>
          <cell r="M493" t="str">
            <v>DEL</v>
          </cell>
          <cell r="N493" t="str">
            <v>Resource</v>
          </cell>
          <cell r="Q493" t="str">
            <v>yes</v>
          </cell>
          <cell r="X493" t="str">
            <v xml:space="preserve"> </v>
          </cell>
          <cell r="Y493" t="str">
            <v xml:space="preserve"> </v>
          </cell>
          <cell r="Z493" t="str">
            <v xml:space="preserve"> </v>
          </cell>
        </row>
        <row r="494">
          <cell r="B494" t="str">
            <v>B35</v>
          </cell>
          <cell r="F494">
            <v>2</v>
          </cell>
          <cell r="G494">
            <v>110401</v>
          </cell>
          <cell r="K494">
            <v>0</v>
          </cell>
          <cell r="M494" t="str">
            <v>DEL</v>
          </cell>
          <cell r="N494" t="str">
            <v>Resource</v>
          </cell>
          <cell r="Q494" t="str">
            <v>yes</v>
          </cell>
          <cell r="X494" t="str">
            <v xml:space="preserve"> </v>
          </cell>
          <cell r="Y494" t="str">
            <v xml:space="preserve"> </v>
          </cell>
          <cell r="Z494" t="str">
            <v xml:space="preserve"> </v>
          </cell>
        </row>
        <row r="495">
          <cell r="B495" t="str">
            <v>B35</v>
          </cell>
          <cell r="F495">
            <v>6</v>
          </cell>
          <cell r="G495">
            <v>110401</v>
          </cell>
          <cell r="K495">
            <v>0</v>
          </cell>
          <cell r="M495" t="str">
            <v>DEL</v>
          </cell>
          <cell r="N495" t="str">
            <v>Resource</v>
          </cell>
          <cell r="Q495" t="str">
            <v>yes</v>
          </cell>
          <cell r="X495" t="str">
            <v xml:space="preserve"> </v>
          </cell>
          <cell r="Y495" t="str">
            <v xml:space="preserve"> </v>
          </cell>
          <cell r="Z495" t="str">
            <v xml:space="preserve"> </v>
          </cell>
        </row>
        <row r="496">
          <cell r="B496" t="str">
            <v>B35</v>
          </cell>
          <cell r="F496">
            <v>3</v>
          </cell>
          <cell r="G496">
            <v>110407</v>
          </cell>
          <cell r="K496">
            <v>0</v>
          </cell>
          <cell r="M496" t="str">
            <v>DEL</v>
          </cell>
          <cell r="N496" t="str">
            <v>Resource</v>
          </cell>
          <cell r="Q496" t="str">
            <v>yes</v>
          </cell>
          <cell r="X496" t="str">
            <v xml:space="preserve"> </v>
          </cell>
          <cell r="Y496" t="str">
            <v xml:space="preserve"> </v>
          </cell>
          <cell r="Z496" t="str">
            <v xml:space="preserve"> </v>
          </cell>
        </row>
        <row r="497">
          <cell r="B497" t="str">
            <v>B35</v>
          </cell>
          <cell r="F497">
            <v>3</v>
          </cell>
          <cell r="G497">
            <v>110407</v>
          </cell>
          <cell r="K497">
            <v>0</v>
          </cell>
          <cell r="M497" t="str">
            <v>DEL</v>
          </cell>
          <cell r="N497" t="str">
            <v>Resource</v>
          </cell>
          <cell r="Q497" t="str">
            <v>yes</v>
          </cell>
          <cell r="X497" t="str">
            <v xml:space="preserve"> </v>
          </cell>
          <cell r="Y497" t="str">
            <v xml:space="preserve"> </v>
          </cell>
          <cell r="Z497" t="str">
            <v xml:space="preserve"> </v>
          </cell>
        </row>
        <row r="498">
          <cell r="B498" t="str">
            <v>B35</v>
          </cell>
          <cell r="F498">
            <v>2</v>
          </cell>
          <cell r="G498">
            <v>110401</v>
          </cell>
          <cell r="K498">
            <v>0</v>
          </cell>
          <cell r="M498" t="str">
            <v>DEL</v>
          </cell>
          <cell r="N498" t="str">
            <v>Resource</v>
          </cell>
          <cell r="Q498" t="str">
            <v>yes</v>
          </cell>
          <cell r="X498" t="str">
            <v xml:space="preserve"> </v>
          </cell>
          <cell r="Y498">
            <v>93348</v>
          </cell>
          <cell r="Z498">
            <v>87474</v>
          </cell>
        </row>
        <row r="499">
          <cell r="B499" t="str">
            <v>B35</v>
          </cell>
          <cell r="F499">
            <v>2</v>
          </cell>
          <cell r="G499">
            <v>110401</v>
          </cell>
          <cell r="K499">
            <v>0</v>
          </cell>
          <cell r="M499" t="str">
            <v>DEL</v>
          </cell>
          <cell r="N499" t="str">
            <v>Resource</v>
          </cell>
          <cell r="Q499" t="str">
            <v>yes</v>
          </cell>
          <cell r="X499" t="str">
            <v xml:space="preserve"> </v>
          </cell>
          <cell r="Y499">
            <v>-850</v>
          </cell>
          <cell r="Z499">
            <v>-850</v>
          </cell>
        </row>
        <row r="500">
          <cell r="B500" t="str">
            <v>B35</v>
          </cell>
          <cell r="F500">
            <v>2</v>
          </cell>
          <cell r="G500">
            <v>110401</v>
          </cell>
          <cell r="K500">
            <v>0</v>
          </cell>
          <cell r="M500" t="str">
            <v>DEL</v>
          </cell>
          <cell r="N500" t="str">
            <v>Resource</v>
          </cell>
          <cell r="Q500" t="str">
            <v>yes</v>
          </cell>
          <cell r="X500" t="str">
            <v xml:space="preserve"> </v>
          </cell>
          <cell r="Y500">
            <v>-12006</v>
          </cell>
          <cell r="Z500">
            <v>-12006</v>
          </cell>
        </row>
        <row r="501">
          <cell r="B501" t="str">
            <v>E10</v>
          </cell>
          <cell r="F501">
            <v>12</v>
          </cell>
          <cell r="G501">
            <v>110202</v>
          </cell>
          <cell r="K501" t="str">
            <v>PSS</v>
          </cell>
          <cell r="M501" t="str">
            <v>non-budget</v>
          </cell>
          <cell r="N501" t="str">
            <v>non-budget</v>
          </cell>
          <cell r="Q501" t="str">
            <v>no</v>
          </cell>
          <cell r="X501">
            <v>-107430</v>
          </cell>
          <cell r="Y501" t="str">
            <v xml:space="preserve"> </v>
          </cell>
          <cell r="Z501" t="str">
            <v xml:space="preserve"> </v>
          </cell>
        </row>
        <row r="502">
          <cell r="B502" t="str">
            <v>B35</v>
          </cell>
          <cell r="F502">
            <v>2</v>
          </cell>
          <cell r="G502">
            <v>110401</v>
          </cell>
          <cell r="K502">
            <v>0</v>
          </cell>
          <cell r="M502" t="str">
            <v>DEL</v>
          </cell>
          <cell r="N502" t="str">
            <v>Resource</v>
          </cell>
          <cell r="Q502" t="str">
            <v>yes</v>
          </cell>
          <cell r="X502" t="str">
            <v xml:space="preserve"> </v>
          </cell>
          <cell r="Y502">
            <v>1210</v>
          </cell>
          <cell r="Z502">
            <v>1210</v>
          </cell>
        </row>
        <row r="503">
          <cell r="B503" t="str">
            <v>B35</v>
          </cell>
          <cell r="F503">
            <v>2</v>
          </cell>
          <cell r="G503">
            <v>110401</v>
          </cell>
          <cell r="K503">
            <v>0</v>
          </cell>
          <cell r="M503" t="str">
            <v>DEL</v>
          </cell>
          <cell r="N503" t="str">
            <v>Resource</v>
          </cell>
          <cell r="Q503" t="str">
            <v>yes</v>
          </cell>
          <cell r="X503" t="str">
            <v xml:space="preserve"> </v>
          </cell>
          <cell r="Y503">
            <v>-2907</v>
          </cell>
          <cell r="Z503">
            <v>-2907</v>
          </cell>
        </row>
        <row r="504">
          <cell r="B504" t="str">
            <v>B35</v>
          </cell>
          <cell r="F504">
            <v>2</v>
          </cell>
          <cell r="G504">
            <v>110401</v>
          </cell>
          <cell r="K504">
            <v>0</v>
          </cell>
          <cell r="M504" t="str">
            <v>DEL</v>
          </cell>
          <cell r="N504" t="str">
            <v>Resource</v>
          </cell>
          <cell r="Q504" t="str">
            <v>yes</v>
          </cell>
          <cell r="X504" t="str">
            <v xml:space="preserve"> </v>
          </cell>
          <cell r="Y504">
            <v>2227</v>
          </cell>
          <cell r="Z504">
            <v>2227</v>
          </cell>
        </row>
        <row r="505">
          <cell r="B505" t="str">
            <v>B35</v>
          </cell>
          <cell r="F505">
            <v>2</v>
          </cell>
          <cell r="G505">
            <v>110401</v>
          </cell>
          <cell r="K505">
            <v>0</v>
          </cell>
          <cell r="M505" t="str">
            <v>DEL</v>
          </cell>
          <cell r="N505" t="str">
            <v>Resource</v>
          </cell>
          <cell r="Q505" t="str">
            <v>yes</v>
          </cell>
          <cell r="X505" t="str">
            <v xml:space="preserve"> </v>
          </cell>
          <cell r="Y505">
            <v>14040</v>
          </cell>
          <cell r="Z505">
            <v>14040</v>
          </cell>
        </row>
        <row r="506">
          <cell r="B506" t="str">
            <v>B35</v>
          </cell>
          <cell r="F506">
            <v>6</v>
          </cell>
          <cell r="G506">
            <v>110401</v>
          </cell>
          <cell r="K506">
            <v>0</v>
          </cell>
          <cell r="M506" t="str">
            <v>DEL</v>
          </cell>
          <cell r="N506" t="str">
            <v>Resource</v>
          </cell>
          <cell r="Q506" t="str">
            <v>yes</v>
          </cell>
          <cell r="X506" t="str">
            <v xml:space="preserve"> </v>
          </cell>
          <cell r="Y506" t="str">
            <v xml:space="preserve"> </v>
          </cell>
          <cell r="Z506" t="str">
            <v xml:space="preserve"> </v>
          </cell>
        </row>
        <row r="507">
          <cell r="B507" t="str">
            <v>B35</v>
          </cell>
          <cell r="F507">
            <v>6</v>
          </cell>
          <cell r="G507">
            <v>110401</v>
          </cell>
          <cell r="K507">
            <v>0</v>
          </cell>
          <cell r="M507" t="str">
            <v>DEL</v>
          </cell>
          <cell r="N507" t="str">
            <v>Resource</v>
          </cell>
          <cell r="Q507" t="str">
            <v>yes</v>
          </cell>
          <cell r="X507" t="str">
            <v xml:space="preserve"> </v>
          </cell>
          <cell r="Y507" t="str">
            <v xml:space="preserve"> </v>
          </cell>
          <cell r="Z507" t="str">
            <v xml:space="preserve"> </v>
          </cell>
        </row>
        <row r="508">
          <cell r="B508" t="str">
            <v>B35</v>
          </cell>
          <cell r="F508">
            <v>6</v>
          </cell>
          <cell r="G508">
            <v>110401</v>
          </cell>
          <cell r="K508">
            <v>0</v>
          </cell>
          <cell r="M508" t="str">
            <v>DEL</v>
          </cell>
          <cell r="N508" t="str">
            <v>Resource</v>
          </cell>
          <cell r="Q508" t="str">
            <v>yes</v>
          </cell>
          <cell r="X508" t="str">
            <v xml:space="preserve"> </v>
          </cell>
          <cell r="Y508" t="str">
            <v xml:space="preserve"> </v>
          </cell>
          <cell r="Z508" t="str">
            <v xml:space="preserve"> </v>
          </cell>
        </row>
        <row r="509">
          <cell r="B509" t="str">
            <v>B95</v>
          </cell>
          <cell r="F509">
            <v>12</v>
          </cell>
          <cell r="G509">
            <v>110101</v>
          </cell>
          <cell r="K509">
            <v>0</v>
          </cell>
          <cell r="M509" t="str">
            <v>DEL</v>
          </cell>
          <cell r="N509" t="str">
            <v>Resource</v>
          </cell>
          <cell r="Q509" t="str">
            <v>no</v>
          </cell>
          <cell r="X509" t="str">
            <v xml:space="preserve"> </v>
          </cell>
          <cell r="Y509" t="str">
            <v xml:space="preserve"> </v>
          </cell>
          <cell r="Z509" t="str">
            <v xml:space="preserve"> </v>
          </cell>
        </row>
        <row r="510">
          <cell r="B510" t="str">
            <v>B95</v>
          </cell>
          <cell r="F510">
            <v>12</v>
          </cell>
          <cell r="G510">
            <v>110101</v>
          </cell>
          <cell r="K510">
            <v>0</v>
          </cell>
          <cell r="M510" t="str">
            <v>DEL</v>
          </cell>
          <cell r="N510" t="str">
            <v>Resource</v>
          </cell>
          <cell r="Q510" t="str">
            <v>no</v>
          </cell>
        </row>
        <row r="511">
          <cell r="B511" t="str">
            <v>B35</v>
          </cell>
          <cell r="F511">
            <v>6</v>
          </cell>
          <cell r="G511">
            <v>110401</v>
          </cell>
          <cell r="K511">
            <v>0</v>
          </cell>
          <cell r="M511" t="str">
            <v>DEL</v>
          </cell>
          <cell r="N511" t="str">
            <v>Resource</v>
          </cell>
          <cell r="Q511" t="str">
            <v>yes</v>
          </cell>
          <cell r="X511" t="str">
            <v xml:space="preserve"> </v>
          </cell>
          <cell r="Y511" t="str">
            <v xml:space="preserve"> </v>
          </cell>
          <cell r="Z511" t="str">
            <v xml:space="preserve"> </v>
          </cell>
        </row>
        <row r="512">
          <cell r="B512" t="str">
            <v>E15</v>
          </cell>
          <cell r="F512">
            <v>12</v>
          </cell>
          <cell r="G512">
            <v>110202</v>
          </cell>
          <cell r="K512" t="str">
            <v>PSS</v>
          </cell>
          <cell r="M512" t="str">
            <v>non-budget</v>
          </cell>
          <cell r="N512" t="str">
            <v>non-budget</v>
          </cell>
          <cell r="Q512" t="str">
            <v>no</v>
          </cell>
          <cell r="X512">
            <v>262349</v>
          </cell>
          <cell r="Y512" t="str">
            <v xml:space="preserve"> </v>
          </cell>
          <cell r="Z512" t="str">
            <v xml:space="preserve"> </v>
          </cell>
        </row>
        <row r="513">
          <cell r="B513" t="str">
            <v>B35</v>
          </cell>
          <cell r="F513">
            <v>6</v>
          </cell>
          <cell r="G513">
            <v>110401</v>
          </cell>
          <cell r="K513">
            <v>0</v>
          </cell>
          <cell r="M513" t="str">
            <v>DEL</v>
          </cell>
          <cell r="N513" t="str">
            <v>Resource</v>
          </cell>
          <cell r="Q513" t="str">
            <v>yes</v>
          </cell>
          <cell r="X513" t="str">
            <v xml:space="preserve"> </v>
          </cell>
          <cell r="Y513" t="str">
            <v xml:space="preserve"> </v>
          </cell>
          <cell r="Z513" t="str">
            <v xml:space="preserve"> </v>
          </cell>
        </row>
        <row r="514">
          <cell r="B514" t="str">
            <v>G20</v>
          </cell>
          <cell r="F514">
            <v>12</v>
          </cell>
          <cell r="G514">
            <v>110202</v>
          </cell>
          <cell r="K514" t="str">
            <v>PSS</v>
          </cell>
          <cell r="M514" t="str">
            <v>non-budget</v>
          </cell>
          <cell r="N514" t="str">
            <v>non-budget</v>
          </cell>
          <cell r="Q514" t="str">
            <v>no</v>
          </cell>
          <cell r="X514">
            <v>45089</v>
          </cell>
          <cell r="Y514" t="str">
            <v xml:space="preserve"> </v>
          </cell>
          <cell r="Z514" t="str">
            <v xml:space="preserve"> </v>
          </cell>
        </row>
        <row r="515">
          <cell r="B515" t="str">
            <v>B35</v>
          </cell>
          <cell r="F515">
            <v>6</v>
          </cell>
          <cell r="G515">
            <v>110401</v>
          </cell>
          <cell r="K515">
            <v>0</v>
          </cell>
          <cell r="M515" t="str">
            <v>DEL</v>
          </cell>
          <cell r="N515" t="str">
            <v>Resource</v>
          </cell>
          <cell r="Q515" t="str">
            <v>yes</v>
          </cell>
          <cell r="X515" t="str">
            <v xml:space="preserve"> </v>
          </cell>
          <cell r="Y515" t="str">
            <v xml:space="preserve"> </v>
          </cell>
          <cell r="Z515" t="str">
            <v xml:space="preserve"> </v>
          </cell>
        </row>
        <row r="516">
          <cell r="B516" t="str">
            <v>B35</v>
          </cell>
          <cell r="F516">
            <v>6</v>
          </cell>
          <cell r="G516">
            <v>110401</v>
          </cell>
          <cell r="K516">
            <v>0</v>
          </cell>
          <cell r="M516" t="str">
            <v>DEL</v>
          </cell>
          <cell r="N516" t="str">
            <v>Resource</v>
          </cell>
          <cell r="Q516" t="str">
            <v>yes</v>
          </cell>
          <cell r="X516" t="str">
            <v xml:space="preserve"> </v>
          </cell>
          <cell r="Y516" t="str">
            <v xml:space="preserve"> </v>
          </cell>
          <cell r="Z516" t="str">
            <v xml:space="preserve"> </v>
          </cell>
        </row>
        <row r="517">
          <cell r="B517" t="str">
            <v>B35</v>
          </cell>
          <cell r="F517">
            <v>6</v>
          </cell>
          <cell r="G517">
            <v>110401</v>
          </cell>
          <cell r="K517">
            <v>0</v>
          </cell>
          <cell r="M517" t="str">
            <v>DEL</v>
          </cell>
          <cell r="N517" t="str">
            <v>Resource</v>
          </cell>
          <cell r="Q517" t="str">
            <v>yes</v>
          </cell>
          <cell r="X517" t="str">
            <v xml:space="preserve"> </v>
          </cell>
          <cell r="Y517" t="str">
            <v xml:space="preserve"> </v>
          </cell>
          <cell r="Z517" t="str">
            <v xml:space="preserve"> </v>
          </cell>
        </row>
        <row r="518">
          <cell r="B518" t="str">
            <v>B95</v>
          </cell>
          <cell r="F518">
            <v>1</v>
          </cell>
          <cell r="G518">
            <v>110302</v>
          </cell>
          <cell r="K518">
            <v>0</v>
          </cell>
          <cell r="M518" t="str">
            <v>DEL</v>
          </cell>
          <cell r="N518" t="str">
            <v>Resource</v>
          </cell>
          <cell r="Q518" t="str">
            <v>no</v>
          </cell>
          <cell r="X518">
            <v>28</v>
          </cell>
          <cell r="Y518" t="str">
            <v xml:space="preserve"> </v>
          </cell>
          <cell r="Z518" t="str">
            <v xml:space="preserve"> </v>
          </cell>
        </row>
        <row r="519">
          <cell r="B519" t="str">
            <v>B35</v>
          </cell>
          <cell r="F519">
            <v>6</v>
          </cell>
          <cell r="G519">
            <v>110401</v>
          </cell>
          <cell r="K519">
            <v>0</v>
          </cell>
          <cell r="M519" t="str">
            <v>DEL</v>
          </cell>
          <cell r="N519" t="str">
            <v>Resource</v>
          </cell>
          <cell r="Q519" t="str">
            <v>yes</v>
          </cell>
          <cell r="X519" t="str">
            <v xml:space="preserve"> </v>
          </cell>
          <cell r="Y519" t="str">
            <v xml:space="preserve"> </v>
          </cell>
          <cell r="Z519" t="str">
            <v xml:space="preserve"> </v>
          </cell>
        </row>
        <row r="520">
          <cell r="B520" t="str">
            <v>B35</v>
          </cell>
          <cell r="F520">
            <v>6</v>
          </cell>
          <cell r="G520">
            <v>110401</v>
          </cell>
          <cell r="K520">
            <v>0</v>
          </cell>
          <cell r="M520" t="str">
            <v>DEL</v>
          </cell>
          <cell r="N520" t="str">
            <v>Resource</v>
          </cell>
          <cell r="Q520" t="str">
            <v>yes</v>
          </cell>
          <cell r="X520" t="str">
            <v xml:space="preserve"> </v>
          </cell>
          <cell r="Y520" t="str">
            <v xml:space="preserve"> </v>
          </cell>
          <cell r="Z520" t="str">
            <v xml:space="preserve"> </v>
          </cell>
        </row>
        <row r="521">
          <cell r="B521" t="str">
            <v>B35</v>
          </cell>
          <cell r="F521">
            <v>3</v>
          </cell>
          <cell r="G521">
            <v>110407</v>
          </cell>
          <cell r="K521">
            <v>0</v>
          </cell>
          <cell r="M521" t="str">
            <v>DEL</v>
          </cell>
          <cell r="N521" t="str">
            <v>Resource</v>
          </cell>
          <cell r="Q521" t="str">
            <v>yes</v>
          </cell>
          <cell r="X521" t="str">
            <v xml:space="preserve"> </v>
          </cell>
          <cell r="Y521" t="str">
            <v xml:space="preserve"> </v>
          </cell>
          <cell r="Z521" t="str">
            <v xml:space="preserve"> </v>
          </cell>
        </row>
        <row r="522">
          <cell r="B522" t="str">
            <v>B35</v>
          </cell>
          <cell r="F522">
            <v>12</v>
          </cell>
          <cell r="G522">
            <v>110305</v>
          </cell>
          <cell r="K522">
            <v>0</v>
          </cell>
          <cell r="M522" t="str">
            <v>DEL</v>
          </cell>
          <cell r="N522" t="str">
            <v>Resource</v>
          </cell>
          <cell r="Q522" t="str">
            <v>yes</v>
          </cell>
          <cell r="X522" t="str">
            <v xml:space="preserve"> </v>
          </cell>
          <cell r="Y522" t="str">
            <v xml:space="preserve"> </v>
          </cell>
          <cell r="Z522" t="str">
            <v xml:space="preserve"> </v>
          </cell>
        </row>
        <row r="523">
          <cell r="B523" t="str">
            <v>N10</v>
          </cell>
          <cell r="F523">
            <v>12</v>
          </cell>
          <cell r="G523">
            <v>110222</v>
          </cell>
          <cell r="K523" t="str">
            <v>PSS</v>
          </cell>
          <cell r="M523" t="str">
            <v>DEL</v>
          </cell>
          <cell r="N523" t="str">
            <v>Capital</v>
          </cell>
          <cell r="Q523" t="str">
            <v>no</v>
          </cell>
          <cell r="X523" t="str">
            <v xml:space="preserve"> </v>
          </cell>
          <cell r="Y523" t="str">
            <v xml:space="preserve"> </v>
          </cell>
          <cell r="Z523" t="str">
            <v xml:space="preserve"> </v>
          </cell>
        </row>
        <row r="524">
          <cell r="B524" t="str">
            <v>B35</v>
          </cell>
          <cell r="F524">
            <v>12</v>
          </cell>
          <cell r="G524">
            <v>110306</v>
          </cell>
          <cell r="K524">
            <v>0</v>
          </cell>
          <cell r="M524" t="str">
            <v>DEL</v>
          </cell>
          <cell r="N524" t="str">
            <v>Resource</v>
          </cell>
          <cell r="Q524" t="str">
            <v>yes</v>
          </cell>
          <cell r="X524">
            <v>2926</v>
          </cell>
          <cell r="Y524" t="str">
            <v xml:space="preserve"> </v>
          </cell>
          <cell r="Z524" t="str">
            <v xml:space="preserve"> </v>
          </cell>
        </row>
        <row r="525">
          <cell r="B525" t="str">
            <v>E15</v>
          </cell>
          <cell r="F525">
            <v>12</v>
          </cell>
          <cell r="G525">
            <v>110201</v>
          </cell>
          <cell r="K525" t="str">
            <v>PSS</v>
          </cell>
          <cell r="M525" t="str">
            <v>DEL</v>
          </cell>
          <cell r="N525" t="str">
            <v>Capital</v>
          </cell>
          <cell r="Q525" t="str">
            <v>no</v>
          </cell>
          <cell r="X525">
            <v>5000</v>
          </cell>
          <cell r="Y525" t="str">
            <v xml:space="preserve"> </v>
          </cell>
          <cell r="Z525" t="str">
            <v xml:space="preserve"> </v>
          </cell>
        </row>
        <row r="526">
          <cell r="B526" t="str">
            <v>B35</v>
          </cell>
          <cell r="F526">
            <v>12</v>
          </cell>
          <cell r="G526">
            <v>110306</v>
          </cell>
          <cell r="K526">
            <v>0</v>
          </cell>
          <cell r="M526" t="str">
            <v>DEL</v>
          </cell>
          <cell r="N526" t="str">
            <v>Resource</v>
          </cell>
          <cell r="Q526" t="str">
            <v>yes</v>
          </cell>
          <cell r="X526">
            <v>-8269</v>
          </cell>
          <cell r="Y526" t="str">
            <v xml:space="preserve"> </v>
          </cell>
          <cell r="Z526" t="str">
            <v xml:space="preserve"> </v>
          </cell>
        </row>
        <row r="527">
          <cell r="B527" t="str">
            <v>B35</v>
          </cell>
          <cell r="F527">
            <v>12</v>
          </cell>
          <cell r="G527">
            <v>110401</v>
          </cell>
          <cell r="K527">
            <v>0</v>
          </cell>
          <cell r="M527" t="str">
            <v>DEL</v>
          </cell>
          <cell r="N527" t="str">
            <v>Resource</v>
          </cell>
          <cell r="Q527" t="str">
            <v>yes</v>
          </cell>
          <cell r="X527">
            <v>4300</v>
          </cell>
          <cell r="Y527" t="str">
            <v xml:space="preserve"> </v>
          </cell>
          <cell r="Z527" t="str">
            <v xml:space="preserve"> </v>
          </cell>
        </row>
        <row r="528">
          <cell r="B528" t="str">
            <v>B35</v>
          </cell>
          <cell r="F528">
            <v>12</v>
          </cell>
          <cell r="G528">
            <v>110401</v>
          </cell>
          <cell r="K528">
            <v>0</v>
          </cell>
          <cell r="M528" t="str">
            <v>DEL</v>
          </cell>
          <cell r="N528" t="str">
            <v>Resource</v>
          </cell>
          <cell r="Q528" t="str">
            <v>yes</v>
          </cell>
          <cell r="X528">
            <v>2431</v>
          </cell>
          <cell r="Y528" t="str">
            <v xml:space="preserve"> </v>
          </cell>
          <cell r="Z528" t="str">
            <v xml:space="preserve"> </v>
          </cell>
        </row>
        <row r="529">
          <cell r="B529" t="str">
            <v>B35</v>
          </cell>
          <cell r="F529">
            <v>12</v>
          </cell>
          <cell r="G529">
            <v>110401</v>
          </cell>
          <cell r="K529">
            <v>0</v>
          </cell>
          <cell r="M529" t="str">
            <v>DEL</v>
          </cell>
          <cell r="N529" t="str">
            <v>Resource</v>
          </cell>
          <cell r="Q529" t="str">
            <v>yes</v>
          </cell>
          <cell r="X529">
            <v>-13844</v>
          </cell>
          <cell r="Y529" t="str">
            <v xml:space="preserve"> </v>
          </cell>
          <cell r="Z529" t="str">
            <v xml:space="preserve"> </v>
          </cell>
        </row>
        <row r="530">
          <cell r="B530" t="str">
            <v>B35</v>
          </cell>
          <cell r="F530">
            <v>12</v>
          </cell>
          <cell r="G530">
            <v>110401</v>
          </cell>
          <cell r="K530">
            <v>0</v>
          </cell>
          <cell r="M530" t="str">
            <v>DEL</v>
          </cell>
          <cell r="N530" t="str">
            <v>Resource</v>
          </cell>
          <cell r="Q530" t="str">
            <v>yes</v>
          </cell>
          <cell r="X530">
            <v>-25</v>
          </cell>
          <cell r="Y530" t="str">
            <v xml:space="preserve"> </v>
          </cell>
          <cell r="Z530" t="str">
            <v xml:space="preserve"> </v>
          </cell>
        </row>
        <row r="531">
          <cell r="B531" t="str">
            <v>B35</v>
          </cell>
          <cell r="F531">
            <v>12</v>
          </cell>
          <cell r="G531">
            <v>110401</v>
          </cell>
          <cell r="K531">
            <v>0</v>
          </cell>
          <cell r="M531" t="str">
            <v>DEL</v>
          </cell>
          <cell r="N531" t="str">
            <v>Resource</v>
          </cell>
          <cell r="Q531" t="str">
            <v>yes</v>
          </cell>
          <cell r="X531">
            <v>-15</v>
          </cell>
          <cell r="Y531" t="str">
            <v xml:space="preserve"> </v>
          </cell>
          <cell r="Z531" t="str">
            <v xml:space="preserve"> </v>
          </cell>
        </row>
        <row r="532">
          <cell r="B532" t="str">
            <v>B35</v>
          </cell>
          <cell r="F532">
            <v>12</v>
          </cell>
          <cell r="G532">
            <v>110401</v>
          </cell>
          <cell r="K532">
            <v>0</v>
          </cell>
          <cell r="M532" t="str">
            <v>DEL</v>
          </cell>
          <cell r="N532" t="str">
            <v>Resource</v>
          </cell>
          <cell r="Q532" t="str">
            <v>yes</v>
          </cell>
          <cell r="X532" t="str">
            <v xml:space="preserve"> </v>
          </cell>
          <cell r="Y532" t="str">
            <v xml:space="preserve"> </v>
          </cell>
          <cell r="Z532" t="str">
            <v xml:space="preserve"> </v>
          </cell>
        </row>
        <row r="533">
          <cell r="B533" t="str">
            <v>B35</v>
          </cell>
          <cell r="F533">
            <v>12</v>
          </cell>
          <cell r="G533">
            <v>110401</v>
          </cell>
          <cell r="K533">
            <v>0</v>
          </cell>
          <cell r="M533" t="str">
            <v>DEL</v>
          </cell>
          <cell r="N533" t="str">
            <v>Resource</v>
          </cell>
          <cell r="Q533" t="str">
            <v>yes</v>
          </cell>
          <cell r="X533" t="str">
            <v xml:space="preserve"> </v>
          </cell>
          <cell r="Y533" t="str">
            <v xml:space="preserve"> </v>
          </cell>
          <cell r="Z533" t="str">
            <v xml:space="preserve"> </v>
          </cell>
        </row>
        <row r="534">
          <cell r="B534" t="str">
            <v>B35</v>
          </cell>
          <cell r="F534">
            <v>12</v>
          </cell>
          <cell r="G534">
            <v>110401</v>
          </cell>
          <cell r="K534">
            <v>0</v>
          </cell>
          <cell r="M534" t="str">
            <v>DEL</v>
          </cell>
          <cell r="N534" t="str">
            <v>Resource</v>
          </cell>
          <cell r="Q534" t="str">
            <v>yes</v>
          </cell>
          <cell r="X534" t="str">
            <v xml:space="preserve"> </v>
          </cell>
          <cell r="Y534" t="str">
            <v xml:space="preserve"> </v>
          </cell>
          <cell r="Z534" t="str">
            <v xml:space="preserve"> </v>
          </cell>
        </row>
        <row r="535">
          <cell r="B535" t="str">
            <v>B35</v>
          </cell>
          <cell r="F535">
            <v>12</v>
          </cell>
          <cell r="G535">
            <v>110401</v>
          </cell>
          <cell r="K535">
            <v>0</v>
          </cell>
          <cell r="M535" t="str">
            <v>DEL</v>
          </cell>
          <cell r="N535" t="str">
            <v>Resource</v>
          </cell>
          <cell r="Q535" t="str">
            <v>yes</v>
          </cell>
          <cell r="X535" t="str">
            <v xml:space="preserve"> </v>
          </cell>
          <cell r="Y535" t="str">
            <v xml:space="preserve"> </v>
          </cell>
          <cell r="Z535" t="str">
            <v xml:space="preserve"> </v>
          </cell>
        </row>
        <row r="536">
          <cell r="B536" t="str">
            <v>B95</v>
          </cell>
          <cell r="F536">
            <v>2</v>
          </cell>
          <cell r="G536">
            <v>110302</v>
          </cell>
          <cell r="K536">
            <v>0</v>
          </cell>
          <cell r="M536" t="str">
            <v>DEL</v>
          </cell>
          <cell r="N536" t="str">
            <v>Resource</v>
          </cell>
          <cell r="Q536" t="str">
            <v>no</v>
          </cell>
          <cell r="X536" t="str">
            <v xml:space="preserve"> </v>
          </cell>
          <cell r="Y536">
            <v>28</v>
          </cell>
          <cell r="Z536">
            <v>28</v>
          </cell>
        </row>
        <row r="537">
          <cell r="B537" t="str">
            <v>B95</v>
          </cell>
          <cell r="F537">
            <v>1</v>
          </cell>
          <cell r="G537">
            <v>110306</v>
          </cell>
          <cell r="K537">
            <v>0</v>
          </cell>
          <cell r="M537" t="str">
            <v>DEL</v>
          </cell>
          <cell r="N537" t="str">
            <v>Resource</v>
          </cell>
          <cell r="Q537" t="str">
            <v>no</v>
          </cell>
          <cell r="X537" t="str">
            <v xml:space="preserve"> </v>
          </cell>
          <cell r="Y537" t="str">
            <v xml:space="preserve"> </v>
          </cell>
          <cell r="Z537" t="str">
            <v xml:space="preserve"> </v>
          </cell>
        </row>
        <row r="538">
          <cell r="B538" t="str">
            <v>B95</v>
          </cell>
          <cell r="F538">
            <v>9</v>
          </cell>
          <cell r="G538">
            <v>110101</v>
          </cell>
          <cell r="K538">
            <v>0</v>
          </cell>
          <cell r="M538" t="str">
            <v>DEL</v>
          </cell>
          <cell r="N538" t="str">
            <v>Resource</v>
          </cell>
          <cell r="Q538" t="str">
            <v>no</v>
          </cell>
          <cell r="X538" t="str">
            <v xml:space="preserve"> </v>
          </cell>
          <cell r="Y538" t="str">
            <v xml:space="preserve"> </v>
          </cell>
          <cell r="Z538" t="str">
            <v xml:space="preserve"> </v>
          </cell>
        </row>
        <row r="539">
          <cell r="B539" t="str">
            <v>B95</v>
          </cell>
          <cell r="F539">
            <v>9</v>
          </cell>
          <cell r="G539">
            <v>110201</v>
          </cell>
          <cell r="K539" t="str">
            <v>PSS</v>
          </cell>
          <cell r="M539" t="str">
            <v>DEL</v>
          </cell>
          <cell r="N539" t="str">
            <v>Resource</v>
          </cell>
          <cell r="Q539" t="str">
            <v>no</v>
          </cell>
          <cell r="X539" t="str">
            <v xml:space="preserve"> </v>
          </cell>
          <cell r="Y539" t="str">
            <v xml:space="preserve"> </v>
          </cell>
          <cell r="Z539" t="str">
            <v xml:space="preserve"> </v>
          </cell>
        </row>
        <row r="540">
          <cell r="B540" t="str">
            <v>B95</v>
          </cell>
          <cell r="F540">
            <v>9</v>
          </cell>
          <cell r="G540">
            <v>110306</v>
          </cell>
          <cell r="K540">
            <v>0</v>
          </cell>
          <cell r="M540" t="str">
            <v>DEL</v>
          </cell>
          <cell r="N540" t="str">
            <v>Resource</v>
          </cell>
          <cell r="Q540" t="str">
            <v>no</v>
          </cell>
          <cell r="X540" t="str">
            <v xml:space="preserve"> </v>
          </cell>
          <cell r="Y540" t="str">
            <v xml:space="preserve"> </v>
          </cell>
          <cell r="Z540" t="str">
            <v xml:space="preserve"> </v>
          </cell>
        </row>
        <row r="541">
          <cell r="B541" t="str">
            <v>B95</v>
          </cell>
          <cell r="F541">
            <v>1</v>
          </cell>
          <cell r="G541">
            <v>110401</v>
          </cell>
          <cell r="K541">
            <v>0</v>
          </cell>
          <cell r="M541" t="str">
            <v>DEL</v>
          </cell>
          <cell r="N541" t="str">
            <v>Resource</v>
          </cell>
          <cell r="Q541" t="str">
            <v>no</v>
          </cell>
          <cell r="X541" t="str">
            <v xml:space="preserve"> </v>
          </cell>
          <cell r="Y541" t="str">
            <v xml:space="preserve"> </v>
          </cell>
          <cell r="Z541" t="str">
            <v xml:space="preserve"> </v>
          </cell>
        </row>
        <row r="542">
          <cell r="B542" t="str">
            <v>B95</v>
          </cell>
          <cell r="F542">
            <v>1</v>
          </cell>
          <cell r="G542">
            <v>110401</v>
          </cell>
          <cell r="K542">
            <v>0</v>
          </cell>
          <cell r="M542" t="str">
            <v>DEL</v>
          </cell>
          <cell r="N542" t="str">
            <v>Resource</v>
          </cell>
          <cell r="Q542" t="str">
            <v>no</v>
          </cell>
          <cell r="X542" t="str">
            <v xml:space="preserve"> </v>
          </cell>
          <cell r="Y542" t="str">
            <v xml:space="preserve"> </v>
          </cell>
          <cell r="Z542" t="str">
            <v xml:space="preserve"> </v>
          </cell>
        </row>
        <row r="543">
          <cell r="B543" t="str">
            <v>B99</v>
          </cell>
          <cell r="F543">
            <v>1</v>
          </cell>
          <cell r="G543">
            <v>110101</v>
          </cell>
          <cell r="K543">
            <v>0</v>
          </cell>
          <cell r="M543" t="str">
            <v>DEL</v>
          </cell>
          <cell r="N543" t="str">
            <v>Resource</v>
          </cell>
          <cell r="Q543" t="str">
            <v>no</v>
          </cell>
          <cell r="X543">
            <v>1003526</v>
          </cell>
          <cell r="Y543" t="str">
            <v xml:space="preserve"> </v>
          </cell>
          <cell r="Z543" t="str">
            <v xml:space="preserve"> </v>
          </cell>
        </row>
        <row r="544">
          <cell r="B544" t="str">
            <v>B99</v>
          </cell>
          <cell r="F544">
            <v>1</v>
          </cell>
          <cell r="G544">
            <v>110101</v>
          </cell>
          <cell r="K544">
            <v>0</v>
          </cell>
          <cell r="M544" t="str">
            <v>DEL</v>
          </cell>
          <cell r="N544" t="str">
            <v>Resource</v>
          </cell>
          <cell r="Q544" t="str">
            <v>no</v>
          </cell>
          <cell r="X544">
            <v>-78958</v>
          </cell>
          <cell r="Y544" t="str">
            <v xml:space="preserve"> </v>
          </cell>
          <cell r="Z544" t="str">
            <v xml:space="preserve"> </v>
          </cell>
        </row>
        <row r="545">
          <cell r="B545" t="str">
            <v>B99</v>
          </cell>
          <cell r="F545">
            <v>1</v>
          </cell>
          <cell r="G545">
            <v>110101</v>
          </cell>
          <cell r="K545">
            <v>0</v>
          </cell>
          <cell r="M545" t="str">
            <v>DEL</v>
          </cell>
          <cell r="N545" t="str">
            <v>Resource</v>
          </cell>
          <cell r="Q545" t="str">
            <v>no</v>
          </cell>
          <cell r="X545">
            <v>11083</v>
          </cell>
          <cell r="Y545" t="str">
            <v xml:space="preserve"> </v>
          </cell>
          <cell r="Z545" t="str">
            <v xml:space="preserve"> </v>
          </cell>
        </row>
        <row r="546">
          <cell r="B546" t="str">
            <v>B99</v>
          </cell>
          <cell r="F546">
            <v>5</v>
          </cell>
          <cell r="G546">
            <v>110101</v>
          </cell>
          <cell r="K546">
            <v>0</v>
          </cell>
          <cell r="M546" t="str">
            <v>DEL</v>
          </cell>
          <cell r="N546" t="str">
            <v>Resource</v>
          </cell>
          <cell r="Q546" t="str">
            <v>no</v>
          </cell>
          <cell r="X546">
            <v>-4604</v>
          </cell>
          <cell r="Y546">
            <v>-4604</v>
          </cell>
          <cell r="Z546">
            <v>-4604</v>
          </cell>
        </row>
        <row r="547">
          <cell r="B547" t="str">
            <v>B99</v>
          </cell>
          <cell r="F547">
            <v>12</v>
          </cell>
          <cell r="G547">
            <v>110101</v>
          </cell>
          <cell r="K547">
            <v>0</v>
          </cell>
          <cell r="M547" t="str">
            <v>DEL</v>
          </cell>
          <cell r="N547" t="str">
            <v>Resource</v>
          </cell>
          <cell r="Q547" t="str">
            <v>no</v>
          </cell>
          <cell r="X547" t="str">
            <v xml:space="preserve"> </v>
          </cell>
          <cell r="Y547" t="str">
            <v xml:space="preserve"> </v>
          </cell>
          <cell r="Z547" t="str">
            <v xml:space="preserve"> </v>
          </cell>
        </row>
        <row r="548">
          <cell r="B548" t="str">
            <v>B99</v>
          </cell>
          <cell r="F548">
            <v>2</v>
          </cell>
          <cell r="G548">
            <v>110101</v>
          </cell>
          <cell r="K548">
            <v>0</v>
          </cell>
          <cell r="M548" t="str">
            <v>DEL</v>
          </cell>
          <cell r="N548" t="str">
            <v>Resource</v>
          </cell>
          <cell r="Q548" t="str">
            <v>no</v>
          </cell>
          <cell r="X548" t="str">
            <v xml:space="preserve"> </v>
          </cell>
          <cell r="Y548">
            <v>1003526</v>
          </cell>
          <cell r="Z548">
            <v>1003526</v>
          </cell>
        </row>
        <row r="549">
          <cell r="B549" t="str">
            <v>B99</v>
          </cell>
          <cell r="F549">
            <v>2</v>
          </cell>
          <cell r="G549">
            <v>110101</v>
          </cell>
          <cell r="K549">
            <v>0</v>
          </cell>
          <cell r="M549" t="str">
            <v>DEL</v>
          </cell>
          <cell r="N549" t="str">
            <v>Resource</v>
          </cell>
          <cell r="Q549" t="str">
            <v>no</v>
          </cell>
          <cell r="X549" t="str">
            <v xml:space="preserve"> </v>
          </cell>
          <cell r="Y549">
            <v>73000</v>
          </cell>
          <cell r="Z549">
            <v>156000</v>
          </cell>
        </row>
        <row r="550">
          <cell r="B550" t="str">
            <v>B99</v>
          </cell>
          <cell r="F550">
            <v>2</v>
          </cell>
          <cell r="G550">
            <v>110101</v>
          </cell>
          <cell r="K550">
            <v>0</v>
          </cell>
          <cell r="M550" t="str">
            <v>DEL</v>
          </cell>
          <cell r="N550" t="str">
            <v>Resource</v>
          </cell>
          <cell r="Q550" t="str">
            <v>no</v>
          </cell>
          <cell r="X550" t="str">
            <v xml:space="preserve"> </v>
          </cell>
          <cell r="Y550">
            <v>-78958</v>
          </cell>
          <cell r="Z550" t="str">
            <v xml:space="preserve"> </v>
          </cell>
        </row>
        <row r="551">
          <cell r="B551" t="str">
            <v>B99</v>
          </cell>
          <cell r="F551">
            <v>2</v>
          </cell>
          <cell r="G551">
            <v>110101</v>
          </cell>
          <cell r="K551">
            <v>0</v>
          </cell>
          <cell r="M551" t="str">
            <v>DEL</v>
          </cell>
          <cell r="N551" t="str">
            <v>Resource</v>
          </cell>
          <cell r="Q551" t="str">
            <v>no</v>
          </cell>
          <cell r="X551" t="str">
            <v xml:space="preserve"> </v>
          </cell>
          <cell r="Y551" t="str">
            <v xml:space="preserve"> </v>
          </cell>
          <cell r="Z551">
            <v>-78958</v>
          </cell>
        </row>
        <row r="552">
          <cell r="B552" t="str">
            <v>B35</v>
          </cell>
          <cell r="F552">
            <v>12</v>
          </cell>
          <cell r="G552">
            <v>110401</v>
          </cell>
          <cell r="K552">
            <v>0</v>
          </cell>
          <cell r="M552" t="str">
            <v>DEL</v>
          </cell>
          <cell r="N552" t="str">
            <v>Resource</v>
          </cell>
          <cell r="Q552" t="str">
            <v>yes</v>
          </cell>
          <cell r="X552" t="str">
            <v xml:space="preserve"> </v>
          </cell>
          <cell r="Y552" t="str">
            <v xml:space="preserve"> </v>
          </cell>
          <cell r="Z552" t="str">
            <v xml:space="preserve"> </v>
          </cell>
        </row>
        <row r="553">
          <cell r="B553" t="str">
            <v>B99</v>
          </cell>
          <cell r="F553">
            <v>2</v>
          </cell>
          <cell r="G553">
            <v>110101</v>
          </cell>
          <cell r="K553">
            <v>0</v>
          </cell>
          <cell r="M553" t="str">
            <v>DEL</v>
          </cell>
          <cell r="N553" t="str">
            <v>Resource</v>
          </cell>
          <cell r="Q553" t="str">
            <v>no</v>
          </cell>
          <cell r="X553" t="str">
            <v xml:space="preserve"> </v>
          </cell>
          <cell r="Y553">
            <v>11083</v>
          </cell>
          <cell r="Z553">
            <v>11083</v>
          </cell>
        </row>
        <row r="554">
          <cell r="B554" t="str">
            <v>B99</v>
          </cell>
          <cell r="F554">
            <v>12</v>
          </cell>
          <cell r="G554">
            <v>110101</v>
          </cell>
          <cell r="K554">
            <v>0</v>
          </cell>
          <cell r="M554" t="str">
            <v>DEL</v>
          </cell>
          <cell r="N554" t="str">
            <v>Resource</v>
          </cell>
          <cell r="Q554" t="str">
            <v>no</v>
          </cell>
          <cell r="X554" t="str">
            <v xml:space="preserve"> </v>
          </cell>
          <cell r="Y554" t="str">
            <v xml:space="preserve"> </v>
          </cell>
          <cell r="Z554" t="str">
            <v xml:space="preserve"> </v>
          </cell>
        </row>
        <row r="555">
          <cell r="B555" t="str">
            <v>B99</v>
          </cell>
          <cell r="F555">
            <v>1</v>
          </cell>
          <cell r="G555">
            <v>110201</v>
          </cell>
          <cell r="K555" t="str">
            <v>PSS</v>
          </cell>
          <cell r="M555" t="str">
            <v>DEL</v>
          </cell>
          <cell r="N555" t="str">
            <v>Resource</v>
          </cell>
          <cell r="Q555" t="str">
            <v>no</v>
          </cell>
          <cell r="X555">
            <v>17</v>
          </cell>
          <cell r="Y555" t="str">
            <v xml:space="preserve"> </v>
          </cell>
          <cell r="Z555" t="str">
            <v xml:space="preserve"> </v>
          </cell>
        </row>
        <row r="556">
          <cell r="B556" t="str">
            <v>B99</v>
          </cell>
          <cell r="F556">
            <v>2</v>
          </cell>
          <cell r="G556">
            <v>110201</v>
          </cell>
          <cell r="K556" t="str">
            <v>PSS</v>
          </cell>
          <cell r="M556" t="str">
            <v>DEL</v>
          </cell>
          <cell r="N556" t="str">
            <v>Resource</v>
          </cell>
          <cell r="Q556" t="str">
            <v>no</v>
          </cell>
          <cell r="X556" t="str">
            <v xml:space="preserve"> </v>
          </cell>
          <cell r="Y556">
            <v>17</v>
          </cell>
          <cell r="Z556">
            <v>17</v>
          </cell>
        </row>
        <row r="557">
          <cell r="B557" t="str">
            <v>B99</v>
          </cell>
          <cell r="F557">
            <v>1</v>
          </cell>
          <cell r="G557">
            <v>110301</v>
          </cell>
          <cell r="K557">
            <v>0</v>
          </cell>
          <cell r="M557" t="str">
            <v>DEL</v>
          </cell>
          <cell r="N557" t="str">
            <v>Resource</v>
          </cell>
          <cell r="Q557" t="str">
            <v>no</v>
          </cell>
          <cell r="X557">
            <v>-4604</v>
          </cell>
          <cell r="Y557" t="str">
            <v xml:space="preserve"> </v>
          </cell>
          <cell r="Z557" t="str">
            <v xml:space="preserve"> </v>
          </cell>
        </row>
        <row r="558">
          <cell r="B558" t="str">
            <v>B35</v>
          </cell>
          <cell r="F558">
            <v>12</v>
          </cell>
          <cell r="G558">
            <v>110401</v>
          </cell>
          <cell r="K558">
            <v>0</v>
          </cell>
          <cell r="M558" t="str">
            <v>DEL</v>
          </cell>
          <cell r="N558" t="str">
            <v>Resource</v>
          </cell>
          <cell r="Q558" t="str">
            <v>yes</v>
          </cell>
          <cell r="X558">
            <v>36000</v>
          </cell>
          <cell r="Y558" t="str">
            <v xml:space="preserve"> </v>
          </cell>
          <cell r="Z558" t="str">
            <v xml:space="preserve"> </v>
          </cell>
        </row>
        <row r="559">
          <cell r="B559" t="str">
            <v>B35</v>
          </cell>
          <cell r="F559">
            <v>12</v>
          </cell>
          <cell r="G559">
            <v>110407</v>
          </cell>
          <cell r="K559">
            <v>0</v>
          </cell>
          <cell r="M559" t="str">
            <v>DEL</v>
          </cell>
          <cell r="N559" t="str">
            <v>Resource</v>
          </cell>
          <cell r="Q559" t="str">
            <v>yes</v>
          </cell>
          <cell r="X559">
            <v>557</v>
          </cell>
          <cell r="Y559" t="str">
            <v xml:space="preserve"> </v>
          </cell>
          <cell r="Z559" t="str">
            <v xml:space="preserve"> </v>
          </cell>
        </row>
        <row r="560">
          <cell r="B560" t="str">
            <v>B35</v>
          </cell>
          <cell r="F560">
            <v>12</v>
          </cell>
          <cell r="G560">
            <v>110407</v>
          </cell>
          <cell r="K560">
            <v>0</v>
          </cell>
          <cell r="M560" t="str">
            <v>DEL</v>
          </cell>
          <cell r="N560" t="str">
            <v>Resource</v>
          </cell>
          <cell r="Q560" t="str">
            <v>yes</v>
          </cell>
          <cell r="X560">
            <v>-53</v>
          </cell>
          <cell r="Y560" t="str">
            <v xml:space="preserve"> </v>
          </cell>
          <cell r="Z560" t="str">
            <v xml:space="preserve"> </v>
          </cell>
        </row>
        <row r="561">
          <cell r="B561" t="str">
            <v>B35</v>
          </cell>
          <cell r="F561">
            <v>12</v>
          </cell>
          <cell r="G561">
            <v>110407</v>
          </cell>
          <cell r="K561">
            <v>0</v>
          </cell>
          <cell r="M561" t="str">
            <v>DEL</v>
          </cell>
          <cell r="N561" t="str">
            <v>Resource</v>
          </cell>
          <cell r="Q561" t="str">
            <v>yes</v>
          </cell>
          <cell r="X561">
            <v>442</v>
          </cell>
          <cell r="Y561" t="str">
            <v xml:space="preserve"> </v>
          </cell>
          <cell r="Z561" t="str">
            <v xml:space="preserve"> </v>
          </cell>
        </row>
        <row r="562">
          <cell r="B562" t="str">
            <v>B35</v>
          </cell>
          <cell r="F562">
            <v>12</v>
          </cell>
          <cell r="G562">
            <v>110407</v>
          </cell>
          <cell r="K562">
            <v>0</v>
          </cell>
          <cell r="M562" t="str">
            <v>DEL</v>
          </cell>
          <cell r="N562" t="str">
            <v>Resource</v>
          </cell>
          <cell r="Q562" t="str">
            <v>yes</v>
          </cell>
          <cell r="X562" t="str">
            <v xml:space="preserve"> </v>
          </cell>
          <cell r="Y562" t="str">
            <v xml:space="preserve"> </v>
          </cell>
          <cell r="Z562" t="str">
            <v xml:space="preserve"> </v>
          </cell>
        </row>
        <row r="563">
          <cell r="B563" t="str">
            <v>B35</v>
          </cell>
          <cell r="F563">
            <v>12</v>
          </cell>
          <cell r="G563">
            <v>110407</v>
          </cell>
          <cell r="K563">
            <v>0</v>
          </cell>
          <cell r="M563" t="str">
            <v>DEL</v>
          </cell>
          <cell r="N563" t="str">
            <v>Resource</v>
          </cell>
          <cell r="Q563" t="str">
            <v>yes</v>
          </cell>
          <cell r="X563" t="str">
            <v xml:space="preserve"> </v>
          </cell>
          <cell r="Y563" t="str">
            <v xml:space="preserve"> </v>
          </cell>
          <cell r="Z563" t="str">
            <v xml:space="preserve"> </v>
          </cell>
        </row>
        <row r="564">
          <cell r="B564" t="str">
            <v>B35</v>
          </cell>
          <cell r="F564">
            <v>12</v>
          </cell>
          <cell r="G564">
            <v>110407</v>
          </cell>
          <cell r="K564">
            <v>0</v>
          </cell>
          <cell r="M564" t="str">
            <v>DEL</v>
          </cell>
          <cell r="N564" t="str">
            <v>Resource</v>
          </cell>
          <cell r="Q564" t="str">
            <v>yes</v>
          </cell>
          <cell r="X564">
            <v>-442</v>
          </cell>
          <cell r="Y564" t="str">
            <v xml:space="preserve"> </v>
          </cell>
          <cell r="Z564" t="str">
            <v xml:space="preserve"> </v>
          </cell>
        </row>
        <row r="565">
          <cell r="B565" t="str">
            <v>B35</v>
          </cell>
          <cell r="F565">
            <v>12</v>
          </cell>
          <cell r="G565">
            <v>110503</v>
          </cell>
          <cell r="K565">
            <v>0</v>
          </cell>
          <cell r="M565" t="str">
            <v>DEL</v>
          </cell>
          <cell r="N565" t="str">
            <v>Resource</v>
          </cell>
          <cell r="Q565" t="str">
            <v>yes</v>
          </cell>
          <cell r="X565" t="str">
            <v xml:space="preserve"> </v>
          </cell>
          <cell r="Y565" t="str">
            <v xml:space="preserve"> </v>
          </cell>
          <cell r="Z565" t="str">
            <v xml:space="preserve"> </v>
          </cell>
        </row>
        <row r="566">
          <cell r="B566" t="str">
            <v>B35</v>
          </cell>
          <cell r="F566">
            <v>12</v>
          </cell>
          <cell r="G566">
            <v>110504</v>
          </cell>
          <cell r="K566">
            <v>0</v>
          </cell>
          <cell r="M566" t="str">
            <v>DEL</v>
          </cell>
          <cell r="N566" t="str">
            <v>Resource</v>
          </cell>
          <cell r="Q566" t="str">
            <v>yes</v>
          </cell>
          <cell r="X566" t="str">
            <v xml:space="preserve"> </v>
          </cell>
          <cell r="Y566" t="str">
            <v xml:space="preserve"> </v>
          </cell>
          <cell r="Z566" t="str">
            <v xml:space="preserve"> </v>
          </cell>
        </row>
        <row r="567">
          <cell r="B567" t="str">
            <v>B35</v>
          </cell>
          <cell r="F567">
            <v>1</v>
          </cell>
          <cell r="G567">
            <v>110401</v>
          </cell>
          <cell r="K567">
            <v>0</v>
          </cell>
          <cell r="M567" t="str">
            <v>DEL</v>
          </cell>
          <cell r="N567" t="str">
            <v>Resource</v>
          </cell>
          <cell r="Q567" t="str">
            <v>yes</v>
          </cell>
          <cell r="X567" t="str">
            <v xml:space="preserve"> </v>
          </cell>
          <cell r="Y567" t="str">
            <v xml:space="preserve"> </v>
          </cell>
          <cell r="Z567" t="str">
            <v xml:space="preserve"> </v>
          </cell>
        </row>
        <row r="568">
          <cell r="B568" t="str">
            <v>B35</v>
          </cell>
          <cell r="F568">
            <v>12</v>
          </cell>
          <cell r="G568">
            <v>110505</v>
          </cell>
          <cell r="K568">
            <v>0</v>
          </cell>
          <cell r="M568" t="str">
            <v>DEL</v>
          </cell>
          <cell r="N568" t="str">
            <v>Resource</v>
          </cell>
          <cell r="Q568" t="str">
            <v>yes</v>
          </cell>
          <cell r="X568" t="str">
            <v xml:space="preserve"> </v>
          </cell>
          <cell r="Y568" t="str">
            <v xml:space="preserve"> </v>
          </cell>
          <cell r="Z568" t="str">
            <v xml:space="preserve"> </v>
          </cell>
        </row>
        <row r="569">
          <cell r="B569" t="str">
            <v>B35</v>
          </cell>
          <cell r="F569">
            <v>12</v>
          </cell>
          <cell r="G569">
            <v>110505</v>
          </cell>
          <cell r="K569">
            <v>0</v>
          </cell>
          <cell r="M569" t="str">
            <v>DEL</v>
          </cell>
          <cell r="N569" t="str">
            <v>Resource</v>
          </cell>
          <cell r="Q569" t="str">
            <v>yes</v>
          </cell>
          <cell r="X569" t="str">
            <v xml:space="preserve"> </v>
          </cell>
          <cell r="Y569" t="str">
            <v xml:space="preserve"> </v>
          </cell>
          <cell r="Z569" t="str">
            <v xml:space="preserve"> </v>
          </cell>
        </row>
        <row r="570">
          <cell r="B570" t="str">
            <v>B35</v>
          </cell>
          <cell r="F570">
            <v>1</v>
          </cell>
          <cell r="G570">
            <v>110405</v>
          </cell>
          <cell r="K570">
            <v>0</v>
          </cell>
          <cell r="M570" t="str">
            <v>DEL</v>
          </cell>
          <cell r="N570" t="str">
            <v>Resource</v>
          </cell>
          <cell r="Q570" t="str">
            <v>yes</v>
          </cell>
          <cell r="X570" t="str">
            <v xml:space="preserve"> </v>
          </cell>
          <cell r="Y570" t="str">
            <v xml:space="preserve"> </v>
          </cell>
          <cell r="Z570" t="str">
            <v xml:space="preserve"> </v>
          </cell>
        </row>
        <row r="571">
          <cell r="B571" t="str">
            <v>B35</v>
          </cell>
          <cell r="F571">
            <v>1</v>
          </cell>
          <cell r="G571">
            <v>110405</v>
          </cell>
          <cell r="K571">
            <v>0</v>
          </cell>
          <cell r="M571" t="str">
            <v>DEL</v>
          </cell>
          <cell r="N571" t="str">
            <v>Resource</v>
          </cell>
          <cell r="Q571" t="str">
            <v>yes</v>
          </cell>
          <cell r="X571" t="str">
            <v xml:space="preserve"> </v>
          </cell>
          <cell r="Y571" t="str">
            <v xml:space="preserve"> </v>
          </cell>
          <cell r="Z571" t="str">
            <v xml:space="preserve"> </v>
          </cell>
        </row>
        <row r="572">
          <cell r="B572" t="str">
            <v>B35</v>
          </cell>
          <cell r="F572">
            <v>1</v>
          </cell>
          <cell r="G572">
            <v>110407</v>
          </cell>
          <cell r="K572">
            <v>0</v>
          </cell>
          <cell r="M572" t="str">
            <v>DEL</v>
          </cell>
          <cell r="N572" t="str">
            <v>Resource</v>
          </cell>
          <cell r="Q572" t="str">
            <v>yes</v>
          </cell>
          <cell r="X572">
            <v>6593</v>
          </cell>
          <cell r="Y572" t="str">
            <v xml:space="preserve"> </v>
          </cell>
          <cell r="Z572" t="str">
            <v xml:space="preserve"> </v>
          </cell>
        </row>
        <row r="573">
          <cell r="B573" t="str">
            <v>B35</v>
          </cell>
          <cell r="F573">
            <v>1</v>
          </cell>
          <cell r="G573">
            <v>110407</v>
          </cell>
          <cell r="K573">
            <v>0</v>
          </cell>
          <cell r="M573" t="str">
            <v>DEL</v>
          </cell>
          <cell r="N573" t="str">
            <v>Resource</v>
          </cell>
          <cell r="Q573" t="str">
            <v>yes</v>
          </cell>
          <cell r="X573">
            <v>-508</v>
          </cell>
          <cell r="Y573" t="str">
            <v xml:space="preserve"> </v>
          </cell>
          <cell r="Z573" t="str">
            <v xml:space="preserve"> </v>
          </cell>
        </row>
        <row r="574">
          <cell r="B574" t="str">
            <v>B35</v>
          </cell>
          <cell r="F574">
            <v>1</v>
          </cell>
          <cell r="G574">
            <v>110407</v>
          </cell>
          <cell r="K574">
            <v>0</v>
          </cell>
          <cell r="M574" t="str">
            <v>DEL</v>
          </cell>
          <cell r="N574" t="str">
            <v>Resource</v>
          </cell>
          <cell r="Q574" t="str">
            <v>yes</v>
          </cell>
          <cell r="X574" t="str">
            <v xml:space="preserve"> </v>
          </cell>
          <cell r="Y574" t="str">
            <v xml:space="preserve"> </v>
          </cell>
          <cell r="Z574" t="str">
            <v xml:space="preserve"> </v>
          </cell>
        </row>
        <row r="575">
          <cell r="B575" t="str">
            <v>B35</v>
          </cell>
          <cell r="F575">
            <v>6</v>
          </cell>
          <cell r="G575">
            <v>110407</v>
          </cell>
          <cell r="K575">
            <v>0</v>
          </cell>
          <cell r="M575" t="str">
            <v>DEL</v>
          </cell>
          <cell r="N575" t="str">
            <v>Resource</v>
          </cell>
          <cell r="Q575" t="str">
            <v>yes</v>
          </cell>
          <cell r="X575">
            <v>-1777</v>
          </cell>
          <cell r="Y575">
            <v>-2329</v>
          </cell>
          <cell r="Z575">
            <v>-2901</v>
          </cell>
        </row>
        <row r="576">
          <cell r="B576" t="str">
            <v>B35</v>
          </cell>
          <cell r="F576">
            <v>12</v>
          </cell>
          <cell r="G576">
            <v>110506</v>
          </cell>
          <cell r="K576">
            <v>0</v>
          </cell>
          <cell r="M576" t="str">
            <v>DEL</v>
          </cell>
          <cell r="N576" t="str">
            <v>Resource</v>
          </cell>
          <cell r="Q576" t="str">
            <v>yes</v>
          </cell>
          <cell r="X576" t="str">
            <v xml:space="preserve"> </v>
          </cell>
          <cell r="Y576" t="str">
            <v xml:space="preserve"> </v>
          </cell>
          <cell r="Z576" t="str">
            <v xml:space="preserve"> </v>
          </cell>
        </row>
        <row r="577">
          <cell r="B577" t="str">
            <v>B35</v>
          </cell>
          <cell r="F577">
            <v>12</v>
          </cell>
          <cell r="G577">
            <v>110506</v>
          </cell>
          <cell r="K577">
            <v>0</v>
          </cell>
          <cell r="M577" t="str">
            <v>DEL</v>
          </cell>
          <cell r="N577" t="str">
            <v>Resource</v>
          </cell>
          <cell r="Q577" t="str">
            <v>yes</v>
          </cell>
          <cell r="X577" t="str">
            <v xml:space="preserve"> </v>
          </cell>
          <cell r="Y577" t="str">
            <v xml:space="preserve"> </v>
          </cell>
          <cell r="Z577" t="str">
            <v xml:space="preserve"> </v>
          </cell>
        </row>
        <row r="578">
          <cell r="B578" t="str">
            <v>B35</v>
          </cell>
          <cell r="F578">
            <v>2</v>
          </cell>
          <cell r="G578">
            <v>110407</v>
          </cell>
          <cell r="K578">
            <v>0</v>
          </cell>
          <cell r="M578" t="str">
            <v>DEL</v>
          </cell>
          <cell r="N578" t="str">
            <v>Resource</v>
          </cell>
          <cell r="Q578" t="str">
            <v>yes</v>
          </cell>
          <cell r="X578" t="str">
            <v xml:space="preserve"> </v>
          </cell>
          <cell r="Y578" t="str">
            <v xml:space="preserve"> </v>
          </cell>
          <cell r="Z578" t="str">
            <v xml:space="preserve"> </v>
          </cell>
        </row>
        <row r="579">
          <cell r="B579" t="str">
            <v>B35</v>
          </cell>
          <cell r="F579">
            <v>4</v>
          </cell>
          <cell r="G579">
            <v>110407</v>
          </cell>
          <cell r="K579">
            <v>0</v>
          </cell>
          <cell r="M579" t="str">
            <v>DEL</v>
          </cell>
          <cell r="N579" t="str">
            <v>Resource</v>
          </cell>
          <cell r="Q579" t="str">
            <v>yes</v>
          </cell>
          <cell r="X579" t="str">
            <v xml:space="preserve"> </v>
          </cell>
          <cell r="Y579" t="str">
            <v xml:space="preserve"> </v>
          </cell>
          <cell r="Z579" t="str">
            <v xml:space="preserve"> </v>
          </cell>
        </row>
        <row r="580">
          <cell r="B580" t="str">
            <v>B35</v>
          </cell>
          <cell r="F580">
            <v>3</v>
          </cell>
          <cell r="G580">
            <v>110407</v>
          </cell>
          <cell r="K580">
            <v>0</v>
          </cell>
          <cell r="M580" t="str">
            <v>DEL</v>
          </cell>
          <cell r="N580" t="str">
            <v>Resource</v>
          </cell>
          <cell r="Q580" t="str">
            <v>yes</v>
          </cell>
          <cell r="X580" t="str">
            <v xml:space="preserve"> </v>
          </cell>
          <cell r="Y580" t="str">
            <v xml:space="preserve"> </v>
          </cell>
          <cell r="Z580" t="str">
            <v xml:space="preserve"> </v>
          </cell>
        </row>
        <row r="581">
          <cell r="B581" t="str">
            <v>B35</v>
          </cell>
          <cell r="F581">
            <v>2</v>
          </cell>
          <cell r="G581">
            <v>110407</v>
          </cell>
          <cell r="K581">
            <v>0</v>
          </cell>
          <cell r="M581" t="str">
            <v>DEL</v>
          </cell>
          <cell r="N581" t="str">
            <v>Resource</v>
          </cell>
          <cell r="Q581" t="str">
            <v>yes</v>
          </cell>
          <cell r="X581" t="str">
            <v xml:space="preserve"> </v>
          </cell>
          <cell r="Y581">
            <v>6693</v>
          </cell>
          <cell r="Z581">
            <v>6693</v>
          </cell>
        </row>
        <row r="582">
          <cell r="B582" t="str">
            <v>B35</v>
          </cell>
          <cell r="F582">
            <v>2</v>
          </cell>
          <cell r="G582">
            <v>110407</v>
          </cell>
          <cell r="K582">
            <v>0</v>
          </cell>
          <cell r="M582" t="str">
            <v>DEL</v>
          </cell>
          <cell r="N582" t="str">
            <v>Resource</v>
          </cell>
          <cell r="Q582" t="str">
            <v>yes</v>
          </cell>
          <cell r="X582" t="str">
            <v xml:space="preserve"> </v>
          </cell>
          <cell r="Y582">
            <v>-508</v>
          </cell>
          <cell r="Z582">
            <v>-508</v>
          </cell>
        </row>
        <row r="583">
          <cell r="B583" t="str">
            <v>B35</v>
          </cell>
          <cell r="F583">
            <v>6</v>
          </cell>
          <cell r="G583">
            <v>110407</v>
          </cell>
          <cell r="K583">
            <v>0</v>
          </cell>
          <cell r="M583" t="str">
            <v>DEL</v>
          </cell>
          <cell r="N583" t="str">
            <v>Resource</v>
          </cell>
          <cell r="Q583" t="str">
            <v>yes</v>
          </cell>
          <cell r="X583" t="str">
            <v xml:space="preserve"> </v>
          </cell>
          <cell r="Y583" t="str">
            <v xml:space="preserve"> </v>
          </cell>
          <cell r="Z583" t="str">
            <v xml:space="preserve"> </v>
          </cell>
        </row>
        <row r="584">
          <cell r="B584" t="str">
            <v>B35</v>
          </cell>
          <cell r="F584">
            <v>6</v>
          </cell>
          <cell r="G584">
            <v>110407</v>
          </cell>
          <cell r="K584">
            <v>0</v>
          </cell>
          <cell r="M584" t="str">
            <v>DEL</v>
          </cell>
          <cell r="N584" t="str">
            <v>Resource</v>
          </cell>
          <cell r="Q584" t="str">
            <v>yes</v>
          </cell>
          <cell r="X584" t="str">
            <v xml:space="preserve"> </v>
          </cell>
          <cell r="Y584" t="str">
            <v xml:space="preserve"> </v>
          </cell>
          <cell r="Z584" t="str">
            <v xml:space="preserve"> </v>
          </cell>
        </row>
        <row r="585">
          <cell r="B585" t="str">
            <v>D20</v>
          </cell>
          <cell r="F585">
            <v>1</v>
          </cell>
          <cell r="G585">
            <v>110301</v>
          </cell>
          <cell r="K585">
            <v>0</v>
          </cell>
          <cell r="M585" t="str">
            <v>DEL</v>
          </cell>
          <cell r="N585" t="str">
            <v>Resource</v>
          </cell>
          <cell r="Q585" t="str">
            <v>yes</v>
          </cell>
          <cell r="X585">
            <v>-25000</v>
          </cell>
          <cell r="Y585" t="str">
            <v xml:space="preserve"> </v>
          </cell>
          <cell r="Z585" t="str">
            <v xml:space="preserve"> </v>
          </cell>
        </row>
        <row r="586">
          <cell r="B586" t="str">
            <v>D20</v>
          </cell>
          <cell r="F586">
            <v>1</v>
          </cell>
          <cell r="G586">
            <v>110301</v>
          </cell>
          <cell r="K586">
            <v>0</v>
          </cell>
          <cell r="M586" t="str">
            <v>DEL</v>
          </cell>
          <cell r="N586" t="str">
            <v>Resource</v>
          </cell>
          <cell r="Q586" t="str">
            <v>yes</v>
          </cell>
          <cell r="X586">
            <v>377000</v>
          </cell>
          <cell r="Y586" t="str">
            <v xml:space="preserve"> </v>
          </cell>
          <cell r="Z586" t="str">
            <v xml:space="preserve"> </v>
          </cell>
        </row>
        <row r="587">
          <cell r="B587" t="str">
            <v>B99</v>
          </cell>
          <cell r="F587">
            <v>1</v>
          </cell>
          <cell r="G587">
            <v>110302</v>
          </cell>
          <cell r="K587">
            <v>0</v>
          </cell>
          <cell r="M587" t="str">
            <v>DEL</v>
          </cell>
          <cell r="N587" t="str">
            <v>Resource</v>
          </cell>
          <cell r="Q587" t="str">
            <v>no</v>
          </cell>
          <cell r="X587">
            <v>3273</v>
          </cell>
          <cell r="Y587" t="str">
            <v xml:space="preserve"> </v>
          </cell>
          <cell r="Z587" t="str">
            <v xml:space="preserve"> </v>
          </cell>
        </row>
        <row r="588">
          <cell r="B588" t="str">
            <v>B99</v>
          </cell>
          <cell r="F588">
            <v>2</v>
          </cell>
          <cell r="G588">
            <v>110302</v>
          </cell>
          <cell r="K588">
            <v>0</v>
          </cell>
          <cell r="M588" t="str">
            <v>DEL</v>
          </cell>
          <cell r="N588" t="str">
            <v>Resource</v>
          </cell>
          <cell r="Q588" t="str">
            <v>no</v>
          </cell>
          <cell r="X588" t="str">
            <v xml:space="preserve"> </v>
          </cell>
          <cell r="Y588">
            <v>3273</v>
          </cell>
          <cell r="Z588">
            <v>3273</v>
          </cell>
        </row>
        <row r="589">
          <cell r="B589" t="str">
            <v>B99</v>
          </cell>
          <cell r="F589">
            <v>1</v>
          </cell>
          <cell r="G589">
            <v>110306</v>
          </cell>
          <cell r="K589">
            <v>0</v>
          </cell>
          <cell r="M589" t="str">
            <v>DEL</v>
          </cell>
          <cell r="N589" t="str">
            <v>Resource</v>
          </cell>
          <cell r="Q589" t="str">
            <v>no</v>
          </cell>
          <cell r="X589">
            <v>7487</v>
          </cell>
          <cell r="Y589" t="str">
            <v xml:space="preserve"> </v>
          </cell>
          <cell r="Z589" t="str">
            <v xml:space="preserve"> </v>
          </cell>
        </row>
        <row r="590">
          <cell r="B590" t="str">
            <v>B35</v>
          </cell>
          <cell r="F590">
            <v>6</v>
          </cell>
          <cell r="G590">
            <v>110407</v>
          </cell>
          <cell r="K590">
            <v>0</v>
          </cell>
          <cell r="M590" t="str">
            <v>DEL</v>
          </cell>
          <cell r="N590" t="str">
            <v>Resource</v>
          </cell>
          <cell r="Q590" t="str">
            <v>yes</v>
          </cell>
          <cell r="X590" t="str">
            <v xml:space="preserve"> </v>
          </cell>
          <cell r="Y590" t="str">
            <v xml:space="preserve"> </v>
          </cell>
          <cell r="Z590" t="str">
            <v xml:space="preserve"> </v>
          </cell>
        </row>
        <row r="591">
          <cell r="B591" t="str">
            <v>B35</v>
          </cell>
          <cell r="F591">
            <v>6</v>
          </cell>
          <cell r="G591">
            <v>110407</v>
          </cell>
          <cell r="K591">
            <v>0</v>
          </cell>
          <cell r="M591" t="str">
            <v>DEL</v>
          </cell>
          <cell r="N591" t="str">
            <v>Resource</v>
          </cell>
          <cell r="Q591" t="str">
            <v>yes</v>
          </cell>
          <cell r="X591" t="str">
            <v xml:space="preserve"> </v>
          </cell>
          <cell r="Y591" t="str">
            <v xml:space="preserve"> </v>
          </cell>
          <cell r="Z591" t="str">
            <v xml:space="preserve"> </v>
          </cell>
        </row>
        <row r="592">
          <cell r="B592" t="str">
            <v>B99</v>
          </cell>
          <cell r="F592">
            <v>6</v>
          </cell>
          <cell r="G592">
            <v>110306</v>
          </cell>
          <cell r="K592">
            <v>0</v>
          </cell>
          <cell r="M592" t="str">
            <v>DEL</v>
          </cell>
          <cell r="N592" t="str">
            <v>Resource</v>
          </cell>
          <cell r="Q592" t="str">
            <v>no</v>
          </cell>
          <cell r="X592">
            <v>3173</v>
          </cell>
          <cell r="Y592" t="str">
            <v xml:space="preserve"> </v>
          </cell>
          <cell r="Z592" t="str">
            <v xml:space="preserve"> </v>
          </cell>
        </row>
        <row r="593">
          <cell r="B593" t="str">
            <v>B99</v>
          </cell>
          <cell r="F593">
            <v>2</v>
          </cell>
          <cell r="G593">
            <v>110306</v>
          </cell>
          <cell r="K593">
            <v>0</v>
          </cell>
          <cell r="M593" t="str">
            <v>DEL</v>
          </cell>
          <cell r="N593" t="str">
            <v>Resource</v>
          </cell>
          <cell r="Q593" t="str">
            <v>no</v>
          </cell>
          <cell r="X593" t="str">
            <v xml:space="preserve"> </v>
          </cell>
          <cell r="Y593">
            <v>7487</v>
          </cell>
          <cell r="Z593">
            <v>7487</v>
          </cell>
        </row>
        <row r="594">
          <cell r="B594" t="str">
            <v>B35</v>
          </cell>
          <cell r="F594">
            <v>6</v>
          </cell>
          <cell r="G594">
            <v>110407</v>
          </cell>
          <cell r="K594">
            <v>0</v>
          </cell>
          <cell r="M594" t="str">
            <v>DEL</v>
          </cell>
          <cell r="N594" t="str">
            <v>Resource</v>
          </cell>
          <cell r="Q594" t="str">
            <v>yes</v>
          </cell>
          <cell r="X594" t="str">
            <v xml:space="preserve"> </v>
          </cell>
          <cell r="Y594" t="str">
            <v xml:space="preserve"> </v>
          </cell>
          <cell r="Z594" t="str">
            <v xml:space="preserve"> </v>
          </cell>
        </row>
        <row r="595">
          <cell r="B595" t="str">
            <v>B99</v>
          </cell>
          <cell r="F595">
            <v>9</v>
          </cell>
          <cell r="G595">
            <v>110101</v>
          </cell>
          <cell r="K595">
            <v>0</v>
          </cell>
          <cell r="M595" t="str">
            <v>DEL</v>
          </cell>
          <cell r="N595" t="str">
            <v>Resource</v>
          </cell>
          <cell r="Q595" t="str">
            <v>no</v>
          </cell>
          <cell r="X595" t="str">
            <v xml:space="preserve"> </v>
          </cell>
          <cell r="Y595" t="str">
            <v xml:space="preserve"> </v>
          </cell>
          <cell r="Z595" t="str">
            <v xml:space="preserve"> </v>
          </cell>
        </row>
        <row r="596">
          <cell r="B596" t="str">
            <v>B99</v>
          </cell>
          <cell r="F596">
            <v>9</v>
          </cell>
          <cell r="G596">
            <v>110201</v>
          </cell>
          <cell r="K596" t="str">
            <v>PSS</v>
          </cell>
          <cell r="M596" t="str">
            <v>DEL</v>
          </cell>
          <cell r="N596" t="str">
            <v>Resource</v>
          </cell>
          <cell r="Q596" t="str">
            <v>no</v>
          </cell>
          <cell r="X596" t="str">
            <v xml:space="preserve"> </v>
          </cell>
          <cell r="Y596" t="str">
            <v xml:space="preserve"> </v>
          </cell>
          <cell r="Z596" t="str">
            <v xml:space="preserve"> </v>
          </cell>
        </row>
        <row r="597">
          <cell r="B597" t="str">
            <v>B35</v>
          </cell>
          <cell r="F597">
            <v>6</v>
          </cell>
          <cell r="G597">
            <v>110407</v>
          </cell>
          <cell r="K597">
            <v>0</v>
          </cell>
          <cell r="M597" t="str">
            <v>DEL</v>
          </cell>
          <cell r="N597" t="str">
            <v>Resource</v>
          </cell>
          <cell r="Q597" t="str">
            <v>yes</v>
          </cell>
          <cell r="X597" t="str">
            <v xml:space="preserve"> </v>
          </cell>
          <cell r="Y597" t="str">
            <v xml:space="preserve"> </v>
          </cell>
          <cell r="Z597" t="str">
            <v xml:space="preserve"> </v>
          </cell>
        </row>
        <row r="598">
          <cell r="B598" t="str">
            <v>B99</v>
          </cell>
          <cell r="F598">
            <v>9</v>
          </cell>
          <cell r="G598">
            <v>110201</v>
          </cell>
          <cell r="K598" t="str">
            <v>PSS</v>
          </cell>
          <cell r="M598" t="str">
            <v>DEL</v>
          </cell>
          <cell r="N598" t="str">
            <v>Resource</v>
          </cell>
          <cell r="Q598" t="str">
            <v>no</v>
          </cell>
          <cell r="X598" t="str">
            <v xml:space="preserve"> </v>
          </cell>
          <cell r="Y598" t="str">
            <v xml:space="preserve"> </v>
          </cell>
          <cell r="Z598" t="str">
            <v xml:space="preserve"> </v>
          </cell>
        </row>
        <row r="599">
          <cell r="B599" t="str">
            <v>B99</v>
          </cell>
          <cell r="F599">
            <v>9</v>
          </cell>
          <cell r="G599">
            <v>110306</v>
          </cell>
          <cell r="K599">
            <v>0</v>
          </cell>
          <cell r="M599" t="str">
            <v>DEL</v>
          </cell>
          <cell r="N599" t="str">
            <v>Resource</v>
          </cell>
          <cell r="Q599" t="str">
            <v>no</v>
          </cell>
          <cell r="X599" t="str">
            <v xml:space="preserve"> </v>
          </cell>
          <cell r="Y599" t="str">
            <v xml:space="preserve"> </v>
          </cell>
          <cell r="Z599" t="str">
            <v xml:space="preserve"> </v>
          </cell>
        </row>
        <row r="600">
          <cell r="B600" t="str">
            <v>B99</v>
          </cell>
          <cell r="F600">
            <v>9</v>
          </cell>
          <cell r="G600">
            <v>110401</v>
          </cell>
          <cell r="K600">
            <v>0</v>
          </cell>
          <cell r="M600" t="str">
            <v>DEL</v>
          </cell>
          <cell r="N600" t="str">
            <v>Resource</v>
          </cell>
          <cell r="Q600" t="str">
            <v>no</v>
          </cell>
          <cell r="X600" t="str">
            <v xml:space="preserve"> </v>
          </cell>
          <cell r="Y600" t="str">
            <v xml:space="preserve"> </v>
          </cell>
          <cell r="Z600" t="str">
            <v xml:space="preserve"> </v>
          </cell>
        </row>
        <row r="601">
          <cell r="B601" t="str">
            <v>B35</v>
          </cell>
          <cell r="F601">
            <v>6</v>
          </cell>
          <cell r="G601">
            <v>110407</v>
          </cell>
          <cell r="K601">
            <v>0</v>
          </cell>
          <cell r="M601" t="str">
            <v>DEL</v>
          </cell>
          <cell r="N601" t="str">
            <v>Resource</v>
          </cell>
          <cell r="Q601" t="str">
            <v>yes</v>
          </cell>
          <cell r="X601" t="str">
            <v xml:space="preserve"> </v>
          </cell>
          <cell r="Y601" t="str">
            <v xml:space="preserve"> </v>
          </cell>
          <cell r="Z601" t="str">
            <v xml:space="preserve"> </v>
          </cell>
        </row>
        <row r="602">
          <cell r="B602" t="str">
            <v>B35</v>
          </cell>
          <cell r="F602">
            <v>3</v>
          </cell>
          <cell r="G602">
            <v>110407</v>
          </cell>
          <cell r="K602">
            <v>0</v>
          </cell>
          <cell r="M602" t="str">
            <v>DEL</v>
          </cell>
          <cell r="N602" t="str">
            <v>Resource</v>
          </cell>
          <cell r="Q602" t="str">
            <v>yes</v>
          </cell>
          <cell r="X602" t="str">
            <v xml:space="preserve"> </v>
          </cell>
          <cell r="Y602" t="str">
            <v xml:space="preserve"> </v>
          </cell>
          <cell r="Z602" t="str">
            <v xml:space="preserve"> </v>
          </cell>
        </row>
        <row r="603">
          <cell r="B603" t="str">
            <v>B99</v>
          </cell>
          <cell r="F603">
            <v>9</v>
          </cell>
          <cell r="G603">
            <v>110401</v>
          </cell>
          <cell r="K603">
            <v>0</v>
          </cell>
          <cell r="M603" t="str">
            <v>DEL</v>
          </cell>
          <cell r="N603" t="str">
            <v>Resource</v>
          </cell>
          <cell r="Q603" t="str">
            <v>no</v>
          </cell>
          <cell r="X603" t="str">
            <v xml:space="preserve"> </v>
          </cell>
          <cell r="Y603" t="str">
            <v xml:space="preserve"> </v>
          </cell>
          <cell r="Z603" t="str">
            <v xml:space="preserve"> </v>
          </cell>
        </row>
        <row r="604">
          <cell r="B604" t="str">
            <v>B35</v>
          </cell>
          <cell r="F604">
            <v>3</v>
          </cell>
          <cell r="G604">
            <v>110407</v>
          </cell>
          <cell r="K604">
            <v>0</v>
          </cell>
          <cell r="M604" t="str">
            <v>DEL</v>
          </cell>
          <cell r="N604" t="str">
            <v>Resource</v>
          </cell>
          <cell r="Q604" t="str">
            <v>yes</v>
          </cell>
          <cell r="X604" t="str">
            <v xml:space="preserve"> </v>
          </cell>
          <cell r="Y604" t="str">
            <v xml:space="preserve"> </v>
          </cell>
          <cell r="Z604" t="str">
            <v xml:space="preserve"> </v>
          </cell>
        </row>
        <row r="605">
          <cell r="B605" t="str">
            <v>B35</v>
          </cell>
          <cell r="F605">
            <v>3</v>
          </cell>
          <cell r="G605">
            <v>110101</v>
          </cell>
          <cell r="K605">
            <v>0</v>
          </cell>
          <cell r="M605" t="str">
            <v>non-budget</v>
          </cell>
          <cell r="N605" t="str">
            <v>non-budget</v>
          </cell>
          <cell r="Q605" t="str">
            <v>yes</v>
          </cell>
          <cell r="X605" t="str">
            <v xml:space="preserve"> </v>
          </cell>
          <cell r="Y605" t="str">
            <v xml:space="preserve"> </v>
          </cell>
          <cell r="Z605" t="str">
            <v xml:space="preserve"> </v>
          </cell>
        </row>
        <row r="606">
          <cell r="B606" t="str">
            <v>B35</v>
          </cell>
          <cell r="F606">
            <v>3</v>
          </cell>
          <cell r="G606">
            <v>110202</v>
          </cell>
          <cell r="K606" t="str">
            <v>PSS</v>
          </cell>
          <cell r="M606" t="str">
            <v>non-budget</v>
          </cell>
          <cell r="N606" t="str">
            <v>non-budget</v>
          </cell>
          <cell r="Q606" t="str">
            <v>yes</v>
          </cell>
          <cell r="X606" t="str">
            <v xml:space="preserve"> </v>
          </cell>
          <cell r="Y606" t="str">
            <v xml:space="preserve"> </v>
          </cell>
          <cell r="Z606" t="str">
            <v xml:space="preserve"> </v>
          </cell>
        </row>
        <row r="607">
          <cell r="B607" t="str">
            <v>B35</v>
          </cell>
          <cell r="F607">
            <v>3</v>
          </cell>
          <cell r="G607">
            <v>110202</v>
          </cell>
          <cell r="K607" t="str">
            <v>PSS</v>
          </cell>
          <cell r="M607" t="str">
            <v>non-budget</v>
          </cell>
          <cell r="N607" t="str">
            <v>non-budget</v>
          </cell>
          <cell r="Q607" t="str">
            <v>yes</v>
          </cell>
          <cell r="X607" t="str">
            <v xml:space="preserve"> </v>
          </cell>
          <cell r="Y607" t="str">
            <v xml:space="preserve"> </v>
          </cell>
          <cell r="Z607" t="str">
            <v xml:space="preserve"> </v>
          </cell>
        </row>
        <row r="608">
          <cell r="B608" t="str">
            <v>B99</v>
          </cell>
          <cell r="F608">
            <v>1</v>
          </cell>
          <cell r="G608">
            <v>110801</v>
          </cell>
          <cell r="K608">
            <v>0</v>
          </cell>
          <cell r="M608" t="str">
            <v>AME</v>
          </cell>
          <cell r="N608" t="str">
            <v>Resource</v>
          </cell>
          <cell r="Q608" t="str">
            <v>no</v>
          </cell>
          <cell r="X608" t="str">
            <v xml:space="preserve"> </v>
          </cell>
          <cell r="Y608" t="str">
            <v xml:space="preserve"> </v>
          </cell>
          <cell r="Z608" t="str">
            <v xml:space="preserve"> </v>
          </cell>
        </row>
        <row r="609">
          <cell r="B609" t="str">
            <v>B35</v>
          </cell>
          <cell r="F609">
            <v>1</v>
          </cell>
          <cell r="G609">
            <v>110408</v>
          </cell>
          <cell r="K609">
            <v>0</v>
          </cell>
          <cell r="M609" t="str">
            <v>DEL</v>
          </cell>
          <cell r="N609" t="str">
            <v>Resource</v>
          </cell>
          <cell r="Q609" t="str">
            <v>yes</v>
          </cell>
          <cell r="X609" t="str">
            <v xml:space="preserve"> </v>
          </cell>
          <cell r="Y609" t="str">
            <v xml:space="preserve"> </v>
          </cell>
          <cell r="Z609" t="str">
            <v xml:space="preserve"> </v>
          </cell>
        </row>
        <row r="610">
          <cell r="B610" t="str">
            <v>B35</v>
          </cell>
          <cell r="F610">
            <v>1</v>
          </cell>
          <cell r="G610">
            <v>110503</v>
          </cell>
          <cell r="K610">
            <v>0</v>
          </cell>
          <cell r="M610" t="str">
            <v>DEL</v>
          </cell>
          <cell r="N610" t="str">
            <v>Resource</v>
          </cell>
          <cell r="Q610" t="str">
            <v>yes</v>
          </cell>
          <cell r="X610">
            <v>913049</v>
          </cell>
          <cell r="Y610" t="str">
            <v xml:space="preserve"> </v>
          </cell>
          <cell r="Z610" t="str">
            <v xml:space="preserve"> </v>
          </cell>
        </row>
        <row r="611">
          <cell r="B611" t="str">
            <v>B35</v>
          </cell>
          <cell r="F611">
            <v>5</v>
          </cell>
          <cell r="G611">
            <v>110503</v>
          </cell>
          <cell r="K611">
            <v>0</v>
          </cell>
          <cell r="M611" t="str">
            <v>DEL</v>
          </cell>
          <cell r="N611" t="str">
            <v>Resource</v>
          </cell>
          <cell r="Q611" t="str">
            <v>yes</v>
          </cell>
          <cell r="X611">
            <v>228186</v>
          </cell>
          <cell r="Y611" t="str">
            <v xml:space="preserve"> </v>
          </cell>
          <cell r="Z611" t="str">
            <v xml:space="preserve"> </v>
          </cell>
        </row>
        <row r="612">
          <cell r="B612" t="str">
            <v>B35</v>
          </cell>
          <cell r="F612">
            <v>5</v>
          </cell>
          <cell r="G612">
            <v>110503</v>
          </cell>
          <cell r="K612">
            <v>0</v>
          </cell>
          <cell r="M612" t="str">
            <v>DEL</v>
          </cell>
          <cell r="N612" t="str">
            <v>Resource</v>
          </cell>
          <cell r="Q612" t="str">
            <v>yes</v>
          </cell>
          <cell r="X612">
            <v>-60000</v>
          </cell>
          <cell r="Y612" t="str">
            <v xml:space="preserve"> </v>
          </cell>
          <cell r="Z612" t="str">
            <v xml:space="preserve"> </v>
          </cell>
        </row>
        <row r="613">
          <cell r="B613" t="str">
            <v>B35</v>
          </cell>
          <cell r="F613">
            <v>5</v>
          </cell>
          <cell r="G613">
            <v>110503</v>
          </cell>
          <cell r="K613">
            <v>0</v>
          </cell>
          <cell r="M613" t="str">
            <v>DEL</v>
          </cell>
          <cell r="N613" t="str">
            <v>Resource</v>
          </cell>
          <cell r="Q613" t="str">
            <v>yes</v>
          </cell>
          <cell r="X613">
            <v>18065</v>
          </cell>
          <cell r="Y613" t="str">
            <v xml:space="preserve"> </v>
          </cell>
          <cell r="Z613" t="str">
            <v xml:space="preserve"> </v>
          </cell>
        </row>
        <row r="614">
          <cell r="B614" t="str">
            <v>B35</v>
          </cell>
          <cell r="F614">
            <v>6</v>
          </cell>
          <cell r="G614">
            <v>110503</v>
          </cell>
          <cell r="K614">
            <v>0</v>
          </cell>
          <cell r="M614" t="str">
            <v>DEL</v>
          </cell>
          <cell r="N614" t="str">
            <v>Resource</v>
          </cell>
          <cell r="Q614" t="str">
            <v>yes</v>
          </cell>
          <cell r="X614" t="str">
            <v xml:space="preserve"> </v>
          </cell>
          <cell r="Y614">
            <v>18065</v>
          </cell>
          <cell r="Z614">
            <v>18065</v>
          </cell>
        </row>
        <row r="615">
          <cell r="B615" t="str">
            <v>B35</v>
          </cell>
          <cell r="F615">
            <v>6</v>
          </cell>
          <cell r="G615">
            <v>110503</v>
          </cell>
          <cell r="K615">
            <v>0</v>
          </cell>
          <cell r="M615" t="str">
            <v>DEL</v>
          </cell>
          <cell r="N615" t="str">
            <v>Resource</v>
          </cell>
          <cell r="Q615" t="str">
            <v>yes</v>
          </cell>
          <cell r="X615" t="str">
            <v xml:space="preserve"> </v>
          </cell>
          <cell r="Y615">
            <v>268844</v>
          </cell>
          <cell r="Z615">
            <v>308844</v>
          </cell>
        </row>
        <row r="616">
          <cell r="B616" t="str">
            <v>B35</v>
          </cell>
          <cell r="F616">
            <v>4</v>
          </cell>
          <cell r="G616">
            <v>110503</v>
          </cell>
          <cell r="K616">
            <v>0</v>
          </cell>
          <cell r="M616" t="str">
            <v>DEL</v>
          </cell>
          <cell r="N616" t="str">
            <v>Resource</v>
          </cell>
          <cell r="Q616" t="str">
            <v>yes</v>
          </cell>
          <cell r="X616" t="str">
            <v xml:space="preserve"> </v>
          </cell>
          <cell r="Y616" t="str">
            <v xml:space="preserve"> </v>
          </cell>
          <cell r="Z616" t="str">
            <v xml:space="preserve"> </v>
          </cell>
        </row>
        <row r="617">
          <cell r="B617" t="str">
            <v>B35</v>
          </cell>
          <cell r="F617">
            <v>2</v>
          </cell>
          <cell r="G617">
            <v>110503</v>
          </cell>
          <cell r="K617">
            <v>0</v>
          </cell>
          <cell r="M617" t="str">
            <v>DEL</v>
          </cell>
          <cell r="N617" t="str">
            <v>Resource</v>
          </cell>
          <cell r="Q617" t="str">
            <v>yes</v>
          </cell>
          <cell r="X617" t="str">
            <v xml:space="preserve"> </v>
          </cell>
          <cell r="Y617">
            <v>911391</v>
          </cell>
          <cell r="Z617">
            <v>911391</v>
          </cell>
        </row>
        <row r="618">
          <cell r="B618" t="str">
            <v>B99</v>
          </cell>
          <cell r="F618">
            <v>4</v>
          </cell>
          <cell r="G618">
            <v>110801</v>
          </cell>
          <cell r="K618">
            <v>0</v>
          </cell>
          <cell r="M618" t="str">
            <v>AME</v>
          </cell>
          <cell r="N618" t="str">
            <v>Resource</v>
          </cell>
          <cell r="Q618" t="str">
            <v>no</v>
          </cell>
          <cell r="X618">
            <v>4510</v>
          </cell>
          <cell r="Y618" t="str">
            <v xml:space="preserve"> </v>
          </cell>
          <cell r="Z618" t="str">
            <v xml:space="preserve"> </v>
          </cell>
        </row>
        <row r="619">
          <cell r="B619" t="str">
            <v>B35</v>
          </cell>
          <cell r="F619">
            <v>6</v>
          </cell>
          <cell r="G619">
            <v>110503</v>
          </cell>
          <cell r="K619">
            <v>0</v>
          </cell>
          <cell r="M619" t="str">
            <v>DEL</v>
          </cell>
          <cell r="N619" t="str">
            <v>Resource</v>
          </cell>
          <cell r="Q619" t="str">
            <v>yes</v>
          </cell>
          <cell r="X619" t="str">
            <v xml:space="preserve"> </v>
          </cell>
          <cell r="Y619" t="str">
            <v xml:space="preserve"> </v>
          </cell>
          <cell r="Z619" t="str">
            <v xml:space="preserve"> </v>
          </cell>
        </row>
        <row r="620">
          <cell r="B620" t="str">
            <v>B99</v>
          </cell>
          <cell r="F620">
            <v>6</v>
          </cell>
          <cell r="G620">
            <v>110801</v>
          </cell>
          <cell r="K620">
            <v>0</v>
          </cell>
          <cell r="M620" t="str">
            <v>AME</v>
          </cell>
          <cell r="N620" t="str">
            <v>Resource</v>
          </cell>
          <cell r="Q620" t="str">
            <v>no</v>
          </cell>
          <cell r="X620">
            <v>6683</v>
          </cell>
          <cell r="Y620" t="str">
            <v xml:space="preserve"> </v>
          </cell>
          <cell r="Z620" t="str">
            <v xml:space="preserve"> </v>
          </cell>
        </row>
        <row r="621">
          <cell r="B621" t="str">
            <v>B35</v>
          </cell>
          <cell r="F621">
            <v>1</v>
          </cell>
          <cell r="G621">
            <v>110504</v>
          </cell>
          <cell r="K621">
            <v>0</v>
          </cell>
          <cell r="M621" t="str">
            <v>DEL</v>
          </cell>
          <cell r="N621" t="str">
            <v>Resource</v>
          </cell>
          <cell r="Q621" t="str">
            <v>yes</v>
          </cell>
          <cell r="X621">
            <v>2500</v>
          </cell>
          <cell r="Y621" t="str">
            <v xml:space="preserve"> </v>
          </cell>
          <cell r="Z621" t="str">
            <v xml:space="preserve"> </v>
          </cell>
        </row>
        <row r="622">
          <cell r="B622" t="str">
            <v>B35</v>
          </cell>
          <cell r="F622">
            <v>1</v>
          </cell>
          <cell r="G622">
            <v>110504</v>
          </cell>
          <cell r="K622">
            <v>0</v>
          </cell>
          <cell r="M622" t="str">
            <v>DEL</v>
          </cell>
          <cell r="N622" t="str">
            <v>Resource</v>
          </cell>
          <cell r="Q622" t="str">
            <v>yes</v>
          </cell>
          <cell r="X622">
            <v>-436280</v>
          </cell>
          <cell r="Y622" t="str">
            <v xml:space="preserve"> </v>
          </cell>
          <cell r="Z622" t="str">
            <v xml:space="preserve"> </v>
          </cell>
        </row>
        <row r="623">
          <cell r="B623" t="str">
            <v>B35</v>
          </cell>
          <cell r="F623">
            <v>5</v>
          </cell>
          <cell r="G623">
            <v>110504</v>
          </cell>
          <cell r="K623">
            <v>0</v>
          </cell>
          <cell r="M623" t="str">
            <v>DEL</v>
          </cell>
          <cell r="N623" t="str">
            <v>Resource</v>
          </cell>
          <cell r="Q623" t="str">
            <v>yes</v>
          </cell>
          <cell r="X623">
            <v>-18065</v>
          </cell>
          <cell r="Y623" t="str">
            <v xml:space="preserve"> </v>
          </cell>
          <cell r="Z623" t="str">
            <v xml:space="preserve"> </v>
          </cell>
        </row>
        <row r="624">
          <cell r="B624" t="str">
            <v>B35</v>
          </cell>
          <cell r="F624">
            <v>6</v>
          </cell>
          <cell r="G624">
            <v>110504</v>
          </cell>
          <cell r="K624">
            <v>0</v>
          </cell>
          <cell r="M624" t="str">
            <v>DEL</v>
          </cell>
          <cell r="N624" t="str">
            <v>Resource</v>
          </cell>
          <cell r="Q624" t="str">
            <v>yes</v>
          </cell>
          <cell r="X624" t="str">
            <v xml:space="preserve"> </v>
          </cell>
          <cell r="Y624">
            <v>-18065</v>
          </cell>
          <cell r="Z624">
            <v>-18065</v>
          </cell>
        </row>
        <row r="625">
          <cell r="B625" t="str">
            <v>B35</v>
          </cell>
          <cell r="F625">
            <v>4</v>
          </cell>
          <cell r="G625">
            <v>110504</v>
          </cell>
          <cell r="K625">
            <v>0</v>
          </cell>
          <cell r="M625" t="str">
            <v>DEL</v>
          </cell>
          <cell r="N625" t="str">
            <v>Resource</v>
          </cell>
          <cell r="Q625" t="str">
            <v>yes</v>
          </cell>
          <cell r="X625" t="str">
            <v xml:space="preserve"> </v>
          </cell>
          <cell r="Y625" t="str">
            <v xml:space="preserve"> </v>
          </cell>
          <cell r="Z625" t="str">
            <v xml:space="preserve"> </v>
          </cell>
        </row>
        <row r="626">
          <cell r="B626" t="str">
            <v>B35</v>
          </cell>
          <cell r="F626">
            <v>2</v>
          </cell>
          <cell r="G626">
            <v>110504</v>
          </cell>
          <cell r="K626">
            <v>0</v>
          </cell>
          <cell r="M626" t="str">
            <v>DEL</v>
          </cell>
          <cell r="N626" t="str">
            <v>Resource</v>
          </cell>
          <cell r="Q626" t="str">
            <v>yes</v>
          </cell>
          <cell r="X626" t="str">
            <v xml:space="preserve"> </v>
          </cell>
          <cell r="Y626">
            <v>2500</v>
          </cell>
          <cell r="Z626">
            <v>2500</v>
          </cell>
        </row>
        <row r="627">
          <cell r="B627" t="str">
            <v>B35</v>
          </cell>
          <cell r="F627">
            <v>2</v>
          </cell>
          <cell r="G627">
            <v>110504</v>
          </cell>
          <cell r="K627">
            <v>0</v>
          </cell>
          <cell r="M627" t="str">
            <v>DEL</v>
          </cell>
          <cell r="N627" t="str">
            <v>Resource</v>
          </cell>
          <cell r="Q627" t="str">
            <v>yes</v>
          </cell>
          <cell r="X627" t="str">
            <v xml:space="preserve"> </v>
          </cell>
          <cell r="Y627">
            <v>-436280</v>
          </cell>
          <cell r="Z627">
            <v>-436280</v>
          </cell>
        </row>
        <row r="628">
          <cell r="B628" t="str">
            <v>B35</v>
          </cell>
          <cell r="F628">
            <v>6</v>
          </cell>
          <cell r="G628">
            <v>110504</v>
          </cell>
          <cell r="K628">
            <v>0</v>
          </cell>
          <cell r="M628" t="str">
            <v>DEL</v>
          </cell>
          <cell r="N628" t="str">
            <v>Resource</v>
          </cell>
          <cell r="Q628" t="str">
            <v>yes</v>
          </cell>
          <cell r="X628" t="str">
            <v xml:space="preserve"> </v>
          </cell>
          <cell r="Y628" t="str">
            <v xml:space="preserve"> </v>
          </cell>
          <cell r="Z628" t="str">
            <v xml:space="preserve"> </v>
          </cell>
        </row>
        <row r="629">
          <cell r="B629" t="str">
            <v>B35</v>
          </cell>
          <cell r="F629">
            <v>1</v>
          </cell>
          <cell r="G629">
            <v>110505</v>
          </cell>
          <cell r="K629">
            <v>0</v>
          </cell>
          <cell r="M629" t="str">
            <v>DEL</v>
          </cell>
          <cell r="N629" t="str">
            <v>Resource</v>
          </cell>
          <cell r="Q629" t="str">
            <v>yes</v>
          </cell>
          <cell r="X629">
            <v>1644700</v>
          </cell>
          <cell r="Y629" t="str">
            <v xml:space="preserve"> </v>
          </cell>
          <cell r="Z629" t="str">
            <v xml:space="preserve"> </v>
          </cell>
        </row>
        <row r="630">
          <cell r="B630" t="str">
            <v>B35</v>
          </cell>
          <cell r="F630">
            <v>1</v>
          </cell>
          <cell r="G630">
            <v>110505</v>
          </cell>
          <cell r="K630">
            <v>0</v>
          </cell>
          <cell r="M630" t="str">
            <v>DEL</v>
          </cell>
          <cell r="N630" t="str">
            <v>Resource</v>
          </cell>
          <cell r="Q630" t="str">
            <v>yes</v>
          </cell>
          <cell r="X630">
            <v>-461900</v>
          </cell>
          <cell r="Y630" t="str">
            <v xml:space="preserve"> </v>
          </cell>
          <cell r="Z630" t="str">
            <v xml:space="preserve"> </v>
          </cell>
        </row>
        <row r="631">
          <cell r="B631" t="str">
            <v>B35</v>
          </cell>
          <cell r="F631">
            <v>6</v>
          </cell>
          <cell r="G631">
            <v>110505</v>
          </cell>
          <cell r="K631">
            <v>0</v>
          </cell>
          <cell r="M631" t="str">
            <v>DEL</v>
          </cell>
          <cell r="N631" t="str">
            <v>Resource</v>
          </cell>
          <cell r="Q631" t="str">
            <v>yes</v>
          </cell>
          <cell r="X631">
            <v>-233900</v>
          </cell>
          <cell r="Y631" t="str">
            <v xml:space="preserve"> </v>
          </cell>
          <cell r="Z631" t="str">
            <v xml:space="preserve"> </v>
          </cell>
        </row>
        <row r="632">
          <cell r="B632" t="str">
            <v>B35</v>
          </cell>
          <cell r="F632">
            <v>6</v>
          </cell>
          <cell r="G632">
            <v>110505</v>
          </cell>
          <cell r="K632">
            <v>0</v>
          </cell>
          <cell r="M632" t="str">
            <v>DEL</v>
          </cell>
          <cell r="N632" t="str">
            <v>Resource</v>
          </cell>
          <cell r="Q632" t="str">
            <v>yes</v>
          </cell>
          <cell r="X632">
            <v>-524800</v>
          </cell>
          <cell r="Y632" t="str">
            <v xml:space="preserve"> </v>
          </cell>
          <cell r="Z632" t="str">
            <v xml:space="preserve"> </v>
          </cell>
        </row>
        <row r="633">
          <cell r="B633" t="str">
            <v>B35</v>
          </cell>
          <cell r="F633">
            <v>6</v>
          </cell>
          <cell r="G633">
            <v>110505</v>
          </cell>
          <cell r="K633">
            <v>0</v>
          </cell>
          <cell r="M633" t="str">
            <v>DEL</v>
          </cell>
          <cell r="N633" t="str">
            <v>Resource</v>
          </cell>
          <cell r="Q633" t="str">
            <v>yes</v>
          </cell>
          <cell r="X633" t="str">
            <v xml:space="preserve"> </v>
          </cell>
          <cell r="Y633">
            <v>-1644700</v>
          </cell>
          <cell r="Z633">
            <v>-1644700</v>
          </cell>
        </row>
        <row r="634">
          <cell r="B634" t="str">
            <v>B99</v>
          </cell>
          <cell r="F634">
            <v>9</v>
          </cell>
          <cell r="G634">
            <v>110401</v>
          </cell>
          <cell r="K634">
            <v>0</v>
          </cell>
          <cell r="M634" t="str">
            <v>DEL</v>
          </cell>
          <cell r="N634" t="str">
            <v>Resource</v>
          </cell>
          <cell r="Q634" t="str">
            <v>no</v>
          </cell>
          <cell r="X634" t="str">
            <v xml:space="preserve"> </v>
          </cell>
          <cell r="Y634" t="str">
            <v xml:space="preserve"> </v>
          </cell>
          <cell r="Z634" t="str">
            <v xml:space="preserve"> </v>
          </cell>
        </row>
        <row r="635">
          <cell r="B635" t="str">
            <v>B35</v>
          </cell>
          <cell r="F635">
            <v>6</v>
          </cell>
          <cell r="G635">
            <v>110505</v>
          </cell>
          <cell r="K635">
            <v>0</v>
          </cell>
          <cell r="M635" t="str">
            <v>DEL</v>
          </cell>
          <cell r="N635" t="str">
            <v>Resource</v>
          </cell>
          <cell r="Q635" t="str">
            <v>yes</v>
          </cell>
          <cell r="X635">
            <v>233900</v>
          </cell>
          <cell r="Y635" t="str">
            <v xml:space="preserve"> </v>
          </cell>
          <cell r="Z635" t="str">
            <v xml:space="preserve"> </v>
          </cell>
        </row>
        <row r="636">
          <cell r="B636" t="str">
            <v>B35</v>
          </cell>
          <cell r="F636">
            <v>6</v>
          </cell>
          <cell r="G636">
            <v>110505</v>
          </cell>
          <cell r="K636">
            <v>0</v>
          </cell>
          <cell r="M636" t="str">
            <v>DEL</v>
          </cell>
          <cell r="N636" t="str">
            <v>Resource</v>
          </cell>
          <cell r="Q636" t="str">
            <v>yes</v>
          </cell>
          <cell r="X636" t="str">
            <v xml:space="preserve"> </v>
          </cell>
          <cell r="Y636">
            <v>461900</v>
          </cell>
          <cell r="Z636">
            <v>461900</v>
          </cell>
        </row>
        <row r="637">
          <cell r="B637" t="str">
            <v>B35</v>
          </cell>
          <cell r="F637">
            <v>4</v>
          </cell>
          <cell r="G637">
            <v>110505</v>
          </cell>
          <cell r="K637">
            <v>0</v>
          </cell>
          <cell r="M637" t="str">
            <v>DEL</v>
          </cell>
          <cell r="N637" t="str">
            <v>Resource</v>
          </cell>
          <cell r="Q637" t="str">
            <v>yes</v>
          </cell>
          <cell r="X637" t="str">
            <v xml:space="preserve"> </v>
          </cell>
          <cell r="Y637" t="str">
            <v xml:space="preserve"> </v>
          </cell>
          <cell r="Z637" t="str">
            <v xml:space="preserve"> </v>
          </cell>
        </row>
        <row r="638">
          <cell r="B638" t="str">
            <v>B35</v>
          </cell>
          <cell r="F638">
            <v>4</v>
          </cell>
          <cell r="G638">
            <v>110505</v>
          </cell>
          <cell r="K638">
            <v>0</v>
          </cell>
          <cell r="M638" t="str">
            <v>DEL</v>
          </cell>
          <cell r="N638" t="str">
            <v>Resource</v>
          </cell>
          <cell r="Q638" t="str">
            <v>yes</v>
          </cell>
          <cell r="X638" t="str">
            <v xml:space="preserve"> </v>
          </cell>
          <cell r="Y638" t="str">
            <v xml:space="preserve"> </v>
          </cell>
          <cell r="Z638" t="str">
            <v xml:space="preserve"> </v>
          </cell>
        </row>
        <row r="639">
          <cell r="B639" t="str">
            <v>B35</v>
          </cell>
          <cell r="F639">
            <v>12</v>
          </cell>
          <cell r="G639">
            <v>110901</v>
          </cell>
          <cell r="K639">
            <v>0</v>
          </cell>
          <cell r="M639" t="str">
            <v>DEL</v>
          </cell>
          <cell r="N639" t="str">
            <v>Resource</v>
          </cell>
          <cell r="Q639" t="str">
            <v>yes</v>
          </cell>
          <cell r="X639">
            <v>5500</v>
          </cell>
          <cell r="Y639" t="str">
            <v xml:space="preserve"> </v>
          </cell>
          <cell r="Z639" t="str">
            <v xml:space="preserve"> </v>
          </cell>
        </row>
        <row r="640">
          <cell r="B640" t="str">
            <v>B35</v>
          </cell>
          <cell r="F640">
            <v>2</v>
          </cell>
          <cell r="G640">
            <v>110505</v>
          </cell>
          <cell r="K640">
            <v>0</v>
          </cell>
          <cell r="M640" t="str">
            <v>DEL</v>
          </cell>
          <cell r="N640" t="str">
            <v>Resource</v>
          </cell>
          <cell r="Q640" t="str">
            <v>yes</v>
          </cell>
          <cell r="X640" t="str">
            <v xml:space="preserve"> </v>
          </cell>
          <cell r="Y640">
            <v>1644700</v>
          </cell>
          <cell r="Z640">
            <v>1644700</v>
          </cell>
        </row>
        <row r="641">
          <cell r="B641" t="str">
            <v>B35</v>
          </cell>
          <cell r="F641">
            <v>2</v>
          </cell>
          <cell r="G641">
            <v>110505</v>
          </cell>
          <cell r="K641">
            <v>0</v>
          </cell>
          <cell r="M641" t="str">
            <v>DEL</v>
          </cell>
          <cell r="N641" t="str">
            <v>Resource</v>
          </cell>
          <cell r="Q641" t="str">
            <v>yes</v>
          </cell>
          <cell r="X641" t="str">
            <v xml:space="preserve"> </v>
          </cell>
          <cell r="Y641">
            <v>-461900</v>
          </cell>
          <cell r="Z641">
            <v>-461900</v>
          </cell>
        </row>
        <row r="642">
          <cell r="B642" t="str">
            <v>B35</v>
          </cell>
          <cell r="F642">
            <v>6</v>
          </cell>
          <cell r="G642">
            <v>110505</v>
          </cell>
          <cell r="K642">
            <v>0</v>
          </cell>
          <cell r="M642" t="str">
            <v>DEL</v>
          </cell>
          <cell r="N642" t="str">
            <v>Resource</v>
          </cell>
          <cell r="Q642" t="str">
            <v>yes</v>
          </cell>
          <cell r="X642" t="str">
            <v xml:space="preserve"> </v>
          </cell>
          <cell r="Y642" t="str">
            <v xml:space="preserve"> </v>
          </cell>
          <cell r="Z642" t="str">
            <v xml:space="preserve"> </v>
          </cell>
        </row>
        <row r="643">
          <cell r="B643" t="str">
            <v>B99</v>
          </cell>
          <cell r="F643">
            <v>8</v>
          </cell>
          <cell r="G643">
            <v>110801</v>
          </cell>
          <cell r="K643">
            <v>0</v>
          </cell>
          <cell r="M643" t="str">
            <v>AME</v>
          </cell>
          <cell r="N643" t="str">
            <v>Resource</v>
          </cell>
          <cell r="Q643" t="str">
            <v>no</v>
          </cell>
          <cell r="X643" t="str">
            <v xml:space="preserve"> </v>
          </cell>
          <cell r="Y643" t="str">
            <v xml:space="preserve"> </v>
          </cell>
          <cell r="Z643" t="str">
            <v xml:space="preserve"> </v>
          </cell>
        </row>
        <row r="644">
          <cell r="B644" t="str">
            <v>B35</v>
          </cell>
          <cell r="F644">
            <v>6</v>
          </cell>
          <cell r="G644">
            <v>110505</v>
          </cell>
          <cell r="K644">
            <v>0</v>
          </cell>
          <cell r="M644" t="str">
            <v>DEL</v>
          </cell>
          <cell r="N644" t="str">
            <v>Resource</v>
          </cell>
          <cell r="Q644" t="str">
            <v>yes</v>
          </cell>
          <cell r="X644" t="str">
            <v xml:space="preserve"> </v>
          </cell>
          <cell r="Y644" t="str">
            <v xml:space="preserve"> </v>
          </cell>
          <cell r="Z644" t="str">
            <v xml:space="preserve"> </v>
          </cell>
        </row>
        <row r="645">
          <cell r="B645" t="str">
            <v>B35</v>
          </cell>
          <cell r="F645">
            <v>1</v>
          </cell>
          <cell r="G645">
            <v>110506</v>
          </cell>
          <cell r="K645">
            <v>0</v>
          </cell>
          <cell r="M645" t="str">
            <v>DEL</v>
          </cell>
          <cell r="N645" t="str">
            <v>Resource</v>
          </cell>
          <cell r="Q645" t="str">
            <v>yes</v>
          </cell>
          <cell r="X645">
            <v>306850</v>
          </cell>
          <cell r="Y645" t="str">
            <v xml:space="preserve"> </v>
          </cell>
          <cell r="Z645" t="str">
            <v xml:space="preserve"> </v>
          </cell>
        </row>
        <row r="646">
          <cell r="B646" t="str">
            <v>B99</v>
          </cell>
          <cell r="F646">
            <v>12</v>
          </cell>
          <cell r="G646">
            <v>110401</v>
          </cell>
          <cell r="K646">
            <v>0</v>
          </cell>
          <cell r="M646" t="str">
            <v>DEL</v>
          </cell>
          <cell r="N646" t="str">
            <v>Resource</v>
          </cell>
          <cell r="Q646" t="str">
            <v>no</v>
          </cell>
          <cell r="X646">
            <v>-2431</v>
          </cell>
          <cell r="Y646" t="str">
            <v xml:space="preserve"> </v>
          </cell>
          <cell r="Z646" t="str">
            <v xml:space="preserve"> </v>
          </cell>
        </row>
        <row r="647">
          <cell r="B647" t="str">
            <v>B99</v>
          </cell>
          <cell r="F647">
            <v>9</v>
          </cell>
          <cell r="G647">
            <v>110101</v>
          </cell>
          <cell r="K647">
            <v>0</v>
          </cell>
          <cell r="M647" t="str">
            <v>non-budget</v>
          </cell>
          <cell r="N647" t="str">
            <v>non-budget</v>
          </cell>
          <cell r="Q647" t="str">
            <v>no</v>
          </cell>
          <cell r="X647" t="str">
            <v xml:space="preserve"> </v>
          </cell>
          <cell r="Y647" t="str">
            <v xml:space="preserve"> </v>
          </cell>
          <cell r="Z647" t="str">
            <v xml:space="preserve"> </v>
          </cell>
        </row>
        <row r="648">
          <cell r="B648" t="str">
            <v>B99</v>
          </cell>
          <cell r="F648">
            <v>12</v>
          </cell>
          <cell r="G648">
            <v>110407</v>
          </cell>
          <cell r="K648">
            <v>0</v>
          </cell>
          <cell r="M648" t="str">
            <v>DEL</v>
          </cell>
          <cell r="N648" t="str">
            <v>Resource</v>
          </cell>
          <cell r="Q648" t="str">
            <v>no</v>
          </cell>
          <cell r="X648" t="str">
            <v xml:space="preserve"> </v>
          </cell>
          <cell r="Y648" t="str">
            <v xml:space="preserve"> </v>
          </cell>
          <cell r="Z648" t="str">
            <v xml:space="preserve"> </v>
          </cell>
        </row>
        <row r="649">
          <cell r="B649" t="str">
            <v>B99</v>
          </cell>
          <cell r="F649">
            <v>12</v>
          </cell>
          <cell r="G649">
            <v>110407</v>
          </cell>
          <cell r="K649">
            <v>0</v>
          </cell>
          <cell r="M649" t="str">
            <v>DEL</v>
          </cell>
          <cell r="N649" t="str">
            <v>Resource</v>
          </cell>
          <cell r="Q649" t="str">
            <v>no</v>
          </cell>
          <cell r="X649">
            <v>-60</v>
          </cell>
          <cell r="Y649" t="str">
            <v xml:space="preserve"> </v>
          </cell>
          <cell r="Z649" t="str">
            <v xml:space="preserve"> </v>
          </cell>
        </row>
        <row r="650">
          <cell r="B650" t="str">
            <v>B35</v>
          </cell>
          <cell r="F650">
            <v>1</v>
          </cell>
          <cell r="G650">
            <v>110506</v>
          </cell>
          <cell r="K650">
            <v>0</v>
          </cell>
          <cell r="M650" t="str">
            <v>DEL</v>
          </cell>
          <cell r="N650" t="str">
            <v>Resource</v>
          </cell>
          <cell r="Q650" t="str">
            <v>yes</v>
          </cell>
          <cell r="X650">
            <v>-50</v>
          </cell>
          <cell r="Y650" t="str">
            <v xml:space="preserve"> </v>
          </cell>
          <cell r="Z650" t="str">
            <v xml:space="preserve"> </v>
          </cell>
        </row>
        <row r="651">
          <cell r="B651" t="str">
            <v>B35</v>
          </cell>
          <cell r="F651">
            <v>6</v>
          </cell>
          <cell r="G651">
            <v>110506</v>
          </cell>
          <cell r="K651">
            <v>0</v>
          </cell>
          <cell r="M651" t="str">
            <v>DEL</v>
          </cell>
          <cell r="N651" t="str">
            <v>Resource</v>
          </cell>
          <cell r="Q651" t="str">
            <v>yes</v>
          </cell>
          <cell r="X651">
            <v>50</v>
          </cell>
          <cell r="Y651" t="str">
            <v xml:space="preserve"> </v>
          </cell>
          <cell r="Z651" t="str">
            <v xml:space="preserve"> </v>
          </cell>
        </row>
        <row r="652">
          <cell r="B652" t="str">
            <v>B35</v>
          </cell>
          <cell r="F652">
            <v>6</v>
          </cell>
          <cell r="G652">
            <v>110506</v>
          </cell>
          <cell r="K652">
            <v>0</v>
          </cell>
          <cell r="M652" t="str">
            <v>DEL</v>
          </cell>
          <cell r="N652" t="str">
            <v>Resource</v>
          </cell>
          <cell r="Q652" t="str">
            <v>yes</v>
          </cell>
          <cell r="X652">
            <v>47310</v>
          </cell>
          <cell r="Y652" t="str">
            <v xml:space="preserve"> </v>
          </cell>
          <cell r="Z652" t="str">
            <v xml:space="preserve"> </v>
          </cell>
        </row>
        <row r="653">
          <cell r="B653" t="str">
            <v>B35</v>
          </cell>
          <cell r="F653">
            <v>6</v>
          </cell>
          <cell r="G653">
            <v>110506</v>
          </cell>
          <cell r="K653">
            <v>0</v>
          </cell>
          <cell r="M653" t="str">
            <v>DEL</v>
          </cell>
          <cell r="N653" t="str">
            <v>Resource</v>
          </cell>
          <cell r="Q653" t="str">
            <v>yes</v>
          </cell>
          <cell r="X653" t="str">
            <v xml:space="preserve"> </v>
          </cell>
          <cell r="Y653">
            <v>54310</v>
          </cell>
          <cell r="Z653">
            <v>68360</v>
          </cell>
        </row>
        <row r="654">
          <cell r="B654" t="str">
            <v>B35</v>
          </cell>
          <cell r="F654">
            <v>6</v>
          </cell>
          <cell r="G654">
            <v>110506</v>
          </cell>
          <cell r="K654">
            <v>0</v>
          </cell>
          <cell r="M654" t="str">
            <v>DEL</v>
          </cell>
          <cell r="N654" t="str">
            <v>Resource</v>
          </cell>
          <cell r="Q654" t="str">
            <v>yes</v>
          </cell>
          <cell r="X654">
            <v>-50</v>
          </cell>
          <cell r="Y654" t="str">
            <v xml:space="preserve"> </v>
          </cell>
          <cell r="Z654" t="str">
            <v xml:space="preserve"> </v>
          </cell>
        </row>
        <row r="655">
          <cell r="B655" t="str">
            <v>B35</v>
          </cell>
          <cell r="F655">
            <v>4</v>
          </cell>
          <cell r="G655">
            <v>110506</v>
          </cell>
          <cell r="K655">
            <v>0</v>
          </cell>
          <cell r="M655" t="str">
            <v>DEL</v>
          </cell>
          <cell r="N655" t="str">
            <v>Resource</v>
          </cell>
          <cell r="Q655" t="str">
            <v>yes</v>
          </cell>
          <cell r="X655" t="str">
            <v xml:space="preserve"> </v>
          </cell>
          <cell r="Y655" t="str">
            <v xml:space="preserve"> </v>
          </cell>
          <cell r="Z655" t="str">
            <v xml:space="preserve"> </v>
          </cell>
        </row>
        <row r="656">
          <cell r="B656" t="str">
            <v>B35</v>
          </cell>
          <cell r="F656">
            <v>4</v>
          </cell>
          <cell r="G656">
            <v>110506</v>
          </cell>
          <cell r="K656">
            <v>0</v>
          </cell>
          <cell r="M656" t="str">
            <v>DEL</v>
          </cell>
          <cell r="N656" t="str">
            <v>Resource</v>
          </cell>
          <cell r="Q656" t="str">
            <v>yes</v>
          </cell>
          <cell r="X656" t="str">
            <v xml:space="preserve"> </v>
          </cell>
          <cell r="Y656" t="str">
            <v xml:space="preserve"> </v>
          </cell>
          <cell r="Z656" t="str">
            <v xml:space="preserve"> </v>
          </cell>
        </row>
        <row r="657">
          <cell r="B657" t="str">
            <v>B35</v>
          </cell>
          <cell r="F657">
            <v>12</v>
          </cell>
          <cell r="G657">
            <v>110901</v>
          </cell>
          <cell r="K657">
            <v>0</v>
          </cell>
          <cell r="M657" t="str">
            <v>DEL</v>
          </cell>
          <cell r="N657" t="str">
            <v>Resource</v>
          </cell>
          <cell r="Q657" t="str">
            <v>yes</v>
          </cell>
          <cell r="X657" t="str">
            <v xml:space="preserve"> </v>
          </cell>
          <cell r="Y657" t="str">
            <v xml:space="preserve"> </v>
          </cell>
          <cell r="Z657" t="str">
            <v xml:space="preserve"> </v>
          </cell>
        </row>
        <row r="658">
          <cell r="B658" t="str">
            <v>B35</v>
          </cell>
          <cell r="F658">
            <v>2</v>
          </cell>
          <cell r="G658">
            <v>110506</v>
          </cell>
          <cell r="K658">
            <v>0</v>
          </cell>
          <cell r="M658" t="str">
            <v>DEL</v>
          </cell>
          <cell r="N658" t="str">
            <v>Resource</v>
          </cell>
          <cell r="Q658" t="str">
            <v>yes</v>
          </cell>
          <cell r="X658" t="str">
            <v xml:space="preserve"> </v>
          </cell>
          <cell r="Y658">
            <v>306850</v>
          </cell>
          <cell r="Z658">
            <v>306850</v>
          </cell>
        </row>
        <row r="659">
          <cell r="B659" t="str">
            <v>B35</v>
          </cell>
          <cell r="F659">
            <v>2</v>
          </cell>
          <cell r="G659">
            <v>110506</v>
          </cell>
          <cell r="K659">
            <v>0</v>
          </cell>
          <cell r="M659" t="str">
            <v>DEL</v>
          </cell>
          <cell r="N659" t="str">
            <v>Resource</v>
          </cell>
          <cell r="Q659" t="str">
            <v>yes</v>
          </cell>
          <cell r="X659" t="str">
            <v xml:space="preserve"> </v>
          </cell>
          <cell r="Y659">
            <v>-50</v>
          </cell>
          <cell r="Z659">
            <v>-50</v>
          </cell>
        </row>
        <row r="660">
          <cell r="B660" t="str">
            <v>B35</v>
          </cell>
          <cell r="F660">
            <v>6</v>
          </cell>
          <cell r="G660">
            <v>110506</v>
          </cell>
          <cell r="K660">
            <v>0</v>
          </cell>
          <cell r="M660" t="str">
            <v>DEL</v>
          </cell>
          <cell r="N660" t="str">
            <v>Resource</v>
          </cell>
          <cell r="Q660" t="str">
            <v>yes</v>
          </cell>
          <cell r="X660" t="str">
            <v xml:space="preserve"> </v>
          </cell>
          <cell r="Y660" t="str">
            <v xml:space="preserve"> </v>
          </cell>
          <cell r="Z660" t="str">
            <v xml:space="preserve"> </v>
          </cell>
        </row>
        <row r="661">
          <cell r="B661" t="str">
            <v>B35</v>
          </cell>
          <cell r="F661">
            <v>1</v>
          </cell>
          <cell r="G661">
            <v>110901</v>
          </cell>
          <cell r="K661">
            <v>0</v>
          </cell>
          <cell r="M661" t="str">
            <v>DEL</v>
          </cell>
          <cell r="N661" t="str">
            <v>Resource</v>
          </cell>
          <cell r="Q661" t="str">
            <v>yes</v>
          </cell>
          <cell r="X661" t="str">
            <v xml:space="preserve"> </v>
          </cell>
          <cell r="Y661" t="str">
            <v xml:space="preserve"> </v>
          </cell>
          <cell r="Z661" t="str">
            <v xml:space="preserve"> </v>
          </cell>
        </row>
        <row r="662">
          <cell r="B662" t="str">
            <v>B35</v>
          </cell>
          <cell r="F662">
            <v>6</v>
          </cell>
          <cell r="G662">
            <v>110901</v>
          </cell>
          <cell r="K662">
            <v>0</v>
          </cell>
          <cell r="M662" t="str">
            <v>DEL</v>
          </cell>
          <cell r="N662" t="str">
            <v>Resource</v>
          </cell>
          <cell r="Q662" t="str">
            <v>yes</v>
          </cell>
          <cell r="X662">
            <v>10000</v>
          </cell>
          <cell r="Y662" t="str">
            <v xml:space="preserve"> </v>
          </cell>
          <cell r="Z662" t="str">
            <v xml:space="preserve"> </v>
          </cell>
        </row>
        <row r="663">
          <cell r="B663" t="str">
            <v>B35</v>
          </cell>
          <cell r="F663">
            <v>1</v>
          </cell>
          <cell r="G663">
            <v>110101</v>
          </cell>
          <cell r="K663">
            <v>0</v>
          </cell>
          <cell r="M663" t="str">
            <v>non-budget</v>
          </cell>
          <cell r="N663" t="str">
            <v>non-budget</v>
          </cell>
          <cell r="Q663" t="str">
            <v>yes</v>
          </cell>
          <cell r="X663">
            <v>1331000</v>
          </cell>
          <cell r="Y663" t="str">
            <v xml:space="preserve"> </v>
          </cell>
          <cell r="Z663" t="str">
            <v xml:space="preserve"> </v>
          </cell>
        </row>
        <row r="664">
          <cell r="B664" t="str">
            <v>B35</v>
          </cell>
          <cell r="F664">
            <v>1</v>
          </cell>
          <cell r="G664">
            <v>110101</v>
          </cell>
          <cell r="K664">
            <v>0</v>
          </cell>
          <cell r="M664" t="str">
            <v>non-budget</v>
          </cell>
          <cell r="N664" t="str">
            <v>non-budget</v>
          </cell>
          <cell r="Q664" t="str">
            <v>yes</v>
          </cell>
          <cell r="X664">
            <v>448788</v>
          </cell>
          <cell r="Y664" t="str">
            <v xml:space="preserve"> </v>
          </cell>
          <cell r="Z664" t="str">
            <v xml:space="preserve"> </v>
          </cell>
        </row>
        <row r="665">
          <cell r="B665" t="str">
            <v>B35</v>
          </cell>
          <cell r="F665">
            <v>1</v>
          </cell>
          <cell r="G665">
            <v>110202</v>
          </cell>
          <cell r="K665" t="str">
            <v>PSS</v>
          </cell>
          <cell r="M665" t="str">
            <v>non-budget</v>
          </cell>
          <cell r="N665" t="str">
            <v>non-budget</v>
          </cell>
          <cell r="Q665" t="str">
            <v>yes</v>
          </cell>
          <cell r="X665">
            <v>-448788</v>
          </cell>
          <cell r="Y665" t="str">
            <v xml:space="preserve"> </v>
          </cell>
          <cell r="Z665" t="str">
            <v xml:space="preserve"> </v>
          </cell>
        </row>
        <row r="666">
          <cell r="B666" t="str">
            <v>B35</v>
          </cell>
          <cell r="F666">
            <v>4</v>
          </cell>
          <cell r="G666">
            <v>110101</v>
          </cell>
          <cell r="K666">
            <v>0</v>
          </cell>
          <cell r="M666" t="str">
            <v>non-budget</v>
          </cell>
          <cell r="N666" t="str">
            <v>non-budget</v>
          </cell>
          <cell r="Q666" t="str">
            <v>yes</v>
          </cell>
          <cell r="X666" t="str">
            <v xml:space="preserve"> </v>
          </cell>
          <cell r="Y666">
            <v>1331000</v>
          </cell>
          <cell r="Z666">
            <v>1331000</v>
          </cell>
        </row>
        <row r="667">
          <cell r="B667" t="str">
            <v>B99</v>
          </cell>
          <cell r="F667">
            <v>12</v>
          </cell>
          <cell r="G667">
            <v>110407</v>
          </cell>
          <cell r="K667">
            <v>0</v>
          </cell>
          <cell r="M667" t="str">
            <v>DEL</v>
          </cell>
          <cell r="N667" t="str">
            <v>Resource</v>
          </cell>
          <cell r="Q667" t="str">
            <v>no</v>
          </cell>
          <cell r="X667" t="str">
            <v xml:space="preserve"> </v>
          </cell>
          <cell r="Y667" t="str">
            <v xml:space="preserve"> </v>
          </cell>
          <cell r="Z667" t="str">
            <v xml:space="preserve"> </v>
          </cell>
        </row>
        <row r="668">
          <cell r="B668" t="str">
            <v>B35</v>
          </cell>
          <cell r="F668">
            <v>5</v>
          </cell>
          <cell r="G668">
            <v>110101</v>
          </cell>
          <cell r="K668">
            <v>0</v>
          </cell>
          <cell r="M668" t="str">
            <v>non-budget</v>
          </cell>
          <cell r="N668" t="str">
            <v>non-budget</v>
          </cell>
          <cell r="Q668" t="str">
            <v>yes</v>
          </cell>
          <cell r="X668">
            <v>172500</v>
          </cell>
          <cell r="Y668">
            <v>172500</v>
          </cell>
          <cell r="Z668">
            <v>172500</v>
          </cell>
        </row>
        <row r="669">
          <cell r="B669" t="str">
            <v>B35</v>
          </cell>
          <cell r="F669">
            <v>3</v>
          </cell>
          <cell r="G669">
            <v>110901</v>
          </cell>
          <cell r="K669">
            <v>0</v>
          </cell>
          <cell r="M669" t="str">
            <v>DEL</v>
          </cell>
          <cell r="N669" t="str">
            <v>Resource</v>
          </cell>
          <cell r="Q669" t="str">
            <v>yes</v>
          </cell>
          <cell r="X669" t="str">
            <v xml:space="preserve"> </v>
          </cell>
          <cell r="Y669" t="str">
            <v xml:space="preserve"> </v>
          </cell>
          <cell r="Z669" t="str">
            <v xml:space="preserve"> </v>
          </cell>
        </row>
        <row r="670">
          <cell r="B670" t="str">
            <v>B99</v>
          </cell>
          <cell r="F670">
            <v>3</v>
          </cell>
          <cell r="G670">
            <v>110407</v>
          </cell>
          <cell r="K670">
            <v>0</v>
          </cell>
          <cell r="M670" t="str">
            <v>DEL</v>
          </cell>
          <cell r="N670" t="str">
            <v>Resource</v>
          </cell>
          <cell r="Q670" t="str">
            <v>no</v>
          </cell>
          <cell r="X670" t="str">
            <v xml:space="preserve"> </v>
          </cell>
          <cell r="Y670" t="str">
            <v xml:space="preserve"> </v>
          </cell>
          <cell r="Z670" t="str">
            <v xml:space="preserve"> </v>
          </cell>
        </row>
        <row r="671">
          <cell r="B671" t="str">
            <v>D10</v>
          </cell>
          <cell r="F671">
            <v>3</v>
          </cell>
          <cell r="G671">
            <v>110101</v>
          </cell>
          <cell r="K671">
            <v>0</v>
          </cell>
          <cell r="M671" t="str">
            <v>DEL</v>
          </cell>
          <cell r="N671" t="str">
            <v>Resource</v>
          </cell>
          <cell r="Q671" t="str">
            <v>yes</v>
          </cell>
          <cell r="X671">
            <v>-126000</v>
          </cell>
          <cell r="Y671" t="str">
            <v xml:space="preserve"> </v>
          </cell>
          <cell r="Z671" t="str">
            <v xml:space="preserve"> </v>
          </cell>
        </row>
        <row r="672">
          <cell r="B672" t="str">
            <v>B99</v>
          </cell>
          <cell r="F672">
            <v>12</v>
          </cell>
          <cell r="G672">
            <v>110407</v>
          </cell>
          <cell r="K672">
            <v>0</v>
          </cell>
          <cell r="M672" t="str">
            <v>DEL</v>
          </cell>
          <cell r="N672" t="str">
            <v>Resource</v>
          </cell>
          <cell r="Q672" t="str">
            <v>no</v>
          </cell>
          <cell r="X672" t="str">
            <v xml:space="preserve"> </v>
          </cell>
          <cell r="Y672" t="str">
            <v xml:space="preserve"> </v>
          </cell>
          <cell r="Z672" t="str">
            <v xml:space="preserve"> </v>
          </cell>
        </row>
        <row r="673">
          <cell r="B673" t="str">
            <v>B35</v>
          </cell>
          <cell r="F673">
            <v>6</v>
          </cell>
          <cell r="G673">
            <v>110101</v>
          </cell>
          <cell r="K673">
            <v>0</v>
          </cell>
          <cell r="M673" t="str">
            <v>non-budget</v>
          </cell>
          <cell r="N673" t="str">
            <v>non-budget</v>
          </cell>
          <cell r="Q673" t="str">
            <v>yes</v>
          </cell>
          <cell r="X673" t="str">
            <v xml:space="preserve"> </v>
          </cell>
          <cell r="Y673" t="str">
            <v xml:space="preserve"> </v>
          </cell>
          <cell r="Z673" t="str">
            <v xml:space="preserve"> </v>
          </cell>
        </row>
        <row r="674">
          <cell r="B674" t="str">
            <v>B99</v>
          </cell>
          <cell r="F674">
            <v>12</v>
          </cell>
          <cell r="G674">
            <v>110407</v>
          </cell>
          <cell r="K674">
            <v>0</v>
          </cell>
          <cell r="M674" t="str">
            <v>DEL</v>
          </cell>
          <cell r="N674" t="str">
            <v>Resource</v>
          </cell>
          <cell r="Q674" t="str">
            <v>no</v>
          </cell>
          <cell r="X674">
            <v>-21</v>
          </cell>
          <cell r="Y674" t="str">
            <v xml:space="preserve"> </v>
          </cell>
          <cell r="Z674" t="str">
            <v xml:space="preserve"> </v>
          </cell>
        </row>
        <row r="675">
          <cell r="B675" t="str">
            <v>B35</v>
          </cell>
          <cell r="F675">
            <v>6</v>
          </cell>
          <cell r="G675">
            <v>110101</v>
          </cell>
          <cell r="K675">
            <v>0</v>
          </cell>
          <cell r="M675" t="str">
            <v>non-budget</v>
          </cell>
          <cell r="N675" t="str">
            <v>non-budget</v>
          </cell>
          <cell r="Q675" t="str">
            <v>yes</v>
          </cell>
          <cell r="X675" t="str">
            <v xml:space="preserve"> </v>
          </cell>
          <cell r="Y675" t="str">
            <v xml:space="preserve"> </v>
          </cell>
          <cell r="Z675" t="str">
            <v xml:space="preserve"> </v>
          </cell>
        </row>
        <row r="676">
          <cell r="B676" t="str">
            <v>B35</v>
          </cell>
          <cell r="F676">
            <v>6</v>
          </cell>
          <cell r="G676">
            <v>110101</v>
          </cell>
          <cell r="K676">
            <v>0</v>
          </cell>
          <cell r="M676" t="str">
            <v>non-budget</v>
          </cell>
          <cell r="N676" t="str">
            <v>non-budget</v>
          </cell>
          <cell r="Q676" t="str">
            <v>yes</v>
          </cell>
          <cell r="X676" t="str">
            <v xml:space="preserve"> </v>
          </cell>
          <cell r="Y676" t="str">
            <v xml:space="preserve"> </v>
          </cell>
          <cell r="Z676" t="str">
            <v xml:space="preserve"> </v>
          </cell>
        </row>
        <row r="677">
          <cell r="B677" t="str">
            <v>B35</v>
          </cell>
          <cell r="F677">
            <v>6</v>
          </cell>
          <cell r="G677">
            <v>110202</v>
          </cell>
          <cell r="K677" t="str">
            <v>PSS</v>
          </cell>
          <cell r="M677" t="str">
            <v>non-budget</v>
          </cell>
          <cell r="N677" t="str">
            <v>non-budget</v>
          </cell>
          <cell r="Q677" t="str">
            <v>yes</v>
          </cell>
          <cell r="X677" t="str">
            <v xml:space="preserve"> </v>
          </cell>
          <cell r="Y677" t="str">
            <v xml:space="preserve"> </v>
          </cell>
          <cell r="Z677" t="str">
            <v xml:space="preserve"> </v>
          </cell>
        </row>
        <row r="678">
          <cell r="B678" t="str">
            <v>B35</v>
          </cell>
          <cell r="F678">
            <v>6</v>
          </cell>
          <cell r="G678">
            <v>110202</v>
          </cell>
          <cell r="K678" t="str">
            <v>PSS</v>
          </cell>
          <cell r="M678" t="str">
            <v>non-budget</v>
          </cell>
          <cell r="N678" t="str">
            <v>non-budget</v>
          </cell>
          <cell r="Q678" t="str">
            <v>yes</v>
          </cell>
          <cell r="X678" t="str">
            <v xml:space="preserve"> </v>
          </cell>
          <cell r="Y678" t="str">
            <v xml:space="preserve"> </v>
          </cell>
          <cell r="Z678" t="str">
            <v xml:space="preserve"> </v>
          </cell>
        </row>
        <row r="679">
          <cell r="B679" t="str">
            <v>B35</v>
          </cell>
          <cell r="F679">
            <v>6</v>
          </cell>
          <cell r="G679">
            <v>110202</v>
          </cell>
          <cell r="K679" t="str">
            <v>PSS</v>
          </cell>
          <cell r="M679" t="str">
            <v>non-budget</v>
          </cell>
          <cell r="N679" t="str">
            <v>non-budget</v>
          </cell>
          <cell r="Q679" t="str">
            <v>yes</v>
          </cell>
          <cell r="X679" t="str">
            <v xml:space="preserve"> </v>
          </cell>
          <cell r="Y679" t="str">
            <v xml:space="preserve"> </v>
          </cell>
          <cell r="Z679" t="str">
            <v xml:space="preserve"> </v>
          </cell>
        </row>
        <row r="680">
          <cell r="B680" t="str">
            <v>B35</v>
          </cell>
          <cell r="F680">
            <v>6</v>
          </cell>
          <cell r="G680">
            <v>110202</v>
          </cell>
          <cell r="K680" t="str">
            <v>PSS</v>
          </cell>
          <cell r="M680" t="str">
            <v>non-budget</v>
          </cell>
          <cell r="N680" t="str">
            <v>non-budget</v>
          </cell>
          <cell r="Q680" t="str">
            <v>yes</v>
          </cell>
          <cell r="X680" t="str">
            <v xml:space="preserve"> </v>
          </cell>
          <cell r="Y680" t="str">
            <v xml:space="preserve"> </v>
          </cell>
          <cell r="Z680" t="str">
            <v xml:space="preserve"> </v>
          </cell>
        </row>
        <row r="681">
          <cell r="B681" t="str">
            <v>B99</v>
          </cell>
          <cell r="F681">
            <v>1</v>
          </cell>
          <cell r="G681">
            <v>110402</v>
          </cell>
          <cell r="K681">
            <v>0</v>
          </cell>
          <cell r="M681" t="str">
            <v>non-budget</v>
          </cell>
          <cell r="N681" t="str">
            <v>non-budget</v>
          </cell>
          <cell r="Q681" t="str">
            <v>no</v>
          </cell>
          <cell r="X681" t="str">
            <v xml:space="preserve"> </v>
          </cell>
          <cell r="Y681" t="str">
            <v xml:space="preserve"> </v>
          </cell>
          <cell r="Z681" t="str">
            <v xml:space="preserve"> </v>
          </cell>
        </row>
        <row r="682">
          <cell r="B682" t="str">
            <v>D10</v>
          </cell>
          <cell r="F682">
            <v>3</v>
          </cell>
          <cell r="G682">
            <v>110101</v>
          </cell>
          <cell r="K682">
            <v>0</v>
          </cell>
          <cell r="M682" t="str">
            <v>DEL</v>
          </cell>
          <cell r="N682" t="str">
            <v>Resource</v>
          </cell>
          <cell r="Q682" t="str">
            <v>yes</v>
          </cell>
          <cell r="X682" t="str">
            <v xml:space="preserve"> </v>
          </cell>
          <cell r="Y682" t="str">
            <v xml:space="preserve"> </v>
          </cell>
          <cell r="Z682" t="str">
            <v xml:space="preserve"> </v>
          </cell>
        </row>
        <row r="683">
          <cell r="B683" t="str">
            <v>B80</v>
          </cell>
          <cell r="F683">
            <v>1</v>
          </cell>
          <cell r="G683">
            <v>110302</v>
          </cell>
          <cell r="K683">
            <v>0</v>
          </cell>
          <cell r="M683" t="str">
            <v>DEL</v>
          </cell>
          <cell r="N683" t="str">
            <v>Resource</v>
          </cell>
          <cell r="Q683" t="str">
            <v>yes</v>
          </cell>
          <cell r="X683">
            <v>-1</v>
          </cell>
          <cell r="Y683" t="str">
            <v xml:space="preserve"> </v>
          </cell>
          <cell r="Z683" t="str">
            <v xml:space="preserve"> </v>
          </cell>
        </row>
        <row r="684">
          <cell r="B684" t="str">
            <v>B80</v>
          </cell>
          <cell r="F684">
            <v>8</v>
          </cell>
          <cell r="G684">
            <v>110302</v>
          </cell>
          <cell r="K684">
            <v>0</v>
          </cell>
          <cell r="M684" t="str">
            <v>DEL</v>
          </cell>
          <cell r="N684" t="str">
            <v>Resource</v>
          </cell>
          <cell r="Q684" t="str">
            <v>yes</v>
          </cell>
          <cell r="X684" t="str">
            <v xml:space="preserve"> </v>
          </cell>
          <cell r="Y684" t="str">
            <v xml:space="preserve"> </v>
          </cell>
          <cell r="Z684" t="str">
            <v xml:space="preserve"> </v>
          </cell>
        </row>
        <row r="685">
          <cell r="B685" t="str">
            <v>B80</v>
          </cell>
          <cell r="F685">
            <v>2</v>
          </cell>
          <cell r="G685">
            <v>110302</v>
          </cell>
          <cell r="K685">
            <v>0</v>
          </cell>
          <cell r="M685" t="str">
            <v>DEL</v>
          </cell>
          <cell r="N685" t="str">
            <v>Resource</v>
          </cell>
          <cell r="Q685" t="str">
            <v>yes</v>
          </cell>
          <cell r="X685" t="str">
            <v xml:space="preserve"> </v>
          </cell>
          <cell r="Y685">
            <v>-1</v>
          </cell>
          <cell r="Z685">
            <v>-1</v>
          </cell>
        </row>
        <row r="686">
          <cell r="B686" t="str">
            <v>B80</v>
          </cell>
          <cell r="F686">
            <v>9</v>
          </cell>
          <cell r="G686">
            <v>110302</v>
          </cell>
          <cell r="K686">
            <v>0</v>
          </cell>
          <cell r="M686" t="str">
            <v>DEL</v>
          </cell>
          <cell r="N686" t="str">
            <v>Resource</v>
          </cell>
          <cell r="Q686" t="str">
            <v>yes</v>
          </cell>
          <cell r="X686" t="str">
            <v xml:space="preserve"> </v>
          </cell>
          <cell r="Y686" t="str">
            <v xml:space="preserve"> </v>
          </cell>
          <cell r="Z686" t="str">
            <v xml:space="preserve"> </v>
          </cell>
        </row>
        <row r="687">
          <cell r="B687" t="str">
            <v>B80</v>
          </cell>
          <cell r="F687">
            <v>12</v>
          </cell>
          <cell r="G687">
            <v>110302</v>
          </cell>
          <cell r="K687">
            <v>0</v>
          </cell>
          <cell r="M687" t="str">
            <v>DEL</v>
          </cell>
          <cell r="N687" t="str">
            <v>Resource</v>
          </cell>
          <cell r="Q687" t="str">
            <v>yes</v>
          </cell>
          <cell r="X687" t="str">
            <v xml:space="preserve"> </v>
          </cell>
          <cell r="Y687" t="str">
            <v xml:space="preserve"> </v>
          </cell>
          <cell r="Z687" t="str">
            <v xml:space="preserve"> </v>
          </cell>
        </row>
        <row r="688">
          <cell r="B688" t="str">
            <v>B99</v>
          </cell>
          <cell r="F688">
            <v>1</v>
          </cell>
          <cell r="G688">
            <v>110403</v>
          </cell>
          <cell r="K688">
            <v>0</v>
          </cell>
          <cell r="M688" t="str">
            <v>non-budget</v>
          </cell>
          <cell r="N688" t="str">
            <v>non-budget</v>
          </cell>
          <cell r="Q688" t="str">
            <v>no</v>
          </cell>
          <cell r="X688" t="str">
            <v xml:space="preserve"> </v>
          </cell>
          <cell r="Y688" t="str">
            <v xml:space="preserve"> </v>
          </cell>
          <cell r="Z688" t="str">
            <v xml:space="preserve"> </v>
          </cell>
        </row>
        <row r="689">
          <cell r="B689" t="str">
            <v>B99</v>
          </cell>
          <cell r="F689">
            <v>1</v>
          </cell>
          <cell r="G689">
            <v>110401</v>
          </cell>
          <cell r="K689">
            <v>0</v>
          </cell>
          <cell r="M689" t="str">
            <v>DEL</v>
          </cell>
          <cell r="N689" t="str">
            <v>Resource</v>
          </cell>
          <cell r="Q689" t="str">
            <v>no</v>
          </cell>
          <cell r="X689">
            <v>4231</v>
          </cell>
          <cell r="Y689" t="str">
            <v xml:space="preserve"> </v>
          </cell>
          <cell r="Z689" t="str">
            <v xml:space="preserve"> </v>
          </cell>
        </row>
        <row r="690">
          <cell r="B690" t="str">
            <v>B80</v>
          </cell>
          <cell r="F690">
            <v>12</v>
          </cell>
          <cell r="G690">
            <v>110302</v>
          </cell>
          <cell r="K690">
            <v>0</v>
          </cell>
          <cell r="M690" t="str">
            <v>DEL</v>
          </cell>
          <cell r="N690" t="str">
            <v>Resource</v>
          </cell>
          <cell r="Q690" t="str">
            <v>yes</v>
          </cell>
          <cell r="X690">
            <v>-490</v>
          </cell>
          <cell r="Y690" t="str">
            <v xml:space="preserve"> </v>
          </cell>
          <cell r="Z690" t="str">
            <v xml:space="preserve"> </v>
          </cell>
        </row>
        <row r="691">
          <cell r="B691" t="str">
            <v>C35</v>
          </cell>
          <cell r="F691">
            <v>1</v>
          </cell>
          <cell r="G691">
            <v>110403</v>
          </cell>
          <cell r="K691">
            <v>0</v>
          </cell>
          <cell r="M691" t="str">
            <v>DEL</v>
          </cell>
          <cell r="N691" t="str">
            <v>Resource</v>
          </cell>
          <cell r="Q691" t="str">
            <v>yes</v>
          </cell>
          <cell r="X691" t="str">
            <v xml:space="preserve"> </v>
          </cell>
          <cell r="Y691" t="str">
            <v xml:space="preserve"> </v>
          </cell>
          <cell r="Z691" t="str">
            <v xml:space="preserve"> </v>
          </cell>
        </row>
        <row r="692">
          <cell r="B692" t="str">
            <v>C35</v>
          </cell>
          <cell r="F692">
            <v>1</v>
          </cell>
          <cell r="G692">
            <v>110409</v>
          </cell>
          <cell r="K692">
            <v>0</v>
          </cell>
          <cell r="M692" t="str">
            <v>DEL</v>
          </cell>
          <cell r="N692" t="str">
            <v>Resource</v>
          </cell>
          <cell r="Q692" t="str">
            <v>yes</v>
          </cell>
          <cell r="X692" t="str">
            <v xml:space="preserve"> </v>
          </cell>
          <cell r="Y692" t="str">
            <v xml:space="preserve"> </v>
          </cell>
          <cell r="Z692" t="str">
            <v xml:space="preserve"> </v>
          </cell>
        </row>
        <row r="693">
          <cell r="B693" t="str">
            <v>D10</v>
          </cell>
          <cell r="F693">
            <v>1</v>
          </cell>
          <cell r="G693">
            <v>110101</v>
          </cell>
          <cell r="K693">
            <v>0</v>
          </cell>
          <cell r="M693" t="str">
            <v>DEL</v>
          </cell>
          <cell r="N693" t="str">
            <v>Resource</v>
          </cell>
          <cell r="Q693" t="str">
            <v>yes</v>
          </cell>
          <cell r="X693">
            <v>482219</v>
          </cell>
          <cell r="Y693" t="str">
            <v xml:space="preserve"> </v>
          </cell>
          <cell r="Z693" t="str">
            <v xml:space="preserve"> </v>
          </cell>
        </row>
        <row r="694">
          <cell r="B694" t="str">
            <v>B99</v>
          </cell>
          <cell r="F694">
            <v>2</v>
          </cell>
          <cell r="G694">
            <v>110401</v>
          </cell>
          <cell r="K694">
            <v>0</v>
          </cell>
          <cell r="M694" t="str">
            <v>DEL</v>
          </cell>
          <cell r="N694" t="str">
            <v>Resource</v>
          </cell>
          <cell r="Q694" t="str">
            <v>no</v>
          </cell>
          <cell r="X694" t="str">
            <v xml:space="preserve"> </v>
          </cell>
          <cell r="Y694">
            <v>4231</v>
          </cell>
          <cell r="Z694">
            <v>4231</v>
          </cell>
        </row>
        <row r="695">
          <cell r="B695" t="str">
            <v>B99</v>
          </cell>
          <cell r="F695">
            <v>1</v>
          </cell>
          <cell r="G695">
            <v>110401</v>
          </cell>
          <cell r="K695">
            <v>0</v>
          </cell>
          <cell r="M695" t="str">
            <v>DEL</v>
          </cell>
          <cell r="N695" t="str">
            <v>Resource</v>
          </cell>
          <cell r="Q695" t="str">
            <v>no</v>
          </cell>
          <cell r="X695">
            <v>2460</v>
          </cell>
          <cell r="Y695" t="str">
            <v xml:space="preserve"> </v>
          </cell>
          <cell r="Z695" t="str">
            <v xml:space="preserve"> </v>
          </cell>
        </row>
        <row r="696">
          <cell r="B696" t="str">
            <v>B99</v>
          </cell>
          <cell r="F696">
            <v>1</v>
          </cell>
          <cell r="G696">
            <v>110401</v>
          </cell>
          <cell r="K696">
            <v>0</v>
          </cell>
          <cell r="M696" t="str">
            <v>DEL</v>
          </cell>
          <cell r="N696" t="str">
            <v>Resource</v>
          </cell>
          <cell r="Q696" t="str">
            <v>no</v>
          </cell>
          <cell r="X696">
            <v>500</v>
          </cell>
          <cell r="Y696" t="str">
            <v xml:space="preserve"> </v>
          </cell>
          <cell r="Z696" t="str">
            <v xml:space="preserve"> </v>
          </cell>
        </row>
        <row r="697">
          <cell r="B697" t="str">
            <v>D10</v>
          </cell>
          <cell r="F697">
            <v>3</v>
          </cell>
          <cell r="G697">
            <v>110101</v>
          </cell>
          <cell r="K697">
            <v>0</v>
          </cell>
          <cell r="M697" t="str">
            <v>DEL</v>
          </cell>
          <cell r="N697" t="str">
            <v>Resource</v>
          </cell>
          <cell r="Q697" t="str">
            <v>yes</v>
          </cell>
          <cell r="X697" t="str">
            <v xml:space="preserve"> </v>
          </cell>
          <cell r="Y697" t="str">
            <v xml:space="preserve"> </v>
          </cell>
          <cell r="Z697" t="str">
            <v xml:space="preserve"> </v>
          </cell>
        </row>
        <row r="698">
          <cell r="B698" t="str">
            <v>D10</v>
          </cell>
          <cell r="F698">
            <v>3</v>
          </cell>
          <cell r="G698">
            <v>110302</v>
          </cell>
          <cell r="K698">
            <v>0</v>
          </cell>
          <cell r="M698" t="str">
            <v>DEL</v>
          </cell>
          <cell r="N698" t="str">
            <v>Resource</v>
          </cell>
          <cell r="Q698" t="str">
            <v>yes</v>
          </cell>
          <cell r="X698" t="str">
            <v xml:space="preserve"> </v>
          </cell>
          <cell r="Y698" t="str">
            <v xml:space="preserve"> </v>
          </cell>
          <cell r="Z698" t="str">
            <v xml:space="preserve"> </v>
          </cell>
        </row>
        <row r="699">
          <cell r="B699" t="str">
            <v>B99</v>
          </cell>
          <cell r="F699">
            <v>2</v>
          </cell>
          <cell r="G699">
            <v>110401</v>
          </cell>
          <cell r="K699">
            <v>0</v>
          </cell>
          <cell r="M699" t="str">
            <v>DEL</v>
          </cell>
          <cell r="N699" t="str">
            <v>Resource</v>
          </cell>
          <cell r="Q699" t="str">
            <v>no</v>
          </cell>
          <cell r="X699" t="str">
            <v xml:space="preserve"> </v>
          </cell>
          <cell r="Y699">
            <v>2460</v>
          </cell>
          <cell r="Z699">
            <v>2460</v>
          </cell>
        </row>
        <row r="700">
          <cell r="B700" t="str">
            <v>D10</v>
          </cell>
          <cell r="F700">
            <v>4</v>
          </cell>
          <cell r="G700">
            <v>110101</v>
          </cell>
          <cell r="K700">
            <v>0</v>
          </cell>
          <cell r="M700" t="str">
            <v>DEL</v>
          </cell>
          <cell r="N700" t="str">
            <v>Resource</v>
          </cell>
          <cell r="Q700" t="str">
            <v>yes</v>
          </cell>
          <cell r="X700" t="str">
            <v xml:space="preserve"> </v>
          </cell>
          <cell r="Y700" t="str">
            <v xml:space="preserve"> </v>
          </cell>
          <cell r="Z700" t="str">
            <v xml:space="preserve"> </v>
          </cell>
        </row>
        <row r="701">
          <cell r="B701" t="str">
            <v>D10</v>
          </cell>
          <cell r="F701">
            <v>2</v>
          </cell>
          <cell r="G701">
            <v>110101</v>
          </cell>
          <cell r="K701">
            <v>0</v>
          </cell>
          <cell r="M701" t="str">
            <v>DEL</v>
          </cell>
          <cell r="N701" t="str">
            <v>Resource</v>
          </cell>
          <cell r="Q701" t="str">
            <v>yes</v>
          </cell>
          <cell r="X701" t="str">
            <v xml:space="preserve"> </v>
          </cell>
          <cell r="Y701">
            <v>356219</v>
          </cell>
          <cell r="Z701">
            <v>356219</v>
          </cell>
        </row>
        <row r="702">
          <cell r="B702" t="str">
            <v>B99</v>
          </cell>
          <cell r="F702">
            <v>2</v>
          </cell>
          <cell r="G702">
            <v>110401</v>
          </cell>
          <cell r="K702">
            <v>0</v>
          </cell>
          <cell r="M702" t="str">
            <v>DEL</v>
          </cell>
          <cell r="N702" t="str">
            <v>Resource</v>
          </cell>
          <cell r="Q702" t="str">
            <v>no</v>
          </cell>
          <cell r="X702" t="str">
            <v xml:space="preserve"> </v>
          </cell>
          <cell r="Y702">
            <v>500</v>
          </cell>
          <cell r="Z702">
            <v>500</v>
          </cell>
        </row>
        <row r="703">
          <cell r="B703" t="str">
            <v>B99</v>
          </cell>
          <cell r="F703">
            <v>1</v>
          </cell>
          <cell r="G703">
            <v>110405</v>
          </cell>
          <cell r="K703">
            <v>0</v>
          </cell>
          <cell r="M703" t="str">
            <v>DEL</v>
          </cell>
          <cell r="N703" t="str">
            <v>Resource</v>
          </cell>
          <cell r="Q703" t="str">
            <v>no</v>
          </cell>
          <cell r="X703" t="str">
            <v xml:space="preserve"> </v>
          </cell>
          <cell r="Y703" t="str">
            <v xml:space="preserve"> </v>
          </cell>
          <cell r="Z703" t="str">
            <v xml:space="preserve"> </v>
          </cell>
        </row>
        <row r="704">
          <cell r="B704" t="str">
            <v>D10</v>
          </cell>
          <cell r="F704">
            <v>3</v>
          </cell>
          <cell r="G704">
            <v>110302</v>
          </cell>
          <cell r="K704">
            <v>0</v>
          </cell>
          <cell r="M704" t="str">
            <v>DEL</v>
          </cell>
          <cell r="N704" t="str">
            <v>Resource</v>
          </cell>
          <cell r="Q704" t="str">
            <v>yes</v>
          </cell>
          <cell r="X704" t="str">
            <v xml:space="preserve"> </v>
          </cell>
          <cell r="Y704" t="str">
            <v xml:space="preserve"> </v>
          </cell>
          <cell r="Z704" t="str">
            <v xml:space="preserve"> </v>
          </cell>
        </row>
        <row r="705">
          <cell r="B705" t="str">
            <v>D10</v>
          </cell>
          <cell r="F705">
            <v>12</v>
          </cell>
          <cell r="G705">
            <v>110101</v>
          </cell>
          <cell r="K705">
            <v>0</v>
          </cell>
          <cell r="M705" t="str">
            <v>DEL</v>
          </cell>
          <cell r="N705" t="str">
            <v>Resource</v>
          </cell>
          <cell r="Q705" t="str">
            <v>yes</v>
          </cell>
          <cell r="X705" t="str">
            <v xml:space="preserve"> </v>
          </cell>
          <cell r="Y705" t="str">
            <v xml:space="preserve"> </v>
          </cell>
          <cell r="Z705" t="str">
            <v xml:space="preserve"> </v>
          </cell>
        </row>
        <row r="706">
          <cell r="B706" t="str">
            <v>D10</v>
          </cell>
          <cell r="F706">
            <v>1</v>
          </cell>
          <cell r="G706">
            <v>110201</v>
          </cell>
          <cell r="K706" t="str">
            <v>PSS</v>
          </cell>
          <cell r="M706" t="str">
            <v>DEL</v>
          </cell>
          <cell r="N706" t="str">
            <v>Resource</v>
          </cell>
          <cell r="Q706" t="str">
            <v>yes</v>
          </cell>
          <cell r="X706">
            <v>162</v>
          </cell>
          <cell r="Y706" t="str">
            <v xml:space="preserve"> </v>
          </cell>
          <cell r="Z706" t="str">
            <v xml:space="preserve"> </v>
          </cell>
        </row>
        <row r="707">
          <cell r="B707" t="str">
            <v>D10</v>
          </cell>
          <cell r="F707">
            <v>6</v>
          </cell>
          <cell r="G707">
            <v>110201</v>
          </cell>
          <cell r="K707" t="str">
            <v>PSS</v>
          </cell>
          <cell r="M707" t="str">
            <v>DEL</v>
          </cell>
          <cell r="N707" t="str">
            <v>Resource</v>
          </cell>
          <cell r="Q707" t="str">
            <v>yes</v>
          </cell>
          <cell r="X707" t="str">
            <v xml:space="preserve"> </v>
          </cell>
          <cell r="Y707" t="str">
            <v xml:space="preserve"> </v>
          </cell>
          <cell r="Z707" t="str">
            <v xml:space="preserve"> </v>
          </cell>
        </row>
        <row r="708">
          <cell r="B708" t="str">
            <v>D10</v>
          </cell>
          <cell r="F708">
            <v>2</v>
          </cell>
          <cell r="G708">
            <v>110201</v>
          </cell>
          <cell r="K708" t="str">
            <v>PSS</v>
          </cell>
          <cell r="M708" t="str">
            <v>DEL</v>
          </cell>
          <cell r="N708" t="str">
            <v>Resource</v>
          </cell>
          <cell r="Q708" t="str">
            <v>yes</v>
          </cell>
          <cell r="X708" t="str">
            <v xml:space="preserve"> </v>
          </cell>
          <cell r="Y708" t="str">
            <v xml:space="preserve"> </v>
          </cell>
          <cell r="Z708" t="str">
            <v xml:space="preserve"> </v>
          </cell>
        </row>
        <row r="709">
          <cell r="B709" t="str">
            <v>D10</v>
          </cell>
          <cell r="F709">
            <v>2</v>
          </cell>
          <cell r="G709">
            <v>110201</v>
          </cell>
          <cell r="K709" t="str">
            <v>PSS</v>
          </cell>
          <cell r="M709" t="str">
            <v>DEL</v>
          </cell>
          <cell r="N709" t="str">
            <v>Resource</v>
          </cell>
          <cell r="Q709" t="str">
            <v>yes</v>
          </cell>
          <cell r="X709" t="str">
            <v xml:space="preserve"> </v>
          </cell>
          <cell r="Y709">
            <v>162</v>
          </cell>
          <cell r="Z709">
            <v>162</v>
          </cell>
        </row>
        <row r="710">
          <cell r="B710" t="str">
            <v>D10</v>
          </cell>
          <cell r="F710">
            <v>6</v>
          </cell>
          <cell r="G710">
            <v>110201</v>
          </cell>
          <cell r="K710" t="str">
            <v>PSS</v>
          </cell>
          <cell r="M710" t="str">
            <v>DEL</v>
          </cell>
          <cell r="N710" t="str">
            <v>Resource</v>
          </cell>
          <cell r="Q710" t="str">
            <v>yes</v>
          </cell>
          <cell r="X710" t="str">
            <v xml:space="preserve"> </v>
          </cell>
          <cell r="Y710" t="str">
            <v xml:space="preserve"> </v>
          </cell>
          <cell r="Z710" t="str">
            <v xml:space="preserve"> </v>
          </cell>
        </row>
        <row r="711">
          <cell r="B711" t="str">
            <v>D10</v>
          </cell>
          <cell r="F711">
            <v>1</v>
          </cell>
          <cell r="G711">
            <v>110302</v>
          </cell>
          <cell r="K711">
            <v>0</v>
          </cell>
          <cell r="M711" t="str">
            <v>DEL</v>
          </cell>
          <cell r="N711" t="str">
            <v>Resource</v>
          </cell>
          <cell r="Q711" t="str">
            <v>yes</v>
          </cell>
          <cell r="X711">
            <v>1125</v>
          </cell>
          <cell r="Y711" t="str">
            <v xml:space="preserve"> </v>
          </cell>
          <cell r="Z711" t="str">
            <v xml:space="preserve"> </v>
          </cell>
        </row>
        <row r="712">
          <cell r="B712" t="str">
            <v>D10</v>
          </cell>
          <cell r="F712">
            <v>12</v>
          </cell>
          <cell r="G712">
            <v>110201</v>
          </cell>
          <cell r="K712" t="str">
            <v>PSS</v>
          </cell>
          <cell r="M712" t="str">
            <v>DEL</v>
          </cell>
          <cell r="N712" t="str">
            <v>Resource</v>
          </cell>
          <cell r="Q712" t="str">
            <v>yes</v>
          </cell>
          <cell r="X712">
            <v>-12</v>
          </cell>
          <cell r="Y712" t="str">
            <v xml:space="preserve"> </v>
          </cell>
          <cell r="Z712" t="str">
            <v xml:space="preserve"> </v>
          </cell>
        </row>
        <row r="713">
          <cell r="B713" t="str">
            <v>D10</v>
          </cell>
          <cell r="F713">
            <v>1</v>
          </cell>
          <cell r="G713">
            <v>110302</v>
          </cell>
          <cell r="K713">
            <v>0</v>
          </cell>
          <cell r="M713" t="str">
            <v>DEL</v>
          </cell>
          <cell r="N713" t="str">
            <v>Resource</v>
          </cell>
          <cell r="Q713" t="str">
            <v>yes</v>
          </cell>
          <cell r="X713">
            <v>24769</v>
          </cell>
          <cell r="Y713" t="str">
            <v xml:space="preserve"> </v>
          </cell>
          <cell r="Z713" t="str">
            <v xml:space="preserve"> </v>
          </cell>
        </row>
        <row r="714">
          <cell r="B714" t="str">
            <v>D10</v>
          </cell>
          <cell r="F714">
            <v>2</v>
          </cell>
          <cell r="G714">
            <v>110302</v>
          </cell>
          <cell r="K714">
            <v>0</v>
          </cell>
          <cell r="M714" t="str">
            <v>DEL</v>
          </cell>
          <cell r="N714" t="str">
            <v>Resource</v>
          </cell>
          <cell r="Q714" t="str">
            <v>yes</v>
          </cell>
          <cell r="X714" t="str">
            <v xml:space="preserve"> </v>
          </cell>
          <cell r="Y714" t="str">
            <v xml:space="preserve"> </v>
          </cell>
          <cell r="Z714" t="str">
            <v xml:space="preserve"> </v>
          </cell>
        </row>
        <row r="715">
          <cell r="B715" t="str">
            <v>D10</v>
          </cell>
          <cell r="F715">
            <v>8</v>
          </cell>
          <cell r="G715">
            <v>110302</v>
          </cell>
          <cell r="K715">
            <v>0</v>
          </cell>
          <cell r="M715" t="str">
            <v>DEL</v>
          </cell>
          <cell r="N715" t="str">
            <v>Resource</v>
          </cell>
          <cell r="Q715" t="str">
            <v>yes</v>
          </cell>
          <cell r="X715" t="str">
            <v xml:space="preserve"> </v>
          </cell>
          <cell r="Y715" t="str">
            <v xml:space="preserve"> </v>
          </cell>
          <cell r="Z715" t="str">
            <v xml:space="preserve"> </v>
          </cell>
        </row>
        <row r="716">
          <cell r="B716" t="str">
            <v>D10</v>
          </cell>
          <cell r="F716">
            <v>2</v>
          </cell>
          <cell r="G716">
            <v>110302</v>
          </cell>
          <cell r="K716">
            <v>0</v>
          </cell>
          <cell r="M716" t="str">
            <v>DEL</v>
          </cell>
          <cell r="N716" t="str">
            <v>Resource</v>
          </cell>
          <cell r="Q716" t="str">
            <v>yes</v>
          </cell>
          <cell r="X716" t="str">
            <v xml:space="preserve"> </v>
          </cell>
          <cell r="Y716" t="str">
            <v xml:space="preserve"> </v>
          </cell>
          <cell r="Z716" t="str">
            <v xml:space="preserve"> </v>
          </cell>
        </row>
        <row r="717">
          <cell r="B717" t="str">
            <v>D10</v>
          </cell>
          <cell r="F717">
            <v>2</v>
          </cell>
          <cell r="G717">
            <v>110302</v>
          </cell>
          <cell r="K717">
            <v>0</v>
          </cell>
          <cell r="M717" t="str">
            <v>DEL</v>
          </cell>
          <cell r="N717" t="str">
            <v>Resource</v>
          </cell>
          <cell r="Q717" t="str">
            <v>yes</v>
          </cell>
          <cell r="X717" t="str">
            <v xml:space="preserve"> </v>
          </cell>
          <cell r="Y717">
            <v>28386</v>
          </cell>
          <cell r="Z717">
            <v>28386</v>
          </cell>
        </row>
        <row r="718">
          <cell r="B718" t="str">
            <v>D10</v>
          </cell>
          <cell r="F718">
            <v>2</v>
          </cell>
          <cell r="G718">
            <v>110302</v>
          </cell>
          <cell r="K718">
            <v>0</v>
          </cell>
          <cell r="M718" t="str">
            <v>DEL</v>
          </cell>
          <cell r="N718" t="str">
            <v>Resource</v>
          </cell>
          <cell r="Q718" t="str">
            <v>yes</v>
          </cell>
          <cell r="X718" t="str">
            <v xml:space="preserve"> </v>
          </cell>
          <cell r="Y718">
            <v>1125</v>
          </cell>
          <cell r="Z718">
            <v>1125</v>
          </cell>
        </row>
        <row r="719">
          <cell r="B719" t="str">
            <v>D10</v>
          </cell>
          <cell r="F719">
            <v>6</v>
          </cell>
          <cell r="G719">
            <v>110302</v>
          </cell>
          <cell r="K719">
            <v>0</v>
          </cell>
          <cell r="M719" t="str">
            <v>DEL</v>
          </cell>
          <cell r="N719" t="str">
            <v>Resource</v>
          </cell>
          <cell r="Q719" t="str">
            <v>yes</v>
          </cell>
          <cell r="X719" t="str">
            <v xml:space="preserve"> </v>
          </cell>
          <cell r="Y719" t="str">
            <v xml:space="preserve"> </v>
          </cell>
          <cell r="Z719" t="str">
            <v xml:space="preserve"> </v>
          </cell>
        </row>
        <row r="720">
          <cell r="B720" t="str">
            <v>B99</v>
          </cell>
          <cell r="F720">
            <v>2</v>
          </cell>
          <cell r="G720">
            <v>110301</v>
          </cell>
          <cell r="K720">
            <v>0</v>
          </cell>
          <cell r="M720" t="str">
            <v>DEL</v>
          </cell>
          <cell r="N720" t="str">
            <v>Resource</v>
          </cell>
          <cell r="Q720" t="str">
            <v>no</v>
          </cell>
          <cell r="X720" t="str">
            <v xml:space="preserve"> </v>
          </cell>
          <cell r="Y720">
            <v>-4604</v>
          </cell>
          <cell r="Z720">
            <v>-4604</v>
          </cell>
        </row>
        <row r="721">
          <cell r="B721" t="str">
            <v>D20</v>
          </cell>
          <cell r="F721">
            <v>2</v>
          </cell>
          <cell r="G721">
            <v>110301</v>
          </cell>
          <cell r="K721">
            <v>0</v>
          </cell>
          <cell r="M721" t="str">
            <v>DEL</v>
          </cell>
          <cell r="N721" t="str">
            <v>Resource</v>
          </cell>
          <cell r="Q721" t="str">
            <v>yes</v>
          </cell>
          <cell r="X721" t="str">
            <v xml:space="preserve"> </v>
          </cell>
          <cell r="Y721" t="str">
            <v xml:space="preserve"> </v>
          </cell>
          <cell r="Z721" t="str">
            <v xml:space="preserve"> </v>
          </cell>
        </row>
        <row r="722">
          <cell r="B722" t="str">
            <v>D10</v>
          </cell>
          <cell r="F722">
            <v>4</v>
          </cell>
          <cell r="G722">
            <v>110302</v>
          </cell>
          <cell r="K722">
            <v>0</v>
          </cell>
          <cell r="M722" t="str">
            <v>DEL</v>
          </cell>
          <cell r="N722" t="str">
            <v>Resource</v>
          </cell>
          <cell r="Q722" t="str">
            <v>yes</v>
          </cell>
          <cell r="X722" t="str">
            <v xml:space="preserve"> </v>
          </cell>
          <cell r="Y722" t="str">
            <v xml:space="preserve"> </v>
          </cell>
          <cell r="Z722" t="str">
            <v xml:space="preserve"> </v>
          </cell>
        </row>
        <row r="723">
          <cell r="B723" t="str">
            <v>D10</v>
          </cell>
          <cell r="F723">
            <v>12</v>
          </cell>
          <cell r="G723">
            <v>110302</v>
          </cell>
          <cell r="K723">
            <v>0</v>
          </cell>
          <cell r="M723" t="str">
            <v>DEL</v>
          </cell>
          <cell r="N723" t="str">
            <v>Resource</v>
          </cell>
          <cell r="Q723" t="str">
            <v>yes</v>
          </cell>
          <cell r="X723">
            <v>1150</v>
          </cell>
          <cell r="Y723" t="str">
            <v xml:space="preserve"> </v>
          </cell>
          <cell r="Z723" t="str">
            <v xml:space="preserve"> </v>
          </cell>
        </row>
        <row r="724">
          <cell r="B724" t="str">
            <v>B99</v>
          </cell>
          <cell r="F724">
            <v>1</v>
          </cell>
          <cell r="G724">
            <v>110407</v>
          </cell>
          <cell r="K724">
            <v>0</v>
          </cell>
          <cell r="M724" t="str">
            <v>DEL</v>
          </cell>
          <cell r="N724" t="str">
            <v>Resource</v>
          </cell>
          <cell r="Q724" t="str">
            <v>no</v>
          </cell>
          <cell r="X724">
            <v>60</v>
          </cell>
          <cell r="Y724" t="str">
            <v xml:space="preserve"> </v>
          </cell>
          <cell r="Z724" t="str">
            <v xml:space="preserve"> </v>
          </cell>
        </row>
        <row r="725">
          <cell r="B725" t="str">
            <v>B99</v>
          </cell>
          <cell r="F725">
            <v>2</v>
          </cell>
          <cell r="G725">
            <v>110407</v>
          </cell>
          <cell r="K725">
            <v>0</v>
          </cell>
          <cell r="M725" t="str">
            <v>DEL</v>
          </cell>
          <cell r="N725" t="str">
            <v>Resource</v>
          </cell>
          <cell r="Q725" t="str">
            <v>no</v>
          </cell>
          <cell r="X725" t="str">
            <v xml:space="preserve"> </v>
          </cell>
          <cell r="Y725">
            <v>60</v>
          </cell>
          <cell r="Z725">
            <v>60</v>
          </cell>
        </row>
        <row r="726">
          <cell r="B726" t="str">
            <v>B99</v>
          </cell>
          <cell r="F726">
            <v>6</v>
          </cell>
          <cell r="G726">
            <v>110407</v>
          </cell>
          <cell r="K726">
            <v>0</v>
          </cell>
          <cell r="M726" t="str">
            <v>DEL</v>
          </cell>
          <cell r="N726" t="str">
            <v>Resource</v>
          </cell>
          <cell r="Q726" t="str">
            <v>no</v>
          </cell>
          <cell r="X726" t="str">
            <v xml:space="preserve"> </v>
          </cell>
          <cell r="Y726" t="str">
            <v xml:space="preserve"> </v>
          </cell>
          <cell r="Z726" t="str">
            <v xml:space="preserve"> </v>
          </cell>
        </row>
        <row r="727">
          <cell r="B727" t="str">
            <v>D20</v>
          </cell>
          <cell r="F727">
            <v>2</v>
          </cell>
          <cell r="G727">
            <v>110301</v>
          </cell>
          <cell r="K727">
            <v>0</v>
          </cell>
          <cell r="M727" t="str">
            <v>DEL</v>
          </cell>
          <cell r="N727" t="str">
            <v>Resource</v>
          </cell>
          <cell r="Q727" t="str">
            <v>yes</v>
          </cell>
          <cell r="X727" t="str">
            <v xml:space="preserve"> </v>
          </cell>
          <cell r="Y727" t="str">
            <v xml:space="preserve"> </v>
          </cell>
          <cell r="Z727" t="str">
            <v xml:space="preserve"> </v>
          </cell>
        </row>
        <row r="728">
          <cell r="B728" t="str">
            <v>B99</v>
          </cell>
          <cell r="F728">
            <v>1</v>
          </cell>
          <cell r="G728">
            <v>110407</v>
          </cell>
          <cell r="K728">
            <v>0</v>
          </cell>
          <cell r="M728" t="str">
            <v>DEL</v>
          </cell>
          <cell r="N728" t="str">
            <v>Resource</v>
          </cell>
          <cell r="Q728" t="str">
            <v>no</v>
          </cell>
          <cell r="X728">
            <v>37</v>
          </cell>
          <cell r="Y728" t="str">
            <v xml:space="preserve"> </v>
          </cell>
          <cell r="Z728" t="str">
            <v xml:space="preserve"> </v>
          </cell>
        </row>
        <row r="729">
          <cell r="B729" t="str">
            <v>B99</v>
          </cell>
          <cell r="F729">
            <v>1</v>
          </cell>
          <cell r="G729">
            <v>110407</v>
          </cell>
          <cell r="K729">
            <v>0</v>
          </cell>
          <cell r="M729" t="str">
            <v>DEL</v>
          </cell>
          <cell r="N729" t="str">
            <v>Resource</v>
          </cell>
          <cell r="Q729" t="str">
            <v>no</v>
          </cell>
          <cell r="X729">
            <v>6</v>
          </cell>
          <cell r="Y729" t="str">
            <v xml:space="preserve"> </v>
          </cell>
          <cell r="Z729" t="str">
            <v xml:space="preserve"> </v>
          </cell>
        </row>
        <row r="730">
          <cell r="B730" t="str">
            <v>D10</v>
          </cell>
          <cell r="F730">
            <v>12</v>
          </cell>
          <cell r="G730">
            <v>110302</v>
          </cell>
          <cell r="K730">
            <v>0</v>
          </cell>
          <cell r="M730" t="str">
            <v>DEL</v>
          </cell>
          <cell r="N730" t="str">
            <v>Resource</v>
          </cell>
          <cell r="Q730" t="str">
            <v>yes</v>
          </cell>
          <cell r="X730" t="str">
            <v xml:space="preserve"> </v>
          </cell>
          <cell r="Y730" t="str">
            <v xml:space="preserve"> </v>
          </cell>
          <cell r="Z730" t="str">
            <v xml:space="preserve"> </v>
          </cell>
        </row>
        <row r="731">
          <cell r="B731" t="str">
            <v>D10</v>
          </cell>
          <cell r="F731">
            <v>12</v>
          </cell>
          <cell r="G731">
            <v>110302</v>
          </cell>
          <cell r="K731">
            <v>0</v>
          </cell>
          <cell r="M731" t="str">
            <v>DEL</v>
          </cell>
          <cell r="N731" t="str">
            <v>Resource</v>
          </cell>
          <cell r="Q731" t="str">
            <v>yes</v>
          </cell>
          <cell r="X731">
            <v>234</v>
          </cell>
          <cell r="Y731" t="str">
            <v xml:space="preserve"> </v>
          </cell>
          <cell r="Z731" t="str">
            <v xml:space="preserve"> </v>
          </cell>
        </row>
        <row r="732">
          <cell r="B732" t="str">
            <v>D10</v>
          </cell>
          <cell r="F732">
            <v>9</v>
          </cell>
          <cell r="G732">
            <v>110101</v>
          </cell>
          <cell r="K732">
            <v>0</v>
          </cell>
          <cell r="M732" t="str">
            <v>DEL</v>
          </cell>
          <cell r="N732" t="str">
            <v>Resource</v>
          </cell>
          <cell r="Q732" t="str">
            <v>yes</v>
          </cell>
          <cell r="X732" t="str">
            <v xml:space="preserve"> </v>
          </cell>
          <cell r="Y732" t="str">
            <v xml:space="preserve"> </v>
          </cell>
          <cell r="Z732" t="str">
            <v xml:space="preserve"> </v>
          </cell>
        </row>
        <row r="733">
          <cell r="B733" t="str">
            <v>D10</v>
          </cell>
          <cell r="F733">
            <v>9</v>
          </cell>
          <cell r="G733">
            <v>110201</v>
          </cell>
          <cell r="K733" t="str">
            <v>PSS</v>
          </cell>
          <cell r="M733" t="str">
            <v>DEL</v>
          </cell>
          <cell r="N733" t="str">
            <v>Resource</v>
          </cell>
          <cell r="Q733" t="str">
            <v>yes</v>
          </cell>
          <cell r="X733" t="str">
            <v xml:space="preserve"> </v>
          </cell>
          <cell r="Y733" t="str">
            <v xml:space="preserve"> </v>
          </cell>
          <cell r="Z733" t="str">
            <v xml:space="preserve"> </v>
          </cell>
        </row>
        <row r="734">
          <cell r="B734" t="str">
            <v>D10</v>
          </cell>
          <cell r="F734">
            <v>9</v>
          </cell>
          <cell r="G734">
            <v>110302</v>
          </cell>
          <cell r="K734">
            <v>0</v>
          </cell>
          <cell r="M734" t="str">
            <v>DEL</v>
          </cell>
          <cell r="N734" t="str">
            <v>Resource</v>
          </cell>
          <cell r="Q734" t="str">
            <v>yes</v>
          </cell>
          <cell r="X734" t="str">
            <v xml:space="preserve"> </v>
          </cell>
          <cell r="Y734" t="str">
            <v xml:space="preserve"> </v>
          </cell>
          <cell r="Z734" t="str">
            <v xml:space="preserve"> </v>
          </cell>
        </row>
        <row r="735">
          <cell r="B735" t="str">
            <v>D20</v>
          </cell>
          <cell r="F735">
            <v>2</v>
          </cell>
          <cell r="G735">
            <v>110301</v>
          </cell>
          <cell r="K735">
            <v>0</v>
          </cell>
          <cell r="M735" t="str">
            <v>DEL</v>
          </cell>
          <cell r="N735" t="str">
            <v>Resource</v>
          </cell>
          <cell r="Q735" t="str">
            <v>yes</v>
          </cell>
          <cell r="X735" t="str">
            <v xml:space="preserve"> </v>
          </cell>
          <cell r="Y735" t="str">
            <v xml:space="preserve"> </v>
          </cell>
          <cell r="Z735" t="str">
            <v xml:space="preserve"> </v>
          </cell>
        </row>
        <row r="736">
          <cell r="B736" t="str">
            <v>D20</v>
          </cell>
          <cell r="F736">
            <v>2</v>
          </cell>
          <cell r="G736">
            <v>110301</v>
          </cell>
          <cell r="K736">
            <v>0</v>
          </cell>
          <cell r="M736" t="str">
            <v>DEL</v>
          </cell>
          <cell r="N736" t="str">
            <v>Resource</v>
          </cell>
          <cell r="Q736" t="str">
            <v>yes</v>
          </cell>
          <cell r="X736" t="str">
            <v xml:space="preserve"> </v>
          </cell>
          <cell r="Y736">
            <v>-25000</v>
          </cell>
          <cell r="Z736">
            <v>-25000</v>
          </cell>
        </row>
        <row r="737">
          <cell r="B737" t="str">
            <v>D20</v>
          </cell>
          <cell r="F737">
            <v>2</v>
          </cell>
          <cell r="G737">
            <v>110301</v>
          </cell>
          <cell r="K737">
            <v>0</v>
          </cell>
          <cell r="M737" t="str">
            <v>DEL</v>
          </cell>
          <cell r="N737" t="str">
            <v>Resource</v>
          </cell>
          <cell r="Q737" t="str">
            <v>yes</v>
          </cell>
          <cell r="X737" t="str">
            <v xml:space="preserve"> </v>
          </cell>
          <cell r="Y737">
            <v>377000</v>
          </cell>
          <cell r="Z737">
            <v>377000</v>
          </cell>
        </row>
        <row r="738">
          <cell r="B738" t="str">
            <v>L10</v>
          </cell>
          <cell r="F738">
            <v>2</v>
          </cell>
          <cell r="G738">
            <v>110301</v>
          </cell>
          <cell r="K738">
            <v>0</v>
          </cell>
          <cell r="M738" t="str">
            <v>DEL</v>
          </cell>
          <cell r="N738" t="str">
            <v>Resource</v>
          </cell>
          <cell r="Q738" t="str">
            <v>no</v>
          </cell>
          <cell r="X738" t="str">
            <v xml:space="preserve"> </v>
          </cell>
          <cell r="Y738" t="str">
            <v xml:space="preserve"> </v>
          </cell>
          <cell r="Z738" t="str">
            <v xml:space="preserve"> </v>
          </cell>
        </row>
        <row r="739">
          <cell r="B739" t="str">
            <v>L21</v>
          </cell>
          <cell r="F739">
            <v>2</v>
          </cell>
          <cell r="G739">
            <v>110301</v>
          </cell>
          <cell r="K739">
            <v>0</v>
          </cell>
          <cell r="M739" t="str">
            <v>DEL</v>
          </cell>
          <cell r="N739" t="str">
            <v>Resource</v>
          </cell>
          <cell r="Q739" t="str">
            <v>no</v>
          </cell>
          <cell r="X739" t="str">
            <v xml:space="preserve"> </v>
          </cell>
          <cell r="Y739" t="str">
            <v xml:space="preserve"> </v>
          </cell>
          <cell r="Z739" t="str">
            <v xml:space="preserve"> </v>
          </cell>
        </row>
        <row r="740">
          <cell r="B740" t="str">
            <v>D40</v>
          </cell>
          <cell r="F740">
            <v>3</v>
          </cell>
          <cell r="G740">
            <v>180700</v>
          </cell>
          <cell r="K740">
            <v>0</v>
          </cell>
          <cell r="M740" t="str">
            <v>AME</v>
          </cell>
          <cell r="N740" t="str">
            <v>Resource</v>
          </cell>
          <cell r="Q740" t="str">
            <v>yes</v>
          </cell>
          <cell r="X740" t="str">
            <v xml:space="preserve"> </v>
          </cell>
          <cell r="Y740" t="str">
            <v xml:space="preserve"> </v>
          </cell>
          <cell r="Z740">
            <v>4924981</v>
          </cell>
        </row>
        <row r="741">
          <cell r="B741" t="str">
            <v>D20</v>
          </cell>
          <cell r="F741">
            <v>3</v>
          </cell>
          <cell r="G741">
            <v>110301</v>
          </cell>
          <cell r="K741">
            <v>0</v>
          </cell>
          <cell r="M741" t="str">
            <v>DEL</v>
          </cell>
          <cell r="N741" t="str">
            <v>Resource</v>
          </cell>
          <cell r="Q741" t="str">
            <v>yes</v>
          </cell>
          <cell r="X741">
            <v>377000</v>
          </cell>
          <cell r="Y741">
            <v>377000</v>
          </cell>
          <cell r="Z741">
            <v>377000</v>
          </cell>
        </row>
        <row r="742">
          <cell r="B742" t="str">
            <v>D40</v>
          </cell>
          <cell r="F742">
            <v>3</v>
          </cell>
          <cell r="G742">
            <v>180700</v>
          </cell>
          <cell r="K742">
            <v>0</v>
          </cell>
          <cell r="M742" t="str">
            <v>AME</v>
          </cell>
          <cell r="N742" t="str">
            <v>Resource</v>
          </cell>
          <cell r="Q742" t="str">
            <v>yes</v>
          </cell>
          <cell r="X742" t="str">
            <v xml:space="preserve"> </v>
          </cell>
          <cell r="Y742" t="str">
            <v xml:space="preserve"> </v>
          </cell>
          <cell r="Z742">
            <v>4924981</v>
          </cell>
        </row>
        <row r="743">
          <cell r="B743" t="str">
            <v>D20</v>
          </cell>
          <cell r="F743">
            <v>3</v>
          </cell>
          <cell r="G743">
            <v>110301</v>
          </cell>
          <cell r="K743">
            <v>0</v>
          </cell>
          <cell r="M743" t="str">
            <v>DEL</v>
          </cell>
          <cell r="N743" t="str">
            <v>Resource</v>
          </cell>
          <cell r="Q743" t="str">
            <v>yes</v>
          </cell>
          <cell r="X743" t="str">
            <v xml:space="preserve"> </v>
          </cell>
          <cell r="Y743" t="str">
            <v xml:space="preserve"> </v>
          </cell>
          <cell r="Z743" t="str">
            <v xml:space="preserve"> </v>
          </cell>
        </row>
        <row r="744">
          <cell r="B744" t="str">
            <v>D20</v>
          </cell>
          <cell r="F744">
            <v>3</v>
          </cell>
          <cell r="G744">
            <v>110301</v>
          </cell>
          <cell r="K744">
            <v>0</v>
          </cell>
          <cell r="M744" t="str">
            <v>DEL</v>
          </cell>
          <cell r="N744" t="str">
            <v>Resource</v>
          </cell>
          <cell r="Q744" t="str">
            <v>yes</v>
          </cell>
          <cell r="X744">
            <v>-377000</v>
          </cell>
          <cell r="Y744">
            <v>-377000</v>
          </cell>
          <cell r="Z744">
            <v>-377000</v>
          </cell>
        </row>
        <row r="745">
          <cell r="B745" t="str">
            <v>D20</v>
          </cell>
          <cell r="F745">
            <v>3</v>
          </cell>
          <cell r="G745">
            <v>110301</v>
          </cell>
          <cell r="K745">
            <v>0</v>
          </cell>
          <cell r="M745" t="str">
            <v>DEL</v>
          </cell>
          <cell r="N745" t="str">
            <v>Resource</v>
          </cell>
          <cell r="Q745" t="str">
            <v>yes</v>
          </cell>
          <cell r="X745" t="str">
            <v xml:space="preserve"> </v>
          </cell>
          <cell r="Y745" t="str">
            <v xml:space="preserve"> </v>
          </cell>
          <cell r="Z745" t="str">
            <v xml:space="preserve"> </v>
          </cell>
        </row>
        <row r="746">
          <cell r="B746" t="str">
            <v>L10</v>
          </cell>
          <cell r="F746">
            <v>3</v>
          </cell>
          <cell r="G746">
            <v>110301</v>
          </cell>
          <cell r="K746">
            <v>0</v>
          </cell>
          <cell r="M746" t="str">
            <v>DEL</v>
          </cell>
          <cell r="N746" t="str">
            <v>Resource</v>
          </cell>
          <cell r="Q746" t="str">
            <v>no</v>
          </cell>
          <cell r="X746">
            <v>377000</v>
          </cell>
          <cell r="Y746">
            <v>377000</v>
          </cell>
          <cell r="Z746">
            <v>377000</v>
          </cell>
        </row>
        <row r="747">
          <cell r="B747" t="str">
            <v>L21</v>
          </cell>
          <cell r="F747">
            <v>3</v>
          </cell>
          <cell r="G747">
            <v>110301</v>
          </cell>
          <cell r="K747">
            <v>0</v>
          </cell>
          <cell r="M747" t="str">
            <v>DEL</v>
          </cell>
          <cell r="N747" t="str">
            <v>Resource</v>
          </cell>
          <cell r="Q747" t="str">
            <v>no</v>
          </cell>
          <cell r="X747">
            <v>-377000</v>
          </cell>
          <cell r="Y747">
            <v>-377000</v>
          </cell>
          <cell r="Z747">
            <v>-377000</v>
          </cell>
        </row>
        <row r="748">
          <cell r="B748" t="str">
            <v>D90</v>
          </cell>
          <cell r="F748">
            <v>3</v>
          </cell>
          <cell r="G748">
            <v>110111</v>
          </cell>
          <cell r="K748">
            <v>0</v>
          </cell>
          <cell r="M748" t="str">
            <v>DEL</v>
          </cell>
          <cell r="N748" t="str">
            <v>Resource</v>
          </cell>
          <cell r="Q748" t="str">
            <v>yes</v>
          </cell>
          <cell r="X748" t="str">
            <v xml:space="preserve"> </v>
          </cell>
          <cell r="Y748" t="str">
            <v xml:space="preserve"> </v>
          </cell>
          <cell r="Z748" t="str">
            <v xml:space="preserve"> </v>
          </cell>
        </row>
        <row r="749">
          <cell r="B749" t="str">
            <v>D20</v>
          </cell>
          <cell r="F749">
            <v>4</v>
          </cell>
          <cell r="G749">
            <v>110301</v>
          </cell>
          <cell r="K749">
            <v>0</v>
          </cell>
          <cell r="M749" t="str">
            <v>DEL</v>
          </cell>
          <cell r="N749" t="str">
            <v>Resource</v>
          </cell>
          <cell r="Q749" t="str">
            <v>yes</v>
          </cell>
          <cell r="X749" t="str">
            <v xml:space="preserve"> </v>
          </cell>
          <cell r="Y749" t="str">
            <v xml:space="preserve"> </v>
          </cell>
          <cell r="Z749" t="str">
            <v xml:space="preserve"> </v>
          </cell>
        </row>
        <row r="750">
          <cell r="B750" t="str">
            <v>B99</v>
          </cell>
          <cell r="F750">
            <v>5</v>
          </cell>
          <cell r="G750">
            <v>110301</v>
          </cell>
          <cell r="K750">
            <v>0</v>
          </cell>
          <cell r="M750" t="str">
            <v>DEL</v>
          </cell>
          <cell r="N750" t="str">
            <v>Resource</v>
          </cell>
          <cell r="Q750" t="str">
            <v>no</v>
          </cell>
          <cell r="X750">
            <v>4604</v>
          </cell>
          <cell r="Y750">
            <v>4604</v>
          </cell>
          <cell r="Z750">
            <v>4604</v>
          </cell>
        </row>
        <row r="751">
          <cell r="B751" t="str">
            <v>D20</v>
          </cell>
          <cell r="F751">
            <v>5</v>
          </cell>
          <cell r="G751">
            <v>110301</v>
          </cell>
          <cell r="K751">
            <v>0</v>
          </cell>
          <cell r="M751" t="str">
            <v>DEL</v>
          </cell>
          <cell r="N751" t="str">
            <v>Resource</v>
          </cell>
          <cell r="Q751" t="str">
            <v>yes</v>
          </cell>
          <cell r="X751">
            <v>-20000</v>
          </cell>
          <cell r="Y751">
            <v>-20000</v>
          </cell>
          <cell r="Z751">
            <v>-20000</v>
          </cell>
        </row>
        <row r="752">
          <cell r="B752" t="str">
            <v>L10</v>
          </cell>
          <cell r="F752">
            <v>5</v>
          </cell>
          <cell r="G752">
            <v>110301</v>
          </cell>
          <cell r="K752">
            <v>0</v>
          </cell>
          <cell r="M752" t="str">
            <v>DEL</v>
          </cell>
          <cell r="N752" t="str">
            <v>Resource</v>
          </cell>
          <cell r="Q752" t="str">
            <v>no</v>
          </cell>
          <cell r="X752">
            <v>149000</v>
          </cell>
          <cell r="Y752">
            <v>149000</v>
          </cell>
          <cell r="Z752">
            <v>149000</v>
          </cell>
        </row>
        <row r="753">
          <cell r="B753" t="str">
            <v>D20</v>
          </cell>
          <cell r="F753">
            <v>6</v>
          </cell>
          <cell r="G753">
            <v>110301</v>
          </cell>
          <cell r="K753">
            <v>0</v>
          </cell>
          <cell r="M753" t="str">
            <v>DEL</v>
          </cell>
          <cell r="N753" t="str">
            <v>Resource</v>
          </cell>
          <cell r="Q753" t="str">
            <v>yes</v>
          </cell>
          <cell r="X753">
            <v>123000</v>
          </cell>
          <cell r="Y753" t="str">
            <v xml:space="preserve"> </v>
          </cell>
          <cell r="Z753" t="str">
            <v xml:space="preserve"> </v>
          </cell>
        </row>
        <row r="754">
          <cell r="B754" t="str">
            <v>D20</v>
          </cell>
          <cell r="F754">
            <v>6</v>
          </cell>
          <cell r="G754">
            <v>110301</v>
          </cell>
          <cell r="K754">
            <v>0</v>
          </cell>
          <cell r="M754" t="str">
            <v>DEL</v>
          </cell>
          <cell r="N754" t="str">
            <v>Resource</v>
          </cell>
          <cell r="Q754" t="str">
            <v>yes</v>
          </cell>
          <cell r="X754">
            <v>20000</v>
          </cell>
          <cell r="Y754">
            <v>20000</v>
          </cell>
          <cell r="Z754">
            <v>20000</v>
          </cell>
        </row>
        <row r="755">
          <cell r="B755" t="str">
            <v>D20</v>
          </cell>
          <cell r="F755">
            <v>6</v>
          </cell>
          <cell r="G755">
            <v>110301</v>
          </cell>
          <cell r="K755">
            <v>0</v>
          </cell>
          <cell r="M755" t="str">
            <v>DEL</v>
          </cell>
          <cell r="N755" t="str">
            <v>Resource</v>
          </cell>
          <cell r="Q755" t="str">
            <v>yes</v>
          </cell>
          <cell r="X755" t="str">
            <v xml:space="preserve"> </v>
          </cell>
          <cell r="Y755" t="str">
            <v xml:space="preserve"> </v>
          </cell>
          <cell r="Z755" t="str">
            <v xml:space="preserve"> </v>
          </cell>
        </row>
        <row r="756">
          <cell r="B756" t="str">
            <v>D20</v>
          </cell>
          <cell r="F756">
            <v>6</v>
          </cell>
          <cell r="G756">
            <v>110301</v>
          </cell>
          <cell r="K756">
            <v>0</v>
          </cell>
          <cell r="M756" t="str">
            <v>DEL</v>
          </cell>
          <cell r="N756" t="str">
            <v>Resource</v>
          </cell>
          <cell r="Q756" t="str">
            <v>yes</v>
          </cell>
          <cell r="X756" t="str">
            <v xml:space="preserve"> </v>
          </cell>
          <cell r="Y756" t="str">
            <v xml:space="preserve"> </v>
          </cell>
          <cell r="Z756" t="str">
            <v xml:space="preserve"> </v>
          </cell>
        </row>
        <row r="757">
          <cell r="B757" t="str">
            <v>D20</v>
          </cell>
          <cell r="F757">
            <v>1</v>
          </cell>
          <cell r="G757">
            <v>110302</v>
          </cell>
          <cell r="K757">
            <v>0</v>
          </cell>
          <cell r="M757" t="str">
            <v>DEL</v>
          </cell>
          <cell r="N757" t="str">
            <v>Resource</v>
          </cell>
          <cell r="Q757" t="str">
            <v>yes</v>
          </cell>
          <cell r="X757">
            <v>14567</v>
          </cell>
          <cell r="Y757" t="str">
            <v xml:space="preserve"> </v>
          </cell>
          <cell r="Z757" t="str">
            <v xml:space="preserve"> </v>
          </cell>
        </row>
        <row r="758">
          <cell r="B758" t="str">
            <v>D20</v>
          </cell>
          <cell r="F758">
            <v>2</v>
          </cell>
          <cell r="G758">
            <v>110302</v>
          </cell>
          <cell r="K758">
            <v>0</v>
          </cell>
          <cell r="M758" t="str">
            <v>DEL</v>
          </cell>
          <cell r="N758" t="str">
            <v>Resource</v>
          </cell>
          <cell r="Q758" t="str">
            <v>yes</v>
          </cell>
          <cell r="X758" t="str">
            <v xml:space="preserve"> </v>
          </cell>
          <cell r="Y758" t="str">
            <v xml:space="preserve"> </v>
          </cell>
          <cell r="Z758" t="str">
            <v xml:space="preserve"> </v>
          </cell>
        </row>
        <row r="759">
          <cell r="B759" t="str">
            <v>D20</v>
          </cell>
          <cell r="F759">
            <v>2</v>
          </cell>
          <cell r="G759">
            <v>110302</v>
          </cell>
          <cell r="K759">
            <v>0</v>
          </cell>
          <cell r="M759" t="str">
            <v>DEL</v>
          </cell>
          <cell r="N759" t="str">
            <v>Resource</v>
          </cell>
          <cell r="Q759" t="str">
            <v>yes</v>
          </cell>
          <cell r="X759" t="str">
            <v xml:space="preserve"> </v>
          </cell>
          <cell r="Y759">
            <v>14567</v>
          </cell>
          <cell r="Z759">
            <v>14567</v>
          </cell>
        </row>
        <row r="760">
          <cell r="B760" t="str">
            <v>D20</v>
          </cell>
          <cell r="F760">
            <v>6</v>
          </cell>
          <cell r="G760">
            <v>110301</v>
          </cell>
          <cell r="K760">
            <v>0</v>
          </cell>
          <cell r="M760" t="str">
            <v>DEL</v>
          </cell>
          <cell r="N760" t="str">
            <v>Resource</v>
          </cell>
          <cell r="Q760" t="str">
            <v>yes</v>
          </cell>
          <cell r="X760" t="str">
            <v xml:space="preserve"> </v>
          </cell>
          <cell r="Y760" t="str">
            <v xml:space="preserve"> </v>
          </cell>
          <cell r="Z760" t="str">
            <v xml:space="preserve"> </v>
          </cell>
        </row>
        <row r="761">
          <cell r="B761" t="str">
            <v>D20</v>
          </cell>
          <cell r="F761">
            <v>6</v>
          </cell>
          <cell r="G761">
            <v>110301</v>
          </cell>
          <cell r="K761">
            <v>0</v>
          </cell>
          <cell r="M761" t="str">
            <v>DEL</v>
          </cell>
          <cell r="N761" t="str">
            <v>Resource</v>
          </cell>
          <cell r="Q761" t="str">
            <v>yes</v>
          </cell>
          <cell r="X761" t="str">
            <v xml:space="preserve"> </v>
          </cell>
          <cell r="Y761" t="str">
            <v xml:space="preserve"> </v>
          </cell>
          <cell r="Z761" t="str">
            <v xml:space="preserve"> </v>
          </cell>
        </row>
        <row r="762">
          <cell r="B762" t="str">
            <v>D20</v>
          </cell>
          <cell r="F762">
            <v>6</v>
          </cell>
          <cell r="G762">
            <v>110301</v>
          </cell>
          <cell r="K762">
            <v>0</v>
          </cell>
          <cell r="M762" t="str">
            <v>DEL</v>
          </cell>
          <cell r="N762" t="str">
            <v>Resource</v>
          </cell>
          <cell r="Q762" t="str">
            <v>yes</v>
          </cell>
          <cell r="X762" t="str">
            <v xml:space="preserve"> </v>
          </cell>
          <cell r="Y762" t="str">
            <v xml:space="preserve"> </v>
          </cell>
          <cell r="Z762" t="str">
            <v xml:space="preserve"> </v>
          </cell>
        </row>
        <row r="763">
          <cell r="B763" t="str">
            <v>L10</v>
          </cell>
          <cell r="F763">
            <v>6</v>
          </cell>
          <cell r="G763">
            <v>110301</v>
          </cell>
          <cell r="K763">
            <v>0</v>
          </cell>
          <cell r="M763" t="str">
            <v>DEL</v>
          </cell>
          <cell r="N763" t="str">
            <v>Resource</v>
          </cell>
          <cell r="Q763" t="str">
            <v>no</v>
          </cell>
          <cell r="X763">
            <v>-26000</v>
          </cell>
          <cell r="Y763">
            <v>-26000</v>
          </cell>
          <cell r="Z763">
            <v>-26000</v>
          </cell>
        </row>
        <row r="764">
          <cell r="B764" t="str">
            <v>L10</v>
          </cell>
          <cell r="F764">
            <v>6</v>
          </cell>
          <cell r="G764">
            <v>110301</v>
          </cell>
          <cell r="K764">
            <v>0</v>
          </cell>
          <cell r="M764" t="str">
            <v>DEL</v>
          </cell>
          <cell r="N764" t="str">
            <v>Resource</v>
          </cell>
          <cell r="Q764" t="str">
            <v>no</v>
          </cell>
          <cell r="X764" t="str">
            <v xml:space="preserve"> </v>
          </cell>
          <cell r="Y764">
            <v>37000</v>
          </cell>
          <cell r="Z764">
            <v>113000</v>
          </cell>
        </row>
        <row r="765">
          <cell r="B765" t="str">
            <v>D20</v>
          </cell>
          <cell r="F765">
            <v>12</v>
          </cell>
          <cell r="G765">
            <v>110302</v>
          </cell>
          <cell r="K765">
            <v>0</v>
          </cell>
          <cell r="M765" t="str">
            <v>DEL</v>
          </cell>
          <cell r="N765" t="str">
            <v>Resource</v>
          </cell>
          <cell r="Q765" t="str">
            <v>yes</v>
          </cell>
          <cell r="X765" t="str">
            <v xml:space="preserve"> </v>
          </cell>
          <cell r="Y765" t="str">
            <v xml:space="preserve"> </v>
          </cell>
          <cell r="Z765" t="str">
            <v xml:space="preserve"> </v>
          </cell>
        </row>
        <row r="766">
          <cell r="B766" t="str">
            <v>L21</v>
          </cell>
          <cell r="F766">
            <v>6</v>
          </cell>
          <cell r="G766">
            <v>110301</v>
          </cell>
          <cell r="K766">
            <v>0</v>
          </cell>
          <cell r="M766" t="str">
            <v>DEL</v>
          </cell>
          <cell r="N766" t="str">
            <v>Resource</v>
          </cell>
          <cell r="Q766" t="str">
            <v>no</v>
          </cell>
          <cell r="X766">
            <v>-123000</v>
          </cell>
          <cell r="Y766" t="str">
            <v xml:space="preserve"> </v>
          </cell>
          <cell r="Z766" t="str">
            <v xml:space="preserve"> </v>
          </cell>
        </row>
        <row r="767">
          <cell r="B767" t="str">
            <v>D20</v>
          </cell>
          <cell r="F767">
            <v>7</v>
          </cell>
          <cell r="G767">
            <v>110301</v>
          </cell>
          <cell r="K767">
            <v>0</v>
          </cell>
          <cell r="M767" t="str">
            <v>DEL</v>
          </cell>
          <cell r="N767" t="str">
            <v>Resource</v>
          </cell>
          <cell r="Q767" t="str">
            <v>yes</v>
          </cell>
          <cell r="X767">
            <v>-377000</v>
          </cell>
          <cell r="Y767">
            <v>-377000</v>
          </cell>
          <cell r="Z767">
            <v>-377000</v>
          </cell>
        </row>
        <row r="768">
          <cell r="B768" t="str">
            <v>D20</v>
          </cell>
          <cell r="F768">
            <v>7</v>
          </cell>
          <cell r="G768">
            <v>110301</v>
          </cell>
          <cell r="K768">
            <v>0</v>
          </cell>
          <cell r="M768" t="str">
            <v>DEL</v>
          </cell>
          <cell r="N768" t="str">
            <v>Resource</v>
          </cell>
          <cell r="Q768" t="str">
            <v>yes</v>
          </cell>
          <cell r="X768">
            <v>-123000</v>
          </cell>
          <cell r="Y768" t="str">
            <v xml:space="preserve"> </v>
          </cell>
          <cell r="Z768" t="str">
            <v xml:space="preserve"> </v>
          </cell>
        </row>
        <row r="769">
          <cell r="B769" t="str">
            <v>L21</v>
          </cell>
          <cell r="F769">
            <v>7</v>
          </cell>
          <cell r="G769">
            <v>110301</v>
          </cell>
          <cell r="K769">
            <v>0</v>
          </cell>
          <cell r="M769" t="str">
            <v>DEL</v>
          </cell>
          <cell r="N769" t="str">
            <v>Resource</v>
          </cell>
          <cell r="Q769" t="str">
            <v>no</v>
          </cell>
          <cell r="X769">
            <v>377000</v>
          </cell>
          <cell r="Y769">
            <v>377000</v>
          </cell>
          <cell r="Z769">
            <v>377000</v>
          </cell>
        </row>
        <row r="770">
          <cell r="B770" t="str">
            <v>D40</v>
          </cell>
          <cell r="F770">
            <v>1</v>
          </cell>
          <cell r="G770">
            <v>110306</v>
          </cell>
          <cell r="K770">
            <v>0</v>
          </cell>
          <cell r="M770" t="str">
            <v>AME</v>
          </cell>
          <cell r="N770" t="str">
            <v>Resource</v>
          </cell>
          <cell r="Q770" t="str">
            <v>yes</v>
          </cell>
          <cell r="X770" t="str">
            <v xml:space="preserve"> </v>
          </cell>
          <cell r="Y770" t="str">
            <v xml:space="preserve"> </v>
          </cell>
          <cell r="Z770" t="str">
            <v xml:space="preserve"> </v>
          </cell>
        </row>
        <row r="771">
          <cell r="B771" t="str">
            <v>D40</v>
          </cell>
          <cell r="F771">
            <v>1</v>
          </cell>
          <cell r="G771">
            <v>180700</v>
          </cell>
          <cell r="K771">
            <v>0</v>
          </cell>
          <cell r="M771" t="str">
            <v>AME</v>
          </cell>
          <cell r="N771" t="str">
            <v>Resource</v>
          </cell>
          <cell r="Q771" t="str">
            <v>yes</v>
          </cell>
          <cell r="X771">
            <v>-6448705</v>
          </cell>
          <cell r="Y771" t="str">
            <v xml:space="preserve"> </v>
          </cell>
          <cell r="Z771" t="str">
            <v xml:space="preserve"> </v>
          </cell>
        </row>
        <row r="772">
          <cell r="B772" t="str">
            <v>D40</v>
          </cell>
          <cell r="F772">
            <v>1</v>
          </cell>
          <cell r="G772">
            <v>180700</v>
          </cell>
          <cell r="K772">
            <v>0</v>
          </cell>
          <cell r="M772" t="str">
            <v>AME</v>
          </cell>
          <cell r="N772" t="str">
            <v>Resource</v>
          </cell>
          <cell r="Q772" t="str">
            <v>yes</v>
          </cell>
          <cell r="X772" t="str">
            <v xml:space="preserve"> </v>
          </cell>
          <cell r="Y772" t="str">
            <v xml:space="preserve"> </v>
          </cell>
          <cell r="Z772" t="str">
            <v xml:space="preserve"> </v>
          </cell>
        </row>
        <row r="773">
          <cell r="B773" t="str">
            <v>D40</v>
          </cell>
          <cell r="F773">
            <v>1</v>
          </cell>
          <cell r="G773">
            <v>180700</v>
          </cell>
          <cell r="K773">
            <v>0</v>
          </cell>
          <cell r="M773" t="str">
            <v>AME</v>
          </cell>
          <cell r="N773" t="str">
            <v>Resource</v>
          </cell>
          <cell r="Q773" t="str">
            <v>yes</v>
          </cell>
          <cell r="X773">
            <v>4207157</v>
          </cell>
          <cell r="Y773" t="str">
            <v xml:space="preserve"> </v>
          </cell>
          <cell r="Z773" t="str">
            <v xml:space="preserve"> </v>
          </cell>
        </row>
        <row r="774">
          <cell r="B774" t="str">
            <v>D40</v>
          </cell>
          <cell r="F774">
            <v>2</v>
          </cell>
          <cell r="G774">
            <v>180700</v>
          </cell>
          <cell r="K774">
            <v>0</v>
          </cell>
          <cell r="M774" t="str">
            <v>AME</v>
          </cell>
          <cell r="N774" t="str">
            <v>Resource</v>
          </cell>
          <cell r="Q774" t="str">
            <v>yes</v>
          </cell>
          <cell r="X774">
            <v>-170445</v>
          </cell>
          <cell r="Y774">
            <v>-7214873</v>
          </cell>
          <cell r="Z774">
            <v>-7864212</v>
          </cell>
        </row>
        <row r="775">
          <cell r="B775" t="str">
            <v>D40</v>
          </cell>
          <cell r="F775">
            <v>5</v>
          </cell>
          <cell r="G775">
            <v>180700</v>
          </cell>
          <cell r="K775">
            <v>0</v>
          </cell>
          <cell r="M775" t="str">
            <v>AME</v>
          </cell>
          <cell r="N775" t="str">
            <v>Resource</v>
          </cell>
          <cell r="Q775" t="str">
            <v>yes</v>
          </cell>
          <cell r="X775">
            <v>-334293</v>
          </cell>
          <cell r="Y775">
            <v>736431</v>
          </cell>
          <cell r="Z775">
            <v>1186126</v>
          </cell>
        </row>
        <row r="776">
          <cell r="B776" t="str">
            <v>D40</v>
          </cell>
          <cell r="F776">
            <v>5</v>
          </cell>
          <cell r="G776">
            <v>180700</v>
          </cell>
          <cell r="K776">
            <v>0</v>
          </cell>
          <cell r="M776" t="str">
            <v>AME</v>
          </cell>
          <cell r="N776" t="str">
            <v>Resource</v>
          </cell>
          <cell r="Q776" t="str">
            <v>yes</v>
          </cell>
          <cell r="X776">
            <v>668586</v>
          </cell>
          <cell r="Y776" t="str">
            <v xml:space="preserve"> </v>
          </cell>
          <cell r="Z776" t="str">
            <v xml:space="preserve"> </v>
          </cell>
        </row>
        <row r="777">
          <cell r="B777" t="str">
            <v>D40</v>
          </cell>
          <cell r="F777">
            <v>6</v>
          </cell>
          <cell r="G777">
            <v>180700</v>
          </cell>
          <cell r="K777">
            <v>0</v>
          </cell>
          <cell r="M777" t="str">
            <v>AME</v>
          </cell>
          <cell r="N777" t="str">
            <v>Resource</v>
          </cell>
          <cell r="Q777" t="str">
            <v>yes</v>
          </cell>
          <cell r="X777">
            <v>-102121</v>
          </cell>
          <cell r="Y777">
            <v>-106445</v>
          </cell>
          <cell r="Z777">
            <v>-110963</v>
          </cell>
        </row>
        <row r="778">
          <cell r="B778" t="str">
            <v>D40</v>
          </cell>
          <cell r="F778">
            <v>6</v>
          </cell>
          <cell r="G778">
            <v>180700</v>
          </cell>
          <cell r="K778">
            <v>0</v>
          </cell>
          <cell r="M778" t="str">
            <v>AME</v>
          </cell>
          <cell r="N778" t="str">
            <v>Resource</v>
          </cell>
          <cell r="Q778" t="str">
            <v>yes</v>
          </cell>
          <cell r="X778">
            <v>4000</v>
          </cell>
          <cell r="Y778" t="str">
            <v xml:space="preserve"> </v>
          </cell>
          <cell r="Z778" t="str">
            <v xml:space="preserve"> </v>
          </cell>
        </row>
        <row r="779">
          <cell r="B779" t="str">
            <v>D40</v>
          </cell>
          <cell r="F779">
            <v>6</v>
          </cell>
          <cell r="G779">
            <v>180700</v>
          </cell>
          <cell r="K779">
            <v>0</v>
          </cell>
          <cell r="M779" t="str">
            <v>AME</v>
          </cell>
          <cell r="N779" t="str">
            <v>Resource</v>
          </cell>
          <cell r="Q779" t="str">
            <v>yes</v>
          </cell>
          <cell r="X779">
            <v>-307569</v>
          </cell>
          <cell r="Y779">
            <v>-695369</v>
          </cell>
          <cell r="Z779">
            <v>-1133367</v>
          </cell>
        </row>
        <row r="780">
          <cell r="B780" t="str">
            <v>D40</v>
          </cell>
          <cell r="F780">
            <v>6</v>
          </cell>
          <cell r="G780">
            <v>180700</v>
          </cell>
          <cell r="K780">
            <v>0</v>
          </cell>
          <cell r="M780" t="str">
            <v>AME</v>
          </cell>
          <cell r="N780" t="str">
            <v>Resource</v>
          </cell>
          <cell r="Q780" t="str">
            <v>yes</v>
          </cell>
          <cell r="X780">
            <v>-6857859</v>
          </cell>
          <cell r="Y780">
            <v>-7493397</v>
          </cell>
          <cell r="Z780">
            <v>-8173374</v>
          </cell>
        </row>
        <row r="781">
          <cell r="B781" t="str">
            <v>D40</v>
          </cell>
          <cell r="F781">
            <v>6</v>
          </cell>
          <cell r="G781">
            <v>180700</v>
          </cell>
          <cell r="K781">
            <v>0</v>
          </cell>
          <cell r="M781" t="str">
            <v>AME</v>
          </cell>
          <cell r="N781" t="str">
            <v>Resource</v>
          </cell>
          <cell r="Q781" t="str">
            <v>yes</v>
          </cell>
          <cell r="X781">
            <v>6857859</v>
          </cell>
          <cell r="Y781">
            <v>7493397</v>
          </cell>
          <cell r="Z781">
            <v>8173374</v>
          </cell>
        </row>
        <row r="782">
          <cell r="B782" t="str">
            <v>D40</v>
          </cell>
          <cell r="F782">
            <v>6</v>
          </cell>
          <cell r="G782">
            <v>180700</v>
          </cell>
          <cell r="K782">
            <v>0</v>
          </cell>
          <cell r="M782" t="str">
            <v>AME</v>
          </cell>
          <cell r="N782" t="str">
            <v>Resource</v>
          </cell>
          <cell r="Q782" t="str">
            <v>yes</v>
          </cell>
          <cell r="X782">
            <v>-167312</v>
          </cell>
          <cell r="Y782">
            <v>-213141</v>
          </cell>
          <cell r="Z782">
            <v>-250958</v>
          </cell>
        </row>
        <row r="783">
          <cell r="B783" t="str">
            <v>D40</v>
          </cell>
          <cell r="F783">
            <v>2</v>
          </cell>
          <cell r="G783">
            <v>180700</v>
          </cell>
          <cell r="K783">
            <v>0</v>
          </cell>
          <cell r="M783" t="str">
            <v>AME</v>
          </cell>
          <cell r="N783" t="str">
            <v>Resource</v>
          </cell>
          <cell r="Q783" t="str">
            <v>yes</v>
          </cell>
          <cell r="X783" t="str">
            <v xml:space="preserve"> </v>
          </cell>
          <cell r="Y783" t="str">
            <v xml:space="preserve"> </v>
          </cell>
          <cell r="Z783" t="str">
            <v xml:space="preserve"> </v>
          </cell>
        </row>
        <row r="784">
          <cell r="B784" t="str">
            <v>D40</v>
          </cell>
          <cell r="F784">
            <v>2</v>
          </cell>
          <cell r="G784">
            <v>180700</v>
          </cell>
          <cell r="K784">
            <v>0</v>
          </cell>
          <cell r="M784" t="str">
            <v>AME</v>
          </cell>
          <cell r="N784" t="str">
            <v>Resource</v>
          </cell>
          <cell r="Q784" t="str">
            <v>yes</v>
          </cell>
          <cell r="X784" t="str">
            <v xml:space="preserve"> </v>
          </cell>
          <cell r="Y784" t="str">
            <v xml:space="preserve"> </v>
          </cell>
          <cell r="Z784" t="str">
            <v xml:space="preserve"> </v>
          </cell>
        </row>
        <row r="785">
          <cell r="B785" t="str">
            <v>D40</v>
          </cell>
          <cell r="F785">
            <v>5</v>
          </cell>
          <cell r="G785">
            <v>180700</v>
          </cell>
          <cell r="K785">
            <v>0</v>
          </cell>
          <cell r="M785" t="str">
            <v>AME</v>
          </cell>
          <cell r="N785" t="str">
            <v>Resource</v>
          </cell>
          <cell r="Q785" t="str">
            <v>yes</v>
          </cell>
          <cell r="X785">
            <v>-2933098</v>
          </cell>
          <cell r="Y785">
            <v>-2959095</v>
          </cell>
          <cell r="Z785">
            <v>-2982772</v>
          </cell>
        </row>
        <row r="786">
          <cell r="B786" t="str">
            <v>D40</v>
          </cell>
          <cell r="F786">
            <v>6</v>
          </cell>
          <cell r="G786">
            <v>180700</v>
          </cell>
          <cell r="K786">
            <v>0</v>
          </cell>
          <cell r="M786" t="str">
            <v>AME</v>
          </cell>
          <cell r="N786" t="str">
            <v>Resource</v>
          </cell>
          <cell r="Q786" t="str">
            <v>yes</v>
          </cell>
          <cell r="X786">
            <v>2933098</v>
          </cell>
          <cell r="Y786">
            <v>2959095</v>
          </cell>
          <cell r="Z786">
            <v>2982772</v>
          </cell>
        </row>
        <row r="787">
          <cell r="B787" t="str">
            <v>D40</v>
          </cell>
          <cell r="F787">
            <v>2</v>
          </cell>
          <cell r="G787">
            <v>180700</v>
          </cell>
          <cell r="K787">
            <v>0</v>
          </cell>
          <cell r="M787" t="str">
            <v>AME</v>
          </cell>
          <cell r="N787" t="str">
            <v>Resource</v>
          </cell>
          <cell r="Q787" t="str">
            <v>yes</v>
          </cell>
          <cell r="X787">
            <v>-123798</v>
          </cell>
          <cell r="Y787" t="str">
            <v xml:space="preserve"> </v>
          </cell>
          <cell r="Z787" t="str">
            <v xml:space="preserve"> </v>
          </cell>
        </row>
        <row r="788">
          <cell r="B788" t="str">
            <v>D40</v>
          </cell>
          <cell r="F788">
            <v>2</v>
          </cell>
          <cell r="G788">
            <v>180700</v>
          </cell>
          <cell r="K788">
            <v>0</v>
          </cell>
          <cell r="M788" t="str">
            <v>AME</v>
          </cell>
          <cell r="N788" t="str">
            <v>Resource</v>
          </cell>
          <cell r="Q788" t="str">
            <v>yes</v>
          </cell>
          <cell r="X788">
            <v>61899</v>
          </cell>
          <cell r="Y788">
            <v>4518331</v>
          </cell>
          <cell r="Z788">
            <v>-4924981</v>
          </cell>
        </row>
        <row r="789">
          <cell r="B789" t="str">
            <v>D90</v>
          </cell>
          <cell r="F789">
            <v>3</v>
          </cell>
          <cell r="G789">
            <v>110111</v>
          </cell>
          <cell r="K789">
            <v>0</v>
          </cell>
          <cell r="M789" t="str">
            <v>DEL</v>
          </cell>
          <cell r="N789" t="str">
            <v>Resource</v>
          </cell>
          <cell r="Q789" t="str">
            <v>yes</v>
          </cell>
          <cell r="X789" t="str">
            <v xml:space="preserve"> </v>
          </cell>
          <cell r="Y789" t="str">
            <v xml:space="preserve"> </v>
          </cell>
          <cell r="Z789" t="str">
            <v xml:space="preserve"> </v>
          </cell>
        </row>
        <row r="790">
          <cell r="B790" t="str">
            <v>B99</v>
          </cell>
          <cell r="F790">
            <v>2</v>
          </cell>
          <cell r="G790">
            <v>110407</v>
          </cell>
          <cell r="K790">
            <v>0</v>
          </cell>
          <cell r="M790" t="str">
            <v>DEL</v>
          </cell>
          <cell r="N790" t="str">
            <v>Resource</v>
          </cell>
          <cell r="Q790" t="str">
            <v>no</v>
          </cell>
          <cell r="X790" t="str">
            <v xml:space="preserve"> </v>
          </cell>
          <cell r="Y790">
            <v>37</v>
          </cell>
          <cell r="Z790">
            <v>37</v>
          </cell>
        </row>
        <row r="791">
          <cell r="B791" t="str">
            <v>E05</v>
          </cell>
          <cell r="F791">
            <v>3</v>
          </cell>
          <cell r="G791">
            <v>110701</v>
          </cell>
          <cell r="K791">
            <v>0</v>
          </cell>
          <cell r="M791" t="str">
            <v>DEL</v>
          </cell>
          <cell r="N791" t="str">
            <v>Capital</v>
          </cell>
          <cell r="Q791" t="str">
            <v>no</v>
          </cell>
          <cell r="X791" t="str">
            <v xml:space="preserve"> </v>
          </cell>
          <cell r="Y791" t="str">
            <v xml:space="preserve"> </v>
          </cell>
          <cell r="Z791" t="str">
            <v xml:space="preserve"> </v>
          </cell>
        </row>
        <row r="792">
          <cell r="B792" t="str">
            <v>D40</v>
          </cell>
          <cell r="F792">
            <v>5</v>
          </cell>
          <cell r="G792">
            <v>180700</v>
          </cell>
          <cell r="K792">
            <v>0</v>
          </cell>
          <cell r="M792" t="str">
            <v>AME</v>
          </cell>
          <cell r="N792" t="str">
            <v>Resource</v>
          </cell>
          <cell r="Q792" t="str">
            <v>yes</v>
          </cell>
          <cell r="X792" t="str">
            <v xml:space="preserve"> </v>
          </cell>
          <cell r="Y792" t="str">
            <v xml:space="preserve"> </v>
          </cell>
          <cell r="Z792" t="str">
            <v xml:space="preserve"> </v>
          </cell>
        </row>
        <row r="793">
          <cell r="B793" t="str">
            <v>B99</v>
          </cell>
          <cell r="F793">
            <v>2</v>
          </cell>
          <cell r="G793">
            <v>110407</v>
          </cell>
          <cell r="K793">
            <v>0</v>
          </cell>
          <cell r="M793" t="str">
            <v>DEL</v>
          </cell>
          <cell r="N793" t="str">
            <v>Resource</v>
          </cell>
          <cell r="Q793" t="str">
            <v>no</v>
          </cell>
          <cell r="X793" t="str">
            <v xml:space="preserve"> </v>
          </cell>
          <cell r="Y793">
            <v>6</v>
          </cell>
          <cell r="Z793">
            <v>6</v>
          </cell>
        </row>
        <row r="794">
          <cell r="B794" t="str">
            <v>B99</v>
          </cell>
          <cell r="F794">
            <v>12</v>
          </cell>
          <cell r="G794">
            <v>110801</v>
          </cell>
          <cell r="K794">
            <v>0</v>
          </cell>
          <cell r="M794" t="str">
            <v>AME</v>
          </cell>
          <cell r="N794" t="str">
            <v>Resource</v>
          </cell>
          <cell r="Q794" t="str">
            <v>no</v>
          </cell>
          <cell r="X794">
            <v>-4093</v>
          </cell>
          <cell r="Y794" t="str">
            <v xml:space="preserve"> </v>
          </cell>
          <cell r="Z794" t="str">
            <v xml:space="preserve"> </v>
          </cell>
        </row>
        <row r="795">
          <cell r="B795" t="str">
            <v>B99</v>
          </cell>
          <cell r="F795">
            <v>1</v>
          </cell>
          <cell r="G795">
            <v>110101</v>
          </cell>
          <cell r="K795">
            <v>0</v>
          </cell>
          <cell r="M795" t="str">
            <v>non-budget</v>
          </cell>
          <cell r="N795" t="str">
            <v>non-budget</v>
          </cell>
          <cell r="Q795" t="str">
            <v>no</v>
          </cell>
          <cell r="X795" t="str">
            <v xml:space="preserve"> </v>
          </cell>
          <cell r="Y795" t="str">
            <v xml:space="preserve"> </v>
          </cell>
          <cell r="Z795" t="str">
            <v xml:space="preserve"> </v>
          </cell>
        </row>
        <row r="796">
          <cell r="B796" t="str">
            <v>B99</v>
          </cell>
          <cell r="F796">
            <v>6</v>
          </cell>
          <cell r="G796">
            <v>110101</v>
          </cell>
          <cell r="K796">
            <v>0</v>
          </cell>
          <cell r="M796" t="str">
            <v>non-budget</v>
          </cell>
          <cell r="N796" t="str">
            <v>non-budget</v>
          </cell>
          <cell r="Q796" t="str">
            <v>no</v>
          </cell>
          <cell r="X796">
            <v>913000</v>
          </cell>
          <cell r="Y796" t="str">
            <v xml:space="preserve"> </v>
          </cell>
          <cell r="Z796" t="str">
            <v xml:space="preserve"> </v>
          </cell>
        </row>
        <row r="797">
          <cell r="B797" t="str">
            <v>B99</v>
          </cell>
          <cell r="F797">
            <v>4</v>
          </cell>
          <cell r="G797">
            <v>110101</v>
          </cell>
          <cell r="K797">
            <v>0</v>
          </cell>
          <cell r="M797" t="str">
            <v>non-budget</v>
          </cell>
          <cell r="N797" t="str">
            <v>non-budget</v>
          </cell>
          <cell r="Q797" t="str">
            <v>no</v>
          </cell>
          <cell r="X797" t="str">
            <v xml:space="preserve"> </v>
          </cell>
          <cell r="Y797" t="str">
            <v xml:space="preserve"> </v>
          </cell>
          <cell r="Z797" t="str">
            <v xml:space="preserve"> </v>
          </cell>
        </row>
        <row r="798">
          <cell r="B798" t="str">
            <v>F35</v>
          </cell>
          <cell r="F798">
            <v>1</v>
          </cell>
          <cell r="G798">
            <v>500000</v>
          </cell>
          <cell r="K798">
            <v>0</v>
          </cell>
          <cell r="M798" t="str">
            <v>? Non-Rab</v>
          </cell>
          <cell r="N798" t="str">
            <v>? Non-Rab</v>
          </cell>
          <cell r="Q798" t="str">
            <v>no</v>
          </cell>
          <cell r="X798" t="str">
            <v xml:space="preserve"> </v>
          </cell>
          <cell r="Y798" t="str">
            <v xml:space="preserve"> </v>
          </cell>
          <cell r="Z798" t="str">
            <v xml:space="preserve"> </v>
          </cell>
        </row>
        <row r="799">
          <cell r="B799" t="str">
            <v>L10</v>
          </cell>
          <cell r="F799">
            <v>1</v>
          </cell>
          <cell r="G799">
            <v>110101</v>
          </cell>
          <cell r="K799">
            <v>0</v>
          </cell>
          <cell r="M799" t="str">
            <v>DEL</v>
          </cell>
          <cell r="N799" t="str">
            <v>Resource</v>
          </cell>
          <cell r="Q799" t="str">
            <v>no</v>
          </cell>
          <cell r="X799">
            <v>2314918</v>
          </cell>
          <cell r="Y799" t="str">
            <v xml:space="preserve"> </v>
          </cell>
          <cell r="Z799" t="str">
            <v xml:space="preserve"> </v>
          </cell>
        </row>
        <row r="800">
          <cell r="B800" t="str">
            <v>L10</v>
          </cell>
          <cell r="F800">
            <v>2</v>
          </cell>
          <cell r="G800">
            <v>110101</v>
          </cell>
          <cell r="K800">
            <v>0</v>
          </cell>
          <cell r="M800" t="str">
            <v>DEL</v>
          </cell>
          <cell r="N800" t="str">
            <v>Resource</v>
          </cell>
          <cell r="Q800" t="str">
            <v>no</v>
          </cell>
          <cell r="X800" t="str">
            <v xml:space="preserve"> </v>
          </cell>
          <cell r="Y800">
            <v>2314918</v>
          </cell>
          <cell r="Z800">
            <v>2314918</v>
          </cell>
        </row>
        <row r="801">
          <cell r="B801" t="str">
            <v>L10</v>
          </cell>
          <cell r="F801">
            <v>2</v>
          </cell>
          <cell r="G801">
            <v>110101</v>
          </cell>
          <cell r="K801">
            <v>0</v>
          </cell>
          <cell r="M801" t="str">
            <v>DEL</v>
          </cell>
          <cell r="N801" t="str">
            <v>Resource</v>
          </cell>
          <cell r="Q801" t="str">
            <v>no</v>
          </cell>
          <cell r="X801" t="str">
            <v xml:space="preserve"> </v>
          </cell>
          <cell r="Y801">
            <v>156000</v>
          </cell>
          <cell r="Z801">
            <v>328000</v>
          </cell>
        </row>
        <row r="802">
          <cell r="B802" t="str">
            <v>L10</v>
          </cell>
          <cell r="F802">
            <v>2</v>
          </cell>
          <cell r="G802">
            <v>110302</v>
          </cell>
          <cell r="K802">
            <v>0</v>
          </cell>
          <cell r="M802" t="str">
            <v>DEL</v>
          </cell>
          <cell r="N802" t="str">
            <v>Resource</v>
          </cell>
          <cell r="Q802" t="str">
            <v>no</v>
          </cell>
          <cell r="X802" t="str">
            <v xml:space="preserve"> </v>
          </cell>
          <cell r="Y802">
            <v>625</v>
          </cell>
          <cell r="Z802">
            <v>625</v>
          </cell>
        </row>
        <row r="803">
          <cell r="B803" t="str">
            <v>L10</v>
          </cell>
          <cell r="F803">
            <v>2</v>
          </cell>
          <cell r="G803">
            <v>110401</v>
          </cell>
          <cell r="K803">
            <v>0</v>
          </cell>
          <cell r="M803" t="str">
            <v>DEL</v>
          </cell>
          <cell r="N803" t="str">
            <v>Resource</v>
          </cell>
          <cell r="Q803" t="str">
            <v>no</v>
          </cell>
          <cell r="X803" t="str">
            <v xml:space="preserve"> </v>
          </cell>
          <cell r="Y803">
            <v>1604</v>
          </cell>
          <cell r="Z803">
            <v>1604</v>
          </cell>
        </row>
        <row r="804">
          <cell r="B804" t="str">
            <v>E05</v>
          </cell>
          <cell r="F804">
            <v>3</v>
          </cell>
          <cell r="G804">
            <v>110701</v>
          </cell>
          <cell r="K804">
            <v>0</v>
          </cell>
          <cell r="M804" t="str">
            <v>DEL</v>
          </cell>
          <cell r="N804" t="str">
            <v>Capital</v>
          </cell>
          <cell r="Q804" t="str">
            <v>no</v>
          </cell>
          <cell r="X804" t="str">
            <v xml:space="preserve"> </v>
          </cell>
          <cell r="Y804" t="str">
            <v xml:space="preserve"> </v>
          </cell>
          <cell r="Z804" t="str">
            <v xml:space="preserve"> </v>
          </cell>
        </row>
        <row r="805">
          <cell r="B805" t="str">
            <v>L10</v>
          </cell>
          <cell r="F805">
            <v>5</v>
          </cell>
          <cell r="G805">
            <v>110101</v>
          </cell>
          <cell r="K805">
            <v>0</v>
          </cell>
          <cell r="M805" t="str">
            <v>DEL</v>
          </cell>
          <cell r="N805" t="str">
            <v>Resource</v>
          </cell>
          <cell r="Q805" t="str">
            <v>no</v>
          </cell>
          <cell r="X805">
            <v>-149000</v>
          </cell>
          <cell r="Y805">
            <v>-149000</v>
          </cell>
          <cell r="Z805">
            <v>-149000</v>
          </cell>
        </row>
        <row r="806">
          <cell r="B806" t="str">
            <v>L10</v>
          </cell>
          <cell r="F806">
            <v>12</v>
          </cell>
          <cell r="G806">
            <v>110101</v>
          </cell>
          <cell r="K806">
            <v>0</v>
          </cell>
          <cell r="M806" t="str">
            <v>DEL</v>
          </cell>
          <cell r="N806" t="str">
            <v>Resource</v>
          </cell>
          <cell r="Q806" t="str">
            <v>no</v>
          </cell>
          <cell r="X806" t="str">
            <v xml:space="preserve"> </v>
          </cell>
          <cell r="Y806" t="str">
            <v xml:space="preserve"> </v>
          </cell>
          <cell r="Z806" t="str">
            <v xml:space="preserve"> </v>
          </cell>
        </row>
        <row r="807">
          <cell r="B807" t="str">
            <v>D40</v>
          </cell>
          <cell r="F807">
            <v>5</v>
          </cell>
          <cell r="G807">
            <v>180700</v>
          </cell>
          <cell r="K807">
            <v>0</v>
          </cell>
          <cell r="M807" t="str">
            <v>AME</v>
          </cell>
          <cell r="N807" t="str">
            <v>Resource</v>
          </cell>
          <cell r="Q807" t="str">
            <v>yes</v>
          </cell>
          <cell r="X807">
            <v>-793499</v>
          </cell>
          <cell r="Y807" t="str">
            <v xml:space="preserve"> </v>
          </cell>
          <cell r="Z807" t="str">
            <v xml:space="preserve"> </v>
          </cell>
        </row>
        <row r="808">
          <cell r="B808" t="str">
            <v>L10</v>
          </cell>
          <cell r="F808">
            <v>1</v>
          </cell>
          <cell r="G808">
            <v>110201</v>
          </cell>
          <cell r="K808" t="str">
            <v>PSS</v>
          </cell>
          <cell r="M808" t="str">
            <v>DEL</v>
          </cell>
          <cell r="N808" t="str">
            <v>Resource</v>
          </cell>
          <cell r="Q808" t="str">
            <v>no</v>
          </cell>
          <cell r="X808" t="str">
            <v xml:space="preserve"> </v>
          </cell>
          <cell r="Y808" t="str">
            <v xml:space="preserve"> </v>
          </cell>
          <cell r="Z808" t="str">
            <v xml:space="preserve"> </v>
          </cell>
        </row>
        <row r="809">
          <cell r="B809" t="str">
            <v>L21</v>
          </cell>
          <cell r="F809">
            <v>7</v>
          </cell>
          <cell r="G809">
            <v>110301</v>
          </cell>
          <cell r="K809">
            <v>0</v>
          </cell>
          <cell r="M809" t="str">
            <v>DEL</v>
          </cell>
          <cell r="N809" t="str">
            <v>Resource</v>
          </cell>
          <cell r="Q809" t="str">
            <v>no</v>
          </cell>
          <cell r="X809">
            <v>123000</v>
          </cell>
          <cell r="Y809" t="str">
            <v xml:space="preserve"> </v>
          </cell>
          <cell r="Z809" t="str">
            <v xml:space="preserve"> </v>
          </cell>
        </row>
        <row r="810">
          <cell r="B810" t="str">
            <v>L10</v>
          </cell>
          <cell r="F810">
            <v>6</v>
          </cell>
          <cell r="G810">
            <v>110101</v>
          </cell>
          <cell r="K810">
            <v>0</v>
          </cell>
          <cell r="M810" t="str">
            <v>DEL</v>
          </cell>
          <cell r="N810" t="str">
            <v>Resource</v>
          </cell>
          <cell r="Q810" t="str">
            <v>no</v>
          </cell>
          <cell r="X810">
            <v>-377000</v>
          </cell>
          <cell r="Y810">
            <v>-377000</v>
          </cell>
          <cell r="Z810">
            <v>-377000</v>
          </cell>
        </row>
        <row r="811">
          <cell r="B811" t="str">
            <v>L10</v>
          </cell>
          <cell r="F811">
            <v>6</v>
          </cell>
          <cell r="G811">
            <v>110101</v>
          </cell>
          <cell r="K811">
            <v>0</v>
          </cell>
          <cell r="M811" t="str">
            <v>DEL</v>
          </cell>
          <cell r="N811" t="str">
            <v>Resource</v>
          </cell>
          <cell r="Q811" t="str">
            <v>no</v>
          </cell>
          <cell r="X811" t="str">
            <v xml:space="preserve"> </v>
          </cell>
          <cell r="Y811">
            <v>-11000</v>
          </cell>
          <cell r="Z811">
            <v>-84000</v>
          </cell>
        </row>
        <row r="812">
          <cell r="B812" t="str">
            <v>D40</v>
          </cell>
          <cell r="F812">
            <v>5</v>
          </cell>
          <cell r="G812">
            <v>180700</v>
          </cell>
          <cell r="K812">
            <v>0</v>
          </cell>
          <cell r="M812" t="str">
            <v>AME</v>
          </cell>
          <cell r="N812" t="str">
            <v>Resource</v>
          </cell>
          <cell r="Q812" t="str">
            <v>yes</v>
          </cell>
          <cell r="X812" t="str">
            <v xml:space="preserve"> </v>
          </cell>
          <cell r="Y812">
            <v>-998984</v>
          </cell>
          <cell r="Z812" t="str">
            <v xml:space="preserve"> </v>
          </cell>
        </row>
        <row r="813">
          <cell r="B813" t="str">
            <v>L10</v>
          </cell>
          <cell r="F813">
            <v>6</v>
          </cell>
          <cell r="G813">
            <v>110101</v>
          </cell>
          <cell r="K813">
            <v>0</v>
          </cell>
          <cell r="M813" t="str">
            <v>DEL</v>
          </cell>
          <cell r="N813" t="str">
            <v>Resource</v>
          </cell>
          <cell r="Q813" t="str">
            <v>no</v>
          </cell>
          <cell r="X813">
            <v>418000</v>
          </cell>
          <cell r="Y813">
            <v>506000</v>
          </cell>
          <cell r="Z813">
            <v>535000</v>
          </cell>
        </row>
        <row r="814">
          <cell r="B814" t="str">
            <v>D20</v>
          </cell>
          <cell r="F814">
            <v>9</v>
          </cell>
          <cell r="G814">
            <v>110301</v>
          </cell>
          <cell r="K814">
            <v>0</v>
          </cell>
          <cell r="M814" t="str">
            <v>DEL</v>
          </cell>
          <cell r="N814" t="str">
            <v>Resource</v>
          </cell>
          <cell r="Q814" t="str">
            <v>yes</v>
          </cell>
          <cell r="X814" t="str">
            <v xml:space="preserve"> </v>
          </cell>
          <cell r="Y814" t="str">
            <v xml:space="preserve"> </v>
          </cell>
          <cell r="Z814" t="str">
            <v xml:space="preserve"> </v>
          </cell>
        </row>
        <row r="815">
          <cell r="B815" t="str">
            <v>L10</v>
          </cell>
          <cell r="F815">
            <v>1</v>
          </cell>
          <cell r="G815">
            <v>110302</v>
          </cell>
          <cell r="K815">
            <v>0</v>
          </cell>
          <cell r="M815" t="str">
            <v>DEL</v>
          </cell>
          <cell r="N815" t="str">
            <v>Resource</v>
          </cell>
          <cell r="Q815" t="str">
            <v>no</v>
          </cell>
          <cell r="X815">
            <v>625</v>
          </cell>
          <cell r="Y815" t="str">
            <v xml:space="preserve"> </v>
          </cell>
          <cell r="Z815" t="str">
            <v xml:space="preserve"> </v>
          </cell>
        </row>
        <row r="816">
          <cell r="B816" t="str">
            <v>L10</v>
          </cell>
          <cell r="F816">
            <v>2</v>
          </cell>
          <cell r="G816">
            <v>110302</v>
          </cell>
          <cell r="K816">
            <v>0</v>
          </cell>
          <cell r="M816" t="str">
            <v>DEL</v>
          </cell>
          <cell r="N816" t="str">
            <v>Resource</v>
          </cell>
          <cell r="Q816" t="str">
            <v>no</v>
          </cell>
          <cell r="X816" t="str">
            <v xml:space="preserve"> </v>
          </cell>
          <cell r="Y816" t="str">
            <v xml:space="preserve"> </v>
          </cell>
          <cell r="Z816" t="str">
            <v xml:space="preserve"> </v>
          </cell>
        </row>
        <row r="817">
          <cell r="B817" t="str">
            <v>D20</v>
          </cell>
          <cell r="F817">
            <v>9</v>
          </cell>
          <cell r="G817">
            <v>110301</v>
          </cell>
          <cell r="K817">
            <v>0</v>
          </cell>
          <cell r="M817" t="str">
            <v>DEL</v>
          </cell>
          <cell r="N817" t="str">
            <v>Resource</v>
          </cell>
          <cell r="Q817" t="str">
            <v>yes</v>
          </cell>
          <cell r="X817" t="str">
            <v xml:space="preserve"> </v>
          </cell>
          <cell r="Y817" t="str">
            <v xml:space="preserve"> </v>
          </cell>
          <cell r="Z817" t="str">
            <v xml:space="preserve"> </v>
          </cell>
        </row>
        <row r="818">
          <cell r="B818" t="str">
            <v>L10</v>
          </cell>
          <cell r="F818">
            <v>1</v>
          </cell>
          <cell r="G818">
            <v>110306</v>
          </cell>
          <cell r="K818">
            <v>0</v>
          </cell>
          <cell r="M818" t="str">
            <v>DEL</v>
          </cell>
          <cell r="N818" t="str">
            <v>Resource</v>
          </cell>
          <cell r="Q818" t="str">
            <v>no</v>
          </cell>
          <cell r="X818" t="str">
            <v xml:space="preserve"> </v>
          </cell>
          <cell r="Y818" t="str">
            <v xml:space="preserve"> </v>
          </cell>
          <cell r="Z818" t="str">
            <v xml:space="preserve"> </v>
          </cell>
        </row>
        <row r="819">
          <cell r="B819" t="str">
            <v>L10</v>
          </cell>
          <cell r="F819">
            <v>6</v>
          </cell>
          <cell r="G819">
            <v>110306</v>
          </cell>
          <cell r="K819">
            <v>0</v>
          </cell>
          <cell r="M819" t="str">
            <v>DEL</v>
          </cell>
          <cell r="N819" t="str">
            <v>Resource</v>
          </cell>
          <cell r="Q819" t="str">
            <v>no</v>
          </cell>
          <cell r="X819">
            <v>625</v>
          </cell>
          <cell r="Y819" t="str">
            <v xml:space="preserve"> </v>
          </cell>
          <cell r="Z819" t="str">
            <v xml:space="preserve"> </v>
          </cell>
        </row>
        <row r="820">
          <cell r="B820" t="str">
            <v>D20</v>
          </cell>
          <cell r="F820">
            <v>9</v>
          </cell>
          <cell r="G820">
            <v>110301</v>
          </cell>
          <cell r="K820">
            <v>0</v>
          </cell>
          <cell r="M820" t="str">
            <v>DEL</v>
          </cell>
          <cell r="N820" t="str">
            <v>Resource</v>
          </cell>
          <cell r="Q820" t="str">
            <v>yes</v>
          </cell>
          <cell r="X820" t="str">
            <v xml:space="preserve"> </v>
          </cell>
          <cell r="Y820" t="str">
            <v xml:space="preserve"> </v>
          </cell>
          <cell r="Z820" t="str">
            <v xml:space="preserve"> </v>
          </cell>
        </row>
        <row r="821">
          <cell r="B821" t="str">
            <v>L10</v>
          </cell>
          <cell r="F821">
            <v>12</v>
          </cell>
          <cell r="G821">
            <v>110401</v>
          </cell>
          <cell r="K821">
            <v>0</v>
          </cell>
          <cell r="M821" t="str">
            <v>DEL</v>
          </cell>
          <cell r="N821" t="str">
            <v>Resource</v>
          </cell>
          <cell r="Q821" t="str">
            <v>no</v>
          </cell>
          <cell r="X821" t="str">
            <v xml:space="preserve"> </v>
          </cell>
          <cell r="Y821" t="str">
            <v xml:space="preserve"> </v>
          </cell>
          <cell r="Z821" t="str">
            <v xml:space="preserve"> </v>
          </cell>
        </row>
        <row r="822">
          <cell r="B822" t="str">
            <v>L10</v>
          </cell>
          <cell r="F822">
            <v>1</v>
          </cell>
          <cell r="G822">
            <v>110401</v>
          </cell>
          <cell r="K822">
            <v>0</v>
          </cell>
          <cell r="M822" t="str">
            <v>DEL</v>
          </cell>
          <cell r="N822" t="str">
            <v>Resource</v>
          </cell>
          <cell r="Q822" t="str">
            <v>no</v>
          </cell>
          <cell r="X822">
            <v>1604</v>
          </cell>
          <cell r="Y822" t="str">
            <v xml:space="preserve"> </v>
          </cell>
          <cell r="Z822" t="str">
            <v xml:space="preserve"> </v>
          </cell>
        </row>
        <row r="823">
          <cell r="B823" t="str">
            <v>L10</v>
          </cell>
          <cell r="F823">
            <v>6</v>
          </cell>
          <cell r="G823">
            <v>110401</v>
          </cell>
          <cell r="K823">
            <v>0</v>
          </cell>
          <cell r="M823" t="str">
            <v>DEL</v>
          </cell>
          <cell r="N823" t="str">
            <v>Resource</v>
          </cell>
          <cell r="Q823" t="str">
            <v>no</v>
          </cell>
          <cell r="X823" t="str">
            <v xml:space="preserve"> </v>
          </cell>
          <cell r="Y823" t="str">
            <v xml:space="preserve"> </v>
          </cell>
          <cell r="Z823" t="str">
            <v xml:space="preserve"> </v>
          </cell>
        </row>
        <row r="824">
          <cell r="B824" t="str">
            <v>D20</v>
          </cell>
          <cell r="F824">
            <v>9</v>
          </cell>
          <cell r="G824">
            <v>110301</v>
          </cell>
          <cell r="K824">
            <v>0</v>
          </cell>
          <cell r="M824" t="str">
            <v>DEL</v>
          </cell>
          <cell r="N824" t="str">
            <v>Resource</v>
          </cell>
          <cell r="Q824" t="str">
            <v>yes</v>
          </cell>
          <cell r="X824" t="str">
            <v xml:space="preserve"> </v>
          </cell>
          <cell r="Y824" t="str">
            <v xml:space="preserve"> </v>
          </cell>
          <cell r="Z824" t="str">
            <v xml:space="preserve"> </v>
          </cell>
        </row>
        <row r="825">
          <cell r="B825" t="str">
            <v>L10</v>
          </cell>
          <cell r="F825">
            <v>1</v>
          </cell>
          <cell r="G825">
            <v>110405</v>
          </cell>
          <cell r="K825">
            <v>0</v>
          </cell>
          <cell r="M825" t="str">
            <v>DEL</v>
          </cell>
          <cell r="N825" t="str">
            <v>Resource</v>
          </cell>
          <cell r="Q825" t="str">
            <v>no</v>
          </cell>
          <cell r="X825" t="str">
            <v xml:space="preserve"> </v>
          </cell>
          <cell r="Y825" t="str">
            <v xml:space="preserve"> </v>
          </cell>
          <cell r="Z825" t="str">
            <v xml:space="preserve"> </v>
          </cell>
        </row>
        <row r="826">
          <cell r="B826" t="str">
            <v>L10</v>
          </cell>
          <cell r="F826">
            <v>9</v>
          </cell>
          <cell r="G826">
            <v>110101</v>
          </cell>
          <cell r="K826">
            <v>0</v>
          </cell>
          <cell r="M826" t="str">
            <v>DEL</v>
          </cell>
          <cell r="N826" t="str">
            <v>Resource</v>
          </cell>
          <cell r="Q826" t="str">
            <v>no</v>
          </cell>
          <cell r="X826" t="str">
            <v xml:space="preserve"> </v>
          </cell>
          <cell r="Y826" t="str">
            <v xml:space="preserve"> </v>
          </cell>
          <cell r="Z826" t="str">
            <v xml:space="preserve"> </v>
          </cell>
        </row>
        <row r="827">
          <cell r="B827" t="str">
            <v>L10</v>
          </cell>
          <cell r="F827">
            <v>9</v>
          </cell>
          <cell r="G827">
            <v>110101</v>
          </cell>
          <cell r="K827">
            <v>0</v>
          </cell>
          <cell r="M827" t="str">
            <v>DEL</v>
          </cell>
          <cell r="N827" t="str">
            <v>Resource</v>
          </cell>
          <cell r="Q827" t="str">
            <v>no</v>
          </cell>
          <cell r="X827" t="str">
            <v xml:space="preserve"> </v>
          </cell>
          <cell r="Y827" t="str">
            <v xml:space="preserve"> </v>
          </cell>
          <cell r="Z827" t="str">
            <v xml:space="preserve"> </v>
          </cell>
        </row>
        <row r="828">
          <cell r="B828" t="str">
            <v>L10</v>
          </cell>
          <cell r="F828">
            <v>9</v>
          </cell>
          <cell r="G828">
            <v>110201</v>
          </cell>
          <cell r="K828" t="str">
            <v>PSS</v>
          </cell>
          <cell r="M828" t="str">
            <v>DEL</v>
          </cell>
          <cell r="N828" t="str">
            <v>Resource</v>
          </cell>
          <cell r="Q828" t="str">
            <v>no</v>
          </cell>
          <cell r="X828" t="str">
            <v xml:space="preserve"> </v>
          </cell>
          <cell r="Y828" t="str">
            <v xml:space="preserve"> </v>
          </cell>
          <cell r="Z828" t="str">
            <v xml:space="preserve"> </v>
          </cell>
        </row>
        <row r="829">
          <cell r="B829" t="str">
            <v>L10</v>
          </cell>
          <cell r="F829">
            <v>9</v>
          </cell>
          <cell r="G829">
            <v>110201</v>
          </cell>
          <cell r="K829" t="str">
            <v>PSS</v>
          </cell>
          <cell r="M829" t="str">
            <v>DEL</v>
          </cell>
          <cell r="N829" t="str">
            <v>Resource</v>
          </cell>
          <cell r="Q829" t="str">
            <v>no</v>
          </cell>
          <cell r="X829" t="str">
            <v xml:space="preserve"> </v>
          </cell>
          <cell r="Y829" t="str">
            <v xml:space="preserve"> </v>
          </cell>
          <cell r="Z829" t="str">
            <v xml:space="preserve"> </v>
          </cell>
        </row>
        <row r="830">
          <cell r="B830" t="str">
            <v>L10</v>
          </cell>
          <cell r="F830">
            <v>9</v>
          </cell>
          <cell r="G830">
            <v>110301</v>
          </cell>
          <cell r="K830">
            <v>0</v>
          </cell>
          <cell r="M830" t="str">
            <v>DEL</v>
          </cell>
          <cell r="N830" t="str">
            <v>Resource</v>
          </cell>
          <cell r="Q830" t="str">
            <v>no</v>
          </cell>
          <cell r="X830" t="str">
            <v xml:space="preserve"> </v>
          </cell>
          <cell r="Y830" t="str">
            <v xml:space="preserve"> </v>
          </cell>
          <cell r="Z830" t="str">
            <v xml:space="preserve"> </v>
          </cell>
        </row>
        <row r="831">
          <cell r="B831" t="str">
            <v>D40</v>
          </cell>
          <cell r="F831">
            <v>5</v>
          </cell>
          <cell r="G831">
            <v>180700</v>
          </cell>
          <cell r="K831">
            <v>0</v>
          </cell>
          <cell r="M831" t="str">
            <v>AME</v>
          </cell>
          <cell r="N831" t="str">
            <v>Resource</v>
          </cell>
          <cell r="Q831" t="str">
            <v>yes</v>
          </cell>
          <cell r="X831" t="str">
            <v xml:space="preserve"> </v>
          </cell>
          <cell r="Y831" t="str">
            <v xml:space="preserve"> </v>
          </cell>
          <cell r="Z831">
            <v>-1229667</v>
          </cell>
        </row>
        <row r="832">
          <cell r="B832" t="str">
            <v>L10</v>
          </cell>
          <cell r="F832">
            <v>9</v>
          </cell>
          <cell r="G832">
            <v>110306</v>
          </cell>
          <cell r="K832">
            <v>0</v>
          </cell>
          <cell r="M832" t="str">
            <v>DEL</v>
          </cell>
          <cell r="N832" t="str">
            <v>Resource</v>
          </cell>
          <cell r="Q832" t="str">
            <v>no</v>
          </cell>
          <cell r="X832" t="str">
            <v xml:space="preserve"> </v>
          </cell>
          <cell r="Y832" t="str">
            <v xml:space="preserve"> </v>
          </cell>
          <cell r="Z832" t="str">
            <v xml:space="preserve"> </v>
          </cell>
        </row>
        <row r="833">
          <cell r="B833" t="str">
            <v>L10</v>
          </cell>
          <cell r="F833">
            <v>9</v>
          </cell>
          <cell r="G833">
            <v>110306</v>
          </cell>
          <cell r="K833">
            <v>0</v>
          </cell>
          <cell r="M833" t="str">
            <v>DEL</v>
          </cell>
          <cell r="N833" t="str">
            <v>Resource</v>
          </cell>
          <cell r="Q833" t="str">
            <v>no</v>
          </cell>
          <cell r="X833" t="str">
            <v xml:space="preserve"> </v>
          </cell>
          <cell r="Y833" t="str">
            <v xml:space="preserve"> </v>
          </cell>
          <cell r="Z833" t="str">
            <v xml:space="preserve"> </v>
          </cell>
        </row>
        <row r="834">
          <cell r="B834" t="str">
            <v>L11</v>
          </cell>
          <cell r="F834">
            <v>2</v>
          </cell>
          <cell r="G834">
            <v>110101</v>
          </cell>
          <cell r="K834">
            <v>0</v>
          </cell>
          <cell r="M834" t="str">
            <v>DEL</v>
          </cell>
          <cell r="N834" t="str">
            <v>Resource</v>
          </cell>
          <cell r="Q834" t="str">
            <v>no</v>
          </cell>
          <cell r="X834" t="str">
            <v xml:space="preserve"> </v>
          </cell>
          <cell r="Y834" t="str">
            <v xml:space="preserve"> </v>
          </cell>
          <cell r="Z834" t="str">
            <v xml:space="preserve"> </v>
          </cell>
        </row>
        <row r="835">
          <cell r="B835" t="str">
            <v>L11</v>
          </cell>
          <cell r="F835">
            <v>1</v>
          </cell>
          <cell r="G835">
            <v>110101</v>
          </cell>
          <cell r="K835">
            <v>0</v>
          </cell>
          <cell r="M835" t="str">
            <v>DEL</v>
          </cell>
          <cell r="N835" t="str">
            <v>Resource</v>
          </cell>
          <cell r="Q835" t="str">
            <v>no</v>
          </cell>
          <cell r="X835">
            <v>-807340</v>
          </cell>
          <cell r="Y835" t="str">
            <v xml:space="preserve"> </v>
          </cell>
          <cell r="Z835" t="str">
            <v xml:space="preserve"> </v>
          </cell>
        </row>
        <row r="836">
          <cell r="B836" t="str">
            <v>D40</v>
          </cell>
          <cell r="F836">
            <v>6</v>
          </cell>
          <cell r="G836">
            <v>180700</v>
          </cell>
          <cell r="K836">
            <v>0</v>
          </cell>
          <cell r="M836" t="str">
            <v>AME</v>
          </cell>
          <cell r="N836" t="str">
            <v>Resource</v>
          </cell>
          <cell r="Q836" t="str">
            <v>yes</v>
          </cell>
          <cell r="X836">
            <v>365241</v>
          </cell>
          <cell r="Y836">
            <v>383503</v>
          </cell>
          <cell r="Z836">
            <v>402678</v>
          </cell>
        </row>
        <row r="837">
          <cell r="B837" t="str">
            <v>E10</v>
          </cell>
          <cell r="F837">
            <v>3</v>
          </cell>
          <cell r="G837">
            <v>110101</v>
          </cell>
          <cell r="K837">
            <v>0</v>
          </cell>
          <cell r="M837" t="str">
            <v>DEL</v>
          </cell>
          <cell r="N837" t="str">
            <v>Capital</v>
          </cell>
          <cell r="Q837" t="str">
            <v>no</v>
          </cell>
          <cell r="X837" t="str">
            <v xml:space="preserve"> </v>
          </cell>
          <cell r="Y837" t="str">
            <v xml:space="preserve"> </v>
          </cell>
          <cell r="Z837" t="str">
            <v xml:space="preserve"> </v>
          </cell>
        </row>
        <row r="838">
          <cell r="B838" t="str">
            <v>L11</v>
          </cell>
          <cell r="F838">
            <v>2</v>
          </cell>
          <cell r="G838">
            <v>110302</v>
          </cell>
          <cell r="K838">
            <v>0</v>
          </cell>
          <cell r="M838" t="str">
            <v>DEL</v>
          </cell>
          <cell r="N838" t="str">
            <v>Resource</v>
          </cell>
          <cell r="Q838" t="str">
            <v>no</v>
          </cell>
          <cell r="X838" t="str">
            <v xml:space="preserve"> </v>
          </cell>
          <cell r="Y838" t="str">
            <v xml:space="preserve"> </v>
          </cell>
          <cell r="Z838" t="str">
            <v xml:space="preserve"> </v>
          </cell>
        </row>
        <row r="839">
          <cell r="B839" t="str">
            <v>L11</v>
          </cell>
          <cell r="F839">
            <v>2</v>
          </cell>
          <cell r="G839">
            <v>110302</v>
          </cell>
          <cell r="K839">
            <v>0</v>
          </cell>
          <cell r="M839" t="str">
            <v>DEL</v>
          </cell>
          <cell r="N839" t="str">
            <v>Resource</v>
          </cell>
          <cell r="Q839" t="str">
            <v>no</v>
          </cell>
          <cell r="X839" t="str">
            <v xml:space="preserve"> </v>
          </cell>
          <cell r="Y839" t="str">
            <v xml:space="preserve"> </v>
          </cell>
          <cell r="Z839" t="str">
            <v xml:space="preserve"> </v>
          </cell>
        </row>
        <row r="840">
          <cell r="B840" t="str">
            <v>L11</v>
          </cell>
          <cell r="F840">
            <v>1</v>
          </cell>
          <cell r="G840">
            <v>110302</v>
          </cell>
          <cell r="K840">
            <v>0</v>
          </cell>
          <cell r="M840" t="str">
            <v>DEL</v>
          </cell>
          <cell r="N840" t="str">
            <v>Resource</v>
          </cell>
          <cell r="Q840" t="str">
            <v>no</v>
          </cell>
          <cell r="X840">
            <v>-1125</v>
          </cell>
          <cell r="Y840" t="str">
            <v xml:space="preserve"> </v>
          </cell>
          <cell r="Z840" t="str">
            <v xml:space="preserve"> </v>
          </cell>
        </row>
        <row r="841">
          <cell r="B841" t="str">
            <v>L11</v>
          </cell>
          <cell r="F841">
            <v>1</v>
          </cell>
          <cell r="G841">
            <v>110306</v>
          </cell>
          <cell r="K841">
            <v>0</v>
          </cell>
          <cell r="M841" t="str">
            <v>DEL</v>
          </cell>
          <cell r="N841" t="str">
            <v>Resource</v>
          </cell>
          <cell r="Q841" t="str">
            <v>no</v>
          </cell>
          <cell r="X841" t="str">
            <v xml:space="preserve"> </v>
          </cell>
          <cell r="Y841" t="str">
            <v xml:space="preserve"> </v>
          </cell>
          <cell r="Z841" t="str">
            <v xml:space="preserve"> </v>
          </cell>
        </row>
        <row r="842">
          <cell r="B842" t="str">
            <v>L11</v>
          </cell>
          <cell r="F842">
            <v>4</v>
          </cell>
          <cell r="G842">
            <v>110302</v>
          </cell>
          <cell r="K842">
            <v>0</v>
          </cell>
          <cell r="M842" t="str">
            <v>DEL</v>
          </cell>
          <cell r="N842" t="str">
            <v>Resource</v>
          </cell>
          <cell r="Q842" t="str">
            <v>no</v>
          </cell>
          <cell r="X842">
            <v>1125</v>
          </cell>
          <cell r="Y842" t="str">
            <v xml:space="preserve"> </v>
          </cell>
          <cell r="Z842" t="str">
            <v xml:space="preserve"> </v>
          </cell>
        </row>
        <row r="843">
          <cell r="B843" t="str">
            <v>L11</v>
          </cell>
          <cell r="F843">
            <v>1</v>
          </cell>
          <cell r="G843">
            <v>110401</v>
          </cell>
          <cell r="K843">
            <v>0</v>
          </cell>
          <cell r="M843" t="str">
            <v>AME</v>
          </cell>
          <cell r="N843" t="str">
            <v>Resource</v>
          </cell>
          <cell r="Q843" t="str">
            <v>no</v>
          </cell>
          <cell r="X843" t="str">
            <v xml:space="preserve"> </v>
          </cell>
          <cell r="Y843" t="str">
            <v xml:space="preserve"> </v>
          </cell>
          <cell r="Z843" t="str">
            <v xml:space="preserve"> </v>
          </cell>
        </row>
        <row r="844">
          <cell r="B844" t="str">
            <v>L11</v>
          </cell>
          <cell r="F844">
            <v>12</v>
          </cell>
          <cell r="G844">
            <v>110401</v>
          </cell>
          <cell r="K844">
            <v>0</v>
          </cell>
          <cell r="M844" t="str">
            <v>AME</v>
          </cell>
          <cell r="N844" t="str">
            <v>Resource</v>
          </cell>
          <cell r="Q844" t="str">
            <v>no</v>
          </cell>
          <cell r="X844" t="str">
            <v xml:space="preserve"> </v>
          </cell>
          <cell r="Y844" t="str">
            <v xml:space="preserve"> </v>
          </cell>
          <cell r="Z844" t="str">
            <v xml:space="preserve"> </v>
          </cell>
        </row>
        <row r="845">
          <cell r="B845" t="str">
            <v>L11</v>
          </cell>
          <cell r="F845">
            <v>1</v>
          </cell>
          <cell r="G845">
            <v>110401</v>
          </cell>
          <cell r="K845">
            <v>0</v>
          </cell>
          <cell r="M845" t="str">
            <v>DEL</v>
          </cell>
          <cell r="N845" t="str">
            <v>Resource</v>
          </cell>
          <cell r="Q845" t="str">
            <v>no</v>
          </cell>
          <cell r="X845">
            <v>-1210</v>
          </cell>
          <cell r="Y845" t="str">
            <v xml:space="preserve"> </v>
          </cell>
          <cell r="Z845" t="str">
            <v xml:space="preserve"> </v>
          </cell>
        </row>
        <row r="846">
          <cell r="B846" t="str">
            <v>L11</v>
          </cell>
          <cell r="F846">
            <v>2</v>
          </cell>
          <cell r="G846">
            <v>110401</v>
          </cell>
          <cell r="K846">
            <v>0</v>
          </cell>
          <cell r="M846" t="str">
            <v>DEL</v>
          </cell>
          <cell r="N846" t="str">
            <v>Resource</v>
          </cell>
          <cell r="Q846" t="str">
            <v>no</v>
          </cell>
          <cell r="X846" t="str">
            <v xml:space="preserve"> </v>
          </cell>
          <cell r="Y846">
            <v>-1210</v>
          </cell>
          <cell r="Z846">
            <v>-1210</v>
          </cell>
        </row>
        <row r="847">
          <cell r="B847" t="str">
            <v>L11</v>
          </cell>
          <cell r="F847">
            <v>1</v>
          </cell>
          <cell r="G847">
            <v>110407</v>
          </cell>
          <cell r="K847">
            <v>0</v>
          </cell>
          <cell r="M847" t="str">
            <v>DEL</v>
          </cell>
          <cell r="N847" t="str">
            <v>Resource</v>
          </cell>
          <cell r="Q847" t="str">
            <v>no</v>
          </cell>
          <cell r="X847" t="str">
            <v xml:space="preserve"> </v>
          </cell>
          <cell r="Y847" t="str">
            <v xml:space="preserve"> </v>
          </cell>
          <cell r="Z847" t="str">
            <v xml:space="preserve"> </v>
          </cell>
        </row>
        <row r="848">
          <cell r="B848" t="str">
            <v>L11</v>
          </cell>
          <cell r="F848">
            <v>9</v>
          </cell>
          <cell r="G848">
            <v>110306</v>
          </cell>
          <cell r="K848">
            <v>0</v>
          </cell>
          <cell r="M848" t="str">
            <v>DEL</v>
          </cell>
          <cell r="N848" t="str">
            <v>Resource</v>
          </cell>
          <cell r="Q848" t="str">
            <v>no</v>
          </cell>
          <cell r="X848" t="str">
            <v xml:space="preserve"> </v>
          </cell>
          <cell r="Y848" t="str">
            <v xml:space="preserve"> </v>
          </cell>
          <cell r="Z848" t="str">
            <v xml:space="preserve"> </v>
          </cell>
        </row>
        <row r="849">
          <cell r="B849" t="str">
            <v>L11</v>
          </cell>
          <cell r="F849">
            <v>9</v>
          </cell>
          <cell r="G849">
            <v>110401</v>
          </cell>
          <cell r="K849">
            <v>0</v>
          </cell>
          <cell r="M849" t="str">
            <v>AME</v>
          </cell>
          <cell r="N849" t="str">
            <v>Resource</v>
          </cell>
          <cell r="Q849" t="str">
            <v>no</v>
          </cell>
          <cell r="X849" t="str">
            <v xml:space="preserve"> </v>
          </cell>
          <cell r="Y849" t="str">
            <v xml:space="preserve"> </v>
          </cell>
          <cell r="Z849" t="str">
            <v xml:space="preserve"> </v>
          </cell>
        </row>
        <row r="850">
          <cell r="B850" t="str">
            <v>L21</v>
          </cell>
          <cell r="F850">
            <v>1</v>
          </cell>
          <cell r="G850">
            <v>110101</v>
          </cell>
          <cell r="K850">
            <v>0</v>
          </cell>
          <cell r="M850" t="str">
            <v>DEL</v>
          </cell>
          <cell r="N850" t="str">
            <v>Resource</v>
          </cell>
          <cell r="Q850" t="str">
            <v>no</v>
          </cell>
          <cell r="X850" t="str">
            <v xml:space="preserve"> </v>
          </cell>
          <cell r="Y850" t="str">
            <v xml:space="preserve"> </v>
          </cell>
          <cell r="Z850" t="str">
            <v xml:space="preserve"> </v>
          </cell>
        </row>
        <row r="851">
          <cell r="B851" t="str">
            <v>L21</v>
          </cell>
          <cell r="F851">
            <v>2</v>
          </cell>
          <cell r="G851">
            <v>110101</v>
          </cell>
          <cell r="K851">
            <v>0</v>
          </cell>
          <cell r="M851" t="str">
            <v>DEL</v>
          </cell>
          <cell r="N851" t="str">
            <v>Resource</v>
          </cell>
          <cell r="Q851" t="str">
            <v>no</v>
          </cell>
          <cell r="X851" t="str">
            <v xml:space="preserve"> </v>
          </cell>
          <cell r="Y851" t="str">
            <v xml:space="preserve"> </v>
          </cell>
          <cell r="Z851" t="str">
            <v xml:space="preserve"> </v>
          </cell>
        </row>
        <row r="852">
          <cell r="B852" t="str">
            <v>D40</v>
          </cell>
          <cell r="F852">
            <v>6</v>
          </cell>
          <cell r="G852">
            <v>180700</v>
          </cell>
          <cell r="K852">
            <v>0</v>
          </cell>
          <cell r="M852" t="str">
            <v>AME</v>
          </cell>
          <cell r="N852" t="str">
            <v>Resource</v>
          </cell>
          <cell r="Q852" t="str">
            <v>yes</v>
          </cell>
          <cell r="X852">
            <v>61425</v>
          </cell>
          <cell r="Y852">
            <v>64496</v>
          </cell>
          <cell r="Z852">
            <v>67721</v>
          </cell>
        </row>
        <row r="853">
          <cell r="B853" t="str">
            <v>D40</v>
          </cell>
          <cell r="F853">
            <v>6</v>
          </cell>
          <cell r="G853">
            <v>180700</v>
          </cell>
          <cell r="K853">
            <v>0</v>
          </cell>
          <cell r="M853" t="str">
            <v>AME</v>
          </cell>
          <cell r="N853" t="str">
            <v>Resource</v>
          </cell>
          <cell r="Q853" t="str">
            <v>yes</v>
          </cell>
          <cell r="X853">
            <v>3778425</v>
          </cell>
          <cell r="Y853">
            <v>3967346</v>
          </cell>
          <cell r="Z853">
            <v>4165713</v>
          </cell>
        </row>
        <row r="854">
          <cell r="B854" t="str">
            <v>L21</v>
          </cell>
          <cell r="F854">
            <v>2</v>
          </cell>
          <cell r="G854">
            <v>110101</v>
          </cell>
          <cell r="K854">
            <v>0</v>
          </cell>
          <cell r="M854" t="str">
            <v>DEL</v>
          </cell>
          <cell r="N854" t="str">
            <v>Resource</v>
          </cell>
          <cell r="Q854" t="str">
            <v>no</v>
          </cell>
          <cell r="X854" t="str">
            <v xml:space="preserve"> </v>
          </cell>
          <cell r="Y854">
            <v>-907340</v>
          </cell>
          <cell r="Z854">
            <v>-957340</v>
          </cell>
        </row>
        <row r="855">
          <cell r="B855" t="str">
            <v>L21</v>
          </cell>
          <cell r="F855">
            <v>12</v>
          </cell>
          <cell r="G855">
            <v>110101</v>
          </cell>
          <cell r="K855">
            <v>0</v>
          </cell>
          <cell r="M855" t="str">
            <v>DEL</v>
          </cell>
          <cell r="N855" t="str">
            <v>Resource</v>
          </cell>
          <cell r="Q855" t="str">
            <v>no</v>
          </cell>
          <cell r="X855" t="str">
            <v xml:space="preserve"> </v>
          </cell>
          <cell r="Y855" t="str">
            <v xml:space="preserve"> </v>
          </cell>
          <cell r="Z855" t="str">
            <v xml:space="preserve"> </v>
          </cell>
        </row>
        <row r="856">
          <cell r="B856" t="str">
            <v>E10</v>
          </cell>
          <cell r="F856">
            <v>3</v>
          </cell>
          <cell r="G856">
            <v>110101</v>
          </cell>
          <cell r="K856">
            <v>0</v>
          </cell>
          <cell r="M856" t="str">
            <v>non-budget</v>
          </cell>
          <cell r="N856" t="str">
            <v>non-budget</v>
          </cell>
          <cell r="Q856" t="str">
            <v>no</v>
          </cell>
          <cell r="X856" t="str">
            <v xml:space="preserve"> </v>
          </cell>
          <cell r="Y856" t="str">
            <v xml:space="preserve"> </v>
          </cell>
          <cell r="Z856" t="str">
            <v xml:space="preserve"> </v>
          </cell>
        </row>
        <row r="857">
          <cell r="B857" t="str">
            <v>E10</v>
          </cell>
          <cell r="F857">
            <v>3</v>
          </cell>
          <cell r="G857">
            <v>110202</v>
          </cell>
          <cell r="K857" t="str">
            <v>PSS</v>
          </cell>
          <cell r="M857" t="str">
            <v>non-budget</v>
          </cell>
          <cell r="N857" t="str">
            <v>non-budget</v>
          </cell>
          <cell r="Q857" t="str">
            <v>no</v>
          </cell>
          <cell r="X857" t="str">
            <v xml:space="preserve"> </v>
          </cell>
          <cell r="Y857" t="str">
            <v xml:space="preserve"> </v>
          </cell>
          <cell r="Z857" t="str">
            <v xml:space="preserve"> </v>
          </cell>
        </row>
        <row r="858">
          <cell r="B858" t="str">
            <v>D20</v>
          </cell>
          <cell r="F858">
            <v>12</v>
          </cell>
          <cell r="G858">
            <v>110301</v>
          </cell>
          <cell r="K858">
            <v>0</v>
          </cell>
          <cell r="M858" t="str">
            <v>DEL</v>
          </cell>
          <cell r="N858" t="str">
            <v>Resource</v>
          </cell>
          <cell r="Q858" t="str">
            <v>yes</v>
          </cell>
          <cell r="X858">
            <v>41549</v>
          </cell>
          <cell r="Y858" t="str">
            <v xml:space="preserve"> </v>
          </cell>
          <cell r="Z858" t="str">
            <v xml:space="preserve"> </v>
          </cell>
        </row>
        <row r="859">
          <cell r="B859" t="str">
            <v>E15</v>
          </cell>
          <cell r="F859">
            <v>12</v>
          </cell>
          <cell r="G859">
            <v>110401</v>
          </cell>
          <cell r="K859">
            <v>0</v>
          </cell>
          <cell r="M859" t="str">
            <v>DEL</v>
          </cell>
          <cell r="N859" t="str">
            <v>Capital</v>
          </cell>
          <cell r="Q859" t="str">
            <v>no</v>
          </cell>
          <cell r="X859">
            <v>4443</v>
          </cell>
          <cell r="Y859" t="str">
            <v xml:space="preserve"> </v>
          </cell>
          <cell r="Z859" t="str">
            <v xml:space="preserve"> </v>
          </cell>
          <cell r="AA859" t="str">
            <v>R</v>
          </cell>
        </row>
        <row r="860">
          <cell r="B860" t="str">
            <v>D20</v>
          </cell>
          <cell r="F860">
            <v>12</v>
          </cell>
          <cell r="G860">
            <v>110301</v>
          </cell>
          <cell r="K860">
            <v>0</v>
          </cell>
          <cell r="M860" t="str">
            <v>DEL</v>
          </cell>
          <cell r="N860" t="str">
            <v>Resource</v>
          </cell>
          <cell r="Q860" t="str">
            <v>yes</v>
          </cell>
          <cell r="X860" t="str">
            <v xml:space="preserve"> </v>
          </cell>
          <cell r="Y860" t="str">
            <v xml:space="preserve"> </v>
          </cell>
          <cell r="Z860" t="str">
            <v xml:space="preserve"> </v>
          </cell>
        </row>
        <row r="861">
          <cell r="B861" t="str">
            <v>E05</v>
          </cell>
          <cell r="F861">
            <v>1</v>
          </cell>
          <cell r="G861">
            <v>110101</v>
          </cell>
          <cell r="K861">
            <v>0</v>
          </cell>
          <cell r="M861" t="str">
            <v>DEL</v>
          </cell>
          <cell r="N861" t="str">
            <v>Capital</v>
          </cell>
          <cell r="Q861" t="str">
            <v>no</v>
          </cell>
          <cell r="X861">
            <v>5978</v>
          </cell>
          <cell r="Y861" t="str">
            <v xml:space="preserve"> </v>
          </cell>
          <cell r="Z861" t="str">
            <v xml:space="preserve"> </v>
          </cell>
        </row>
        <row r="862">
          <cell r="B862" t="str">
            <v>E05</v>
          </cell>
          <cell r="F862">
            <v>1</v>
          </cell>
          <cell r="G862">
            <v>110701</v>
          </cell>
          <cell r="K862">
            <v>0</v>
          </cell>
          <cell r="M862" t="str">
            <v>DEL</v>
          </cell>
          <cell r="N862" t="str">
            <v>Capital</v>
          </cell>
          <cell r="Q862" t="str">
            <v>no</v>
          </cell>
          <cell r="X862">
            <v>1424337</v>
          </cell>
          <cell r="Y862" t="str">
            <v xml:space="preserve"> </v>
          </cell>
          <cell r="Z862" t="str">
            <v xml:space="preserve"> </v>
          </cell>
        </row>
        <row r="863">
          <cell r="B863" t="str">
            <v>E05</v>
          </cell>
          <cell r="F863">
            <v>6</v>
          </cell>
          <cell r="G863">
            <v>110701</v>
          </cell>
          <cell r="K863">
            <v>0</v>
          </cell>
          <cell r="M863" t="str">
            <v>DEL</v>
          </cell>
          <cell r="N863" t="str">
            <v>Capital</v>
          </cell>
          <cell r="Q863" t="str">
            <v>no</v>
          </cell>
          <cell r="X863">
            <v>-100000</v>
          </cell>
          <cell r="Y863">
            <v>-100000</v>
          </cell>
          <cell r="Z863">
            <v>-100000</v>
          </cell>
        </row>
        <row r="864">
          <cell r="B864" t="str">
            <v>E05</v>
          </cell>
          <cell r="F864">
            <v>6</v>
          </cell>
          <cell r="G864">
            <v>110701</v>
          </cell>
          <cell r="K864">
            <v>0</v>
          </cell>
          <cell r="M864" t="str">
            <v>DEL</v>
          </cell>
          <cell r="N864" t="str">
            <v>Capital</v>
          </cell>
          <cell r="Q864" t="str">
            <v>no</v>
          </cell>
          <cell r="X864">
            <v>-14469</v>
          </cell>
          <cell r="Y864" t="str">
            <v xml:space="preserve"> </v>
          </cell>
          <cell r="Z864" t="str">
            <v xml:space="preserve"> </v>
          </cell>
        </row>
        <row r="865">
          <cell r="B865" t="str">
            <v>E05</v>
          </cell>
          <cell r="F865">
            <v>6</v>
          </cell>
          <cell r="G865">
            <v>110701</v>
          </cell>
          <cell r="K865">
            <v>0</v>
          </cell>
          <cell r="M865" t="str">
            <v>DEL</v>
          </cell>
          <cell r="N865" t="str">
            <v>Capital</v>
          </cell>
          <cell r="Q865" t="str">
            <v>no</v>
          </cell>
          <cell r="X865">
            <v>60000</v>
          </cell>
          <cell r="Y865" t="str">
            <v xml:space="preserve"> </v>
          </cell>
          <cell r="Z865" t="str">
            <v xml:space="preserve"> </v>
          </cell>
        </row>
        <row r="866">
          <cell r="B866" t="str">
            <v>E05</v>
          </cell>
          <cell r="F866">
            <v>6</v>
          </cell>
          <cell r="G866">
            <v>110701</v>
          </cell>
          <cell r="K866">
            <v>0</v>
          </cell>
          <cell r="M866" t="str">
            <v>DEL</v>
          </cell>
          <cell r="N866" t="str">
            <v>Capital</v>
          </cell>
          <cell r="Q866" t="str">
            <v>no</v>
          </cell>
          <cell r="X866">
            <v>1552652</v>
          </cell>
          <cell r="Y866" t="str">
            <v xml:space="preserve"> </v>
          </cell>
          <cell r="Z866" t="str">
            <v xml:space="preserve"> </v>
          </cell>
        </row>
        <row r="867">
          <cell r="B867" t="str">
            <v>E05</v>
          </cell>
          <cell r="F867">
            <v>6</v>
          </cell>
          <cell r="G867">
            <v>110701</v>
          </cell>
          <cell r="K867">
            <v>0</v>
          </cell>
          <cell r="M867" t="str">
            <v>DEL</v>
          </cell>
          <cell r="N867" t="str">
            <v>Capital</v>
          </cell>
          <cell r="Q867" t="str">
            <v>no</v>
          </cell>
          <cell r="X867">
            <v>144</v>
          </cell>
          <cell r="Y867" t="str">
            <v xml:space="preserve"> </v>
          </cell>
          <cell r="Z867" t="str">
            <v xml:space="preserve"> </v>
          </cell>
        </row>
        <row r="868">
          <cell r="B868" t="str">
            <v>E05</v>
          </cell>
          <cell r="F868">
            <v>6</v>
          </cell>
          <cell r="G868">
            <v>110701</v>
          </cell>
          <cell r="K868">
            <v>0</v>
          </cell>
          <cell r="M868" t="str">
            <v>DEL</v>
          </cell>
          <cell r="N868" t="str">
            <v>Capital</v>
          </cell>
          <cell r="Q868" t="str">
            <v>no</v>
          </cell>
          <cell r="X868" t="str">
            <v xml:space="preserve"> </v>
          </cell>
          <cell r="Y868" t="str">
            <v xml:space="preserve"> </v>
          </cell>
          <cell r="Z868" t="str">
            <v xml:space="preserve"> </v>
          </cell>
        </row>
        <row r="869">
          <cell r="B869" t="str">
            <v>D20</v>
          </cell>
          <cell r="F869">
            <v>12</v>
          </cell>
          <cell r="G869">
            <v>110301</v>
          </cell>
          <cell r="K869">
            <v>0</v>
          </cell>
          <cell r="M869" t="str">
            <v>DEL</v>
          </cell>
          <cell r="N869" t="str">
            <v>Resource</v>
          </cell>
          <cell r="Q869" t="str">
            <v>yes</v>
          </cell>
          <cell r="X869" t="str">
            <v xml:space="preserve"> </v>
          </cell>
          <cell r="Y869" t="str">
            <v xml:space="preserve"> </v>
          </cell>
          <cell r="Z869" t="str">
            <v xml:space="preserve"> </v>
          </cell>
        </row>
        <row r="870">
          <cell r="B870" t="str">
            <v>D20</v>
          </cell>
          <cell r="F870">
            <v>12</v>
          </cell>
          <cell r="G870">
            <v>110301</v>
          </cell>
          <cell r="K870">
            <v>0</v>
          </cell>
          <cell r="M870" t="str">
            <v>DEL</v>
          </cell>
          <cell r="N870" t="str">
            <v>Resource</v>
          </cell>
          <cell r="Q870" t="str">
            <v>yes</v>
          </cell>
        </row>
        <row r="871">
          <cell r="B871" t="str">
            <v>E05</v>
          </cell>
          <cell r="F871">
            <v>4</v>
          </cell>
          <cell r="G871">
            <v>110701</v>
          </cell>
          <cell r="K871">
            <v>0</v>
          </cell>
          <cell r="M871" t="str">
            <v>DEL</v>
          </cell>
          <cell r="N871" t="str">
            <v>Capital</v>
          </cell>
          <cell r="Q871" t="str">
            <v>no</v>
          </cell>
          <cell r="X871" t="str">
            <v xml:space="preserve"> </v>
          </cell>
          <cell r="Y871" t="str">
            <v xml:space="preserve"> </v>
          </cell>
          <cell r="Z871" t="str">
            <v xml:space="preserve"> </v>
          </cell>
        </row>
        <row r="872">
          <cell r="B872" t="str">
            <v>D40</v>
          </cell>
          <cell r="F872">
            <v>6</v>
          </cell>
          <cell r="G872">
            <v>180700</v>
          </cell>
          <cell r="K872">
            <v>0</v>
          </cell>
          <cell r="M872" t="str">
            <v>AME</v>
          </cell>
          <cell r="N872" t="str">
            <v>Resource</v>
          </cell>
          <cell r="Q872" t="str">
            <v>yes</v>
          </cell>
          <cell r="X872">
            <v>-3778425</v>
          </cell>
          <cell r="Y872">
            <v>-3967346</v>
          </cell>
          <cell r="Z872">
            <v>-4165713</v>
          </cell>
        </row>
        <row r="873">
          <cell r="B873" t="str">
            <v>H35</v>
          </cell>
          <cell r="F873">
            <v>12</v>
          </cell>
          <cell r="G873">
            <v>110402</v>
          </cell>
          <cell r="K873">
            <v>0</v>
          </cell>
          <cell r="M873" t="str">
            <v>DEL</v>
          </cell>
          <cell r="N873" t="str">
            <v>Capital</v>
          </cell>
          <cell r="Q873" t="str">
            <v>no</v>
          </cell>
          <cell r="X873" t="str">
            <v xml:space="preserve"> </v>
          </cell>
          <cell r="Y873" t="str">
            <v xml:space="preserve"> </v>
          </cell>
          <cell r="Z873" t="str">
            <v xml:space="preserve"> </v>
          </cell>
        </row>
        <row r="874">
          <cell r="B874" t="str">
            <v>D40</v>
          </cell>
          <cell r="F874">
            <v>6</v>
          </cell>
          <cell r="G874">
            <v>180700</v>
          </cell>
          <cell r="K874">
            <v>0</v>
          </cell>
          <cell r="M874" t="str">
            <v>AME</v>
          </cell>
          <cell r="N874" t="str">
            <v>Resource</v>
          </cell>
          <cell r="Q874" t="str">
            <v>yes</v>
          </cell>
          <cell r="X874" t="str">
            <v xml:space="preserve"> </v>
          </cell>
          <cell r="Y874" t="str">
            <v xml:space="preserve"> </v>
          </cell>
          <cell r="Z874" t="str">
            <v xml:space="preserve"> </v>
          </cell>
        </row>
        <row r="875">
          <cell r="B875" t="str">
            <v>E10</v>
          </cell>
          <cell r="F875">
            <v>3</v>
          </cell>
          <cell r="G875">
            <v>110202</v>
          </cell>
          <cell r="K875" t="str">
            <v>PSS</v>
          </cell>
          <cell r="M875" t="str">
            <v>non-budget</v>
          </cell>
          <cell r="N875" t="str">
            <v>non-budget</v>
          </cell>
          <cell r="Q875" t="str">
            <v>no</v>
          </cell>
          <cell r="X875" t="str">
            <v xml:space="preserve"> </v>
          </cell>
          <cell r="Y875" t="str">
            <v xml:space="preserve"> </v>
          </cell>
          <cell r="Z875" t="str">
            <v xml:space="preserve"> </v>
          </cell>
        </row>
        <row r="876">
          <cell r="B876" t="str">
            <v>D40</v>
          </cell>
          <cell r="F876">
            <v>2</v>
          </cell>
          <cell r="G876">
            <v>180700</v>
          </cell>
          <cell r="K876">
            <v>0</v>
          </cell>
          <cell r="M876" t="str">
            <v>AME</v>
          </cell>
          <cell r="N876" t="str">
            <v>Resource</v>
          </cell>
          <cell r="Q876" t="str">
            <v>yes</v>
          </cell>
          <cell r="X876" t="str">
            <v xml:space="preserve"> </v>
          </cell>
          <cell r="Y876" t="str">
            <v xml:space="preserve"> </v>
          </cell>
          <cell r="Z876" t="str">
            <v xml:space="preserve"> </v>
          </cell>
        </row>
        <row r="877">
          <cell r="B877" t="str">
            <v>E05</v>
          </cell>
          <cell r="F877">
            <v>2</v>
          </cell>
          <cell r="G877">
            <v>110101</v>
          </cell>
          <cell r="K877">
            <v>0</v>
          </cell>
          <cell r="M877" t="str">
            <v>DEL</v>
          </cell>
          <cell r="N877" t="str">
            <v>Capital</v>
          </cell>
          <cell r="Q877" t="str">
            <v>no</v>
          </cell>
          <cell r="X877" t="str">
            <v xml:space="preserve"> </v>
          </cell>
          <cell r="Y877">
            <v>5978</v>
          </cell>
          <cell r="Z877">
            <v>5978</v>
          </cell>
        </row>
        <row r="878">
          <cell r="B878" t="str">
            <v>E05</v>
          </cell>
          <cell r="F878">
            <v>2</v>
          </cell>
          <cell r="G878">
            <v>110701</v>
          </cell>
          <cell r="K878">
            <v>0</v>
          </cell>
          <cell r="M878" t="str">
            <v>DEL</v>
          </cell>
          <cell r="N878" t="str">
            <v>Capital</v>
          </cell>
          <cell r="Q878" t="str">
            <v>no</v>
          </cell>
          <cell r="X878" t="str">
            <v xml:space="preserve"> </v>
          </cell>
          <cell r="Y878">
            <v>1550337</v>
          </cell>
          <cell r="Z878">
            <v>1550337</v>
          </cell>
        </row>
        <row r="879">
          <cell r="B879" t="str">
            <v>E05</v>
          </cell>
          <cell r="F879">
            <v>2</v>
          </cell>
          <cell r="G879">
            <v>110701</v>
          </cell>
          <cell r="K879">
            <v>0</v>
          </cell>
          <cell r="M879" t="str">
            <v>DEL</v>
          </cell>
          <cell r="N879" t="str">
            <v>Capital</v>
          </cell>
          <cell r="Q879" t="str">
            <v>no</v>
          </cell>
          <cell r="X879" t="str">
            <v xml:space="preserve"> </v>
          </cell>
          <cell r="Y879">
            <v>800000</v>
          </cell>
          <cell r="Z879">
            <v>1770000</v>
          </cell>
        </row>
        <row r="880">
          <cell r="B880" t="str">
            <v>E10</v>
          </cell>
          <cell r="F880">
            <v>3</v>
          </cell>
          <cell r="G880">
            <v>110203</v>
          </cell>
          <cell r="K880" t="str">
            <v>PSS</v>
          </cell>
          <cell r="M880" t="str">
            <v>non-budget</v>
          </cell>
          <cell r="N880" t="str">
            <v>non-budget</v>
          </cell>
          <cell r="Q880" t="str">
            <v>no</v>
          </cell>
          <cell r="X880" t="str">
            <v xml:space="preserve"> </v>
          </cell>
          <cell r="Y880" t="str">
            <v xml:space="preserve"> </v>
          </cell>
          <cell r="Z880" t="str">
            <v xml:space="preserve"> </v>
          </cell>
        </row>
        <row r="881">
          <cell r="B881" t="str">
            <v>E05</v>
          </cell>
          <cell r="F881">
            <v>6</v>
          </cell>
          <cell r="G881">
            <v>110701</v>
          </cell>
          <cell r="K881">
            <v>0</v>
          </cell>
          <cell r="M881" t="str">
            <v>DEL</v>
          </cell>
          <cell r="N881" t="str">
            <v>Capital</v>
          </cell>
          <cell r="Q881" t="str">
            <v>no</v>
          </cell>
          <cell r="X881" t="str">
            <v xml:space="preserve"> </v>
          </cell>
          <cell r="Y881" t="str">
            <v xml:space="preserve"> </v>
          </cell>
          <cell r="Z881" t="str">
            <v xml:space="preserve"> </v>
          </cell>
        </row>
        <row r="882">
          <cell r="B882" t="str">
            <v>E05</v>
          </cell>
          <cell r="F882">
            <v>6</v>
          </cell>
          <cell r="G882">
            <v>110701</v>
          </cell>
          <cell r="K882">
            <v>0</v>
          </cell>
          <cell r="M882" t="str">
            <v>DEL</v>
          </cell>
          <cell r="N882" t="str">
            <v>Capital</v>
          </cell>
          <cell r="Q882" t="str">
            <v>no</v>
          </cell>
          <cell r="X882" t="str">
            <v xml:space="preserve"> </v>
          </cell>
          <cell r="Y882" t="str">
            <v xml:space="preserve"> </v>
          </cell>
          <cell r="Z882" t="str">
            <v xml:space="preserve"> </v>
          </cell>
        </row>
        <row r="883">
          <cell r="B883" t="str">
            <v>E05</v>
          </cell>
          <cell r="F883">
            <v>6</v>
          </cell>
          <cell r="G883">
            <v>110701</v>
          </cell>
          <cell r="K883">
            <v>0</v>
          </cell>
          <cell r="M883" t="str">
            <v>DEL</v>
          </cell>
          <cell r="N883" t="str">
            <v>Capital</v>
          </cell>
          <cell r="Q883" t="str">
            <v>no</v>
          </cell>
          <cell r="X883" t="str">
            <v xml:space="preserve"> </v>
          </cell>
          <cell r="Y883" t="str">
            <v xml:space="preserve"> </v>
          </cell>
          <cell r="Z883" t="str">
            <v xml:space="preserve"> </v>
          </cell>
        </row>
        <row r="884">
          <cell r="B884" t="str">
            <v>E05</v>
          </cell>
          <cell r="F884">
            <v>6</v>
          </cell>
          <cell r="G884">
            <v>110701</v>
          </cell>
          <cell r="K884">
            <v>0</v>
          </cell>
          <cell r="M884" t="str">
            <v>DEL</v>
          </cell>
          <cell r="N884" t="str">
            <v>Capital</v>
          </cell>
          <cell r="Q884" t="str">
            <v>no</v>
          </cell>
          <cell r="X884" t="str">
            <v xml:space="preserve"> </v>
          </cell>
          <cell r="Y884" t="str">
            <v xml:space="preserve"> </v>
          </cell>
          <cell r="Z884" t="str">
            <v xml:space="preserve"> </v>
          </cell>
        </row>
        <row r="885">
          <cell r="B885" t="str">
            <v>E05</v>
          </cell>
          <cell r="F885">
            <v>6</v>
          </cell>
          <cell r="G885">
            <v>110701</v>
          </cell>
          <cell r="K885">
            <v>0</v>
          </cell>
          <cell r="M885" t="str">
            <v>DEL</v>
          </cell>
          <cell r="N885" t="str">
            <v>Capital</v>
          </cell>
          <cell r="Q885" t="str">
            <v>no</v>
          </cell>
          <cell r="X885" t="str">
            <v xml:space="preserve"> </v>
          </cell>
          <cell r="Y885" t="str">
            <v xml:space="preserve"> </v>
          </cell>
          <cell r="Z885" t="str">
            <v xml:space="preserve"> </v>
          </cell>
        </row>
        <row r="886">
          <cell r="B886" t="str">
            <v>E05</v>
          </cell>
          <cell r="F886">
            <v>6</v>
          </cell>
          <cell r="G886">
            <v>110701</v>
          </cell>
          <cell r="K886">
            <v>0</v>
          </cell>
          <cell r="M886" t="str">
            <v>DEL</v>
          </cell>
          <cell r="N886" t="str">
            <v>Capital</v>
          </cell>
          <cell r="Q886" t="str">
            <v>no</v>
          </cell>
          <cell r="X886" t="str">
            <v xml:space="preserve"> </v>
          </cell>
          <cell r="Y886" t="str">
            <v xml:space="preserve"> </v>
          </cell>
          <cell r="Z886" t="str">
            <v xml:space="preserve"> </v>
          </cell>
        </row>
        <row r="887">
          <cell r="B887" t="str">
            <v>E05</v>
          </cell>
          <cell r="F887">
            <v>6</v>
          </cell>
          <cell r="G887">
            <v>110701</v>
          </cell>
          <cell r="K887">
            <v>0</v>
          </cell>
          <cell r="M887" t="str">
            <v>DEL</v>
          </cell>
          <cell r="N887" t="str">
            <v>Capital</v>
          </cell>
          <cell r="Q887" t="str">
            <v>no</v>
          </cell>
          <cell r="X887">
            <v>-500000</v>
          </cell>
          <cell r="Y887" t="str">
            <v xml:space="preserve"> </v>
          </cell>
          <cell r="Z887" t="str">
            <v xml:space="preserve"> </v>
          </cell>
        </row>
        <row r="888">
          <cell r="B888" t="str">
            <v>E06</v>
          </cell>
          <cell r="F888">
            <v>1</v>
          </cell>
          <cell r="G888">
            <v>110101</v>
          </cell>
          <cell r="K888">
            <v>0</v>
          </cell>
          <cell r="M888" t="str">
            <v>DEL</v>
          </cell>
          <cell r="N888" t="str">
            <v>Capital</v>
          </cell>
          <cell r="Q888" t="str">
            <v>no</v>
          </cell>
          <cell r="X888" t="str">
            <v xml:space="preserve"> </v>
          </cell>
          <cell r="Y888" t="str">
            <v xml:space="preserve"> </v>
          </cell>
          <cell r="Z888" t="str">
            <v xml:space="preserve"> </v>
          </cell>
        </row>
        <row r="889">
          <cell r="B889" t="str">
            <v>E06</v>
          </cell>
          <cell r="F889">
            <v>1</v>
          </cell>
          <cell r="G889">
            <v>110701</v>
          </cell>
          <cell r="K889">
            <v>0</v>
          </cell>
          <cell r="M889" t="str">
            <v>DEL</v>
          </cell>
          <cell r="N889" t="str">
            <v>Capital</v>
          </cell>
          <cell r="Q889" t="str">
            <v>no</v>
          </cell>
          <cell r="X889" t="str">
            <v xml:space="preserve"> </v>
          </cell>
          <cell r="Y889" t="str">
            <v xml:space="preserve"> </v>
          </cell>
          <cell r="Z889" t="str">
            <v xml:space="preserve"> </v>
          </cell>
        </row>
        <row r="890">
          <cell r="B890" t="str">
            <v>E15</v>
          </cell>
          <cell r="F890">
            <v>12</v>
          </cell>
          <cell r="G890">
            <v>110401</v>
          </cell>
          <cell r="K890">
            <v>0</v>
          </cell>
          <cell r="M890" t="str">
            <v>DEL</v>
          </cell>
          <cell r="N890" t="str">
            <v>Capital</v>
          </cell>
          <cell r="Q890" t="str">
            <v>no</v>
          </cell>
          <cell r="X890">
            <v>-355</v>
          </cell>
          <cell r="Y890" t="str">
            <v xml:space="preserve"> </v>
          </cell>
          <cell r="Z890" t="str">
            <v xml:space="preserve"> </v>
          </cell>
        </row>
        <row r="891">
          <cell r="B891" t="str">
            <v>D40</v>
          </cell>
          <cell r="F891">
            <v>2</v>
          </cell>
          <cell r="G891">
            <v>180700</v>
          </cell>
          <cell r="K891">
            <v>0</v>
          </cell>
          <cell r="M891" t="str">
            <v>AME</v>
          </cell>
          <cell r="N891" t="str">
            <v>Resource</v>
          </cell>
          <cell r="Q891" t="str">
            <v>yes</v>
          </cell>
          <cell r="X891" t="str">
            <v xml:space="preserve"> </v>
          </cell>
          <cell r="Y891" t="str">
            <v xml:space="preserve"> </v>
          </cell>
          <cell r="Z891" t="str">
            <v xml:space="preserve"> </v>
          </cell>
        </row>
        <row r="892">
          <cell r="B892" t="str">
            <v>E10</v>
          </cell>
          <cell r="F892">
            <v>1</v>
          </cell>
          <cell r="G892">
            <v>110101</v>
          </cell>
          <cell r="K892">
            <v>0</v>
          </cell>
          <cell r="M892" t="str">
            <v>DEL</v>
          </cell>
          <cell r="N892" t="str">
            <v>Capital</v>
          </cell>
          <cell r="Q892" t="str">
            <v>no</v>
          </cell>
          <cell r="X892">
            <v>147712</v>
          </cell>
          <cell r="Y892" t="str">
            <v xml:space="preserve"> </v>
          </cell>
          <cell r="Z892" t="str">
            <v xml:space="preserve"> </v>
          </cell>
        </row>
        <row r="893">
          <cell r="B893" t="str">
            <v>E10</v>
          </cell>
          <cell r="F893">
            <v>1</v>
          </cell>
          <cell r="G893">
            <v>110201</v>
          </cell>
          <cell r="K893" t="str">
            <v>PSS</v>
          </cell>
          <cell r="M893" t="str">
            <v>DEL</v>
          </cell>
          <cell r="N893" t="str">
            <v>Capital</v>
          </cell>
          <cell r="Q893" t="str">
            <v>no</v>
          </cell>
          <cell r="X893">
            <v>50</v>
          </cell>
          <cell r="Y893" t="str">
            <v xml:space="preserve"> </v>
          </cell>
          <cell r="Z893" t="str">
            <v xml:space="preserve"> </v>
          </cell>
        </row>
        <row r="894">
          <cell r="B894" t="str">
            <v>E10</v>
          </cell>
          <cell r="F894">
            <v>1</v>
          </cell>
          <cell r="G894">
            <v>110201</v>
          </cell>
          <cell r="K894" t="str">
            <v>PSS</v>
          </cell>
          <cell r="M894" t="str">
            <v>DEL</v>
          </cell>
          <cell r="N894" t="str">
            <v>Capital</v>
          </cell>
          <cell r="Q894" t="str">
            <v>no</v>
          </cell>
          <cell r="X894" t="str">
            <v xml:space="preserve"> </v>
          </cell>
          <cell r="Y894" t="str">
            <v xml:space="preserve"> </v>
          </cell>
          <cell r="Z894" t="str">
            <v xml:space="preserve"> </v>
          </cell>
        </row>
        <row r="895">
          <cell r="B895" t="str">
            <v>E10</v>
          </cell>
          <cell r="F895">
            <v>1</v>
          </cell>
          <cell r="G895">
            <v>110701</v>
          </cell>
          <cell r="K895">
            <v>0</v>
          </cell>
          <cell r="M895" t="str">
            <v>DEL</v>
          </cell>
          <cell r="N895" t="str">
            <v>Capital</v>
          </cell>
          <cell r="Q895" t="str">
            <v>no</v>
          </cell>
          <cell r="X895" t="str">
            <v xml:space="preserve"> </v>
          </cell>
          <cell r="Y895" t="str">
            <v xml:space="preserve"> </v>
          </cell>
          <cell r="Z895" t="str">
            <v xml:space="preserve"> </v>
          </cell>
        </row>
        <row r="896">
          <cell r="B896" t="str">
            <v>E10</v>
          </cell>
          <cell r="F896">
            <v>4</v>
          </cell>
          <cell r="G896">
            <v>110201</v>
          </cell>
          <cell r="K896" t="str">
            <v>PSS</v>
          </cell>
          <cell r="M896" t="str">
            <v>DEL</v>
          </cell>
          <cell r="N896" t="str">
            <v>Capital</v>
          </cell>
          <cell r="Q896" t="str">
            <v>no</v>
          </cell>
          <cell r="X896" t="str">
            <v xml:space="preserve"> </v>
          </cell>
          <cell r="Y896">
            <v>-20000</v>
          </cell>
          <cell r="Z896">
            <v>-40000</v>
          </cell>
        </row>
        <row r="897">
          <cell r="B897" t="str">
            <v>E10</v>
          </cell>
          <cell r="F897">
            <v>6</v>
          </cell>
          <cell r="G897">
            <v>110201</v>
          </cell>
          <cell r="K897" t="str">
            <v>PSS</v>
          </cell>
          <cell r="M897" t="str">
            <v>DEL</v>
          </cell>
          <cell r="N897" t="str">
            <v>Capital</v>
          </cell>
          <cell r="Q897" t="str">
            <v>no</v>
          </cell>
          <cell r="X897">
            <v>-50</v>
          </cell>
          <cell r="Y897" t="str">
            <v xml:space="preserve"> </v>
          </cell>
          <cell r="Z897" t="str">
            <v xml:space="preserve"> </v>
          </cell>
        </row>
        <row r="898">
          <cell r="B898" t="str">
            <v>E10</v>
          </cell>
          <cell r="F898">
            <v>4</v>
          </cell>
          <cell r="G898">
            <v>110101</v>
          </cell>
          <cell r="K898">
            <v>0</v>
          </cell>
          <cell r="M898" t="str">
            <v>DEL</v>
          </cell>
          <cell r="N898" t="str">
            <v>Capital</v>
          </cell>
          <cell r="Q898" t="str">
            <v>no</v>
          </cell>
          <cell r="X898" t="str">
            <v xml:space="preserve"> </v>
          </cell>
          <cell r="Y898" t="str">
            <v xml:space="preserve"> </v>
          </cell>
          <cell r="Z898" t="str">
            <v xml:space="preserve"> </v>
          </cell>
        </row>
        <row r="899">
          <cell r="B899" t="str">
            <v>D40</v>
          </cell>
          <cell r="F899">
            <v>2</v>
          </cell>
          <cell r="G899">
            <v>180700</v>
          </cell>
          <cell r="K899">
            <v>0</v>
          </cell>
          <cell r="M899" t="str">
            <v>AME</v>
          </cell>
          <cell r="N899" t="str">
            <v>Resource</v>
          </cell>
          <cell r="Q899" t="str">
            <v>yes</v>
          </cell>
          <cell r="X899" t="str">
            <v xml:space="preserve"> </v>
          </cell>
          <cell r="Y899" t="str">
            <v xml:space="preserve"> </v>
          </cell>
          <cell r="Z899" t="str">
            <v xml:space="preserve"> </v>
          </cell>
        </row>
        <row r="900">
          <cell r="B900" t="str">
            <v>D40</v>
          </cell>
          <cell r="F900">
            <v>2</v>
          </cell>
          <cell r="G900">
            <v>180700</v>
          </cell>
          <cell r="K900">
            <v>0</v>
          </cell>
          <cell r="M900" t="str">
            <v>AME</v>
          </cell>
          <cell r="N900" t="str">
            <v>Resource</v>
          </cell>
          <cell r="Q900" t="str">
            <v>yes</v>
          </cell>
          <cell r="X900" t="str">
            <v xml:space="preserve"> </v>
          </cell>
          <cell r="Y900" t="str">
            <v xml:space="preserve"> </v>
          </cell>
          <cell r="Z900" t="str">
            <v xml:space="preserve"> </v>
          </cell>
        </row>
        <row r="901">
          <cell r="B901" t="str">
            <v>D40</v>
          </cell>
          <cell r="F901">
            <v>5</v>
          </cell>
          <cell r="G901">
            <v>180700</v>
          </cell>
          <cell r="K901">
            <v>0</v>
          </cell>
          <cell r="M901" t="str">
            <v>AME</v>
          </cell>
          <cell r="N901" t="str">
            <v>Resource</v>
          </cell>
          <cell r="Q901" t="str">
            <v>yes</v>
          </cell>
          <cell r="X901" t="str">
            <v xml:space="preserve"> </v>
          </cell>
          <cell r="Y901" t="str">
            <v xml:space="preserve"> </v>
          </cell>
          <cell r="Z901" t="str">
            <v xml:space="preserve"> </v>
          </cell>
        </row>
        <row r="902">
          <cell r="B902" t="str">
            <v>E15</v>
          </cell>
          <cell r="F902">
            <v>3</v>
          </cell>
          <cell r="G902">
            <v>110401</v>
          </cell>
          <cell r="K902">
            <v>0</v>
          </cell>
          <cell r="M902" t="str">
            <v>DEL</v>
          </cell>
          <cell r="N902" t="str">
            <v>Capital</v>
          </cell>
          <cell r="Q902" t="str">
            <v>no</v>
          </cell>
          <cell r="X902" t="str">
            <v xml:space="preserve"> </v>
          </cell>
          <cell r="Y902" t="str">
            <v xml:space="preserve"> </v>
          </cell>
          <cell r="Z902" t="str">
            <v xml:space="preserve"> </v>
          </cell>
        </row>
        <row r="903">
          <cell r="B903" t="str">
            <v>E10</v>
          </cell>
          <cell r="F903">
            <v>2</v>
          </cell>
          <cell r="G903">
            <v>110101</v>
          </cell>
          <cell r="K903">
            <v>0</v>
          </cell>
          <cell r="M903" t="str">
            <v>DEL</v>
          </cell>
          <cell r="N903" t="str">
            <v>Capital</v>
          </cell>
          <cell r="Q903" t="str">
            <v>no</v>
          </cell>
          <cell r="X903" t="str">
            <v xml:space="preserve"> </v>
          </cell>
          <cell r="Y903">
            <v>147712</v>
          </cell>
          <cell r="Z903">
            <v>147712</v>
          </cell>
        </row>
        <row r="904">
          <cell r="B904" t="str">
            <v>E10</v>
          </cell>
          <cell r="F904">
            <v>2</v>
          </cell>
          <cell r="G904">
            <v>110101</v>
          </cell>
          <cell r="K904">
            <v>0</v>
          </cell>
          <cell r="M904" t="str">
            <v>DEL</v>
          </cell>
          <cell r="N904" t="str">
            <v>Capital</v>
          </cell>
          <cell r="Q904" t="str">
            <v>no</v>
          </cell>
          <cell r="X904" t="str">
            <v xml:space="preserve"> </v>
          </cell>
          <cell r="Y904">
            <v>140</v>
          </cell>
          <cell r="Z904">
            <v>140</v>
          </cell>
        </row>
        <row r="905">
          <cell r="B905" t="str">
            <v>E10</v>
          </cell>
          <cell r="F905">
            <v>2</v>
          </cell>
          <cell r="G905">
            <v>110101</v>
          </cell>
          <cell r="K905">
            <v>0</v>
          </cell>
          <cell r="M905" t="str">
            <v>DEL</v>
          </cell>
          <cell r="N905" t="str">
            <v>Capital</v>
          </cell>
          <cell r="Q905" t="str">
            <v>no</v>
          </cell>
          <cell r="X905" t="str">
            <v xml:space="preserve"> </v>
          </cell>
          <cell r="Y905">
            <v>-518</v>
          </cell>
          <cell r="Z905">
            <v>-518</v>
          </cell>
        </row>
        <row r="906">
          <cell r="B906" t="str">
            <v>E10</v>
          </cell>
          <cell r="F906">
            <v>2</v>
          </cell>
          <cell r="G906">
            <v>110201</v>
          </cell>
          <cell r="K906" t="str">
            <v>PSS</v>
          </cell>
          <cell r="M906" t="str">
            <v>DEL</v>
          </cell>
          <cell r="N906" t="str">
            <v>Capital</v>
          </cell>
          <cell r="Q906" t="str">
            <v>no</v>
          </cell>
          <cell r="X906" t="str">
            <v xml:space="preserve"> </v>
          </cell>
          <cell r="Y906">
            <v>20050</v>
          </cell>
          <cell r="Z906">
            <v>40050</v>
          </cell>
        </row>
        <row r="907">
          <cell r="B907" t="str">
            <v>E10</v>
          </cell>
          <cell r="F907">
            <v>2</v>
          </cell>
          <cell r="G907">
            <v>110201</v>
          </cell>
          <cell r="K907" t="str">
            <v>PSS</v>
          </cell>
          <cell r="M907" t="str">
            <v>DEL</v>
          </cell>
          <cell r="N907" t="str">
            <v>Capital</v>
          </cell>
          <cell r="Q907" t="str">
            <v>no</v>
          </cell>
          <cell r="X907" t="str">
            <v xml:space="preserve"> </v>
          </cell>
          <cell r="Y907">
            <v>-140</v>
          </cell>
          <cell r="Z907">
            <v>-140</v>
          </cell>
        </row>
        <row r="908">
          <cell r="B908" t="str">
            <v>E10</v>
          </cell>
          <cell r="F908">
            <v>6</v>
          </cell>
          <cell r="G908">
            <v>110101</v>
          </cell>
          <cell r="K908">
            <v>0</v>
          </cell>
          <cell r="M908" t="str">
            <v>DEL</v>
          </cell>
          <cell r="N908" t="str">
            <v>Capital</v>
          </cell>
          <cell r="Q908" t="str">
            <v>no</v>
          </cell>
          <cell r="X908" t="str">
            <v xml:space="preserve"> </v>
          </cell>
          <cell r="Y908" t="str">
            <v xml:space="preserve"> </v>
          </cell>
          <cell r="Z908" t="str">
            <v xml:space="preserve"> </v>
          </cell>
        </row>
        <row r="909">
          <cell r="B909" t="str">
            <v>E10</v>
          </cell>
          <cell r="F909">
            <v>6</v>
          </cell>
          <cell r="G909">
            <v>110101</v>
          </cell>
          <cell r="K909">
            <v>0</v>
          </cell>
          <cell r="M909" t="str">
            <v>DEL</v>
          </cell>
          <cell r="N909" t="str">
            <v>Capital</v>
          </cell>
          <cell r="Q909" t="str">
            <v>no</v>
          </cell>
          <cell r="X909" t="str">
            <v xml:space="preserve"> </v>
          </cell>
          <cell r="Y909" t="str">
            <v xml:space="preserve"> </v>
          </cell>
          <cell r="Z909" t="str">
            <v xml:space="preserve"> </v>
          </cell>
        </row>
        <row r="910">
          <cell r="B910" t="str">
            <v>E10</v>
          </cell>
          <cell r="F910">
            <v>6</v>
          </cell>
          <cell r="G910">
            <v>110201</v>
          </cell>
          <cell r="K910" t="str">
            <v>PSS</v>
          </cell>
          <cell r="M910" t="str">
            <v>DEL</v>
          </cell>
          <cell r="N910" t="str">
            <v>Capital</v>
          </cell>
          <cell r="Q910" t="str">
            <v>no</v>
          </cell>
          <cell r="X910" t="str">
            <v xml:space="preserve"> </v>
          </cell>
          <cell r="Y910" t="str">
            <v xml:space="preserve"> </v>
          </cell>
          <cell r="Z910" t="str">
            <v xml:space="preserve"> </v>
          </cell>
        </row>
        <row r="911">
          <cell r="B911" t="str">
            <v>E11</v>
          </cell>
          <cell r="F911">
            <v>1</v>
          </cell>
          <cell r="G911">
            <v>110101</v>
          </cell>
          <cell r="K911">
            <v>0</v>
          </cell>
          <cell r="M911" t="str">
            <v>DEL</v>
          </cell>
          <cell r="N911" t="str">
            <v>Capital</v>
          </cell>
          <cell r="Q911" t="str">
            <v>no</v>
          </cell>
          <cell r="X911">
            <v>-37720</v>
          </cell>
          <cell r="Y911" t="str">
            <v xml:space="preserve"> </v>
          </cell>
          <cell r="Z911" t="str">
            <v xml:space="preserve"> </v>
          </cell>
        </row>
        <row r="912">
          <cell r="B912" t="str">
            <v>E11</v>
          </cell>
          <cell r="F912">
            <v>1</v>
          </cell>
          <cell r="G912">
            <v>110401</v>
          </cell>
          <cell r="K912">
            <v>0</v>
          </cell>
          <cell r="M912" t="str">
            <v>DEL</v>
          </cell>
          <cell r="N912" t="str">
            <v>Capital</v>
          </cell>
          <cell r="Q912" t="str">
            <v>no</v>
          </cell>
          <cell r="X912">
            <v>-1</v>
          </cell>
          <cell r="Y912" t="str">
            <v xml:space="preserve"> </v>
          </cell>
          <cell r="Z912" t="str">
            <v xml:space="preserve"> </v>
          </cell>
        </row>
        <row r="913">
          <cell r="B913" t="str">
            <v>E11</v>
          </cell>
          <cell r="F913">
            <v>1</v>
          </cell>
          <cell r="G913">
            <v>110701</v>
          </cell>
          <cell r="K913">
            <v>0</v>
          </cell>
          <cell r="M913" t="str">
            <v>DEL</v>
          </cell>
          <cell r="N913" t="str">
            <v>Capital</v>
          </cell>
          <cell r="Q913" t="str">
            <v>no</v>
          </cell>
          <cell r="X913" t="str">
            <v xml:space="preserve"> </v>
          </cell>
          <cell r="Y913" t="str">
            <v xml:space="preserve"> </v>
          </cell>
          <cell r="Z913" t="str">
            <v xml:space="preserve"> </v>
          </cell>
        </row>
        <row r="914">
          <cell r="B914" t="str">
            <v>E11</v>
          </cell>
          <cell r="F914">
            <v>6</v>
          </cell>
          <cell r="G914">
            <v>110101</v>
          </cell>
          <cell r="K914">
            <v>0</v>
          </cell>
          <cell r="M914" t="str">
            <v>DEL</v>
          </cell>
          <cell r="N914" t="str">
            <v>Capital</v>
          </cell>
          <cell r="Q914" t="str">
            <v>no</v>
          </cell>
          <cell r="X914">
            <v>-60000</v>
          </cell>
          <cell r="Y914" t="str">
            <v xml:space="preserve"> </v>
          </cell>
          <cell r="Z914" t="str">
            <v xml:space="preserve"> </v>
          </cell>
        </row>
        <row r="915">
          <cell r="B915" t="str">
            <v>E11</v>
          </cell>
          <cell r="F915">
            <v>4</v>
          </cell>
          <cell r="G915">
            <v>110101</v>
          </cell>
          <cell r="K915">
            <v>0</v>
          </cell>
          <cell r="M915" t="str">
            <v>DEL</v>
          </cell>
          <cell r="N915" t="str">
            <v>Capital</v>
          </cell>
          <cell r="Q915" t="str">
            <v>no</v>
          </cell>
          <cell r="X915" t="str">
            <v xml:space="preserve"> </v>
          </cell>
          <cell r="Y915" t="str">
            <v xml:space="preserve"> </v>
          </cell>
          <cell r="Z915" t="str">
            <v xml:space="preserve"> </v>
          </cell>
        </row>
        <row r="916">
          <cell r="B916" t="str">
            <v>D40</v>
          </cell>
          <cell r="F916">
            <v>6</v>
          </cell>
          <cell r="G916">
            <v>180700</v>
          </cell>
          <cell r="K916">
            <v>0</v>
          </cell>
          <cell r="M916" t="str">
            <v>AME</v>
          </cell>
          <cell r="N916" t="str">
            <v>Resource</v>
          </cell>
          <cell r="Q916" t="str">
            <v>yes</v>
          </cell>
          <cell r="X916" t="str">
            <v xml:space="preserve"> </v>
          </cell>
          <cell r="Y916" t="str">
            <v xml:space="preserve"> </v>
          </cell>
          <cell r="Z916" t="str">
            <v xml:space="preserve"> </v>
          </cell>
        </row>
        <row r="917">
          <cell r="B917" t="str">
            <v>D40</v>
          </cell>
          <cell r="F917">
            <v>2</v>
          </cell>
          <cell r="G917">
            <v>180700</v>
          </cell>
          <cell r="K917">
            <v>0</v>
          </cell>
          <cell r="M917" t="str">
            <v>AME</v>
          </cell>
          <cell r="N917" t="str">
            <v>Resource</v>
          </cell>
          <cell r="Q917" t="str">
            <v>yes</v>
          </cell>
          <cell r="X917" t="str">
            <v xml:space="preserve"> </v>
          </cell>
          <cell r="Y917" t="str">
            <v xml:space="preserve"> </v>
          </cell>
          <cell r="Z917" t="str">
            <v xml:space="preserve"> </v>
          </cell>
        </row>
        <row r="918">
          <cell r="B918" t="str">
            <v>D40</v>
          </cell>
          <cell r="F918">
            <v>5</v>
          </cell>
          <cell r="G918">
            <v>180700</v>
          </cell>
          <cell r="K918">
            <v>0</v>
          </cell>
          <cell r="M918" t="str">
            <v>AME</v>
          </cell>
          <cell r="N918" t="str">
            <v>Resource</v>
          </cell>
          <cell r="Q918" t="str">
            <v>yes</v>
          </cell>
          <cell r="X918" t="str">
            <v xml:space="preserve"> </v>
          </cell>
          <cell r="Y918" t="str">
            <v xml:space="preserve"> </v>
          </cell>
          <cell r="Z918" t="str">
            <v xml:space="preserve"> </v>
          </cell>
        </row>
        <row r="919">
          <cell r="B919" t="str">
            <v>D40</v>
          </cell>
          <cell r="F919">
            <v>5</v>
          </cell>
          <cell r="G919">
            <v>180700</v>
          </cell>
          <cell r="K919">
            <v>0</v>
          </cell>
          <cell r="M919" t="str">
            <v>AME</v>
          </cell>
          <cell r="N919" t="str">
            <v>Resource</v>
          </cell>
          <cell r="Q919" t="str">
            <v>yes</v>
          </cell>
          <cell r="X919">
            <v>611290</v>
          </cell>
          <cell r="Y919" t="str">
            <v xml:space="preserve"> </v>
          </cell>
          <cell r="Z919" t="str">
            <v xml:space="preserve"> </v>
          </cell>
        </row>
        <row r="920">
          <cell r="B920" t="str">
            <v>E11</v>
          </cell>
          <cell r="F920">
            <v>2</v>
          </cell>
          <cell r="G920">
            <v>110101</v>
          </cell>
          <cell r="K920">
            <v>0</v>
          </cell>
          <cell r="M920" t="str">
            <v>DEL</v>
          </cell>
          <cell r="N920" t="str">
            <v>Capital</v>
          </cell>
          <cell r="Q920" t="str">
            <v>no</v>
          </cell>
          <cell r="X920" t="str">
            <v xml:space="preserve"> </v>
          </cell>
          <cell r="Y920">
            <v>-37720</v>
          </cell>
          <cell r="Z920">
            <v>-37720</v>
          </cell>
        </row>
        <row r="921">
          <cell r="B921" t="str">
            <v>E11</v>
          </cell>
          <cell r="F921">
            <v>2</v>
          </cell>
          <cell r="G921">
            <v>110401</v>
          </cell>
          <cell r="K921">
            <v>0</v>
          </cell>
          <cell r="M921" t="str">
            <v>DEL</v>
          </cell>
          <cell r="N921" t="str">
            <v>Capital</v>
          </cell>
          <cell r="Q921" t="str">
            <v>no</v>
          </cell>
          <cell r="X921" t="str">
            <v xml:space="preserve"> </v>
          </cell>
          <cell r="Y921">
            <v>-1</v>
          </cell>
          <cell r="Z921">
            <v>-1</v>
          </cell>
        </row>
        <row r="922">
          <cell r="B922" t="str">
            <v>E11</v>
          </cell>
          <cell r="F922">
            <v>6</v>
          </cell>
          <cell r="G922">
            <v>110101</v>
          </cell>
          <cell r="K922">
            <v>0</v>
          </cell>
          <cell r="M922" t="str">
            <v>DEL</v>
          </cell>
          <cell r="N922" t="str">
            <v>Capital</v>
          </cell>
          <cell r="Q922" t="str">
            <v>no</v>
          </cell>
          <cell r="X922" t="str">
            <v xml:space="preserve"> </v>
          </cell>
          <cell r="Y922" t="str">
            <v xml:space="preserve"> </v>
          </cell>
          <cell r="Z922" t="str">
            <v xml:space="preserve"> </v>
          </cell>
        </row>
        <row r="923">
          <cell r="B923" t="str">
            <v>E15</v>
          </cell>
          <cell r="F923">
            <v>1</v>
          </cell>
          <cell r="G923">
            <v>110101</v>
          </cell>
          <cell r="K923">
            <v>0</v>
          </cell>
          <cell r="M923" t="str">
            <v>DEL</v>
          </cell>
          <cell r="N923" t="str">
            <v>Capital</v>
          </cell>
          <cell r="Q923" t="str">
            <v>no</v>
          </cell>
          <cell r="X923">
            <v>2453703</v>
          </cell>
          <cell r="Y923" t="str">
            <v xml:space="preserve"> </v>
          </cell>
          <cell r="Z923" t="str">
            <v xml:space="preserve"> </v>
          </cell>
        </row>
        <row r="924">
          <cell r="B924" t="str">
            <v>E15</v>
          </cell>
          <cell r="F924">
            <v>1</v>
          </cell>
          <cell r="G924">
            <v>110201</v>
          </cell>
          <cell r="K924" t="str">
            <v>PSS</v>
          </cell>
          <cell r="M924" t="str">
            <v>DEL</v>
          </cell>
          <cell r="N924" t="str">
            <v>Capital</v>
          </cell>
          <cell r="Q924" t="str">
            <v>no</v>
          </cell>
          <cell r="X924" t="str">
            <v xml:space="preserve"> </v>
          </cell>
          <cell r="Y924" t="str">
            <v xml:space="preserve"> </v>
          </cell>
          <cell r="Z924" t="str">
            <v xml:space="preserve"> </v>
          </cell>
        </row>
        <row r="925">
          <cell r="B925" t="str">
            <v>E15</v>
          </cell>
          <cell r="F925">
            <v>1</v>
          </cell>
          <cell r="G925">
            <v>110302</v>
          </cell>
          <cell r="K925">
            <v>0</v>
          </cell>
          <cell r="M925" t="str">
            <v>DEL</v>
          </cell>
          <cell r="N925" t="str">
            <v>Capital</v>
          </cell>
          <cell r="Q925" t="str">
            <v>no</v>
          </cell>
          <cell r="X925" t="str">
            <v xml:space="preserve"> </v>
          </cell>
          <cell r="Y925" t="str">
            <v xml:space="preserve"> </v>
          </cell>
          <cell r="Z925" t="str">
            <v xml:space="preserve"> </v>
          </cell>
        </row>
        <row r="926">
          <cell r="B926" t="str">
            <v>E15</v>
          </cell>
          <cell r="F926">
            <v>1</v>
          </cell>
          <cell r="G926">
            <v>110401</v>
          </cell>
          <cell r="K926">
            <v>0</v>
          </cell>
          <cell r="M926" t="str">
            <v>DEL</v>
          </cell>
          <cell r="N926" t="str">
            <v>Capital</v>
          </cell>
          <cell r="Q926" t="str">
            <v>no</v>
          </cell>
          <cell r="X926">
            <v>16940</v>
          </cell>
          <cell r="Y926" t="str">
            <v xml:space="preserve"> </v>
          </cell>
          <cell r="Z926" t="str">
            <v xml:space="preserve"> </v>
          </cell>
        </row>
        <row r="927">
          <cell r="B927" t="str">
            <v>E15</v>
          </cell>
          <cell r="F927">
            <v>1</v>
          </cell>
          <cell r="G927">
            <v>110405</v>
          </cell>
          <cell r="K927">
            <v>0</v>
          </cell>
          <cell r="M927" t="str">
            <v>DEL</v>
          </cell>
          <cell r="N927" t="str">
            <v>Capital</v>
          </cell>
          <cell r="Q927" t="str">
            <v>no</v>
          </cell>
          <cell r="X927" t="str">
            <v xml:space="preserve"> </v>
          </cell>
          <cell r="Y927" t="str">
            <v xml:space="preserve"> </v>
          </cell>
          <cell r="Z927" t="str">
            <v xml:space="preserve"> </v>
          </cell>
        </row>
        <row r="928">
          <cell r="B928" t="str">
            <v>E15</v>
          </cell>
          <cell r="F928">
            <v>1</v>
          </cell>
          <cell r="G928">
            <v>110407</v>
          </cell>
          <cell r="K928">
            <v>0</v>
          </cell>
          <cell r="M928" t="str">
            <v>DEL</v>
          </cell>
          <cell r="N928" t="str">
            <v>Capital</v>
          </cell>
          <cell r="Q928" t="str">
            <v>no</v>
          </cell>
          <cell r="X928">
            <v>200</v>
          </cell>
          <cell r="Y928" t="str">
            <v xml:space="preserve"> </v>
          </cell>
          <cell r="Z928" t="str">
            <v xml:space="preserve"> </v>
          </cell>
        </row>
        <row r="929">
          <cell r="B929" t="str">
            <v>E15</v>
          </cell>
          <cell r="F929">
            <v>1</v>
          </cell>
          <cell r="G929">
            <v>110408</v>
          </cell>
          <cell r="K929">
            <v>0</v>
          </cell>
          <cell r="M929" t="str">
            <v>DEL</v>
          </cell>
          <cell r="N929" t="str">
            <v>Capital</v>
          </cell>
          <cell r="Q929" t="str">
            <v>no</v>
          </cell>
          <cell r="X929" t="str">
            <v xml:space="preserve"> </v>
          </cell>
          <cell r="Y929" t="str">
            <v xml:space="preserve"> </v>
          </cell>
          <cell r="Z929" t="str">
            <v xml:space="preserve"> </v>
          </cell>
        </row>
        <row r="930">
          <cell r="B930" t="str">
            <v>E15</v>
          </cell>
          <cell r="F930">
            <v>1</v>
          </cell>
          <cell r="G930">
            <v>110101</v>
          </cell>
          <cell r="K930">
            <v>0</v>
          </cell>
          <cell r="M930" t="str">
            <v>DEL</v>
          </cell>
          <cell r="N930" t="str">
            <v>Capital</v>
          </cell>
          <cell r="Q930" t="str">
            <v>no</v>
          </cell>
          <cell r="X930" t="str">
            <v xml:space="preserve"> </v>
          </cell>
          <cell r="Y930" t="str">
            <v xml:space="preserve"> </v>
          </cell>
          <cell r="Z930" t="str">
            <v xml:space="preserve"> </v>
          </cell>
        </row>
        <row r="931">
          <cell r="B931" t="str">
            <v>E15</v>
          </cell>
          <cell r="F931">
            <v>1</v>
          </cell>
          <cell r="G931">
            <v>110101</v>
          </cell>
          <cell r="K931">
            <v>0</v>
          </cell>
          <cell r="M931" t="str">
            <v>DEL</v>
          </cell>
          <cell r="N931" t="str">
            <v>Capital</v>
          </cell>
          <cell r="Q931" t="str">
            <v>no</v>
          </cell>
          <cell r="X931">
            <v>144</v>
          </cell>
          <cell r="Y931" t="str">
            <v xml:space="preserve"> </v>
          </cell>
          <cell r="Z931" t="str">
            <v xml:space="preserve"> </v>
          </cell>
        </row>
        <row r="932">
          <cell r="B932" t="str">
            <v>E15</v>
          </cell>
          <cell r="F932">
            <v>1</v>
          </cell>
          <cell r="G932">
            <v>110101</v>
          </cell>
          <cell r="K932">
            <v>0</v>
          </cell>
          <cell r="M932" t="str">
            <v>DEL</v>
          </cell>
          <cell r="N932" t="str">
            <v>Capital</v>
          </cell>
          <cell r="Q932" t="str">
            <v>no</v>
          </cell>
          <cell r="X932">
            <v>12000</v>
          </cell>
          <cell r="Y932" t="str">
            <v xml:space="preserve"> </v>
          </cell>
          <cell r="Z932" t="str">
            <v xml:space="preserve"> </v>
          </cell>
        </row>
        <row r="933">
          <cell r="B933" t="str">
            <v>E15</v>
          </cell>
          <cell r="F933">
            <v>1</v>
          </cell>
          <cell r="G933">
            <v>110201</v>
          </cell>
          <cell r="K933" t="str">
            <v>PSS</v>
          </cell>
          <cell r="M933" t="str">
            <v>DEL</v>
          </cell>
          <cell r="N933" t="str">
            <v>Capital</v>
          </cell>
          <cell r="Q933" t="str">
            <v>no</v>
          </cell>
          <cell r="X933">
            <v>3165</v>
          </cell>
          <cell r="Y933" t="str">
            <v xml:space="preserve"> </v>
          </cell>
          <cell r="Z933" t="str">
            <v xml:space="preserve"> </v>
          </cell>
        </row>
        <row r="934">
          <cell r="B934" t="str">
            <v>E15</v>
          </cell>
          <cell r="F934">
            <v>1</v>
          </cell>
          <cell r="G934">
            <v>110306</v>
          </cell>
          <cell r="K934">
            <v>0</v>
          </cell>
          <cell r="M934" t="str">
            <v>DEL</v>
          </cell>
          <cell r="N934" t="str">
            <v>Capital</v>
          </cell>
          <cell r="Q934" t="str">
            <v>no</v>
          </cell>
          <cell r="X934">
            <v>5067</v>
          </cell>
          <cell r="Y934" t="str">
            <v xml:space="preserve"> </v>
          </cell>
          <cell r="Z934" t="str">
            <v xml:space="preserve"> </v>
          </cell>
        </row>
        <row r="935">
          <cell r="B935" t="str">
            <v>E15</v>
          </cell>
          <cell r="F935">
            <v>1</v>
          </cell>
          <cell r="G935">
            <v>110701</v>
          </cell>
          <cell r="K935">
            <v>0</v>
          </cell>
          <cell r="M935" t="str">
            <v>DEL</v>
          </cell>
          <cell r="N935" t="str">
            <v>Capital</v>
          </cell>
          <cell r="Q935" t="str">
            <v>no</v>
          </cell>
          <cell r="X935" t="str">
            <v xml:space="preserve"> </v>
          </cell>
          <cell r="Y935" t="str">
            <v xml:space="preserve"> </v>
          </cell>
          <cell r="Z935" t="str">
            <v xml:space="preserve"> </v>
          </cell>
        </row>
        <row r="936">
          <cell r="B936" t="str">
            <v>E15</v>
          </cell>
          <cell r="F936">
            <v>1</v>
          </cell>
          <cell r="G936">
            <v>110701</v>
          </cell>
          <cell r="K936">
            <v>0</v>
          </cell>
          <cell r="M936" t="str">
            <v>DEL</v>
          </cell>
          <cell r="N936" t="str">
            <v>Capital</v>
          </cell>
          <cell r="Q936" t="str">
            <v>no</v>
          </cell>
          <cell r="X936" t="str">
            <v xml:space="preserve"> </v>
          </cell>
          <cell r="Y936" t="str">
            <v xml:space="preserve"> </v>
          </cell>
          <cell r="Z936" t="str">
            <v xml:space="preserve"> </v>
          </cell>
        </row>
        <row r="937">
          <cell r="B937" t="str">
            <v>E15</v>
          </cell>
          <cell r="F937">
            <v>6</v>
          </cell>
          <cell r="G937">
            <v>110101</v>
          </cell>
          <cell r="K937">
            <v>0</v>
          </cell>
          <cell r="M937" t="str">
            <v>DEL</v>
          </cell>
          <cell r="N937" t="str">
            <v>Capital</v>
          </cell>
          <cell r="Q937" t="str">
            <v>no</v>
          </cell>
          <cell r="X937">
            <v>-1552652</v>
          </cell>
          <cell r="Y937" t="str">
            <v xml:space="preserve"> </v>
          </cell>
          <cell r="Z937" t="str">
            <v xml:space="preserve"> </v>
          </cell>
        </row>
        <row r="938">
          <cell r="B938" t="str">
            <v>E15</v>
          </cell>
          <cell r="F938">
            <v>6</v>
          </cell>
          <cell r="G938">
            <v>110101</v>
          </cell>
          <cell r="K938">
            <v>0</v>
          </cell>
          <cell r="M938" t="str">
            <v>DEL</v>
          </cell>
          <cell r="N938" t="str">
            <v>Capital</v>
          </cell>
          <cell r="Q938" t="str">
            <v>no</v>
          </cell>
          <cell r="X938">
            <v>-144</v>
          </cell>
          <cell r="Y938" t="str">
            <v xml:space="preserve"> </v>
          </cell>
          <cell r="Z938" t="str">
            <v xml:space="preserve"> </v>
          </cell>
        </row>
        <row r="939">
          <cell r="B939" t="str">
            <v>E15</v>
          </cell>
          <cell r="F939">
            <v>6</v>
          </cell>
          <cell r="G939">
            <v>110401</v>
          </cell>
          <cell r="K939">
            <v>0</v>
          </cell>
          <cell r="M939" t="str">
            <v>DEL</v>
          </cell>
          <cell r="N939" t="str">
            <v>Capital</v>
          </cell>
          <cell r="Q939" t="str">
            <v>no</v>
          </cell>
          <cell r="X939">
            <v>256</v>
          </cell>
          <cell r="Y939">
            <v>256</v>
          </cell>
          <cell r="Z939">
            <v>256</v>
          </cell>
        </row>
        <row r="940">
          <cell r="B940" t="str">
            <v>E15</v>
          </cell>
          <cell r="F940">
            <v>6</v>
          </cell>
          <cell r="G940">
            <v>110401</v>
          </cell>
          <cell r="K940">
            <v>0</v>
          </cell>
          <cell r="M940" t="str">
            <v>DEL</v>
          </cell>
          <cell r="N940" t="str">
            <v>Capital</v>
          </cell>
          <cell r="Q940" t="str">
            <v>no</v>
          </cell>
          <cell r="X940">
            <v>-130</v>
          </cell>
          <cell r="Y940">
            <v>-200</v>
          </cell>
          <cell r="Z940">
            <v>-200</v>
          </cell>
        </row>
        <row r="941">
          <cell r="B941" t="str">
            <v>E15</v>
          </cell>
          <cell r="F941">
            <v>6</v>
          </cell>
          <cell r="G941">
            <v>110407</v>
          </cell>
          <cell r="K941">
            <v>0</v>
          </cell>
          <cell r="M941" t="str">
            <v>DEL</v>
          </cell>
          <cell r="N941" t="str">
            <v>Capital</v>
          </cell>
          <cell r="Q941" t="str">
            <v>no</v>
          </cell>
          <cell r="X941">
            <v>130</v>
          </cell>
          <cell r="Y941">
            <v>200</v>
          </cell>
          <cell r="Z941">
            <v>200</v>
          </cell>
        </row>
        <row r="942">
          <cell r="B942" t="str">
            <v>D40</v>
          </cell>
          <cell r="F942">
            <v>5</v>
          </cell>
          <cell r="G942">
            <v>180700</v>
          </cell>
          <cell r="K942">
            <v>0</v>
          </cell>
          <cell r="M942" t="str">
            <v>AME</v>
          </cell>
          <cell r="N942" t="str">
            <v>Resource</v>
          </cell>
          <cell r="Q942" t="str">
            <v>yes</v>
          </cell>
          <cell r="X942">
            <v>-611290</v>
          </cell>
          <cell r="Y942" t="str">
            <v xml:space="preserve"> </v>
          </cell>
          <cell r="Z942" t="str">
            <v xml:space="preserve"> </v>
          </cell>
        </row>
        <row r="943">
          <cell r="B943" t="str">
            <v>D40</v>
          </cell>
          <cell r="F943">
            <v>6</v>
          </cell>
          <cell r="G943">
            <v>180700</v>
          </cell>
          <cell r="K943">
            <v>0</v>
          </cell>
          <cell r="M943" t="str">
            <v>AME</v>
          </cell>
          <cell r="N943" t="str">
            <v>Resource</v>
          </cell>
          <cell r="Q943" t="str">
            <v>yes</v>
          </cell>
          <cell r="X943" t="str">
            <v xml:space="preserve"> </v>
          </cell>
          <cell r="Y943" t="str">
            <v xml:space="preserve"> </v>
          </cell>
          <cell r="Z943" t="str">
            <v xml:space="preserve"> </v>
          </cell>
        </row>
        <row r="944">
          <cell r="B944" t="str">
            <v>D40</v>
          </cell>
          <cell r="F944">
            <v>6</v>
          </cell>
          <cell r="G944">
            <v>180700</v>
          </cell>
          <cell r="K944">
            <v>0</v>
          </cell>
          <cell r="M944" t="str">
            <v>AME</v>
          </cell>
          <cell r="N944" t="str">
            <v>Resource</v>
          </cell>
          <cell r="Q944" t="str">
            <v>yes</v>
          </cell>
          <cell r="X944" t="str">
            <v xml:space="preserve"> </v>
          </cell>
          <cell r="Y944" t="str">
            <v xml:space="preserve"> </v>
          </cell>
          <cell r="Z944" t="str">
            <v xml:space="preserve"> </v>
          </cell>
        </row>
        <row r="945">
          <cell r="B945" t="str">
            <v>E15</v>
          </cell>
          <cell r="F945">
            <v>6</v>
          </cell>
          <cell r="G945">
            <v>110101</v>
          </cell>
          <cell r="K945">
            <v>0</v>
          </cell>
          <cell r="M945" t="str">
            <v>DEL</v>
          </cell>
          <cell r="N945" t="str">
            <v>Capital</v>
          </cell>
          <cell r="Q945" t="str">
            <v>no</v>
          </cell>
          <cell r="X945">
            <v>14469</v>
          </cell>
          <cell r="Y945" t="str">
            <v xml:space="preserve"> </v>
          </cell>
          <cell r="Z945" t="str">
            <v xml:space="preserve"> </v>
          </cell>
        </row>
        <row r="946">
          <cell r="B946" t="str">
            <v>E15</v>
          </cell>
          <cell r="F946">
            <v>6</v>
          </cell>
          <cell r="G946">
            <v>110201</v>
          </cell>
          <cell r="K946" t="str">
            <v>PSS</v>
          </cell>
          <cell r="M946" t="str">
            <v>DEL</v>
          </cell>
          <cell r="N946" t="str">
            <v>Capital</v>
          </cell>
          <cell r="Q946" t="str">
            <v>no</v>
          </cell>
          <cell r="X946">
            <v>50</v>
          </cell>
          <cell r="Y946" t="str">
            <v xml:space="preserve"> </v>
          </cell>
          <cell r="Z946" t="str">
            <v xml:space="preserve"> </v>
          </cell>
        </row>
        <row r="947">
          <cell r="B947" t="str">
            <v>D40</v>
          </cell>
          <cell r="F947">
            <v>12</v>
          </cell>
          <cell r="G947">
            <v>180700</v>
          </cell>
          <cell r="K947">
            <v>0</v>
          </cell>
          <cell r="M947" t="str">
            <v>AME</v>
          </cell>
          <cell r="N947" t="str">
            <v>Resource</v>
          </cell>
          <cell r="Q947" t="str">
            <v>yes</v>
          </cell>
          <cell r="X947" t="str">
            <v xml:space="preserve"> </v>
          </cell>
          <cell r="Y947">
            <v>323552</v>
          </cell>
          <cell r="Z947">
            <v>341395</v>
          </cell>
        </row>
        <row r="948">
          <cell r="B948" t="str">
            <v>E15</v>
          </cell>
          <cell r="F948">
            <v>6</v>
          </cell>
          <cell r="G948">
            <v>110401</v>
          </cell>
          <cell r="K948">
            <v>0</v>
          </cell>
          <cell r="M948" t="str">
            <v>DEL</v>
          </cell>
          <cell r="N948" t="str">
            <v>Capital</v>
          </cell>
          <cell r="Q948" t="str">
            <v>no</v>
          </cell>
          <cell r="X948">
            <v>2409</v>
          </cell>
          <cell r="Y948" t="str">
            <v xml:space="preserve"> </v>
          </cell>
          <cell r="Z948" t="str">
            <v xml:space="preserve"> </v>
          </cell>
        </row>
        <row r="949">
          <cell r="B949" t="str">
            <v>L21</v>
          </cell>
          <cell r="F949">
            <v>4</v>
          </cell>
          <cell r="G949">
            <v>110302</v>
          </cell>
          <cell r="K949">
            <v>0</v>
          </cell>
          <cell r="M949" t="str">
            <v>DEL</v>
          </cell>
          <cell r="N949" t="str">
            <v>Resource</v>
          </cell>
          <cell r="Q949" t="str">
            <v>no</v>
          </cell>
          <cell r="X949" t="str">
            <v xml:space="preserve"> </v>
          </cell>
          <cell r="Y949" t="str">
            <v xml:space="preserve"> </v>
          </cell>
          <cell r="Z949" t="str">
            <v xml:space="preserve"> </v>
          </cell>
        </row>
        <row r="950">
          <cell r="B950" t="str">
            <v>L21</v>
          </cell>
          <cell r="F950">
            <v>4</v>
          </cell>
          <cell r="G950">
            <v>110302</v>
          </cell>
          <cell r="K950">
            <v>0</v>
          </cell>
          <cell r="M950" t="str">
            <v>DEL</v>
          </cell>
          <cell r="N950" t="str">
            <v>Resource</v>
          </cell>
          <cell r="Q950" t="str">
            <v>no</v>
          </cell>
          <cell r="X950" t="str">
            <v xml:space="preserve"> </v>
          </cell>
          <cell r="Y950" t="str">
            <v xml:space="preserve"> </v>
          </cell>
          <cell r="Z950" t="str">
            <v xml:space="preserve"> </v>
          </cell>
        </row>
        <row r="951">
          <cell r="B951" t="str">
            <v>E05</v>
          </cell>
          <cell r="F951">
            <v>9</v>
          </cell>
          <cell r="G951">
            <v>110101</v>
          </cell>
          <cell r="K951">
            <v>0</v>
          </cell>
          <cell r="M951" t="str">
            <v>DEL</v>
          </cell>
          <cell r="N951" t="str">
            <v>Capital</v>
          </cell>
          <cell r="Q951" t="str">
            <v>no</v>
          </cell>
          <cell r="X951" t="str">
            <v xml:space="preserve"> </v>
          </cell>
          <cell r="Y951" t="str">
            <v xml:space="preserve"> </v>
          </cell>
          <cell r="Z951" t="str">
            <v xml:space="preserve"> </v>
          </cell>
        </row>
        <row r="952">
          <cell r="B952" t="str">
            <v>D40</v>
          </cell>
          <cell r="F952">
            <v>12</v>
          </cell>
          <cell r="G952">
            <v>180700</v>
          </cell>
          <cell r="K952">
            <v>0</v>
          </cell>
          <cell r="M952" t="str">
            <v>AME</v>
          </cell>
          <cell r="N952" t="str">
            <v>Resource</v>
          </cell>
          <cell r="Q952" t="str">
            <v>yes</v>
          </cell>
          <cell r="X952" t="str">
            <v xml:space="preserve"> </v>
          </cell>
          <cell r="Y952">
            <v>-7916</v>
          </cell>
          <cell r="Z952">
            <v>22282</v>
          </cell>
        </row>
        <row r="953">
          <cell r="B953" t="str">
            <v>E05</v>
          </cell>
          <cell r="F953">
            <v>9</v>
          </cell>
          <cell r="G953">
            <v>110701</v>
          </cell>
          <cell r="K953">
            <v>0</v>
          </cell>
          <cell r="M953" t="str">
            <v>DEL</v>
          </cell>
          <cell r="N953" t="str">
            <v>Capital</v>
          </cell>
          <cell r="Q953" t="str">
            <v>no</v>
          </cell>
          <cell r="X953" t="str">
            <v xml:space="preserve"> </v>
          </cell>
          <cell r="Y953" t="str">
            <v xml:space="preserve"> </v>
          </cell>
          <cell r="Z953" t="str">
            <v xml:space="preserve"> </v>
          </cell>
        </row>
        <row r="954">
          <cell r="B954" t="str">
            <v>E15</v>
          </cell>
          <cell r="F954">
            <v>4</v>
          </cell>
          <cell r="G954">
            <v>110201</v>
          </cell>
          <cell r="K954" t="str">
            <v>PSS</v>
          </cell>
          <cell r="M954" t="str">
            <v>DEL</v>
          </cell>
          <cell r="N954" t="str">
            <v>Capital</v>
          </cell>
          <cell r="Q954" t="str">
            <v>no</v>
          </cell>
          <cell r="X954" t="str">
            <v xml:space="preserve"> </v>
          </cell>
          <cell r="Y954" t="str">
            <v xml:space="preserve"> </v>
          </cell>
          <cell r="Z954" t="str">
            <v xml:space="preserve"> </v>
          </cell>
        </row>
        <row r="955">
          <cell r="B955" t="str">
            <v>E05</v>
          </cell>
          <cell r="F955">
            <v>9</v>
          </cell>
          <cell r="G955">
            <v>110701</v>
          </cell>
          <cell r="K955">
            <v>0</v>
          </cell>
          <cell r="M955" t="str">
            <v>DEL</v>
          </cell>
          <cell r="N955" t="str">
            <v>Capital</v>
          </cell>
          <cell r="Q955" t="str">
            <v>no</v>
          </cell>
          <cell r="X955" t="str">
            <v xml:space="preserve"> </v>
          </cell>
          <cell r="Y955" t="str">
            <v xml:space="preserve"> </v>
          </cell>
          <cell r="Z955" t="str">
            <v xml:space="preserve"> </v>
          </cell>
        </row>
        <row r="956">
          <cell r="B956" t="str">
            <v>L21</v>
          </cell>
          <cell r="F956">
            <v>2</v>
          </cell>
          <cell r="G956">
            <v>110302</v>
          </cell>
          <cell r="K956">
            <v>0</v>
          </cell>
          <cell r="M956" t="str">
            <v>DEL</v>
          </cell>
          <cell r="N956" t="str">
            <v>Resource</v>
          </cell>
          <cell r="Q956" t="str">
            <v>no</v>
          </cell>
          <cell r="X956" t="str">
            <v xml:space="preserve"> </v>
          </cell>
          <cell r="Y956">
            <v>-1125</v>
          </cell>
          <cell r="Z956">
            <v>-1125</v>
          </cell>
        </row>
        <row r="957">
          <cell r="B957" t="str">
            <v>D20</v>
          </cell>
          <cell r="F957">
            <v>12</v>
          </cell>
          <cell r="G957">
            <v>110301</v>
          </cell>
          <cell r="K957">
            <v>0</v>
          </cell>
          <cell r="M957" t="str">
            <v>DEL</v>
          </cell>
          <cell r="N957" t="str">
            <v>Resource</v>
          </cell>
          <cell r="Q957" t="str">
            <v>yes</v>
          </cell>
          <cell r="X957">
            <v>-1500</v>
          </cell>
          <cell r="Y957" t="str">
            <v xml:space="preserve"> </v>
          </cell>
          <cell r="Z957" t="str">
            <v xml:space="preserve"> </v>
          </cell>
        </row>
        <row r="958">
          <cell r="B958" t="str">
            <v>E06</v>
          </cell>
          <cell r="F958">
            <v>9</v>
          </cell>
          <cell r="G958">
            <v>110101</v>
          </cell>
          <cell r="K958">
            <v>0</v>
          </cell>
          <cell r="M958" t="str">
            <v>DEL</v>
          </cell>
          <cell r="N958" t="str">
            <v>Capital</v>
          </cell>
          <cell r="Q958" t="str">
            <v>no</v>
          </cell>
          <cell r="X958" t="str">
            <v xml:space="preserve"> </v>
          </cell>
          <cell r="Y958" t="str">
            <v xml:space="preserve"> </v>
          </cell>
          <cell r="Z958" t="str">
            <v xml:space="preserve"> </v>
          </cell>
        </row>
        <row r="959">
          <cell r="B959" t="str">
            <v>L21</v>
          </cell>
          <cell r="F959">
            <v>4</v>
          </cell>
          <cell r="G959">
            <v>110302</v>
          </cell>
          <cell r="K959">
            <v>0</v>
          </cell>
          <cell r="M959" t="str">
            <v>DEL</v>
          </cell>
          <cell r="N959" t="str">
            <v>Resource</v>
          </cell>
          <cell r="Q959" t="str">
            <v>no</v>
          </cell>
          <cell r="X959">
            <v>-1125</v>
          </cell>
          <cell r="Y959" t="str">
            <v xml:space="preserve"> </v>
          </cell>
          <cell r="Z959" t="str">
            <v xml:space="preserve"> </v>
          </cell>
        </row>
        <row r="960">
          <cell r="B960" t="str">
            <v>E10</v>
          </cell>
          <cell r="F960">
            <v>9</v>
          </cell>
          <cell r="G960">
            <v>110101</v>
          </cell>
          <cell r="K960">
            <v>0</v>
          </cell>
          <cell r="M960" t="str">
            <v>DEL</v>
          </cell>
          <cell r="N960" t="str">
            <v>Capital</v>
          </cell>
          <cell r="Q960" t="str">
            <v>no</v>
          </cell>
          <cell r="X960" t="str">
            <v xml:space="preserve"> </v>
          </cell>
          <cell r="Y960" t="str">
            <v xml:space="preserve"> </v>
          </cell>
          <cell r="Z960" t="str">
            <v xml:space="preserve"> </v>
          </cell>
        </row>
        <row r="961">
          <cell r="B961" t="str">
            <v>E10</v>
          </cell>
          <cell r="F961">
            <v>9</v>
          </cell>
          <cell r="G961">
            <v>110101</v>
          </cell>
          <cell r="K961">
            <v>0</v>
          </cell>
          <cell r="M961" t="str">
            <v>DEL</v>
          </cell>
          <cell r="N961" t="str">
            <v>Capital</v>
          </cell>
          <cell r="Q961" t="str">
            <v>no</v>
          </cell>
          <cell r="X961" t="str">
            <v xml:space="preserve"> </v>
          </cell>
          <cell r="Y961" t="str">
            <v xml:space="preserve"> </v>
          </cell>
          <cell r="Z961" t="str">
            <v xml:space="preserve"> </v>
          </cell>
        </row>
        <row r="962">
          <cell r="B962" t="str">
            <v>E15</v>
          </cell>
          <cell r="F962">
            <v>2</v>
          </cell>
          <cell r="G962">
            <v>110101</v>
          </cell>
          <cell r="K962">
            <v>0</v>
          </cell>
          <cell r="M962" t="str">
            <v>DEL</v>
          </cell>
          <cell r="N962" t="str">
            <v>Capital</v>
          </cell>
          <cell r="Q962" t="str">
            <v>no</v>
          </cell>
          <cell r="X962" t="str">
            <v xml:space="preserve"> </v>
          </cell>
          <cell r="Y962">
            <v>2453703</v>
          </cell>
          <cell r="Z962">
            <v>2453703</v>
          </cell>
        </row>
        <row r="963">
          <cell r="B963" t="str">
            <v>E15</v>
          </cell>
          <cell r="F963">
            <v>2</v>
          </cell>
          <cell r="G963">
            <v>110401</v>
          </cell>
          <cell r="K963">
            <v>0</v>
          </cell>
          <cell r="M963" t="str">
            <v>DEL</v>
          </cell>
          <cell r="N963" t="str">
            <v>Capital</v>
          </cell>
          <cell r="Q963" t="str">
            <v>no</v>
          </cell>
          <cell r="X963" t="str">
            <v xml:space="preserve"> </v>
          </cell>
          <cell r="Y963">
            <v>16940</v>
          </cell>
          <cell r="Z963">
            <v>16940</v>
          </cell>
        </row>
        <row r="964">
          <cell r="B964" t="str">
            <v>E15</v>
          </cell>
          <cell r="F964">
            <v>2</v>
          </cell>
          <cell r="G964">
            <v>110401</v>
          </cell>
          <cell r="K964">
            <v>0</v>
          </cell>
          <cell r="M964" t="str">
            <v>DEL</v>
          </cell>
          <cell r="N964" t="str">
            <v>Capital</v>
          </cell>
          <cell r="Q964" t="str">
            <v>no</v>
          </cell>
          <cell r="X964" t="str">
            <v xml:space="preserve"> </v>
          </cell>
          <cell r="Y964">
            <v>850</v>
          </cell>
          <cell r="Z964">
            <v>850</v>
          </cell>
        </row>
        <row r="965">
          <cell r="B965" t="str">
            <v>E15</v>
          </cell>
          <cell r="F965">
            <v>2</v>
          </cell>
          <cell r="G965">
            <v>110407</v>
          </cell>
          <cell r="K965">
            <v>0</v>
          </cell>
          <cell r="M965" t="str">
            <v>DEL</v>
          </cell>
          <cell r="N965" t="str">
            <v>Capital</v>
          </cell>
          <cell r="Q965" t="str">
            <v>no</v>
          </cell>
          <cell r="X965" t="str">
            <v xml:space="preserve"> </v>
          </cell>
          <cell r="Y965">
            <v>100</v>
          </cell>
          <cell r="Z965">
            <v>100</v>
          </cell>
        </row>
        <row r="966">
          <cell r="B966" t="str">
            <v>E15</v>
          </cell>
          <cell r="F966">
            <v>2</v>
          </cell>
          <cell r="G966">
            <v>110101</v>
          </cell>
          <cell r="K966">
            <v>0</v>
          </cell>
          <cell r="M966" t="str">
            <v>DEL</v>
          </cell>
          <cell r="N966" t="str">
            <v>Capital</v>
          </cell>
          <cell r="Q966" t="str">
            <v>no</v>
          </cell>
          <cell r="X966" t="str">
            <v xml:space="preserve"> </v>
          </cell>
          <cell r="Y966">
            <v>12000</v>
          </cell>
          <cell r="Z966">
            <v>12000</v>
          </cell>
        </row>
        <row r="967">
          <cell r="B967" t="str">
            <v>E15</v>
          </cell>
          <cell r="F967">
            <v>2</v>
          </cell>
          <cell r="G967">
            <v>110201</v>
          </cell>
          <cell r="K967" t="str">
            <v>PSS</v>
          </cell>
          <cell r="M967" t="str">
            <v>DEL</v>
          </cell>
          <cell r="N967" t="str">
            <v>Capital</v>
          </cell>
          <cell r="Q967" t="str">
            <v>no</v>
          </cell>
          <cell r="X967" t="str">
            <v xml:space="preserve"> </v>
          </cell>
          <cell r="Y967">
            <v>3165</v>
          </cell>
          <cell r="Z967">
            <v>3165</v>
          </cell>
        </row>
        <row r="968">
          <cell r="B968" t="str">
            <v>E15</v>
          </cell>
          <cell r="F968">
            <v>2</v>
          </cell>
          <cell r="G968">
            <v>110306</v>
          </cell>
          <cell r="K968">
            <v>0</v>
          </cell>
          <cell r="M968" t="str">
            <v>DEL</v>
          </cell>
          <cell r="N968" t="str">
            <v>Capital</v>
          </cell>
          <cell r="Q968" t="str">
            <v>no</v>
          </cell>
          <cell r="X968" t="str">
            <v xml:space="preserve"> </v>
          </cell>
          <cell r="Y968">
            <v>5067</v>
          </cell>
          <cell r="Z968">
            <v>5067</v>
          </cell>
        </row>
        <row r="969">
          <cell r="B969" t="str">
            <v>E15</v>
          </cell>
          <cell r="F969">
            <v>6</v>
          </cell>
          <cell r="G969">
            <v>110401</v>
          </cell>
          <cell r="K969">
            <v>0</v>
          </cell>
          <cell r="M969" t="str">
            <v>DEL</v>
          </cell>
          <cell r="N969" t="str">
            <v>Capital</v>
          </cell>
          <cell r="Q969" t="str">
            <v>no</v>
          </cell>
          <cell r="X969" t="str">
            <v xml:space="preserve"> </v>
          </cell>
          <cell r="Y969" t="str">
            <v xml:space="preserve"> </v>
          </cell>
          <cell r="Z969" t="str">
            <v xml:space="preserve"> </v>
          </cell>
        </row>
        <row r="970">
          <cell r="B970" t="str">
            <v>E15</v>
          </cell>
          <cell r="F970">
            <v>6</v>
          </cell>
          <cell r="G970">
            <v>110401</v>
          </cell>
          <cell r="K970">
            <v>0</v>
          </cell>
          <cell r="M970" t="str">
            <v>DEL</v>
          </cell>
          <cell r="N970" t="str">
            <v>Capital</v>
          </cell>
          <cell r="Q970" t="str">
            <v>no</v>
          </cell>
          <cell r="X970" t="str">
            <v xml:space="preserve"> </v>
          </cell>
          <cell r="Y970" t="str">
            <v xml:space="preserve"> </v>
          </cell>
          <cell r="Z970" t="str">
            <v xml:space="preserve"> </v>
          </cell>
        </row>
        <row r="971">
          <cell r="B971" t="str">
            <v>E15</v>
          </cell>
          <cell r="F971">
            <v>6</v>
          </cell>
          <cell r="G971">
            <v>110101</v>
          </cell>
          <cell r="K971">
            <v>0</v>
          </cell>
          <cell r="M971" t="str">
            <v>DEL</v>
          </cell>
          <cell r="N971" t="str">
            <v>Capital</v>
          </cell>
          <cell r="Q971" t="str">
            <v>no</v>
          </cell>
          <cell r="X971" t="str">
            <v xml:space="preserve"> </v>
          </cell>
          <cell r="Y971" t="str">
            <v xml:space="preserve"> </v>
          </cell>
          <cell r="Z971" t="str">
            <v xml:space="preserve"> </v>
          </cell>
        </row>
        <row r="972">
          <cell r="B972" t="str">
            <v>E15</v>
          </cell>
          <cell r="F972">
            <v>3</v>
          </cell>
          <cell r="G972">
            <v>110407</v>
          </cell>
          <cell r="K972">
            <v>0</v>
          </cell>
          <cell r="M972" t="str">
            <v>DEL</v>
          </cell>
          <cell r="N972" t="str">
            <v>Capital</v>
          </cell>
          <cell r="Q972" t="str">
            <v>no</v>
          </cell>
          <cell r="X972" t="str">
            <v xml:space="preserve"> </v>
          </cell>
          <cell r="Y972" t="str">
            <v xml:space="preserve"> </v>
          </cell>
          <cell r="Z972" t="str">
            <v xml:space="preserve"> </v>
          </cell>
        </row>
        <row r="973">
          <cell r="B973" t="str">
            <v>E15</v>
          </cell>
          <cell r="F973">
            <v>3</v>
          </cell>
          <cell r="G973">
            <v>110401</v>
          </cell>
          <cell r="K973">
            <v>0</v>
          </cell>
          <cell r="M973" t="str">
            <v>DEL</v>
          </cell>
          <cell r="N973" t="str">
            <v>Capital</v>
          </cell>
          <cell r="Q973" t="str">
            <v>no</v>
          </cell>
          <cell r="X973" t="str">
            <v xml:space="preserve"> </v>
          </cell>
          <cell r="Y973" t="str">
            <v xml:space="preserve"> </v>
          </cell>
          <cell r="Z973" t="str">
            <v xml:space="preserve"> </v>
          </cell>
        </row>
        <row r="974">
          <cell r="B974" t="str">
            <v>L21</v>
          </cell>
          <cell r="F974">
            <v>9</v>
          </cell>
          <cell r="G974">
            <v>110101</v>
          </cell>
          <cell r="K974">
            <v>0</v>
          </cell>
          <cell r="M974" t="str">
            <v>DEL</v>
          </cell>
          <cell r="N974" t="str">
            <v>Resource</v>
          </cell>
          <cell r="Q974" t="str">
            <v>no</v>
          </cell>
          <cell r="X974" t="str">
            <v xml:space="preserve"> </v>
          </cell>
          <cell r="Y974" t="str">
            <v xml:space="preserve"> </v>
          </cell>
          <cell r="Z974" t="str">
            <v xml:space="preserve"> </v>
          </cell>
        </row>
        <row r="975">
          <cell r="B975" t="str">
            <v>E15</v>
          </cell>
          <cell r="F975">
            <v>3</v>
          </cell>
          <cell r="G975">
            <v>110202</v>
          </cell>
          <cell r="K975" t="str">
            <v>PSS</v>
          </cell>
          <cell r="M975" t="str">
            <v>non-budget</v>
          </cell>
          <cell r="N975" t="str">
            <v>non-budget</v>
          </cell>
          <cell r="Q975" t="str">
            <v>no</v>
          </cell>
          <cell r="X975" t="str">
            <v xml:space="preserve"> </v>
          </cell>
          <cell r="Y975" t="str">
            <v xml:space="preserve"> </v>
          </cell>
          <cell r="Z975" t="str">
            <v xml:space="preserve"> </v>
          </cell>
        </row>
        <row r="976">
          <cell r="B976" t="str">
            <v>E16</v>
          </cell>
          <cell r="F976">
            <v>1</v>
          </cell>
          <cell r="G976">
            <v>110101</v>
          </cell>
          <cell r="K976">
            <v>0</v>
          </cell>
          <cell r="M976" t="str">
            <v>DEL</v>
          </cell>
          <cell r="N976" t="str">
            <v>Capital</v>
          </cell>
          <cell r="Q976" t="str">
            <v>no</v>
          </cell>
          <cell r="X976">
            <v>-280</v>
          </cell>
          <cell r="Y976" t="str">
            <v xml:space="preserve"> </v>
          </cell>
          <cell r="Z976" t="str">
            <v xml:space="preserve"> </v>
          </cell>
        </row>
        <row r="977">
          <cell r="B977" t="str">
            <v>E16</v>
          </cell>
          <cell r="F977">
            <v>1</v>
          </cell>
          <cell r="G977">
            <v>110701</v>
          </cell>
          <cell r="K977">
            <v>0</v>
          </cell>
          <cell r="M977" t="str">
            <v>DEL</v>
          </cell>
          <cell r="N977" t="str">
            <v>Capital</v>
          </cell>
          <cell r="Q977" t="str">
            <v>no</v>
          </cell>
          <cell r="X977" t="str">
            <v xml:space="preserve"> </v>
          </cell>
          <cell r="Y977" t="str">
            <v xml:space="preserve"> </v>
          </cell>
          <cell r="Z977" t="str">
            <v xml:space="preserve"> </v>
          </cell>
        </row>
        <row r="978">
          <cell r="B978" t="str">
            <v>E10</v>
          </cell>
          <cell r="F978">
            <v>9</v>
          </cell>
          <cell r="G978">
            <v>110101</v>
          </cell>
          <cell r="K978">
            <v>0</v>
          </cell>
          <cell r="M978" t="str">
            <v>non-budget</v>
          </cell>
          <cell r="N978" t="str">
            <v>non-budget</v>
          </cell>
          <cell r="Q978" t="str">
            <v>no</v>
          </cell>
          <cell r="X978" t="str">
            <v xml:space="preserve"> </v>
          </cell>
          <cell r="Y978" t="str">
            <v xml:space="preserve"> </v>
          </cell>
          <cell r="Z978" t="str">
            <v xml:space="preserve"> </v>
          </cell>
        </row>
        <row r="979">
          <cell r="B979" t="str">
            <v>E10</v>
          </cell>
          <cell r="F979">
            <v>9</v>
          </cell>
          <cell r="G979">
            <v>110202</v>
          </cell>
          <cell r="K979" t="str">
            <v>PSS</v>
          </cell>
          <cell r="M979" t="str">
            <v>non-budget</v>
          </cell>
          <cell r="N979" t="str">
            <v>non-budget</v>
          </cell>
          <cell r="Q979" t="str">
            <v>no</v>
          </cell>
          <cell r="X979" t="str">
            <v xml:space="preserve"> </v>
          </cell>
          <cell r="Y979" t="str">
            <v xml:space="preserve"> </v>
          </cell>
          <cell r="Z979" t="str">
            <v xml:space="preserve"> </v>
          </cell>
        </row>
        <row r="980">
          <cell r="B980" t="str">
            <v>E16</v>
          </cell>
          <cell r="F980">
            <v>2</v>
          </cell>
          <cell r="G980">
            <v>110101</v>
          </cell>
          <cell r="K980">
            <v>0</v>
          </cell>
          <cell r="M980" t="str">
            <v>DEL</v>
          </cell>
          <cell r="N980" t="str">
            <v>Capital</v>
          </cell>
          <cell r="Q980" t="str">
            <v>no</v>
          </cell>
          <cell r="X980" t="str">
            <v xml:space="preserve"> </v>
          </cell>
          <cell r="Y980">
            <v>-280</v>
          </cell>
          <cell r="Z980">
            <v>-280</v>
          </cell>
        </row>
        <row r="981">
          <cell r="B981" t="str">
            <v>G50</v>
          </cell>
          <cell r="F981">
            <v>1</v>
          </cell>
          <cell r="G981">
            <v>110701</v>
          </cell>
          <cell r="K981">
            <v>0</v>
          </cell>
          <cell r="M981" t="str">
            <v>DEL</v>
          </cell>
          <cell r="N981" t="str">
            <v>Capital</v>
          </cell>
          <cell r="Q981" t="str">
            <v>no</v>
          </cell>
          <cell r="X981" t="str">
            <v xml:space="preserve"> </v>
          </cell>
          <cell r="Y981" t="str">
            <v xml:space="preserve"> </v>
          </cell>
          <cell r="Z981" t="str">
            <v xml:space="preserve"> </v>
          </cell>
        </row>
        <row r="982">
          <cell r="B982" t="str">
            <v>G50</v>
          </cell>
          <cell r="F982">
            <v>1</v>
          </cell>
          <cell r="G982">
            <v>110701</v>
          </cell>
          <cell r="K982">
            <v>0</v>
          </cell>
          <cell r="M982" t="str">
            <v>DEL</v>
          </cell>
          <cell r="N982" t="str">
            <v>Capital</v>
          </cell>
          <cell r="Q982" t="str">
            <v>no</v>
          </cell>
          <cell r="X982" t="str">
            <v xml:space="preserve"> </v>
          </cell>
          <cell r="Y982" t="str">
            <v xml:space="preserve"> </v>
          </cell>
          <cell r="Z982" t="str">
            <v xml:space="preserve"> </v>
          </cell>
        </row>
        <row r="983">
          <cell r="B983" t="str">
            <v>K90</v>
          </cell>
          <cell r="F983">
            <v>1</v>
          </cell>
          <cell r="G983">
            <v>110111</v>
          </cell>
          <cell r="K983">
            <v>0</v>
          </cell>
          <cell r="M983" t="str">
            <v>DEL</v>
          </cell>
          <cell r="N983" t="str">
            <v>Capital</v>
          </cell>
          <cell r="Q983" t="str">
            <v>no</v>
          </cell>
          <cell r="X983">
            <v>200000</v>
          </cell>
          <cell r="Y983" t="str">
            <v xml:space="preserve"> </v>
          </cell>
          <cell r="Z983" t="str">
            <v xml:space="preserve"> </v>
          </cell>
        </row>
        <row r="984">
          <cell r="B984" t="str">
            <v>K90</v>
          </cell>
          <cell r="F984">
            <v>1</v>
          </cell>
          <cell r="G984">
            <v>110401</v>
          </cell>
          <cell r="K984">
            <v>0</v>
          </cell>
          <cell r="M984" t="str">
            <v>DEL</v>
          </cell>
          <cell r="N984" t="str">
            <v>Capital</v>
          </cell>
          <cell r="Q984" t="str">
            <v>no</v>
          </cell>
          <cell r="X984">
            <v>2409</v>
          </cell>
          <cell r="Y984" t="str">
            <v xml:space="preserve"> </v>
          </cell>
          <cell r="Z984" t="str">
            <v xml:space="preserve"> </v>
          </cell>
        </row>
        <row r="985">
          <cell r="B985" t="str">
            <v>K90</v>
          </cell>
          <cell r="F985">
            <v>6</v>
          </cell>
          <cell r="G985">
            <v>110111</v>
          </cell>
          <cell r="K985">
            <v>0</v>
          </cell>
          <cell r="M985" t="str">
            <v>DEL</v>
          </cell>
          <cell r="N985" t="str">
            <v>Capital</v>
          </cell>
          <cell r="Q985" t="str">
            <v>no</v>
          </cell>
          <cell r="X985" t="str">
            <v xml:space="preserve"> </v>
          </cell>
          <cell r="Y985" t="str">
            <v xml:space="preserve"> </v>
          </cell>
          <cell r="Z985" t="str">
            <v xml:space="preserve"> </v>
          </cell>
        </row>
        <row r="986">
          <cell r="B986" t="str">
            <v>K90</v>
          </cell>
          <cell r="F986">
            <v>6</v>
          </cell>
          <cell r="G986">
            <v>110401</v>
          </cell>
          <cell r="K986">
            <v>0</v>
          </cell>
          <cell r="M986" t="str">
            <v>DEL</v>
          </cell>
          <cell r="N986" t="str">
            <v>Capital</v>
          </cell>
          <cell r="Q986" t="str">
            <v>no</v>
          </cell>
          <cell r="X986">
            <v>-2409</v>
          </cell>
          <cell r="Y986" t="str">
            <v xml:space="preserve"> </v>
          </cell>
          <cell r="Z986" t="str">
            <v xml:space="preserve"> </v>
          </cell>
        </row>
        <row r="987">
          <cell r="B987" t="str">
            <v>K90</v>
          </cell>
          <cell r="F987">
            <v>2</v>
          </cell>
          <cell r="G987">
            <v>110111</v>
          </cell>
          <cell r="K987">
            <v>0</v>
          </cell>
          <cell r="M987" t="str">
            <v>DEL</v>
          </cell>
          <cell r="N987" t="str">
            <v>Capital</v>
          </cell>
          <cell r="Q987" t="str">
            <v>no</v>
          </cell>
          <cell r="X987" t="str">
            <v xml:space="preserve"> </v>
          </cell>
          <cell r="Y987">
            <v>200000</v>
          </cell>
          <cell r="Z987">
            <v>200000</v>
          </cell>
        </row>
        <row r="988">
          <cell r="B988" t="str">
            <v>K90</v>
          </cell>
          <cell r="F988">
            <v>2</v>
          </cell>
          <cell r="G988">
            <v>110401</v>
          </cell>
          <cell r="K988">
            <v>0</v>
          </cell>
          <cell r="M988" t="str">
            <v>DEL</v>
          </cell>
          <cell r="N988" t="str">
            <v>Capital</v>
          </cell>
          <cell r="Q988" t="str">
            <v>no</v>
          </cell>
          <cell r="X988" t="str">
            <v xml:space="preserve"> </v>
          </cell>
          <cell r="Y988">
            <v>2409</v>
          </cell>
          <cell r="Z988">
            <v>2409</v>
          </cell>
        </row>
        <row r="989">
          <cell r="B989" t="str">
            <v>N10</v>
          </cell>
          <cell r="F989">
            <v>1</v>
          </cell>
          <cell r="G989">
            <v>110101</v>
          </cell>
          <cell r="K989">
            <v>0</v>
          </cell>
          <cell r="M989" t="str">
            <v>DEL</v>
          </cell>
          <cell r="N989" t="str">
            <v>Capital</v>
          </cell>
          <cell r="Q989" t="str">
            <v>no</v>
          </cell>
          <cell r="X989" t="str">
            <v xml:space="preserve"> </v>
          </cell>
          <cell r="Y989" t="str">
            <v xml:space="preserve"> </v>
          </cell>
          <cell r="Z989" t="str">
            <v xml:space="preserve"> </v>
          </cell>
        </row>
        <row r="990">
          <cell r="B990" t="str">
            <v>N10</v>
          </cell>
          <cell r="F990">
            <v>1</v>
          </cell>
          <cell r="G990">
            <v>110222</v>
          </cell>
          <cell r="K990" t="str">
            <v>PSS</v>
          </cell>
          <cell r="M990" t="str">
            <v>DEL</v>
          </cell>
          <cell r="N990" t="str">
            <v>Capital</v>
          </cell>
          <cell r="Q990" t="str">
            <v>no</v>
          </cell>
          <cell r="X990">
            <v>25000</v>
          </cell>
          <cell r="Y990" t="str">
            <v xml:space="preserve"> </v>
          </cell>
          <cell r="Z990" t="str">
            <v xml:space="preserve"> </v>
          </cell>
        </row>
        <row r="991">
          <cell r="B991" t="str">
            <v>N10</v>
          </cell>
          <cell r="F991">
            <v>1</v>
          </cell>
          <cell r="G991">
            <v>110311</v>
          </cell>
          <cell r="K991">
            <v>0</v>
          </cell>
          <cell r="M991" t="str">
            <v>DEL</v>
          </cell>
          <cell r="N991" t="str">
            <v>Capital</v>
          </cell>
          <cell r="Q991" t="str">
            <v>no</v>
          </cell>
          <cell r="X991" t="str">
            <v xml:space="preserve"> </v>
          </cell>
          <cell r="Y991" t="str">
            <v xml:space="preserve"> </v>
          </cell>
          <cell r="Z991" t="str">
            <v xml:space="preserve"> </v>
          </cell>
        </row>
        <row r="992">
          <cell r="B992" t="str">
            <v>N10</v>
          </cell>
          <cell r="F992">
            <v>4</v>
          </cell>
          <cell r="G992">
            <v>110237</v>
          </cell>
          <cell r="K992" t="str">
            <v>PSS</v>
          </cell>
          <cell r="M992" t="str">
            <v>DEL</v>
          </cell>
          <cell r="N992" t="str">
            <v>Capital</v>
          </cell>
          <cell r="Q992" t="str">
            <v>no</v>
          </cell>
          <cell r="X992" t="str">
            <v xml:space="preserve"> </v>
          </cell>
          <cell r="Y992">
            <v>20000</v>
          </cell>
          <cell r="Z992">
            <v>40000</v>
          </cell>
        </row>
        <row r="993">
          <cell r="B993" t="str">
            <v>N10</v>
          </cell>
          <cell r="F993">
            <v>6</v>
          </cell>
          <cell r="G993">
            <v>110101</v>
          </cell>
          <cell r="K993">
            <v>0</v>
          </cell>
          <cell r="M993" t="str">
            <v>DEL</v>
          </cell>
          <cell r="N993" t="str">
            <v>Capital</v>
          </cell>
          <cell r="Q993" t="str">
            <v>no</v>
          </cell>
          <cell r="X993">
            <v>100000</v>
          </cell>
          <cell r="Y993">
            <v>100000</v>
          </cell>
          <cell r="Z993">
            <v>100000</v>
          </cell>
        </row>
        <row r="994">
          <cell r="B994" t="str">
            <v>E10</v>
          </cell>
          <cell r="F994">
            <v>9</v>
          </cell>
          <cell r="G994">
            <v>110202</v>
          </cell>
          <cell r="K994" t="str">
            <v>PSS</v>
          </cell>
          <cell r="M994" t="str">
            <v>non-budget</v>
          </cell>
          <cell r="N994" t="str">
            <v>non-budget</v>
          </cell>
          <cell r="Q994" t="str">
            <v>no</v>
          </cell>
          <cell r="X994" t="str">
            <v xml:space="preserve"> </v>
          </cell>
          <cell r="Y994" t="str">
            <v xml:space="preserve"> </v>
          </cell>
          <cell r="Z994" t="str">
            <v xml:space="preserve"> </v>
          </cell>
        </row>
        <row r="995">
          <cell r="B995" t="str">
            <v>L21</v>
          </cell>
          <cell r="F995">
            <v>9</v>
          </cell>
          <cell r="G995">
            <v>110302</v>
          </cell>
          <cell r="K995">
            <v>0</v>
          </cell>
          <cell r="M995" t="str">
            <v>DEL</v>
          </cell>
          <cell r="N995" t="str">
            <v>Resource</v>
          </cell>
          <cell r="Q995" t="str">
            <v>no</v>
          </cell>
          <cell r="X995" t="str">
            <v xml:space="preserve"> </v>
          </cell>
          <cell r="Y995" t="str">
            <v xml:space="preserve"> </v>
          </cell>
          <cell r="Z995" t="str">
            <v xml:space="preserve"> </v>
          </cell>
        </row>
        <row r="996">
          <cell r="B996" t="str">
            <v>L40</v>
          </cell>
          <cell r="F996">
            <v>1</v>
          </cell>
          <cell r="G996">
            <v>180700</v>
          </cell>
          <cell r="K996">
            <v>0</v>
          </cell>
          <cell r="M996" t="str">
            <v>AME</v>
          </cell>
          <cell r="N996" t="str">
            <v>Resource</v>
          </cell>
          <cell r="Q996" t="str">
            <v>no</v>
          </cell>
          <cell r="X996">
            <v>6448705</v>
          </cell>
          <cell r="Y996" t="str">
            <v xml:space="preserve"> </v>
          </cell>
          <cell r="Z996" t="str">
            <v xml:space="preserve"> </v>
          </cell>
        </row>
        <row r="997">
          <cell r="B997" t="str">
            <v>L40</v>
          </cell>
          <cell r="F997">
            <v>2</v>
          </cell>
          <cell r="G997">
            <v>180700</v>
          </cell>
          <cell r="K997">
            <v>0</v>
          </cell>
          <cell r="M997" t="str">
            <v>AME</v>
          </cell>
          <cell r="N997" t="str">
            <v>Resource</v>
          </cell>
          <cell r="Q997" t="str">
            <v>no</v>
          </cell>
          <cell r="X997" t="str">
            <v xml:space="preserve"> </v>
          </cell>
          <cell r="Y997">
            <v>-7214873</v>
          </cell>
          <cell r="Z997">
            <v>-7864212</v>
          </cell>
        </row>
        <row r="998">
          <cell r="B998" t="str">
            <v>N10</v>
          </cell>
          <cell r="F998">
            <v>2</v>
          </cell>
          <cell r="G998">
            <v>110222</v>
          </cell>
          <cell r="K998" t="str">
            <v>PSS</v>
          </cell>
          <cell r="M998" t="str">
            <v>DEL</v>
          </cell>
          <cell r="N998" t="str">
            <v>Capital</v>
          </cell>
          <cell r="Q998" t="str">
            <v>no</v>
          </cell>
          <cell r="X998" t="str">
            <v xml:space="preserve"> </v>
          </cell>
          <cell r="Y998">
            <v>25000</v>
          </cell>
          <cell r="Z998">
            <v>25000</v>
          </cell>
        </row>
        <row r="999">
          <cell r="B999" t="str">
            <v>N10</v>
          </cell>
          <cell r="F999">
            <v>6</v>
          </cell>
          <cell r="G999">
            <v>110101</v>
          </cell>
          <cell r="K999">
            <v>0</v>
          </cell>
          <cell r="M999" t="str">
            <v>DEL</v>
          </cell>
          <cell r="N999" t="str">
            <v>Capital</v>
          </cell>
          <cell r="Q999" t="str">
            <v>no</v>
          </cell>
          <cell r="X999" t="str">
            <v xml:space="preserve"> </v>
          </cell>
          <cell r="Y999" t="str">
            <v xml:space="preserve"> </v>
          </cell>
          <cell r="Z999" t="str">
            <v xml:space="preserve"> </v>
          </cell>
        </row>
        <row r="1000">
          <cell r="B1000" t="str">
            <v>N40</v>
          </cell>
          <cell r="F1000">
            <v>1</v>
          </cell>
          <cell r="G1000">
            <v>110601</v>
          </cell>
          <cell r="K1000" t="str">
            <v>PSS</v>
          </cell>
          <cell r="M1000" t="str">
            <v>DEL</v>
          </cell>
          <cell r="N1000" t="str">
            <v>Capital</v>
          </cell>
          <cell r="Q1000" t="str">
            <v>no</v>
          </cell>
          <cell r="X1000">
            <v>53420</v>
          </cell>
          <cell r="Y1000" t="str">
            <v xml:space="preserve"> </v>
          </cell>
          <cell r="Z1000" t="str">
            <v xml:space="preserve"> </v>
          </cell>
        </row>
        <row r="1001">
          <cell r="B1001" t="str">
            <v>E11</v>
          </cell>
          <cell r="F1001">
            <v>9</v>
          </cell>
          <cell r="G1001">
            <v>110101</v>
          </cell>
          <cell r="K1001">
            <v>0</v>
          </cell>
          <cell r="M1001" t="str">
            <v>DEL</v>
          </cell>
          <cell r="N1001" t="str">
            <v>Capital</v>
          </cell>
          <cell r="Q1001" t="str">
            <v>no</v>
          </cell>
          <cell r="X1001" t="str">
            <v xml:space="preserve"> </v>
          </cell>
          <cell r="Y1001" t="str">
            <v xml:space="preserve"> </v>
          </cell>
          <cell r="Z1001" t="str">
            <v xml:space="preserve"> </v>
          </cell>
        </row>
        <row r="1002">
          <cell r="B1002" t="str">
            <v>N40</v>
          </cell>
          <cell r="F1002">
            <v>2</v>
          </cell>
          <cell r="G1002">
            <v>110601</v>
          </cell>
          <cell r="K1002" t="str">
            <v>PSS</v>
          </cell>
          <cell r="M1002" t="str">
            <v>DEL</v>
          </cell>
          <cell r="N1002" t="str">
            <v>Capital</v>
          </cell>
          <cell r="Q1002" t="str">
            <v>no</v>
          </cell>
          <cell r="X1002" t="str">
            <v xml:space="preserve"> </v>
          </cell>
          <cell r="Y1002">
            <v>53420</v>
          </cell>
          <cell r="Z1002">
            <v>53420</v>
          </cell>
        </row>
        <row r="1003">
          <cell r="B1003" t="str">
            <v>N40</v>
          </cell>
          <cell r="F1003">
            <v>6</v>
          </cell>
          <cell r="G1003">
            <v>110601</v>
          </cell>
          <cell r="K1003" t="str">
            <v>PSS</v>
          </cell>
          <cell r="M1003" t="str">
            <v>DEL</v>
          </cell>
          <cell r="N1003" t="str">
            <v>Capital</v>
          </cell>
          <cell r="Q1003" t="str">
            <v>no</v>
          </cell>
          <cell r="X1003" t="str">
            <v xml:space="preserve"> </v>
          </cell>
          <cell r="Y1003" t="str">
            <v xml:space="preserve"> </v>
          </cell>
          <cell r="Z1003" t="str">
            <v xml:space="preserve"> </v>
          </cell>
        </row>
        <row r="1004">
          <cell r="B1004" t="str">
            <v>E15</v>
          </cell>
          <cell r="F1004">
            <v>1</v>
          </cell>
          <cell r="G1004">
            <v>110702</v>
          </cell>
          <cell r="K1004">
            <v>0</v>
          </cell>
          <cell r="M1004" t="str">
            <v>AME</v>
          </cell>
          <cell r="N1004" t="str">
            <v>Capital</v>
          </cell>
          <cell r="Q1004" t="str">
            <v>no</v>
          </cell>
          <cell r="X1004" t="str">
            <v xml:space="preserve"> </v>
          </cell>
          <cell r="Y1004" t="str">
            <v xml:space="preserve"> </v>
          </cell>
          <cell r="Z1004" t="str">
            <v xml:space="preserve"> </v>
          </cell>
        </row>
        <row r="1005">
          <cell r="B1005" t="str">
            <v>E11</v>
          </cell>
          <cell r="F1005">
            <v>9</v>
          </cell>
          <cell r="G1005">
            <v>110101</v>
          </cell>
          <cell r="K1005">
            <v>0</v>
          </cell>
          <cell r="M1005" t="str">
            <v>DEL</v>
          </cell>
          <cell r="N1005" t="str">
            <v>Capital</v>
          </cell>
          <cell r="Q1005" t="str">
            <v>no</v>
          </cell>
          <cell r="X1005" t="str">
            <v xml:space="preserve"> </v>
          </cell>
          <cell r="Y1005" t="str">
            <v xml:space="preserve"> </v>
          </cell>
          <cell r="Z1005" t="str">
            <v xml:space="preserve"> </v>
          </cell>
        </row>
        <row r="1006">
          <cell r="B1006" t="str">
            <v>E15</v>
          </cell>
          <cell r="F1006">
            <v>6</v>
          </cell>
          <cell r="G1006">
            <v>110702</v>
          </cell>
          <cell r="K1006">
            <v>0</v>
          </cell>
          <cell r="M1006" t="str">
            <v>AME</v>
          </cell>
          <cell r="N1006" t="str">
            <v>Capital</v>
          </cell>
          <cell r="Q1006" t="str">
            <v>no</v>
          </cell>
          <cell r="X1006">
            <v>500000</v>
          </cell>
          <cell r="Y1006" t="str">
            <v xml:space="preserve"> </v>
          </cell>
          <cell r="Z1006" t="str">
            <v xml:space="preserve"> </v>
          </cell>
        </row>
        <row r="1007">
          <cell r="B1007" t="str">
            <v>H10</v>
          </cell>
          <cell r="F1007">
            <v>1</v>
          </cell>
          <cell r="G1007">
            <v>110801</v>
          </cell>
          <cell r="K1007">
            <v>0</v>
          </cell>
          <cell r="M1007" t="str">
            <v>AME</v>
          </cell>
          <cell r="N1007" t="str">
            <v>Capital</v>
          </cell>
          <cell r="Q1007" t="str">
            <v>no</v>
          </cell>
          <cell r="X1007" t="str">
            <v xml:space="preserve"> </v>
          </cell>
          <cell r="Y1007" t="str">
            <v xml:space="preserve"> </v>
          </cell>
          <cell r="Z1007" t="str">
            <v xml:space="preserve"> </v>
          </cell>
        </row>
        <row r="1008">
          <cell r="B1008" t="str">
            <v>H10</v>
          </cell>
          <cell r="F1008">
            <v>4</v>
          </cell>
          <cell r="G1008">
            <v>110801</v>
          </cell>
          <cell r="K1008">
            <v>0</v>
          </cell>
          <cell r="M1008" t="str">
            <v>AME</v>
          </cell>
          <cell r="N1008" t="str">
            <v>Capital</v>
          </cell>
          <cell r="Q1008" t="str">
            <v>no</v>
          </cell>
          <cell r="X1008">
            <v>128856</v>
          </cell>
          <cell r="Y1008" t="str">
            <v xml:space="preserve"> </v>
          </cell>
          <cell r="Z1008" t="str">
            <v xml:space="preserve"> </v>
          </cell>
        </row>
        <row r="1009">
          <cell r="B1009" t="str">
            <v>H10</v>
          </cell>
          <cell r="F1009">
            <v>6</v>
          </cell>
          <cell r="G1009">
            <v>110801</v>
          </cell>
          <cell r="K1009">
            <v>0</v>
          </cell>
          <cell r="M1009" t="str">
            <v>AME</v>
          </cell>
          <cell r="N1009" t="str">
            <v>Capital</v>
          </cell>
          <cell r="Q1009" t="str">
            <v>no</v>
          </cell>
          <cell r="X1009">
            <v>228101</v>
          </cell>
          <cell r="Y1009" t="str">
            <v xml:space="preserve"> </v>
          </cell>
          <cell r="Z1009" t="str">
            <v xml:space="preserve"> </v>
          </cell>
        </row>
        <row r="1010">
          <cell r="B1010" t="str">
            <v>E11</v>
          </cell>
          <cell r="F1010">
            <v>9</v>
          </cell>
          <cell r="G1010">
            <v>110401</v>
          </cell>
          <cell r="K1010">
            <v>0</v>
          </cell>
          <cell r="M1010" t="str">
            <v>DEL</v>
          </cell>
          <cell r="N1010" t="str">
            <v>Capital</v>
          </cell>
          <cell r="Q1010" t="str">
            <v>no</v>
          </cell>
          <cell r="X1010" t="str">
            <v xml:space="preserve"> </v>
          </cell>
          <cell r="Y1010" t="str">
            <v xml:space="preserve"> </v>
          </cell>
          <cell r="Z1010" t="str">
            <v xml:space="preserve"> </v>
          </cell>
        </row>
        <row r="1011">
          <cell r="B1011" t="str">
            <v>L40</v>
          </cell>
          <cell r="F1011">
            <v>2</v>
          </cell>
          <cell r="G1011">
            <v>180700</v>
          </cell>
          <cell r="K1011">
            <v>0</v>
          </cell>
          <cell r="M1011" t="str">
            <v>AME</v>
          </cell>
          <cell r="N1011" t="str">
            <v>Resource</v>
          </cell>
          <cell r="Q1011" t="str">
            <v>no</v>
          </cell>
          <cell r="X1011">
            <v>170445</v>
          </cell>
          <cell r="Y1011">
            <v>7214873</v>
          </cell>
          <cell r="Z1011">
            <v>7864212</v>
          </cell>
        </row>
        <row r="1012">
          <cell r="B1012" t="str">
            <v>L40</v>
          </cell>
          <cell r="F1012">
            <v>2</v>
          </cell>
          <cell r="G1012">
            <v>180700</v>
          </cell>
          <cell r="K1012">
            <v>0</v>
          </cell>
          <cell r="M1012" t="str">
            <v>AME</v>
          </cell>
          <cell r="N1012" t="str">
            <v>Resource</v>
          </cell>
          <cell r="Q1012" t="str">
            <v>no</v>
          </cell>
          <cell r="X1012">
            <v>-1019150</v>
          </cell>
          <cell r="Y1012">
            <v>5750000</v>
          </cell>
          <cell r="Z1012">
            <v>5900000</v>
          </cell>
        </row>
        <row r="1013">
          <cell r="B1013" t="str">
            <v>L40</v>
          </cell>
          <cell r="F1013">
            <v>5</v>
          </cell>
          <cell r="G1013">
            <v>180700</v>
          </cell>
          <cell r="K1013">
            <v>0</v>
          </cell>
          <cell r="M1013" t="str">
            <v>AME</v>
          </cell>
          <cell r="N1013" t="str">
            <v>Resource</v>
          </cell>
          <cell r="Q1013" t="str">
            <v>no</v>
          </cell>
          <cell r="X1013">
            <v>1309924</v>
          </cell>
          <cell r="Y1013">
            <v>1657750</v>
          </cell>
          <cell r="Z1013">
            <v>1733951</v>
          </cell>
        </row>
        <row r="1014">
          <cell r="B1014" t="str">
            <v>L40</v>
          </cell>
          <cell r="F1014">
            <v>6</v>
          </cell>
          <cell r="G1014">
            <v>180700</v>
          </cell>
          <cell r="K1014">
            <v>0</v>
          </cell>
          <cell r="M1014" t="str">
            <v>AME</v>
          </cell>
          <cell r="N1014" t="str">
            <v>Resource</v>
          </cell>
          <cell r="Q1014" t="str">
            <v>no</v>
          </cell>
          <cell r="X1014">
            <v>93355</v>
          </cell>
          <cell r="Y1014">
            <v>97127</v>
          </cell>
          <cell r="Z1014">
            <v>101166</v>
          </cell>
        </row>
        <row r="1015">
          <cell r="B1015" t="str">
            <v>L40</v>
          </cell>
          <cell r="F1015">
            <v>6</v>
          </cell>
          <cell r="G1015">
            <v>180700</v>
          </cell>
          <cell r="K1015">
            <v>0</v>
          </cell>
          <cell r="M1015" t="str">
            <v>AME</v>
          </cell>
          <cell r="N1015" t="str">
            <v>Resource</v>
          </cell>
          <cell r="Q1015" t="str">
            <v>no</v>
          </cell>
          <cell r="X1015">
            <v>20000</v>
          </cell>
          <cell r="Y1015" t="str">
            <v xml:space="preserve"> </v>
          </cell>
          <cell r="Z1015" t="str">
            <v xml:space="preserve"> </v>
          </cell>
        </row>
        <row r="1016">
          <cell r="B1016" t="str">
            <v>E15</v>
          </cell>
          <cell r="F1016">
            <v>12</v>
          </cell>
          <cell r="G1016">
            <v>110407</v>
          </cell>
          <cell r="K1016">
            <v>0</v>
          </cell>
          <cell r="M1016" t="str">
            <v>DEL</v>
          </cell>
          <cell r="N1016" t="str">
            <v>Capital</v>
          </cell>
          <cell r="Q1016" t="str">
            <v>no</v>
          </cell>
          <cell r="X1016">
            <v>355</v>
          </cell>
          <cell r="Y1016" t="str">
            <v xml:space="preserve"> </v>
          </cell>
          <cell r="Z1016" t="str">
            <v xml:space="preserve"> </v>
          </cell>
        </row>
        <row r="1017">
          <cell r="B1017" t="str">
            <v>L40</v>
          </cell>
          <cell r="F1017">
            <v>6</v>
          </cell>
          <cell r="G1017">
            <v>180700</v>
          </cell>
          <cell r="K1017">
            <v>0</v>
          </cell>
          <cell r="M1017" t="str">
            <v>AME</v>
          </cell>
          <cell r="N1017" t="str">
            <v>Resource</v>
          </cell>
          <cell r="Q1017" t="str">
            <v>no</v>
          </cell>
          <cell r="X1017">
            <v>-40000</v>
          </cell>
          <cell r="Y1017" t="str">
            <v xml:space="preserve"> </v>
          </cell>
          <cell r="Z1017" t="str">
            <v xml:space="preserve"> </v>
          </cell>
        </row>
        <row r="1018">
          <cell r="B1018" t="str">
            <v>L40</v>
          </cell>
          <cell r="F1018">
            <v>6</v>
          </cell>
          <cell r="G1018">
            <v>180700</v>
          </cell>
          <cell r="K1018">
            <v>0</v>
          </cell>
          <cell r="M1018" t="str">
            <v>AME</v>
          </cell>
          <cell r="N1018" t="str">
            <v>Resource</v>
          </cell>
          <cell r="Q1018" t="str">
            <v>no</v>
          </cell>
          <cell r="X1018">
            <v>223323</v>
          </cell>
          <cell r="Y1018">
            <v>679422</v>
          </cell>
          <cell r="Z1018">
            <v>1214535</v>
          </cell>
        </row>
        <row r="1019">
          <cell r="B1019" t="str">
            <v>L40</v>
          </cell>
          <cell r="F1019">
            <v>6</v>
          </cell>
          <cell r="G1019">
            <v>180700</v>
          </cell>
          <cell r="K1019">
            <v>0</v>
          </cell>
          <cell r="M1019" t="str">
            <v>AME</v>
          </cell>
          <cell r="N1019" t="str">
            <v>Resource</v>
          </cell>
          <cell r="Q1019" t="str">
            <v>no</v>
          </cell>
          <cell r="X1019">
            <v>8507054</v>
          </cell>
          <cell r="Y1019">
            <v>9289300</v>
          </cell>
          <cell r="Z1019">
            <v>1012631</v>
          </cell>
        </row>
        <row r="1020">
          <cell r="B1020" t="str">
            <v>L40</v>
          </cell>
          <cell r="F1020">
            <v>6</v>
          </cell>
          <cell r="G1020">
            <v>180700</v>
          </cell>
          <cell r="K1020">
            <v>0</v>
          </cell>
          <cell r="M1020" t="str">
            <v>AME</v>
          </cell>
          <cell r="N1020" t="str">
            <v>Resource</v>
          </cell>
          <cell r="Q1020" t="str">
            <v>no</v>
          </cell>
          <cell r="X1020">
            <v>-8507054</v>
          </cell>
          <cell r="Y1020">
            <v>-9289300</v>
          </cell>
          <cell r="Z1020">
            <v>-10126318</v>
          </cell>
        </row>
        <row r="1021">
          <cell r="B1021" t="str">
            <v>L40</v>
          </cell>
          <cell r="F1021">
            <v>6</v>
          </cell>
          <cell r="G1021">
            <v>180700</v>
          </cell>
          <cell r="K1021">
            <v>0</v>
          </cell>
          <cell r="M1021" t="str">
            <v>AME</v>
          </cell>
          <cell r="N1021" t="str">
            <v>Resource</v>
          </cell>
          <cell r="Q1021" t="str">
            <v>no</v>
          </cell>
          <cell r="X1021" t="str">
            <v xml:space="preserve"> </v>
          </cell>
          <cell r="Y1021" t="str">
            <v xml:space="preserve"> </v>
          </cell>
          <cell r="Z1021">
            <v>10126318</v>
          </cell>
        </row>
        <row r="1022">
          <cell r="B1022" t="str">
            <v>D40</v>
          </cell>
          <cell r="F1022">
            <v>12</v>
          </cell>
          <cell r="G1022">
            <v>180700</v>
          </cell>
          <cell r="K1022">
            <v>0</v>
          </cell>
          <cell r="M1022" t="str">
            <v>AME</v>
          </cell>
          <cell r="N1022" t="str">
            <v>Resource</v>
          </cell>
          <cell r="Q1022" t="str">
            <v>yes</v>
          </cell>
          <cell r="X1022" t="str">
            <v xml:space="preserve"> </v>
          </cell>
          <cell r="Y1022" t="str">
            <v xml:space="preserve"> </v>
          </cell>
          <cell r="Z1022" t="str">
            <v xml:space="preserve"> </v>
          </cell>
        </row>
        <row r="1023">
          <cell r="B1023" t="str">
            <v>D40</v>
          </cell>
          <cell r="F1023">
            <v>12</v>
          </cell>
          <cell r="G1023">
            <v>180700</v>
          </cell>
          <cell r="K1023">
            <v>0</v>
          </cell>
          <cell r="M1023" t="str">
            <v>AME</v>
          </cell>
          <cell r="N1023" t="str">
            <v>Resource</v>
          </cell>
          <cell r="Q1023" t="str">
            <v>yes</v>
          </cell>
          <cell r="X1023" t="str">
            <v xml:space="preserve"> </v>
          </cell>
          <cell r="Y1023" t="str">
            <v xml:space="preserve"> </v>
          </cell>
          <cell r="Z1023" t="str">
            <v xml:space="preserve"> </v>
          </cell>
        </row>
        <row r="1024">
          <cell r="B1024" t="str">
            <v>L40</v>
          </cell>
          <cell r="F1024">
            <v>6</v>
          </cell>
          <cell r="G1024">
            <v>180700</v>
          </cell>
          <cell r="K1024">
            <v>0</v>
          </cell>
          <cell r="M1024" t="str">
            <v>AME</v>
          </cell>
          <cell r="N1024" t="str">
            <v>Resource</v>
          </cell>
          <cell r="Q1024" t="str">
            <v>no</v>
          </cell>
          <cell r="X1024" t="str">
            <v xml:space="preserve"> </v>
          </cell>
          <cell r="Y1024" t="str">
            <v xml:space="preserve"> </v>
          </cell>
          <cell r="Z1024">
            <v>-1012631</v>
          </cell>
        </row>
        <row r="1025">
          <cell r="B1025" t="str">
            <v>D40</v>
          </cell>
          <cell r="F1025">
            <v>1</v>
          </cell>
          <cell r="G1025">
            <v>180700</v>
          </cell>
          <cell r="K1025">
            <v>0</v>
          </cell>
          <cell r="M1025" t="str">
            <v>non-budget</v>
          </cell>
          <cell r="N1025" t="str">
            <v>non-budget</v>
          </cell>
          <cell r="Q1025" t="str">
            <v>yes</v>
          </cell>
          <cell r="X1025">
            <v>-300</v>
          </cell>
          <cell r="Y1025" t="str">
            <v xml:space="preserve"> </v>
          </cell>
          <cell r="Z1025" t="str">
            <v xml:space="preserve"> </v>
          </cell>
        </row>
        <row r="1026">
          <cell r="B1026" t="str">
            <v>D40</v>
          </cell>
          <cell r="F1026">
            <v>6</v>
          </cell>
          <cell r="G1026">
            <v>180700</v>
          </cell>
          <cell r="K1026">
            <v>0</v>
          </cell>
          <cell r="M1026" t="str">
            <v>non-budget</v>
          </cell>
          <cell r="N1026" t="str">
            <v>non-budget</v>
          </cell>
          <cell r="Q1026" t="str">
            <v>yes</v>
          </cell>
          <cell r="X1026">
            <v>-300</v>
          </cell>
          <cell r="Y1026" t="str">
            <v xml:space="preserve"> </v>
          </cell>
          <cell r="Z1026" t="str">
            <v xml:space="preserve"> </v>
          </cell>
        </row>
        <row r="1027">
          <cell r="B1027" t="str">
            <v>D40</v>
          </cell>
          <cell r="F1027">
            <v>6</v>
          </cell>
          <cell r="G1027">
            <v>180700</v>
          </cell>
          <cell r="K1027">
            <v>0</v>
          </cell>
          <cell r="M1027" t="str">
            <v>non-budget</v>
          </cell>
          <cell r="N1027" t="str">
            <v>non-budget</v>
          </cell>
          <cell r="Q1027" t="str">
            <v>yes</v>
          </cell>
          <cell r="X1027">
            <v>300</v>
          </cell>
          <cell r="Y1027" t="str">
            <v xml:space="preserve"> </v>
          </cell>
          <cell r="Z1027" t="str">
            <v xml:space="preserve"> </v>
          </cell>
        </row>
        <row r="1028">
          <cell r="B1028" t="str">
            <v>D40</v>
          </cell>
          <cell r="F1028">
            <v>6</v>
          </cell>
          <cell r="G1028">
            <v>180700</v>
          </cell>
          <cell r="K1028">
            <v>0</v>
          </cell>
          <cell r="M1028" t="str">
            <v>non-budget</v>
          </cell>
          <cell r="N1028" t="str">
            <v>non-budget</v>
          </cell>
          <cell r="Q1028" t="str">
            <v>yes</v>
          </cell>
          <cell r="X1028" t="str">
            <v xml:space="preserve"> </v>
          </cell>
          <cell r="Y1028" t="str">
            <v xml:space="preserve"> </v>
          </cell>
          <cell r="Z1028" t="str">
            <v xml:space="preserve"> </v>
          </cell>
        </row>
        <row r="1029">
          <cell r="B1029" t="str">
            <v>D40</v>
          </cell>
          <cell r="F1029">
            <v>12</v>
          </cell>
          <cell r="G1029">
            <v>180700</v>
          </cell>
          <cell r="K1029">
            <v>0</v>
          </cell>
          <cell r="M1029" t="str">
            <v>non-budget</v>
          </cell>
          <cell r="N1029" t="str">
            <v>non-budget</v>
          </cell>
          <cell r="Q1029" t="str">
            <v>yes</v>
          </cell>
          <cell r="X1029" t="str">
            <v xml:space="preserve"> </v>
          </cell>
          <cell r="Y1029" t="str">
            <v xml:space="preserve"> </v>
          </cell>
          <cell r="Z1029" t="str">
            <v xml:space="preserve"> </v>
          </cell>
        </row>
        <row r="1030">
          <cell r="B1030" t="str">
            <v>L40</v>
          </cell>
          <cell r="F1030">
            <v>6</v>
          </cell>
          <cell r="G1030">
            <v>180700</v>
          </cell>
          <cell r="K1030">
            <v>0</v>
          </cell>
          <cell r="M1030" t="str">
            <v>AME</v>
          </cell>
          <cell r="N1030" t="str">
            <v>Resource</v>
          </cell>
          <cell r="Q1030" t="str">
            <v>no</v>
          </cell>
          <cell r="X1030">
            <v>206905</v>
          </cell>
          <cell r="Y1030">
            <v>263578</v>
          </cell>
          <cell r="Z1030">
            <v>310343</v>
          </cell>
        </row>
        <row r="1031">
          <cell r="B1031" t="str">
            <v>D40</v>
          </cell>
          <cell r="F1031">
            <v>12</v>
          </cell>
          <cell r="G1031">
            <v>180701</v>
          </cell>
          <cell r="K1031">
            <v>0</v>
          </cell>
          <cell r="M1031" t="str">
            <v>AME</v>
          </cell>
          <cell r="N1031" t="str">
            <v>Resource</v>
          </cell>
          <cell r="Q1031" t="str">
            <v>yes</v>
          </cell>
          <cell r="X1031" t="str">
            <v xml:space="preserve"> </v>
          </cell>
          <cell r="Y1031">
            <v>-80000</v>
          </cell>
          <cell r="Z1031">
            <v>-80000</v>
          </cell>
        </row>
        <row r="1032">
          <cell r="B1032" t="str">
            <v>E15</v>
          </cell>
          <cell r="F1032">
            <v>9</v>
          </cell>
          <cell r="G1032">
            <v>110101</v>
          </cell>
          <cell r="K1032">
            <v>0</v>
          </cell>
          <cell r="M1032" t="str">
            <v>DEL</v>
          </cell>
          <cell r="N1032" t="str">
            <v>Capital</v>
          </cell>
          <cell r="Q1032" t="str">
            <v>no</v>
          </cell>
          <cell r="X1032" t="str">
            <v xml:space="preserve"> </v>
          </cell>
          <cell r="Y1032" t="str">
            <v xml:space="preserve"> </v>
          </cell>
          <cell r="Z1032" t="str">
            <v xml:space="preserve"> </v>
          </cell>
        </row>
        <row r="1033">
          <cell r="B1033" t="str">
            <v>L40</v>
          </cell>
          <cell r="F1033">
            <v>2</v>
          </cell>
          <cell r="G1033">
            <v>180700</v>
          </cell>
          <cell r="K1033">
            <v>0</v>
          </cell>
          <cell r="M1033" t="str">
            <v>AME</v>
          </cell>
          <cell r="N1033" t="str">
            <v>Resource</v>
          </cell>
          <cell r="Q1033" t="str">
            <v>no</v>
          </cell>
          <cell r="X1033" t="str">
            <v xml:space="preserve"> </v>
          </cell>
          <cell r="Y1033" t="str">
            <v xml:space="preserve"> </v>
          </cell>
          <cell r="Z1033" t="str">
            <v xml:space="preserve"> </v>
          </cell>
        </row>
        <row r="1034">
          <cell r="B1034" t="str">
            <v>L40</v>
          </cell>
          <cell r="F1034">
            <v>2</v>
          </cell>
          <cell r="G1034">
            <v>180700</v>
          </cell>
          <cell r="K1034">
            <v>0</v>
          </cell>
          <cell r="M1034" t="str">
            <v>AME</v>
          </cell>
          <cell r="N1034" t="str">
            <v>Resource</v>
          </cell>
          <cell r="Q1034" t="str">
            <v>no</v>
          </cell>
          <cell r="X1034" t="str">
            <v xml:space="preserve"> </v>
          </cell>
          <cell r="Y1034" t="str">
            <v xml:space="preserve"> </v>
          </cell>
          <cell r="Z1034" t="str">
            <v xml:space="preserve"> </v>
          </cell>
        </row>
        <row r="1035">
          <cell r="B1035" t="str">
            <v>L40</v>
          </cell>
          <cell r="F1035">
            <v>5</v>
          </cell>
          <cell r="G1035">
            <v>180700</v>
          </cell>
          <cell r="K1035">
            <v>0</v>
          </cell>
          <cell r="M1035" t="str">
            <v>AME</v>
          </cell>
          <cell r="N1035" t="str">
            <v>Resource</v>
          </cell>
          <cell r="Q1035" t="str">
            <v>no</v>
          </cell>
          <cell r="X1035" t="str">
            <v xml:space="preserve"> </v>
          </cell>
          <cell r="Y1035" t="str">
            <v xml:space="preserve"> </v>
          </cell>
          <cell r="Z1035" t="str">
            <v xml:space="preserve"> </v>
          </cell>
        </row>
        <row r="1036">
          <cell r="B1036" t="str">
            <v>L40</v>
          </cell>
          <cell r="F1036">
            <v>6</v>
          </cell>
          <cell r="G1036">
            <v>180700</v>
          </cell>
          <cell r="K1036">
            <v>0</v>
          </cell>
          <cell r="M1036" t="str">
            <v>AME</v>
          </cell>
          <cell r="N1036" t="str">
            <v>Resource</v>
          </cell>
          <cell r="Q1036" t="str">
            <v>no</v>
          </cell>
          <cell r="X1036" t="str">
            <v xml:space="preserve"> </v>
          </cell>
          <cell r="Y1036" t="str">
            <v xml:space="preserve"> </v>
          </cell>
          <cell r="Z1036" t="str">
            <v xml:space="preserve"> </v>
          </cell>
        </row>
        <row r="1037">
          <cell r="B1037" t="str">
            <v>L40</v>
          </cell>
          <cell r="F1037">
            <v>5</v>
          </cell>
          <cell r="G1037">
            <v>180700</v>
          </cell>
          <cell r="K1037">
            <v>0</v>
          </cell>
          <cell r="M1037" t="str">
            <v>AME</v>
          </cell>
          <cell r="N1037" t="str">
            <v>Resource</v>
          </cell>
          <cell r="Q1037" t="str">
            <v>no</v>
          </cell>
          <cell r="X1037">
            <v>-305645</v>
          </cell>
          <cell r="Y1037">
            <v>-35202</v>
          </cell>
          <cell r="Z1037">
            <v>-36258</v>
          </cell>
        </row>
        <row r="1038">
          <cell r="B1038" t="str">
            <v>L40</v>
          </cell>
          <cell r="F1038">
            <v>5</v>
          </cell>
          <cell r="G1038">
            <v>180700</v>
          </cell>
          <cell r="K1038">
            <v>0</v>
          </cell>
          <cell r="M1038" t="str">
            <v>AME</v>
          </cell>
          <cell r="N1038" t="str">
            <v>Resource</v>
          </cell>
          <cell r="Q1038" t="str">
            <v>no</v>
          </cell>
          <cell r="X1038">
            <v>611290</v>
          </cell>
          <cell r="Y1038" t="str">
            <v xml:space="preserve"> </v>
          </cell>
          <cell r="Z1038" t="str">
            <v xml:space="preserve"> </v>
          </cell>
        </row>
        <row r="1039">
          <cell r="B1039" t="str">
            <v>E15</v>
          </cell>
          <cell r="F1039">
            <v>9</v>
          </cell>
          <cell r="G1039">
            <v>110101</v>
          </cell>
          <cell r="K1039">
            <v>0</v>
          </cell>
          <cell r="M1039" t="str">
            <v>DEL</v>
          </cell>
          <cell r="N1039" t="str">
            <v>Capital</v>
          </cell>
          <cell r="Q1039" t="str">
            <v>no</v>
          </cell>
          <cell r="X1039" t="str">
            <v xml:space="preserve"> </v>
          </cell>
          <cell r="Y1039" t="str">
            <v xml:space="preserve"> </v>
          </cell>
          <cell r="Z1039" t="str">
            <v xml:space="preserve"> </v>
          </cell>
        </row>
        <row r="1040">
          <cell r="B1040" t="str">
            <v>E15</v>
          </cell>
          <cell r="F1040">
            <v>9</v>
          </cell>
          <cell r="G1040">
            <v>110401</v>
          </cell>
          <cell r="K1040">
            <v>0</v>
          </cell>
          <cell r="M1040" t="str">
            <v>DEL</v>
          </cell>
          <cell r="N1040" t="str">
            <v>Capital</v>
          </cell>
          <cell r="Q1040" t="str">
            <v>no</v>
          </cell>
          <cell r="X1040" t="str">
            <v xml:space="preserve"> </v>
          </cell>
          <cell r="Y1040" t="str">
            <v xml:space="preserve"> </v>
          </cell>
          <cell r="Z1040" t="str">
            <v xml:space="preserve"> </v>
          </cell>
        </row>
        <row r="1041">
          <cell r="B1041" t="str">
            <v>L40</v>
          </cell>
          <cell r="F1041">
            <v>6</v>
          </cell>
          <cell r="G1041">
            <v>180700</v>
          </cell>
          <cell r="K1041">
            <v>0</v>
          </cell>
          <cell r="M1041" t="str">
            <v>AME</v>
          </cell>
          <cell r="N1041" t="str">
            <v>Resource</v>
          </cell>
          <cell r="Q1041" t="str">
            <v>no</v>
          </cell>
          <cell r="X1041">
            <v>787902</v>
          </cell>
          <cell r="Y1041">
            <v>876625</v>
          </cell>
          <cell r="Z1041">
            <v>902581</v>
          </cell>
        </row>
        <row r="1042">
          <cell r="B1042" t="str">
            <v>L40</v>
          </cell>
          <cell r="F1042">
            <v>6</v>
          </cell>
          <cell r="G1042">
            <v>180700</v>
          </cell>
          <cell r="K1042">
            <v>0</v>
          </cell>
          <cell r="M1042" t="str">
            <v>AME</v>
          </cell>
          <cell r="N1042" t="str">
            <v>Resource</v>
          </cell>
          <cell r="Q1042" t="str">
            <v>no</v>
          </cell>
          <cell r="X1042" t="str">
            <v xml:space="preserve"> </v>
          </cell>
          <cell r="Y1042" t="str">
            <v xml:space="preserve"> </v>
          </cell>
          <cell r="Z1042" t="str">
            <v xml:space="preserve"> </v>
          </cell>
        </row>
        <row r="1043">
          <cell r="B1043" t="str">
            <v>L40</v>
          </cell>
          <cell r="F1043">
            <v>6</v>
          </cell>
          <cell r="G1043">
            <v>180700</v>
          </cell>
          <cell r="K1043">
            <v>0</v>
          </cell>
          <cell r="M1043" t="str">
            <v>AME</v>
          </cell>
          <cell r="N1043" t="str">
            <v>Resource</v>
          </cell>
          <cell r="Q1043" t="str">
            <v>no</v>
          </cell>
          <cell r="X1043" t="str">
            <v xml:space="preserve"> </v>
          </cell>
          <cell r="Y1043" t="str">
            <v xml:space="preserve"> </v>
          </cell>
          <cell r="Z1043" t="str">
            <v xml:space="preserve"> </v>
          </cell>
        </row>
        <row r="1044">
          <cell r="B1044" t="str">
            <v>L40</v>
          </cell>
          <cell r="F1044">
            <v>12</v>
          </cell>
          <cell r="G1044">
            <v>180700</v>
          </cell>
          <cell r="K1044">
            <v>0</v>
          </cell>
          <cell r="M1044" t="str">
            <v>AME</v>
          </cell>
          <cell r="N1044" t="str">
            <v>Resource</v>
          </cell>
          <cell r="Q1044" t="str">
            <v>no</v>
          </cell>
          <cell r="X1044" t="str">
            <v xml:space="preserve"> </v>
          </cell>
          <cell r="Y1044">
            <v>-943625</v>
          </cell>
          <cell r="Z1044">
            <v>-854068</v>
          </cell>
        </row>
        <row r="1045">
          <cell r="B1045" t="str">
            <v>E15</v>
          </cell>
          <cell r="F1045">
            <v>9</v>
          </cell>
          <cell r="G1045">
            <v>110407</v>
          </cell>
          <cell r="K1045">
            <v>0</v>
          </cell>
          <cell r="M1045" t="str">
            <v>DEL</v>
          </cell>
          <cell r="N1045" t="str">
            <v>Capital</v>
          </cell>
          <cell r="Q1045" t="str">
            <v>no</v>
          </cell>
          <cell r="X1045" t="str">
            <v xml:space="preserve"> </v>
          </cell>
          <cell r="Y1045" t="str">
            <v xml:space="preserve"> </v>
          </cell>
          <cell r="Z1045" t="str">
            <v xml:space="preserve"> </v>
          </cell>
        </row>
        <row r="1046">
          <cell r="B1046" t="str">
            <v>L40</v>
          </cell>
          <cell r="F1046">
            <v>12</v>
          </cell>
          <cell r="G1046">
            <v>180700</v>
          </cell>
          <cell r="K1046">
            <v>0</v>
          </cell>
          <cell r="M1046" t="str">
            <v>AME</v>
          </cell>
          <cell r="N1046" t="str">
            <v>Resource</v>
          </cell>
          <cell r="Q1046" t="str">
            <v>no</v>
          </cell>
          <cell r="X1046" t="str">
            <v xml:space="preserve"> </v>
          </cell>
          <cell r="Y1046" t="str">
            <v xml:space="preserve"> </v>
          </cell>
          <cell r="Z1046" t="str">
            <v xml:space="preserve"> </v>
          </cell>
        </row>
        <row r="1047">
          <cell r="B1047" t="str">
            <v>L45</v>
          </cell>
          <cell r="F1047">
            <v>1</v>
          </cell>
          <cell r="G1047">
            <v>180700</v>
          </cell>
          <cell r="K1047">
            <v>0</v>
          </cell>
          <cell r="M1047" t="str">
            <v>AME</v>
          </cell>
          <cell r="N1047" t="str">
            <v>Resource</v>
          </cell>
          <cell r="Q1047" t="str">
            <v>no</v>
          </cell>
          <cell r="X1047">
            <v>6691882</v>
          </cell>
          <cell r="Y1047" t="str">
            <v xml:space="preserve"> </v>
          </cell>
          <cell r="Z1047" t="str">
            <v xml:space="preserve"> </v>
          </cell>
        </row>
        <row r="1048">
          <cell r="B1048" t="str">
            <v>L45</v>
          </cell>
          <cell r="F1048">
            <v>2</v>
          </cell>
          <cell r="G1048">
            <v>180700</v>
          </cell>
          <cell r="K1048">
            <v>0</v>
          </cell>
          <cell r="M1048" t="str">
            <v>AME</v>
          </cell>
          <cell r="N1048" t="str">
            <v>Resource</v>
          </cell>
          <cell r="Q1048" t="str">
            <v>no</v>
          </cell>
          <cell r="X1048" t="str">
            <v xml:space="preserve"> </v>
          </cell>
          <cell r="Y1048" t="str">
            <v xml:space="preserve"> </v>
          </cell>
          <cell r="Z1048" t="str">
            <v xml:space="preserve"> </v>
          </cell>
        </row>
        <row r="1049">
          <cell r="B1049" t="str">
            <v>L45</v>
          </cell>
          <cell r="F1049">
            <v>2</v>
          </cell>
          <cell r="G1049">
            <v>180700</v>
          </cell>
          <cell r="K1049">
            <v>0</v>
          </cell>
          <cell r="M1049" t="str">
            <v>AME</v>
          </cell>
          <cell r="N1049" t="str">
            <v>Resource</v>
          </cell>
          <cell r="Q1049" t="str">
            <v>no</v>
          </cell>
          <cell r="X1049">
            <v>-45546</v>
          </cell>
          <cell r="Y1049">
            <v>7193549</v>
          </cell>
          <cell r="Z1049">
            <v>7786955</v>
          </cell>
        </row>
        <row r="1050">
          <cell r="B1050" t="str">
            <v>L45</v>
          </cell>
          <cell r="F1050">
            <v>5</v>
          </cell>
          <cell r="G1050">
            <v>180700</v>
          </cell>
          <cell r="K1050">
            <v>0</v>
          </cell>
          <cell r="M1050" t="str">
            <v>AME</v>
          </cell>
          <cell r="N1050" t="str">
            <v>Resource</v>
          </cell>
          <cell r="Q1050" t="str">
            <v>no</v>
          </cell>
          <cell r="X1050">
            <v>1646782</v>
          </cell>
          <cell r="Y1050">
            <v>1847053</v>
          </cell>
          <cell r="Z1050">
            <v>2050847</v>
          </cell>
        </row>
        <row r="1051">
          <cell r="B1051" t="str">
            <v>L45</v>
          </cell>
          <cell r="F1051">
            <v>5</v>
          </cell>
          <cell r="G1051">
            <v>180700</v>
          </cell>
          <cell r="K1051">
            <v>0</v>
          </cell>
          <cell r="M1051" t="str">
            <v>AME</v>
          </cell>
          <cell r="N1051" t="str">
            <v>Resource</v>
          </cell>
          <cell r="Q1051" t="str">
            <v>no</v>
          </cell>
          <cell r="X1051" t="str">
            <v xml:space="preserve"> </v>
          </cell>
          <cell r="Y1051" t="str">
            <v xml:space="preserve"> </v>
          </cell>
          <cell r="Z1051" t="str">
            <v xml:space="preserve"> </v>
          </cell>
        </row>
        <row r="1052">
          <cell r="B1052" t="str">
            <v>L45</v>
          </cell>
          <cell r="F1052">
            <v>5</v>
          </cell>
          <cell r="G1052">
            <v>180700</v>
          </cell>
          <cell r="K1052">
            <v>0</v>
          </cell>
          <cell r="M1052" t="str">
            <v>AME</v>
          </cell>
          <cell r="N1052" t="str">
            <v>Resource</v>
          </cell>
          <cell r="Q1052" t="str">
            <v>no</v>
          </cell>
          <cell r="X1052" t="str">
            <v xml:space="preserve"> </v>
          </cell>
          <cell r="Y1052" t="str">
            <v xml:space="preserve"> </v>
          </cell>
          <cell r="Z1052" t="str">
            <v xml:space="preserve"> </v>
          </cell>
        </row>
        <row r="1053">
          <cell r="B1053" t="str">
            <v>L45</v>
          </cell>
          <cell r="F1053">
            <v>6</v>
          </cell>
          <cell r="G1053">
            <v>180700</v>
          </cell>
          <cell r="K1053">
            <v>0</v>
          </cell>
          <cell r="M1053" t="str">
            <v>AME</v>
          </cell>
          <cell r="N1053" t="str">
            <v>Resource</v>
          </cell>
          <cell r="Q1053" t="str">
            <v>no</v>
          </cell>
          <cell r="X1053">
            <v>1334674</v>
          </cell>
          <cell r="Y1053">
            <v>1528479</v>
          </cell>
          <cell r="Z1053">
            <v>1740748</v>
          </cell>
        </row>
        <row r="1054">
          <cell r="B1054" t="str">
            <v>L45</v>
          </cell>
          <cell r="F1054">
            <v>6</v>
          </cell>
          <cell r="G1054">
            <v>180700</v>
          </cell>
          <cell r="K1054">
            <v>0</v>
          </cell>
          <cell r="M1054" t="str">
            <v>AME</v>
          </cell>
          <cell r="N1054" t="str">
            <v>Resource</v>
          </cell>
          <cell r="Q1054" t="str">
            <v>no</v>
          </cell>
          <cell r="X1054">
            <v>180000</v>
          </cell>
          <cell r="Y1054" t="str">
            <v xml:space="preserve"> </v>
          </cell>
          <cell r="Z1054" t="str">
            <v xml:space="preserve"> </v>
          </cell>
        </row>
        <row r="1055">
          <cell r="B1055" t="str">
            <v>L45</v>
          </cell>
          <cell r="F1055">
            <v>6</v>
          </cell>
          <cell r="G1055">
            <v>180700</v>
          </cell>
          <cell r="K1055">
            <v>0</v>
          </cell>
          <cell r="M1055" t="str">
            <v>AME</v>
          </cell>
          <cell r="N1055" t="str">
            <v>Resource</v>
          </cell>
          <cell r="Q1055" t="str">
            <v>no</v>
          </cell>
          <cell r="X1055">
            <v>20000</v>
          </cell>
          <cell r="Y1055" t="str">
            <v xml:space="preserve"> </v>
          </cell>
          <cell r="Z1055" t="str">
            <v xml:space="preserve"> </v>
          </cell>
        </row>
        <row r="1056">
          <cell r="B1056" t="str">
            <v>L45</v>
          </cell>
          <cell r="F1056">
            <v>6</v>
          </cell>
          <cell r="G1056">
            <v>180700</v>
          </cell>
          <cell r="K1056">
            <v>0</v>
          </cell>
          <cell r="M1056" t="str">
            <v>AME</v>
          </cell>
          <cell r="N1056" t="str">
            <v>Resource</v>
          </cell>
          <cell r="Q1056" t="str">
            <v>no</v>
          </cell>
          <cell r="X1056">
            <v>7629</v>
          </cell>
          <cell r="Y1056">
            <v>238621</v>
          </cell>
          <cell r="Z1056">
            <v>298413</v>
          </cell>
        </row>
        <row r="1057">
          <cell r="B1057" t="str">
            <v>L45</v>
          </cell>
          <cell r="F1057">
            <v>6</v>
          </cell>
          <cell r="G1057">
            <v>180700</v>
          </cell>
          <cell r="K1057">
            <v>0</v>
          </cell>
          <cell r="M1057" t="str">
            <v>AME</v>
          </cell>
          <cell r="N1057" t="str">
            <v>Resource</v>
          </cell>
          <cell r="Q1057" t="str">
            <v>no</v>
          </cell>
          <cell r="X1057">
            <v>7166396</v>
          </cell>
          <cell r="Y1057">
            <v>7813979</v>
          </cell>
          <cell r="Z1057">
            <v>8529321</v>
          </cell>
        </row>
        <row r="1058">
          <cell r="B1058" t="str">
            <v>L45</v>
          </cell>
          <cell r="F1058">
            <v>6</v>
          </cell>
          <cell r="G1058">
            <v>180700</v>
          </cell>
          <cell r="K1058">
            <v>0</v>
          </cell>
          <cell r="M1058" t="str">
            <v>AME</v>
          </cell>
          <cell r="N1058" t="str">
            <v>Resource</v>
          </cell>
          <cell r="Q1058" t="str">
            <v>no</v>
          </cell>
          <cell r="X1058">
            <v>-7166396</v>
          </cell>
          <cell r="Y1058">
            <v>-7813979</v>
          </cell>
          <cell r="Z1058">
            <v>-8529321</v>
          </cell>
        </row>
        <row r="1059">
          <cell r="B1059" t="str">
            <v>D40</v>
          </cell>
          <cell r="F1059">
            <v>12</v>
          </cell>
          <cell r="G1059">
            <v>180701</v>
          </cell>
          <cell r="K1059">
            <v>0</v>
          </cell>
          <cell r="M1059" t="str">
            <v>AME</v>
          </cell>
          <cell r="N1059" t="str">
            <v>Resource</v>
          </cell>
          <cell r="Q1059" t="str">
            <v>yes</v>
          </cell>
          <cell r="X1059" t="str">
            <v xml:space="preserve"> </v>
          </cell>
          <cell r="Y1059">
            <v>53933</v>
          </cell>
          <cell r="Z1059">
            <v>57170</v>
          </cell>
        </row>
        <row r="1060">
          <cell r="B1060" t="str">
            <v>D40</v>
          </cell>
          <cell r="F1060">
            <v>12</v>
          </cell>
          <cell r="G1060">
            <v>180701</v>
          </cell>
          <cell r="K1060">
            <v>0</v>
          </cell>
          <cell r="M1060" t="str">
            <v>AME</v>
          </cell>
          <cell r="N1060" t="str">
            <v>Resource</v>
          </cell>
          <cell r="Q1060" t="str">
            <v>yes</v>
          </cell>
          <cell r="X1060" t="str">
            <v xml:space="preserve"> </v>
          </cell>
          <cell r="Y1060">
            <v>16067</v>
          </cell>
          <cell r="Z1060">
            <v>12830</v>
          </cell>
        </row>
        <row r="1061">
          <cell r="B1061" t="str">
            <v>D40</v>
          </cell>
          <cell r="F1061">
            <v>12</v>
          </cell>
          <cell r="G1061">
            <v>180701</v>
          </cell>
          <cell r="K1061">
            <v>0</v>
          </cell>
          <cell r="M1061" t="str">
            <v>AME</v>
          </cell>
          <cell r="N1061" t="str">
            <v>Resource</v>
          </cell>
          <cell r="Q1061" t="str">
            <v>yes</v>
          </cell>
          <cell r="X1061" t="str">
            <v xml:space="preserve"> </v>
          </cell>
          <cell r="Y1061">
            <v>-16067</v>
          </cell>
          <cell r="Z1061">
            <v>-12830</v>
          </cell>
        </row>
        <row r="1062">
          <cell r="B1062" t="str">
            <v>D40</v>
          </cell>
          <cell r="F1062">
            <v>12</v>
          </cell>
          <cell r="G1062">
            <v>180701</v>
          </cell>
          <cell r="K1062">
            <v>0</v>
          </cell>
          <cell r="M1062" t="str">
            <v>AME</v>
          </cell>
          <cell r="N1062" t="str">
            <v>Resource</v>
          </cell>
          <cell r="Q1062" t="str">
            <v>yes</v>
          </cell>
          <cell r="X1062" t="str">
            <v xml:space="preserve"> </v>
          </cell>
          <cell r="Y1062" t="str">
            <v xml:space="preserve"> </v>
          </cell>
          <cell r="Z1062" t="str">
            <v xml:space="preserve"> </v>
          </cell>
        </row>
        <row r="1063">
          <cell r="B1063" t="str">
            <v>D40</v>
          </cell>
          <cell r="F1063">
            <v>12</v>
          </cell>
          <cell r="G1063">
            <v>180701</v>
          </cell>
          <cell r="K1063">
            <v>0</v>
          </cell>
          <cell r="M1063" t="str">
            <v>AME</v>
          </cell>
          <cell r="N1063" t="str">
            <v>Resource</v>
          </cell>
          <cell r="Q1063" t="str">
            <v>yes</v>
          </cell>
          <cell r="X1063" t="str">
            <v xml:space="preserve"> </v>
          </cell>
          <cell r="Y1063" t="str">
            <v xml:space="preserve"> </v>
          </cell>
          <cell r="Z1063" t="str">
            <v xml:space="preserve"> </v>
          </cell>
        </row>
        <row r="1064">
          <cell r="B1064" t="str">
            <v>D40</v>
          </cell>
          <cell r="F1064">
            <v>12</v>
          </cell>
          <cell r="G1064">
            <v>180701</v>
          </cell>
          <cell r="K1064">
            <v>0</v>
          </cell>
          <cell r="M1064" t="str">
            <v>AME</v>
          </cell>
          <cell r="N1064" t="str">
            <v>Resource</v>
          </cell>
          <cell r="Q1064" t="str">
            <v>yes</v>
          </cell>
          <cell r="X1064" t="str">
            <v xml:space="preserve"> </v>
          </cell>
          <cell r="Y1064" t="str">
            <v xml:space="preserve"> </v>
          </cell>
          <cell r="Z1064" t="str">
            <v xml:space="preserve"> </v>
          </cell>
        </row>
        <row r="1065">
          <cell r="B1065" t="str">
            <v>D40</v>
          </cell>
          <cell r="F1065">
            <v>12</v>
          </cell>
          <cell r="G1065">
            <v>180701</v>
          </cell>
          <cell r="K1065">
            <v>0</v>
          </cell>
          <cell r="M1065" t="str">
            <v>AME</v>
          </cell>
          <cell r="N1065" t="str">
            <v>Resource</v>
          </cell>
          <cell r="Q1065" t="str">
            <v>yes</v>
          </cell>
          <cell r="X1065" t="str">
            <v xml:space="preserve"> </v>
          </cell>
          <cell r="Y1065" t="str">
            <v xml:space="preserve"> </v>
          </cell>
          <cell r="Z1065" t="str">
            <v xml:space="preserve"> </v>
          </cell>
        </row>
        <row r="1066">
          <cell r="B1066" t="str">
            <v>L45</v>
          </cell>
          <cell r="F1066">
            <v>6</v>
          </cell>
          <cell r="G1066">
            <v>180700</v>
          </cell>
          <cell r="K1066">
            <v>0</v>
          </cell>
          <cell r="M1066" t="str">
            <v>AME</v>
          </cell>
          <cell r="N1066" t="str">
            <v>Resource</v>
          </cell>
          <cell r="Q1066" t="str">
            <v>no</v>
          </cell>
          <cell r="X1066">
            <v>5446</v>
          </cell>
          <cell r="Y1066">
            <v>18340</v>
          </cell>
          <cell r="Z1066">
            <v>34710</v>
          </cell>
        </row>
        <row r="1067">
          <cell r="B1067" t="str">
            <v>L45</v>
          </cell>
          <cell r="F1067">
            <v>2</v>
          </cell>
          <cell r="G1067">
            <v>180700</v>
          </cell>
          <cell r="K1067">
            <v>0</v>
          </cell>
          <cell r="M1067" t="str">
            <v>AME</v>
          </cell>
          <cell r="N1067" t="str">
            <v>Resource</v>
          </cell>
          <cell r="Q1067" t="str">
            <v>no</v>
          </cell>
          <cell r="X1067" t="str">
            <v xml:space="preserve"> </v>
          </cell>
          <cell r="Y1067" t="str">
            <v xml:space="preserve"> </v>
          </cell>
          <cell r="Z1067" t="str">
            <v xml:space="preserve"> </v>
          </cell>
        </row>
        <row r="1068">
          <cell r="B1068" t="str">
            <v>L45</v>
          </cell>
          <cell r="F1068">
            <v>5</v>
          </cell>
          <cell r="G1068">
            <v>180700</v>
          </cell>
          <cell r="K1068">
            <v>0</v>
          </cell>
          <cell r="M1068" t="str">
            <v>AME</v>
          </cell>
          <cell r="N1068" t="str">
            <v>Resource</v>
          </cell>
          <cell r="Q1068" t="str">
            <v>no</v>
          </cell>
          <cell r="X1068" t="str">
            <v xml:space="preserve"> </v>
          </cell>
          <cell r="Y1068" t="str">
            <v xml:space="preserve"> </v>
          </cell>
          <cell r="Z1068" t="str">
            <v xml:space="preserve"> </v>
          </cell>
        </row>
        <row r="1069">
          <cell r="B1069" t="str">
            <v>L45</v>
          </cell>
          <cell r="F1069">
            <v>6</v>
          </cell>
          <cell r="G1069">
            <v>180700</v>
          </cell>
          <cell r="K1069">
            <v>0</v>
          </cell>
          <cell r="M1069" t="str">
            <v>AME</v>
          </cell>
          <cell r="N1069" t="str">
            <v>Resource</v>
          </cell>
          <cell r="Q1069" t="str">
            <v>no</v>
          </cell>
          <cell r="X1069" t="str">
            <v xml:space="preserve"> </v>
          </cell>
          <cell r="Y1069" t="str">
            <v xml:space="preserve"> </v>
          </cell>
          <cell r="Z1069" t="str">
            <v xml:space="preserve"> </v>
          </cell>
        </row>
        <row r="1070">
          <cell r="B1070" t="str">
            <v>L45</v>
          </cell>
          <cell r="F1070">
            <v>6</v>
          </cell>
          <cell r="G1070">
            <v>180700</v>
          </cell>
          <cell r="K1070">
            <v>0</v>
          </cell>
          <cell r="M1070" t="str">
            <v>AME</v>
          </cell>
          <cell r="N1070" t="str">
            <v>Resource</v>
          </cell>
          <cell r="Q1070" t="str">
            <v>no</v>
          </cell>
          <cell r="X1070" t="str">
            <v xml:space="preserve"> </v>
          </cell>
          <cell r="Y1070" t="str">
            <v xml:space="preserve"> </v>
          </cell>
          <cell r="Z1070" t="str">
            <v xml:space="preserve"> </v>
          </cell>
        </row>
        <row r="1071">
          <cell r="B1071" t="str">
            <v>L45</v>
          </cell>
          <cell r="F1071">
            <v>5</v>
          </cell>
          <cell r="G1071">
            <v>180700</v>
          </cell>
          <cell r="K1071">
            <v>0</v>
          </cell>
          <cell r="M1071" t="str">
            <v>AME</v>
          </cell>
          <cell r="N1071" t="str">
            <v>Resource</v>
          </cell>
          <cell r="Q1071" t="str">
            <v>no</v>
          </cell>
          <cell r="X1071">
            <v>-1334674</v>
          </cell>
          <cell r="Y1071">
            <v>-1528479</v>
          </cell>
          <cell r="Z1071">
            <v>-1740748</v>
          </cell>
        </row>
        <row r="1072">
          <cell r="B1072" t="str">
            <v>L45</v>
          </cell>
          <cell r="F1072">
            <v>6</v>
          </cell>
          <cell r="G1072">
            <v>180700</v>
          </cell>
          <cell r="K1072">
            <v>0</v>
          </cell>
          <cell r="M1072" t="str">
            <v>AME</v>
          </cell>
          <cell r="N1072" t="str">
            <v>Resource</v>
          </cell>
          <cell r="Q1072" t="str">
            <v>no</v>
          </cell>
          <cell r="X1072">
            <v>-1339797</v>
          </cell>
          <cell r="Y1072">
            <v>-1483584</v>
          </cell>
          <cell r="Z1072">
            <v>-1641604</v>
          </cell>
        </row>
        <row r="1073">
          <cell r="B1073" t="str">
            <v>D40</v>
          </cell>
          <cell r="F1073">
            <v>12</v>
          </cell>
          <cell r="G1073">
            <v>180702</v>
          </cell>
          <cell r="K1073">
            <v>0</v>
          </cell>
          <cell r="M1073" t="str">
            <v>AME</v>
          </cell>
          <cell r="N1073" t="str">
            <v>Resource</v>
          </cell>
          <cell r="Q1073" t="str">
            <v>yes</v>
          </cell>
          <cell r="X1073" t="str">
            <v xml:space="preserve"> </v>
          </cell>
          <cell r="Y1073">
            <v>70000</v>
          </cell>
          <cell r="Z1073">
            <v>70000</v>
          </cell>
        </row>
        <row r="1074">
          <cell r="B1074" t="str">
            <v>D40</v>
          </cell>
          <cell r="F1074">
            <v>12</v>
          </cell>
          <cell r="G1074">
            <v>180702</v>
          </cell>
          <cell r="K1074">
            <v>0</v>
          </cell>
          <cell r="M1074" t="str">
            <v>AME</v>
          </cell>
          <cell r="N1074" t="str">
            <v>Resource</v>
          </cell>
          <cell r="Q1074" t="str">
            <v>yes</v>
          </cell>
          <cell r="X1074" t="str">
            <v xml:space="preserve"> </v>
          </cell>
          <cell r="Y1074">
            <v>-70000</v>
          </cell>
          <cell r="Z1074">
            <v>-70000</v>
          </cell>
        </row>
        <row r="1075">
          <cell r="B1075" t="str">
            <v>E15</v>
          </cell>
          <cell r="F1075">
            <v>9</v>
          </cell>
          <cell r="G1075">
            <v>110101</v>
          </cell>
          <cell r="K1075">
            <v>0</v>
          </cell>
          <cell r="M1075" t="str">
            <v>DEL</v>
          </cell>
          <cell r="N1075" t="str">
            <v>Capital</v>
          </cell>
          <cell r="Q1075" t="str">
            <v>no</v>
          </cell>
          <cell r="X1075" t="str">
            <v xml:space="preserve"> </v>
          </cell>
          <cell r="Y1075" t="str">
            <v xml:space="preserve"> </v>
          </cell>
          <cell r="Z1075" t="str">
            <v xml:space="preserve"> </v>
          </cell>
        </row>
        <row r="1076">
          <cell r="B1076" t="str">
            <v>D40</v>
          </cell>
          <cell r="F1076">
            <v>12</v>
          </cell>
          <cell r="G1076">
            <v>180702</v>
          </cell>
          <cell r="K1076">
            <v>0</v>
          </cell>
          <cell r="M1076" t="str">
            <v>AME</v>
          </cell>
          <cell r="N1076" t="str">
            <v>Resource</v>
          </cell>
          <cell r="Q1076" t="str">
            <v>yes</v>
          </cell>
          <cell r="X1076" t="str">
            <v xml:space="preserve"> </v>
          </cell>
          <cell r="Y1076" t="str">
            <v xml:space="preserve"> </v>
          </cell>
          <cell r="Z1076" t="str">
            <v xml:space="preserve"> </v>
          </cell>
        </row>
        <row r="1077">
          <cell r="B1077" t="str">
            <v>E15</v>
          </cell>
          <cell r="F1077">
            <v>9</v>
          </cell>
          <cell r="G1077">
            <v>110201</v>
          </cell>
          <cell r="K1077" t="str">
            <v>PSS</v>
          </cell>
          <cell r="M1077" t="str">
            <v>DEL</v>
          </cell>
          <cell r="N1077" t="str">
            <v>Capital</v>
          </cell>
          <cell r="Q1077" t="str">
            <v>no</v>
          </cell>
          <cell r="X1077" t="str">
            <v xml:space="preserve"> </v>
          </cell>
          <cell r="Y1077" t="str">
            <v xml:space="preserve"> </v>
          </cell>
          <cell r="Z1077" t="str">
            <v xml:space="preserve"> </v>
          </cell>
        </row>
        <row r="1078">
          <cell r="B1078" t="str">
            <v>E15</v>
          </cell>
          <cell r="F1078">
            <v>9</v>
          </cell>
          <cell r="G1078">
            <v>110201</v>
          </cell>
          <cell r="K1078" t="str">
            <v>PSS</v>
          </cell>
          <cell r="M1078" t="str">
            <v>DEL</v>
          </cell>
          <cell r="N1078" t="str">
            <v>Capital</v>
          </cell>
          <cell r="Q1078" t="str">
            <v>no</v>
          </cell>
          <cell r="X1078" t="str">
            <v xml:space="preserve"> </v>
          </cell>
          <cell r="Y1078" t="str">
            <v xml:space="preserve"> </v>
          </cell>
          <cell r="Z1078" t="str">
            <v xml:space="preserve"> </v>
          </cell>
        </row>
        <row r="1079">
          <cell r="B1079" t="str">
            <v>D40</v>
          </cell>
          <cell r="F1079">
            <v>12</v>
          </cell>
          <cell r="G1079">
            <v>180702</v>
          </cell>
          <cell r="K1079">
            <v>0</v>
          </cell>
          <cell r="M1079" t="str">
            <v>AME</v>
          </cell>
          <cell r="N1079" t="str">
            <v>Resource</v>
          </cell>
          <cell r="Q1079" t="str">
            <v>yes</v>
          </cell>
          <cell r="X1079" t="str">
            <v xml:space="preserve"> </v>
          </cell>
          <cell r="Y1079" t="str">
            <v xml:space="preserve"> </v>
          </cell>
          <cell r="Z1079" t="str">
            <v xml:space="preserve"> </v>
          </cell>
        </row>
        <row r="1080">
          <cell r="B1080" t="str">
            <v>D40</v>
          </cell>
          <cell r="F1080">
            <v>12</v>
          </cell>
          <cell r="G1080">
            <v>180702</v>
          </cell>
          <cell r="K1080">
            <v>0</v>
          </cell>
          <cell r="M1080" t="str">
            <v>AME</v>
          </cell>
          <cell r="N1080" t="str">
            <v>Resource</v>
          </cell>
          <cell r="Q1080" t="str">
            <v>yes</v>
          </cell>
          <cell r="X1080" t="str">
            <v xml:space="preserve"> </v>
          </cell>
          <cell r="Y1080" t="str">
            <v xml:space="preserve"> </v>
          </cell>
          <cell r="Z1080" t="str">
            <v xml:space="preserve"> </v>
          </cell>
        </row>
        <row r="1081">
          <cell r="B1081" t="str">
            <v>D40</v>
          </cell>
          <cell r="F1081">
            <v>12</v>
          </cell>
          <cell r="G1081">
            <v>180702</v>
          </cell>
          <cell r="K1081">
            <v>0</v>
          </cell>
          <cell r="M1081" t="str">
            <v>AME</v>
          </cell>
          <cell r="N1081" t="str">
            <v>Resource</v>
          </cell>
          <cell r="Q1081" t="str">
            <v>yes</v>
          </cell>
          <cell r="X1081" t="str">
            <v xml:space="preserve"> </v>
          </cell>
          <cell r="Y1081" t="str">
            <v xml:space="preserve"> </v>
          </cell>
          <cell r="Z1081" t="str">
            <v xml:space="preserve"> </v>
          </cell>
        </row>
        <row r="1082">
          <cell r="B1082" t="str">
            <v>D90</v>
          </cell>
          <cell r="F1082">
            <v>1</v>
          </cell>
          <cell r="G1082">
            <v>110111</v>
          </cell>
          <cell r="K1082">
            <v>0</v>
          </cell>
          <cell r="M1082" t="str">
            <v>DEL</v>
          </cell>
          <cell r="N1082" t="str">
            <v>Resource</v>
          </cell>
          <cell r="Q1082" t="str">
            <v>yes</v>
          </cell>
          <cell r="X1082">
            <v>500000</v>
          </cell>
          <cell r="Y1082" t="str">
            <v xml:space="preserve"> </v>
          </cell>
          <cell r="Z1082" t="str">
            <v xml:space="preserve"> </v>
          </cell>
        </row>
        <row r="1083">
          <cell r="B1083" t="str">
            <v>D90</v>
          </cell>
          <cell r="F1083">
            <v>6</v>
          </cell>
          <cell r="G1083">
            <v>110111</v>
          </cell>
          <cell r="K1083">
            <v>0</v>
          </cell>
          <cell r="M1083" t="str">
            <v>DEL</v>
          </cell>
          <cell r="N1083" t="str">
            <v>Resource</v>
          </cell>
          <cell r="Q1083" t="str">
            <v>yes</v>
          </cell>
          <cell r="X1083">
            <v>-200000</v>
          </cell>
          <cell r="Y1083" t="str">
            <v xml:space="preserve"> </v>
          </cell>
          <cell r="Z1083" t="str">
            <v xml:space="preserve"> </v>
          </cell>
        </row>
        <row r="1084">
          <cell r="B1084" t="str">
            <v>D90</v>
          </cell>
          <cell r="F1084">
            <v>6</v>
          </cell>
          <cell r="G1084">
            <v>110111</v>
          </cell>
          <cell r="K1084">
            <v>0</v>
          </cell>
          <cell r="M1084" t="str">
            <v>DEL</v>
          </cell>
          <cell r="N1084" t="str">
            <v>Resource</v>
          </cell>
          <cell r="Q1084" t="str">
            <v>yes</v>
          </cell>
          <cell r="X1084" t="str">
            <v xml:space="preserve"> </v>
          </cell>
          <cell r="Y1084" t="str">
            <v xml:space="preserve"> </v>
          </cell>
          <cell r="Z1084" t="str">
            <v xml:space="preserve"> </v>
          </cell>
        </row>
        <row r="1085">
          <cell r="B1085" t="str">
            <v>E15</v>
          </cell>
          <cell r="F1085">
            <v>3</v>
          </cell>
          <cell r="G1085">
            <v>110202</v>
          </cell>
          <cell r="K1085" t="str">
            <v>PSS</v>
          </cell>
          <cell r="M1085" t="str">
            <v>non-budget</v>
          </cell>
          <cell r="N1085" t="str">
            <v>non-budget</v>
          </cell>
          <cell r="Q1085" t="str">
            <v>no</v>
          </cell>
          <cell r="X1085" t="str">
            <v xml:space="preserve"> </v>
          </cell>
          <cell r="Y1085" t="str">
            <v xml:space="preserve"> </v>
          </cell>
          <cell r="Z1085" t="str">
            <v xml:space="preserve"> </v>
          </cell>
        </row>
        <row r="1086">
          <cell r="B1086" t="str">
            <v>D90</v>
          </cell>
          <cell r="F1086">
            <v>2</v>
          </cell>
          <cell r="G1086">
            <v>110111</v>
          </cell>
          <cell r="K1086">
            <v>0</v>
          </cell>
          <cell r="M1086" t="str">
            <v>DEL</v>
          </cell>
          <cell r="N1086" t="str">
            <v>Resource</v>
          </cell>
          <cell r="Q1086" t="str">
            <v>yes</v>
          </cell>
          <cell r="X1086" t="str">
            <v xml:space="preserve"> </v>
          </cell>
          <cell r="Y1086">
            <v>500000</v>
          </cell>
          <cell r="Z1086">
            <v>500000</v>
          </cell>
        </row>
        <row r="1087">
          <cell r="B1087" t="str">
            <v>E15</v>
          </cell>
          <cell r="F1087">
            <v>3</v>
          </cell>
          <cell r="G1087">
            <v>110203</v>
          </cell>
          <cell r="K1087" t="str">
            <v>PSS</v>
          </cell>
          <cell r="M1087" t="str">
            <v>non-budget</v>
          </cell>
          <cell r="N1087" t="str">
            <v>non-budget</v>
          </cell>
          <cell r="Q1087" t="str">
            <v>no</v>
          </cell>
          <cell r="X1087" t="str">
            <v xml:space="preserve"> </v>
          </cell>
          <cell r="Y1087" t="str">
            <v xml:space="preserve"> </v>
          </cell>
          <cell r="Z1087" t="str">
            <v xml:space="preserve"> </v>
          </cell>
        </row>
        <row r="1088">
          <cell r="B1088" t="str">
            <v>E15</v>
          </cell>
          <cell r="F1088">
            <v>9</v>
          </cell>
          <cell r="G1088">
            <v>110306</v>
          </cell>
          <cell r="K1088">
            <v>0</v>
          </cell>
          <cell r="M1088" t="str">
            <v>DEL</v>
          </cell>
          <cell r="N1088" t="str">
            <v>Capital</v>
          </cell>
          <cell r="Q1088" t="str">
            <v>no</v>
          </cell>
          <cell r="X1088" t="str">
            <v xml:space="preserve"> </v>
          </cell>
          <cell r="Y1088" t="str">
            <v xml:space="preserve"> </v>
          </cell>
          <cell r="Z1088" t="str">
            <v xml:space="preserve"> </v>
          </cell>
        </row>
        <row r="1089">
          <cell r="B1089" t="str">
            <v>D90</v>
          </cell>
          <cell r="F1089">
            <v>12</v>
          </cell>
          <cell r="G1089">
            <v>110111</v>
          </cell>
          <cell r="K1089">
            <v>0</v>
          </cell>
          <cell r="M1089" t="str">
            <v>DEL</v>
          </cell>
          <cell r="N1089" t="str">
            <v>Resource</v>
          </cell>
          <cell r="Q1089" t="str">
            <v>yes</v>
          </cell>
          <cell r="X1089">
            <v>-200000</v>
          </cell>
          <cell r="Y1089" t="str">
            <v xml:space="preserve"> </v>
          </cell>
          <cell r="Z1089" t="str">
            <v xml:space="preserve"> </v>
          </cell>
        </row>
        <row r="1090">
          <cell r="B1090" t="str">
            <v>D90</v>
          </cell>
          <cell r="F1090">
            <v>1</v>
          </cell>
          <cell r="G1090">
            <v>110401</v>
          </cell>
          <cell r="K1090">
            <v>0</v>
          </cell>
          <cell r="M1090" t="str">
            <v>DEL</v>
          </cell>
          <cell r="N1090" t="str">
            <v>Resource</v>
          </cell>
          <cell r="Q1090" t="str">
            <v>yes</v>
          </cell>
          <cell r="X1090">
            <v>3012</v>
          </cell>
          <cell r="Y1090" t="str">
            <v xml:space="preserve"> </v>
          </cell>
          <cell r="Z1090" t="str">
            <v xml:space="preserve"> </v>
          </cell>
        </row>
        <row r="1091">
          <cell r="B1091" t="str">
            <v>D90</v>
          </cell>
          <cell r="F1091">
            <v>6</v>
          </cell>
          <cell r="G1091">
            <v>110401</v>
          </cell>
          <cell r="K1091">
            <v>0</v>
          </cell>
          <cell r="M1091" t="str">
            <v>DEL</v>
          </cell>
          <cell r="N1091" t="str">
            <v>Resource</v>
          </cell>
          <cell r="Q1091" t="str">
            <v>yes</v>
          </cell>
          <cell r="X1091" t="str">
            <v xml:space="preserve"> </v>
          </cell>
          <cell r="Y1091" t="str">
            <v xml:space="preserve"> </v>
          </cell>
          <cell r="Z1091" t="str">
            <v xml:space="preserve"> </v>
          </cell>
        </row>
        <row r="1092">
          <cell r="B1092" t="str">
            <v>D90</v>
          </cell>
          <cell r="F1092">
            <v>6</v>
          </cell>
          <cell r="G1092">
            <v>110401</v>
          </cell>
          <cell r="K1092">
            <v>0</v>
          </cell>
          <cell r="M1092" t="str">
            <v>DEL</v>
          </cell>
          <cell r="N1092" t="str">
            <v>Resource</v>
          </cell>
          <cell r="Q1092" t="str">
            <v>yes</v>
          </cell>
          <cell r="X1092">
            <v>-3012</v>
          </cell>
          <cell r="Y1092" t="str">
            <v xml:space="preserve"> </v>
          </cell>
          <cell r="Z1092" t="str">
            <v xml:space="preserve"> </v>
          </cell>
        </row>
        <row r="1093">
          <cell r="B1093" t="str">
            <v>D90</v>
          </cell>
          <cell r="F1093">
            <v>2</v>
          </cell>
          <cell r="G1093">
            <v>110401</v>
          </cell>
          <cell r="K1093">
            <v>0</v>
          </cell>
          <cell r="M1093" t="str">
            <v>DEL</v>
          </cell>
          <cell r="N1093" t="str">
            <v>Resource</v>
          </cell>
          <cell r="Q1093" t="str">
            <v>yes</v>
          </cell>
          <cell r="X1093" t="str">
            <v xml:space="preserve"> </v>
          </cell>
          <cell r="Y1093">
            <v>3012</v>
          </cell>
          <cell r="Z1093">
            <v>3012</v>
          </cell>
        </row>
        <row r="1094">
          <cell r="B1094" t="str">
            <v>E05</v>
          </cell>
          <cell r="F1094">
            <v>12</v>
          </cell>
          <cell r="G1094">
            <v>110701</v>
          </cell>
          <cell r="K1094">
            <v>0</v>
          </cell>
          <cell r="M1094" t="str">
            <v>DEL</v>
          </cell>
          <cell r="N1094" t="str">
            <v>Capital</v>
          </cell>
          <cell r="Q1094" t="str">
            <v>no</v>
          </cell>
          <cell r="X1094" t="str">
            <v xml:space="preserve"> </v>
          </cell>
          <cell r="Y1094" t="str">
            <v xml:space="preserve"> </v>
          </cell>
          <cell r="Z1094" t="str">
            <v xml:space="preserve"> </v>
          </cell>
        </row>
        <row r="1095">
          <cell r="B1095" t="str">
            <v>E05</v>
          </cell>
          <cell r="F1095">
            <v>12</v>
          </cell>
          <cell r="G1095">
            <v>110701</v>
          </cell>
          <cell r="K1095">
            <v>0</v>
          </cell>
          <cell r="M1095" t="str">
            <v>DEL</v>
          </cell>
          <cell r="N1095" t="str">
            <v>Capital</v>
          </cell>
          <cell r="Q1095" t="str">
            <v>no</v>
          </cell>
          <cell r="X1095">
            <v>593945</v>
          </cell>
          <cell r="Y1095" t="str">
            <v xml:space="preserve"> </v>
          </cell>
          <cell r="Z1095" t="str">
            <v xml:space="preserve"> </v>
          </cell>
          <cell r="AA1095" t="str">
            <v>R</v>
          </cell>
        </row>
        <row r="1096">
          <cell r="B1096" t="str">
            <v>E15</v>
          </cell>
          <cell r="F1096">
            <v>9</v>
          </cell>
          <cell r="G1096">
            <v>110306</v>
          </cell>
          <cell r="K1096">
            <v>0</v>
          </cell>
          <cell r="M1096" t="str">
            <v>DEL</v>
          </cell>
          <cell r="N1096" t="str">
            <v>Capital</v>
          </cell>
          <cell r="Q1096" t="str">
            <v>no</v>
          </cell>
          <cell r="X1096" t="str">
            <v xml:space="preserve"> </v>
          </cell>
          <cell r="Y1096" t="str">
            <v xml:space="preserve"> </v>
          </cell>
          <cell r="Z1096" t="str">
            <v xml:space="preserve"> </v>
          </cell>
        </row>
        <row r="1097">
          <cell r="B1097" t="str">
            <v>K40</v>
          </cell>
          <cell r="F1097">
            <v>12</v>
          </cell>
          <cell r="G1097">
            <v>110402</v>
          </cell>
          <cell r="K1097">
            <v>0</v>
          </cell>
          <cell r="M1097" t="str">
            <v>DEL</v>
          </cell>
          <cell r="N1097" t="str">
            <v>Resource</v>
          </cell>
          <cell r="Q1097" t="str">
            <v>yes</v>
          </cell>
          <cell r="X1097" t="str">
            <v xml:space="preserve"> </v>
          </cell>
          <cell r="Y1097" t="str">
            <v xml:space="preserve"> </v>
          </cell>
          <cell r="Z1097" t="str">
            <v xml:space="preserve"> </v>
          </cell>
        </row>
        <row r="1098">
          <cell r="B1098" t="str">
            <v>K40</v>
          </cell>
          <cell r="F1098">
            <v>1</v>
          </cell>
          <cell r="G1098">
            <v>110402</v>
          </cell>
          <cell r="K1098">
            <v>0</v>
          </cell>
          <cell r="M1098" t="str">
            <v>DEL</v>
          </cell>
          <cell r="N1098" t="str">
            <v>Resource</v>
          </cell>
          <cell r="Q1098" t="str">
            <v>yes</v>
          </cell>
          <cell r="X1098">
            <v>-13</v>
          </cell>
          <cell r="Y1098" t="str">
            <v xml:space="preserve"> </v>
          </cell>
          <cell r="Z1098" t="str">
            <v xml:space="preserve"> </v>
          </cell>
        </row>
        <row r="1099">
          <cell r="B1099" t="str">
            <v>K40</v>
          </cell>
          <cell r="F1099">
            <v>1</v>
          </cell>
          <cell r="G1099">
            <v>110403</v>
          </cell>
          <cell r="K1099">
            <v>0</v>
          </cell>
          <cell r="M1099" t="str">
            <v>DEL</v>
          </cell>
          <cell r="N1099" t="str">
            <v>Resource</v>
          </cell>
          <cell r="Q1099" t="str">
            <v>yes</v>
          </cell>
          <cell r="X1099" t="str">
            <v xml:space="preserve"> </v>
          </cell>
          <cell r="Y1099" t="str">
            <v xml:space="preserve"> </v>
          </cell>
          <cell r="Z1099" t="str">
            <v xml:space="preserve"> </v>
          </cell>
        </row>
        <row r="1100">
          <cell r="B1100" t="str">
            <v>K40</v>
          </cell>
          <cell r="F1100">
            <v>12</v>
          </cell>
          <cell r="G1100">
            <v>110701</v>
          </cell>
          <cell r="K1100">
            <v>0</v>
          </cell>
          <cell r="M1100" t="str">
            <v>non-budget</v>
          </cell>
          <cell r="N1100" t="str">
            <v>non-budget</v>
          </cell>
          <cell r="Q1100" t="str">
            <v>yes</v>
          </cell>
          <cell r="X1100">
            <v>-420</v>
          </cell>
          <cell r="Y1100" t="str">
            <v xml:space="preserve"> </v>
          </cell>
          <cell r="Z1100" t="str">
            <v xml:space="preserve"> </v>
          </cell>
        </row>
        <row r="1101">
          <cell r="B1101" t="str">
            <v>K40</v>
          </cell>
          <cell r="F1101">
            <v>1</v>
          </cell>
          <cell r="G1101">
            <v>110701</v>
          </cell>
          <cell r="K1101">
            <v>0</v>
          </cell>
          <cell r="M1101" t="str">
            <v>non-budget</v>
          </cell>
          <cell r="N1101" t="str">
            <v>non-budget</v>
          </cell>
          <cell r="Q1101" t="str">
            <v>yes</v>
          </cell>
          <cell r="X1101">
            <v>-919696</v>
          </cell>
          <cell r="Y1101" t="str">
            <v xml:space="preserve"> </v>
          </cell>
          <cell r="Z1101" t="str">
            <v xml:space="preserve"> </v>
          </cell>
        </row>
        <row r="1102">
          <cell r="B1102" t="str">
            <v>G20</v>
          </cell>
          <cell r="F1102">
            <v>3</v>
          </cell>
          <cell r="G1102">
            <v>110101</v>
          </cell>
          <cell r="K1102">
            <v>0</v>
          </cell>
          <cell r="M1102" t="str">
            <v>DEL</v>
          </cell>
          <cell r="N1102" t="str">
            <v>Resource</v>
          </cell>
          <cell r="Q1102" t="str">
            <v>no</v>
          </cell>
          <cell r="X1102">
            <v>126000</v>
          </cell>
          <cell r="Y1102" t="str">
            <v xml:space="preserve"> </v>
          </cell>
          <cell r="Z1102" t="str">
            <v xml:space="preserve"> </v>
          </cell>
        </row>
        <row r="1103">
          <cell r="B1103" t="str">
            <v>K40</v>
          </cell>
          <cell r="F1103">
            <v>6</v>
          </cell>
          <cell r="G1103">
            <v>110701</v>
          </cell>
          <cell r="K1103">
            <v>0</v>
          </cell>
          <cell r="M1103" t="str">
            <v>non-budget</v>
          </cell>
          <cell r="N1103" t="str">
            <v>non-budget</v>
          </cell>
          <cell r="Q1103" t="str">
            <v>yes</v>
          </cell>
          <cell r="X1103">
            <v>-138496</v>
          </cell>
          <cell r="Y1103">
            <v>-138496</v>
          </cell>
          <cell r="Z1103">
            <v>-138496</v>
          </cell>
        </row>
        <row r="1104">
          <cell r="B1104" t="str">
            <v>K40</v>
          </cell>
          <cell r="F1104">
            <v>6</v>
          </cell>
          <cell r="G1104">
            <v>110701</v>
          </cell>
          <cell r="K1104">
            <v>0</v>
          </cell>
          <cell r="M1104" t="str">
            <v>non-budget</v>
          </cell>
          <cell r="N1104" t="str">
            <v>non-budget</v>
          </cell>
          <cell r="Q1104" t="str">
            <v>yes</v>
          </cell>
          <cell r="X1104" t="str">
            <v xml:space="preserve"> </v>
          </cell>
          <cell r="Y1104">
            <v>-919696</v>
          </cell>
          <cell r="Z1104">
            <v>-919696</v>
          </cell>
        </row>
        <row r="1105">
          <cell r="B1105" t="str">
            <v>K40</v>
          </cell>
          <cell r="F1105">
            <v>4</v>
          </cell>
          <cell r="G1105">
            <v>110701</v>
          </cell>
          <cell r="K1105">
            <v>0</v>
          </cell>
          <cell r="M1105" t="str">
            <v>non-budget</v>
          </cell>
          <cell r="N1105" t="str">
            <v>non-budget</v>
          </cell>
          <cell r="Q1105" t="str">
            <v>yes</v>
          </cell>
          <cell r="X1105" t="str">
            <v xml:space="preserve"> </v>
          </cell>
          <cell r="Y1105" t="str">
            <v xml:space="preserve"> </v>
          </cell>
          <cell r="Z1105" t="str">
            <v xml:space="preserve"> </v>
          </cell>
        </row>
        <row r="1106">
          <cell r="B1106" t="str">
            <v>K40</v>
          </cell>
          <cell r="F1106">
            <v>8</v>
          </cell>
          <cell r="G1106">
            <v>110701</v>
          </cell>
          <cell r="K1106">
            <v>0</v>
          </cell>
          <cell r="M1106" t="str">
            <v>non-budget</v>
          </cell>
          <cell r="N1106" t="str">
            <v>non-budget</v>
          </cell>
          <cell r="Q1106" t="str">
            <v>yes</v>
          </cell>
          <cell r="X1106" t="str">
            <v xml:space="preserve"> </v>
          </cell>
          <cell r="Y1106" t="str">
            <v xml:space="preserve"> </v>
          </cell>
          <cell r="Z1106" t="str">
            <v xml:space="preserve"> </v>
          </cell>
        </row>
        <row r="1107">
          <cell r="B1107" t="str">
            <v>M10</v>
          </cell>
          <cell r="F1107">
            <v>1</v>
          </cell>
          <cell r="G1107">
            <v>110101</v>
          </cell>
          <cell r="K1107">
            <v>0</v>
          </cell>
          <cell r="M1107" t="str">
            <v>DEL</v>
          </cell>
          <cell r="N1107" t="str">
            <v>Resource</v>
          </cell>
          <cell r="Q1107" t="str">
            <v>yes</v>
          </cell>
          <cell r="X1107">
            <v>448788</v>
          </cell>
          <cell r="Y1107" t="str">
            <v xml:space="preserve"> </v>
          </cell>
          <cell r="Z1107" t="str">
            <v xml:space="preserve"> </v>
          </cell>
        </row>
        <row r="1108">
          <cell r="B1108" t="str">
            <v>M10</v>
          </cell>
          <cell r="F1108">
            <v>6</v>
          </cell>
          <cell r="G1108">
            <v>110101</v>
          </cell>
          <cell r="K1108">
            <v>0</v>
          </cell>
          <cell r="M1108" t="str">
            <v>DEL</v>
          </cell>
          <cell r="N1108" t="str">
            <v>Resource</v>
          </cell>
          <cell r="Q1108" t="str">
            <v>yes</v>
          </cell>
          <cell r="X1108">
            <v>-100000</v>
          </cell>
          <cell r="Y1108">
            <v>-100000</v>
          </cell>
          <cell r="Z1108">
            <v>-100000</v>
          </cell>
        </row>
        <row r="1109">
          <cell r="B1109" t="str">
            <v>M10</v>
          </cell>
          <cell r="F1109">
            <v>4</v>
          </cell>
          <cell r="G1109">
            <v>110101</v>
          </cell>
          <cell r="K1109">
            <v>0</v>
          </cell>
          <cell r="M1109" t="str">
            <v>DEL</v>
          </cell>
          <cell r="N1109" t="str">
            <v>Resource</v>
          </cell>
          <cell r="Q1109" t="str">
            <v>yes</v>
          </cell>
          <cell r="X1109" t="str">
            <v xml:space="preserve"> </v>
          </cell>
          <cell r="Y1109" t="str">
            <v xml:space="preserve"> </v>
          </cell>
          <cell r="Z1109" t="str">
            <v xml:space="preserve"> </v>
          </cell>
        </row>
        <row r="1110">
          <cell r="B1110" t="str">
            <v>M10</v>
          </cell>
          <cell r="F1110">
            <v>2</v>
          </cell>
          <cell r="G1110">
            <v>110101</v>
          </cell>
          <cell r="K1110">
            <v>0</v>
          </cell>
          <cell r="M1110" t="str">
            <v>DEL</v>
          </cell>
          <cell r="N1110" t="str">
            <v>Resource</v>
          </cell>
          <cell r="Q1110" t="str">
            <v>yes</v>
          </cell>
          <cell r="X1110" t="str">
            <v xml:space="preserve"> </v>
          </cell>
          <cell r="Y1110">
            <v>448788</v>
          </cell>
          <cell r="Z1110">
            <v>448788</v>
          </cell>
        </row>
        <row r="1111">
          <cell r="B1111" t="str">
            <v>M10</v>
          </cell>
          <cell r="F1111">
            <v>6</v>
          </cell>
          <cell r="G1111">
            <v>110101</v>
          </cell>
          <cell r="K1111">
            <v>0</v>
          </cell>
          <cell r="M1111" t="str">
            <v>DEL</v>
          </cell>
          <cell r="N1111" t="str">
            <v>Resource</v>
          </cell>
          <cell r="Q1111" t="str">
            <v>yes</v>
          </cell>
          <cell r="X1111" t="str">
            <v xml:space="preserve"> </v>
          </cell>
          <cell r="Y1111" t="str">
            <v xml:space="preserve"> </v>
          </cell>
          <cell r="Z1111" t="str">
            <v xml:space="preserve"> </v>
          </cell>
        </row>
        <row r="1112">
          <cell r="B1112" t="str">
            <v>L45</v>
          </cell>
          <cell r="F1112">
            <v>6</v>
          </cell>
          <cell r="G1112">
            <v>180700</v>
          </cell>
          <cell r="K1112">
            <v>0</v>
          </cell>
          <cell r="M1112" t="str">
            <v>AME</v>
          </cell>
          <cell r="N1112" t="str">
            <v>Resource</v>
          </cell>
          <cell r="Q1112" t="str">
            <v>no</v>
          </cell>
          <cell r="X1112" t="str">
            <v xml:space="preserve"> </v>
          </cell>
          <cell r="Y1112" t="str">
            <v xml:space="preserve"> </v>
          </cell>
          <cell r="Z1112" t="str">
            <v xml:space="preserve"> </v>
          </cell>
        </row>
        <row r="1113">
          <cell r="B1113" t="str">
            <v>E15</v>
          </cell>
          <cell r="F1113">
            <v>9</v>
          </cell>
          <cell r="G1113">
            <v>110202</v>
          </cell>
          <cell r="K1113" t="str">
            <v>PSS</v>
          </cell>
          <cell r="M1113" t="str">
            <v>non-budget</v>
          </cell>
          <cell r="N1113" t="str">
            <v>non-budget</v>
          </cell>
          <cell r="Q1113" t="str">
            <v>no</v>
          </cell>
          <cell r="X1113" t="str">
            <v xml:space="preserve"> </v>
          </cell>
          <cell r="Y1113" t="str">
            <v xml:space="preserve"> </v>
          </cell>
          <cell r="Z1113" t="str">
            <v xml:space="preserve"> </v>
          </cell>
        </row>
        <row r="1114">
          <cell r="B1114" t="str">
            <v>L45</v>
          </cell>
          <cell r="F1114">
            <v>6</v>
          </cell>
          <cell r="G1114">
            <v>180700</v>
          </cell>
          <cell r="K1114">
            <v>0</v>
          </cell>
          <cell r="M1114" t="str">
            <v>AME</v>
          </cell>
          <cell r="N1114" t="str">
            <v>Resource</v>
          </cell>
          <cell r="Q1114" t="str">
            <v>no</v>
          </cell>
          <cell r="X1114" t="str">
            <v xml:space="preserve"> </v>
          </cell>
          <cell r="Y1114" t="str">
            <v xml:space="preserve"> </v>
          </cell>
          <cell r="Z1114" t="str">
            <v xml:space="preserve"> </v>
          </cell>
        </row>
        <row r="1115">
          <cell r="B1115" t="str">
            <v>L45</v>
          </cell>
          <cell r="F1115">
            <v>12</v>
          </cell>
          <cell r="G1115">
            <v>180700</v>
          </cell>
          <cell r="K1115">
            <v>0</v>
          </cell>
          <cell r="M1115" t="str">
            <v>AME</v>
          </cell>
          <cell r="N1115" t="str">
            <v>Resource</v>
          </cell>
          <cell r="Q1115" t="str">
            <v>no</v>
          </cell>
          <cell r="X1115" t="str">
            <v xml:space="preserve"> </v>
          </cell>
          <cell r="Y1115">
            <v>751696</v>
          </cell>
          <cell r="Z1115">
            <v>586909</v>
          </cell>
        </row>
        <row r="1116">
          <cell r="B1116" t="str">
            <v>L45</v>
          </cell>
          <cell r="F1116">
            <v>12</v>
          </cell>
          <cell r="G1116">
            <v>180700</v>
          </cell>
          <cell r="K1116">
            <v>0</v>
          </cell>
          <cell r="M1116" t="str">
            <v>AME</v>
          </cell>
          <cell r="N1116" t="str">
            <v>Resource</v>
          </cell>
          <cell r="Q1116" t="str">
            <v>no</v>
          </cell>
          <cell r="X1116" t="str">
            <v xml:space="preserve"> </v>
          </cell>
          <cell r="Y1116" t="str">
            <v xml:space="preserve"> </v>
          </cell>
          <cell r="Z1116" t="str">
            <v xml:space="preserve"> </v>
          </cell>
        </row>
        <row r="1117">
          <cell r="B1117" t="str">
            <v>H35</v>
          </cell>
          <cell r="F1117">
            <v>12</v>
          </cell>
          <cell r="G1117">
            <v>110701</v>
          </cell>
          <cell r="K1117">
            <v>0</v>
          </cell>
          <cell r="M1117" t="str">
            <v>non-budget</v>
          </cell>
          <cell r="N1117" t="str">
            <v>non-budget</v>
          </cell>
          <cell r="Q1117" t="str">
            <v>no</v>
          </cell>
          <cell r="X1117">
            <v>593945</v>
          </cell>
          <cell r="Y1117" t="str">
            <v xml:space="preserve"> </v>
          </cell>
          <cell r="Z1117" t="str">
            <v xml:space="preserve"> </v>
          </cell>
          <cell r="AA1117" t="str">
            <v>R</v>
          </cell>
        </row>
        <row r="1118">
          <cell r="B1118" t="str">
            <v>L45</v>
          </cell>
          <cell r="F1118">
            <v>5</v>
          </cell>
          <cell r="G1118">
            <v>180700</v>
          </cell>
          <cell r="K1118">
            <v>0</v>
          </cell>
          <cell r="M1118" t="str">
            <v>non-budget</v>
          </cell>
          <cell r="N1118" t="str">
            <v>non-budget</v>
          </cell>
          <cell r="Q1118" t="str">
            <v>no</v>
          </cell>
          <cell r="X1118">
            <v>16700000</v>
          </cell>
          <cell r="Y1118" t="str">
            <v xml:space="preserve"> </v>
          </cell>
          <cell r="Z1118" t="str">
            <v xml:space="preserve"> </v>
          </cell>
        </row>
        <row r="1119">
          <cell r="B1119" t="str">
            <v>L46</v>
          </cell>
          <cell r="F1119">
            <v>1</v>
          </cell>
          <cell r="G1119">
            <v>180700</v>
          </cell>
          <cell r="K1119">
            <v>0</v>
          </cell>
          <cell r="M1119" t="str">
            <v>AME</v>
          </cell>
          <cell r="N1119" t="str">
            <v>Resource</v>
          </cell>
          <cell r="Q1119" t="str">
            <v>no</v>
          </cell>
          <cell r="X1119">
            <v>-4207157</v>
          </cell>
          <cell r="Y1119" t="str">
            <v xml:space="preserve"> </v>
          </cell>
          <cell r="Z1119" t="str">
            <v xml:space="preserve"> </v>
          </cell>
        </row>
        <row r="1120">
          <cell r="B1120" t="str">
            <v>E16</v>
          </cell>
          <cell r="F1120">
            <v>9</v>
          </cell>
          <cell r="G1120">
            <v>110101</v>
          </cell>
          <cell r="K1120">
            <v>0</v>
          </cell>
          <cell r="M1120" t="str">
            <v>DEL</v>
          </cell>
          <cell r="N1120" t="str">
            <v>Capital</v>
          </cell>
          <cell r="Q1120" t="str">
            <v>no</v>
          </cell>
          <cell r="X1120" t="str">
            <v xml:space="preserve"> </v>
          </cell>
          <cell r="Y1120" t="str">
            <v xml:space="preserve"> </v>
          </cell>
          <cell r="Z1120" t="str">
            <v xml:space="preserve"> </v>
          </cell>
        </row>
        <row r="1121">
          <cell r="B1121" t="str">
            <v>H35</v>
          </cell>
          <cell r="F1121">
            <v>12</v>
          </cell>
          <cell r="G1121">
            <v>110701</v>
          </cell>
          <cell r="K1121">
            <v>0</v>
          </cell>
          <cell r="M1121" t="str">
            <v>non-budget</v>
          </cell>
          <cell r="N1121" t="str">
            <v>non-budget</v>
          </cell>
          <cell r="Q1121" t="str">
            <v>no</v>
          </cell>
          <cell r="X1121" t="str">
            <v xml:space="preserve"> </v>
          </cell>
          <cell r="Y1121" t="str">
            <v xml:space="preserve"> </v>
          </cell>
          <cell r="Z1121" t="str">
            <v xml:space="preserve"> </v>
          </cell>
        </row>
        <row r="1122">
          <cell r="B1122" t="str">
            <v>L46</v>
          </cell>
          <cell r="F1122">
            <v>2</v>
          </cell>
          <cell r="G1122">
            <v>180700</v>
          </cell>
          <cell r="K1122">
            <v>0</v>
          </cell>
          <cell r="M1122" t="str">
            <v>AME</v>
          </cell>
          <cell r="N1122" t="str">
            <v>Resource</v>
          </cell>
          <cell r="Q1122" t="str">
            <v>no</v>
          </cell>
          <cell r="X1122">
            <v>61899</v>
          </cell>
          <cell r="Y1122">
            <v>-4518331</v>
          </cell>
          <cell r="Z1122">
            <v>-4924981</v>
          </cell>
        </row>
        <row r="1123">
          <cell r="B1123" t="str">
            <v>L46</v>
          </cell>
          <cell r="F1123">
            <v>5</v>
          </cell>
          <cell r="G1123">
            <v>180700</v>
          </cell>
          <cell r="K1123">
            <v>0</v>
          </cell>
          <cell r="M1123" t="str">
            <v>AME</v>
          </cell>
          <cell r="N1123" t="str">
            <v>Resource</v>
          </cell>
          <cell r="Q1123" t="str">
            <v>no</v>
          </cell>
          <cell r="X1123" t="str">
            <v xml:space="preserve"> </v>
          </cell>
          <cell r="Y1123" t="str">
            <v xml:space="preserve"> </v>
          </cell>
          <cell r="Z1123" t="str">
            <v xml:space="preserve"> </v>
          </cell>
        </row>
        <row r="1124">
          <cell r="B1124" t="str">
            <v>L46</v>
          </cell>
          <cell r="F1124">
            <v>5</v>
          </cell>
          <cell r="G1124">
            <v>180700</v>
          </cell>
          <cell r="K1124">
            <v>0</v>
          </cell>
          <cell r="M1124" t="str">
            <v>AME</v>
          </cell>
          <cell r="N1124" t="str">
            <v>Resource</v>
          </cell>
          <cell r="Q1124" t="str">
            <v>no</v>
          </cell>
          <cell r="X1124">
            <v>793499</v>
          </cell>
          <cell r="Y1124" t="str">
            <v xml:space="preserve"> </v>
          </cell>
          <cell r="Z1124" t="str">
            <v xml:space="preserve"> </v>
          </cell>
        </row>
        <row r="1125">
          <cell r="B1125" t="str">
            <v>L46</v>
          </cell>
          <cell r="F1125">
            <v>5</v>
          </cell>
          <cell r="G1125">
            <v>180700</v>
          </cell>
          <cell r="K1125">
            <v>0</v>
          </cell>
          <cell r="M1125" t="str">
            <v>AME</v>
          </cell>
          <cell r="N1125" t="str">
            <v>Resource</v>
          </cell>
          <cell r="Q1125" t="str">
            <v>no</v>
          </cell>
          <cell r="X1125" t="str">
            <v xml:space="preserve"> </v>
          </cell>
          <cell r="Y1125">
            <v>998984</v>
          </cell>
          <cell r="Z1125" t="str">
            <v xml:space="preserve"> </v>
          </cell>
        </row>
        <row r="1126">
          <cell r="B1126" t="str">
            <v>L46</v>
          </cell>
          <cell r="F1126">
            <v>5</v>
          </cell>
          <cell r="G1126">
            <v>180700</v>
          </cell>
          <cell r="K1126">
            <v>0</v>
          </cell>
          <cell r="M1126" t="str">
            <v>AME</v>
          </cell>
          <cell r="N1126" t="str">
            <v>Resource</v>
          </cell>
          <cell r="Q1126" t="str">
            <v>no</v>
          </cell>
          <cell r="X1126" t="str">
            <v xml:space="preserve"> </v>
          </cell>
          <cell r="Y1126" t="str">
            <v xml:space="preserve"> </v>
          </cell>
          <cell r="Z1126">
            <v>1229667</v>
          </cell>
        </row>
        <row r="1127">
          <cell r="B1127" t="str">
            <v>G20</v>
          </cell>
          <cell r="F1127">
            <v>9</v>
          </cell>
          <cell r="G1127">
            <v>110101</v>
          </cell>
          <cell r="K1127">
            <v>0</v>
          </cell>
          <cell r="M1127" t="str">
            <v>DEL</v>
          </cell>
          <cell r="N1127" t="str">
            <v>Resource</v>
          </cell>
          <cell r="Q1127" t="str">
            <v>no</v>
          </cell>
          <cell r="X1127" t="str">
            <v xml:space="preserve"> </v>
          </cell>
          <cell r="Y1127" t="str">
            <v xml:space="preserve"> </v>
          </cell>
          <cell r="Z1127" t="str">
            <v xml:space="preserve"> </v>
          </cell>
        </row>
        <row r="1128">
          <cell r="B1128" t="str">
            <v>G20</v>
          </cell>
          <cell r="F1128">
            <v>9</v>
          </cell>
          <cell r="G1128">
            <v>110102</v>
          </cell>
          <cell r="K1128">
            <v>0</v>
          </cell>
          <cell r="M1128" t="str">
            <v>DEL</v>
          </cell>
          <cell r="N1128" t="str">
            <v>Resource</v>
          </cell>
          <cell r="Q1128" t="str">
            <v>no</v>
          </cell>
          <cell r="X1128" t="str">
            <v xml:space="preserve"> </v>
          </cell>
          <cell r="Y1128" t="str">
            <v xml:space="preserve"> </v>
          </cell>
          <cell r="Z1128" t="str">
            <v xml:space="preserve"> </v>
          </cell>
        </row>
        <row r="1129">
          <cell r="B1129" t="str">
            <v>G20</v>
          </cell>
          <cell r="F1129">
            <v>9</v>
          </cell>
          <cell r="G1129">
            <v>110202</v>
          </cell>
          <cell r="K1129" t="str">
            <v>PSS</v>
          </cell>
          <cell r="M1129" t="str">
            <v>non-budget</v>
          </cell>
          <cell r="N1129" t="str">
            <v>non-budget</v>
          </cell>
          <cell r="Q1129" t="str">
            <v>no</v>
          </cell>
          <cell r="X1129" t="str">
            <v xml:space="preserve"> </v>
          </cell>
          <cell r="Y1129" t="str">
            <v xml:space="preserve"> </v>
          </cell>
          <cell r="Z1129" t="str">
            <v xml:space="preserve"> </v>
          </cell>
        </row>
        <row r="1130">
          <cell r="B1130" t="str">
            <v>L46</v>
          </cell>
          <cell r="F1130">
            <v>6</v>
          </cell>
          <cell r="G1130">
            <v>180700</v>
          </cell>
          <cell r="K1130">
            <v>0</v>
          </cell>
          <cell r="M1130" t="str">
            <v>AME</v>
          </cell>
          <cell r="N1130" t="str">
            <v>Resource</v>
          </cell>
          <cell r="Q1130" t="str">
            <v>no</v>
          </cell>
          <cell r="X1130">
            <v>365241</v>
          </cell>
          <cell r="Y1130">
            <v>383503</v>
          </cell>
          <cell r="Z1130">
            <v>402678</v>
          </cell>
        </row>
        <row r="1131">
          <cell r="B1131" t="str">
            <v>L46</v>
          </cell>
          <cell r="F1131">
            <v>6</v>
          </cell>
          <cell r="G1131">
            <v>180700</v>
          </cell>
          <cell r="K1131">
            <v>0</v>
          </cell>
          <cell r="M1131" t="str">
            <v>AME</v>
          </cell>
          <cell r="N1131" t="str">
            <v>Resource</v>
          </cell>
          <cell r="Q1131" t="str">
            <v>no</v>
          </cell>
          <cell r="X1131">
            <v>-730482</v>
          </cell>
          <cell r="Y1131">
            <v>-767006</v>
          </cell>
          <cell r="Z1131">
            <v>-805356</v>
          </cell>
        </row>
        <row r="1132">
          <cell r="B1132" t="str">
            <v>L46</v>
          </cell>
          <cell r="F1132">
            <v>6</v>
          </cell>
          <cell r="G1132">
            <v>180700</v>
          </cell>
          <cell r="K1132">
            <v>0</v>
          </cell>
          <cell r="M1132" t="str">
            <v>AME</v>
          </cell>
          <cell r="N1132" t="str">
            <v>Resource</v>
          </cell>
          <cell r="Q1132" t="str">
            <v>no</v>
          </cell>
          <cell r="X1132">
            <v>-61425</v>
          </cell>
          <cell r="Y1132">
            <v>-64496</v>
          </cell>
          <cell r="Z1132">
            <v>-67721</v>
          </cell>
        </row>
        <row r="1133">
          <cell r="B1133" t="str">
            <v>L46</v>
          </cell>
          <cell r="F1133">
            <v>6</v>
          </cell>
          <cell r="G1133">
            <v>180700</v>
          </cell>
          <cell r="K1133">
            <v>0</v>
          </cell>
          <cell r="M1133" t="str">
            <v>AME</v>
          </cell>
          <cell r="N1133" t="str">
            <v>Resource</v>
          </cell>
          <cell r="Q1133" t="str">
            <v>no</v>
          </cell>
          <cell r="X1133">
            <v>-3778425</v>
          </cell>
          <cell r="Y1133">
            <v>-3967346</v>
          </cell>
          <cell r="Z1133">
            <v>-4165713</v>
          </cell>
        </row>
        <row r="1134">
          <cell r="B1134" t="str">
            <v>M10</v>
          </cell>
          <cell r="F1134">
            <v>12</v>
          </cell>
          <cell r="G1134">
            <v>110101</v>
          </cell>
          <cell r="K1134">
            <v>0</v>
          </cell>
          <cell r="M1134" t="str">
            <v>DEL</v>
          </cell>
          <cell r="N1134" t="str">
            <v>Resource</v>
          </cell>
          <cell r="Q1134" t="str">
            <v>yes</v>
          </cell>
          <cell r="X1134" t="str">
            <v xml:space="preserve"> </v>
          </cell>
          <cell r="Y1134" t="str">
            <v xml:space="preserve"> </v>
          </cell>
          <cell r="Z1134" t="str">
            <v xml:space="preserve"> </v>
          </cell>
        </row>
        <row r="1135">
          <cell r="B1135" t="str">
            <v>G45</v>
          </cell>
          <cell r="F1135">
            <v>9</v>
          </cell>
          <cell r="G1135">
            <v>110702</v>
          </cell>
          <cell r="K1135">
            <v>0</v>
          </cell>
          <cell r="M1135" t="str">
            <v>non-budget</v>
          </cell>
          <cell r="N1135" t="str">
            <v>non-budget</v>
          </cell>
          <cell r="Q1135" t="str">
            <v>no</v>
          </cell>
          <cell r="X1135" t="str">
            <v xml:space="preserve"> </v>
          </cell>
          <cell r="Y1135" t="str">
            <v xml:space="preserve"> </v>
          </cell>
          <cell r="Z1135" t="str">
            <v xml:space="preserve"> </v>
          </cell>
        </row>
        <row r="1136">
          <cell r="B1136" t="str">
            <v>M10</v>
          </cell>
          <cell r="F1136">
            <v>1</v>
          </cell>
          <cell r="G1136">
            <v>110204</v>
          </cell>
          <cell r="K1136" t="str">
            <v>PSS</v>
          </cell>
          <cell r="M1136" t="str">
            <v>DEL</v>
          </cell>
          <cell r="N1136" t="str">
            <v>Resource</v>
          </cell>
          <cell r="Q1136" t="str">
            <v>yes</v>
          </cell>
          <cell r="X1136" t="str">
            <v xml:space="preserve"> </v>
          </cell>
          <cell r="Y1136" t="str">
            <v xml:space="preserve"> </v>
          </cell>
          <cell r="Z1136" t="str">
            <v xml:space="preserve"> </v>
          </cell>
        </row>
        <row r="1137">
          <cell r="B1137" t="str">
            <v>L46</v>
          </cell>
          <cell r="F1137">
            <v>6</v>
          </cell>
          <cell r="G1137">
            <v>180700</v>
          </cell>
          <cell r="K1137">
            <v>0</v>
          </cell>
          <cell r="M1137" t="str">
            <v>AME</v>
          </cell>
          <cell r="N1137" t="str">
            <v>Resource</v>
          </cell>
          <cell r="Q1137" t="str">
            <v>no</v>
          </cell>
          <cell r="X1137">
            <v>3778425</v>
          </cell>
          <cell r="Y1137">
            <v>3967346</v>
          </cell>
          <cell r="Z1137">
            <v>4165713</v>
          </cell>
        </row>
        <row r="1138">
          <cell r="B1138" t="str">
            <v>L46</v>
          </cell>
          <cell r="F1138">
            <v>2</v>
          </cell>
          <cell r="G1138">
            <v>180700</v>
          </cell>
          <cell r="K1138">
            <v>0</v>
          </cell>
          <cell r="M1138" t="str">
            <v>AME</v>
          </cell>
          <cell r="N1138" t="str">
            <v>Resource</v>
          </cell>
          <cell r="Q1138" t="str">
            <v>no</v>
          </cell>
          <cell r="X1138" t="str">
            <v xml:space="preserve"> </v>
          </cell>
          <cell r="Y1138" t="str">
            <v xml:space="preserve"> </v>
          </cell>
          <cell r="Z1138" t="str">
            <v xml:space="preserve"> </v>
          </cell>
        </row>
        <row r="1139">
          <cell r="B1139" t="str">
            <v>L46</v>
          </cell>
          <cell r="F1139">
            <v>5</v>
          </cell>
          <cell r="G1139">
            <v>180700</v>
          </cell>
          <cell r="K1139">
            <v>0</v>
          </cell>
          <cell r="M1139" t="str">
            <v>AME</v>
          </cell>
          <cell r="N1139" t="str">
            <v>Resource</v>
          </cell>
          <cell r="Q1139" t="str">
            <v>no</v>
          </cell>
          <cell r="X1139" t="str">
            <v xml:space="preserve"> </v>
          </cell>
          <cell r="Y1139" t="str">
            <v xml:space="preserve"> </v>
          </cell>
          <cell r="Z1139" t="str">
            <v xml:space="preserve"> </v>
          </cell>
        </row>
        <row r="1140">
          <cell r="B1140" t="str">
            <v>M10</v>
          </cell>
          <cell r="F1140">
            <v>8</v>
          </cell>
          <cell r="G1140">
            <v>110204</v>
          </cell>
          <cell r="K1140" t="str">
            <v>PSS</v>
          </cell>
          <cell r="M1140" t="str">
            <v>DEL</v>
          </cell>
          <cell r="N1140" t="str">
            <v>Resource</v>
          </cell>
          <cell r="Q1140" t="str">
            <v>yes</v>
          </cell>
          <cell r="X1140" t="str">
            <v xml:space="preserve"> </v>
          </cell>
          <cell r="Y1140" t="str">
            <v xml:space="preserve"> </v>
          </cell>
          <cell r="Z1140" t="str">
            <v xml:space="preserve"> </v>
          </cell>
        </row>
        <row r="1141">
          <cell r="B1141" t="str">
            <v>M10</v>
          </cell>
          <cell r="F1141">
            <v>1</v>
          </cell>
          <cell r="G1141">
            <v>110205</v>
          </cell>
          <cell r="K1141" t="str">
            <v>PSS</v>
          </cell>
          <cell r="M1141" t="str">
            <v>DEL</v>
          </cell>
          <cell r="N1141" t="str">
            <v>Resource</v>
          </cell>
          <cell r="Q1141" t="str">
            <v>yes</v>
          </cell>
          <cell r="X1141">
            <v>16500</v>
          </cell>
          <cell r="Y1141" t="str">
            <v xml:space="preserve"> </v>
          </cell>
          <cell r="Z1141" t="str">
            <v xml:space="preserve"> </v>
          </cell>
        </row>
        <row r="1142">
          <cell r="B1142" t="str">
            <v>M10</v>
          </cell>
          <cell r="F1142">
            <v>2</v>
          </cell>
          <cell r="G1142">
            <v>110205</v>
          </cell>
          <cell r="K1142" t="str">
            <v>PSS</v>
          </cell>
          <cell r="M1142" t="str">
            <v>DEL</v>
          </cell>
          <cell r="N1142" t="str">
            <v>Resource</v>
          </cell>
          <cell r="Q1142" t="str">
            <v>yes</v>
          </cell>
          <cell r="X1142" t="str">
            <v xml:space="preserve"> </v>
          </cell>
          <cell r="Y1142" t="str">
            <v xml:space="preserve"> </v>
          </cell>
          <cell r="Z1142" t="str">
            <v xml:space="preserve"> </v>
          </cell>
        </row>
        <row r="1143">
          <cell r="B1143" t="str">
            <v>H10</v>
          </cell>
          <cell r="F1143">
            <v>9</v>
          </cell>
          <cell r="G1143">
            <v>110801</v>
          </cell>
          <cell r="K1143">
            <v>0</v>
          </cell>
          <cell r="M1143" t="str">
            <v>AME</v>
          </cell>
          <cell r="N1143" t="str">
            <v>Capital</v>
          </cell>
          <cell r="Q1143" t="str">
            <v>no</v>
          </cell>
          <cell r="X1143" t="str">
            <v xml:space="preserve"> </v>
          </cell>
          <cell r="Y1143" t="str">
            <v xml:space="preserve"> </v>
          </cell>
          <cell r="Z1143" t="str">
            <v xml:space="preserve"> </v>
          </cell>
        </row>
        <row r="1144">
          <cell r="B1144" t="str">
            <v>M10</v>
          </cell>
          <cell r="F1144">
            <v>8</v>
          </cell>
          <cell r="G1144">
            <v>110205</v>
          </cell>
          <cell r="K1144" t="str">
            <v>PSS</v>
          </cell>
          <cell r="M1144" t="str">
            <v>DEL</v>
          </cell>
          <cell r="N1144" t="str">
            <v>Resource</v>
          </cell>
          <cell r="Q1144" t="str">
            <v>yes</v>
          </cell>
          <cell r="X1144" t="str">
            <v xml:space="preserve"> </v>
          </cell>
          <cell r="Y1144" t="str">
            <v xml:space="preserve"> </v>
          </cell>
          <cell r="Z1144" t="str">
            <v xml:space="preserve"> </v>
          </cell>
        </row>
        <row r="1145">
          <cell r="B1145" t="str">
            <v>M10</v>
          </cell>
          <cell r="F1145">
            <v>2</v>
          </cell>
          <cell r="G1145">
            <v>110205</v>
          </cell>
          <cell r="K1145" t="str">
            <v>PSS</v>
          </cell>
          <cell r="M1145" t="str">
            <v>DEL</v>
          </cell>
          <cell r="N1145" t="str">
            <v>Resource</v>
          </cell>
          <cell r="Q1145" t="str">
            <v>yes</v>
          </cell>
          <cell r="X1145" t="str">
            <v xml:space="preserve"> </v>
          </cell>
          <cell r="Y1145">
            <v>16500</v>
          </cell>
          <cell r="Z1145">
            <v>16500</v>
          </cell>
        </row>
        <row r="1146">
          <cell r="B1146" t="str">
            <v>M10</v>
          </cell>
          <cell r="F1146">
            <v>1</v>
          </cell>
          <cell r="G1146">
            <v>110206</v>
          </cell>
          <cell r="K1146" t="str">
            <v>PSS</v>
          </cell>
          <cell r="M1146" t="str">
            <v>DEL</v>
          </cell>
          <cell r="N1146" t="str">
            <v>Resource</v>
          </cell>
          <cell r="Q1146" t="str">
            <v>yes</v>
          </cell>
          <cell r="X1146" t="str">
            <v xml:space="preserve"> </v>
          </cell>
          <cell r="Y1146" t="str">
            <v xml:space="preserve"> </v>
          </cell>
          <cell r="Z1146" t="str">
            <v xml:space="preserve"> </v>
          </cell>
        </row>
        <row r="1147">
          <cell r="B1147" t="str">
            <v>M10</v>
          </cell>
          <cell r="F1147">
            <v>1</v>
          </cell>
          <cell r="G1147">
            <v>110207</v>
          </cell>
          <cell r="K1147" t="str">
            <v>PSS</v>
          </cell>
          <cell r="M1147" t="str">
            <v>DEL</v>
          </cell>
          <cell r="N1147" t="str">
            <v>Resource</v>
          </cell>
          <cell r="Q1147" t="str">
            <v>yes</v>
          </cell>
          <cell r="X1147">
            <v>133500</v>
          </cell>
          <cell r="Y1147" t="str">
            <v xml:space="preserve"> </v>
          </cell>
          <cell r="Z1147" t="str">
            <v xml:space="preserve"> </v>
          </cell>
        </row>
        <row r="1148">
          <cell r="B1148" t="str">
            <v>M10</v>
          </cell>
          <cell r="F1148">
            <v>4</v>
          </cell>
          <cell r="G1148">
            <v>110207</v>
          </cell>
          <cell r="K1148" t="str">
            <v>PSS</v>
          </cell>
          <cell r="M1148" t="str">
            <v>DEL</v>
          </cell>
          <cell r="N1148" t="str">
            <v>Resource</v>
          </cell>
          <cell r="Q1148" t="str">
            <v>yes</v>
          </cell>
          <cell r="X1148">
            <v>-550</v>
          </cell>
          <cell r="Y1148">
            <v>-500</v>
          </cell>
          <cell r="Z1148">
            <v>-500</v>
          </cell>
        </row>
        <row r="1149">
          <cell r="B1149" t="str">
            <v>M10</v>
          </cell>
          <cell r="F1149">
            <v>2</v>
          </cell>
          <cell r="G1149">
            <v>110207</v>
          </cell>
          <cell r="K1149" t="str">
            <v>PSS</v>
          </cell>
          <cell r="M1149" t="str">
            <v>DEL</v>
          </cell>
          <cell r="N1149" t="str">
            <v>Resource</v>
          </cell>
          <cell r="Q1149" t="str">
            <v>yes</v>
          </cell>
          <cell r="X1149" t="str">
            <v xml:space="preserve"> </v>
          </cell>
          <cell r="Y1149" t="str">
            <v xml:space="preserve"> </v>
          </cell>
          <cell r="Z1149" t="str">
            <v xml:space="preserve"> </v>
          </cell>
        </row>
        <row r="1150">
          <cell r="B1150" t="str">
            <v>M10</v>
          </cell>
          <cell r="F1150">
            <v>8</v>
          </cell>
          <cell r="G1150">
            <v>110207</v>
          </cell>
          <cell r="K1150" t="str">
            <v>PSS</v>
          </cell>
          <cell r="M1150" t="str">
            <v>DEL</v>
          </cell>
          <cell r="N1150" t="str">
            <v>Resource</v>
          </cell>
          <cell r="Q1150" t="str">
            <v>yes</v>
          </cell>
          <cell r="X1150" t="str">
            <v xml:space="preserve"> </v>
          </cell>
          <cell r="Y1150" t="str">
            <v xml:space="preserve"> </v>
          </cell>
          <cell r="Z1150" t="str">
            <v xml:space="preserve"> </v>
          </cell>
        </row>
        <row r="1151">
          <cell r="B1151" t="str">
            <v>M10</v>
          </cell>
          <cell r="F1151">
            <v>2</v>
          </cell>
          <cell r="G1151">
            <v>110207</v>
          </cell>
          <cell r="K1151" t="str">
            <v>PSS</v>
          </cell>
          <cell r="M1151" t="str">
            <v>DEL</v>
          </cell>
          <cell r="N1151" t="str">
            <v>Resource</v>
          </cell>
          <cell r="Q1151" t="str">
            <v>yes</v>
          </cell>
          <cell r="X1151" t="str">
            <v xml:space="preserve"> </v>
          </cell>
          <cell r="Y1151">
            <v>133500</v>
          </cell>
          <cell r="Z1151">
            <v>133500</v>
          </cell>
        </row>
        <row r="1152">
          <cell r="B1152" t="str">
            <v>M10</v>
          </cell>
          <cell r="F1152">
            <v>1</v>
          </cell>
          <cell r="G1152">
            <v>110212</v>
          </cell>
          <cell r="K1152" t="str">
            <v>PSS</v>
          </cell>
          <cell r="M1152" t="str">
            <v>DEL</v>
          </cell>
          <cell r="N1152" t="str">
            <v>Resource</v>
          </cell>
          <cell r="Q1152" t="str">
            <v>yes</v>
          </cell>
          <cell r="X1152" t="str">
            <v xml:space="preserve"> </v>
          </cell>
          <cell r="Y1152" t="str">
            <v xml:space="preserve"> </v>
          </cell>
          <cell r="Z1152" t="str">
            <v xml:space="preserve"> </v>
          </cell>
        </row>
        <row r="1153">
          <cell r="B1153" t="str">
            <v>E15</v>
          </cell>
          <cell r="F1153">
            <v>12</v>
          </cell>
          <cell r="G1153">
            <v>110702</v>
          </cell>
          <cell r="K1153">
            <v>0</v>
          </cell>
          <cell r="M1153" t="str">
            <v>AME</v>
          </cell>
          <cell r="N1153" t="str">
            <v>Capital</v>
          </cell>
          <cell r="Q1153" t="str">
            <v>no</v>
          </cell>
          <cell r="X1153" t="str">
            <v xml:space="preserve"> </v>
          </cell>
          <cell r="Y1153" t="str">
            <v xml:space="preserve"> </v>
          </cell>
          <cell r="Z1153" t="str">
            <v xml:space="preserve"> </v>
          </cell>
        </row>
        <row r="1154">
          <cell r="B1154" t="str">
            <v>H35</v>
          </cell>
          <cell r="F1154">
            <v>12</v>
          </cell>
          <cell r="G1154">
            <v>110702</v>
          </cell>
          <cell r="K1154">
            <v>0</v>
          </cell>
          <cell r="M1154" t="str">
            <v>non-budget</v>
          </cell>
          <cell r="N1154" t="str">
            <v>non-budget</v>
          </cell>
          <cell r="Q1154" t="str">
            <v>no</v>
          </cell>
          <cell r="X1154" t="str">
            <v xml:space="preserve"> </v>
          </cell>
          <cell r="Y1154" t="str">
            <v xml:space="preserve"> </v>
          </cell>
          <cell r="Z1154" t="str">
            <v xml:space="preserve"> </v>
          </cell>
        </row>
        <row r="1155">
          <cell r="B1155" t="str">
            <v>H35</v>
          </cell>
          <cell r="F1155">
            <v>9</v>
          </cell>
          <cell r="G1155">
            <v>110701</v>
          </cell>
          <cell r="K1155">
            <v>0</v>
          </cell>
          <cell r="M1155" t="str">
            <v>non-budget</v>
          </cell>
          <cell r="N1155" t="str">
            <v>non-budget</v>
          </cell>
          <cell r="Q1155" t="str">
            <v>no</v>
          </cell>
          <cell r="X1155" t="str">
            <v xml:space="preserve"> </v>
          </cell>
          <cell r="Y1155" t="str">
            <v xml:space="preserve"> </v>
          </cell>
          <cell r="Z1155" t="str">
            <v xml:space="preserve"> </v>
          </cell>
        </row>
        <row r="1156">
          <cell r="B1156" t="str">
            <v>M10</v>
          </cell>
          <cell r="F1156">
            <v>1</v>
          </cell>
          <cell r="G1156">
            <v>110213</v>
          </cell>
          <cell r="K1156" t="str">
            <v>PSS</v>
          </cell>
          <cell r="M1156" t="str">
            <v>DEL</v>
          </cell>
          <cell r="N1156" t="str">
            <v>Resource</v>
          </cell>
          <cell r="Q1156" t="str">
            <v>yes</v>
          </cell>
          <cell r="X1156" t="str">
            <v xml:space="preserve"> </v>
          </cell>
          <cell r="Y1156" t="str">
            <v xml:space="preserve"> </v>
          </cell>
          <cell r="Z1156" t="str">
            <v xml:space="preserve"> </v>
          </cell>
        </row>
        <row r="1157">
          <cell r="B1157" t="str">
            <v>M10</v>
          </cell>
          <cell r="F1157">
            <v>1</v>
          </cell>
          <cell r="G1157">
            <v>110214</v>
          </cell>
          <cell r="K1157" t="str">
            <v>PSS</v>
          </cell>
          <cell r="M1157" t="str">
            <v>DEL</v>
          </cell>
          <cell r="N1157" t="str">
            <v>Resource</v>
          </cell>
          <cell r="Q1157" t="str">
            <v>yes</v>
          </cell>
          <cell r="X1157" t="str">
            <v xml:space="preserve"> </v>
          </cell>
          <cell r="Y1157" t="str">
            <v xml:space="preserve"> </v>
          </cell>
          <cell r="Z1157" t="str">
            <v xml:space="preserve"> </v>
          </cell>
        </row>
        <row r="1158">
          <cell r="B1158" t="str">
            <v>M10</v>
          </cell>
          <cell r="F1158">
            <v>1</v>
          </cell>
          <cell r="G1158">
            <v>110215</v>
          </cell>
          <cell r="K1158" t="str">
            <v>PSS</v>
          </cell>
          <cell r="M1158" t="str">
            <v>DEL</v>
          </cell>
          <cell r="N1158" t="str">
            <v>Resource</v>
          </cell>
          <cell r="Q1158" t="str">
            <v>yes</v>
          </cell>
          <cell r="X1158" t="str">
            <v xml:space="preserve"> </v>
          </cell>
          <cell r="Y1158" t="str">
            <v xml:space="preserve"> </v>
          </cell>
          <cell r="Z1158" t="str">
            <v xml:space="preserve"> </v>
          </cell>
        </row>
        <row r="1159">
          <cell r="B1159" t="str">
            <v>M10</v>
          </cell>
          <cell r="F1159">
            <v>1</v>
          </cell>
          <cell r="G1159">
            <v>110216</v>
          </cell>
          <cell r="K1159" t="str">
            <v>PSS</v>
          </cell>
          <cell r="M1159" t="str">
            <v>DEL</v>
          </cell>
          <cell r="N1159" t="str">
            <v>Resource</v>
          </cell>
          <cell r="Q1159" t="str">
            <v>yes</v>
          </cell>
          <cell r="X1159">
            <v>1000</v>
          </cell>
          <cell r="Y1159" t="str">
            <v xml:space="preserve"> </v>
          </cell>
          <cell r="Z1159" t="str">
            <v xml:space="preserve"> </v>
          </cell>
        </row>
        <row r="1160">
          <cell r="B1160" t="str">
            <v>M10</v>
          </cell>
          <cell r="F1160">
            <v>4</v>
          </cell>
          <cell r="G1160">
            <v>110216</v>
          </cell>
          <cell r="K1160" t="str">
            <v>PSS</v>
          </cell>
          <cell r="M1160" t="str">
            <v>DEL</v>
          </cell>
          <cell r="N1160" t="str">
            <v>Resource</v>
          </cell>
          <cell r="Q1160" t="str">
            <v>yes</v>
          </cell>
          <cell r="X1160" t="str">
            <v xml:space="preserve"> </v>
          </cell>
          <cell r="Y1160">
            <v>-1000</v>
          </cell>
          <cell r="Z1160">
            <v>-1000</v>
          </cell>
        </row>
        <row r="1161">
          <cell r="B1161" t="str">
            <v>M10</v>
          </cell>
          <cell r="F1161">
            <v>2</v>
          </cell>
          <cell r="G1161">
            <v>110216</v>
          </cell>
          <cell r="K1161" t="str">
            <v>PSS</v>
          </cell>
          <cell r="M1161" t="str">
            <v>DEL</v>
          </cell>
          <cell r="N1161" t="str">
            <v>Resource</v>
          </cell>
          <cell r="Q1161" t="str">
            <v>yes</v>
          </cell>
          <cell r="X1161" t="str">
            <v xml:space="preserve"> </v>
          </cell>
          <cell r="Y1161" t="str">
            <v xml:space="preserve"> </v>
          </cell>
          <cell r="Z1161" t="str">
            <v xml:space="preserve"> </v>
          </cell>
        </row>
        <row r="1162">
          <cell r="B1162" t="str">
            <v>M10</v>
          </cell>
          <cell r="F1162">
            <v>2</v>
          </cell>
          <cell r="G1162">
            <v>110216</v>
          </cell>
          <cell r="K1162" t="str">
            <v>PSS</v>
          </cell>
          <cell r="M1162" t="str">
            <v>DEL</v>
          </cell>
          <cell r="N1162" t="str">
            <v>Resource</v>
          </cell>
          <cell r="Q1162" t="str">
            <v>yes</v>
          </cell>
          <cell r="X1162" t="str">
            <v xml:space="preserve"> </v>
          </cell>
          <cell r="Y1162">
            <v>1000</v>
          </cell>
          <cell r="Z1162">
            <v>1000</v>
          </cell>
        </row>
        <row r="1163">
          <cell r="B1163" t="str">
            <v>H35</v>
          </cell>
          <cell r="F1163">
            <v>9</v>
          </cell>
          <cell r="G1163">
            <v>110701</v>
          </cell>
          <cell r="K1163">
            <v>0</v>
          </cell>
          <cell r="M1163" t="str">
            <v>non-budget</v>
          </cell>
          <cell r="N1163" t="str">
            <v>non-budget</v>
          </cell>
          <cell r="Q1163" t="str">
            <v>no</v>
          </cell>
          <cell r="X1163" t="str">
            <v xml:space="preserve"> </v>
          </cell>
          <cell r="Y1163" t="str">
            <v xml:space="preserve"> </v>
          </cell>
          <cell r="Z1163" t="str">
            <v xml:space="preserve"> </v>
          </cell>
        </row>
        <row r="1164">
          <cell r="B1164" t="str">
            <v>H35</v>
          </cell>
          <cell r="F1164">
            <v>9</v>
          </cell>
          <cell r="G1164">
            <v>110701</v>
          </cell>
          <cell r="K1164">
            <v>0</v>
          </cell>
          <cell r="M1164" t="str">
            <v>non-budget</v>
          </cell>
          <cell r="N1164" t="str">
            <v>non-budget</v>
          </cell>
          <cell r="Q1164" t="str">
            <v>no</v>
          </cell>
          <cell r="X1164" t="str">
            <v xml:space="preserve"> </v>
          </cell>
          <cell r="Y1164" t="str">
            <v xml:space="preserve"> </v>
          </cell>
          <cell r="Z1164" t="str">
            <v xml:space="preserve"> </v>
          </cell>
        </row>
        <row r="1165">
          <cell r="B1165" t="str">
            <v>L46</v>
          </cell>
          <cell r="F1165">
            <v>6</v>
          </cell>
          <cell r="G1165">
            <v>180700</v>
          </cell>
          <cell r="K1165">
            <v>0</v>
          </cell>
          <cell r="M1165" t="str">
            <v>AME</v>
          </cell>
          <cell r="N1165" t="str">
            <v>Resource</v>
          </cell>
          <cell r="Q1165" t="str">
            <v>no</v>
          </cell>
          <cell r="X1165" t="str">
            <v xml:space="preserve"> </v>
          </cell>
          <cell r="Y1165" t="str">
            <v xml:space="preserve"> </v>
          </cell>
          <cell r="Z1165" t="str">
            <v xml:space="preserve"> </v>
          </cell>
        </row>
        <row r="1166">
          <cell r="B1166" t="str">
            <v>M10</v>
          </cell>
          <cell r="F1166">
            <v>4</v>
          </cell>
          <cell r="G1166">
            <v>110216</v>
          </cell>
          <cell r="K1166" t="str">
            <v>PSS</v>
          </cell>
          <cell r="M1166" t="str">
            <v>DEL</v>
          </cell>
          <cell r="N1166" t="str">
            <v>Resource</v>
          </cell>
          <cell r="Q1166" t="str">
            <v>yes</v>
          </cell>
          <cell r="X1166">
            <v>-1000</v>
          </cell>
          <cell r="Y1166" t="str">
            <v xml:space="preserve"> </v>
          </cell>
          <cell r="Z1166" t="str">
            <v xml:space="preserve"> </v>
          </cell>
        </row>
        <row r="1167">
          <cell r="B1167" t="str">
            <v>M10</v>
          </cell>
          <cell r="F1167">
            <v>6</v>
          </cell>
          <cell r="G1167">
            <v>110216</v>
          </cell>
          <cell r="K1167" t="str">
            <v>PSS</v>
          </cell>
          <cell r="M1167" t="str">
            <v>DEL</v>
          </cell>
          <cell r="N1167" t="str">
            <v>Resource</v>
          </cell>
          <cell r="Q1167" t="str">
            <v>yes</v>
          </cell>
          <cell r="X1167" t="str">
            <v xml:space="preserve"> </v>
          </cell>
          <cell r="Y1167" t="str">
            <v xml:space="preserve"> </v>
          </cell>
          <cell r="Z1167" t="str">
            <v xml:space="preserve"> </v>
          </cell>
        </row>
        <row r="1168">
          <cell r="B1168" t="str">
            <v>M10</v>
          </cell>
          <cell r="F1168">
            <v>1</v>
          </cell>
          <cell r="G1168">
            <v>110217</v>
          </cell>
          <cell r="K1168" t="str">
            <v>PSS</v>
          </cell>
          <cell r="M1168" t="str">
            <v>DEL</v>
          </cell>
          <cell r="N1168" t="str">
            <v>Resource</v>
          </cell>
          <cell r="Q1168" t="str">
            <v>yes</v>
          </cell>
          <cell r="X1168">
            <v>185000</v>
          </cell>
          <cell r="Y1168" t="str">
            <v xml:space="preserve"> </v>
          </cell>
          <cell r="Z1168" t="str">
            <v xml:space="preserve"> </v>
          </cell>
        </row>
        <row r="1169">
          <cell r="B1169" t="str">
            <v>M10</v>
          </cell>
          <cell r="F1169">
            <v>2</v>
          </cell>
          <cell r="G1169">
            <v>110217</v>
          </cell>
          <cell r="K1169" t="str">
            <v>PSS</v>
          </cell>
          <cell r="M1169" t="str">
            <v>DEL</v>
          </cell>
          <cell r="N1169" t="str">
            <v>Resource</v>
          </cell>
          <cell r="Q1169" t="str">
            <v>yes</v>
          </cell>
          <cell r="X1169" t="str">
            <v xml:space="preserve"> </v>
          </cell>
          <cell r="Y1169" t="str">
            <v xml:space="preserve"> </v>
          </cell>
          <cell r="Z1169" t="str">
            <v xml:space="preserve"> </v>
          </cell>
        </row>
        <row r="1170">
          <cell r="B1170" t="str">
            <v>M10</v>
          </cell>
          <cell r="F1170">
            <v>8</v>
          </cell>
          <cell r="G1170">
            <v>110217</v>
          </cell>
          <cell r="K1170" t="str">
            <v>PSS</v>
          </cell>
          <cell r="M1170" t="str">
            <v>DEL</v>
          </cell>
          <cell r="N1170" t="str">
            <v>Resource</v>
          </cell>
          <cell r="Q1170" t="str">
            <v>yes</v>
          </cell>
          <cell r="X1170" t="str">
            <v xml:space="preserve"> </v>
          </cell>
          <cell r="Y1170" t="str">
            <v xml:space="preserve"> </v>
          </cell>
          <cell r="Z1170" t="str">
            <v xml:space="preserve"> </v>
          </cell>
        </row>
        <row r="1171">
          <cell r="B1171" t="str">
            <v>M10</v>
          </cell>
          <cell r="F1171">
            <v>2</v>
          </cell>
          <cell r="G1171">
            <v>110217</v>
          </cell>
          <cell r="K1171" t="str">
            <v>PSS</v>
          </cell>
          <cell r="M1171" t="str">
            <v>DEL</v>
          </cell>
          <cell r="N1171" t="str">
            <v>Resource</v>
          </cell>
          <cell r="Q1171" t="str">
            <v>yes</v>
          </cell>
          <cell r="X1171" t="str">
            <v xml:space="preserve"> </v>
          </cell>
          <cell r="Y1171">
            <v>185000</v>
          </cell>
          <cell r="Z1171">
            <v>185000</v>
          </cell>
        </row>
        <row r="1172">
          <cell r="B1172" t="str">
            <v>M10</v>
          </cell>
          <cell r="F1172">
            <v>6</v>
          </cell>
          <cell r="G1172">
            <v>110217</v>
          </cell>
          <cell r="K1172" t="str">
            <v>PSS</v>
          </cell>
          <cell r="M1172" t="str">
            <v>DEL</v>
          </cell>
          <cell r="N1172" t="str">
            <v>Resource</v>
          </cell>
          <cell r="Q1172" t="str">
            <v>yes</v>
          </cell>
          <cell r="X1172" t="str">
            <v xml:space="preserve"> </v>
          </cell>
          <cell r="Y1172" t="str">
            <v xml:space="preserve"> </v>
          </cell>
          <cell r="Z1172" t="str">
            <v xml:space="preserve"> </v>
          </cell>
        </row>
        <row r="1173">
          <cell r="B1173" t="str">
            <v>M10</v>
          </cell>
          <cell r="F1173">
            <v>1</v>
          </cell>
          <cell r="G1173">
            <v>110219</v>
          </cell>
          <cell r="K1173" t="str">
            <v>PSS</v>
          </cell>
          <cell r="M1173" t="str">
            <v>DEL</v>
          </cell>
          <cell r="N1173" t="str">
            <v>Resource</v>
          </cell>
          <cell r="Q1173" t="str">
            <v>yes</v>
          </cell>
          <cell r="X1173" t="str">
            <v xml:space="preserve"> </v>
          </cell>
          <cell r="Y1173" t="str">
            <v xml:space="preserve"> </v>
          </cell>
          <cell r="Z1173" t="str">
            <v xml:space="preserve"> </v>
          </cell>
        </row>
        <row r="1174">
          <cell r="B1174" t="str">
            <v>M10</v>
          </cell>
          <cell r="F1174">
            <v>1</v>
          </cell>
          <cell r="G1174">
            <v>110220</v>
          </cell>
          <cell r="K1174" t="str">
            <v>PSS</v>
          </cell>
          <cell r="M1174" t="str">
            <v>DEL</v>
          </cell>
          <cell r="N1174" t="str">
            <v>Resource</v>
          </cell>
          <cell r="Q1174" t="str">
            <v>yes</v>
          </cell>
          <cell r="X1174" t="str">
            <v xml:space="preserve"> </v>
          </cell>
          <cell r="Y1174" t="str">
            <v xml:space="preserve"> </v>
          </cell>
          <cell r="Z1174" t="str">
            <v xml:space="preserve"> </v>
          </cell>
        </row>
        <row r="1175">
          <cell r="B1175" t="str">
            <v>M10</v>
          </cell>
          <cell r="F1175">
            <v>1</v>
          </cell>
          <cell r="G1175">
            <v>110221</v>
          </cell>
          <cell r="K1175" t="str">
            <v>PSS</v>
          </cell>
          <cell r="M1175" t="str">
            <v>DEL</v>
          </cell>
          <cell r="N1175" t="str">
            <v>Resource</v>
          </cell>
          <cell r="Q1175" t="str">
            <v>yes</v>
          </cell>
          <cell r="X1175" t="str">
            <v xml:space="preserve"> </v>
          </cell>
          <cell r="Y1175" t="str">
            <v xml:space="preserve"> </v>
          </cell>
          <cell r="Z1175" t="str">
            <v xml:space="preserve"> </v>
          </cell>
        </row>
        <row r="1176">
          <cell r="B1176" t="str">
            <v>M10</v>
          </cell>
          <cell r="F1176">
            <v>2</v>
          </cell>
          <cell r="G1176">
            <v>110221</v>
          </cell>
          <cell r="K1176" t="str">
            <v>PSS</v>
          </cell>
          <cell r="M1176" t="str">
            <v>DEL</v>
          </cell>
          <cell r="N1176" t="str">
            <v>Resource</v>
          </cell>
          <cell r="Q1176" t="str">
            <v>yes</v>
          </cell>
          <cell r="X1176" t="str">
            <v xml:space="preserve"> </v>
          </cell>
          <cell r="Y1176" t="str">
            <v xml:space="preserve"> </v>
          </cell>
          <cell r="Z1176" t="str">
            <v xml:space="preserve"> </v>
          </cell>
        </row>
        <row r="1177">
          <cell r="B1177" t="str">
            <v>M10</v>
          </cell>
          <cell r="F1177">
            <v>1</v>
          </cell>
          <cell r="G1177">
            <v>110223</v>
          </cell>
          <cell r="K1177" t="str">
            <v>PSS</v>
          </cell>
          <cell r="M1177" t="str">
            <v>DEL</v>
          </cell>
          <cell r="N1177" t="str">
            <v>Resource</v>
          </cell>
          <cell r="Q1177" t="str">
            <v>yes</v>
          </cell>
          <cell r="X1177" t="str">
            <v xml:space="preserve"> </v>
          </cell>
          <cell r="Y1177" t="str">
            <v xml:space="preserve"> </v>
          </cell>
          <cell r="Z1177" t="str">
            <v xml:space="preserve"> </v>
          </cell>
        </row>
        <row r="1178">
          <cell r="B1178" t="str">
            <v>H10</v>
          </cell>
          <cell r="F1178">
            <v>12</v>
          </cell>
          <cell r="G1178">
            <v>110801</v>
          </cell>
          <cell r="K1178">
            <v>0</v>
          </cell>
          <cell r="M1178" t="str">
            <v>AME</v>
          </cell>
          <cell r="N1178" t="str">
            <v>Capital</v>
          </cell>
          <cell r="Q1178" t="str">
            <v>no</v>
          </cell>
          <cell r="X1178">
            <v>19043</v>
          </cell>
          <cell r="Y1178" t="str">
            <v xml:space="preserve"> </v>
          </cell>
          <cell r="Z1178" t="str">
            <v xml:space="preserve"> </v>
          </cell>
        </row>
        <row r="1179">
          <cell r="B1179" t="str">
            <v>M10</v>
          </cell>
          <cell r="F1179">
            <v>2</v>
          </cell>
          <cell r="G1179">
            <v>110223</v>
          </cell>
          <cell r="K1179" t="str">
            <v>PSS</v>
          </cell>
          <cell r="M1179" t="str">
            <v>DEL</v>
          </cell>
          <cell r="N1179" t="str">
            <v>Resource</v>
          </cell>
          <cell r="Q1179" t="str">
            <v>yes</v>
          </cell>
          <cell r="X1179" t="str">
            <v xml:space="preserve"> </v>
          </cell>
          <cell r="Y1179" t="str">
            <v xml:space="preserve"> </v>
          </cell>
          <cell r="Z1179" t="str">
            <v xml:space="preserve"> </v>
          </cell>
        </row>
        <row r="1180">
          <cell r="B1180" t="str">
            <v>M10</v>
          </cell>
          <cell r="F1180">
            <v>1</v>
          </cell>
          <cell r="G1180">
            <v>110224</v>
          </cell>
          <cell r="K1180" t="str">
            <v>PSS</v>
          </cell>
          <cell r="M1180" t="str">
            <v>DEL</v>
          </cell>
          <cell r="N1180" t="str">
            <v>Resource</v>
          </cell>
          <cell r="Q1180" t="str">
            <v>yes</v>
          </cell>
          <cell r="X1180">
            <v>4500</v>
          </cell>
          <cell r="Y1180" t="str">
            <v xml:space="preserve"> </v>
          </cell>
          <cell r="Z1180" t="str">
            <v xml:space="preserve"> </v>
          </cell>
        </row>
        <row r="1181">
          <cell r="B1181" t="str">
            <v>L46</v>
          </cell>
          <cell r="F1181">
            <v>12</v>
          </cell>
          <cell r="G1181">
            <v>180700</v>
          </cell>
          <cell r="K1181">
            <v>0</v>
          </cell>
          <cell r="M1181" t="str">
            <v>AME</v>
          </cell>
          <cell r="N1181" t="str">
            <v>Resource</v>
          </cell>
          <cell r="Q1181" t="str">
            <v>no</v>
          </cell>
          <cell r="X1181" t="str">
            <v xml:space="preserve"> </v>
          </cell>
          <cell r="Y1181">
            <v>7916</v>
          </cell>
          <cell r="Z1181">
            <v>-22282</v>
          </cell>
        </row>
        <row r="1182">
          <cell r="B1182" t="str">
            <v>M10</v>
          </cell>
          <cell r="F1182">
            <v>2</v>
          </cell>
          <cell r="G1182">
            <v>110224</v>
          </cell>
          <cell r="K1182" t="str">
            <v>PSS</v>
          </cell>
          <cell r="M1182" t="str">
            <v>DEL</v>
          </cell>
          <cell r="N1182" t="str">
            <v>Resource</v>
          </cell>
          <cell r="Q1182" t="str">
            <v>yes</v>
          </cell>
          <cell r="X1182" t="str">
            <v xml:space="preserve"> </v>
          </cell>
          <cell r="Y1182">
            <v>4500</v>
          </cell>
          <cell r="Z1182">
            <v>4500</v>
          </cell>
        </row>
        <row r="1183">
          <cell r="B1183" t="str">
            <v>M10</v>
          </cell>
          <cell r="F1183">
            <v>4</v>
          </cell>
          <cell r="G1183">
            <v>110224</v>
          </cell>
          <cell r="K1183" t="str">
            <v>PSS</v>
          </cell>
          <cell r="M1183" t="str">
            <v>DEL</v>
          </cell>
          <cell r="N1183" t="str">
            <v>Resource</v>
          </cell>
          <cell r="Q1183" t="str">
            <v>yes</v>
          </cell>
          <cell r="X1183" t="str">
            <v xml:space="preserve"> </v>
          </cell>
          <cell r="Y1183" t="str">
            <v xml:space="preserve"> </v>
          </cell>
          <cell r="Z1183" t="str">
            <v xml:space="preserve"> </v>
          </cell>
        </row>
        <row r="1184">
          <cell r="B1184" t="str">
            <v>M10</v>
          </cell>
          <cell r="F1184">
            <v>1</v>
          </cell>
          <cell r="G1184">
            <v>110225</v>
          </cell>
          <cell r="K1184" t="str">
            <v>PSS</v>
          </cell>
          <cell r="M1184" t="str">
            <v>DEL</v>
          </cell>
          <cell r="N1184" t="str">
            <v>Resource</v>
          </cell>
          <cell r="Q1184" t="str">
            <v>yes</v>
          </cell>
          <cell r="X1184" t="str">
            <v xml:space="preserve"> </v>
          </cell>
          <cell r="Y1184" t="str">
            <v xml:space="preserve"> </v>
          </cell>
          <cell r="Z1184" t="str">
            <v xml:space="preserve"> </v>
          </cell>
        </row>
        <row r="1185">
          <cell r="B1185" t="str">
            <v>M10</v>
          </cell>
          <cell r="F1185">
            <v>1</v>
          </cell>
          <cell r="G1185">
            <v>110227</v>
          </cell>
          <cell r="K1185" t="str">
            <v>PSS</v>
          </cell>
          <cell r="M1185" t="str">
            <v>DEL</v>
          </cell>
          <cell r="N1185" t="str">
            <v>Resource</v>
          </cell>
          <cell r="Q1185" t="str">
            <v>yes</v>
          </cell>
          <cell r="X1185">
            <v>133775</v>
          </cell>
          <cell r="Y1185" t="str">
            <v xml:space="preserve"> </v>
          </cell>
          <cell r="Z1185" t="str">
            <v xml:space="preserve"> </v>
          </cell>
        </row>
        <row r="1186">
          <cell r="B1186" t="str">
            <v>M10</v>
          </cell>
          <cell r="F1186">
            <v>4</v>
          </cell>
          <cell r="G1186">
            <v>110227</v>
          </cell>
          <cell r="K1186" t="str">
            <v>PSS</v>
          </cell>
          <cell r="M1186" t="str">
            <v>DEL</v>
          </cell>
          <cell r="N1186" t="str">
            <v>Resource</v>
          </cell>
          <cell r="Q1186" t="str">
            <v>yes</v>
          </cell>
          <cell r="X1186">
            <v>214455</v>
          </cell>
          <cell r="Y1186">
            <v>163790</v>
          </cell>
          <cell r="Z1186">
            <v>141473</v>
          </cell>
        </row>
        <row r="1187">
          <cell r="B1187" t="str">
            <v>M10</v>
          </cell>
          <cell r="F1187">
            <v>2</v>
          </cell>
          <cell r="G1187">
            <v>110227</v>
          </cell>
          <cell r="K1187" t="str">
            <v>PSS</v>
          </cell>
          <cell r="M1187" t="str">
            <v>DEL</v>
          </cell>
          <cell r="N1187" t="str">
            <v>Resource</v>
          </cell>
          <cell r="Q1187" t="str">
            <v>yes</v>
          </cell>
          <cell r="X1187" t="str">
            <v xml:space="preserve"> </v>
          </cell>
          <cell r="Y1187" t="str">
            <v xml:space="preserve"> </v>
          </cell>
          <cell r="Z1187" t="str">
            <v xml:space="preserve"> </v>
          </cell>
        </row>
        <row r="1188">
          <cell r="B1188" t="str">
            <v>M10</v>
          </cell>
          <cell r="F1188">
            <v>8</v>
          </cell>
          <cell r="G1188">
            <v>110227</v>
          </cell>
          <cell r="K1188" t="str">
            <v>PSS</v>
          </cell>
          <cell r="M1188" t="str">
            <v>DEL</v>
          </cell>
          <cell r="N1188" t="str">
            <v>Resource</v>
          </cell>
          <cell r="Q1188" t="str">
            <v>yes</v>
          </cell>
          <cell r="X1188" t="str">
            <v xml:space="preserve"> </v>
          </cell>
          <cell r="Y1188" t="str">
            <v xml:space="preserve"> </v>
          </cell>
          <cell r="Z1188" t="str">
            <v xml:space="preserve"> </v>
          </cell>
        </row>
        <row r="1189">
          <cell r="B1189" t="str">
            <v>M10</v>
          </cell>
          <cell r="F1189">
            <v>2</v>
          </cell>
          <cell r="G1189">
            <v>110227</v>
          </cell>
          <cell r="K1189" t="str">
            <v>PSS</v>
          </cell>
          <cell r="M1189" t="str">
            <v>DEL</v>
          </cell>
          <cell r="N1189" t="str">
            <v>Resource</v>
          </cell>
          <cell r="Q1189" t="str">
            <v>yes</v>
          </cell>
          <cell r="X1189" t="str">
            <v xml:space="preserve"> </v>
          </cell>
          <cell r="Y1189">
            <v>133775</v>
          </cell>
          <cell r="Z1189">
            <v>133775</v>
          </cell>
        </row>
        <row r="1190">
          <cell r="B1190" t="str">
            <v>M10</v>
          </cell>
          <cell r="F1190">
            <v>6</v>
          </cell>
          <cell r="G1190">
            <v>110227</v>
          </cell>
          <cell r="K1190" t="str">
            <v>PSS</v>
          </cell>
          <cell r="M1190" t="str">
            <v>DEL</v>
          </cell>
          <cell r="N1190" t="str">
            <v>Resource</v>
          </cell>
          <cell r="Q1190" t="str">
            <v>yes</v>
          </cell>
          <cell r="X1190" t="str">
            <v xml:space="preserve"> </v>
          </cell>
          <cell r="Y1190" t="str">
            <v xml:space="preserve"> </v>
          </cell>
          <cell r="Z1190" t="str">
            <v xml:space="preserve"> </v>
          </cell>
        </row>
        <row r="1191">
          <cell r="B1191" t="str">
            <v>M10</v>
          </cell>
          <cell r="F1191">
            <v>6</v>
          </cell>
          <cell r="G1191">
            <v>110227</v>
          </cell>
          <cell r="K1191" t="str">
            <v>PSS</v>
          </cell>
          <cell r="M1191" t="str">
            <v>DEL</v>
          </cell>
          <cell r="N1191" t="str">
            <v>Resource</v>
          </cell>
          <cell r="Q1191" t="str">
            <v>yes</v>
          </cell>
          <cell r="X1191" t="str">
            <v xml:space="preserve"> </v>
          </cell>
          <cell r="Y1191" t="str">
            <v xml:space="preserve"> </v>
          </cell>
          <cell r="Z1191" t="str">
            <v xml:space="preserve"> </v>
          </cell>
        </row>
        <row r="1192">
          <cell r="B1192" t="str">
            <v>M10</v>
          </cell>
          <cell r="F1192">
            <v>1</v>
          </cell>
          <cell r="G1192">
            <v>110228</v>
          </cell>
          <cell r="K1192" t="str">
            <v>PSS</v>
          </cell>
          <cell r="M1192" t="str">
            <v>DEL</v>
          </cell>
          <cell r="N1192" t="str">
            <v>Resource</v>
          </cell>
          <cell r="Q1192" t="str">
            <v>yes</v>
          </cell>
          <cell r="X1192">
            <v>428910</v>
          </cell>
          <cell r="Y1192" t="str">
            <v xml:space="preserve"> </v>
          </cell>
          <cell r="Z1192" t="str">
            <v xml:space="preserve"> </v>
          </cell>
        </row>
        <row r="1193">
          <cell r="B1193" t="str">
            <v>M10</v>
          </cell>
          <cell r="F1193">
            <v>4</v>
          </cell>
          <cell r="G1193">
            <v>110228</v>
          </cell>
          <cell r="K1193" t="str">
            <v>PSS</v>
          </cell>
          <cell r="M1193" t="str">
            <v>DEL</v>
          </cell>
          <cell r="N1193" t="str">
            <v>Resource</v>
          </cell>
          <cell r="Q1193" t="str">
            <v>yes</v>
          </cell>
          <cell r="X1193">
            <v>-214455</v>
          </cell>
          <cell r="Y1193">
            <v>-163790</v>
          </cell>
          <cell r="Z1193">
            <v>-141473</v>
          </cell>
        </row>
        <row r="1194">
          <cell r="B1194" t="str">
            <v>L46</v>
          </cell>
          <cell r="F1194">
            <v>12</v>
          </cell>
          <cell r="G1194">
            <v>180700</v>
          </cell>
          <cell r="K1194">
            <v>0</v>
          </cell>
          <cell r="M1194" t="str">
            <v>AME</v>
          </cell>
          <cell r="N1194" t="str">
            <v>Resource</v>
          </cell>
          <cell r="Q1194" t="str">
            <v>no</v>
          </cell>
          <cell r="X1194" t="str">
            <v xml:space="preserve"> </v>
          </cell>
          <cell r="Y1194" t="str">
            <v xml:space="preserve"> </v>
          </cell>
          <cell r="Z1194" t="str">
            <v xml:space="preserve"> </v>
          </cell>
        </row>
        <row r="1195">
          <cell r="B1195" t="str">
            <v>M10</v>
          </cell>
          <cell r="F1195">
            <v>4</v>
          </cell>
          <cell r="G1195">
            <v>110228</v>
          </cell>
          <cell r="K1195" t="str">
            <v>PSS</v>
          </cell>
          <cell r="M1195" t="str">
            <v>DEL</v>
          </cell>
          <cell r="N1195" t="str">
            <v>Resource</v>
          </cell>
          <cell r="Q1195" t="str">
            <v>yes</v>
          </cell>
          <cell r="X1195" t="str">
            <v xml:space="preserve"> </v>
          </cell>
          <cell r="Y1195">
            <v>-30000</v>
          </cell>
          <cell r="Z1195">
            <v>-50000</v>
          </cell>
        </row>
        <row r="1196">
          <cell r="B1196" t="str">
            <v>L46</v>
          </cell>
          <cell r="F1196">
            <v>12</v>
          </cell>
          <cell r="G1196">
            <v>180701</v>
          </cell>
          <cell r="K1196">
            <v>0</v>
          </cell>
          <cell r="M1196" t="str">
            <v>AME</v>
          </cell>
          <cell r="N1196" t="str">
            <v>Resource</v>
          </cell>
          <cell r="Q1196" t="str">
            <v>no</v>
          </cell>
          <cell r="X1196" t="str">
            <v xml:space="preserve"> </v>
          </cell>
          <cell r="Y1196">
            <v>-53933</v>
          </cell>
          <cell r="Z1196">
            <v>-57170</v>
          </cell>
        </row>
        <row r="1197">
          <cell r="B1197" t="str">
            <v>M10</v>
          </cell>
          <cell r="F1197">
            <v>4</v>
          </cell>
          <cell r="G1197">
            <v>110228</v>
          </cell>
          <cell r="K1197" t="str">
            <v>PSS</v>
          </cell>
          <cell r="M1197" t="str">
            <v>DEL</v>
          </cell>
          <cell r="N1197" t="str">
            <v>Resource</v>
          </cell>
          <cell r="Q1197" t="str">
            <v>yes</v>
          </cell>
          <cell r="X1197" t="str">
            <v xml:space="preserve"> </v>
          </cell>
          <cell r="Y1197">
            <v>-20000</v>
          </cell>
          <cell r="Z1197">
            <v>-40000</v>
          </cell>
        </row>
        <row r="1198">
          <cell r="B1198" t="str">
            <v>M10</v>
          </cell>
          <cell r="F1198">
            <v>4</v>
          </cell>
          <cell r="G1198">
            <v>110228</v>
          </cell>
          <cell r="K1198" t="str">
            <v>PSS</v>
          </cell>
          <cell r="M1198" t="str">
            <v>DEL</v>
          </cell>
          <cell r="N1198" t="str">
            <v>Resource</v>
          </cell>
          <cell r="Q1198" t="str">
            <v>yes</v>
          </cell>
          <cell r="X1198" t="str">
            <v xml:space="preserve"> </v>
          </cell>
          <cell r="Y1198">
            <v>-215120</v>
          </cell>
          <cell r="Z1198">
            <v>-197437</v>
          </cell>
        </row>
        <row r="1199">
          <cell r="B1199" t="str">
            <v>M10</v>
          </cell>
          <cell r="F1199">
            <v>8</v>
          </cell>
          <cell r="G1199">
            <v>110228</v>
          </cell>
          <cell r="K1199" t="str">
            <v>PSS</v>
          </cell>
          <cell r="M1199" t="str">
            <v>DEL</v>
          </cell>
          <cell r="N1199" t="str">
            <v>Resource</v>
          </cell>
          <cell r="Q1199" t="str">
            <v>yes</v>
          </cell>
          <cell r="X1199" t="str">
            <v xml:space="preserve"> </v>
          </cell>
          <cell r="Y1199" t="str">
            <v xml:space="preserve"> </v>
          </cell>
          <cell r="Z1199" t="str">
            <v xml:space="preserve"> </v>
          </cell>
        </row>
        <row r="1200">
          <cell r="B1200" t="str">
            <v>M10</v>
          </cell>
          <cell r="F1200">
            <v>2</v>
          </cell>
          <cell r="G1200">
            <v>110228</v>
          </cell>
          <cell r="K1200" t="str">
            <v>PSS</v>
          </cell>
          <cell r="M1200" t="str">
            <v>DEL</v>
          </cell>
          <cell r="N1200" t="str">
            <v>Resource</v>
          </cell>
          <cell r="Q1200" t="str">
            <v>yes</v>
          </cell>
          <cell r="X1200" t="str">
            <v xml:space="preserve"> </v>
          </cell>
          <cell r="Y1200">
            <v>428910</v>
          </cell>
          <cell r="Z1200">
            <v>428910</v>
          </cell>
        </row>
        <row r="1201">
          <cell r="B1201" t="str">
            <v>M10</v>
          </cell>
          <cell r="F1201">
            <v>1</v>
          </cell>
          <cell r="G1201">
            <v>110229</v>
          </cell>
          <cell r="K1201" t="str">
            <v>PSS</v>
          </cell>
          <cell r="M1201" t="str">
            <v>DEL</v>
          </cell>
          <cell r="N1201" t="str">
            <v>Resource</v>
          </cell>
          <cell r="Q1201" t="str">
            <v>yes</v>
          </cell>
          <cell r="X1201">
            <v>94859</v>
          </cell>
          <cell r="Y1201" t="str">
            <v xml:space="preserve"> </v>
          </cell>
          <cell r="Z1201" t="str">
            <v xml:space="preserve"> </v>
          </cell>
        </row>
        <row r="1202">
          <cell r="B1202" t="str">
            <v>M10</v>
          </cell>
          <cell r="F1202">
            <v>2</v>
          </cell>
          <cell r="G1202">
            <v>110229</v>
          </cell>
          <cell r="K1202" t="str">
            <v>PSS</v>
          </cell>
          <cell r="M1202" t="str">
            <v>DEL</v>
          </cell>
          <cell r="N1202" t="str">
            <v>Resource</v>
          </cell>
          <cell r="Q1202" t="str">
            <v>yes</v>
          </cell>
          <cell r="X1202" t="str">
            <v xml:space="preserve"> </v>
          </cell>
          <cell r="Y1202">
            <v>94859</v>
          </cell>
          <cell r="Z1202">
            <v>94859</v>
          </cell>
        </row>
        <row r="1203">
          <cell r="B1203" t="str">
            <v>L46</v>
          </cell>
          <cell r="F1203">
            <v>12</v>
          </cell>
          <cell r="G1203">
            <v>180701</v>
          </cell>
          <cell r="K1203">
            <v>0</v>
          </cell>
          <cell r="M1203" t="str">
            <v>AME</v>
          </cell>
          <cell r="N1203" t="str">
            <v>Resource</v>
          </cell>
          <cell r="Q1203" t="str">
            <v>no</v>
          </cell>
          <cell r="X1203" t="str">
            <v xml:space="preserve"> </v>
          </cell>
          <cell r="Y1203" t="str">
            <v xml:space="preserve"> </v>
          </cell>
          <cell r="Z1203" t="str">
            <v xml:space="preserve"> </v>
          </cell>
        </row>
        <row r="1204">
          <cell r="B1204" t="str">
            <v>G20</v>
          </cell>
          <cell r="F1204">
            <v>3</v>
          </cell>
          <cell r="G1204">
            <v>110101</v>
          </cell>
          <cell r="K1204">
            <v>0</v>
          </cell>
          <cell r="M1204" t="str">
            <v>DEL</v>
          </cell>
          <cell r="N1204" t="str">
            <v>Resource</v>
          </cell>
          <cell r="Q1204" t="str">
            <v>no</v>
          </cell>
          <cell r="X1204" t="str">
            <v xml:space="preserve"> </v>
          </cell>
          <cell r="Y1204" t="str">
            <v xml:space="preserve"> </v>
          </cell>
          <cell r="Z1204" t="str">
            <v xml:space="preserve"> </v>
          </cell>
        </row>
        <row r="1205">
          <cell r="B1205" t="str">
            <v>M10</v>
          </cell>
          <cell r="F1205">
            <v>1</v>
          </cell>
          <cell r="G1205">
            <v>110230</v>
          </cell>
          <cell r="K1205" t="str">
            <v>PSS</v>
          </cell>
          <cell r="M1205" t="str">
            <v>DEL</v>
          </cell>
          <cell r="N1205" t="str">
            <v>Resource</v>
          </cell>
          <cell r="Q1205" t="str">
            <v>yes</v>
          </cell>
          <cell r="X1205">
            <v>100000</v>
          </cell>
          <cell r="Y1205" t="str">
            <v xml:space="preserve"> </v>
          </cell>
          <cell r="Z1205" t="str">
            <v xml:space="preserve"> </v>
          </cell>
        </row>
        <row r="1206">
          <cell r="B1206" t="str">
            <v>M10</v>
          </cell>
          <cell r="F1206">
            <v>2</v>
          </cell>
          <cell r="G1206">
            <v>110230</v>
          </cell>
          <cell r="K1206" t="str">
            <v>PSS</v>
          </cell>
          <cell r="M1206" t="str">
            <v>DEL</v>
          </cell>
          <cell r="N1206" t="str">
            <v>Resource</v>
          </cell>
          <cell r="Q1206" t="str">
            <v>yes</v>
          </cell>
          <cell r="X1206" t="str">
            <v xml:space="preserve"> </v>
          </cell>
          <cell r="Y1206" t="str">
            <v xml:space="preserve"> </v>
          </cell>
          <cell r="Z1206" t="str">
            <v xml:space="preserve"> </v>
          </cell>
        </row>
        <row r="1207">
          <cell r="B1207" t="str">
            <v>M10</v>
          </cell>
          <cell r="F1207">
            <v>8</v>
          </cell>
          <cell r="G1207">
            <v>110230</v>
          </cell>
          <cell r="K1207" t="str">
            <v>PSS</v>
          </cell>
          <cell r="M1207" t="str">
            <v>DEL</v>
          </cell>
          <cell r="N1207" t="str">
            <v>Resource</v>
          </cell>
          <cell r="Q1207" t="str">
            <v>yes</v>
          </cell>
          <cell r="X1207" t="str">
            <v xml:space="preserve"> </v>
          </cell>
          <cell r="Y1207" t="str">
            <v xml:space="preserve"> </v>
          </cell>
          <cell r="Z1207" t="str">
            <v xml:space="preserve"> </v>
          </cell>
        </row>
        <row r="1208">
          <cell r="B1208" t="str">
            <v>M10</v>
          </cell>
          <cell r="F1208">
            <v>2</v>
          </cell>
          <cell r="G1208">
            <v>110230</v>
          </cell>
          <cell r="K1208" t="str">
            <v>PSS</v>
          </cell>
          <cell r="M1208" t="str">
            <v>DEL</v>
          </cell>
          <cell r="N1208" t="str">
            <v>Resource</v>
          </cell>
          <cell r="Q1208" t="str">
            <v>yes</v>
          </cell>
          <cell r="X1208" t="str">
            <v xml:space="preserve"> </v>
          </cell>
          <cell r="Y1208">
            <v>100000</v>
          </cell>
          <cell r="Z1208">
            <v>100000</v>
          </cell>
        </row>
        <row r="1209">
          <cell r="B1209" t="str">
            <v>G20</v>
          </cell>
          <cell r="F1209">
            <v>3</v>
          </cell>
          <cell r="G1209">
            <v>110101</v>
          </cell>
          <cell r="K1209">
            <v>0</v>
          </cell>
          <cell r="M1209" t="str">
            <v>DEL</v>
          </cell>
          <cell r="N1209" t="str">
            <v>Resource</v>
          </cell>
          <cell r="Q1209" t="str">
            <v>no</v>
          </cell>
          <cell r="X1209" t="str">
            <v xml:space="preserve"> </v>
          </cell>
          <cell r="Y1209" t="str">
            <v xml:space="preserve"> </v>
          </cell>
          <cell r="Z1209" t="str">
            <v xml:space="preserve"> </v>
          </cell>
        </row>
        <row r="1210">
          <cell r="B1210" t="str">
            <v>M10</v>
          </cell>
          <cell r="F1210">
            <v>1</v>
          </cell>
          <cell r="G1210">
            <v>110231</v>
          </cell>
          <cell r="K1210" t="str">
            <v>PSS</v>
          </cell>
          <cell r="M1210" t="str">
            <v>DEL</v>
          </cell>
          <cell r="N1210" t="str">
            <v>Resource</v>
          </cell>
          <cell r="Q1210" t="str">
            <v>yes</v>
          </cell>
          <cell r="X1210">
            <v>542000</v>
          </cell>
          <cell r="Y1210" t="str">
            <v xml:space="preserve"> </v>
          </cell>
          <cell r="Z1210" t="str">
            <v xml:space="preserve"> </v>
          </cell>
        </row>
        <row r="1211">
          <cell r="B1211" t="str">
            <v>X11</v>
          </cell>
          <cell r="F1211">
            <v>4</v>
          </cell>
          <cell r="G1211">
            <v>110302</v>
          </cell>
          <cell r="K1211">
            <v>0</v>
          </cell>
          <cell r="M1211" t="str">
            <v>DEL</v>
          </cell>
          <cell r="N1211" t="str">
            <v>Resource</v>
          </cell>
          <cell r="Q1211" t="str">
            <v>no</v>
          </cell>
          <cell r="X1211">
            <v>-32</v>
          </cell>
          <cell r="Y1211">
            <v>-32</v>
          </cell>
          <cell r="Z1211">
            <v>-32</v>
          </cell>
        </row>
        <row r="1212">
          <cell r="B1212" t="str">
            <v>E15</v>
          </cell>
          <cell r="F1212">
            <v>1</v>
          </cell>
          <cell r="G1212">
            <v>110306</v>
          </cell>
          <cell r="K1212">
            <v>0</v>
          </cell>
          <cell r="M1212" t="str">
            <v>DEL</v>
          </cell>
          <cell r="N1212" t="str">
            <v>Capital</v>
          </cell>
          <cell r="Q1212" t="str">
            <v>no</v>
          </cell>
          <cell r="X1212">
            <v>6027</v>
          </cell>
          <cell r="Y1212" t="str">
            <v xml:space="preserve"> </v>
          </cell>
          <cell r="Z1212" t="str">
            <v xml:space="preserve"> </v>
          </cell>
        </row>
        <row r="1213">
          <cell r="B1213" t="str">
            <v>X11</v>
          </cell>
          <cell r="F1213">
            <v>1</v>
          </cell>
          <cell r="G1213">
            <v>110401</v>
          </cell>
          <cell r="K1213">
            <v>0</v>
          </cell>
          <cell r="M1213" t="str">
            <v>DEL</v>
          </cell>
          <cell r="N1213" t="str">
            <v>Resource</v>
          </cell>
          <cell r="Q1213" t="str">
            <v>no</v>
          </cell>
          <cell r="X1213" t="str">
            <v xml:space="preserve"> </v>
          </cell>
          <cell r="Y1213" t="str">
            <v xml:space="preserve"> </v>
          </cell>
          <cell r="Z1213" t="str">
            <v xml:space="preserve"> </v>
          </cell>
        </row>
        <row r="1214">
          <cell r="B1214" t="str">
            <v>E15</v>
          </cell>
          <cell r="F1214">
            <v>2</v>
          </cell>
          <cell r="G1214">
            <v>110306</v>
          </cell>
          <cell r="K1214">
            <v>0</v>
          </cell>
          <cell r="M1214" t="str">
            <v>DEL</v>
          </cell>
          <cell r="N1214" t="str">
            <v>Capital</v>
          </cell>
          <cell r="Q1214" t="str">
            <v>no</v>
          </cell>
          <cell r="X1214" t="str">
            <v xml:space="preserve"> </v>
          </cell>
          <cell r="Y1214">
            <v>6027</v>
          </cell>
          <cell r="Z1214">
            <v>6027</v>
          </cell>
        </row>
        <row r="1215">
          <cell r="B1215" t="str">
            <v>E15</v>
          </cell>
          <cell r="F1215">
            <v>6</v>
          </cell>
          <cell r="G1215">
            <v>110306</v>
          </cell>
          <cell r="K1215">
            <v>0</v>
          </cell>
          <cell r="M1215" t="str">
            <v>DEL</v>
          </cell>
          <cell r="N1215" t="str">
            <v>Capital</v>
          </cell>
          <cell r="Q1215" t="str">
            <v>no</v>
          </cell>
          <cell r="X1215" t="str">
            <v xml:space="preserve"> </v>
          </cell>
          <cell r="Y1215" t="str">
            <v xml:space="preserve"> </v>
          </cell>
          <cell r="Z1215" t="str">
            <v xml:space="preserve"> </v>
          </cell>
        </row>
        <row r="1216">
          <cell r="B1216" t="str">
            <v>H35</v>
          </cell>
          <cell r="F1216">
            <v>1</v>
          </cell>
          <cell r="G1216">
            <v>110402</v>
          </cell>
          <cell r="K1216">
            <v>0</v>
          </cell>
          <cell r="M1216" t="str">
            <v>DEL</v>
          </cell>
          <cell r="N1216" t="str">
            <v>Capital</v>
          </cell>
          <cell r="Q1216" t="str">
            <v>no</v>
          </cell>
          <cell r="X1216" t="str">
            <v xml:space="preserve"> </v>
          </cell>
          <cell r="Y1216" t="str">
            <v xml:space="preserve"> </v>
          </cell>
          <cell r="Z1216" t="str">
            <v xml:space="preserve"> </v>
          </cell>
        </row>
        <row r="1217">
          <cell r="B1217" t="str">
            <v>H35</v>
          </cell>
          <cell r="F1217">
            <v>1</v>
          </cell>
          <cell r="G1217">
            <v>110409</v>
          </cell>
          <cell r="K1217">
            <v>0</v>
          </cell>
          <cell r="M1217" t="str">
            <v>DEL</v>
          </cell>
          <cell r="N1217" t="str">
            <v>Capital</v>
          </cell>
          <cell r="Q1217" t="str">
            <v>no</v>
          </cell>
          <cell r="X1217">
            <v>256</v>
          </cell>
          <cell r="Y1217" t="str">
            <v xml:space="preserve"> </v>
          </cell>
          <cell r="Z1217" t="str">
            <v xml:space="preserve"> </v>
          </cell>
        </row>
        <row r="1218">
          <cell r="B1218" t="str">
            <v>H35</v>
          </cell>
          <cell r="F1218">
            <v>1</v>
          </cell>
          <cell r="G1218">
            <v>110403</v>
          </cell>
          <cell r="K1218">
            <v>0</v>
          </cell>
          <cell r="M1218" t="str">
            <v>DEL</v>
          </cell>
          <cell r="N1218" t="str">
            <v>Capital</v>
          </cell>
          <cell r="Q1218" t="str">
            <v>no</v>
          </cell>
          <cell r="X1218" t="str">
            <v xml:space="preserve"> </v>
          </cell>
          <cell r="Y1218" t="str">
            <v xml:space="preserve"> </v>
          </cell>
          <cell r="Z1218" t="str">
            <v xml:space="preserve"> </v>
          </cell>
        </row>
        <row r="1219">
          <cell r="B1219" t="str">
            <v>H35</v>
          </cell>
          <cell r="F1219">
            <v>1</v>
          </cell>
          <cell r="G1219">
            <v>110403</v>
          </cell>
          <cell r="K1219">
            <v>0</v>
          </cell>
          <cell r="M1219" t="str">
            <v>DEL</v>
          </cell>
          <cell r="N1219" t="str">
            <v>Capital</v>
          </cell>
          <cell r="Q1219" t="str">
            <v>no</v>
          </cell>
          <cell r="X1219" t="str">
            <v xml:space="preserve"> </v>
          </cell>
          <cell r="Y1219" t="str">
            <v xml:space="preserve"> </v>
          </cell>
          <cell r="Z1219" t="str">
            <v xml:space="preserve"> </v>
          </cell>
        </row>
        <row r="1220">
          <cell r="B1220" t="str">
            <v>H35</v>
          </cell>
          <cell r="F1220">
            <v>6</v>
          </cell>
          <cell r="G1220">
            <v>110409</v>
          </cell>
          <cell r="K1220">
            <v>0</v>
          </cell>
          <cell r="M1220" t="str">
            <v>DEL</v>
          </cell>
          <cell r="N1220" t="str">
            <v>Capital</v>
          </cell>
          <cell r="Q1220" t="str">
            <v>no</v>
          </cell>
          <cell r="X1220">
            <v>-256</v>
          </cell>
          <cell r="Y1220">
            <v>-256</v>
          </cell>
          <cell r="Z1220">
            <v>-256</v>
          </cell>
        </row>
        <row r="1221">
          <cell r="B1221" t="str">
            <v>M10</v>
          </cell>
          <cell r="F1221">
            <v>4</v>
          </cell>
          <cell r="G1221">
            <v>110231</v>
          </cell>
          <cell r="K1221" t="str">
            <v>PSS</v>
          </cell>
          <cell r="M1221" t="str">
            <v>DEL</v>
          </cell>
          <cell r="N1221" t="str">
            <v>Resource</v>
          </cell>
          <cell r="Q1221" t="str">
            <v>yes</v>
          </cell>
          <cell r="X1221">
            <v>94857</v>
          </cell>
          <cell r="Y1221" t="str">
            <v xml:space="preserve"> </v>
          </cell>
          <cell r="Z1221" t="str">
            <v xml:space="preserve"> </v>
          </cell>
        </row>
        <row r="1222">
          <cell r="B1222" t="str">
            <v>H35</v>
          </cell>
          <cell r="F1222">
            <v>2</v>
          </cell>
          <cell r="G1222">
            <v>110409</v>
          </cell>
          <cell r="K1222">
            <v>0</v>
          </cell>
          <cell r="M1222" t="str">
            <v>DEL</v>
          </cell>
          <cell r="N1222" t="str">
            <v>Capital</v>
          </cell>
          <cell r="Q1222" t="str">
            <v>no</v>
          </cell>
          <cell r="X1222" t="str">
            <v xml:space="preserve"> </v>
          </cell>
          <cell r="Y1222">
            <v>256</v>
          </cell>
          <cell r="Z1222">
            <v>256</v>
          </cell>
        </row>
        <row r="1223">
          <cell r="B1223" t="str">
            <v>H35</v>
          </cell>
          <cell r="F1223">
            <v>6</v>
          </cell>
          <cell r="G1223">
            <v>110402</v>
          </cell>
          <cell r="K1223">
            <v>0</v>
          </cell>
          <cell r="M1223" t="str">
            <v>DEL</v>
          </cell>
          <cell r="N1223" t="str">
            <v>Capital</v>
          </cell>
          <cell r="Q1223" t="str">
            <v>no</v>
          </cell>
          <cell r="X1223" t="str">
            <v xml:space="preserve"> </v>
          </cell>
          <cell r="Y1223" t="str">
            <v xml:space="preserve"> </v>
          </cell>
          <cell r="Z1223" t="str">
            <v xml:space="preserve"> </v>
          </cell>
        </row>
        <row r="1224">
          <cell r="B1224" t="str">
            <v>H35</v>
          </cell>
          <cell r="F1224">
            <v>6</v>
          </cell>
          <cell r="G1224">
            <v>110409</v>
          </cell>
          <cell r="K1224">
            <v>0</v>
          </cell>
          <cell r="M1224" t="str">
            <v>DEL</v>
          </cell>
          <cell r="N1224" t="str">
            <v>Capital</v>
          </cell>
          <cell r="Q1224" t="str">
            <v>no</v>
          </cell>
          <cell r="X1224" t="str">
            <v xml:space="preserve"> </v>
          </cell>
          <cell r="Y1224" t="str">
            <v xml:space="preserve"> </v>
          </cell>
          <cell r="Z1224" t="str">
            <v xml:space="preserve"> </v>
          </cell>
        </row>
        <row r="1225">
          <cell r="B1225" t="str">
            <v>M10</v>
          </cell>
          <cell r="F1225">
            <v>4</v>
          </cell>
          <cell r="G1225">
            <v>110231</v>
          </cell>
          <cell r="K1225" t="str">
            <v>PSS</v>
          </cell>
          <cell r="M1225" t="str">
            <v>DEL</v>
          </cell>
          <cell r="N1225" t="str">
            <v>Resource</v>
          </cell>
          <cell r="Q1225" t="str">
            <v>yes</v>
          </cell>
          <cell r="X1225">
            <v>246</v>
          </cell>
          <cell r="Y1225" t="str">
            <v xml:space="preserve"> </v>
          </cell>
          <cell r="Z1225" t="str">
            <v xml:space="preserve"> </v>
          </cell>
        </row>
        <row r="1226">
          <cell r="B1226" t="str">
            <v>M10</v>
          </cell>
          <cell r="F1226">
            <v>4</v>
          </cell>
          <cell r="G1226">
            <v>110231</v>
          </cell>
          <cell r="K1226" t="str">
            <v>PSS</v>
          </cell>
          <cell r="M1226" t="str">
            <v>DEL</v>
          </cell>
          <cell r="N1226" t="str">
            <v>Resource</v>
          </cell>
          <cell r="Q1226" t="str">
            <v>yes</v>
          </cell>
          <cell r="X1226">
            <v>4897</v>
          </cell>
          <cell r="Y1226" t="str">
            <v xml:space="preserve"> </v>
          </cell>
          <cell r="Z1226" t="str">
            <v xml:space="preserve"> </v>
          </cell>
        </row>
        <row r="1227">
          <cell r="B1227" t="str">
            <v>M10</v>
          </cell>
          <cell r="F1227">
            <v>2</v>
          </cell>
          <cell r="G1227">
            <v>110231</v>
          </cell>
          <cell r="K1227" t="str">
            <v>PSS</v>
          </cell>
          <cell r="M1227" t="str">
            <v>DEL</v>
          </cell>
          <cell r="N1227" t="str">
            <v>Resource</v>
          </cell>
          <cell r="Q1227" t="str">
            <v>yes</v>
          </cell>
          <cell r="X1227" t="str">
            <v xml:space="preserve"> </v>
          </cell>
          <cell r="Y1227" t="str">
            <v xml:space="preserve"> </v>
          </cell>
          <cell r="Z1227" t="str">
            <v xml:space="preserve"> </v>
          </cell>
        </row>
        <row r="1228">
          <cell r="B1228" t="str">
            <v>M10</v>
          </cell>
          <cell r="F1228">
            <v>8</v>
          </cell>
          <cell r="G1228">
            <v>110231</v>
          </cell>
          <cell r="K1228" t="str">
            <v>PSS</v>
          </cell>
          <cell r="M1228" t="str">
            <v>DEL</v>
          </cell>
          <cell r="N1228" t="str">
            <v>Resource</v>
          </cell>
          <cell r="Q1228" t="str">
            <v>yes</v>
          </cell>
          <cell r="X1228" t="str">
            <v xml:space="preserve"> </v>
          </cell>
          <cell r="Y1228" t="str">
            <v xml:space="preserve"> </v>
          </cell>
          <cell r="Z1228" t="str">
            <v xml:space="preserve"> </v>
          </cell>
        </row>
        <row r="1229">
          <cell r="B1229" t="str">
            <v>M10</v>
          </cell>
          <cell r="F1229">
            <v>2</v>
          </cell>
          <cell r="G1229">
            <v>110231</v>
          </cell>
          <cell r="K1229" t="str">
            <v>PSS</v>
          </cell>
          <cell r="M1229" t="str">
            <v>DEL</v>
          </cell>
          <cell r="N1229" t="str">
            <v>Resource</v>
          </cell>
          <cell r="Q1229" t="str">
            <v>yes</v>
          </cell>
          <cell r="X1229" t="str">
            <v xml:space="preserve"> </v>
          </cell>
          <cell r="Y1229">
            <v>542000</v>
          </cell>
          <cell r="Z1229">
            <v>542000</v>
          </cell>
        </row>
        <row r="1230">
          <cell r="B1230" t="str">
            <v>F55</v>
          </cell>
          <cell r="F1230">
            <v>1</v>
          </cell>
          <cell r="G1230">
            <v>180700</v>
          </cell>
          <cell r="K1230">
            <v>0</v>
          </cell>
          <cell r="M1230" t="str">
            <v>? Non-Rab</v>
          </cell>
          <cell r="N1230" t="str">
            <v>? Non-Rab</v>
          </cell>
          <cell r="Q1230" t="str">
            <v>no</v>
          </cell>
          <cell r="X1230" t="str">
            <v xml:space="preserve"> </v>
          </cell>
          <cell r="Y1230" t="str">
            <v xml:space="preserve"> </v>
          </cell>
          <cell r="Z1230" t="str">
            <v xml:space="preserve"> </v>
          </cell>
        </row>
        <row r="1231">
          <cell r="B1231" t="str">
            <v>F55</v>
          </cell>
          <cell r="F1231">
            <v>1</v>
          </cell>
          <cell r="G1231">
            <v>500000</v>
          </cell>
          <cell r="K1231">
            <v>0</v>
          </cell>
          <cell r="M1231" t="str">
            <v>? Non-Rab</v>
          </cell>
          <cell r="N1231" t="str">
            <v>? Non-Rab</v>
          </cell>
          <cell r="Q1231" t="str">
            <v>no</v>
          </cell>
          <cell r="X1231" t="str">
            <v xml:space="preserve"> </v>
          </cell>
          <cell r="Y1231" t="str">
            <v xml:space="preserve"> </v>
          </cell>
          <cell r="Z1231" t="str">
            <v xml:space="preserve"> </v>
          </cell>
        </row>
        <row r="1232">
          <cell r="B1232" t="str">
            <v>F55</v>
          </cell>
          <cell r="F1232">
            <v>5</v>
          </cell>
          <cell r="G1232">
            <v>180700</v>
          </cell>
          <cell r="K1232">
            <v>0</v>
          </cell>
          <cell r="M1232" t="str">
            <v>? Non-Rab</v>
          </cell>
          <cell r="N1232" t="str">
            <v>? Non-Rab</v>
          </cell>
          <cell r="Q1232" t="str">
            <v>no</v>
          </cell>
          <cell r="X1232">
            <v>-2933098</v>
          </cell>
          <cell r="Y1232">
            <v>-2959095</v>
          </cell>
          <cell r="Z1232">
            <v>-2982772</v>
          </cell>
        </row>
        <row r="1233">
          <cell r="B1233" t="str">
            <v>F55</v>
          </cell>
          <cell r="F1233">
            <v>6</v>
          </cell>
          <cell r="G1233">
            <v>180700</v>
          </cell>
          <cell r="K1233">
            <v>0</v>
          </cell>
          <cell r="M1233" t="str">
            <v>? Non-Rab</v>
          </cell>
          <cell r="N1233" t="str">
            <v>? Non-Rab</v>
          </cell>
          <cell r="Q1233" t="str">
            <v>no</v>
          </cell>
          <cell r="X1233">
            <v>2933098</v>
          </cell>
          <cell r="Y1233">
            <v>2959095</v>
          </cell>
          <cell r="Z1233">
            <v>2982772</v>
          </cell>
        </row>
        <row r="1234">
          <cell r="B1234" t="str">
            <v>F55</v>
          </cell>
          <cell r="F1234">
            <v>6</v>
          </cell>
          <cell r="G1234">
            <v>500000</v>
          </cell>
          <cell r="K1234">
            <v>0</v>
          </cell>
          <cell r="M1234" t="str">
            <v>? Non-Rab</v>
          </cell>
          <cell r="N1234" t="str">
            <v>? Non-Rab</v>
          </cell>
          <cell r="Q1234" t="str">
            <v>no</v>
          </cell>
          <cell r="X1234" t="str">
            <v xml:space="preserve"> </v>
          </cell>
          <cell r="Y1234" t="str">
            <v xml:space="preserve"> </v>
          </cell>
          <cell r="Z1234" t="str">
            <v xml:space="preserve"> </v>
          </cell>
        </row>
        <row r="1235">
          <cell r="B1235" t="str">
            <v>F55</v>
          </cell>
          <cell r="F1235">
            <v>2</v>
          </cell>
          <cell r="G1235">
            <v>180700</v>
          </cell>
          <cell r="K1235">
            <v>0</v>
          </cell>
          <cell r="M1235" t="str">
            <v>? Non-Rab</v>
          </cell>
          <cell r="N1235" t="str">
            <v>? Non-Rab</v>
          </cell>
          <cell r="Q1235" t="str">
            <v>no</v>
          </cell>
          <cell r="X1235" t="str">
            <v xml:space="preserve"> </v>
          </cell>
          <cell r="Y1235" t="str">
            <v xml:space="preserve"> </v>
          </cell>
          <cell r="Z1235" t="str">
            <v xml:space="preserve"> </v>
          </cell>
        </row>
        <row r="1236">
          <cell r="B1236" t="str">
            <v>F55</v>
          </cell>
          <cell r="F1236">
            <v>5</v>
          </cell>
          <cell r="G1236">
            <v>180700</v>
          </cell>
          <cell r="K1236">
            <v>0</v>
          </cell>
          <cell r="M1236" t="str">
            <v>? Non-Rab</v>
          </cell>
          <cell r="N1236" t="str">
            <v>? Non-Rab</v>
          </cell>
          <cell r="Q1236" t="str">
            <v>no</v>
          </cell>
          <cell r="X1236" t="str">
            <v xml:space="preserve"> </v>
          </cell>
          <cell r="Y1236" t="str">
            <v xml:space="preserve"> </v>
          </cell>
          <cell r="Z1236" t="str">
            <v xml:space="preserve"> </v>
          </cell>
        </row>
        <row r="1237">
          <cell r="B1237" t="str">
            <v>F55</v>
          </cell>
          <cell r="F1237">
            <v>6</v>
          </cell>
          <cell r="G1237">
            <v>180700</v>
          </cell>
          <cell r="K1237">
            <v>0</v>
          </cell>
          <cell r="M1237" t="str">
            <v>? Non-Rab</v>
          </cell>
          <cell r="N1237" t="str">
            <v>? Non-Rab</v>
          </cell>
          <cell r="Q1237" t="str">
            <v>no</v>
          </cell>
          <cell r="X1237" t="str">
            <v xml:space="preserve"> </v>
          </cell>
          <cell r="Y1237" t="str">
            <v xml:space="preserve"> </v>
          </cell>
          <cell r="Z1237" t="str">
            <v xml:space="preserve"> </v>
          </cell>
        </row>
        <row r="1238">
          <cell r="B1238" t="str">
            <v>F57</v>
          </cell>
          <cell r="F1238">
            <v>1</v>
          </cell>
          <cell r="G1238">
            <v>180700</v>
          </cell>
          <cell r="K1238">
            <v>0</v>
          </cell>
          <cell r="M1238" t="str">
            <v>? Non-Rab</v>
          </cell>
          <cell r="N1238" t="str">
            <v>? Non-Rab</v>
          </cell>
          <cell r="Q1238" t="str">
            <v>no</v>
          </cell>
          <cell r="X1238">
            <v>-300</v>
          </cell>
          <cell r="Y1238" t="str">
            <v xml:space="preserve"> </v>
          </cell>
          <cell r="Z1238" t="str">
            <v xml:space="preserve"> </v>
          </cell>
        </row>
        <row r="1239">
          <cell r="B1239" t="str">
            <v>F57</v>
          </cell>
          <cell r="F1239">
            <v>6</v>
          </cell>
          <cell r="G1239">
            <v>180700</v>
          </cell>
          <cell r="K1239">
            <v>0</v>
          </cell>
          <cell r="M1239" t="str">
            <v>? Non-Rab</v>
          </cell>
          <cell r="N1239" t="str">
            <v>? Non-Rab</v>
          </cell>
          <cell r="Q1239" t="str">
            <v>no</v>
          </cell>
          <cell r="X1239" t="str">
            <v xml:space="preserve"> </v>
          </cell>
          <cell r="Y1239" t="str">
            <v xml:space="preserve"> </v>
          </cell>
          <cell r="Z1239" t="str">
            <v xml:space="preserve"> </v>
          </cell>
        </row>
        <row r="1240">
          <cell r="B1240" t="str">
            <v>F57</v>
          </cell>
          <cell r="F1240">
            <v>6</v>
          </cell>
          <cell r="G1240">
            <v>180700</v>
          </cell>
          <cell r="K1240">
            <v>0</v>
          </cell>
          <cell r="M1240" t="str">
            <v>? Non-Rab</v>
          </cell>
          <cell r="N1240" t="str">
            <v>? Non-Rab</v>
          </cell>
          <cell r="Q1240" t="str">
            <v>no</v>
          </cell>
          <cell r="X1240" t="str">
            <v xml:space="preserve"> </v>
          </cell>
          <cell r="Y1240" t="str">
            <v xml:space="preserve"> </v>
          </cell>
          <cell r="Z1240" t="str">
            <v xml:space="preserve"> </v>
          </cell>
        </row>
        <row r="1241">
          <cell r="B1241" t="str">
            <v>F57</v>
          </cell>
          <cell r="F1241">
            <v>6</v>
          </cell>
          <cell r="G1241">
            <v>180700</v>
          </cell>
          <cell r="K1241">
            <v>0</v>
          </cell>
          <cell r="M1241" t="str">
            <v>? Non-Rab</v>
          </cell>
          <cell r="N1241" t="str">
            <v>? Non-Rab</v>
          </cell>
          <cell r="Q1241" t="str">
            <v>no</v>
          </cell>
          <cell r="X1241" t="str">
            <v xml:space="preserve"> </v>
          </cell>
          <cell r="Y1241" t="str">
            <v xml:space="preserve"> </v>
          </cell>
          <cell r="Z1241" t="str">
            <v xml:space="preserve"> </v>
          </cell>
        </row>
        <row r="1242">
          <cell r="B1242" t="str">
            <v>G20</v>
          </cell>
          <cell r="F1242">
            <v>3</v>
          </cell>
          <cell r="G1242">
            <v>110202</v>
          </cell>
          <cell r="K1242" t="str">
            <v>PSS</v>
          </cell>
          <cell r="M1242" t="str">
            <v>non-budget</v>
          </cell>
          <cell r="N1242" t="str">
            <v>non-budget</v>
          </cell>
          <cell r="Q1242" t="str">
            <v>no</v>
          </cell>
          <cell r="X1242" t="str">
            <v xml:space="preserve"> </v>
          </cell>
          <cell r="Y1242" t="str">
            <v xml:space="preserve"> </v>
          </cell>
          <cell r="Z1242" t="str">
            <v xml:space="preserve"> </v>
          </cell>
        </row>
        <row r="1243">
          <cell r="B1243" t="str">
            <v>F10</v>
          </cell>
          <cell r="F1243">
            <v>1</v>
          </cell>
          <cell r="G1243">
            <v>500000</v>
          </cell>
          <cell r="K1243">
            <v>0</v>
          </cell>
          <cell r="M1243" t="str">
            <v>? Non-Rab</v>
          </cell>
          <cell r="N1243" t="str">
            <v>? Non-Rab</v>
          </cell>
          <cell r="Q1243" t="str">
            <v>no</v>
          </cell>
          <cell r="X1243" t="str">
            <v xml:space="preserve"> </v>
          </cell>
          <cell r="Y1243" t="str">
            <v xml:space="preserve"> </v>
          </cell>
          <cell r="Z1243" t="str">
            <v xml:space="preserve"> </v>
          </cell>
        </row>
        <row r="1244">
          <cell r="B1244" t="str">
            <v>X11</v>
          </cell>
          <cell r="F1244">
            <v>1</v>
          </cell>
          <cell r="G1244">
            <v>110401</v>
          </cell>
          <cell r="K1244">
            <v>0</v>
          </cell>
          <cell r="M1244" t="str">
            <v>DEL</v>
          </cell>
          <cell r="N1244" t="str">
            <v>Resource</v>
          </cell>
          <cell r="Q1244" t="str">
            <v>no</v>
          </cell>
          <cell r="X1244" t="str">
            <v xml:space="preserve"> </v>
          </cell>
          <cell r="Y1244" t="str">
            <v xml:space="preserve"> </v>
          </cell>
          <cell r="Z1244" t="str">
            <v xml:space="preserve"> </v>
          </cell>
        </row>
        <row r="1245">
          <cell r="B1245" t="str">
            <v>F40</v>
          </cell>
          <cell r="F1245">
            <v>1</v>
          </cell>
          <cell r="G1245">
            <v>180700</v>
          </cell>
          <cell r="K1245">
            <v>0</v>
          </cell>
          <cell r="M1245" t="str">
            <v>? Non-Rab</v>
          </cell>
          <cell r="N1245" t="str">
            <v>? Non-Rab</v>
          </cell>
          <cell r="Q1245" t="str">
            <v>no</v>
          </cell>
          <cell r="X1245" t="str">
            <v xml:space="preserve"> </v>
          </cell>
          <cell r="Y1245" t="str">
            <v xml:space="preserve"> </v>
          </cell>
          <cell r="Z1245" t="str">
            <v xml:space="preserve"> </v>
          </cell>
        </row>
        <row r="1246">
          <cell r="B1246" t="str">
            <v>F40</v>
          </cell>
          <cell r="F1246">
            <v>1</v>
          </cell>
          <cell r="G1246">
            <v>500000</v>
          </cell>
          <cell r="K1246">
            <v>0</v>
          </cell>
          <cell r="M1246" t="str">
            <v>? Non-Rab</v>
          </cell>
          <cell r="N1246" t="str">
            <v>? Non-Rab</v>
          </cell>
          <cell r="Q1246" t="str">
            <v>no</v>
          </cell>
          <cell r="X1246">
            <v>139215</v>
          </cell>
          <cell r="Y1246" t="str">
            <v xml:space="preserve"> </v>
          </cell>
          <cell r="Z1246" t="str">
            <v xml:space="preserve"> </v>
          </cell>
        </row>
        <row r="1247">
          <cell r="B1247" t="str">
            <v>F40</v>
          </cell>
          <cell r="F1247">
            <v>6</v>
          </cell>
          <cell r="G1247">
            <v>500000</v>
          </cell>
          <cell r="K1247">
            <v>0</v>
          </cell>
          <cell r="M1247" t="str">
            <v>? Non-Rab</v>
          </cell>
          <cell r="N1247" t="str">
            <v>? Non-Rab</v>
          </cell>
          <cell r="Q1247" t="str">
            <v>no</v>
          </cell>
          <cell r="X1247" t="str">
            <v xml:space="preserve"> </v>
          </cell>
          <cell r="Y1247" t="str">
            <v xml:space="preserve"> </v>
          </cell>
          <cell r="Z1247" t="str">
            <v xml:space="preserve"> </v>
          </cell>
        </row>
        <row r="1248">
          <cell r="B1248" t="str">
            <v>F40</v>
          </cell>
          <cell r="F1248">
            <v>6</v>
          </cell>
          <cell r="G1248">
            <v>180700</v>
          </cell>
          <cell r="K1248">
            <v>0</v>
          </cell>
          <cell r="M1248" t="str">
            <v>? Non-Rab</v>
          </cell>
          <cell r="N1248" t="str">
            <v>? Non-Rab</v>
          </cell>
          <cell r="Q1248" t="str">
            <v>no</v>
          </cell>
          <cell r="X1248" t="str">
            <v xml:space="preserve"> </v>
          </cell>
          <cell r="Y1248" t="str">
            <v xml:space="preserve"> </v>
          </cell>
          <cell r="Z1248" t="str">
            <v xml:space="preserve"> </v>
          </cell>
        </row>
        <row r="1249">
          <cell r="B1249" t="str">
            <v>M10</v>
          </cell>
          <cell r="F1249">
            <v>1</v>
          </cell>
          <cell r="G1249">
            <v>110232</v>
          </cell>
          <cell r="K1249" t="str">
            <v>PSS</v>
          </cell>
          <cell r="M1249" t="str">
            <v>DEL</v>
          </cell>
          <cell r="N1249" t="str">
            <v>Resource</v>
          </cell>
          <cell r="Q1249" t="str">
            <v>yes</v>
          </cell>
          <cell r="X1249">
            <v>62750</v>
          </cell>
          <cell r="Y1249" t="str">
            <v xml:space="preserve"> </v>
          </cell>
          <cell r="Z1249" t="str">
            <v xml:space="preserve"> </v>
          </cell>
        </row>
        <row r="1250">
          <cell r="B1250" t="str">
            <v>M10</v>
          </cell>
          <cell r="F1250">
            <v>2</v>
          </cell>
          <cell r="G1250">
            <v>110232</v>
          </cell>
          <cell r="K1250" t="str">
            <v>PSS</v>
          </cell>
          <cell r="M1250" t="str">
            <v>DEL</v>
          </cell>
          <cell r="N1250" t="str">
            <v>Resource</v>
          </cell>
          <cell r="Q1250" t="str">
            <v>yes</v>
          </cell>
          <cell r="X1250" t="str">
            <v xml:space="preserve"> </v>
          </cell>
          <cell r="Y1250">
            <v>62750</v>
          </cell>
          <cell r="Z1250">
            <v>62750</v>
          </cell>
        </row>
        <row r="1251">
          <cell r="B1251" t="str">
            <v>F41</v>
          </cell>
          <cell r="F1251">
            <v>1</v>
          </cell>
          <cell r="G1251">
            <v>500000</v>
          </cell>
          <cell r="K1251">
            <v>0</v>
          </cell>
          <cell r="M1251" t="str">
            <v>? Non-Rab</v>
          </cell>
          <cell r="N1251" t="str">
            <v>? Non-Rab</v>
          </cell>
          <cell r="Q1251" t="str">
            <v>no</v>
          </cell>
          <cell r="X1251">
            <v>568</v>
          </cell>
          <cell r="Y1251" t="str">
            <v xml:space="preserve"> </v>
          </cell>
          <cell r="Z1251" t="str">
            <v xml:space="preserve"> </v>
          </cell>
        </row>
        <row r="1252">
          <cell r="B1252" t="str">
            <v>F45</v>
          </cell>
          <cell r="F1252">
            <v>1</v>
          </cell>
          <cell r="G1252">
            <v>180700</v>
          </cell>
          <cell r="K1252">
            <v>0</v>
          </cell>
          <cell r="M1252" t="str">
            <v>? Non-Rab</v>
          </cell>
          <cell r="N1252" t="str">
            <v>? Non-Rab</v>
          </cell>
          <cell r="Q1252" t="str">
            <v>no</v>
          </cell>
          <cell r="X1252">
            <v>2241549</v>
          </cell>
          <cell r="Y1252" t="str">
            <v xml:space="preserve"> </v>
          </cell>
          <cell r="Z1252" t="str">
            <v xml:space="preserve"> </v>
          </cell>
        </row>
        <row r="1253">
          <cell r="B1253" t="str">
            <v>F45</v>
          </cell>
          <cell r="F1253">
            <v>1</v>
          </cell>
          <cell r="G1253">
            <v>500000</v>
          </cell>
          <cell r="K1253">
            <v>0</v>
          </cell>
          <cell r="M1253" t="str">
            <v>? Non-Rab</v>
          </cell>
          <cell r="N1253" t="str">
            <v>? Non-Rab</v>
          </cell>
          <cell r="Q1253" t="str">
            <v>no</v>
          </cell>
          <cell r="X1253">
            <v>-276020</v>
          </cell>
          <cell r="Y1253" t="str">
            <v xml:space="preserve"> </v>
          </cell>
          <cell r="Z1253" t="str">
            <v xml:space="preserve"> </v>
          </cell>
        </row>
        <row r="1254">
          <cell r="B1254" t="str">
            <v>F45</v>
          </cell>
          <cell r="F1254">
            <v>2</v>
          </cell>
          <cell r="G1254">
            <v>180700</v>
          </cell>
          <cell r="K1254">
            <v>0</v>
          </cell>
          <cell r="M1254" t="str">
            <v>? Non-Rab</v>
          </cell>
          <cell r="N1254" t="str">
            <v>? Non-Rab</v>
          </cell>
          <cell r="Q1254" t="str">
            <v>no</v>
          </cell>
          <cell r="X1254">
            <v>232343</v>
          </cell>
          <cell r="Y1254">
            <v>2696542</v>
          </cell>
          <cell r="Z1254">
            <v>2939231</v>
          </cell>
        </row>
        <row r="1255">
          <cell r="B1255" t="str">
            <v>F45</v>
          </cell>
          <cell r="F1255">
            <v>5</v>
          </cell>
          <cell r="G1255">
            <v>180700</v>
          </cell>
          <cell r="K1255">
            <v>0</v>
          </cell>
          <cell r="M1255" t="str">
            <v>? Non-Rab</v>
          </cell>
          <cell r="N1255" t="str">
            <v>? Non-Rab</v>
          </cell>
          <cell r="Q1255" t="str">
            <v>no</v>
          </cell>
          <cell r="X1255">
            <v>-2473892</v>
          </cell>
          <cell r="Y1255">
            <v>-2696542</v>
          </cell>
          <cell r="Z1255">
            <v>-2939231</v>
          </cell>
        </row>
        <row r="1256">
          <cell r="B1256" t="str">
            <v>F45</v>
          </cell>
          <cell r="F1256">
            <v>5</v>
          </cell>
          <cell r="G1256">
            <v>180700</v>
          </cell>
          <cell r="K1256">
            <v>0</v>
          </cell>
          <cell r="M1256" t="str">
            <v>? Non-Rab</v>
          </cell>
          <cell r="N1256" t="str">
            <v>? Non-Rab</v>
          </cell>
          <cell r="Q1256" t="str">
            <v>no</v>
          </cell>
          <cell r="X1256" t="str">
            <v xml:space="preserve"> </v>
          </cell>
          <cell r="Y1256" t="str">
            <v xml:space="preserve"> </v>
          </cell>
          <cell r="Z1256" t="str">
            <v xml:space="preserve"> </v>
          </cell>
        </row>
        <row r="1257">
          <cell r="B1257" t="str">
            <v>F45</v>
          </cell>
          <cell r="F1257">
            <v>6</v>
          </cell>
          <cell r="G1257">
            <v>180700</v>
          </cell>
          <cell r="K1257">
            <v>0</v>
          </cell>
          <cell r="M1257" t="str">
            <v>? Non-Rab</v>
          </cell>
          <cell r="N1257" t="str">
            <v>? Non-Rab</v>
          </cell>
          <cell r="Q1257" t="str">
            <v>no</v>
          </cell>
          <cell r="X1257">
            <v>2669979</v>
          </cell>
          <cell r="Y1257">
            <v>2682038</v>
          </cell>
          <cell r="Z1257">
            <v>2691058</v>
          </cell>
        </row>
        <row r="1258">
          <cell r="B1258" t="str">
            <v>F45</v>
          </cell>
          <cell r="F1258">
            <v>6</v>
          </cell>
          <cell r="G1258">
            <v>180700</v>
          </cell>
          <cell r="K1258">
            <v>0</v>
          </cell>
          <cell r="M1258" t="str">
            <v>? Non-Rab</v>
          </cell>
          <cell r="N1258" t="str">
            <v>? Non-Rab</v>
          </cell>
          <cell r="Q1258" t="str">
            <v>no</v>
          </cell>
          <cell r="X1258">
            <v>-2669979</v>
          </cell>
          <cell r="Y1258" t="str">
            <v xml:space="preserve"> </v>
          </cell>
          <cell r="Z1258" t="str">
            <v xml:space="preserve"> </v>
          </cell>
        </row>
        <row r="1259">
          <cell r="B1259" t="str">
            <v>F45</v>
          </cell>
          <cell r="F1259">
            <v>6</v>
          </cell>
          <cell r="G1259">
            <v>180700</v>
          </cell>
          <cell r="K1259">
            <v>0</v>
          </cell>
          <cell r="M1259" t="str">
            <v>? Non-Rab</v>
          </cell>
          <cell r="N1259" t="str">
            <v>? Non-Rab</v>
          </cell>
          <cell r="Q1259" t="str">
            <v>no</v>
          </cell>
          <cell r="X1259" t="str">
            <v xml:space="preserve"> </v>
          </cell>
          <cell r="Y1259" t="str">
            <v xml:space="preserve"> </v>
          </cell>
          <cell r="Z1259" t="str">
            <v xml:space="preserve"> </v>
          </cell>
        </row>
        <row r="1260">
          <cell r="B1260" t="str">
            <v>F45</v>
          </cell>
          <cell r="F1260">
            <v>6</v>
          </cell>
          <cell r="G1260">
            <v>180700</v>
          </cell>
          <cell r="K1260">
            <v>0</v>
          </cell>
          <cell r="M1260" t="str">
            <v>? Non-Rab</v>
          </cell>
          <cell r="N1260" t="str">
            <v>? Non-Rab</v>
          </cell>
          <cell r="Q1260" t="str">
            <v>no</v>
          </cell>
          <cell r="X1260" t="str">
            <v xml:space="preserve"> </v>
          </cell>
          <cell r="Y1260" t="str">
            <v xml:space="preserve"> </v>
          </cell>
          <cell r="Z1260" t="str">
            <v xml:space="preserve"> </v>
          </cell>
        </row>
        <row r="1261">
          <cell r="B1261" t="str">
            <v>F45</v>
          </cell>
          <cell r="F1261">
            <v>6</v>
          </cell>
          <cell r="G1261">
            <v>500000</v>
          </cell>
          <cell r="K1261">
            <v>0</v>
          </cell>
          <cell r="M1261" t="str">
            <v>? Non-Rab</v>
          </cell>
          <cell r="N1261" t="str">
            <v>? Non-Rab</v>
          </cell>
          <cell r="Q1261" t="str">
            <v>no</v>
          </cell>
          <cell r="X1261" t="str">
            <v xml:space="preserve"> </v>
          </cell>
          <cell r="Y1261" t="str">
            <v xml:space="preserve"> </v>
          </cell>
          <cell r="Z1261" t="str">
            <v xml:space="preserve"> </v>
          </cell>
        </row>
        <row r="1262">
          <cell r="B1262" t="str">
            <v>F45</v>
          </cell>
          <cell r="F1262">
            <v>6</v>
          </cell>
          <cell r="G1262">
            <v>180700</v>
          </cell>
          <cell r="K1262">
            <v>0</v>
          </cell>
          <cell r="M1262" t="str">
            <v>? Non-Rab</v>
          </cell>
          <cell r="N1262" t="str">
            <v>? Non-Rab</v>
          </cell>
          <cell r="Q1262" t="str">
            <v>no</v>
          </cell>
          <cell r="X1262" t="str">
            <v xml:space="preserve"> </v>
          </cell>
          <cell r="Y1262">
            <v>-2682038</v>
          </cell>
          <cell r="Z1262">
            <v>-2691058</v>
          </cell>
        </row>
        <row r="1263">
          <cell r="B1263" t="str">
            <v>F45</v>
          </cell>
          <cell r="F1263">
            <v>2</v>
          </cell>
          <cell r="G1263">
            <v>180700</v>
          </cell>
          <cell r="K1263">
            <v>0</v>
          </cell>
          <cell r="M1263" t="str">
            <v>? Non-Rab</v>
          </cell>
          <cell r="N1263" t="str">
            <v>? Non-Rab</v>
          </cell>
          <cell r="Q1263" t="str">
            <v>no</v>
          </cell>
          <cell r="X1263" t="str">
            <v xml:space="preserve"> </v>
          </cell>
          <cell r="Y1263" t="str">
            <v xml:space="preserve"> </v>
          </cell>
          <cell r="Z1263" t="str">
            <v xml:space="preserve"> </v>
          </cell>
        </row>
        <row r="1264">
          <cell r="B1264" t="str">
            <v>F45</v>
          </cell>
          <cell r="F1264">
            <v>5</v>
          </cell>
          <cell r="G1264">
            <v>180700</v>
          </cell>
          <cell r="K1264">
            <v>0</v>
          </cell>
          <cell r="M1264" t="str">
            <v>? Non-Rab</v>
          </cell>
          <cell r="N1264" t="str">
            <v>? Non-Rab</v>
          </cell>
          <cell r="Q1264" t="str">
            <v>no</v>
          </cell>
          <cell r="X1264" t="str">
            <v xml:space="preserve"> </v>
          </cell>
          <cell r="Y1264" t="str">
            <v xml:space="preserve"> </v>
          </cell>
          <cell r="Z1264" t="str">
            <v xml:space="preserve"> </v>
          </cell>
        </row>
        <row r="1265">
          <cell r="B1265" t="str">
            <v>F45</v>
          </cell>
          <cell r="F1265">
            <v>6</v>
          </cell>
          <cell r="G1265">
            <v>180700</v>
          </cell>
          <cell r="K1265">
            <v>0</v>
          </cell>
          <cell r="M1265" t="str">
            <v>? Non-Rab</v>
          </cell>
          <cell r="N1265" t="str">
            <v>? Non-Rab</v>
          </cell>
          <cell r="Q1265" t="str">
            <v>no</v>
          </cell>
          <cell r="X1265" t="str">
            <v xml:space="preserve"> </v>
          </cell>
          <cell r="Y1265" t="str">
            <v xml:space="preserve"> </v>
          </cell>
          <cell r="Z1265" t="str">
            <v xml:space="preserve"> </v>
          </cell>
        </row>
        <row r="1266">
          <cell r="B1266" t="str">
            <v>F45</v>
          </cell>
          <cell r="F1266">
            <v>6</v>
          </cell>
          <cell r="G1266">
            <v>180700</v>
          </cell>
          <cell r="K1266">
            <v>0</v>
          </cell>
          <cell r="M1266" t="str">
            <v>? Non-Rab</v>
          </cell>
          <cell r="N1266" t="str">
            <v>? Non-Rab</v>
          </cell>
          <cell r="Q1266" t="str">
            <v>no</v>
          </cell>
          <cell r="X1266" t="str">
            <v xml:space="preserve"> </v>
          </cell>
          <cell r="Y1266" t="str">
            <v xml:space="preserve"> </v>
          </cell>
          <cell r="Z1266" t="str">
            <v xml:space="preserve"> </v>
          </cell>
        </row>
        <row r="1267">
          <cell r="B1267" t="str">
            <v>F45</v>
          </cell>
          <cell r="F1267">
            <v>7</v>
          </cell>
          <cell r="G1267">
            <v>180700</v>
          </cell>
          <cell r="K1267">
            <v>0</v>
          </cell>
          <cell r="M1267" t="str">
            <v>? Non-Rab</v>
          </cell>
          <cell r="N1267" t="str">
            <v>? Non-Rab</v>
          </cell>
          <cell r="Q1267" t="str">
            <v>no</v>
          </cell>
          <cell r="X1267" t="str">
            <v xml:space="preserve"> </v>
          </cell>
          <cell r="Y1267" t="str">
            <v xml:space="preserve"> </v>
          </cell>
          <cell r="Z1267" t="str">
            <v xml:space="preserve"> </v>
          </cell>
        </row>
        <row r="1268">
          <cell r="B1268" t="str">
            <v>M10</v>
          </cell>
          <cell r="F1268">
            <v>1</v>
          </cell>
          <cell r="G1268">
            <v>110233</v>
          </cell>
          <cell r="K1268" t="str">
            <v>PSS</v>
          </cell>
          <cell r="M1268" t="str">
            <v>DEL</v>
          </cell>
          <cell r="N1268" t="str">
            <v>Resource</v>
          </cell>
          <cell r="Q1268" t="str">
            <v>yes</v>
          </cell>
          <cell r="X1268">
            <v>90000</v>
          </cell>
          <cell r="Y1268" t="str">
            <v xml:space="preserve"> </v>
          </cell>
          <cell r="Z1268" t="str">
            <v xml:space="preserve"> </v>
          </cell>
        </row>
        <row r="1269">
          <cell r="B1269" t="str">
            <v>X11</v>
          </cell>
          <cell r="F1269">
            <v>4</v>
          </cell>
          <cell r="G1269">
            <v>110401</v>
          </cell>
          <cell r="K1269">
            <v>0</v>
          </cell>
          <cell r="M1269" t="str">
            <v>DEL</v>
          </cell>
          <cell r="N1269" t="str">
            <v>Resource</v>
          </cell>
          <cell r="Q1269" t="str">
            <v>no</v>
          </cell>
          <cell r="X1269" t="str">
            <v xml:space="preserve"> </v>
          </cell>
          <cell r="Y1269" t="str">
            <v xml:space="preserve"> </v>
          </cell>
          <cell r="Z1269" t="str">
            <v xml:space="preserve"> </v>
          </cell>
        </row>
        <row r="1270">
          <cell r="B1270" t="str">
            <v>F45</v>
          </cell>
          <cell r="F1270">
            <v>6</v>
          </cell>
          <cell r="G1270">
            <v>180700</v>
          </cell>
          <cell r="K1270">
            <v>0</v>
          </cell>
          <cell r="M1270" t="str">
            <v>? Non-Rab</v>
          </cell>
          <cell r="N1270" t="str">
            <v>? Non-Rab</v>
          </cell>
          <cell r="Q1270" t="str">
            <v>no</v>
          </cell>
          <cell r="X1270" t="str">
            <v xml:space="preserve"> </v>
          </cell>
          <cell r="Y1270" t="str">
            <v xml:space="preserve"> </v>
          </cell>
          <cell r="Z1270" t="str">
            <v xml:space="preserve"> </v>
          </cell>
        </row>
        <row r="1271">
          <cell r="B1271" t="str">
            <v>F45</v>
          </cell>
          <cell r="F1271">
            <v>6</v>
          </cell>
          <cell r="G1271">
            <v>180700</v>
          </cell>
          <cell r="K1271">
            <v>0</v>
          </cell>
          <cell r="M1271" t="str">
            <v>? Non-Rab</v>
          </cell>
          <cell r="N1271" t="str">
            <v>? Non-Rab</v>
          </cell>
          <cell r="Q1271" t="str">
            <v>no</v>
          </cell>
          <cell r="X1271" t="str">
            <v xml:space="preserve"> </v>
          </cell>
          <cell r="Y1271" t="str">
            <v xml:space="preserve"> </v>
          </cell>
          <cell r="Z1271" t="str">
            <v xml:space="preserve"> </v>
          </cell>
        </row>
        <row r="1272">
          <cell r="B1272" t="str">
            <v>F46</v>
          </cell>
          <cell r="F1272">
            <v>1</v>
          </cell>
          <cell r="G1272">
            <v>500000</v>
          </cell>
          <cell r="K1272">
            <v>0</v>
          </cell>
          <cell r="M1272" t="str">
            <v>? Non-Rab</v>
          </cell>
          <cell r="N1272" t="str">
            <v>? Non-Rab</v>
          </cell>
          <cell r="Q1272" t="str">
            <v>no</v>
          </cell>
          <cell r="X1272">
            <v>-178</v>
          </cell>
          <cell r="Y1272" t="str">
            <v xml:space="preserve"> </v>
          </cell>
          <cell r="Z1272" t="str">
            <v xml:space="preserve"> </v>
          </cell>
        </row>
        <row r="1273">
          <cell r="B1273" t="str">
            <v>F50</v>
          </cell>
          <cell r="F1273">
            <v>6</v>
          </cell>
          <cell r="G1273">
            <v>180700</v>
          </cell>
          <cell r="K1273">
            <v>0</v>
          </cell>
          <cell r="M1273" t="str">
            <v>? Non-Rab</v>
          </cell>
          <cell r="N1273" t="str">
            <v>? Non-Rab</v>
          </cell>
          <cell r="Q1273" t="str">
            <v>no</v>
          </cell>
          <cell r="X1273">
            <v>-2604554</v>
          </cell>
          <cell r="Y1273" t="str">
            <v xml:space="preserve"> </v>
          </cell>
          <cell r="Z1273" t="str">
            <v xml:space="preserve"> </v>
          </cell>
        </row>
        <row r="1274">
          <cell r="B1274" t="str">
            <v>F50</v>
          </cell>
          <cell r="F1274">
            <v>7</v>
          </cell>
          <cell r="G1274">
            <v>180700</v>
          </cell>
          <cell r="K1274">
            <v>0</v>
          </cell>
          <cell r="M1274" t="str">
            <v>? Non-Rab</v>
          </cell>
          <cell r="N1274" t="str">
            <v>? Non-Rab</v>
          </cell>
          <cell r="Q1274" t="str">
            <v>no</v>
          </cell>
          <cell r="X1274">
            <v>3079435</v>
          </cell>
          <cell r="Y1274">
            <v>3526052</v>
          </cell>
          <cell r="Z1274">
            <v>4007662</v>
          </cell>
        </row>
        <row r="1275">
          <cell r="B1275" t="str">
            <v>F50</v>
          </cell>
          <cell r="F1275">
            <v>7</v>
          </cell>
          <cell r="G1275">
            <v>180700</v>
          </cell>
          <cell r="K1275">
            <v>0</v>
          </cell>
          <cell r="M1275" t="str">
            <v>? Non-Rab</v>
          </cell>
          <cell r="N1275" t="str">
            <v>? Non-Rab</v>
          </cell>
          <cell r="Q1275" t="str">
            <v>no</v>
          </cell>
          <cell r="X1275">
            <v>3079435</v>
          </cell>
          <cell r="Y1275">
            <v>3526052</v>
          </cell>
          <cell r="Z1275">
            <v>4007662</v>
          </cell>
        </row>
        <row r="1276">
          <cell r="B1276" t="str">
            <v>X11</v>
          </cell>
          <cell r="F1276">
            <v>4</v>
          </cell>
          <cell r="G1276">
            <v>110401</v>
          </cell>
          <cell r="K1276">
            <v>0</v>
          </cell>
          <cell r="M1276" t="str">
            <v>DEL</v>
          </cell>
          <cell r="N1276" t="str">
            <v>Resource</v>
          </cell>
          <cell r="Q1276" t="str">
            <v>no</v>
          </cell>
          <cell r="X1276" t="str">
            <v xml:space="preserve"> </v>
          </cell>
          <cell r="Y1276" t="str">
            <v xml:space="preserve"> </v>
          </cell>
          <cell r="Z1276" t="str">
            <v xml:space="preserve"> </v>
          </cell>
        </row>
        <row r="1277">
          <cell r="B1277" t="str">
            <v>F50</v>
          </cell>
          <cell r="F1277">
            <v>6</v>
          </cell>
          <cell r="G1277">
            <v>180700</v>
          </cell>
          <cell r="K1277">
            <v>0</v>
          </cell>
          <cell r="M1277" t="str">
            <v>? Non-Rab</v>
          </cell>
          <cell r="N1277" t="str">
            <v>? Non-Rab</v>
          </cell>
          <cell r="Q1277" t="str">
            <v>no</v>
          </cell>
          <cell r="X1277">
            <v>-307568</v>
          </cell>
          <cell r="Y1277">
            <v>-3312910</v>
          </cell>
          <cell r="Z1277">
            <v>-3756703</v>
          </cell>
        </row>
        <row r="1278">
          <cell r="B1278" t="str">
            <v>F50</v>
          </cell>
          <cell r="F1278">
            <v>6</v>
          </cell>
          <cell r="G1278">
            <v>180700</v>
          </cell>
          <cell r="K1278">
            <v>0</v>
          </cell>
          <cell r="M1278" t="str">
            <v>? Non-Rab</v>
          </cell>
          <cell r="N1278" t="str">
            <v>? Non-Rab</v>
          </cell>
          <cell r="Q1278" t="str">
            <v>no</v>
          </cell>
          <cell r="X1278">
            <v>-167313</v>
          </cell>
          <cell r="Y1278">
            <v>-213142</v>
          </cell>
          <cell r="Z1278">
            <v>-250959</v>
          </cell>
        </row>
        <row r="1279">
          <cell r="B1279" t="str">
            <v>F50</v>
          </cell>
          <cell r="F1279">
            <v>6</v>
          </cell>
          <cell r="G1279">
            <v>180700</v>
          </cell>
          <cell r="K1279">
            <v>0</v>
          </cell>
          <cell r="M1279" t="str">
            <v>? Non-Rab</v>
          </cell>
          <cell r="N1279" t="str">
            <v>? Non-Rab</v>
          </cell>
          <cell r="Q1279" t="str">
            <v>no</v>
          </cell>
          <cell r="X1279" t="str">
            <v xml:space="preserve"> </v>
          </cell>
          <cell r="Y1279" t="str">
            <v xml:space="preserve"> </v>
          </cell>
          <cell r="Z1279" t="str">
            <v xml:space="preserve"> </v>
          </cell>
        </row>
        <row r="1280">
          <cell r="B1280" t="str">
            <v>F50</v>
          </cell>
          <cell r="F1280">
            <v>7</v>
          </cell>
          <cell r="G1280">
            <v>180700</v>
          </cell>
          <cell r="K1280">
            <v>0</v>
          </cell>
          <cell r="M1280" t="str">
            <v>? Non-Rab</v>
          </cell>
          <cell r="N1280" t="str">
            <v>? Non-Rab</v>
          </cell>
          <cell r="Q1280" t="str">
            <v>no</v>
          </cell>
          <cell r="X1280" t="str">
            <v xml:space="preserve"> </v>
          </cell>
          <cell r="Y1280" t="str">
            <v xml:space="preserve"> </v>
          </cell>
          <cell r="Z1280" t="str">
            <v xml:space="preserve"> </v>
          </cell>
        </row>
        <row r="1281">
          <cell r="B1281" t="str">
            <v>F50</v>
          </cell>
          <cell r="F1281">
            <v>7</v>
          </cell>
          <cell r="G1281">
            <v>180700</v>
          </cell>
          <cell r="K1281">
            <v>0</v>
          </cell>
          <cell r="M1281" t="str">
            <v>? Non-Rab</v>
          </cell>
          <cell r="N1281" t="str">
            <v>? Non-Rab</v>
          </cell>
          <cell r="Q1281" t="str">
            <v>no</v>
          </cell>
          <cell r="X1281" t="str">
            <v xml:space="preserve"> </v>
          </cell>
          <cell r="Y1281" t="str">
            <v xml:space="preserve"> </v>
          </cell>
          <cell r="Z1281" t="str">
            <v xml:space="preserve"> </v>
          </cell>
        </row>
        <row r="1282">
          <cell r="B1282" t="str">
            <v>X11</v>
          </cell>
          <cell r="F1282">
            <v>1</v>
          </cell>
          <cell r="G1282">
            <v>110406</v>
          </cell>
          <cell r="K1282">
            <v>0</v>
          </cell>
          <cell r="M1282" t="str">
            <v>DEL</v>
          </cell>
          <cell r="N1282" t="str">
            <v>Resource</v>
          </cell>
          <cell r="Q1282" t="str">
            <v>no</v>
          </cell>
          <cell r="X1282">
            <v>32</v>
          </cell>
          <cell r="Y1282" t="str">
            <v xml:space="preserve"> </v>
          </cell>
          <cell r="Z1282" t="str">
            <v xml:space="preserve"> </v>
          </cell>
        </row>
        <row r="1283">
          <cell r="B1283" t="str">
            <v>H35</v>
          </cell>
          <cell r="F1283">
            <v>3</v>
          </cell>
          <cell r="G1283">
            <v>110701</v>
          </cell>
          <cell r="K1283">
            <v>0</v>
          </cell>
          <cell r="M1283" t="str">
            <v>non-budget</v>
          </cell>
          <cell r="N1283" t="str">
            <v>non-budget</v>
          </cell>
          <cell r="Q1283" t="str">
            <v>no</v>
          </cell>
          <cell r="X1283" t="str">
            <v xml:space="preserve"> </v>
          </cell>
          <cell r="Y1283" t="str">
            <v xml:space="preserve"> </v>
          </cell>
          <cell r="Z1283" t="str">
            <v xml:space="preserve"> </v>
          </cell>
        </row>
        <row r="1284">
          <cell r="B1284" t="str">
            <v>M10</v>
          </cell>
          <cell r="F1284">
            <v>4</v>
          </cell>
          <cell r="G1284">
            <v>110233</v>
          </cell>
          <cell r="K1284" t="str">
            <v>PSS</v>
          </cell>
          <cell r="M1284" t="str">
            <v>DEL</v>
          </cell>
          <cell r="N1284" t="str">
            <v>Resource</v>
          </cell>
          <cell r="Q1284" t="str">
            <v>yes</v>
          </cell>
          <cell r="X1284">
            <v>-246</v>
          </cell>
          <cell r="Y1284">
            <v>-1000</v>
          </cell>
          <cell r="Z1284">
            <v>-1000</v>
          </cell>
        </row>
        <row r="1285">
          <cell r="B1285" t="str">
            <v>M10</v>
          </cell>
          <cell r="F1285">
            <v>4</v>
          </cell>
          <cell r="G1285">
            <v>110233</v>
          </cell>
          <cell r="K1285" t="str">
            <v>PSS</v>
          </cell>
          <cell r="M1285" t="str">
            <v>DEL</v>
          </cell>
          <cell r="N1285" t="str">
            <v>Resource</v>
          </cell>
          <cell r="Q1285" t="str">
            <v>yes</v>
          </cell>
          <cell r="X1285">
            <v>-754</v>
          </cell>
          <cell r="Y1285" t="str">
            <v xml:space="preserve"> </v>
          </cell>
          <cell r="Z1285" t="str">
            <v xml:space="preserve"> </v>
          </cell>
        </row>
        <row r="1286">
          <cell r="B1286" t="str">
            <v>H35</v>
          </cell>
          <cell r="F1286">
            <v>3</v>
          </cell>
          <cell r="G1286">
            <v>110701</v>
          </cell>
          <cell r="K1286">
            <v>0</v>
          </cell>
          <cell r="M1286" t="str">
            <v>non-budget</v>
          </cell>
          <cell r="N1286" t="str">
            <v>non-budget</v>
          </cell>
          <cell r="Q1286" t="str">
            <v>no</v>
          </cell>
          <cell r="X1286" t="str">
            <v xml:space="preserve"> </v>
          </cell>
          <cell r="Y1286" t="str">
            <v xml:space="preserve"> </v>
          </cell>
          <cell r="Z1286" t="str">
            <v xml:space="preserve"> </v>
          </cell>
        </row>
        <row r="1287">
          <cell r="B1287" t="str">
            <v>X11</v>
          </cell>
          <cell r="F1287">
            <v>2</v>
          </cell>
          <cell r="G1287">
            <v>110406</v>
          </cell>
          <cell r="K1287">
            <v>0</v>
          </cell>
          <cell r="M1287" t="str">
            <v>DEL</v>
          </cell>
          <cell r="N1287" t="str">
            <v>Resource</v>
          </cell>
          <cell r="Q1287" t="str">
            <v>no</v>
          </cell>
          <cell r="X1287" t="str">
            <v xml:space="preserve"> </v>
          </cell>
          <cell r="Y1287">
            <v>32</v>
          </cell>
          <cell r="Z1287">
            <v>32</v>
          </cell>
        </row>
        <row r="1288">
          <cell r="B1288" t="str">
            <v>M10</v>
          </cell>
          <cell r="F1288">
            <v>5</v>
          </cell>
          <cell r="G1288">
            <v>110233</v>
          </cell>
          <cell r="K1288" t="str">
            <v>PSS</v>
          </cell>
          <cell r="M1288" t="str">
            <v>DEL</v>
          </cell>
          <cell r="N1288" t="str">
            <v>Resource</v>
          </cell>
          <cell r="Q1288" t="str">
            <v>yes</v>
          </cell>
          <cell r="X1288" t="str">
            <v xml:space="preserve"> </v>
          </cell>
          <cell r="Y1288">
            <v>-3000</v>
          </cell>
          <cell r="Z1288">
            <v>-3000</v>
          </cell>
        </row>
        <row r="1289">
          <cell r="B1289" t="str">
            <v>M10</v>
          </cell>
          <cell r="F1289">
            <v>8</v>
          </cell>
          <cell r="G1289">
            <v>110233</v>
          </cell>
          <cell r="K1289" t="str">
            <v>PSS</v>
          </cell>
          <cell r="M1289" t="str">
            <v>DEL</v>
          </cell>
          <cell r="N1289" t="str">
            <v>Resource</v>
          </cell>
          <cell r="Q1289" t="str">
            <v>yes</v>
          </cell>
          <cell r="X1289" t="str">
            <v xml:space="preserve"> </v>
          </cell>
          <cell r="Y1289" t="str">
            <v xml:space="preserve"> </v>
          </cell>
          <cell r="Z1289" t="str">
            <v xml:space="preserve"> </v>
          </cell>
        </row>
        <row r="1290">
          <cell r="B1290" t="str">
            <v>M10</v>
          </cell>
          <cell r="F1290">
            <v>2</v>
          </cell>
          <cell r="G1290">
            <v>110233</v>
          </cell>
          <cell r="K1290" t="str">
            <v>PSS</v>
          </cell>
          <cell r="M1290" t="str">
            <v>DEL</v>
          </cell>
          <cell r="N1290" t="str">
            <v>Resource</v>
          </cell>
          <cell r="Q1290" t="str">
            <v>yes</v>
          </cell>
          <cell r="X1290" t="str">
            <v xml:space="preserve"> </v>
          </cell>
          <cell r="Y1290">
            <v>93000</v>
          </cell>
          <cell r="Z1290">
            <v>93000</v>
          </cell>
        </row>
        <row r="1291">
          <cell r="B1291" t="str">
            <v>K40</v>
          </cell>
          <cell r="F1291">
            <v>3</v>
          </cell>
          <cell r="G1291">
            <v>110701</v>
          </cell>
          <cell r="K1291">
            <v>0</v>
          </cell>
          <cell r="M1291" t="str">
            <v>non-budget</v>
          </cell>
          <cell r="N1291" t="str">
            <v>non-budget</v>
          </cell>
          <cell r="Q1291" t="str">
            <v>yes</v>
          </cell>
          <cell r="X1291" t="str">
            <v xml:space="preserve"> </v>
          </cell>
          <cell r="Y1291" t="str">
            <v xml:space="preserve"> </v>
          </cell>
          <cell r="Z1291" t="str">
            <v xml:space="preserve"> </v>
          </cell>
        </row>
        <row r="1292">
          <cell r="B1292" t="str">
            <v>M10</v>
          </cell>
          <cell r="F1292">
            <v>4</v>
          </cell>
          <cell r="G1292">
            <v>110235</v>
          </cell>
          <cell r="K1292" t="str">
            <v>PSS</v>
          </cell>
          <cell r="M1292" t="str">
            <v>DEL</v>
          </cell>
          <cell r="N1292" t="str">
            <v>Resource</v>
          </cell>
          <cell r="Q1292" t="str">
            <v>yes</v>
          </cell>
          <cell r="X1292" t="str">
            <v xml:space="preserve"> </v>
          </cell>
          <cell r="Y1292">
            <v>30000</v>
          </cell>
          <cell r="Z1292">
            <v>50000</v>
          </cell>
        </row>
        <row r="1293">
          <cell r="B1293" t="str">
            <v>M10</v>
          </cell>
          <cell r="F1293">
            <v>4</v>
          </cell>
          <cell r="G1293">
            <v>110236</v>
          </cell>
          <cell r="K1293" t="str">
            <v>PSS</v>
          </cell>
          <cell r="M1293" t="str">
            <v>DEL</v>
          </cell>
          <cell r="N1293" t="str">
            <v>Resource</v>
          </cell>
          <cell r="Q1293" t="str">
            <v>yes</v>
          </cell>
          <cell r="X1293" t="str">
            <v xml:space="preserve"> </v>
          </cell>
          <cell r="Y1293">
            <v>20000</v>
          </cell>
          <cell r="Z1293">
            <v>40000</v>
          </cell>
        </row>
        <row r="1294">
          <cell r="B1294" t="str">
            <v>M10</v>
          </cell>
          <cell r="F1294">
            <v>12</v>
          </cell>
          <cell r="G1294">
            <v>110204</v>
          </cell>
          <cell r="K1294" t="str">
            <v>PSS</v>
          </cell>
          <cell r="M1294" t="str">
            <v>DEL</v>
          </cell>
          <cell r="N1294" t="str">
            <v>Resource</v>
          </cell>
          <cell r="Q1294" t="str">
            <v>yes</v>
          </cell>
          <cell r="X1294" t="str">
            <v xml:space="preserve"> </v>
          </cell>
          <cell r="Y1294" t="str">
            <v xml:space="preserve"> </v>
          </cell>
          <cell r="Z1294" t="str">
            <v xml:space="preserve"> </v>
          </cell>
        </row>
        <row r="1295">
          <cell r="B1295" t="str">
            <v>M10</v>
          </cell>
          <cell r="F1295">
            <v>12</v>
          </cell>
          <cell r="G1295">
            <v>110207</v>
          </cell>
          <cell r="K1295" t="str">
            <v>PSS</v>
          </cell>
          <cell r="M1295" t="str">
            <v>DEL</v>
          </cell>
          <cell r="N1295" t="str">
            <v>Resource</v>
          </cell>
          <cell r="Q1295" t="str">
            <v>yes</v>
          </cell>
          <cell r="X1295" t="str">
            <v xml:space="preserve"> </v>
          </cell>
          <cell r="Y1295" t="str">
            <v xml:space="preserve"> </v>
          </cell>
          <cell r="Z1295" t="str">
            <v xml:space="preserve"> </v>
          </cell>
        </row>
        <row r="1296">
          <cell r="B1296" t="str">
            <v>M10</v>
          </cell>
          <cell r="F1296">
            <v>12</v>
          </cell>
          <cell r="G1296">
            <v>110224</v>
          </cell>
          <cell r="K1296" t="str">
            <v>PSS</v>
          </cell>
          <cell r="M1296" t="str">
            <v>DEL</v>
          </cell>
          <cell r="N1296" t="str">
            <v>Resource</v>
          </cell>
          <cell r="Q1296" t="str">
            <v>yes</v>
          </cell>
          <cell r="X1296">
            <v>-4500</v>
          </cell>
          <cell r="Y1296" t="str">
            <v xml:space="preserve"> </v>
          </cell>
          <cell r="Z1296" t="str">
            <v xml:space="preserve"> </v>
          </cell>
        </row>
        <row r="1297">
          <cell r="B1297" t="str">
            <v>M10</v>
          </cell>
          <cell r="F1297">
            <v>12</v>
          </cell>
          <cell r="G1297">
            <v>110229</v>
          </cell>
          <cell r="K1297" t="str">
            <v>PSS</v>
          </cell>
          <cell r="M1297" t="str">
            <v>DEL</v>
          </cell>
          <cell r="N1297" t="str">
            <v>Resource</v>
          </cell>
          <cell r="Q1297" t="str">
            <v>yes</v>
          </cell>
          <cell r="X1297" t="str">
            <v xml:space="preserve"> </v>
          </cell>
          <cell r="Y1297" t="str">
            <v xml:space="preserve"> </v>
          </cell>
          <cell r="Z1297" t="str">
            <v xml:space="preserve"> </v>
          </cell>
        </row>
        <row r="1298">
          <cell r="B1298" t="str">
            <v>M10</v>
          </cell>
          <cell r="F1298">
            <v>12</v>
          </cell>
          <cell r="G1298">
            <v>110227</v>
          </cell>
          <cell r="K1298" t="str">
            <v>PSS</v>
          </cell>
          <cell r="M1298" t="str">
            <v>DEL</v>
          </cell>
          <cell r="N1298" t="str">
            <v>Resource</v>
          </cell>
          <cell r="Q1298" t="str">
            <v>yes</v>
          </cell>
          <cell r="X1298">
            <v>-100</v>
          </cell>
          <cell r="Y1298" t="str">
            <v xml:space="preserve"> </v>
          </cell>
          <cell r="Z1298" t="str">
            <v xml:space="preserve"> </v>
          </cell>
        </row>
        <row r="1299">
          <cell r="B1299" t="str">
            <v>M10</v>
          </cell>
          <cell r="F1299">
            <v>12</v>
          </cell>
          <cell r="G1299">
            <v>110230</v>
          </cell>
          <cell r="K1299" t="str">
            <v>PSS</v>
          </cell>
          <cell r="M1299" t="str">
            <v>DEL</v>
          </cell>
          <cell r="N1299" t="str">
            <v>Resource</v>
          </cell>
          <cell r="Q1299" t="str">
            <v>yes</v>
          </cell>
          <cell r="X1299">
            <v>100000</v>
          </cell>
          <cell r="Y1299" t="str">
            <v xml:space="preserve"> </v>
          </cell>
          <cell r="Z1299" t="str">
            <v xml:space="preserve"> </v>
          </cell>
        </row>
        <row r="1300">
          <cell r="B1300" t="str">
            <v>M10</v>
          </cell>
          <cell r="F1300">
            <v>12</v>
          </cell>
          <cell r="G1300">
            <v>110233</v>
          </cell>
          <cell r="K1300" t="str">
            <v>PSS</v>
          </cell>
          <cell r="M1300" t="str">
            <v>DEL</v>
          </cell>
          <cell r="N1300" t="str">
            <v>Resource</v>
          </cell>
          <cell r="Q1300" t="str">
            <v>yes</v>
          </cell>
          <cell r="X1300" t="str">
            <v xml:space="preserve"> </v>
          </cell>
          <cell r="Y1300" t="str">
            <v xml:space="preserve"> </v>
          </cell>
          <cell r="Z1300" t="str">
            <v xml:space="preserve"> </v>
          </cell>
        </row>
        <row r="1301">
          <cell r="B1301" t="str">
            <v>M10</v>
          </cell>
          <cell r="F1301">
            <v>12</v>
          </cell>
          <cell r="G1301">
            <v>110231</v>
          </cell>
          <cell r="K1301" t="str">
            <v>PSS</v>
          </cell>
          <cell r="M1301" t="str">
            <v>DEL</v>
          </cell>
          <cell r="N1301" t="str">
            <v>Resource</v>
          </cell>
          <cell r="Q1301" t="str">
            <v>yes</v>
          </cell>
          <cell r="X1301">
            <v>-100000</v>
          </cell>
          <cell r="Y1301" t="str">
            <v xml:space="preserve"> </v>
          </cell>
          <cell r="Z1301" t="str">
            <v xml:space="preserve"> </v>
          </cell>
        </row>
        <row r="1302">
          <cell r="B1302" t="str">
            <v>M10</v>
          </cell>
          <cell r="F1302">
            <v>1</v>
          </cell>
          <cell r="G1302">
            <v>110311</v>
          </cell>
          <cell r="K1302">
            <v>0</v>
          </cell>
          <cell r="M1302" t="str">
            <v>DEL</v>
          </cell>
          <cell r="N1302" t="str">
            <v>Resource</v>
          </cell>
          <cell r="Q1302" t="str">
            <v>yes</v>
          </cell>
          <cell r="X1302" t="str">
            <v xml:space="preserve"> </v>
          </cell>
          <cell r="Y1302" t="str">
            <v xml:space="preserve"> </v>
          </cell>
          <cell r="Z1302" t="str">
            <v xml:space="preserve"> </v>
          </cell>
        </row>
        <row r="1303">
          <cell r="B1303" t="str">
            <v>X16</v>
          </cell>
          <cell r="F1303">
            <v>12</v>
          </cell>
          <cell r="G1303">
            <v>110101</v>
          </cell>
          <cell r="K1303">
            <v>0</v>
          </cell>
          <cell r="M1303" t="str">
            <v>DEL</v>
          </cell>
          <cell r="N1303" t="str">
            <v>Resource</v>
          </cell>
          <cell r="Q1303" t="str">
            <v>no</v>
          </cell>
        </row>
        <row r="1304">
          <cell r="B1304" t="str">
            <v>L10</v>
          </cell>
          <cell r="F1304">
            <v>12</v>
          </cell>
          <cell r="G1304">
            <v>110301</v>
          </cell>
          <cell r="K1304">
            <v>0</v>
          </cell>
          <cell r="M1304" t="str">
            <v>DEL</v>
          </cell>
          <cell r="N1304" t="str">
            <v>Resource</v>
          </cell>
          <cell r="Q1304" t="str">
            <v>no</v>
          </cell>
          <cell r="X1304" t="str">
            <v xml:space="preserve"> </v>
          </cell>
          <cell r="Y1304" t="str">
            <v xml:space="preserve"> </v>
          </cell>
          <cell r="Z1304" t="str">
            <v xml:space="preserve"> </v>
          </cell>
        </row>
        <row r="1305">
          <cell r="B1305" t="str">
            <v>X16</v>
          </cell>
          <cell r="F1305">
            <v>4</v>
          </cell>
          <cell r="G1305">
            <v>110302</v>
          </cell>
          <cell r="K1305">
            <v>0</v>
          </cell>
          <cell r="M1305" t="str">
            <v>DEL</v>
          </cell>
          <cell r="N1305" t="str">
            <v>Resource</v>
          </cell>
          <cell r="Q1305" t="str">
            <v>no</v>
          </cell>
          <cell r="X1305" t="str">
            <v xml:space="preserve"> </v>
          </cell>
          <cell r="Y1305" t="str">
            <v xml:space="preserve"> </v>
          </cell>
          <cell r="Z1305" t="str">
            <v xml:space="preserve"> </v>
          </cell>
        </row>
        <row r="1306">
          <cell r="B1306" t="str">
            <v>X16</v>
          </cell>
          <cell r="F1306">
            <v>1</v>
          </cell>
          <cell r="G1306">
            <v>110401</v>
          </cell>
          <cell r="K1306">
            <v>0</v>
          </cell>
          <cell r="M1306" t="str">
            <v>DEL</v>
          </cell>
          <cell r="N1306" t="str">
            <v>Resource</v>
          </cell>
          <cell r="Q1306" t="str">
            <v>no</v>
          </cell>
          <cell r="X1306">
            <v>-10</v>
          </cell>
          <cell r="Y1306" t="str">
            <v xml:space="preserve"> </v>
          </cell>
          <cell r="Z1306" t="str">
            <v xml:space="preserve"> </v>
          </cell>
        </row>
        <row r="1307">
          <cell r="B1307" t="str">
            <v>X16</v>
          </cell>
          <cell r="F1307">
            <v>1</v>
          </cell>
          <cell r="G1307">
            <v>110401</v>
          </cell>
          <cell r="K1307">
            <v>0</v>
          </cell>
          <cell r="M1307" t="str">
            <v>DEL</v>
          </cell>
          <cell r="N1307" t="str">
            <v>Resource</v>
          </cell>
          <cell r="Q1307" t="str">
            <v>no</v>
          </cell>
          <cell r="X1307" t="str">
            <v xml:space="preserve"> </v>
          </cell>
          <cell r="Y1307" t="str">
            <v xml:space="preserve"> </v>
          </cell>
          <cell r="Z1307" t="str">
            <v xml:space="preserve"> </v>
          </cell>
        </row>
        <row r="1308">
          <cell r="B1308" t="str">
            <v>X16</v>
          </cell>
          <cell r="F1308">
            <v>4</v>
          </cell>
          <cell r="G1308">
            <v>110401</v>
          </cell>
          <cell r="K1308">
            <v>0</v>
          </cell>
          <cell r="M1308" t="str">
            <v>DEL</v>
          </cell>
          <cell r="N1308" t="str">
            <v>Resource</v>
          </cell>
          <cell r="Q1308" t="str">
            <v>no</v>
          </cell>
          <cell r="X1308" t="str">
            <v xml:space="preserve"> </v>
          </cell>
          <cell r="Y1308" t="str">
            <v xml:space="preserve"> </v>
          </cell>
          <cell r="Z1308" t="str">
            <v xml:space="preserve"> </v>
          </cell>
        </row>
        <row r="1309">
          <cell r="B1309" t="str">
            <v>X16</v>
          </cell>
          <cell r="F1309">
            <v>4</v>
          </cell>
          <cell r="G1309">
            <v>110401</v>
          </cell>
          <cell r="K1309">
            <v>0</v>
          </cell>
          <cell r="M1309" t="str">
            <v>DEL</v>
          </cell>
          <cell r="N1309" t="str">
            <v>Resource</v>
          </cell>
          <cell r="Q1309" t="str">
            <v>no</v>
          </cell>
          <cell r="X1309" t="str">
            <v xml:space="preserve"> </v>
          </cell>
          <cell r="Y1309" t="str">
            <v xml:space="preserve"> </v>
          </cell>
          <cell r="Z1309" t="str">
            <v xml:space="preserve"> </v>
          </cell>
        </row>
        <row r="1310">
          <cell r="B1310" t="str">
            <v>M10</v>
          </cell>
          <cell r="F1310">
            <v>9</v>
          </cell>
          <cell r="G1310">
            <v>110101</v>
          </cell>
          <cell r="K1310">
            <v>0</v>
          </cell>
          <cell r="M1310" t="str">
            <v>DEL</v>
          </cell>
          <cell r="N1310" t="str">
            <v>Resource</v>
          </cell>
          <cell r="Q1310" t="str">
            <v>yes</v>
          </cell>
          <cell r="X1310" t="str">
            <v xml:space="preserve"> </v>
          </cell>
          <cell r="Y1310" t="str">
            <v xml:space="preserve"> </v>
          </cell>
          <cell r="Z1310" t="str">
            <v xml:space="preserve"> </v>
          </cell>
        </row>
        <row r="1311">
          <cell r="B1311" t="str">
            <v>M10</v>
          </cell>
          <cell r="F1311">
            <v>9</v>
          </cell>
          <cell r="G1311">
            <v>110228</v>
          </cell>
          <cell r="K1311" t="str">
            <v>PSS</v>
          </cell>
          <cell r="M1311" t="str">
            <v>DEL</v>
          </cell>
          <cell r="N1311" t="str">
            <v>Resource</v>
          </cell>
          <cell r="Q1311" t="str">
            <v>yes</v>
          </cell>
          <cell r="X1311" t="str">
            <v xml:space="preserve"> </v>
          </cell>
          <cell r="Y1311" t="str">
            <v xml:space="preserve"> </v>
          </cell>
          <cell r="Z1311" t="str">
            <v xml:space="preserve"> </v>
          </cell>
        </row>
        <row r="1312">
          <cell r="B1312" t="str">
            <v>M10</v>
          </cell>
          <cell r="F1312">
            <v>9</v>
          </cell>
          <cell r="G1312">
            <v>110229</v>
          </cell>
          <cell r="K1312" t="str">
            <v>PSS</v>
          </cell>
          <cell r="M1312" t="str">
            <v>DEL</v>
          </cell>
          <cell r="N1312" t="str">
            <v>Resource</v>
          </cell>
          <cell r="Q1312" t="str">
            <v>yes</v>
          </cell>
          <cell r="X1312" t="str">
            <v xml:space="preserve"> </v>
          </cell>
          <cell r="Y1312" t="str">
            <v xml:space="preserve"> </v>
          </cell>
          <cell r="Z1312" t="str">
            <v xml:space="preserve"> </v>
          </cell>
        </row>
        <row r="1313">
          <cell r="B1313" t="str">
            <v>S10</v>
          </cell>
          <cell r="F1313">
            <v>1</v>
          </cell>
          <cell r="G1313">
            <v>110107</v>
          </cell>
          <cell r="K1313">
            <v>0</v>
          </cell>
          <cell r="M1313" t="str">
            <v>DEL</v>
          </cell>
          <cell r="N1313" t="str">
            <v>Resource</v>
          </cell>
          <cell r="Q1313" t="str">
            <v>yes</v>
          </cell>
          <cell r="X1313" t="str">
            <v xml:space="preserve"> </v>
          </cell>
          <cell r="Y1313" t="str">
            <v xml:space="preserve"> </v>
          </cell>
          <cell r="Z1313" t="str">
            <v xml:space="preserve"> </v>
          </cell>
        </row>
        <row r="1314">
          <cell r="B1314" t="str">
            <v>F57</v>
          </cell>
          <cell r="F1314">
            <v>12</v>
          </cell>
          <cell r="G1314">
            <v>180700</v>
          </cell>
          <cell r="K1314">
            <v>0</v>
          </cell>
          <cell r="M1314" t="str">
            <v>? Non-Rab</v>
          </cell>
          <cell r="N1314" t="str">
            <v>? Non-Rab</v>
          </cell>
          <cell r="Q1314" t="str">
            <v>no</v>
          </cell>
          <cell r="X1314" t="str">
            <v xml:space="preserve"> </v>
          </cell>
          <cell r="Y1314" t="str">
            <v xml:space="preserve"> </v>
          </cell>
          <cell r="Z1314" t="str">
            <v xml:space="preserve"> </v>
          </cell>
        </row>
        <row r="1315">
          <cell r="B1315" t="str">
            <v>E10</v>
          </cell>
          <cell r="F1315">
            <v>1</v>
          </cell>
          <cell r="G1315">
            <v>110101</v>
          </cell>
          <cell r="K1315">
            <v>0</v>
          </cell>
          <cell r="M1315" t="str">
            <v>non-budget</v>
          </cell>
          <cell r="N1315" t="str">
            <v>non-budget</v>
          </cell>
          <cell r="Q1315" t="str">
            <v>no</v>
          </cell>
          <cell r="X1315" t="str">
            <v xml:space="preserve"> </v>
          </cell>
          <cell r="Y1315" t="str">
            <v xml:space="preserve"> </v>
          </cell>
          <cell r="Z1315" t="str">
            <v xml:space="preserve"> </v>
          </cell>
        </row>
        <row r="1316">
          <cell r="B1316" t="str">
            <v>E10</v>
          </cell>
          <cell r="F1316">
            <v>1</v>
          </cell>
          <cell r="G1316">
            <v>110202</v>
          </cell>
          <cell r="K1316" t="str">
            <v>PSS</v>
          </cell>
          <cell r="M1316" t="str">
            <v>non-budget</v>
          </cell>
          <cell r="N1316" t="str">
            <v>non-budget</v>
          </cell>
          <cell r="Q1316" t="str">
            <v>no</v>
          </cell>
          <cell r="X1316" t="str">
            <v xml:space="preserve"> </v>
          </cell>
          <cell r="Y1316" t="str">
            <v xml:space="preserve"> </v>
          </cell>
          <cell r="Z1316" t="str">
            <v xml:space="preserve"> </v>
          </cell>
        </row>
        <row r="1317">
          <cell r="B1317" t="str">
            <v>E10</v>
          </cell>
          <cell r="F1317">
            <v>1</v>
          </cell>
          <cell r="G1317">
            <v>110202</v>
          </cell>
          <cell r="K1317" t="str">
            <v>PSS</v>
          </cell>
          <cell r="M1317" t="str">
            <v>non-budget</v>
          </cell>
          <cell r="N1317" t="str">
            <v>non-budget</v>
          </cell>
          <cell r="Q1317" t="str">
            <v>no</v>
          </cell>
          <cell r="X1317" t="str">
            <v xml:space="preserve"> </v>
          </cell>
          <cell r="Y1317" t="str">
            <v xml:space="preserve"> </v>
          </cell>
          <cell r="Z1317" t="str">
            <v xml:space="preserve"> </v>
          </cell>
        </row>
        <row r="1318">
          <cell r="B1318" t="str">
            <v>E10</v>
          </cell>
          <cell r="F1318">
            <v>1</v>
          </cell>
          <cell r="G1318">
            <v>110203</v>
          </cell>
          <cell r="K1318" t="str">
            <v>PSS</v>
          </cell>
          <cell r="M1318" t="str">
            <v>non-budget</v>
          </cell>
          <cell r="N1318" t="str">
            <v>non-budget</v>
          </cell>
          <cell r="Q1318" t="str">
            <v>no</v>
          </cell>
          <cell r="X1318" t="str">
            <v xml:space="preserve"> </v>
          </cell>
          <cell r="Y1318" t="str">
            <v xml:space="preserve"> </v>
          </cell>
          <cell r="Z1318" t="str">
            <v xml:space="preserve"> </v>
          </cell>
        </row>
        <row r="1319">
          <cell r="B1319" t="str">
            <v>L11</v>
          </cell>
          <cell r="F1319">
            <v>3</v>
          </cell>
          <cell r="G1319">
            <v>110101</v>
          </cell>
          <cell r="K1319">
            <v>0</v>
          </cell>
          <cell r="M1319" t="str">
            <v>DEL</v>
          </cell>
          <cell r="N1319" t="str">
            <v>Resource</v>
          </cell>
          <cell r="Q1319" t="str">
            <v>no</v>
          </cell>
          <cell r="X1319">
            <v>807340</v>
          </cell>
          <cell r="Y1319" t="str">
            <v xml:space="preserve"> </v>
          </cell>
          <cell r="Z1319" t="str">
            <v xml:space="preserve"> </v>
          </cell>
        </row>
        <row r="1320">
          <cell r="B1320" t="str">
            <v>L21</v>
          </cell>
          <cell r="F1320">
            <v>3</v>
          </cell>
          <cell r="G1320">
            <v>110101</v>
          </cell>
          <cell r="K1320">
            <v>0</v>
          </cell>
          <cell r="M1320" t="str">
            <v>DEL</v>
          </cell>
          <cell r="N1320" t="str">
            <v>Resource</v>
          </cell>
          <cell r="Q1320" t="str">
            <v>no</v>
          </cell>
          <cell r="X1320">
            <v>-807340</v>
          </cell>
          <cell r="Y1320" t="str">
            <v xml:space="preserve"> </v>
          </cell>
          <cell r="Z1320" t="str">
            <v xml:space="preserve"> </v>
          </cell>
        </row>
        <row r="1321">
          <cell r="B1321" t="str">
            <v>L21</v>
          </cell>
          <cell r="F1321">
            <v>12</v>
          </cell>
          <cell r="G1321">
            <v>110301</v>
          </cell>
          <cell r="K1321">
            <v>0</v>
          </cell>
          <cell r="M1321" t="str">
            <v>DEL</v>
          </cell>
          <cell r="N1321" t="str">
            <v>Resource</v>
          </cell>
          <cell r="Q1321" t="str">
            <v>no</v>
          </cell>
        </row>
        <row r="1322">
          <cell r="B1322" t="str">
            <v>M10</v>
          </cell>
          <cell r="F1322">
            <v>3</v>
          </cell>
          <cell r="G1322">
            <v>110230</v>
          </cell>
          <cell r="K1322" t="str">
            <v>PSS</v>
          </cell>
          <cell r="M1322" t="str">
            <v>DEL</v>
          </cell>
          <cell r="N1322" t="str">
            <v>Resource</v>
          </cell>
          <cell r="Q1322" t="str">
            <v>yes</v>
          </cell>
          <cell r="X1322" t="str">
            <v xml:space="preserve"> </v>
          </cell>
          <cell r="Y1322" t="str">
            <v xml:space="preserve"> </v>
          </cell>
          <cell r="Z1322" t="str">
            <v xml:space="preserve"> </v>
          </cell>
        </row>
        <row r="1323">
          <cell r="B1323" t="str">
            <v>E10</v>
          </cell>
          <cell r="F1323">
            <v>6</v>
          </cell>
          <cell r="G1323">
            <v>110101</v>
          </cell>
          <cell r="K1323">
            <v>0</v>
          </cell>
          <cell r="M1323" t="str">
            <v>non-budget</v>
          </cell>
          <cell r="N1323" t="str">
            <v>non-budget</v>
          </cell>
          <cell r="Q1323" t="str">
            <v>no</v>
          </cell>
          <cell r="X1323" t="str">
            <v xml:space="preserve"> </v>
          </cell>
          <cell r="Y1323" t="str">
            <v xml:space="preserve"> </v>
          </cell>
          <cell r="Z1323" t="str">
            <v xml:space="preserve"> </v>
          </cell>
        </row>
        <row r="1324">
          <cell r="B1324" t="str">
            <v>E10</v>
          </cell>
          <cell r="F1324">
            <v>6</v>
          </cell>
          <cell r="G1324">
            <v>110101</v>
          </cell>
          <cell r="K1324">
            <v>0</v>
          </cell>
          <cell r="M1324" t="str">
            <v>non-budget</v>
          </cell>
          <cell r="N1324" t="str">
            <v>non-budget</v>
          </cell>
          <cell r="Q1324" t="str">
            <v>no</v>
          </cell>
          <cell r="X1324" t="str">
            <v xml:space="preserve"> </v>
          </cell>
          <cell r="Y1324" t="str">
            <v xml:space="preserve"> </v>
          </cell>
          <cell r="Z1324" t="str">
            <v xml:space="preserve"> </v>
          </cell>
        </row>
        <row r="1325">
          <cell r="B1325" t="str">
            <v>E10</v>
          </cell>
          <cell r="F1325">
            <v>6</v>
          </cell>
          <cell r="G1325">
            <v>110101</v>
          </cell>
          <cell r="K1325">
            <v>0</v>
          </cell>
          <cell r="M1325" t="str">
            <v>non-budget</v>
          </cell>
          <cell r="N1325" t="str">
            <v>non-budget</v>
          </cell>
          <cell r="Q1325" t="str">
            <v>no</v>
          </cell>
          <cell r="X1325" t="str">
            <v xml:space="preserve"> </v>
          </cell>
          <cell r="Y1325" t="str">
            <v xml:space="preserve"> </v>
          </cell>
          <cell r="Z1325" t="str">
            <v xml:space="preserve"> </v>
          </cell>
        </row>
        <row r="1326">
          <cell r="B1326" t="str">
            <v>E10</v>
          </cell>
          <cell r="F1326">
            <v>6</v>
          </cell>
          <cell r="G1326">
            <v>110202</v>
          </cell>
          <cell r="K1326" t="str">
            <v>PSS</v>
          </cell>
          <cell r="M1326" t="str">
            <v>non-budget</v>
          </cell>
          <cell r="N1326" t="str">
            <v>non-budget</v>
          </cell>
          <cell r="Q1326" t="str">
            <v>no</v>
          </cell>
          <cell r="X1326" t="str">
            <v xml:space="preserve"> </v>
          </cell>
          <cell r="Y1326" t="str">
            <v xml:space="preserve"> </v>
          </cell>
          <cell r="Z1326" t="str">
            <v xml:space="preserve"> </v>
          </cell>
        </row>
        <row r="1327">
          <cell r="B1327" t="str">
            <v>E10</v>
          </cell>
          <cell r="F1327">
            <v>6</v>
          </cell>
          <cell r="G1327">
            <v>110202</v>
          </cell>
          <cell r="K1327" t="str">
            <v>PSS</v>
          </cell>
          <cell r="M1327" t="str">
            <v>non-budget</v>
          </cell>
          <cell r="N1327" t="str">
            <v>non-budget</v>
          </cell>
          <cell r="Q1327" t="str">
            <v>no</v>
          </cell>
          <cell r="X1327" t="str">
            <v xml:space="preserve"> </v>
          </cell>
          <cell r="Y1327" t="str">
            <v xml:space="preserve"> </v>
          </cell>
          <cell r="Z1327" t="str">
            <v xml:space="preserve"> </v>
          </cell>
        </row>
        <row r="1328">
          <cell r="B1328" t="str">
            <v>X16</v>
          </cell>
          <cell r="F1328">
            <v>4</v>
          </cell>
          <cell r="G1328">
            <v>110401</v>
          </cell>
          <cell r="K1328">
            <v>0</v>
          </cell>
          <cell r="M1328" t="str">
            <v>DEL</v>
          </cell>
          <cell r="N1328" t="str">
            <v>Resource</v>
          </cell>
          <cell r="Q1328" t="str">
            <v>no</v>
          </cell>
          <cell r="X1328" t="str">
            <v xml:space="preserve"> </v>
          </cell>
          <cell r="Y1328" t="str">
            <v xml:space="preserve"> </v>
          </cell>
          <cell r="Z1328" t="str">
            <v xml:space="preserve"> </v>
          </cell>
        </row>
        <row r="1329">
          <cell r="B1329" t="str">
            <v>S10</v>
          </cell>
          <cell r="F1329">
            <v>12</v>
          </cell>
          <cell r="G1329">
            <v>110409</v>
          </cell>
          <cell r="K1329">
            <v>0</v>
          </cell>
          <cell r="M1329" t="str">
            <v>DEL</v>
          </cell>
          <cell r="N1329" t="str">
            <v>Resource</v>
          </cell>
          <cell r="Q1329" t="str">
            <v>yes</v>
          </cell>
          <cell r="X1329">
            <v>15</v>
          </cell>
          <cell r="Y1329" t="str">
            <v xml:space="preserve"> </v>
          </cell>
          <cell r="Z1329" t="str">
            <v xml:space="preserve"> </v>
          </cell>
        </row>
        <row r="1330">
          <cell r="B1330" t="str">
            <v>F40</v>
          </cell>
          <cell r="F1330">
            <v>12</v>
          </cell>
          <cell r="G1330">
            <v>180700</v>
          </cell>
          <cell r="K1330">
            <v>0</v>
          </cell>
          <cell r="M1330" t="str">
            <v>? Non-Rab</v>
          </cell>
          <cell r="N1330" t="str">
            <v>? Non-Rab</v>
          </cell>
          <cell r="Q1330" t="str">
            <v>no</v>
          </cell>
          <cell r="X1330" t="str">
            <v xml:space="preserve"> </v>
          </cell>
          <cell r="Y1330" t="str">
            <v xml:space="preserve"> </v>
          </cell>
          <cell r="Z1330" t="str">
            <v xml:space="preserve"> </v>
          </cell>
        </row>
        <row r="1331">
          <cell r="B1331" t="str">
            <v>F45</v>
          </cell>
          <cell r="F1331">
            <v>12</v>
          </cell>
          <cell r="G1331">
            <v>180700</v>
          </cell>
          <cell r="K1331">
            <v>0</v>
          </cell>
          <cell r="M1331" t="str">
            <v>? Non-Rab</v>
          </cell>
          <cell r="N1331" t="str">
            <v>? Non-Rab</v>
          </cell>
          <cell r="Q1331" t="str">
            <v>no</v>
          </cell>
          <cell r="X1331" t="str">
            <v xml:space="preserve"> </v>
          </cell>
          <cell r="Y1331" t="str">
            <v xml:space="preserve"> </v>
          </cell>
          <cell r="Z1331" t="str">
            <v xml:space="preserve"> </v>
          </cell>
        </row>
        <row r="1332">
          <cell r="B1332" t="str">
            <v>F50</v>
          </cell>
          <cell r="F1332">
            <v>12</v>
          </cell>
          <cell r="G1332">
            <v>180700</v>
          </cell>
          <cell r="K1332">
            <v>0</v>
          </cell>
          <cell r="M1332" t="str">
            <v>? Non-Rab</v>
          </cell>
          <cell r="N1332" t="str">
            <v>? Non-Rab</v>
          </cell>
          <cell r="Q1332" t="str">
            <v>no</v>
          </cell>
          <cell r="X1332" t="str">
            <v xml:space="preserve"> </v>
          </cell>
          <cell r="Y1332">
            <v>-289569</v>
          </cell>
          <cell r="Z1332">
            <v>-340847</v>
          </cell>
        </row>
        <row r="1333">
          <cell r="B1333" t="str">
            <v>F50</v>
          </cell>
          <cell r="F1333">
            <v>12</v>
          </cell>
          <cell r="G1333">
            <v>180700</v>
          </cell>
          <cell r="K1333">
            <v>0</v>
          </cell>
          <cell r="M1333" t="str">
            <v>? Non-Rab</v>
          </cell>
          <cell r="N1333" t="str">
            <v>? Non-Rab</v>
          </cell>
          <cell r="Q1333" t="str">
            <v>no</v>
          </cell>
          <cell r="X1333" t="str">
            <v xml:space="preserve"> </v>
          </cell>
          <cell r="Y1333" t="str">
            <v xml:space="preserve"> </v>
          </cell>
          <cell r="Z1333" t="str">
            <v xml:space="preserve"> </v>
          </cell>
        </row>
        <row r="1334">
          <cell r="B1334" t="str">
            <v>E15</v>
          </cell>
          <cell r="F1334">
            <v>1</v>
          </cell>
          <cell r="G1334">
            <v>110202</v>
          </cell>
          <cell r="K1334" t="str">
            <v>PSS</v>
          </cell>
          <cell r="M1334" t="str">
            <v>non-budget</v>
          </cell>
          <cell r="N1334" t="str">
            <v>non-budget</v>
          </cell>
          <cell r="Q1334" t="str">
            <v>no</v>
          </cell>
          <cell r="X1334" t="str">
            <v xml:space="preserve"> </v>
          </cell>
          <cell r="Y1334" t="str">
            <v xml:space="preserve"> </v>
          </cell>
          <cell r="Z1334" t="str">
            <v xml:space="preserve"> </v>
          </cell>
        </row>
        <row r="1335">
          <cell r="B1335" t="str">
            <v>E15</v>
          </cell>
          <cell r="F1335">
            <v>1</v>
          </cell>
          <cell r="G1335">
            <v>110203</v>
          </cell>
          <cell r="K1335" t="str">
            <v>PSS</v>
          </cell>
          <cell r="M1335" t="str">
            <v>non-budget</v>
          </cell>
          <cell r="N1335" t="str">
            <v>non-budget</v>
          </cell>
          <cell r="Q1335" t="str">
            <v>no</v>
          </cell>
          <cell r="X1335" t="str">
            <v xml:space="preserve"> </v>
          </cell>
          <cell r="Y1335" t="str">
            <v xml:space="preserve"> </v>
          </cell>
          <cell r="Z1335" t="str">
            <v xml:space="preserve"> </v>
          </cell>
        </row>
        <row r="1336">
          <cell r="B1336" t="str">
            <v>M10</v>
          </cell>
          <cell r="F1336">
            <v>3</v>
          </cell>
          <cell r="G1336">
            <v>110231</v>
          </cell>
          <cell r="K1336" t="str">
            <v>PSS</v>
          </cell>
          <cell r="M1336" t="str">
            <v>DEL</v>
          </cell>
          <cell r="N1336" t="str">
            <v>Resource</v>
          </cell>
          <cell r="Q1336" t="str">
            <v>yes</v>
          </cell>
          <cell r="X1336" t="str">
            <v xml:space="preserve"> </v>
          </cell>
          <cell r="Y1336" t="str">
            <v xml:space="preserve"> </v>
          </cell>
          <cell r="Z1336" t="str">
            <v xml:space="preserve"> </v>
          </cell>
        </row>
        <row r="1337">
          <cell r="B1337" t="str">
            <v>M10</v>
          </cell>
          <cell r="F1337">
            <v>3</v>
          </cell>
          <cell r="G1337">
            <v>110233</v>
          </cell>
          <cell r="K1337" t="str">
            <v>PSS</v>
          </cell>
          <cell r="M1337" t="str">
            <v>DEL</v>
          </cell>
          <cell r="N1337" t="str">
            <v>Resource</v>
          </cell>
          <cell r="Q1337" t="str">
            <v>yes</v>
          </cell>
          <cell r="X1337">
            <v>1539</v>
          </cell>
          <cell r="Y1337" t="str">
            <v xml:space="preserve"> </v>
          </cell>
          <cell r="Z1337" t="str">
            <v xml:space="preserve"> </v>
          </cell>
        </row>
        <row r="1338">
          <cell r="B1338" t="str">
            <v>M10</v>
          </cell>
          <cell r="F1338">
            <v>3</v>
          </cell>
          <cell r="G1338">
            <v>110233</v>
          </cell>
          <cell r="K1338" t="str">
            <v>PSS</v>
          </cell>
          <cell r="M1338" t="str">
            <v>DEL</v>
          </cell>
          <cell r="N1338" t="str">
            <v>Resource</v>
          </cell>
          <cell r="Q1338" t="str">
            <v>yes</v>
          </cell>
          <cell r="X1338" t="str">
            <v xml:space="preserve"> </v>
          </cell>
          <cell r="Y1338" t="str">
            <v xml:space="preserve"> </v>
          </cell>
          <cell r="Z1338" t="str">
            <v xml:space="preserve"> </v>
          </cell>
        </row>
        <row r="1339">
          <cell r="B1339" t="str">
            <v>E15</v>
          </cell>
          <cell r="F1339">
            <v>6</v>
          </cell>
          <cell r="G1339">
            <v>110202</v>
          </cell>
          <cell r="K1339" t="str">
            <v>PSS</v>
          </cell>
          <cell r="M1339" t="str">
            <v>non-budget</v>
          </cell>
          <cell r="N1339" t="str">
            <v>non-budget</v>
          </cell>
          <cell r="Q1339" t="str">
            <v>no</v>
          </cell>
          <cell r="X1339" t="str">
            <v xml:space="preserve"> </v>
          </cell>
          <cell r="Y1339" t="str">
            <v xml:space="preserve"> </v>
          </cell>
          <cell r="Z1339" t="str">
            <v xml:space="preserve"> </v>
          </cell>
        </row>
        <row r="1340">
          <cell r="B1340" t="str">
            <v>E15</v>
          </cell>
          <cell r="F1340">
            <v>6</v>
          </cell>
          <cell r="G1340">
            <v>110202</v>
          </cell>
          <cell r="K1340" t="str">
            <v>PSS</v>
          </cell>
          <cell r="M1340" t="str">
            <v>non-budget</v>
          </cell>
          <cell r="N1340" t="str">
            <v>non-budget</v>
          </cell>
          <cell r="Q1340" t="str">
            <v>no</v>
          </cell>
          <cell r="X1340" t="str">
            <v xml:space="preserve"> </v>
          </cell>
          <cell r="Y1340" t="str">
            <v xml:space="preserve"> </v>
          </cell>
          <cell r="Z1340" t="str">
            <v xml:space="preserve"> </v>
          </cell>
        </row>
        <row r="1341">
          <cell r="B1341" t="str">
            <v>S10</v>
          </cell>
          <cell r="F1341">
            <v>1</v>
          </cell>
          <cell r="G1341">
            <v>110409</v>
          </cell>
          <cell r="K1341">
            <v>0</v>
          </cell>
          <cell r="M1341" t="str">
            <v>DEL</v>
          </cell>
          <cell r="N1341" t="str">
            <v>Resource</v>
          </cell>
          <cell r="Q1341" t="str">
            <v>yes</v>
          </cell>
          <cell r="X1341">
            <v>-15</v>
          </cell>
          <cell r="Y1341" t="str">
            <v xml:space="preserve"> </v>
          </cell>
          <cell r="Z1341" t="str">
            <v xml:space="preserve"> </v>
          </cell>
        </row>
        <row r="1342">
          <cell r="B1342" t="str">
            <v>S10</v>
          </cell>
          <cell r="F1342">
            <v>2</v>
          </cell>
          <cell r="G1342">
            <v>110409</v>
          </cell>
          <cell r="K1342">
            <v>0</v>
          </cell>
          <cell r="M1342" t="str">
            <v>DEL</v>
          </cell>
          <cell r="N1342" t="str">
            <v>Resource</v>
          </cell>
          <cell r="Q1342" t="str">
            <v>yes</v>
          </cell>
          <cell r="X1342" t="str">
            <v xml:space="preserve"> </v>
          </cell>
          <cell r="Y1342">
            <v>-15</v>
          </cell>
          <cell r="Z1342">
            <v>-15</v>
          </cell>
        </row>
        <row r="1343">
          <cell r="B1343" t="str">
            <v>G20</v>
          </cell>
          <cell r="F1343">
            <v>1</v>
          </cell>
          <cell r="G1343">
            <v>110202</v>
          </cell>
          <cell r="K1343" t="str">
            <v>PSS</v>
          </cell>
          <cell r="M1343" t="str">
            <v>non-budget</v>
          </cell>
          <cell r="N1343" t="str">
            <v>non-budget</v>
          </cell>
          <cell r="Q1343" t="str">
            <v>no</v>
          </cell>
          <cell r="X1343" t="str">
            <v xml:space="preserve"> </v>
          </cell>
          <cell r="Y1343" t="str">
            <v xml:space="preserve"> </v>
          </cell>
          <cell r="Z1343" t="str">
            <v xml:space="preserve"> </v>
          </cell>
        </row>
        <row r="1344">
          <cell r="B1344" t="str">
            <v>T30</v>
          </cell>
          <cell r="F1344">
            <v>3</v>
          </cell>
          <cell r="G1344">
            <v>110701</v>
          </cell>
          <cell r="K1344">
            <v>0</v>
          </cell>
          <cell r="M1344" t="str">
            <v>DEL</v>
          </cell>
          <cell r="N1344" t="str">
            <v>Resource</v>
          </cell>
          <cell r="Q1344" t="str">
            <v>yes</v>
          </cell>
          <cell r="X1344" t="str">
            <v xml:space="preserve"> </v>
          </cell>
          <cell r="Y1344" t="str">
            <v xml:space="preserve"> </v>
          </cell>
          <cell r="Z1344" t="str">
            <v xml:space="preserve"> </v>
          </cell>
        </row>
        <row r="1345">
          <cell r="B1345" t="str">
            <v>G20</v>
          </cell>
          <cell r="F1345">
            <v>6</v>
          </cell>
          <cell r="G1345">
            <v>110202</v>
          </cell>
          <cell r="K1345" t="str">
            <v>PSS</v>
          </cell>
          <cell r="M1345" t="str">
            <v>non-budget</v>
          </cell>
          <cell r="N1345" t="str">
            <v>non-budget</v>
          </cell>
          <cell r="Q1345" t="str">
            <v>no</v>
          </cell>
          <cell r="X1345" t="str">
            <v xml:space="preserve"> </v>
          </cell>
          <cell r="Y1345" t="str">
            <v xml:space="preserve"> </v>
          </cell>
          <cell r="Z1345" t="str">
            <v xml:space="preserve"> </v>
          </cell>
        </row>
        <row r="1346">
          <cell r="B1346" t="str">
            <v>S10</v>
          </cell>
          <cell r="F1346">
            <v>6</v>
          </cell>
          <cell r="G1346">
            <v>110409</v>
          </cell>
          <cell r="K1346">
            <v>0</v>
          </cell>
          <cell r="M1346" t="str">
            <v>DEL</v>
          </cell>
          <cell r="N1346" t="str">
            <v>Resource</v>
          </cell>
          <cell r="Q1346" t="str">
            <v>yes</v>
          </cell>
          <cell r="X1346" t="str">
            <v xml:space="preserve"> </v>
          </cell>
          <cell r="Y1346" t="str">
            <v xml:space="preserve"> </v>
          </cell>
          <cell r="Z1346" t="str">
            <v xml:space="preserve"> </v>
          </cell>
        </row>
        <row r="1347">
          <cell r="B1347" t="str">
            <v>S10</v>
          </cell>
          <cell r="F1347">
            <v>12</v>
          </cell>
          <cell r="G1347">
            <v>110801</v>
          </cell>
          <cell r="K1347">
            <v>0</v>
          </cell>
          <cell r="M1347" t="str">
            <v>AME</v>
          </cell>
          <cell r="N1347" t="str">
            <v>Resource</v>
          </cell>
          <cell r="Q1347" t="str">
            <v>yes</v>
          </cell>
          <cell r="X1347" t="str">
            <v xml:space="preserve"> </v>
          </cell>
          <cell r="Y1347" t="str">
            <v xml:space="preserve"> </v>
          </cell>
          <cell r="Z1347" t="str">
            <v xml:space="preserve"> </v>
          </cell>
        </row>
        <row r="1348">
          <cell r="B1348" t="str">
            <v>G45</v>
          </cell>
          <cell r="F1348">
            <v>6</v>
          </cell>
          <cell r="G1348">
            <v>110702</v>
          </cell>
          <cell r="K1348">
            <v>0</v>
          </cell>
          <cell r="M1348" t="str">
            <v>non-budget</v>
          </cell>
          <cell r="N1348" t="str">
            <v>non-budget</v>
          </cell>
          <cell r="Q1348" t="str">
            <v>no</v>
          </cell>
          <cell r="X1348" t="str">
            <v xml:space="preserve"> </v>
          </cell>
          <cell r="Y1348" t="str">
            <v xml:space="preserve"> </v>
          </cell>
          <cell r="Z1348" t="str">
            <v xml:space="preserve"> </v>
          </cell>
        </row>
        <row r="1349">
          <cell r="B1349" t="str">
            <v>S20</v>
          </cell>
          <cell r="F1349">
            <v>1</v>
          </cell>
          <cell r="G1349">
            <v>110402</v>
          </cell>
          <cell r="K1349">
            <v>0</v>
          </cell>
          <cell r="M1349" t="str">
            <v>non-budget</v>
          </cell>
          <cell r="N1349" t="str">
            <v>non-budget</v>
          </cell>
          <cell r="Q1349" t="str">
            <v>yes</v>
          </cell>
          <cell r="X1349" t="str">
            <v xml:space="preserve"> </v>
          </cell>
          <cell r="Y1349" t="str">
            <v xml:space="preserve"> </v>
          </cell>
          <cell r="Z1349" t="str">
            <v xml:space="preserve"> </v>
          </cell>
        </row>
        <row r="1350">
          <cell r="B1350" t="str">
            <v>H20</v>
          </cell>
          <cell r="F1350">
            <v>1</v>
          </cell>
          <cell r="G1350">
            <v>110202</v>
          </cell>
          <cell r="K1350" t="str">
            <v>PSS</v>
          </cell>
          <cell r="M1350" t="str">
            <v>non-budget</v>
          </cell>
          <cell r="N1350" t="str">
            <v>non-budget</v>
          </cell>
          <cell r="Q1350" t="str">
            <v>no</v>
          </cell>
          <cell r="X1350" t="str">
            <v xml:space="preserve"> </v>
          </cell>
          <cell r="Y1350" t="str">
            <v xml:space="preserve"> </v>
          </cell>
          <cell r="Z1350" t="str">
            <v xml:space="preserve"> </v>
          </cell>
        </row>
        <row r="1351">
          <cell r="B1351" t="str">
            <v>H20</v>
          </cell>
          <cell r="F1351">
            <v>1</v>
          </cell>
          <cell r="G1351">
            <v>110202</v>
          </cell>
          <cell r="K1351" t="str">
            <v>PSS</v>
          </cell>
          <cell r="M1351" t="str">
            <v>non-budget</v>
          </cell>
          <cell r="N1351" t="str">
            <v>non-budget</v>
          </cell>
          <cell r="Q1351" t="str">
            <v>no</v>
          </cell>
          <cell r="X1351" t="str">
            <v xml:space="preserve"> </v>
          </cell>
          <cell r="Y1351" t="str">
            <v xml:space="preserve"> </v>
          </cell>
          <cell r="Z1351" t="str">
            <v xml:space="preserve"> </v>
          </cell>
        </row>
        <row r="1352">
          <cell r="B1352" t="str">
            <v>H35</v>
          </cell>
          <cell r="F1352">
            <v>1</v>
          </cell>
          <cell r="G1352">
            <v>110701</v>
          </cell>
          <cell r="K1352">
            <v>0</v>
          </cell>
          <cell r="M1352" t="str">
            <v>non-budget</v>
          </cell>
          <cell r="N1352" t="str">
            <v>non-budget</v>
          </cell>
          <cell r="Q1352" t="str">
            <v>no</v>
          </cell>
          <cell r="X1352">
            <v>1492000</v>
          </cell>
          <cell r="Y1352" t="str">
            <v xml:space="preserve"> </v>
          </cell>
          <cell r="Z1352" t="str">
            <v xml:space="preserve"> </v>
          </cell>
        </row>
        <row r="1353">
          <cell r="B1353" t="str">
            <v>H35</v>
          </cell>
          <cell r="F1353">
            <v>1</v>
          </cell>
          <cell r="G1353">
            <v>110701</v>
          </cell>
          <cell r="K1353">
            <v>0</v>
          </cell>
          <cell r="M1353" t="str">
            <v>non-budget</v>
          </cell>
          <cell r="N1353" t="str">
            <v>non-budget</v>
          </cell>
          <cell r="Q1353" t="str">
            <v>no</v>
          </cell>
          <cell r="X1353">
            <v>-1100000</v>
          </cell>
          <cell r="Y1353" t="str">
            <v xml:space="preserve"> </v>
          </cell>
          <cell r="Z1353" t="str">
            <v xml:space="preserve"> </v>
          </cell>
        </row>
        <row r="1354">
          <cell r="B1354" t="str">
            <v>W15</v>
          </cell>
          <cell r="F1354">
            <v>3</v>
          </cell>
          <cell r="G1354">
            <v>110101</v>
          </cell>
          <cell r="K1354">
            <v>0</v>
          </cell>
          <cell r="M1354" t="str">
            <v>non-budget</v>
          </cell>
          <cell r="N1354" t="str">
            <v>non-budget</v>
          </cell>
          <cell r="Q1354" t="str">
            <v>yes</v>
          </cell>
          <cell r="X1354" t="str">
            <v xml:space="preserve"> </v>
          </cell>
          <cell r="Y1354" t="str">
            <v xml:space="preserve"> </v>
          </cell>
          <cell r="Z1354" t="str">
            <v xml:space="preserve"> </v>
          </cell>
        </row>
        <row r="1355">
          <cell r="B1355" t="str">
            <v>W15</v>
          </cell>
          <cell r="F1355">
            <v>3</v>
          </cell>
          <cell r="G1355">
            <v>110306</v>
          </cell>
          <cell r="K1355">
            <v>0</v>
          </cell>
          <cell r="M1355" t="str">
            <v>non-budget</v>
          </cell>
          <cell r="N1355" t="str">
            <v>non-budget</v>
          </cell>
          <cell r="Q1355" t="str">
            <v>yes</v>
          </cell>
          <cell r="X1355" t="str">
            <v xml:space="preserve"> </v>
          </cell>
          <cell r="Y1355" t="str">
            <v xml:space="preserve"> </v>
          </cell>
          <cell r="Z1355" t="str">
            <v xml:space="preserve"> </v>
          </cell>
        </row>
        <row r="1356">
          <cell r="B1356" t="str">
            <v>H35</v>
          </cell>
          <cell r="F1356">
            <v>6</v>
          </cell>
          <cell r="G1356">
            <v>110701</v>
          </cell>
          <cell r="K1356">
            <v>0</v>
          </cell>
          <cell r="M1356" t="str">
            <v>non-budget</v>
          </cell>
          <cell r="N1356" t="str">
            <v>non-budget</v>
          </cell>
          <cell r="Q1356" t="str">
            <v>no</v>
          </cell>
          <cell r="X1356" t="str">
            <v xml:space="preserve"> </v>
          </cell>
          <cell r="Y1356">
            <v>1492000</v>
          </cell>
          <cell r="Z1356">
            <v>1492000</v>
          </cell>
        </row>
        <row r="1357">
          <cell r="B1357" t="str">
            <v>H35</v>
          </cell>
          <cell r="F1357">
            <v>6</v>
          </cell>
          <cell r="G1357">
            <v>110701</v>
          </cell>
          <cell r="K1357">
            <v>0</v>
          </cell>
          <cell r="M1357" t="str">
            <v>non-budget</v>
          </cell>
          <cell r="N1357" t="str">
            <v>non-budget</v>
          </cell>
          <cell r="Q1357" t="str">
            <v>no</v>
          </cell>
          <cell r="X1357" t="str">
            <v xml:space="preserve"> </v>
          </cell>
          <cell r="Y1357" t="str">
            <v xml:space="preserve"> </v>
          </cell>
          <cell r="Z1357" t="str">
            <v xml:space="preserve"> </v>
          </cell>
        </row>
        <row r="1358">
          <cell r="B1358" t="str">
            <v>H35</v>
          </cell>
          <cell r="F1358">
            <v>6</v>
          </cell>
          <cell r="G1358">
            <v>110701</v>
          </cell>
          <cell r="K1358">
            <v>0</v>
          </cell>
          <cell r="M1358" t="str">
            <v>non-budget</v>
          </cell>
          <cell r="N1358" t="str">
            <v>non-budget</v>
          </cell>
          <cell r="Q1358" t="str">
            <v>no</v>
          </cell>
          <cell r="X1358" t="str">
            <v xml:space="preserve"> </v>
          </cell>
          <cell r="Y1358" t="str">
            <v xml:space="preserve"> </v>
          </cell>
          <cell r="Z1358" t="str">
            <v xml:space="preserve"> </v>
          </cell>
        </row>
        <row r="1359">
          <cell r="B1359" t="str">
            <v>H35</v>
          </cell>
          <cell r="F1359">
            <v>6</v>
          </cell>
          <cell r="G1359">
            <v>110701</v>
          </cell>
          <cell r="K1359">
            <v>0</v>
          </cell>
          <cell r="M1359" t="str">
            <v>non-budget</v>
          </cell>
          <cell r="N1359" t="str">
            <v>non-budget</v>
          </cell>
          <cell r="Q1359" t="str">
            <v>no</v>
          </cell>
          <cell r="X1359">
            <v>1227664</v>
          </cell>
          <cell r="Y1359" t="str">
            <v xml:space="preserve"> </v>
          </cell>
          <cell r="Z1359" t="str">
            <v xml:space="preserve"> </v>
          </cell>
        </row>
        <row r="1360">
          <cell r="B1360" t="str">
            <v>H35</v>
          </cell>
          <cell r="F1360">
            <v>6</v>
          </cell>
          <cell r="G1360">
            <v>110701</v>
          </cell>
          <cell r="K1360">
            <v>0</v>
          </cell>
          <cell r="M1360" t="str">
            <v>non-budget</v>
          </cell>
          <cell r="N1360" t="str">
            <v>non-budget</v>
          </cell>
          <cell r="Q1360" t="str">
            <v>no</v>
          </cell>
          <cell r="X1360">
            <v>-500000</v>
          </cell>
          <cell r="Y1360" t="str">
            <v xml:space="preserve"> </v>
          </cell>
          <cell r="Z1360" t="str">
            <v xml:space="preserve"> </v>
          </cell>
        </row>
        <row r="1361">
          <cell r="B1361" t="str">
            <v>H35</v>
          </cell>
          <cell r="F1361">
            <v>6</v>
          </cell>
          <cell r="G1361">
            <v>110701</v>
          </cell>
          <cell r="K1361">
            <v>0</v>
          </cell>
          <cell r="M1361" t="str">
            <v>non-budget</v>
          </cell>
          <cell r="N1361" t="str">
            <v>non-budget</v>
          </cell>
          <cell r="Q1361" t="str">
            <v>no</v>
          </cell>
          <cell r="X1361">
            <v>200000</v>
          </cell>
          <cell r="Y1361" t="str">
            <v xml:space="preserve"> </v>
          </cell>
          <cell r="Z1361" t="str">
            <v xml:space="preserve"> </v>
          </cell>
        </row>
        <row r="1362">
          <cell r="B1362" t="str">
            <v>H35</v>
          </cell>
          <cell r="F1362">
            <v>6</v>
          </cell>
          <cell r="G1362">
            <v>110701</v>
          </cell>
          <cell r="K1362">
            <v>0</v>
          </cell>
          <cell r="M1362" t="str">
            <v>non-budget</v>
          </cell>
          <cell r="N1362" t="str">
            <v>non-budget</v>
          </cell>
          <cell r="Q1362" t="str">
            <v>no</v>
          </cell>
          <cell r="X1362" t="str">
            <v xml:space="preserve"> </v>
          </cell>
          <cell r="Y1362" t="str">
            <v xml:space="preserve"> </v>
          </cell>
          <cell r="Z1362" t="str">
            <v xml:space="preserve"> </v>
          </cell>
        </row>
        <row r="1363">
          <cell r="B1363" t="str">
            <v>H35</v>
          </cell>
          <cell r="F1363">
            <v>6</v>
          </cell>
          <cell r="G1363">
            <v>110701</v>
          </cell>
          <cell r="K1363">
            <v>0</v>
          </cell>
          <cell r="M1363" t="str">
            <v>non-budget</v>
          </cell>
          <cell r="N1363" t="str">
            <v>non-budget</v>
          </cell>
          <cell r="Q1363" t="str">
            <v>no</v>
          </cell>
          <cell r="X1363" t="str">
            <v xml:space="preserve"> </v>
          </cell>
          <cell r="Y1363">
            <v>-1100000</v>
          </cell>
          <cell r="Z1363">
            <v>-1100000</v>
          </cell>
        </row>
        <row r="1364">
          <cell r="B1364" t="str">
            <v>H35</v>
          </cell>
          <cell r="F1364">
            <v>6</v>
          </cell>
          <cell r="G1364">
            <v>110701</v>
          </cell>
          <cell r="K1364">
            <v>0</v>
          </cell>
          <cell r="M1364" t="str">
            <v>non-budget</v>
          </cell>
          <cell r="N1364" t="str">
            <v>non-budget</v>
          </cell>
          <cell r="Q1364" t="str">
            <v>no</v>
          </cell>
          <cell r="X1364">
            <v>-400000</v>
          </cell>
          <cell r="Y1364" t="str">
            <v xml:space="preserve"> </v>
          </cell>
          <cell r="Z1364" t="str">
            <v xml:space="preserve"> </v>
          </cell>
        </row>
        <row r="1365">
          <cell r="B1365" t="str">
            <v>H35</v>
          </cell>
          <cell r="F1365">
            <v>6</v>
          </cell>
          <cell r="G1365">
            <v>110702</v>
          </cell>
          <cell r="K1365">
            <v>0</v>
          </cell>
          <cell r="M1365" t="str">
            <v>non-budget</v>
          </cell>
          <cell r="N1365" t="str">
            <v>non-budget</v>
          </cell>
          <cell r="Q1365" t="str">
            <v>no</v>
          </cell>
          <cell r="X1365" t="str">
            <v xml:space="preserve"> </v>
          </cell>
          <cell r="Y1365" t="str">
            <v xml:space="preserve"> </v>
          </cell>
          <cell r="Z1365" t="str">
            <v xml:space="preserve"> </v>
          </cell>
        </row>
        <row r="1366">
          <cell r="B1366" t="str">
            <v>H35</v>
          </cell>
          <cell r="F1366">
            <v>6</v>
          </cell>
          <cell r="G1366">
            <v>110702</v>
          </cell>
          <cell r="K1366">
            <v>0</v>
          </cell>
          <cell r="M1366" t="str">
            <v>non-budget</v>
          </cell>
          <cell r="N1366" t="str">
            <v>non-budget</v>
          </cell>
          <cell r="Q1366" t="str">
            <v>no</v>
          </cell>
          <cell r="X1366">
            <v>500000</v>
          </cell>
          <cell r="Y1366" t="str">
            <v xml:space="preserve"> </v>
          </cell>
          <cell r="Z1366" t="str">
            <v xml:space="preserve"> </v>
          </cell>
        </row>
        <row r="1367">
          <cell r="B1367" t="str">
            <v>S20</v>
          </cell>
          <cell r="F1367">
            <v>1</v>
          </cell>
          <cell r="G1367">
            <v>110403</v>
          </cell>
          <cell r="K1367">
            <v>0</v>
          </cell>
          <cell r="M1367" t="str">
            <v>non-budget</v>
          </cell>
          <cell r="N1367" t="str">
            <v>non-budget</v>
          </cell>
          <cell r="Q1367" t="str">
            <v>yes</v>
          </cell>
          <cell r="X1367" t="str">
            <v xml:space="preserve"> </v>
          </cell>
          <cell r="Y1367" t="str">
            <v xml:space="preserve"> </v>
          </cell>
          <cell r="Z1367" t="str">
            <v xml:space="preserve"> </v>
          </cell>
        </row>
        <row r="1368">
          <cell r="B1368" t="str">
            <v>H35</v>
          </cell>
          <cell r="F1368">
            <v>4</v>
          </cell>
          <cell r="G1368">
            <v>110701</v>
          </cell>
          <cell r="K1368">
            <v>0</v>
          </cell>
          <cell r="M1368" t="str">
            <v>non-budget</v>
          </cell>
          <cell r="N1368" t="str">
            <v>non-budget</v>
          </cell>
          <cell r="Q1368" t="str">
            <v>no</v>
          </cell>
          <cell r="X1368" t="str">
            <v xml:space="preserve"> </v>
          </cell>
          <cell r="Y1368" t="str">
            <v xml:space="preserve"> </v>
          </cell>
          <cell r="Z1368" t="str">
            <v xml:space="preserve"> </v>
          </cell>
        </row>
        <row r="1369">
          <cell r="B1369" t="str">
            <v>T30</v>
          </cell>
          <cell r="F1369">
            <v>12</v>
          </cell>
          <cell r="G1369">
            <v>110701</v>
          </cell>
          <cell r="K1369">
            <v>0</v>
          </cell>
          <cell r="M1369" t="str">
            <v>DEL</v>
          </cell>
          <cell r="N1369" t="str">
            <v>Resource</v>
          </cell>
          <cell r="Q1369" t="str">
            <v>yes</v>
          </cell>
          <cell r="X1369" t="str">
            <v xml:space="preserve"> </v>
          </cell>
          <cell r="Y1369" t="str">
            <v xml:space="preserve"> </v>
          </cell>
          <cell r="Z1369" t="str">
            <v xml:space="preserve"> </v>
          </cell>
        </row>
        <row r="1370">
          <cell r="B1370" t="str">
            <v>N10</v>
          </cell>
          <cell r="F1370">
            <v>9</v>
          </cell>
          <cell r="G1370">
            <v>110101</v>
          </cell>
          <cell r="K1370">
            <v>0</v>
          </cell>
          <cell r="M1370" t="str">
            <v>DEL</v>
          </cell>
          <cell r="N1370" t="str">
            <v>Capital</v>
          </cell>
          <cell r="Q1370" t="str">
            <v>no</v>
          </cell>
          <cell r="X1370" t="str">
            <v xml:space="preserve"> </v>
          </cell>
          <cell r="Y1370" t="str">
            <v xml:space="preserve"> </v>
          </cell>
          <cell r="Z1370" t="str">
            <v xml:space="preserve"> </v>
          </cell>
        </row>
        <row r="1371">
          <cell r="B1371" t="str">
            <v>N10</v>
          </cell>
          <cell r="F1371">
            <v>9</v>
          </cell>
          <cell r="G1371">
            <v>110222</v>
          </cell>
          <cell r="K1371" t="str">
            <v>PSS</v>
          </cell>
          <cell r="M1371" t="str">
            <v>DEL</v>
          </cell>
          <cell r="N1371" t="str">
            <v>Capital</v>
          </cell>
          <cell r="Q1371" t="str">
            <v>no</v>
          </cell>
          <cell r="X1371" t="str">
            <v xml:space="preserve"> </v>
          </cell>
          <cell r="Y1371" t="str">
            <v xml:space="preserve"> </v>
          </cell>
          <cell r="Z1371" t="str">
            <v xml:space="preserve"> </v>
          </cell>
        </row>
        <row r="1372">
          <cell r="B1372" t="str">
            <v>T30</v>
          </cell>
          <cell r="F1372">
            <v>1</v>
          </cell>
          <cell r="G1372">
            <v>110701</v>
          </cell>
          <cell r="K1372">
            <v>0</v>
          </cell>
          <cell r="M1372" t="str">
            <v>DEL</v>
          </cell>
          <cell r="N1372" t="str">
            <v>Resource</v>
          </cell>
          <cell r="Q1372" t="str">
            <v>yes</v>
          </cell>
          <cell r="X1372">
            <v>-838696</v>
          </cell>
          <cell r="Y1372" t="str">
            <v xml:space="preserve"> </v>
          </cell>
          <cell r="Z1372" t="str">
            <v xml:space="preserve"> </v>
          </cell>
        </row>
        <row r="1373">
          <cell r="B1373" t="str">
            <v>T30</v>
          </cell>
          <cell r="F1373">
            <v>6</v>
          </cell>
          <cell r="G1373">
            <v>110701</v>
          </cell>
          <cell r="K1373">
            <v>0</v>
          </cell>
          <cell r="M1373" t="str">
            <v>DEL</v>
          </cell>
          <cell r="N1373" t="str">
            <v>Resource</v>
          </cell>
          <cell r="Q1373" t="str">
            <v>yes</v>
          </cell>
          <cell r="X1373">
            <v>-138496</v>
          </cell>
          <cell r="Y1373">
            <v>-138496</v>
          </cell>
          <cell r="Z1373">
            <v>-138496</v>
          </cell>
        </row>
        <row r="1374">
          <cell r="B1374" t="str">
            <v>T30</v>
          </cell>
          <cell r="F1374">
            <v>4</v>
          </cell>
          <cell r="G1374">
            <v>110701</v>
          </cell>
          <cell r="K1374">
            <v>0</v>
          </cell>
          <cell r="M1374" t="str">
            <v>DEL</v>
          </cell>
          <cell r="N1374" t="str">
            <v>Resource</v>
          </cell>
          <cell r="Q1374" t="str">
            <v>yes</v>
          </cell>
          <cell r="X1374" t="str">
            <v xml:space="preserve"> </v>
          </cell>
          <cell r="Y1374" t="str">
            <v xml:space="preserve"> </v>
          </cell>
          <cell r="Z1374" t="str">
            <v xml:space="preserve"> </v>
          </cell>
        </row>
        <row r="1375">
          <cell r="B1375" t="str">
            <v>T30</v>
          </cell>
          <cell r="F1375">
            <v>2</v>
          </cell>
          <cell r="G1375">
            <v>110701</v>
          </cell>
          <cell r="K1375">
            <v>0</v>
          </cell>
          <cell r="M1375" t="str">
            <v>DEL</v>
          </cell>
          <cell r="N1375" t="str">
            <v>Resource</v>
          </cell>
          <cell r="Q1375" t="str">
            <v>yes</v>
          </cell>
          <cell r="X1375" t="str">
            <v xml:space="preserve"> </v>
          </cell>
          <cell r="Y1375">
            <v>-838696</v>
          </cell>
          <cell r="Z1375">
            <v>-838696</v>
          </cell>
        </row>
        <row r="1376">
          <cell r="B1376" t="str">
            <v>T30</v>
          </cell>
          <cell r="F1376">
            <v>6</v>
          </cell>
          <cell r="G1376">
            <v>110701</v>
          </cell>
          <cell r="K1376">
            <v>0</v>
          </cell>
          <cell r="M1376" t="str">
            <v>DEL</v>
          </cell>
          <cell r="N1376" t="str">
            <v>Resource</v>
          </cell>
          <cell r="Q1376" t="str">
            <v>yes</v>
          </cell>
          <cell r="X1376" t="str">
            <v xml:space="preserve"> </v>
          </cell>
          <cell r="Y1376" t="str">
            <v xml:space="preserve"> </v>
          </cell>
          <cell r="Z1376" t="str">
            <v xml:space="preserve"> </v>
          </cell>
        </row>
        <row r="1377">
          <cell r="B1377" t="str">
            <v>W15</v>
          </cell>
          <cell r="F1377">
            <v>3</v>
          </cell>
          <cell r="G1377">
            <v>110306</v>
          </cell>
          <cell r="K1377">
            <v>0</v>
          </cell>
          <cell r="M1377" t="str">
            <v>non-budget</v>
          </cell>
          <cell r="N1377" t="str">
            <v>non-budget</v>
          </cell>
          <cell r="Q1377" t="str">
            <v>yes</v>
          </cell>
          <cell r="X1377">
            <v>1291</v>
          </cell>
          <cell r="Y1377" t="str">
            <v xml:space="preserve"> </v>
          </cell>
          <cell r="Z1377" t="str">
            <v xml:space="preserve"> </v>
          </cell>
        </row>
        <row r="1378">
          <cell r="B1378" t="str">
            <v>N40</v>
          </cell>
          <cell r="F1378">
            <v>9</v>
          </cell>
          <cell r="G1378">
            <v>110601</v>
          </cell>
          <cell r="K1378" t="str">
            <v>PSS</v>
          </cell>
          <cell r="M1378" t="str">
            <v>DEL</v>
          </cell>
          <cell r="N1378" t="str">
            <v>Capital</v>
          </cell>
          <cell r="Q1378" t="str">
            <v>no</v>
          </cell>
          <cell r="X1378" t="str">
            <v xml:space="preserve"> </v>
          </cell>
          <cell r="Y1378" t="str">
            <v xml:space="preserve"> </v>
          </cell>
          <cell r="Z1378" t="str">
            <v xml:space="preserve"> </v>
          </cell>
        </row>
        <row r="1379">
          <cell r="B1379" t="str">
            <v>T30</v>
          </cell>
          <cell r="F1379">
            <v>1</v>
          </cell>
          <cell r="G1379">
            <v>110402</v>
          </cell>
          <cell r="K1379">
            <v>0</v>
          </cell>
          <cell r="M1379" t="str">
            <v>non-budget</v>
          </cell>
          <cell r="N1379" t="str">
            <v>non-budget</v>
          </cell>
          <cell r="Q1379" t="str">
            <v>yes</v>
          </cell>
          <cell r="X1379" t="str">
            <v xml:space="preserve"> </v>
          </cell>
          <cell r="Y1379" t="str">
            <v xml:space="preserve"> </v>
          </cell>
          <cell r="Z1379" t="str">
            <v xml:space="preserve"> </v>
          </cell>
        </row>
        <row r="1380">
          <cell r="B1380" t="str">
            <v>T30</v>
          </cell>
          <cell r="F1380">
            <v>1</v>
          </cell>
          <cell r="G1380">
            <v>110403</v>
          </cell>
          <cell r="K1380">
            <v>0</v>
          </cell>
          <cell r="M1380" t="str">
            <v>non-budget</v>
          </cell>
          <cell r="N1380" t="str">
            <v>non-budget</v>
          </cell>
          <cell r="Q1380" t="str">
            <v>yes</v>
          </cell>
          <cell r="X1380" t="str">
            <v xml:space="preserve"> </v>
          </cell>
          <cell r="Y1380" t="str">
            <v xml:space="preserve"> </v>
          </cell>
          <cell r="Z1380" t="str">
            <v xml:space="preserve"> </v>
          </cell>
        </row>
        <row r="1381">
          <cell r="B1381" t="str">
            <v>X16</v>
          </cell>
          <cell r="F1381">
            <v>2</v>
          </cell>
          <cell r="G1381">
            <v>110401</v>
          </cell>
          <cell r="K1381">
            <v>0</v>
          </cell>
          <cell r="M1381" t="str">
            <v>DEL</v>
          </cell>
          <cell r="N1381" t="str">
            <v>Resource</v>
          </cell>
          <cell r="Q1381" t="str">
            <v>no</v>
          </cell>
          <cell r="X1381" t="str">
            <v xml:space="preserve"> </v>
          </cell>
          <cell r="Y1381">
            <v>-10</v>
          </cell>
          <cell r="Z1381">
            <v>-10</v>
          </cell>
        </row>
        <row r="1382">
          <cell r="B1382" t="str">
            <v>T30</v>
          </cell>
          <cell r="F1382">
            <v>9</v>
          </cell>
          <cell r="G1382">
            <v>110701</v>
          </cell>
          <cell r="K1382">
            <v>0</v>
          </cell>
          <cell r="M1382" t="str">
            <v>DEL</v>
          </cell>
          <cell r="N1382" t="str">
            <v>Resource</v>
          </cell>
          <cell r="Q1382" t="str">
            <v>yes</v>
          </cell>
          <cell r="X1382" t="str">
            <v xml:space="preserve"> </v>
          </cell>
          <cell r="Y1382" t="str">
            <v xml:space="preserve"> </v>
          </cell>
          <cell r="Z1382" t="str">
            <v xml:space="preserve"> </v>
          </cell>
        </row>
        <row r="1383">
          <cell r="B1383" t="str">
            <v>W15</v>
          </cell>
          <cell r="F1383">
            <v>12</v>
          </cell>
          <cell r="G1383">
            <v>110101</v>
          </cell>
          <cell r="K1383">
            <v>0</v>
          </cell>
          <cell r="M1383" t="str">
            <v>non-budget</v>
          </cell>
          <cell r="N1383" t="str">
            <v>non-budget</v>
          </cell>
          <cell r="Q1383" t="str">
            <v>yes</v>
          </cell>
          <cell r="X1383">
            <v>12364</v>
          </cell>
          <cell r="Y1383" t="str">
            <v xml:space="preserve"> </v>
          </cell>
          <cell r="Z1383" t="str">
            <v xml:space="preserve"> </v>
          </cell>
        </row>
        <row r="1384">
          <cell r="B1384" t="str">
            <v>S45</v>
          </cell>
          <cell r="F1384">
            <v>1</v>
          </cell>
          <cell r="G1384">
            <v>110106</v>
          </cell>
          <cell r="K1384">
            <v>0</v>
          </cell>
          <cell r="M1384" t="str">
            <v>non-budget</v>
          </cell>
          <cell r="N1384" t="str">
            <v>non-budget</v>
          </cell>
          <cell r="Q1384" t="str">
            <v>no</v>
          </cell>
          <cell r="X1384">
            <v>-13332734</v>
          </cell>
          <cell r="Y1384" t="str">
            <v xml:space="preserve"> </v>
          </cell>
          <cell r="Z1384" t="str">
            <v xml:space="preserve"> </v>
          </cell>
        </row>
        <row r="1385">
          <cell r="B1385" t="str">
            <v>S45</v>
          </cell>
          <cell r="F1385">
            <v>4</v>
          </cell>
          <cell r="G1385">
            <v>110106</v>
          </cell>
          <cell r="K1385">
            <v>0</v>
          </cell>
          <cell r="M1385" t="str">
            <v>non-budget</v>
          </cell>
          <cell r="N1385" t="str">
            <v>non-budget</v>
          </cell>
          <cell r="Q1385" t="str">
            <v>no</v>
          </cell>
          <cell r="X1385" t="str">
            <v xml:space="preserve"> </v>
          </cell>
          <cell r="Y1385">
            <v>-13332734</v>
          </cell>
          <cell r="Z1385">
            <v>-13332734</v>
          </cell>
        </row>
        <row r="1386">
          <cell r="B1386" t="str">
            <v>S45</v>
          </cell>
          <cell r="F1386">
            <v>6</v>
          </cell>
          <cell r="G1386">
            <v>110106</v>
          </cell>
          <cell r="K1386">
            <v>0</v>
          </cell>
          <cell r="M1386" t="str">
            <v>non-budget</v>
          </cell>
          <cell r="N1386" t="str">
            <v>non-budget</v>
          </cell>
          <cell r="Q1386" t="str">
            <v>no</v>
          </cell>
          <cell r="X1386">
            <v>-2446645</v>
          </cell>
          <cell r="Y1386">
            <v>-2446645</v>
          </cell>
          <cell r="Z1386">
            <v>-2446645</v>
          </cell>
        </row>
        <row r="1387">
          <cell r="B1387" t="str">
            <v>S45</v>
          </cell>
          <cell r="F1387">
            <v>4</v>
          </cell>
          <cell r="G1387">
            <v>110106</v>
          </cell>
          <cell r="K1387">
            <v>0</v>
          </cell>
          <cell r="M1387" t="str">
            <v>non-budget</v>
          </cell>
          <cell r="N1387" t="str">
            <v>non-budget</v>
          </cell>
          <cell r="Q1387" t="str">
            <v>no</v>
          </cell>
          <cell r="X1387" t="str">
            <v xml:space="preserve"> </v>
          </cell>
          <cell r="Y1387" t="str">
            <v xml:space="preserve"> </v>
          </cell>
          <cell r="Z1387" t="str">
            <v xml:space="preserve"> </v>
          </cell>
        </row>
        <row r="1388">
          <cell r="B1388" t="str">
            <v>S65</v>
          </cell>
          <cell r="F1388">
            <v>1</v>
          </cell>
          <cell r="G1388">
            <v>110107</v>
          </cell>
          <cell r="K1388">
            <v>0</v>
          </cell>
          <cell r="M1388" t="str">
            <v>non-budget</v>
          </cell>
          <cell r="N1388" t="str">
            <v>non-budget</v>
          </cell>
          <cell r="Q1388" t="str">
            <v>no</v>
          </cell>
          <cell r="X1388" t="str">
            <v xml:space="preserve"> </v>
          </cell>
          <cell r="Y1388" t="str">
            <v xml:space="preserve"> </v>
          </cell>
          <cell r="Z1388" t="str">
            <v xml:space="preserve"> </v>
          </cell>
        </row>
        <row r="1389">
          <cell r="B1389" t="str">
            <v>S65</v>
          </cell>
          <cell r="F1389">
            <v>1</v>
          </cell>
          <cell r="G1389">
            <v>110308</v>
          </cell>
          <cell r="K1389">
            <v>0</v>
          </cell>
          <cell r="M1389" t="str">
            <v>non-budget</v>
          </cell>
          <cell r="N1389" t="str">
            <v>non-budget</v>
          </cell>
          <cell r="Q1389" t="str">
            <v>no</v>
          </cell>
          <cell r="X1389" t="str">
            <v xml:space="preserve"> </v>
          </cell>
          <cell r="Y1389" t="str">
            <v xml:space="preserve"> </v>
          </cell>
          <cell r="Z1389" t="str">
            <v xml:space="preserve"> </v>
          </cell>
        </row>
        <row r="1390">
          <cell r="B1390" t="str">
            <v>S70</v>
          </cell>
          <cell r="F1390">
            <v>1</v>
          </cell>
          <cell r="G1390">
            <v>110107</v>
          </cell>
          <cell r="K1390">
            <v>0</v>
          </cell>
          <cell r="M1390" t="str">
            <v>non-budget</v>
          </cell>
          <cell r="N1390" t="str">
            <v>non-budget</v>
          </cell>
          <cell r="Q1390" t="str">
            <v>no</v>
          </cell>
          <cell r="X1390" t="str">
            <v xml:space="preserve"> </v>
          </cell>
          <cell r="Y1390" t="str">
            <v xml:space="preserve"> </v>
          </cell>
          <cell r="Z1390" t="str">
            <v xml:space="preserve"> </v>
          </cell>
        </row>
        <row r="1391">
          <cell r="B1391" t="str">
            <v>S70</v>
          </cell>
          <cell r="F1391">
            <v>1</v>
          </cell>
          <cell r="G1391">
            <v>110308</v>
          </cell>
          <cell r="K1391">
            <v>0</v>
          </cell>
          <cell r="M1391" t="str">
            <v>non-budget</v>
          </cell>
          <cell r="N1391" t="str">
            <v>non-budget</v>
          </cell>
          <cell r="Q1391" t="str">
            <v>no</v>
          </cell>
          <cell r="X1391" t="str">
            <v xml:space="preserve"> </v>
          </cell>
          <cell r="Y1391" t="str">
            <v xml:space="preserve"> </v>
          </cell>
          <cell r="Z1391" t="str">
            <v xml:space="preserve"> </v>
          </cell>
        </row>
        <row r="1392">
          <cell r="B1392" t="str">
            <v>S70</v>
          </cell>
          <cell r="F1392">
            <v>4</v>
          </cell>
          <cell r="G1392">
            <v>110308</v>
          </cell>
          <cell r="K1392">
            <v>0</v>
          </cell>
          <cell r="M1392" t="str">
            <v>non-budget</v>
          </cell>
          <cell r="N1392" t="str">
            <v>non-budget</v>
          </cell>
          <cell r="Q1392" t="str">
            <v>no</v>
          </cell>
          <cell r="X1392" t="str">
            <v xml:space="preserve"> </v>
          </cell>
          <cell r="Y1392" t="str">
            <v xml:space="preserve"> </v>
          </cell>
          <cell r="Z1392" t="str">
            <v xml:space="preserve"> </v>
          </cell>
        </row>
        <row r="1393">
          <cell r="B1393" t="str">
            <v>W15</v>
          </cell>
          <cell r="F1393">
            <v>12</v>
          </cell>
          <cell r="G1393">
            <v>110101</v>
          </cell>
          <cell r="K1393">
            <v>0</v>
          </cell>
          <cell r="M1393" t="str">
            <v>non-budget</v>
          </cell>
          <cell r="N1393" t="str">
            <v>non-budget</v>
          </cell>
          <cell r="Q1393" t="str">
            <v>yes</v>
          </cell>
          <cell r="X1393" t="str">
            <v xml:space="preserve"> </v>
          </cell>
          <cell r="Y1393" t="str">
            <v xml:space="preserve"> </v>
          </cell>
          <cell r="Z1393" t="str">
            <v xml:space="preserve"> </v>
          </cell>
        </row>
        <row r="1394">
          <cell r="B1394" t="str">
            <v>W15</v>
          </cell>
          <cell r="F1394">
            <v>12</v>
          </cell>
          <cell r="G1394">
            <v>110306</v>
          </cell>
          <cell r="K1394">
            <v>0</v>
          </cell>
          <cell r="M1394" t="str">
            <v>non-budget</v>
          </cell>
          <cell r="N1394" t="str">
            <v>non-budget</v>
          </cell>
          <cell r="Q1394" t="str">
            <v>yes</v>
          </cell>
          <cell r="X1394">
            <v>-774</v>
          </cell>
          <cell r="Y1394" t="str">
            <v xml:space="preserve"> </v>
          </cell>
          <cell r="Z1394" t="str">
            <v xml:space="preserve"> </v>
          </cell>
        </row>
        <row r="1395">
          <cell r="B1395" t="str">
            <v>W15</v>
          </cell>
          <cell r="F1395">
            <v>12</v>
          </cell>
          <cell r="G1395">
            <v>110306</v>
          </cell>
          <cell r="K1395">
            <v>0</v>
          </cell>
          <cell r="M1395" t="str">
            <v>non-budget</v>
          </cell>
          <cell r="N1395" t="str">
            <v>non-budget</v>
          </cell>
          <cell r="Q1395" t="str">
            <v>yes</v>
          </cell>
          <cell r="X1395">
            <v>-442</v>
          </cell>
          <cell r="Y1395" t="str">
            <v xml:space="preserve"> </v>
          </cell>
          <cell r="Z1395" t="str">
            <v xml:space="preserve"> </v>
          </cell>
        </row>
        <row r="1396">
          <cell r="B1396" t="str">
            <v>W15</v>
          </cell>
          <cell r="F1396">
            <v>12</v>
          </cell>
          <cell r="G1396">
            <v>110306</v>
          </cell>
          <cell r="K1396">
            <v>0</v>
          </cell>
          <cell r="M1396" t="str">
            <v>non-budget</v>
          </cell>
          <cell r="N1396" t="str">
            <v>non-budget</v>
          </cell>
          <cell r="Q1396" t="str">
            <v>yes</v>
          </cell>
          <cell r="X1396" t="str">
            <v xml:space="preserve"> </v>
          </cell>
          <cell r="Y1396" t="str">
            <v xml:space="preserve"> </v>
          </cell>
          <cell r="Z1396" t="str">
            <v xml:space="preserve"> </v>
          </cell>
        </row>
        <row r="1397">
          <cell r="B1397" t="str">
            <v>W15</v>
          </cell>
          <cell r="F1397">
            <v>12</v>
          </cell>
          <cell r="G1397">
            <v>110306</v>
          </cell>
          <cell r="K1397">
            <v>0</v>
          </cell>
          <cell r="M1397" t="str">
            <v>non-budget</v>
          </cell>
          <cell r="N1397" t="str">
            <v>non-budget</v>
          </cell>
          <cell r="Q1397" t="str">
            <v>yes</v>
          </cell>
          <cell r="X1397" t="str">
            <v xml:space="preserve"> </v>
          </cell>
          <cell r="Y1397" t="str">
            <v xml:space="preserve"> </v>
          </cell>
          <cell r="Z1397" t="str">
            <v xml:space="preserve"> </v>
          </cell>
        </row>
        <row r="1398">
          <cell r="B1398" t="str">
            <v>W15</v>
          </cell>
          <cell r="F1398">
            <v>12</v>
          </cell>
          <cell r="G1398">
            <v>110901</v>
          </cell>
          <cell r="K1398">
            <v>0</v>
          </cell>
          <cell r="M1398" t="str">
            <v>non-budget</v>
          </cell>
          <cell r="N1398" t="str">
            <v>non-budget</v>
          </cell>
          <cell r="Q1398" t="str">
            <v>yes</v>
          </cell>
          <cell r="X1398">
            <v>5500</v>
          </cell>
          <cell r="Y1398" t="str">
            <v xml:space="preserve"> </v>
          </cell>
          <cell r="Z1398" t="str">
            <v xml:space="preserve"> </v>
          </cell>
        </row>
        <row r="1399">
          <cell r="B1399" t="str">
            <v>W15</v>
          </cell>
          <cell r="F1399">
            <v>12</v>
          </cell>
          <cell r="G1399">
            <v>110901</v>
          </cell>
          <cell r="K1399">
            <v>0</v>
          </cell>
          <cell r="M1399" t="str">
            <v>non-budget</v>
          </cell>
          <cell r="N1399" t="str">
            <v>non-budget</v>
          </cell>
          <cell r="Q1399" t="str">
            <v>yes</v>
          </cell>
          <cell r="X1399" t="str">
            <v xml:space="preserve"> </v>
          </cell>
          <cell r="Y1399" t="str">
            <v xml:space="preserve"> </v>
          </cell>
          <cell r="Z1399" t="str">
            <v xml:space="preserve"> </v>
          </cell>
        </row>
        <row r="1400">
          <cell r="B1400" t="str">
            <v>W15</v>
          </cell>
          <cell r="F1400">
            <v>1</v>
          </cell>
          <cell r="G1400">
            <v>110306</v>
          </cell>
          <cell r="K1400">
            <v>0</v>
          </cell>
          <cell r="M1400" t="str">
            <v>non-budget</v>
          </cell>
          <cell r="N1400" t="str">
            <v>non-budget</v>
          </cell>
          <cell r="Q1400" t="str">
            <v>yes</v>
          </cell>
          <cell r="X1400" t="str">
            <v xml:space="preserve"> </v>
          </cell>
          <cell r="Y1400" t="str">
            <v xml:space="preserve"> </v>
          </cell>
          <cell r="Z1400" t="str">
            <v xml:space="preserve"> </v>
          </cell>
        </row>
        <row r="1401">
          <cell r="B1401" t="str">
            <v>W15</v>
          </cell>
          <cell r="F1401">
            <v>1</v>
          </cell>
          <cell r="G1401">
            <v>110306</v>
          </cell>
          <cell r="K1401">
            <v>0</v>
          </cell>
          <cell r="M1401" t="str">
            <v>non-budget</v>
          </cell>
          <cell r="N1401" t="str">
            <v>non-budget</v>
          </cell>
          <cell r="Q1401" t="str">
            <v>yes</v>
          </cell>
          <cell r="X1401" t="str">
            <v xml:space="preserve"> </v>
          </cell>
          <cell r="Y1401" t="str">
            <v xml:space="preserve"> </v>
          </cell>
          <cell r="Z1401" t="str">
            <v xml:space="preserve"> </v>
          </cell>
        </row>
        <row r="1402">
          <cell r="B1402" t="str">
            <v>W15</v>
          </cell>
          <cell r="F1402">
            <v>1</v>
          </cell>
          <cell r="G1402">
            <v>110306</v>
          </cell>
          <cell r="K1402">
            <v>0</v>
          </cell>
          <cell r="M1402" t="str">
            <v>non-budget</v>
          </cell>
          <cell r="N1402" t="str">
            <v>non-budget</v>
          </cell>
          <cell r="Q1402" t="str">
            <v>yes</v>
          </cell>
          <cell r="X1402" t="str">
            <v xml:space="preserve"> </v>
          </cell>
          <cell r="Y1402" t="str">
            <v xml:space="preserve"> </v>
          </cell>
          <cell r="Z1402" t="str">
            <v xml:space="preserve"> </v>
          </cell>
        </row>
        <row r="1403">
          <cell r="B1403" t="str">
            <v>W15</v>
          </cell>
          <cell r="F1403">
            <v>1</v>
          </cell>
          <cell r="G1403">
            <v>110101</v>
          </cell>
          <cell r="K1403">
            <v>0</v>
          </cell>
          <cell r="M1403" t="str">
            <v>non-budget</v>
          </cell>
          <cell r="N1403" t="str">
            <v>non-budget</v>
          </cell>
          <cell r="Q1403" t="str">
            <v>yes</v>
          </cell>
          <cell r="X1403">
            <v>89338</v>
          </cell>
          <cell r="Y1403" t="str">
            <v xml:space="preserve"> </v>
          </cell>
          <cell r="Z1403" t="str">
            <v xml:space="preserve"> </v>
          </cell>
        </row>
        <row r="1404">
          <cell r="B1404" t="str">
            <v>W15</v>
          </cell>
          <cell r="F1404">
            <v>1</v>
          </cell>
          <cell r="G1404">
            <v>110306</v>
          </cell>
          <cell r="K1404">
            <v>0</v>
          </cell>
          <cell r="M1404" t="str">
            <v>non-budget</v>
          </cell>
          <cell r="N1404" t="str">
            <v>non-budget</v>
          </cell>
          <cell r="Q1404" t="str">
            <v>yes</v>
          </cell>
          <cell r="X1404" t="str">
            <v xml:space="preserve"> </v>
          </cell>
          <cell r="Y1404" t="str">
            <v xml:space="preserve"> </v>
          </cell>
          <cell r="Z1404" t="str">
            <v xml:space="preserve"> </v>
          </cell>
        </row>
        <row r="1405">
          <cell r="B1405" t="str">
            <v>W15</v>
          </cell>
          <cell r="F1405">
            <v>1</v>
          </cell>
          <cell r="G1405">
            <v>110306</v>
          </cell>
          <cell r="K1405">
            <v>0</v>
          </cell>
          <cell r="M1405" t="str">
            <v>non-budget</v>
          </cell>
          <cell r="N1405" t="str">
            <v>non-budget</v>
          </cell>
          <cell r="Q1405" t="str">
            <v>yes</v>
          </cell>
          <cell r="X1405">
            <v>225382</v>
          </cell>
          <cell r="Y1405" t="str">
            <v xml:space="preserve"> </v>
          </cell>
          <cell r="Z1405" t="str">
            <v xml:space="preserve"> </v>
          </cell>
        </row>
        <row r="1406">
          <cell r="B1406" t="str">
            <v>W15</v>
          </cell>
          <cell r="F1406">
            <v>1</v>
          </cell>
          <cell r="G1406">
            <v>110901</v>
          </cell>
          <cell r="K1406">
            <v>0</v>
          </cell>
          <cell r="M1406" t="str">
            <v>non-budget</v>
          </cell>
          <cell r="N1406" t="str">
            <v>non-budget</v>
          </cell>
          <cell r="Q1406" t="str">
            <v>yes</v>
          </cell>
          <cell r="X1406" t="str">
            <v xml:space="preserve"> </v>
          </cell>
          <cell r="Y1406" t="str">
            <v xml:space="preserve"> </v>
          </cell>
          <cell r="Z1406" t="str">
            <v xml:space="preserve"> </v>
          </cell>
        </row>
        <row r="1407">
          <cell r="B1407" t="str">
            <v>W15</v>
          </cell>
          <cell r="F1407">
            <v>3</v>
          </cell>
          <cell r="G1407">
            <v>110901</v>
          </cell>
          <cell r="K1407">
            <v>0</v>
          </cell>
          <cell r="M1407" t="str">
            <v>non-budget</v>
          </cell>
          <cell r="N1407" t="str">
            <v>non-budget</v>
          </cell>
          <cell r="Q1407" t="str">
            <v>yes</v>
          </cell>
          <cell r="X1407" t="str">
            <v xml:space="preserve"> </v>
          </cell>
          <cell r="Y1407" t="str">
            <v xml:space="preserve"> </v>
          </cell>
          <cell r="Z1407" t="str">
            <v xml:space="preserve"> </v>
          </cell>
        </row>
        <row r="1408">
          <cell r="B1408" t="str">
            <v>X11</v>
          </cell>
          <cell r="F1408">
            <v>3</v>
          </cell>
          <cell r="G1408">
            <v>110302</v>
          </cell>
          <cell r="K1408">
            <v>0</v>
          </cell>
          <cell r="M1408" t="str">
            <v>DEL</v>
          </cell>
          <cell r="N1408" t="str">
            <v>Resource</v>
          </cell>
          <cell r="Q1408" t="str">
            <v>no</v>
          </cell>
          <cell r="X1408">
            <v>32</v>
          </cell>
          <cell r="Y1408">
            <v>32</v>
          </cell>
          <cell r="Z1408">
            <v>32</v>
          </cell>
        </row>
        <row r="1409">
          <cell r="B1409" t="str">
            <v>X11</v>
          </cell>
          <cell r="F1409">
            <v>3</v>
          </cell>
          <cell r="G1409">
            <v>110406</v>
          </cell>
          <cell r="K1409">
            <v>0</v>
          </cell>
          <cell r="M1409" t="str">
            <v>DEL</v>
          </cell>
          <cell r="N1409" t="str">
            <v>Resource</v>
          </cell>
          <cell r="Q1409" t="str">
            <v>no</v>
          </cell>
          <cell r="X1409">
            <v>-32</v>
          </cell>
          <cell r="Y1409">
            <v>-32</v>
          </cell>
          <cell r="Z1409">
            <v>-32</v>
          </cell>
        </row>
        <row r="1410">
          <cell r="B1410" t="str">
            <v>X16</v>
          </cell>
          <cell r="F1410">
            <v>3</v>
          </cell>
          <cell r="G1410">
            <v>110302</v>
          </cell>
          <cell r="K1410">
            <v>0</v>
          </cell>
          <cell r="M1410" t="str">
            <v>DEL</v>
          </cell>
          <cell r="N1410" t="str">
            <v>Resource</v>
          </cell>
          <cell r="Q1410" t="str">
            <v>no</v>
          </cell>
          <cell r="X1410" t="str">
            <v xml:space="preserve"> </v>
          </cell>
          <cell r="Y1410" t="str">
            <v xml:space="preserve"> </v>
          </cell>
          <cell r="Z1410" t="str">
            <v xml:space="preserve"> </v>
          </cell>
        </row>
        <row r="1411">
          <cell r="B1411" t="str">
            <v>W15</v>
          </cell>
          <cell r="F1411">
            <v>4</v>
          </cell>
          <cell r="G1411">
            <v>110101</v>
          </cell>
          <cell r="K1411">
            <v>0</v>
          </cell>
          <cell r="M1411" t="str">
            <v>non-budget</v>
          </cell>
          <cell r="N1411" t="str">
            <v>non-budget</v>
          </cell>
          <cell r="Q1411" t="str">
            <v>yes</v>
          </cell>
          <cell r="X1411">
            <v>51367</v>
          </cell>
          <cell r="Y1411">
            <v>140705</v>
          </cell>
          <cell r="Z1411">
            <v>140705</v>
          </cell>
        </row>
        <row r="1412">
          <cell r="B1412" t="str">
            <v>W15</v>
          </cell>
          <cell r="F1412">
            <v>4</v>
          </cell>
          <cell r="G1412">
            <v>110306</v>
          </cell>
          <cell r="K1412">
            <v>0</v>
          </cell>
          <cell r="M1412" t="str">
            <v>non-budget</v>
          </cell>
          <cell r="N1412" t="str">
            <v>non-budget</v>
          </cell>
          <cell r="Q1412" t="str">
            <v>yes</v>
          </cell>
          <cell r="X1412">
            <v>55228</v>
          </cell>
          <cell r="Y1412">
            <v>281901</v>
          </cell>
          <cell r="Z1412">
            <v>281901</v>
          </cell>
        </row>
        <row r="1413">
          <cell r="B1413" t="str">
            <v>W15</v>
          </cell>
          <cell r="F1413">
            <v>4</v>
          </cell>
          <cell r="G1413">
            <v>110901</v>
          </cell>
          <cell r="K1413">
            <v>0</v>
          </cell>
          <cell r="M1413" t="str">
            <v>non-budget</v>
          </cell>
          <cell r="N1413" t="str">
            <v>non-budget</v>
          </cell>
          <cell r="Q1413" t="str">
            <v>yes</v>
          </cell>
          <cell r="X1413">
            <v>16000</v>
          </cell>
          <cell r="Y1413">
            <v>16000</v>
          </cell>
          <cell r="Z1413">
            <v>16000</v>
          </cell>
        </row>
        <row r="1414">
          <cell r="B1414" t="str">
            <v>W15</v>
          </cell>
          <cell r="F1414">
            <v>6</v>
          </cell>
          <cell r="G1414">
            <v>110101</v>
          </cell>
          <cell r="K1414">
            <v>0</v>
          </cell>
          <cell r="M1414" t="str">
            <v>non-budget</v>
          </cell>
          <cell r="N1414" t="str">
            <v>non-budget</v>
          </cell>
          <cell r="Q1414" t="str">
            <v>yes</v>
          </cell>
          <cell r="X1414" t="str">
            <v xml:space="preserve"> </v>
          </cell>
          <cell r="Y1414" t="str">
            <v xml:space="preserve"> </v>
          </cell>
          <cell r="Z1414" t="str">
            <v xml:space="preserve"> </v>
          </cell>
        </row>
        <row r="1415">
          <cell r="B1415" t="str">
            <v>W15</v>
          </cell>
          <cell r="F1415">
            <v>6</v>
          </cell>
          <cell r="G1415">
            <v>110101</v>
          </cell>
          <cell r="K1415">
            <v>0</v>
          </cell>
          <cell r="M1415" t="str">
            <v>non-budget</v>
          </cell>
          <cell r="N1415" t="str">
            <v>non-budget</v>
          </cell>
          <cell r="Q1415" t="str">
            <v>yes</v>
          </cell>
          <cell r="X1415" t="str">
            <v xml:space="preserve"> </v>
          </cell>
          <cell r="Y1415" t="str">
            <v xml:space="preserve"> </v>
          </cell>
          <cell r="Z1415" t="str">
            <v xml:space="preserve"> </v>
          </cell>
        </row>
        <row r="1416">
          <cell r="B1416" t="str">
            <v>X16</v>
          </cell>
          <cell r="F1416">
            <v>1</v>
          </cell>
          <cell r="G1416">
            <v>110406</v>
          </cell>
          <cell r="K1416">
            <v>0</v>
          </cell>
          <cell r="M1416" t="str">
            <v>DEL</v>
          </cell>
          <cell r="N1416" t="str">
            <v>Resource</v>
          </cell>
          <cell r="Q1416" t="str">
            <v>no</v>
          </cell>
          <cell r="X1416" t="str">
            <v xml:space="preserve"> </v>
          </cell>
          <cell r="Y1416" t="str">
            <v xml:space="preserve"> </v>
          </cell>
          <cell r="Z1416" t="str">
            <v xml:space="preserve"> </v>
          </cell>
        </row>
        <row r="1417">
          <cell r="B1417" t="str">
            <v>W15</v>
          </cell>
          <cell r="F1417">
            <v>6</v>
          </cell>
          <cell r="G1417">
            <v>110101</v>
          </cell>
          <cell r="K1417">
            <v>0</v>
          </cell>
          <cell r="M1417" t="str">
            <v>non-budget</v>
          </cell>
          <cell r="N1417" t="str">
            <v>non-budget</v>
          </cell>
          <cell r="Q1417" t="str">
            <v>yes</v>
          </cell>
          <cell r="X1417">
            <v>-23690</v>
          </cell>
          <cell r="Y1417">
            <v>-23690</v>
          </cell>
          <cell r="Z1417">
            <v>-23690</v>
          </cell>
        </row>
        <row r="1418">
          <cell r="B1418" t="str">
            <v>W15</v>
          </cell>
          <cell r="F1418">
            <v>6</v>
          </cell>
          <cell r="G1418">
            <v>110306</v>
          </cell>
          <cell r="K1418">
            <v>0</v>
          </cell>
          <cell r="M1418" t="str">
            <v>non-budget</v>
          </cell>
          <cell r="N1418" t="str">
            <v>non-budget</v>
          </cell>
          <cell r="Q1418" t="str">
            <v>yes</v>
          </cell>
          <cell r="X1418" t="str">
            <v xml:space="preserve"> </v>
          </cell>
          <cell r="Y1418" t="str">
            <v xml:space="preserve"> </v>
          </cell>
          <cell r="Z1418" t="str">
            <v xml:space="preserve"> </v>
          </cell>
        </row>
        <row r="1419">
          <cell r="B1419" t="str">
            <v>W15</v>
          </cell>
          <cell r="F1419">
            <v>6</v>
          </cell>
          <cell r="G1419">
            <v>110306</v>
          </cell>
          <cell r="K1419">
            <v>0</v>
          </cell>
          <cell r="M1419" t="str">
            <v>non-budget</v>
          </cell>
          <cell r="N1419" t="str">
            <v>non-budget</v>
          </cell>
          <cell r="Q1419" t="str">
            <v>yes</v>
          </cell>
          <cell r="X1419" t="str">
            <v xml:space="preserve"> </v>
          </cell>
          <cell r="Y1419" t="str">
            <v xml:space="preserve"> </v>
          </cell>
          <cell r="Z1419" t="str">
            <v xml:space="preserve"> </v>
          </cell>
        </row>
        <row r="1420">
          <cell r="B1420" t="str">
            <v>W15</v>
          </cell>
          <cell r="F1420">
            <v>6</v>
          </cell>
          <cell r="G1420">
            <v>110306</v>
          </cell>
          <cell r="K1420">
            <v>0</v>
          </cell>
          <cell r="M1420" t="str">
            <v>non-budget</v>
          </cell>
          <cell r="N1420" t="str">
            <v>non-budget</v>
          </cell>
          <cell r="Q1420" t="str">
            <v>yes</v>
          </cell>
          <cell r="X1420">
            <v>-39290</v>
          </cell>
          <cell r="Y1420">
            <v>-39290</v>
          </cell>
          <cell r="Z1420">
            <v>-39290</v>
          </cell>
        </row>
        <row r="1421">
          <cell r="B1421" t="str">
            <v>W15</v>
          </cell>
          <cell r="F1421">
            <v>6</v>
          </cell>
          <cell r="G1421">
            <v>110306</v>
          </cell>
          <cell r="K1421">
            <v>0</v>
          </cell>
          <cell r="M1421" t="str">
            <v>non-budget</v>
          </cell>
          <cell r="N1421" t="str">
            <v>non-budget</v>
          </cell>
          <cell r="Q1421" t="str">
            <v>yes</v>
          </cell>
          <cell r="X1421">
            <v>500</v>
          </cell>
          <cell r="Y1421">
            <v>500</v>
          </cell>
          <cell r="Z1421" t="str">
            <v xml:space="preserve"> </v>
          </cell>
        </row>
        <row r="1422">
          <cell r="B1422" t="str">
            <v>X16</v>
          </cell>
          <cell r="F1422">
            <v>3</v>
          </cell>
          <cell r="G1422">
            <v>110406</v>
          </cell>
          <cell r="K1422">
            <v>0</v>
          </cell>
          <cell r="M1422" t="str">
            <v>DEL</v>
          </cell>
          <cell r="N1422" t="str">
            <v>Resource</v>
          </cell>
          <cell r="Q1422" t="str">
            <v>no</v>
          </cell>
          <cell r="X1422" t="str">
            <v xml:space="preserve"> </v>
          </cell>
          <cell r="Y1422" t="str">
            <v xml:space="preserve"> </v>
          </cell>
          <cell r="Z1422" t="str">
            <v xml:space="preserve"> </v>
          </cell>
        </row>
        <row r="1423">
          <cell r="B1423" t="str">
            <v>W15</v>
          </cell>
          <cell r="F1423">
            <v>6</v>
          </cell>
          <cell r="G1423">
            <v>110306</v>
          </cell>
          <cell r="K1423">
            <v>0</v>
          </cell>
          <cell r="M1423" t="str">
            <v>non-budget</v>
          </cell>
          <cell r="N1423" t="str">
            <v>non-budget</v>
          </cell>
          <cell r="Q1423" t="str">
            <v>yes</v>
          </cell>
          <cell r="X1423">
            <v>-997</v>
          </cell>
          <cell r="Y1423" t="str">
            <v xml:space="preserve"> </v>
          </cell>
          <cell r="Z1423" t="str">
            <v xml:space="preserve"> </v>
          </cell>
        </row>
        <row r="1424">
          <cell r="B1424" t="str">
            <v>W15</v>
          </cell>
          <cell r="F1424">
            <v>6</v>
          </cell>
          <cell r="G1424">
            <v>110901</v>
          </cell>
          <cell r="K1424">
            <v>0</v>
          </cell>
          <cell r="M1424" t="str">
            <v>non-budget</v>
          </cell>
          <cell r="N1424" t="str">
            <v>non-budget</v>
          </cell>
          <cell r="Q1424" t="str">
            <v>yes</v>
          </cell>
          <cell r="X1424">
            <v>-6000</v>
          </cell>
          <cell r="Y1424">
            <v>-6000</v>
          </cell>
          <cell r="Z1424">
            <v>-6000</v>
          </cell>
        </row>
        <row r="1425">
          <cell r="B1425" t="str">
            <v>W15</v>
          </cell>
          <cell r="F1425">
            <v>2</v>
          </cell>
          <cell r="G1425">
            <v>110306</v>
          </cell>
          <cell r="K1425">
            <v>0</v>
          </cell>
          <cell r="M1425" t="str">
            <v>non-budget</v>
          </cell>
          <cell r="N1425" t="str">
            <v>non-budget</v>
          </cell>
          <cell r="Q1425" t="str">
            <v>yes</v>
          </cell>
          <cell r="X1425" t="str">
            <v xml:space="preserve"> </v>
          </cell>
          <cell r="Y1425" t="str">
            <v xml:space="preserve"> </v>
          </cell>
          <cell r="Z1425" t="str">
            <v xml:space="preserve"> </v>
          </cell>
        </row>
        <row r="1426">
          <cell r="B1426" t="str">
            <v>W15</v>
          </cell>
          <cell r="F1426">
            <v>2</v>
          </cell>
          <cell r="G1426">
            <v>110306</v>
          </cell>
          <cell r="K1426">
            <v>0</v>
          </cell>
          <cell r="M1426" t="str">
            <v>non-budget</v>
          </cell>
          <cell r="N1426" t="str">
            <v>non-budget</v>
          </cell>
          <cell r="Q1426" t="str">
            <v>yes</v>
          </cell>
          <cell r="X1426" t="str">
            <v xml:space="preserve"> </v>
          </cell>
          <cell r="Y1426" t="str">
            <v xml:space="preserve"> </v>
          </cell>
          <cell r="Z1426" t="str">
            <v xml:space="preserve"> </v>
          </cell>
        </row>
        <row r="1427">
          <cell r="B1427" t="str">
            <v>W15</v>
          </cell>
          <cell r="F1427">
            <v>4</v>
          </cell>
          <cell r="G1427">
            <v>110101</v>
          </cell>
          <cell r="K1427">
            <v>0</v>
          </cell>
          <cell r="M1427" t="str">
            <v>non-budget</v>
          </cell>
          <cell r="N1427" t="str">
            <v>non-budget</v>
          </cell>
          <cell r="Q1427" t="str">
            <v>yes</v>
          </cell>
          <cell r="X1427" t="str">
            <v xml:space="preserve"> </v>
          </cell>
          <cell r="Y1427" t="str">
            <v xml:space="preserve"> </v>
          </cell>
          <cell r="Z1427" t="str">
            <v xml:space="preserve"> </v>
          </cell>
        </row>
        <row r="1428">
          <cell r="B1428" t="str">
            <v>Z10</v>
          </cell>
          <cell r="F1428">
            <v>1</v>
          </cell>
          <cell r="G1428">
            <v>110112</v>
          </cell>
          <cell r="K1428">
            <v>0</v>
          </cell>
          <cell r="M1428" t="str">
            <v>non-budget</v>
          </cell>
          <cell r="N1428" t="str">
            <v>non-budget</v>
          </cell>
          <cell r="Q1428" t="str">
            <v>no</v>
          </cell>
          <cell r="X1428" t="str">
            <v xml:space="preserve"> </v>
          </cell>
          <cell r="Y1428" t="str">
            <v xml:space="preserve"> </v>
          </cell>
          <cell r="Z1428" t="str">
            <v xml:space="preserve"> </v>
          </cell>
        </row>
        <row r="1429">
          <cell r="B1429" t="str">
            <v>Z10</v>
          </cell>
          <cell r="F1429">
            <v>1</v>
          </cell>
          <cell r="G1429">
            <v>110234</v>
          </cell>
          <cell r="K1429" t="str">
            <v>PSS</v>
          </cell>
          <cell r="M1429" t="str">
            <v>non-budget</v>
          </cell>
          <cell r="N1429" t="str">
            <v>non-budget</v>
          </cell>
          <cell r="Q1429" t="str">
            <v>no</v>
          </cell>
          <cell r="X1429" t="str">
            <v xml:space="preserve"> </v>
          </cell>
          <cell r="Y1429" t="str">
            <v xml:space="preserve"> </v>
          </cell>
          <cell r="Z1429" t="str">
            <v xml:space="preserve"> </v>
          </cell>
        </row>
        <row r="1430">
          <cell r="B1430" t="str">
            <v>Z10</v>
          </cell>
          <cell r="F1430">
            <v>2</v>
          </cell>
          <cell r="G1430">
            <v>110234</v>
          </cell>
          <cell r="K1430" t="str">
            <v>PSS</v>
          </cell>
          <cell r="M1430" t="str">
            <v>non-budget</v>
          </cell>
          <cell r="N1430" t="str">
            <v>non-budget</v>
          </cell>
          <cell r="Q1430" t="str">
            <v>no</v>
          </cell>
          <cell r="X1430" t="str">
            <v xml:space="preserve"> </v>
          </cell>
          <cell r="Y1430" t="str">
            <v xml:space="preserve"> </v>
          </cell>
          <cell r="Z1430" t="str">
            <v xml:space="preserve"> </v>
          </cell>
        </row>
        <row r="1431">
          <cell r="B1431" t="str">
            <v>W15</v>
          </cell>
          <cell r="F1431">
            <v>8</v>
          </cell>
          <cell r="G1431">
            <v>110306</v>
          </cell>
          <cell r="K1431">
            <v>0</v>
          </cell>
          <cell r="M1431" t="str">
            <v>non-budget</v>
          </cell>
          <cell r="N1431" t="str">
            <v>non-budget</v>
          </cell>
          <cell r="Q1431" t="str">
            <v>yes</v>
          </cell>
          <cell r="X1431" t="str">
            <v xml:space="preserve"> </v>
          </cell>
          <cell r="Y1431" t="str">
            <v xml:space="preserve"> </v>
          </cell>
          <cell r="Z1431" t="str">
            <v xml:space="preserve"> </v>
          </cell>
        </row>
        <row r="1432">
          <cell r="B1432" t="str">
            <v>W15</v>
          </cell>
          <cell r="F1432">
            <v>8</v>
          </cell>
          <cell r="G1432">
            <v>110901</v>
          </cell>
          <cell r="K1432">
            <v>0</v>
          </cell>
          <cell r="M1432" t="str">
            <v>non-budget</v>
          </cell>
          <cell r="N1432" t="str">
            <v>non-budget</v>
          </cell>
          <cell r="Q1432" t="str">
            <v>yes</v>
          </cell>
          <cell r="X1432" t="str">
            <v xml:space="preserve"> </v>
          </cell>
          <cell r="Y1432" t="str">
            <v xml:space="preserve"> </v>
          </cell>
          <cell r="Z1432" t="str">
            <v xml:space="preserve"> </v>
          </cell>
        </row>
        <row r="1433">
          <cell r="B1433" t="str">
            <v>W15</v>
          </cell>
          <cell r="F1433">
            <v>9</v>
          </cell>
          <cell r="G1433">
            <v>110101</v>
          </cell>
          <cell r="K1433">
            <v>0</v>
          </cell>
          <cell r="M1433" t="str">
            <v>non-budget</v>
          </cell>
          <cell r="N1433" t="str">
            <v>non-budget</v>
          </cell>
          <cell r="Q1433" t="str">
            <v>yes</v>
          </cell>
          <cell r="X1433" t="str">
            <v xml:space="preserve"> </v>
          </cell>
          <cell r="Y1433" t="str">
            <v xml:space="preserve"> </v>
          </cell>
          <cell r="Z1433" t="str">
            <v xml:space="preserve"> </v>
          </cell>
        </row>
        <row r="1434">
          <cell r="B1434" t="str">
            <v>W15</v>
          </cell>
          <cell r="F1434">
            <v>9</v>
          </cell>
          <cell r="G1434">
            <v>110101</v>
          </cell>
          <cell r="K1434">
            <v>0</v>
          </cell>
          <cell r="M1434" t="str">
            <v>non-budget</v>
          </cell>
          <cell r="N1434" t="str">
            <v>non-budget</v>
          </cell>
          <cell r="Q1434" t="str">
            <v>yes</v>
          </cell>
          <cell r="X1434" t="str">
            <v xml:space="preserve"> </v>
          </cell>
          <cell r="Y1434" t="str">
            <v xml:space="preserve"> </v>
          </cell>
          <cell r="Z1434" t="str">
            <v xml:space="preserve"> </v>
          </cell>
        </row>
        <row r="1435">
          <cell r="B1435" t="str">
            <v>F40</v>
          </cell>
          <cell r="F1435">
            <v>12</v>
          </cell>
          <cell r="G1435">
            <v>180702</v>
          </cell>
          <cell r="K1435">
            <v>0</v>
          </cell>
          <cell r="M1435" t="str">
            <v>? Non-Rab</v>
          </cell>
          <cell r="N1435" t="str">
            <v>? Non-Rab</v>
          </cell>
          <cell r="Q1435" t="str">
            <v>no</v>
          </cell>
          <cell r="X1435" t="str">
            <v xml:space="preserve"> </v>
          </cell>
          <cell r="Y1435" t="str">
            <v xml:space="preserve"> </v>
          </cell>
          <cell r="Z1435" t="str">
            <v xml:space="preserve"> </v>
          </cell>
        </row>
        <row r="1436">
          <cell r="B1436" t="str">
            <v>F45</v>
          </cell>
          <cell r="F1436">
            <v>12</v>
          </cell>
          <cell r="G1436">
            <v>180702</v>
          </cell>
          <cell r="K1436">
            <v>0</v>
          </cell>
          <cell r="M1436" t="str">
            <v>? Non-Rab</v>
          </cell>
          <cell r="N1436" t="str">
            <v>? Non-Rab</v>
          </cell>
          <cell r="Q1436" t="str">
            <v>no</v>
          </cell>
          <cell r="X1436" t="str">
            <v xml:space="preserve"> </v>
          </cell>
          <cell r="Y1436" t="str">
            <v xml:space="preserve"> </v>
          </cell>
          <cell r="Z1436" t="str">
            <v xml:space="preserve">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econciliation"/>
      <sheetName val="Quick Gap Analysis"/>
      <sheetName val="IT Pay Costing"/>
      <sheetName val="Non Pay"/>
      <sheetName val="Unique"/>
      <sheetName val="Data"/>
      <sheetName val="Exclusions"/>
      <sheetName val="Budgeting Codes"/>
      <sheetName val="Defaults"/>
      <sheetName val="Baseline WF scenar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QUICK HELP"/>
      <sheetName val="GUIDANCE"/>
      <sheetName val="ALL DATA PCTs"/>
      <sheetName val="ALL DATA StHAs"/>
      <sheetName val="ALL DATA SHA RESERVE"/>
      <sheetName val="ALL DATA ON OFF VOTE"/>
      <sheetName val="ALL DATA Both"/>
      <sheetName val="Validation Errors A"/>
      <sheetName val="Validation Errors B"/>
      <sheetName val="RRL"/>
      <sheetName val="Rev Cash"/>
      <sheetName val="CRL"/>
      <sheetName val="Cap Cash"/>
      <sheetName val="Cap to Rev"/>
      <sheetName val="ON OFF VOTE"/>
      <sheetName val="RRL &amp; Rev Cash"/>
      <sheetName val="CRL &amp; Cap Cash"/>
      <sheetName val="RRL &amp; Rev Cash FINAL"/>
      <sheetName val="CRL &amp; Cap Cash FINAL"/>
      <sheetName val="ON OFF VOTE FINAL"/>
      <sheetName val="Cap To Rev FINAL"/>
      <sheetName val="SHA Reserve FINAL"/>
      <sheetName val="No Match Errors Rev"/>
      <sheetName val="No Match Errors Cap"/>
      <sheetName val="No Match Errors Cap To Rev"/>
      <sheetName val="No Match Errors ON OFF"/>
      <sheetName val="VISTA REVENUE NON RECURRENT"/>
      <sheetName val="VISTA REVENUE RECURRENT"/>
      <sheetName val="VISTA CAPITAL"/>
      <sheetName val="VISTA CAP TO REV"/>
      <sheetName val="VISTA SHA RESERVE"/>
      <sheetName val="VISTA ON OFF VOTE"/>
      <sheetName val="TBSheet"/>
      <sheetName val="Mapping"/>
      <sheetName val="Data"/>
      <sheetName val="Input"/>
      <sheetName val="Period"/>
      <sheetName val="Report"/>
      <sheetName val="Balance Errors"/>
      <sheetName val="Budgeting Codes"/>
      <sheetName val="PERSONS"/>
      <sheetName val="MA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co summary"/>
      <sheetName val="Accenture P&amp;L"/>
      <sheetName val="DBD Summary"/>
      <sheetName val="Services summary"/>
      <sheetName val="HW_SW PRICING"/>
      <sheetName val="Day rate Summary Sheet"/>
      <sheetName val="Competitive assessment"/>
      <sheetName val="Sheet2"/>
      <sheetName val="Sheet3"/>
      <sheetName val="WK10 Cap Bal Det"/>
      <sheetName val="WK11 GAAP IS Detail"/>
      <sheetName val="WK2 Bill-Exp Inputs"/>
      <sheetName val="WK16 Seat Capital Costs"/>
      <sheetName val="WK1 Key Assumpt"/>
      <sheetName val="3 TCB Summ"/>
      <sheetName val="5 ACN Mgt View"/>
      <sheetName val="6 ACN Mgt Fcst"/>
      <sheetName val="WK12 GAAP BS Detail"/>
      <sheetName val="WK3 Rev Rec Inputs"/>
      <sheetName val="WK5 Tax Cash Pay Inputs"/>
      <sheetName val="WK7 TCB Inputs"/>
      <sheetName val="WK9 Affil Share Inputs"/>
      <sheetName val="WK13 EVA Detail"/>
      <sheetName val="2 Fin Analysis"/>
      <sheetName val="WK14 Yr 1-3 Metrics Source Info"/>
      <sheetName val="WK15 DSO Calc"/>
      <sheetName val="WK4 Cap Ex Inputs"/>
      <sheetName val="WK6 Risk Adj Inputs"/>
      <sheetName val="WK8 Term Provisions"/>
      <sheetName val="ALL DATA StHAs"/>
      <sheetName val="RefDEx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Report"/>
      <sheetName val="Bubble Data"/>
      <sheetName val="Bubble Chart"/>
      <sheetName val="Cover Sheet"/>
      <sheetName val="Business with DH &amp; Group Bodies"/>
      <sheetName val="PCAccess"/>
      <sheetName val="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new pcts"/>
      <sheetName val="old to new"/>
      <sheetName val="match"/>
      <sheetName val="PCAccess"/>
      <sheetName val="Front"/>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bble Chart"/>
      <sheetName val="Bubble Data"/>
      <sheetName val="Revenue Bubble DA"/>
      <sheetName val="Capital DA"/>
      <sheetName val="Accenture P&amp;L"/>
      <sheetName val="List"/>
      <sheetName val="Defaults"/>
      <sheetName val="#REF"/>
      <sheetName val="Input Table (TB)"/>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Parliamentary Controls Summary"/>
      <sheetName val="HMT Budget Controls Summary"/>
      <sheetName val="COInS Econ Cat Summary"/>
      <sheetName val="Cascade Schedule"/>
      <sheetName val="DHF Cascade Coding"/>
      <sheetName val="Estimate Controls Summary"/>
      <sheetName val="Budget Controls Summary"/>
      <sheetName val="Econ Cat Summary"/>
      <sheetName val="Controls Summary"/>
      <sheetName val="In Year RLAs"/>
      <sheetName val="Final Schedule"/>
      <sheetName val="Budgeting Codes"/>
      <sheetName val="Data"/>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CODE"/>
      <sheetName val="Cascade Detail"/>
      <sheetName val="Budgeting Codes"/>
      <sheetName val="Journal 1"/>
      <sheetName val="DHF Cascade Coding"/>
      <sheetName val="Event 12 with ERO changes"/>
      <sheetName val="Cover Sheet"/>
      <sheetName val="Business with DH &amp; Group Bodi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Notes on Functionality"/>
      <sheetName val="Guidance"/>
      <sheetName val="Operating Cost Statement"/>
      <sheetName val="Balance Sheet"/>
      <sheetName val="Cash Flow Statement"/>
      <sheetName val="Notes to the Account"/>
      <sheetName val="Business with DH &amp; Group Bodies"/>
      <sheetName val="Validation Summary"/>
      <sheetName val="Bodies within RA Boundary"/>
      <sheetName val="qryNew"/>
      <sheetName val="Front"/>
      <sheetName val="Budgeting Codes"/>
    </sheetNames>
    <sheetDataSet>
      <sheetData sheetId="0" refreshError="1"/>
      <sheetData sheetId="1"/>
      <sheetData sheetId="2"/>
      <sheetData sheetId="3"/>
      <sheetData sheetId="4"/>
      <sheetData sheetId="5"/>
      <sheetData sheetId="6"/>
      <sheetData sheetId="7" refreshError="1"/>
      <sheetData sheetId="8"/>
      <sheetData sheetId="9"/>
      <sheetData sheetId="10" refreshError="1"/>
      <sheetData sheetId="11" refreshError="1"/>
      <sheetData sheetId="1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aults"/>
      <sheetName val="Intro"/>
      <sheetName val="Page 1"/>
      <sheetName val="Page 2"/>
      <sheetName val="Page 3"/>
      <sheetName val="Page 4"/>
      <sheetName val="Page 5"/>
      <sheetName val="Page 6"/>
      <sheetName val="Page 7"/>
      <sheetName val="Page 8"/>
      <sheetName val="Page 9"/>
      <sheetName val="Page 10"/>
      <sheetName val="Page 11"/>
      <sheetName val="Page 12"/>
      <sheetName val="Page 13"/>
      <sheetName val="Page 14"/>
      <sheetName val="Page 15"/>
      <sheetName val="Page 16"/>
      <sheetName val="Page 17"/>
      <sheetName val="Page 18"/>
      <sheetName val="Page 19"/>
      <sheetName val="Page 20"/>
      <sheetName val="Page 21"/>
      <sheetName val="Page 22"/>
      <sheetName val="Page 23"/>
      <sheetName val="Page 24"/>
      <sheetName val="Page 25"/>
      <sheetName val="Page 26"/>
      <sheetName val="Page 27"/>
      <sheetName val="Page 28"/>
      <sheetName val="Page 29"/>
      <sheetName val="Page 30"/>
      <sheetName val="Page 31"/>
      <sheetName val="Page 32"/>
      <sheetName val="Page 33"/>
      <sheetName val="Page 34"/>
      <sheetName val="Page 35"/>
      <sheetName val="Page 36"/>
      <sheetName val="Page 37"/>
      <sheetName val="Page 38"/>
      <sheetName val="Page 39"/>
      <sheetName val="Page 40"/>
      <sheetName val="Page 41"/>
      <sheetName val="Page 42"/>
      <sheetName val="Page 43"/>
      <sheetName val="Page 44"/>
      <sheetName val="Page 45"/>
      <sheetName val="Page 46"/>
      <sheetName val="Cover Sheet"/>
      <sheetName val="Business with DH &amp; Group Bodies"/>
    </sheetNames>
    <sheetDataSet>
      <sheetData sheetId="0">
        <row r="58">
          <cell r="B58" t="str">
            <v>Sumacc_Final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SHA Summary - Transitional"/>
      <sheetName val="SHA Summary"/>
      <sheetName val="SHAs"/>
      <sheetName val="PCTs"/>
      <sheetName val="TRUSTs"/>
      <sheetName val="April Bott Lines"/>
      <sheetName val="Mar06"/>
      <sheetName val="Defaults"/>
      <sheetName val="Accenture P&amp;L"/>
      <sheetName val="Cover Sheet"/>
    </sheetNames>
    <sheetDataSet>
      <sheetData sheetId="0" refreshError="1">
        <row r="18">
          <cell r="L18" t="str">
            <v>2006/2007P01</v>
          </cell>
        </row>
        <row r="21">
          <cell r="C21">
            <v>4</v>
          </cell>
          <cell r="F21">
            <v>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5 (2)"/>
      <sheetName val="COINS base data"/>
      <sheetName val="COINS Information profiles "/>
      <sheetName val="COINS DAR 08-06-09"/>
      <sheetName val="Dispo Controls Explained"/>
      <sheetName val="Annual Report Tables"/>
      <sheetName val="Overall position summary"/>
      <sheetName val="Reported Pos Explained"/>
      <sheetName val="Non-cash Comparison (2)"/>
      <sheetName val="Note 2 Significant Variations"/>
      <sheetName val="PHS change"/>
      <sheetName val="Note 2 Rec"/>
      <sheetName val="Note 2"/>
      <sheetName val="Parly Funding"/>
      <sheetName val="Backing sheet 2 - Parly funding"/>
      <sheetName val="Overall Rev Rec"/>
      <sheetName val="Overall Cap Rec"/>
      <sheetName val="Cost of Capital"/>
      <sheetName val="ALB draft accounts "/>
      <sheetName val="2008-9 Resource Acc Template"/>
      <sheetName val="NAO Cost of Capital Calc"/>
      <sheetName val="Sheet1"/>
      <sheetName val="RD table"/>
      <sheetName val="NHS Trust &amp; FT Summary Q3"/>
      <sheetName val="RD 2008-09 ANNEX 2"/>
      <sheetName val="Economic Categories Summary"/>
      <sheetName val="M12 Dispo Controls Explaine (2)"/>
      <sheetName val="M12 Dispo Controls Explained"/>
      <sheetName val="DISPO MONTHLY CONTROL M11"/>
      <sheetName val="DISPO MONTHLY CONTROL"/>
      <sheetName val="RA Narrative"/>
      <sheetName val="RA Narrative working"/>
      <sheetName val="RA Summary"/>
      <sheetName val="Resource Account Tables"/>
      <sheetName val="Tab1 "/>
      <sheetName val="Tab2"/>
      <sheetName val="Tab3"/>
      <sheetName val="Tab4"/>
      <sheetName val="Tab4a"/>
      <sheetName val="Tab5"/>
      <sheetName val="New Tab6"/>
      <sheetName val="Tab7"/>
      <sheetName val="Tab8"/>
      <sheetName val="RD Growth"/>
      <sheetName val="OVERALL M10 SUMMARY &amp; VARIANCES"/>
      <sheetName val="Spring Estimate 2008-09"/>
      <sheetName val="2008-9 Difference"/>
      <sheetName val="Dispo Reported Pos Explained"/>
      <sheetName val="Analysis"/>
      <sheetName val="NDPB"/>
      <sheetName val="GFC"/>
      <sheetName val="GFC Adjustments "/>
      <sheetName val="NHS"/>
      <sheetName val="PDC"/>
      <sheetName val="PDC Issues &amp; Repayments"/>
      <sheetName val="GFC FSG - NIC TDR EEA WF"/>
      <sheetName val="RDEL Graph"/>
      <sheetName val="RDEL by Sector"/>
      <sheetName val="RDEL Sector Graph"/>
      <sheetName val="CDEL by Sector"/>
      <sheetName val="CDEL Sector Graph"/>
      <sheetName val="Goods and services profile"/>
      <sheetName val=" M12 RfR1 ALBs ALB05 Consol"/>
      <sheetName val="M12 RfR2 PSS CSCI &amp; GSCC Consol"/>
      <sheetName val="M12 RfR2 Other Bodies ALB05 Con"/>
      <sheetName val="M12 CA RfR1 ALBs ALB08 Conso"/>
      <sheetName val="M12 CA RfR2 PSS CSCI &amp; GSCC Con"/>
      <sheetName val="M12 CAP RfR2 Other Bod ALB08 Co"/>
      <sheetName val="EYF tables"/>
      <sheetName val="EYF form"/>
      <sheetName val="PW Expl"/>
      <sheetName val="Growth Calcs"/>
      <sheetName val="Front"/>
      <sheetName val="Disclosure Amend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SHA Summary"/>
      <sheetName val="SHAs"/>
      <sheetName val="PCTs"/>
      <sheetName val="TRUSTs"/>
      <sheetName val="DATA"/>
      <sheetName val="PlanBottLinesQuery"/>
      <sheetName val="PlanPivot"/>
      <sheetName val="Cover Sheet"/>
      <sheetName val="Business with DH &amp; Group Bodies"/>
    </sheetNames>
    <sheetDataSet>
      <sheetData sheetId="0" refreshError="1"/>
      <sheetData sheetId="1"/>
      <sheetData sheetId="2"/>
      <sheetData sheetId="3"/>
      <sheetData sheetId="4" refreshError="1"/>
      <sheetData sheetId="5"/>
      <sheetData sheetId="6"/>
      <sheetData sheetId="7"/>
      <sheetData sheetId="8" refreshError="1"/>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aults"/>
      <sheetName val="PCT01"/>
      <sheetName val="PCT02"/>
      <sheetName val="PCT03"/>
      <sheetName val="PCT04"/>
      <sheetName val="PCT04a"/>
      <sheetName val="PCT05"/>
      <sheetName val="PCT06"/>
      <sheetName val="PCT07"/>
      <sheetName val="PCT08"/>
      <sheetName val="PCT09"/>
      <sheetName val="PCT10"/>
      <sheetName val="PCT11"/>
      <sheetName val="PCT12"/>
      <sheetName val="PCT13"/>
      <sheetName val="PCT14"/>
      <sheetName val="PCT15"/>
      <sheetName val="PCT16"/>
      <sheetName val="PCT17"/>
      <sheetName val="PCT18"/>
      <sheetName val="PCT19"/>
      <sheetName val="PCT20"/>
      <sheetName val="PCT21"/>
      <sheetName val="PCT24"/>
      <sheetName val="PCT25"/>
      <sheetName val="NHS BT"/>
      <sheetName val="CHRE"/>
      <sheetName val="CQC"/>
      <sheetName val="HFEA"/>
      <sheetName val="HPA"/>
      <sheetName val="HTA"/>
      <sheetName val="NHSi"/>
      <sheetName val="MHRA"/>
      <sheetName val="NIBSC"/>
      <sheetName val="NICE"/>
      <sheetName val="NPSA"/>
      <sheetName val="NTA"/>
      <sheetName val="NHS PROF"/>
    </sheetNames>
    <sheetDataSet>
      <sheetData sheetId="0">
        <row r="59">
          <cell r="B59" t="str">
            <v>Sumacc_Draft_Res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6Neighbours"/>
      <sheetName val="152PCTto100HA"/>
      <sheetName val="2006PCTs"/>
      <sheetName val="2005PCTs"/>
      <sheetName val="2004PCTsNew"/>
      <sheetName val="2004PCTsOld"/>
      <sheetName val="2002PCTs"/>
      <sheetName val="SHAs"/>
      <sheetName val="HAs"/>
      <sheetName val="ROs"/>
      <sheetName val="Trusts"/>
      <sheetName val="LA"/>
      <sheetName val="NewRegions100HAs"/>
      <sheetName val="95HACodes"/>
      <sheetName val="Prisons"/>
      <sheetName val="PCTsToTVRegions"/>
      <sheetName val="Timeline"/>
      <sheetName val="new pcts"/>
      <sheetName val="6.2 LDP Efficiency"/>
      <sheetName val="PCAccess"/>
      <sheetName val="ETR"/>
      <sheetName val="2008Orgs"/>
      <sheetName val="2010PCTs"/>
      <sheetName val="2008PCTs"/>
      <sheetName val="Benchmark"/>
      <sheetName val="LAD2008"/>
      <sheetName val="LAD2009"/>
      <sheetName val="Age"/>
      <sheetName val="Summary"/>
      <sheetName val="CurrentTrusts"/>
      <sheetName val="Budgeting Codes"/>
      <sheetName val="Accenture P&am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refreshError="1"/>
      <sheetData sheetId="29"/>
      <sheetData sheetId="30" refreshError="1"/>
      <sheetData sheetId="3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Page 1"/>
      <sheetName val="Page 6"/>
      <sheetName val="Page 7"/>
      <sheetName val="Page 8"/>
      <sheetName val="Page 9"/>
      <sheetName val="Page 10"/>
      <sheetName val="Page 11"/>
      <sheetName val="Page 12"/>
      <sheetName val="Page 13"/>
      <sheetName val="Page 14"/>
      <sheetName val="Page 15"/>
      <sheetName val="Page 16"/>
      <sheetName val="Page 17"/>
      <sheetName val="Page 18"/>
      <sheetName val="Page 19"/>
      <sheetName val="Page 20"/>
      <sheetName val="Page 21"/>
      <sheetName val="Page 22"/>
      <sheetName val="Page 23"/>
      <sheetName val="Page 24"/>
      <sheetName val="Page 25"/>
      <sheetName val="Page 26"/>
      <sheetName val="Page 27"/>
      <sheetName val="Page 28"/>
      <sheetName val="Page 29"/>
      <sheetName val="Page 30"/>
      <sheetName val="Page 31"/>
      <sheetName val="Page 32"/>
      <sheetName val="Page 33"/>
      <sheetName val="Page 34"/>
      <sheetName val="Page 35"/>
      <sheetName val="Page 36"/>
      <sheetName val="Page 37"/>
      <sheetName val="Page 38"/>
      <sheetName val="Page 39"/>
      <sheetName val="Page 40"/>
      <sheetName val="Page 41"/>
      <sheetName val="Page 42"/>
      <sheetName val="Page 43"/>
      <sheetName val="Page 44"/>
      <sheetName val="Page 45"/>
      <sheetName val="Page 46"/>
      <sheetName val="P99 Adjustments"/>
      <sheetName val="P98 Adjustments"/>
      <sheetName val="P50 Adjustments"/>
      <sheetName val="P49 Adjustments"/>
      <sheetName val="P98 AoB Resub"/>
      <sheetName val="5P1 Audited File"/>
      <sheetName val="DrCr Elimination"/>
      <sheetName val="Expenditure"/>
      <sheetName val="Income"/>
      <sheetName val="Collated data"/>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sheetData sheetId="1"/>
      <sheetData sheetId="2">
        <row r="53">
          <cell r="C53">
            <v>104.18173450159</v>
          </cell>
        </row>
      </sheetData>
      <sheetData sheetId="3"/>
      <sheetData sheetId="4"/>
      <sheetData sheetId="5"/>
      <sheetData sheetId="6">
        <row r="52">
          <cell r="O52">
            <v>2.1335702832163905E-2</v>
          </cell>
        </row>
      </sheetData>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
      <sheetName val="2008"/>
      <sheetName val="missing returns"/>
      <sheetName val="Annex A"/>
      <sheetName val="TRUSTs"/>
      <sheetName val="Collated data"/>
      <sheetName val="Cover Sheet"/>
      <sheetName val="Business with DH &amp; Group Bodies"/>
      <sheetName val="new pcts"/>
    </sheetNames>
    <sheetDataSet>
      <sheetData sheetId="0" refreshError="1">
        <row r="41">
          <cell r="C41">
            <v>114</v>
          </cell>
          <cell r="D41">
            <v>250</v>
          </cell>
          <cell r="F41">
            <v>151</v>
          </cell>
          <cell r="G41">
            <v>250</v>
          </cell>
        </row>
        <row r="42">
          <cell r="C42">
            <v>119.5</v>
          </cell>
          <cell r="D42">
            <v>265.5</v>
          </cell>
          <cell r="F42">
            <v>155</v>
          </cell>
          <cell r="G42">
            <v>265.5</v>
          </cell>
        </row>
        <row r="43">
          <cell r="C43">
            <v>0.95397489539748959</v>
          </cell>
          <cell r="D43">
            <v>0.94161958568738224</v>
          </cell>
          <cell r="E43">
            <v>1</v>
          </cell>
          <cell r="F43">
            <v>0.97419354838709682</v>
          </cell>
          <cell r="G43">
            <v>0.94161958568738224</v>
          </cell>
          <cell r="H43">
            <v>1</v>
          </cell>
        </row>
        <row r="46">
          <cell r="D46">
            <v>260</v>
          </cell>
          <cell r="F46">
            <v>153</v>
          </cell>
          <cell r="G46">
            <v>260</v>
          </cell>
        </row>
        <row r="47">
          <cell r="D47">
            <v>271</v>
          </cell>
          <cell r="F47">
            <v>157</v>
          </cell>
          <cell r="G47">
            <v>271</v>
          </cell>
        </row>
        <row r="48">
          <cell r="C48">
            <v>1</v>
          </cell>
          <cell r="D48">
            <v>0.95940959409594095</v>
          </cell>
          <cell r="E48">
            <v>1</v>
          </cell>
          <cell r="F48">
            <v>0.97452229299363058</v>
          </cell>
          <cell r="G48">
            <v>0.95940959409594095</v>
          </cell>
          <cell r="H48">
            <v>1</v>
          </cell>
        </row>
      </sheetData>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 Narrative (2008-09"/>
      <sheetName val="Sheet5"/>
      <sheetName val="RA Narrative"/>
      <sheetName val="RA Narrative working"/>
      <sheetName val="RA Summary"/>
      <sheetName val="Resource Account Tables"/>
      <sheetName val="Tab1 "/>
      <sheetName val="Tab2"/>
      <sheetName val="Tab3"/>
      <sheetName val="Tab4"/>
      <sheetName val="Tab4a"/>
      <sheetName val="Tab5"/>
      <sheetName val="Tab6"/>
      <sheetName val="Tab7"/>
      <sheetName val="briefing tables"/>
      <sheetName val="Resource Account BL Positio (2)"/>
      <sheetName val="All Sectors 23 June"/>
      <sheetName val="RD Growth"/>
      <sheetName val="All sectors"/>
      <sheetName val="26 May 2010 Journals"/>
      <sheetName val="Resource Account BL Position"/>
      <sheetName val="CS Note 2 reattributed 18.05.10"/>
      <sheetName val="Sheet3"/>
      <sheetName val="REVENUE"/>
      <sheetName val="NHS "/>
      <sheetName val="DH "/>
      <sheetName val="DH BMS"/>
      <sheetName val="Sheet4"/>
      <sheetName val="RA Changes"/>
      <sheetName val="PHS change"/>
      <sheetName val="ALB changes"/>
      <sheetName val="DH Other"/>
      <sheetName val="GF"/>
      <sheetName val="Revenue Dispo"/>
      <sheetName val="Revenue Dispo (2)"/>
      <sheetName val="VIREMENT PROFORMA"/>
      <sheetName val="PG Note 24.3"/>
      <sheetName val="CAPITAL"/>
      <sheetName val="Sheet1"/>
      <sheetName val="CDEL"/>
      <sheetName val="Capital Reconciliation"/>
      <sheetName val="2. Overall Dispo"/>
      <sheetName val="Stage 3a"/>
      <sheetName val="NAO Cost of Capital Calc"/>
      <sheetName val="Accounts Rec Revised"/>
      <sheetName val="Journals 17 May"/>
      <sheetName val="NHS  (original)"/>
      <sheetName val="Parly funding"/>
      <sheetName val="CMIC update"/>
      <sheetName val="Sheet1 (2)"/>
      <sheetName val="DOH breakdown"/>
      <sheetName val="REC"/>
      <sheetName val="Note 4 Rec"/>
      <sheetName val="Sheet2"/>
      <sheetName val="DHF Cascade Coding"/>
      <sheetName val="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5.3 &amp; 5.4"/>
      <sheetName val="Table 5.6"/>
      <sheetName val="#REF"/>
      <sheetName val="Table 5.2"/>
      <sheetName val="Table 5.5 "/>
      <sheetName val="Table 5.15"/>
      <sheetName val="Table 5.16"/>
      <sheetName val="Table 5.17"/>
      <sheetName val="Table 5.18"/>
      <sheetName val="Table 5.19"/>
      <sheetName val="Table 5.20"/>
      <sheetName val="Table 5.5"/>
      <sheetName val="Table 5.7"/>
      <sheetName val="Table 5.8"/>
      <sheetName val="Table 5.9"/>
      <sheetName val="Table 5.10"/>
      <sheetName val="Table 5.11"/>
      <sheetName val="Table 5.12"/>
      <sheetName val="Table 5.13"/>
      <sheetName val="Table 5.14"/>
      <sheetName val="2003HCHS"/>
      <sheetName val="PERSONS"/>
      <sheetName val="Annex"/>
      <sheetName val="Front"/>
      <sheetName val="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 Narrative (2008-09"/>
      <sheetName val="Sheet5"/>
      <sheetName val="RA Narrative"/>
      <sheetName val="RA Narrative working"/>
      <sheetName val="RA Summary"/>
      <sheetName val="Resource Account Tables"/>
      <sheetName val="Tab1 "/>
      <sheetName val="Tab2"/>
      <sheetName val="Tab3"/>
      <sheetName val="Tab4"/>
      <sheetName val="Tab4a"/>
      <sheetName val="Tab5"/>
      <sheetName val="Tab6"/>
      <sheetName val="Tab7"/>
      <sheetName val="briefing tables"/>
      <sheetName val="Resource Account BL Positio (2)"/>
      <sheetName val="All Sectors 23 June"/>
      <sheetName val="RD Growth"/>
      <sheetName val="All sectors"/>
      <sheetName val="26 May 2010 Journals"/>
      <sheetName val="Resource Account BL Position"/>
      <sheetName val="CS Note 2 reattributed 18.05.10"/>
      <sheetName val="Sheet3"/>
      <sheetName val="REVENUE"/>
      <sheetName val="NHS "/>
      <sheetName val="DH "/>
      <sheetName val="DH BMS"/>
      <sheetName val="Sheet4"/>
      <sheetName val="RA Changes"/>
      <sheetName val="PHS change"/>
      <sheetName val="ALB changes"/>
      <sheetName val="DH Other"/>
      <sheetName val="GF"/>
      <sheetName val="Revenue Dispo"/>
      <sheetName val="Revenue Dispo (2)"/>
      <sheetName val="VIREMENT PROFORMA"/>
      <sheetName val="PG Note 24.3"/>
      <sheetName val="CAPITAL"/>
      <sheetName val="Sheet1"/>
      <sheetName val="CDEL"/>
      <sheetName val="Capital Reconciliation"/>
      <sheetName val="2. Overall Dispo"/>
      <sheetName val="Stage 3a"/>
      <sheetName val="NAO Cost of Capital Calc"/>
      <sheetName val="Accounts Rec Revised"/>
      <sheetName val="Journals 17 May"/>
      <sheetName val="NHS  (original)"/>
      <sheetName val="Parly funding"/>
      <sheetName val="CMIC update"/>
      <sheetName val="Sheet1 (2)"/>
      <sheetName val="DOH breakdown"/>
      <sheetName val="REC"/>
      <sheetName val="Note 4 Rec"/>
      <sheetName val="Sheet2"/>
      <sheetName val="DHF Cascade Cod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Notes on Functionality"/>
      <sheetName val="Guidance"/>
      <sheetName val="Operating Cost Statement"/>
      <sheetName val="Balance Sheet"/>
      <sheetName val="Cash Flow Statement"/>
      <sheetName val="Notes to the Account"/>
      <sheetName val="Business with DH &amp; Group Bodies"/>
      <sheetName val="Validation Summary"/>
      <sheetName val="Journal"/>
      <sheetName val="Bodies within RA Boundary"/>
      <sheetName val="Report"/>
      <sheetName val="Dnurse"/>
      <sheetName val="#REF"/>
      <sheetName val="ComPsy"/>
      <sheetName val="qryNew"/>
      <sheetName val="DHF Cascade Coding"/>
      <sheetName val="Budgeting Codes"/>
      <sheetName val="Annex"/>
    </sheet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ear Cash"/>
      <sheetName val="Programme"/>
      <sheetName val="Non Cash"/>
      <sheetName val="CODE"/>
      <sheetName val="Capital"/>
      <sheetName val="Exclusions"/>
      <sheetName val="Pivot Tables"/>
      <sheetName val="Profile"/>
      <sheetName val="4. Cascade Coding"/>
    </sheetNames>
    <sheetDataSet>
      <sheetData sheetId="0"/>
      <sheetData sheetId="1"/>
      <sheetData sheetId="2"/>
      <sheetData sheetId="3" refreshError="1"/>
      <sheetData sheetId="4"/>
      <sheetData sheetId="5"/>
      <sheetData sheetId="6" refreshError="1"/>
      <sheetData sheetId="7" refreshError="1"/>
      <sheetData sheetId="8"/>
      <sheetData sheetId="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Log of changes"/>
      <sheetName val="Currency Changes"/>
      <sheetName val="01. APC &amp; OPROC"/>
      <sheetName val="02. OP Attendances"/>
      <sheetName val="03. A&amp;E"/>
      <sheetName val="04. Unbundled Services"/>
      <sheetName val="05. Maternity Pathway"/>
      <sheetName val="06. Other Mandatory Prices"/>
      <sheetName val="07. BPTs"/>
      <sheetName val="08. Non-mandatory prices"/>
      <sheetName val="09. BPT Flags"/>
      <sheetName val="9a. BPT - OPCS codes"/>
      <sheetName val="9b. BPT - ICD codes"/>
      <sheetName val="9c. BPT - HRG codes"/>
      <sheetName val="10. Service clarification"/>
      <sheetName val="11. Processing and Zero Prices"/>
      <sheetName val="12. HRGs with no national price"/>
      <sheetName val="13. TFCs with no national price"/>
      <sheetName val=" 14. Unbundled HRG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ar Cash 2009-10"/>
      <sheetName val="Risks &amp; Pressures"/>
      <sheetName val="Notes, Actions etc"/>
      <sheetName val="Non Cash 2009-10"/>
      <sheetName val="Capital 2009-10"/>
      <sheetName val="Headcount 2009-10"/>
      <sheetName val="AC"/>
      <sheetName val="CHRE"/>
      <sheetName val="CQC"/>
      <sheetName val="CQC (incl income)"/>
      <sheetName val="GSCC"/>
      <sheetName val="HFEA"/>
      <sheetName val="HPA"/>
      <sheetName val="HTA"/>
      <sheetName val="IC"/>
      <sheetName val="MHRA"/>
      <sheetName val="NIBSC"/>
      <sheetName val="NHS BSA"/>
      <sheetName val="NHS BT"/>
      <sheetName val="NHS PASA"/>
      <sheetName val="NHS PROF"/>
      <sheetName val="NHSi"/>
      <sheetName val="NHSLA"/>
      <sheetName val="NICE"/>
      <sheetName val="NPSA"/>
      <sheetName val="NTA"/>
      <sheetName val="PMETB"/>
      <sheetName val="MONITOR"/>
      <sheetName val="Summary "/>
      <sheetName val="Pressures 1"/>
      <sheetName val="Revised Pressures"/>
      <sheetName val="Overview"/>
      <sheetName val="Reconciliation"/>
      <sheetName val="Cluster C trail"/>
      <sheetName val="Rec base comp"/>
      <sheetName val="Status of issue"/>
      <sheetName val="4. Cascade Coding"/>
      <sheetName val="Exclus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0-70 target"/>
      <sheetName val="DG reconciliation"/>
      <sheetName val="Near cash by DG"/>
      <sheetName val="Check spend"/>
      <sheetName val="near cash profile by DG"/>
      <sheetName val="Prog Rev By DG"/>
      <sheetName val="Prog Rev Non Cash"/>
      <sheetName val="Prog Rev Near Cash Expanded"/>
      <sheetName val="near cash profiles expand"/>
      <sheetName val="Exclusions"/>
      <sheetName val="CODE"/>
      <sheetName val="Key"/>
      <sheetName val="Report"/>
      <sheetName val="two"/>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refreshError="1"/>
      <sheetData sheetId="1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SHA Summary"/>
      <sheetName val="SHAs"/>
      <sheetName val="PCTs"/>
      <sheetName val="TRUSTs"/>
      <sheetName val="PlanBottLinesQuery"/>
      <sheetName val="PlanPivot"/>
      <sheetName val="Report"/>
      <sheetName val="List"/>
    </sheetNames>
    <sheetDataSet>
      <sheetData sheetId="0"/>
      <sheetData sheetId="1"/>
      <sheetData sheetId="2"/>
      <sheetData sheetId="3"/>
      <sheetData sheetId="4" refreshError="1">
        <row r="5">
          <cell r="U5">
            <v>0</v>
          </cell>
        </row>
        <row r="11">
          <cell r="U11">
            <v>3</v>
          </cell>
        </row>
        <row r="36">
          <cell r="U36">
            <v>3</v>
          </cell>
        </row>
        <row r="43">
          <cell r="U43">
            <v>4</v>
          </cell>
        </row>
        <row r="44">
          <cell r="U44">
            <v>1</v>
          </cell>
        </row>
        <row r="49">
          <cell r="U49">
            <v>4</v>
          </cell>
        </row>
        <row r="103">
          <cell r="U103">
            <v>4</v>
          </cell>
        </row>
        <row r="132">
          <cell r="U132">
            <v>1</v>
          </cell>
        </row>
        <row r="155">
          <cell r="U155">
            <v>2</v>
          </cell>
        </row>
        <row r="164">
          <cell r="U164">
            <v>1</v>
          </cell>
        </row>
        <row r="170">
          <cell r="U170">
            <v>2</v>
          </cell>
        </row>
        <row r="179">
          <cell r="U179">
            <v>3</v>
          </cell>
        </row>
      </sheetData>
      <sheetData sheetId="5"/>
      <sheetData sheetId="6"/>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bill Status"/>
      <sheetName val="DDRB pay metrics"/>
      <sheetName val="NHSPRB pay metrics"/>
      <sheetName val="pay metric assumptions"/>
      <sheetName val="Interactive inputs &amp; results"/>
      <sheetName val="Annex results (pay metrics)"/>
      <sheetName val="Drift outputs"/>
      <sheetName val="Calculations"/>
      <sheetName val="On-costs"/>
      <sheetName val="WF scenarios"/>
      <sheetName val="Baseline &amp; default assumptions"/>
      <sheetName val="M&amp;D settlement"/>
      <sheetName val="drift calc"/>
      <sheetName val="CSR pay table"/>
      <sheetName val="pay metrics for HMT"/>
      <sheetName val="Developer notes"/>
      <sheetName val="Baseline WF scenarios"/>
      <sheetName val="2. Overall Dispo"/>
      <sheetName val="Cover Sheet"/>
      <sheetName val="Business with DH &amp; Group Bodies"/>
      <sheetName val="#REF"/>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icy - Table 1"/>
      <sheetName val="Notes"/>
      <sheetName val="Table 2"/>
      <sheetName val="Table 3"/>
      <sheetName val="Table 4"/>
      <sheetName val="#REF"/>
      <sheetName val="Baseline WF scenarios"/>
      <sheetName val="DHF Cascade Coding"/>
      <sheetName val="TRUSTs"/>
    </sheetNames>
    <sheetDataSet>
      <sheetData sheetId="0" refreshError="1"/>
      <sheetData sheetId="1"/>
      <sheetData sheetId="2"/>
      <sheetData sheetId="3"/>
      <sheetData sheetId="4"/>
      <sheetData sheetId="5" refreshError="1"/>
      <sheetData sheetId="6" refreshError="1"/>
      <sheetData sheetId="7" refreshError="1"/>
      <sheetData sheetId="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Intro"/>
      <sheetName val="Scenario Data"/>
    </sheetNames>
    <sheetDataSet>
      <sheetData sheetId="0" refreshError="1"/>
      <sheetData sheetId="1" refreshError="1"/>
      <sheetData sheetId="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Errors"/>
      <sheetName val="Disclosure Amendments"/>
      <sheetName val="Operating Cost Statement"/>
      <sheetName val="Notes on Functionality"/>
      <sheetName val="Guidance"/>
      <sheetName val="Cash Flow Statement"/>
      <sheetName val="Notes to the Account"/>
      <sheetName val="Business with DH &amp; Group Bodies"/>
      <sheetName val="Validation Summary"/>
      <sheetName val="Bodies within RA Boundary"/>
      <sheetName val="Cover Sheet"/>
      <sheetName val="10.06"/>
      <sheetName val="Intro"/>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SHEET"/>
      <sheetName val="Net WP"/>
      <sheetName val="Intro"/>
      <sheetName val="Exclusions"/>
      <sheetName val="Data Sheet"/>
      <sheetName val="#REF"/>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Key Messages"/>
      <sheetName val="Other Messages"/>
      <sheetName val="SHA_lookup_table"/>
      <sheetName val="Update"/>
      <sheetName val="TLAssign"/>
      <sheetName val="CommentClose"/>
      <sheetName val="DataIn"/>
      <sheetName val="TrajIn"/>
      <sheetName val="Org_Lookup_Table"/>
      <sheetName val="KeyPrioritiesTimeseries"/>
      <sheetName val="AllIndicatorsTimeseries"/>
      <sheetName val="KeyPrioritiesOrgComparison"/>
      <sheetName val="AllIndicatorsOrgComparison"/>
      <sheetName val="Provider Breakdown"/>
      <sheetName val="AmbulancePerformance"/>
      <sheetName val="AmbFeeder"/>
      <sheetName val="Months"/>
      <sheetName val="Mar06"/>
      <sheetName val="Apr06"/>
      <sheetName val="May06"/>
      <sheetName val="Jun06"/>
      <sheetName val="Jul06"/>
      <sheetName val="Aug06"/>
      <sheetName val="Sep06"/>
      <sheetName val="Oct06"/>
      <sheetName val="Nov06"/>
      <sheetName val="Dec06"/>
      <sheetName val="Jan07"/>
      <sheetName val="Feb07"/>
      <sheetName val="Mar07"/>
      <sheetName val="#REF"/>
      <sheetName val="Re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7">
          <cell r="A7" t="str">
            <v>EN</v>
          </cell>
          <cell r="C7">
            <v>0.75443947914473886</v>
          </cell>
          <cell r="D7">
            <v>0.86405707085943462</v>
          </cell>
          <cell r="E7">
            <v>0.97474180164262747</v>
          </cell>
          <cell r="F7">
            <v>0.99936250971243312</v>
          </cell>
          <cell r="G7">
            <v>0.99936444295136118</v>
          </cell>
          <cell r="H7">
            <v>126</v>
          </cell>
          <cell r="J7">
            <v>905</v>
          </cell>
          <cell r="K7">
            <v>13934.016492205306</v>
          </cell>
          <cell r="L7">
            <v>188722.45671740017</v>
          </cell>
          <cell r="M7">
            <v>784548</v>
          </cell>
          <cell r="N7">
            <v>199</v>
          </cell>
          <cell r="Q7">
            <v>0.99586898873980023</v>
          </cell>
          <cell r="R7">
            <v>0.992781106872342</v>
          </cell>
          <cell r="S7">
            <v>69208</v>
          </cell>
          <cell r="T7">
            <v>8.4127713473708274E-2</v>
          </cell>
          <cell r="V7">
            <v>179628</v>
          </cell>
          <cell r="W7">
            <v>0.55742450711255298</v>
          </cell>
          <cell r="X7">
            <v>0.99915418076365392</v>
          </cell>
          <cell r="Y7">
            <v>0.99201232384321336</v>
          </cell>
          <cell r="Z7">
            <v>0.92916603602240044</v>
          </cell>
          <cell r="AA7">
            <v>0</v>
          </cell>
          <cell r="AB7">
            <v>0.95780650160250769</v>
          </cell>
          <cell r="AC7">
            <v>0.5916849015317287</v>
          </cell>
          <cell r="AD7">
            <v>8051</v>
          </cell>
          <cell r="AE7">
            <v>83804</v>
          </cell>
          <cell r="AF7">
            <v>0.78432280921435216</v>
          </cell>
          <cell r="AG7">
            <v>2.2571522551086146E-2</v>
          </cell>
          <cell r="AH7">
            <v>613</v>
          </cell>
          <cell r="AI7">
            <v>1145.6400000000001</v>
          </cell>
          <cell r="AJ7">
            <v>45186</v>
          </cell>
          <cell r="AK7">
            <v>817.70999801158939</v>
          </cell>
          <cell r="AL7">
            <v>0.15765148442853347</v>
          </cell>
          <cell r="AM7">
            <v>0.28548181855563665</v>
          </cell>
          <cell r="AN7">
            <v>0.51450790746307673</v>
          </cell>
          <cell r="AO7">
            <v>-512090.08753999998</v>
          </cell>
          <cell r="AQ7">
            <v>9657322.9000000004</v>
          </cell>
          <cell r="AR7">
            <v>-2.6570233475411431E-3</v>
          </cell>
          <cell r="AS7">
            <v>4911889</v>
          </cell>
          <cell r="AT7">
            <v>1.201987829106832E-2</v>
          </cell>
          <cell r="AU7">
            <v>8054778</v>
          </cell>
          <cell r="AV7">
            <v>4.0990738391453174E-3</v>
          </cell>
          <cell r="AW7">
            <v>5684431</v>
          </cell>
          <cell r="AX7">
            <v>2.0549178257356582E-2</v>
          </cell>
          <cell r="AY7">
            <v>0.70326933337743047</v>
          </cell>
          <cell r="AZ7">
            <v>4677745.6399999997</v>
          </cell>
          <cell r="BA7">
            <v>4.3446019756844922E-2</v>
          </cell>
          <cell r="BB7">
            <v>93780.460763953888</v>
          </cell>
          <cell r="BC7">
            <v>5415.9999950319998</v>
          </cell>
          <cell r="BD7">
            <v>176095.10249400701</v>
          </cell>
          <cell r="BE7">
            <v>738.99999207999997</v>
          </cell>
          <cell r="BF7">
            <v>311644.96411148389</v>
          </cell>
          <cell r="BG7">
            <v>1443.9999998129997</v>
          </cell>
          <cell r="BH7">
            <v>101314</v>
          </cell>
          <cell r="BI7">
            <v>62629</v>
          </cell>
          <cell r="BJ7">
            <v>9818</v>
          </cell>
        </row>
        <row r="8">
          <cell r="A8" t="str">
            <v>Q30</v>
          </cell>
          <cell r="C8">
            <v>0.79778526721232546</v>
          </cell>
          <cell r="D8">
            <v>0.96495720242885363</v>
          </cell>
          <cell r="E8">
            <v>0.98907373392810283</v>
          </cell>
          <cell r="F8">
            <v>1</v>
          </cell>
          <cell r="G8">
            <v>1</v>
          </cell>
          <cell r="H8">
            <v>0</v>
          </cell>
          <cell r="J8">
            <v>0</v>
          </cell>
          <cell r="K8">
            <v>1107.0415000009998</v>
          </cell>
          <cell r="L8">
            <v>3571.2990000039999</v>
          </cell>
          <cell r="M8">
            <v>37052</v>
          </cell>
          <cell r="N8">
            <v>0</v>
          </cell>
          <cell r="Q8">
            <v>1</v>
          </cell>
          <cell r="R8">
            <v>0.99308862280985621</v>
          </cell>
          <cell r="S8">
            <v>6789</v>
          </cell>
          <cell r="T8">
            <v>0.15134761575673808</v>
          </cell>
          <cell r="U8" t="str">
            <v/>
          </cell>
          <cell r="V8">
            <v>11239</v>
          </cell>
          <cell r="W8">
            <v>0.53273731264790958</v>
          </cell>
          <cell r="X8">
            <v>0.99968253968253973</v>
          </cell>
          <cell r="Y8">
            <v>0.98987854251012142</v>
          </cell>
          <cell r="Z8">
            <v>0.93028846153846156</v>
          </cell>
          <cell r="AA8">
            <v>0</v>
          </cell>
          <cell r="AB8">
            <v>0.96664716208308954</v>
          </cell>
          <cell r="AC8">
            <v>0.61184210526315785</v>
          </cell>
          <cell r="AD8">
            <v>904</v>
          </cell>
          <cell r="AE8">
            <v>8651</v>
          </cell>
          <cell r="AF8">
            <v>0.88086106643572926</v>
          </cell>
          <cell r="AG8">
            <v>6.6886481394253412E-3</v>
          </cell>
          <cell r="AH8" t="str">
            <v/>
          </cell>
          <cell r="AI8">
            <v>84</v>
          </cell>
          <cell r="AJ8">
            <v>2967</v>
          </cell>
          <cell r="AK8">
            <v>1145.1072908586077</v>
          </cell>
          <cell r="AL8">
            <v>0.23519882179675994</v>
          </cell>
          <cell r="AM8">
            <v>0.2804816419422681</v>
          </cell>
          <cell r="AN8">
            <v>0.39130434782608697</v>
          </cell>
          <cell r="AO8">
            <v>19703</v>
          </cell>
          <cell r="AQ8">
            <v>501759</v>
          </cell>
          <cell r="AR8" t="str">
            <v/>
          </cell>
          <cell r="AS8">
            <v>288413</v>
          </cell>
          <cell r="AT8" t="str">
            <v/>
          </cell>
          <cell r="AU8">
            <v>438484</v>
          </cell>
          <cell r="AV8" t="str">
            <v/>
          </cell>
          <cell r="AW8">
            <v>356736</v>
          </cell>
          <cell r="AX8" t="str">
            <v/>
          </cell>
          <cell r="AY8" t="str">
            <v/>
          </cell>
          <cell r="AZ8">
            <v>308851</v>
          </cell>
          <cell r="BA8" t="str">
            <v/>
          </cell>
          <cell r="BB8">
            <v>6257.0319014509996</v>
          </cell>
          <cell r="BC8">
            <v>2122</v>
          </cell>
          <cell r="BD8">
            <v>10922.161201774001</v>
          </cell>
          <cell r="BE8">
            <v>0</v>
          </cell>
          <cell r="BF8">
            <v>20689.186104044999</v>
          </cell>
          <cell r="BG8">
            <v>1</v>
          </cell>
          <cell r="BH8">
            <v>4074</v>
          </cell>
          <cell r="BI8">
            <v>3371</v>
          </cell>
          <cell r="BJ8">
            <v>300</v>
          </cell>
        </row>
        <row r="9">
          <cell r="A9" t="str">
            <v>Q31</v>
          </cell>
          <cell r="C9">
            <v>0.73143531382027172</v>
          </cell>
          <cell r="D9">
            <v>0.84200859224207703</v>
          </cell>
          <cell r="E9">
            <v>0.97363312897783272</v>
          </cell>
          <cell r="F9">
            <v>1</v>
          </cell>
          <cell r="G9">
            <v>0.99877512370987387</v>
          </cell>
          <cell r="H9">
            <v>58</v>
          </cell>
          <cell r="J9">
            <v>1</v>
          </cell>
          <cell r="K9">
            <v>1343.5533005069999</v>
          </cell>
          <cell r="L9">
            <v>22529.380367035999</v>
          </cell>
          <cell r="M9">
            <v>115422</v>
          </cell>
          <cell r="N9">
            <v>28</v>
          </cell>
          <cell r="Q9">
            <v>0.99609075043630013</v>
          </cell>
          <cell r="R9">
            <v>0.99418961432399888</v>
          </cell>
          <cell r="S9">
            <v>10644</v>
          </cell>
          <cell r="T9">
            <v>8.3404508733025656E-2</v>
          </cell>
          <cell r="U9" t="str">
            <v/>
          </cell>
          <cell r="V9">
            <v>37204</v>
          </cell>
          <cell r="W9">
            <v>0.62307630327934893</v>
          </cell>
          <cell r="X9">
            <v>0.99932157394843957</v>
          </cell>
          <cell r="Y9">
            <v>0.99428320140721194</v>
          </cell>
          <cell r="Z9">
            <v>0.89383561643835618</v>
          </cell>
          <cell r="AA9">
            <v>0</v>
          </cell>
          <cell r="AB9">
            <v>0.98818316100443127</v>
          </cell>
          <cell r="AC9">
            <v>0.67832167832167833</v>
          </cell>
          <cell r="AD9">
            <v>1039</v>
          </cell>
          <cell r="AE9">
            <v>9232</v>
          </cell>
          <cell r="AF9">
            <v>0.80857658652303976</v>
          </cell>
          <cell r="AG9">
            <v>1.5860378907561978E-2</v>
          </cell>
          <cell r="AH9" t="str">
            <v/>
          </cell>
          <cell r="AI9">
            <v>208.05</v>
          </cell>
          <cell r="AJ9">
            <v>6726</v>
          </cell>
          <cell r="AK9">
            <v>986.86571383874116</v>
          </cell>
          <cell r="AL9">
            <v>0.2079100145137881</v>
          </cell>
          <cell r="AM9">
            <v>0.28830149720180248</v>
          </cell>
          <cell r="AN9">
            <v>0.41914387633769323</v>
          </cell>
          <cell r="AO9">
            <v>57654.048999999999</v>
          </cell>
          <cell r="AQ9">
            <v>1510615</v>
          </cell>
          <cell r="AR9" t="str">
            <v/>
          </cell>
          <cell r="AS9">
            <v>851611</v>
          </cell>
          <cell r="AT9" t="str">
            <v/>
          </cell>
          <cell r="AU9">
            <v>1211442</v>
          </cell>
          <cell r="AV9" t="str">
            <v/>
          </cell>
          <cell r="AW9">
            <v>757965</v>
          </cell>
          <cell r="AX9" t="str">
            <v/>
          </cell>
          <cell r="AY9" t="str">
            <v/>
          </cell>
          <cell r="AZ9">
            <v>763374</v>
          </cell>
          <cell r="BA9" t="str">
            <v/>
          </cell>
          <cell r="BB9">
            <v>12431.801208495001</v>
          </cell>
          <cell r="BC9">
            <v>673.63999863999993</v>
          </cell>
          <cell r="BD9">
            <v>26198.430549224002</v>
          </cell>
          <cell r="BE9">
            <v>17.660000069999999</v>
          </cell>
          <cell r="BF9">
            <v>41184.650599651999</v>
          </cell>
          <cell r="BG9">
            <v>334</v>
          </cell>
          <cell r="BH9">
            <v>19472</v>
          </cell>
          <cell r="BI9">
            <v>12076</v>
          </cell>
          <cell r="BJ9">
            <v>2599</v>
          </cell>
        </row>
        <row r="10">
          <cell r="A10" t="str">
            <v>Q32</v>
          </cell>
          <cell r="C10">
            <v>0.72065350015510288</v>
          </cell>
          <cell r="D10">
            <v>0.87754634373544471</v>
          </cell>
          <cell r="E10">
            <v>0.97654363776280462</v>
          </cell>
          <cell r="F10">
            <v>0.99765927563588142</v>
          </cell>
          <cell r="G10">
            <v>1</v>
          </cell>
          <cell r="H10">
            <v>1</v>
          </cell>
          <cell r="J10">
            <v>19</v>
          </cell>
          <cell r="K10">
            <v>1332.677200012</v>
          </cell>
          <cell r="L10">
            <v>17404.697763660002</v>
          </cell>
          <cell r="M10">
            <v>81465</v>
          </cell>
          <cell r="N10">
            <v>4</v>
          </cell>
          <cell r="Q10">
            <v>0.97667589763177998</v>
          </cell>
          <cell r="R10">
            <v>0.99025119289200902</v>
          </cell>
          <cell r="S10">
            <v>6998</v>
          </cell>
          <cell r="T10">
            <v>8.499423088601446E-2</v>
          </cell>
          <cell r="U10" t="str">
            <v/>
          </cell>
          <cell r="V10">
            <v>25646</v>
          </cell>
          <cell r="W10">
            <v>0.61842274540074615</v>
          </cell>
          <cell r="X10">
            <v>0.99978156400174745</v>
          </cell>
          <cell r="Y10">
            <v>0.97269624573378843</v>
          </cell>
          <cell r="Z10">
            <v>0.87133550488599354</v>
          </cell>
          <cell r="AA10">
            <v>0</v>
          </cell>
          <cell r="AB10">
            <v>0.98680241327300156</v>
          </cell>
          <cell r="AC10">
            <v>0.59143968871595332</v>
          </cell>
          <cell r="AD10">
            <v>855</v>
          </cell>
          <cell r="AE10">
            <v>7548</v>
          </cell>
          <cell r="AF10">
            <v>0.86223894697397518</v>
          </cell>
          <cell r="AG10">
            <v>1.3546585777808418E-2</v>
          </cell>
          <cell r="AH10" t="str">
            <v/>
          </cell>
          <cell r="AI10">
            <v>120.5</v>
          </cell>
          <cell r="AJ10">
            <v>5491</v>
          </cell>
          <cell r="AK10">
            <v>740.6684328107392</v>
          </cell>
          <cell r="AL10">
            <v>0.1823017408123791</v>
          </cell>
          <cell r="AM10">
            <v>0.27445923429841385</v>
          </cell>
          <cell r="AN10">
            <v>0.38295964125560539</v>
          </cell>
          <cell r="AO10">
            <v>36392.199999999997</v>
          </cell>
          <cell r="AQ10">
            <v>951977</v>
          </cell>
          <cell r="AR10" t="str">
            <v/>
          </cell>
          <cell r="AS10">
            <v>493477</v>
          </cell>
          <cell r="AT10" t="str">
            <v/>
          </cell>
          <cell r="AU10">
            <v>809686</v>
          </cell>
          <cell r="AV10" t="str">
            <v/>
          </cell>
          <cell r="AW10">
            <v>657696</v>
          </cell>
          <cell r="AX10" t="str">
            <v/>
          </cell>
          <cell r="AY10" t="str">
            <v/>
          </cell>
          <cell r="AZ10">
            <v>511915</v>
          </cell>
          <cell r="BA10" t="str">
            <v/>
          </cell>
          <cell r="BB10">
            <v>8052.6441026909988</v>
          </cell>
          <cell r="BC10">
            <v>221</v>
          </cell>
          <cell r="BD10">
            <v>15245.320172705</v>
          </cell>
          <cell r="BE10">
            <v>52</v>
          </cell>
          <cell r="BF10">
            <v>30415.496234892002</v>
          </cell>
          <cell r="BG10">
            <v>537</v>
          </cell>
          <cell r="BH10">
            <v>15034</v>
          </cell>
          <cell r="BI10">
            <v>8828</v>
          </cell>
          <cell r="BJ10">
            <v>3162</v>
          </cell>
        </row>
        <row r="11">
          <cell r="A11" t="str">
            <v>Q33</v>
          </cell>
          <cell r="C11">
            <v>0.76276664511958636</v>
          </cell>
          <cell r="D11">
            <v>0.87299055098785128</v>
          </cell>
          <cell r="E11">
            <v>0.97316753318018212</v>
          </cell>
          <cell r="F11">
            <v>1</v>
          </cell>
          <cell r="G11">
            <v>1</v>
          </cell>
          <cell r="H11">
            <v>0</v>
          </cell>
          <cell r="J11">
            <v>1</v>
          </cell>
          <cell r="K11">
            <v>226.83979874900001</v>
          </cell>
          <cell r="L11">
            <v>12590.146157200999</v>
          </cell>
          <cell r="M11">
            <v>59622</v>
          </cell>
          <cell r="N11">
            <v>0</v>
          </cell>
          <cell r="Q11">
            <v>0.99954839157923991</v>
          </cell>
          <cell r="R11">
            <v>0.99112868563569156</v>
          </cell>
          <cell r="S11">
            <v>6573</v>
          </cell>
          <cell r="T11">
            <v>0.11076098678889189</v>
          </cell>
          <cell r="U11" t="str">
            <v/>
          </cell>
          <cell r="V11">
            <v>13855</v>
          </cell>
          <cell r="W11">
            <v>0.54531891085415884</v>
          </cell>
          <cell r="X11">
            <v>0.99787032654992902</v>
          </cell>
          <cell r="Y11">
            <v>0.9866071428571429</v>
          </cell>
          <cell r="Z11">
            <v>0.93843843843843844</v>
          </cell>
          <cell r="AA11">
            <v>0</v>
          </cell>
          <cell r="AB11">
            <v>0.99335232668565998</v>
          </cell>
          <cell r="AC11">
            <v>0.44976076555023925</v>
          </cell>
          <cell r="AD11">
            <v>852</v>
          </cell>
          <cell r="AE11">
            <v>6539</v>
          </cell>
          <cell r="AF11">
            <v>0.86362626884406946</v>
          </cell>
          <cell r="AG11">
            <v>2.3394131641554322E-2</v>
          </cell>
          <cell r="AH11" t="str">
            <v/>
          </cell>
          <cell r="AI11">
            <v>100.35</v>
          </cell>
          <cell r="AJ11">
            <v>3600</v>
          </cell>
          <cell r="AK11">
            <v>846.56556198325404</v>
          </cell>
          <cell r="AL11">
            <v>0.17462533742902356</v>
          </cell>
          <cell r="AM11">
            <v>0.30363547086401488</v>
          </cell>
          <cell r="AN11">
            <v>0.52857142857142858</v>
          </cell>
          <cell r="AO11">
            <v>-11226.797999999992</v>
          </cell>
          <cell r="AQ11">
            <v>793503.9</v>
          </cell>
          <cell r="AR11" t="str">
            <v/>
          </cell>
          <cell r="AS11">
            <v>399443</v>
          </cell>
          <cell r="AT11" t="str">
            <v/>
          </cell>
          <cell r="AU11">
            <v>632186</v>
          </cell>
          <cell r="AV11" t="str">
            <v/>
          </cell>
          <cell r="AW11">
            <v>531516</v>
          </cell>
          <cell r="AX11" t="str">
            <v/>
          </cell>
          <cell r="AY11" t="str">
            <v/>
          </cell>
          <cell r="AZ11">
            <v>389975.64</v>
          </cell>
          <cell r="BA11" t="str">
            <v/>
          </cell>
          <cell r="BB11">
            <v>6723.496180264</v>
          </cell>
          <cell r="BC11">
            <v>77.160000640000007</v>
          </cell>
          <cell r="BD11">
            <v>11192.386040965001</v>
          </cell>
          <cell r="BE11">
            <v>0.33999999199999997</v>
          </cell>
          <cell r="BF11">
            <v>22973.182945854001</v>
          </cell>
          <cell r="BG11">
            <v>0</v>
          </cell>
          <cell r="BH11">
            <v>12619</v>
          </cell>
          <cell r="BI11">
            <v>9022</v>
          </cell>
          <cell r="BJ11">
            <v>1612</v>
          </cell>
        </row>
        <row r="12">
          <cell r="A12" t="str">
            <v>Q34</v>
          </cell>
          <cell r="C12">
            <v>0.74887054996686953</v>
          </cell>
          <cell r="D12">
            <v>0.89886160903916401</v>
          </cell>
          <cell r="E12">
            <v>0.97768328608748822</v>
          </cell>
          <cell r="F12">
            <v>0.99578311725997104</v>
          </cell>
          <cell r="G12">
            <v>0.99928939148123852</v>
          </cell>
          <cell r="H12">
            <v>50</v>
          </cell>
          <cell r="J12">
            <v>10</v>
          </cell>
          <cell r="K12">
            <v>861.72079956700009</v>
          </cell>
          <cell r="L12">
            <v>23238.229618908998</v>
          </cell>
          <cell r="M12">
            <v>78920</v>
          </cell>
          <cell r="N12">
            <v>15</v>
          </cell>
          <cell r="Q12">
            <v>0.99942264866796804</v>
          </cell>
          <cell r="R12">
            <v>0.99843168679526073</v>
          </cell>
          <cell r="S12">
            <v>9481</v>
          </cell>
          <cell r="T12">
            <v>0.10226954026708088</v>
          </cell>
          <cell r="U12" t="str">
            <v/>
          </cell>
          <cell r="V12">
            <v>19140</v>
          </cell>
          <cell r="W12">
            <v>0.57988077496274215</v>
          </cell>
          <cell r="X12">
            <v>0.99965493443754316</v>
          </cell>
          <cell r="Y12">
            <v>0.99778147531891292</v>
          </cell>
          <cell r="Z12">
            <v>0.95803183791606372</v>
          </cell>
          <cell r="AA12">
            <v>0</v>
          </cell>
          <cell r="AB12">
            <v>0.95313115399763682</v>
          </cell>
          <cell r="AC12">
            <v>0.63424124513618674</v>
          </cell>
          <cell r="AD12">
            <v>1199</v>
          </cell>
          <cell r="AE12">
            <v>10067</v>
          </cell>
          <cell r="AF12">
            <v>0.78232822801222346</v>
          </cell>
          <cell r="AG12">
            <v>2.7679339411663513E-2</v>
          </cell>
          <cell r="AH12" t="str">
            <v/>
          </cell>
          <cell r="AI12">
            <v>129</v>
          </cell>
          <cell r="AJ12">
            <v>5469</v>
          </cell>
          <cell r="AK12">
            <v>897.10645334764888</v>
          </cell>
          <cell r="AL12">
            <v>0.16381578947368422</v>
          </cell>
          <cell r="AM12">
            <v>0.30391361565399305</v>
          </cell>
          <cell r="AN12">
            <v>0.36148007590132825</v>
          </cell>
          <cell r="AO12">
            <v>-36045.47898</v>
          </cell>
          <cell r="AQ12">
            <v>1090901</v>
          </cell>
          <cell r="AR12" t="str">
            <v/>
          </cell>
          <cell r="AS12">
            <v>543644</v>
          </cell>
          <cell r="AT12" t="str">
            <v/>
          </cell>
          <cell r="AU12">
            <v>912321</v>
          </cell>
          <cell r="AV12" t="str">
            <v/>
          </cell>
          <cell r="AW12">
            <v>605048</v>
          </cell>
          <cell r="AX12" t="str">
            <v/>
          </cell>
          <cell r="AY12" t="str">
            <v/>
          </cell>
          <cell r="AZ12">
            <v>487016</v>
          </cell>
          <cell r="BA12" t="str">
            <v/>
          </cell>
          <cell r="BB12">
            <v>11182.847901903</v>
          </cell>
          <cell r="BC12">
            <v>442</v>
          </cell>
          <cell r="BD12">
            <v>21404.993496937997</v>
          </cell>
          <cell r="BE12">
            <v>0.99999998299999993</v>
          </cell>
          <cell r="BF12">
            <v>34461.329099138005</v>
          </cell>
          <cell r="BG12">
            <v>96</v>
          </cell>
          <cell r="BH12">
            <v>5069</v>
          </cell>
          <cell r="BI12">
            <v>4825</v>
          </cell>
          <cell r="BJ12">
            <v>587</v>
          </cell>
        </row>
        <row r="13">
          <cell r="A13" t="str">
            <v>Q35</v>
          </cell>
          <cell r="C13">
            <v>0.77001639137561473</v>
          </cell>
          <cell r="D13">
            <v>0.95831180701824104</v>
          </cell>
          <cell r="E13">
            <v>0.97416536221098826</v>
          </cell>
          <cell r="F13">
            <v>1</v>
          </cell>
          <cell r="G13">
            <v>0.9985364625907609</v>
          </cell>
          <cell r="H13">
            <v>2</v>
          </cell>
          <cell r="J13">
            <v>4</v>
          </cell>
          <cell r="K13">
            <v>1486.1061029289999</v>
          </cell>
          <cell r="L13">
            <v>10152.61825252</v>
          </cell>
          <cell r="M13">
            <v>93751</v>
          </cell>
          <cell r="N13">
            <v>9</v>
          </cell>
          <cell r="Q13">
            <v>0.99684123025768911</v>
          </cell>
          <cell r="R13">
            <v>0.98807511519670266</v>
          </cell>
          <cell r="S13">
            <v>3317</v>
          </cell>
          <cell r="T13">
            <v>4.0490228390766714E-2</v>
          </cell>
          <cell r="U13" t="str">
            <v/>
          </cell>
          <cell r="V13">
            <v>13173</v>
          </cell>
          <cell r="W13">
            <v>0.61352554589781638</v>
          </cell>
          <cell r="X13">
            <v>0.99956868665085186</v>
          </cell>
          <cell r="Y13">
            <v>0.99506308283049916</v>
          </cell>
          <cell r="Z13">
            <v>0.94468704512372637</v>
          </cell>
          <cell r="AA13">
            <v>0</v>
          </cell>
          <cell r="AB13">
            <v>0.88222878851836217</v>
          </cell>
          <cell r="AC13">
            <v>0.56902356902356899</v>
          </cell>
          <cell r="AD13">
            <v>597</v>
          </cell>
          <cell r="AE13">
            <v>8031</v>
          </cell>
          <cell r="AF13">
            <v>0.82326030861595711</v>
          </cell>
          <cell r="AG13">
            <v>2.8288989378483544E-2</v>
          </cell>
          <cell r="AH13" t="str">
            <v/>
          </cell>
          <cell r="AI13">
            <v>109.8</v>
          </cell>
          <cell r="AJ13">
            <v>5195</v>
          </cell>
          <cell r="AK13">
            <v>688.63333377793867</v>
          </cell>
          <cell r="AL13">
            <v>0.14871393132262697</v>
          </cell>
          <cell r="AM13">
            <v>0.24964564724087557</v>
          </cell>
          <cell r="AN13">
            <v>0.47392438070404175</v>
          </cell>
          <cell r="AO13">
            <v>-214302</v>
          </cell>
          <cell r="AQ13">
            <v>968367</v>
          </cell>
          <cell r="AR13" t="str">
            <v/>
          </cell>
          <cell r="AS13">
            <v>492675</v>
          </cell>
          <cell r="AT13" t="str">
            <v/>
          </cell>
          <cell r="AU13">
            <v>855314</v>
          </cell>
          <cell r="AV13" t="str">
            <v/>
          </cell>
          <cell r="AW13">
            <v>615411</v>
          </cell>
          <cell r="AX13" t="str">
            <v/>
          </cell>
          <cell r="AY13" t="str">
            <v/>
          </cell>
          <cell r="AZ13">
            <v>447959</v>
          </cell>
          <cell r="BA13" t="str">
            <v/>
          </cell>
          <cell r="BB13">
            <v>10415.168380413001</v>
          </cell>
          <cell r="BC13">
            <v>496.52527299100001</v>
          </cell>
          <cell r="BD13">
            <v>18149.514523354999</v>
          </cell>
          <cell r="BE13">
            <v>66.759999809999997</v>
          </cell>
          <cell r="BF13">
            <v>33541.055453872999</v>
          </cell>
          <cell r="BG13">
            <v>132.68999999799999</v>
          </cell>
          <cell r="BH13">
            <v>6365</v>
          </cell>
          <cell r="BI13">
            <v>4319</v>
          </cell>
          <cell r="BJ13">
            <v>88</v>
          </cell>
        </row>
        <row r="14">
          <cell r="A14" t="str">
            <v>Q36</v>
          </cell>
          <cell r="C14">
            <v>0.77898331046366909</v>
          </cell>
          <cell r="D14">
            <v>0.69826101001399798</v>
          </cell>
          <cell r="E14">
            <v>0.97142235029730861</v>
          </cell>
          <cell r="F14">
            <v>1</v>
          </cell>
          <cell r="G14">
            <v>1</v>
          </cell>
          <cell r="H14">
            <v>5</v>
          </cell>
          <cell r="J14">
            <v>67</v>
          </cell>
          <cell r="K14">
            <v>2856.7561196750003</v>
          </cell>
          <cell r="L14">
            <v>22046.864480761004</v>
          </cell>
          <cell r="M14">
            <v>124488</v>
          </cell>
          <cell r="N14">
            <v>2</v>
          </cell>
          <cell r="Q14">
            <v>0.99879358878612057</v>
          </cell>
          <cell r="R14">
            <v>0.98830259998978398</v>
          </cell>
          <cell r="S14">
            <v>9440</v>
          </cell>
          <cell r="T14">
            <v>6.834240704274297E-2</v>
          </cell>
          <cell r="U14" t="str">
            <v/>
          </cell>
          <cell r="V14">
            <v>34101</v>
          </cell>
          <cell r="W14">
            <v>0.5022880632901574</v>
          </cell>
          <cell r="X14">
            <v>0.99918150194393285</v>
          </cell>
          <cell r="Y14">
            <v>0.99475829935934768</v>
          </cell>
          <cell r="Z14">
            <v>0.95375722543352603</v>
          </cell>
          <cell r="AA14">
            <v>0</v>
          </cell>
          <cell r="AB14">
            <v>0.97189781021897814</v>
          </cell>
          <cell r="AC14">
            <v>0.46017699115044253</v>
          </cell>
          <cell r="AD14">
            <v>1236</v>
          </cell>
          <cell r="AE14">
            <v>16903</v>
          </cell>
          <cell r="AF14">
            <v>0.74205097806757558</v>
          </cell>
          <cell r="AG14">
            <v>2.2134072793742771E-2</v>
          </cell>
          <cell r="AH14" t="str">
            <v/>
          </cell>
          <cell r="AI14">
            <v>109.7</v>
          </cell>
          <cell r="AJ14">
            <v>4404</v>
          </cell>
          <cell r="AK14">
            <v>795.28309325165344</v>
          </cell>
          <cell r="AL14">
            <v>9.3624353819643888E-2</v>
          </cell>
          <cell r="AM14">
            <v>0.332520568074473</v>
          </cell>
          <cell r="AN14">
            <v>0.66862252025705504</v>
          </cell>
          <cell r="AO14">
            <v>-168394.46299999999</v>
          </cell>
          <cell r="AQ14">
            <v>1471873</v>
          </cell>
          <cell r="AR14" t="str">
            <v/>
          </cell>
          <cell r="AS14">
            <v>757568</v>
          </cell>
          <cell r="AT14" t="str">
            <v/>
          </cell>
          <cell r="AU14">
            <v>1188844</v>
          </cell>
          <cell r="AV14" t="str">
            <v/>
          </cell>
          <cell r="AW14">
            <v>715120</v>
          </cell>
          <cell r="AX14" t="str">
            <v/>
          </cell>
          <cell r="AY14" t="str">
            <v/>
          </cell>
          <cell r="AZ14">
            <v>608141</v>
          </cell>
          <cell r="BA14" t="str">
            <v/>
          </cell>
          <cell r="BB14">
            <v>13573.527408695001</v>
          </cell>
          <cell r="BC14">
            <v>379.97487124100002</v>
          </cell>
          <cell r="BD14">
            <v>23629.325043274002</v>
          </cell>
          <cell r="BE14">
            <v>39.58000011</v>
          </cell>
          <cell r="BF14">
            <v>46886.322859453001</v>
          </cell>
          <cell r="BG14">
            <v>10.359999870999999</v>
          </cell>
          <cell r="BH14">
            <v>6782</v>
          </cell>
          <cell r="BI14">
            <v>1244</v>
          </cell>
          <cell r="BJ14">
            <v>48</v>
          </cell>
        </row>
        <row r="15">
          <cell r="A15" t="str">
            <v>Q37</v>
          </cell>
          <cell r="C15">
            <v>0.75990895534102509</v>
          </cell>
          <cell r="D15">
            <v>0.9351596600045945</v>
          </cell>
          <cell r="E15">
            <v>0.97196720010962145</v>
          </cell>
          <cell r="F15">
            <v>0.99775173522527283</v>
          </cell>
          <cell r="G15">
            <v>0.99924337951402953</v>
          </cell>
          <cell r="H15">
            <v>2</v>
          </cell>
          <cell r="J15">
            <v>30</v>
          </cell>
          <cell r="K15">
            <v>1817.8416885776001</v>
          </cell>
          <cell r="L15">
            <v>31143.710316891498</v>
          </cell>
          <cell r="M15">
            <v>60509</v>
          </cell>
          <cell r="N15">
            <v>7</v>
          </cell>
          <cell r="Q15">
            <v>0.99896860986547087</v>
          </cell>
          <cell r="R15">
            <v>0.99782974863954388</v>
          </cell>
          <cell r="S15">
            <v>2154</v>
          </cell>
          <cell r="T15">
            <v>3.47144998307789E-2</v>
          </cell>
          <cell r="U15" t="str">
            <v/>
          </cell>
          <cell r="V15">
            <v>9177</v>
          </cell>
          <cell r="W15">
            <v>0.51790048543689315</v>
          </cell>
          <cell r="X15">
            <v>0.9985415653864852</v>
          </cell>
          <cell r="Y15">
            <v>0.99415631848064279</v>
          </cell>
          <cell r="Z15">
            <v>0.90909090909090906</v>
          </cell>
          <cell r="AA15">
            <v>0</v>
          </cell>
          <cell r="AB15">
            <v>0.95253915519696253</v>
          </cell>
          <cell r="AC15">
            <v>0.64880952380952372</v>
          </cell>
          <cell r="AD15">
            <v>301</v>
          </cell>
          <cell r="AE15">
            <v>4674</v>
          </cell>
          <cell r="AF15">
            <v>0.62251217922663038</v>
          </cell>
          <cell r="AG15">
            <v>3.251505576710146E-2</v>
          </cell>
          <cell r="AH15" t="str">
            <v/>
          </cell>
          <cell r="AI15">
            <v>110.58</v>
          </cell>
          <cell r="AJ15">
            <v>4461</v>
          </cell>
          <cell r="AK15">
            <v>679.48632248193292</v>
          </cell>
          <cell r="AL15">
            <v>0.14656154183092424</v>
          </cell>
          <cell r="AM15">
            <v>0.21471611786024108</v>
          </cell>
          <cell r="AN15">
            <v>0.43814919735599622</v>
          </cell>
          <cell r="AO15">
            <v>-89202.537619999988</v>
          </cell>
          <cell r="AQ15">
            <v>766230</v>
          </cell>
          <cell r="AR15" t="str">
            <v/>
          </cell>
          <cell r="AS15">
            <v>352393</v>
          </cell>
          <cell r="AT15" t="str">
            <v/>
          </cell>
          <cell r="AU15">
            <v>628883</v>
          </cell>
          <cell r="AV15" t="str">
            <v/>
          </cell>
          <cell r="AW15">
            <v>398924</v>
          </cell>
          <cell r="AX15" t="str">
            <v/>
          </cell>
          <cell r="AY15" t="str">
            <v/>
          </cell>
          <cell r="AZ15">
            <v>349521</v>
          </cell>
          <cell r="BA15" t="str">
            <v/>
          </cell>
          <cell r="BB15">
            <v>8076.9334891959998</v>
          </cell>
          <cell r="BC15">
            <v>603.99999188200002</v>
          </cell>
          <cell r="BD15">
            <v>16172.273611293</v>
          </cell>
          <cell r="BE15">
            <v>432.079992242</v>
          </cell>
          <cell r="BF15">
            <v>26175.360163001998</v>
          </cell>
          <cell r="BG15">
            <v>73.909999944000006</v>
          </cell>
          <cell r="BH15">
            <v>12246</v>
          </cell>
          <cell r="BI15">
            <v>8099</v>
          </cell>
          <cell r="BJ15">
            <v>95</v>
          </cell>
        </row>
        <row r="16">
          <cell r="A16" t="str">
            <v>Q38</v>
          </cell>
          <cell r="C16">
            <v>0.76720502005966462</v>
          </cell>
          <cell r="D16">
            <v>0.9227005870841487</v>
          </cell>
          <cell r="E16">
            <v>0.97581681529654585</v>
          </cell>
          <cell r="F16">
            <v>0.99194568671124472</v>
          </cell>
          <cell r="G16">
            <v>0.98773683676077695</v>
          </cell>
          <cell r="H16">
            <v>1</v>
          </cell>
          <cell r="J16">
            <v>191</v>
          </cell>
          <cell r="K16">
            <v>641.91227592900009</v>
          </cell>
          <cell r="L16">
            <v>15689.779260242003</v>
          </cell>
          <cell r="M16">
            <v>53077</v>
          </cell>
          <cell r="N16">
            <v>118</v>
          </cell>
          <cell r="Q16">
            <v>1</v>
          </cell>
          <cell r="R16">
            <v>0.99934737681737429</v>
          </cell>
          <cell r="S16">
            <v>7716</v>
          </cell>
          <cell r="T16">
            <v>0.14275670675300647</v>
          </cell>
          <cell r="U16" t="str">
            <v/>
          </cell>
          <cell r="V16">
            <v>9729</v>
          </cell>
          <cell r="W16">
            <v>0.51004811774695724</v>
          </cell>
          <cell r="X16">
            <v>0.99920170303352851</v>
          </cell>
          <cell r="Y16">
            <v>0.99596448748991118</v>
          </cell>
          <cell r="Z16">
            <v>0.94938917975567194</v>
          </cell>
          <cell r="AA16">
            <v>0</v>
          </cell>
          <cell r="AB16">
            <v>0.92953586497890295</v>
          </cell>
          <cell r="AC16">
            <v>0.51034482758620692</v>
          </cell>
          <cell r="AD16">
            <v>192</v>
          </cell>
          <cell r="AE16">
            <v>5019</v>
          </cell>
          <cell r="AF16">
            <v>0.67753286651139988</v>
          </cell>
          <cell r="AG16">
            <v>3.1419493565262045E-2</v>
          </cell>
          <cell r="AH16" t="str">
            <v/>
          </cell>
          <cell r="AI16">
            <v>61.06</v>
          </cell>
          <cell r="AJ16">
            <v>3115</v>
          </cell>
          <cell r="AK16">
            <v>732.24036168140924</v>
          </cell>
          <cell r="AL16">
            <v>0.1322499551086371</v>
          </cell>
          <cell r="AM16">
            <v>0.29362476366771878</v>
          </cell>
          <cell r="AN16">
            <v>0.5863539445628998</v>
          </cell>
          <cell r="AO16">
            <v>-57804.058940000003</v>
          </cell>
          <cell r="AQ16">
            <v>652854</v>
          </cell>
          <cell r="AR16" t="str">
            <v/>
          </cell>
          <cell r="AS16">
            <v>314106</v>
          </cell>
          <cell r="AT16" t="str">
            <v/>
          </cell>
          <cell r="AU16">
            <v>564803</v>
          </cell>
          <cell r="AV16" t="str">
            <v/>
          </cell>
          <cell r="AW16">
            <v>404131</v>
          </cell>
          <cell r="AX16" t="str">
            <v/>
          </cell>
          <cell r="AY16" t="str">
            <v/>
          </cell>
          <cell r="AZ16">
            <v>332435</v>
          </cell>
          <cell r="BA16" t="str">
            <v/>
          </cell>
          <cell r="BB16">
            <v>7372.2088623919999</v>
          </cell>
          <cell r="BC16">
            <v>26.699859638</v>
          </cell>
          <cell r="BD16">
            <v>13690.159397988999</v>
          </cell>
          <cell r="BE16">
            <v>5.5799998759999996</v>
          </cell>
          <cell r="BF16">
            <v>27033.706983853001</v>
          </cell>
          <cell r="BG16">
            <v>2.04</v>
          </cell>
          <cell r="BH16">
            <v>7091</v>
          </cell>
          <cell r="BI16">
            <v>5822</v>
          </cell>
          <cell r="BJ16">
            <v>705</v>
          </cell>
        </row>
        <row r="17">
          <cell r="A17" t="str">
            <v>Q39</v>
          </cell>
          <cell r="C17">
            <v>0.74489608239838145</v>
          </cell>
          <cell r="D17">
            <v>0.84542110723380182</v>
          </cell>
          <cell r="E17">
            <v>0.97408639163517785</v>
          </cell>
          <cell r="F17">
            <v>0.99801494945806701</v>
          </cell>
          <cell r="G17">
            <v>0.99551243198287875</v>
          </cell>
          <cell r="H17">
            <v>7</v>
          </cell>
          <cell r="J17">
            <v>582</v>
          </cell>
          <cell r="K17">
            <v>2259.5677062587001</v>
          </cell>
          <cell r="L17">
            <v>30355.731500175698</v>
          </cell>
          <cell r="M17">
            <v>80242</v>
          </cell>
          <cell r="N17">
            <v>16</v>
          </cell>
          <cell r="Q17">
            <v>0.99996887353316521</v>
          </cell>
          <cell r="R17">
            <v>0.99203400772238393</v>
          </cell>
          <cell r="S17">
            <v>6096</v>
          </cell>
          <cell r="T17">
            <v>7.654060569534428E-2</v>
          </cell>
          <cell r="U17" t="str">
            <v/>
          </cell>
          <cell r="V17">
            <v>19456</v>
          </cell>
          <cell r="W17">
            <v>0.60271079035381092</v>
          </cell>
          <cell r="X17">
            <v>0.99879081015719473</v>
          </cell>
          <cell r="Y17">
            <v>0.9940347071583514</v>
          </cell>
          <cell r="Z17">
            <v>0.94166666666666665</v>
          </cell>
          <cell r="AA17">
            <v>0</v>
          </cell>
          <cell r="AB17">
            <v>0.92497499166388797</v>
          </cell>
          <cell r="AC17">
            <v>0.61092150170648463</v>
          </cell>
          <cell r="AD17">
            <v>876</v>
          </cell>
          <cell r="AE17">
            <v>7140</v>
          </cell>
          <cell r="AF17">
            <v>0.77877198224819333</v>
          </cell>
          <cell r="AG17">
            <v>2.9579354738336477E-2</v>
          </cell>
          <cell r="AH17" t="str">
            <v/>
          </cell>
          <cell r="AI17">
            <v>112.6</v>
          </cell>
          <cell r="AJ17">
            <v>3758</v>
          </cell>
          <cell r="AK17">
            <v>747.47148004606481</v>
          </cell>
          <cell r="AL17">
            <v>0.16479131753251935</v>
          </cell>
          <cell r="AM17">
            <v>0.27356906033272482</v>
          </cell>
          <cell r="AN17">
            <v>0.51571164510166356</v>
          </cell>
          <cell r="AO17">
            <v>-48864</v>
          </cell>
          <cell r="AQ17">
            <v>949243</v>
          </cell>
          <cell r="AR17" t="str">
            <v/>
          </cell>
          <cell r="AS17">
            <v>418559</v>
          </cell>
          <cell r="AT17" t="str">
            <v/>
          </cell>
          <cell r="AU17">
            <v>812815</v>
          </cell>
          <cell r="AV17" t="str">
            <v/>
          </cell>
          <cell r="AW17">
            <v>641884</v>
          </cell>
          <cell r="AX17" t="str">
            <v/>
          </cell>
          <cell r="AY17" t="str">
            <v/>
          </cell>
          <cell r="AZ17">
            <v>478558</v>
          </cell>
          <cell r="BA17" t="str">
            <v/>
          </cell>
          <cell r="BB17">
            <v>9694.8013284539993</v>
          </cell>
          <cell r="BC17">
            <v>373</v>
          </cell>
          <cell r="BD17">
            <v>19490.538456490001</v>
          </cell>
          <cell r="BE17">
            <v>123.999999997</v>
          </cell>
          <cell r="BF17">
            <v>28284.673667722</v>
          </cell>
          <cell r="BG17">
            <v>257</v>
          </cell>
          <cell r="BH17">
            <v>12562</v>
          </cell>
          <cell r="BI17">
            <v>5023</v>
          </cell>
          <cell r="BJ17">
            <v>622</v>
          </cell>
        </row>
        <row r="18">
          <cell r="A18" t="str">
            <v>5A1</v>
          </cell>
          <cell r="B18" t="str">
            <v>Q17</v>
          </cell>
          <cell r="C18" t="str">
            <v/>
          </cell>
          <cell r="D18" t="str">
            <v/>
          </cell>
          <cell r="E18">
            <v>0.99939975990396157</v>
          </cell>
          <cell r="F18">
            <v>0.93396839846543989</v>
          </cell>
          <cell r="G18">
            <v>1</v>
          </cell>
          <cell r="H18">
            <v>0</v>
          </cell>
          <cell r="J18">
            <v>18</v>
          </cell>
          <cell r="K18">
            <v>50.046585700000001</v>
          </cell>
          <cell r="L18">
            <v>695.63440702299999</v>
          </cell>
          <cell r="M18">
            <v>770</v>
          </cell>
          <cell r="N18">
            <v>1</v>
          </cell>
          <cell r="Q18">
            <v>1</v>
          </cell>
          <cell r="R18">
            <v>1</v>
          </cell>
          <cell r="S18">
            <v>169</v>
          </cell>
          <cell r="X18">
            <v>1</v>
          </cell>
          <cell r="Y18">
            <v>1</v>
          </cell>
          <cell r="Z18">
            <v>1</v>
          </cell>
          <cell r="AA18">
            <v>0</v>
          </cell>
          <cell r="AB18" t="str">
            <v/>
          </cell>
          <cell r="AD18">
            <v>0</v>
          </cell>
          <cell r="AE18">
            <v>102</v>
          </cell>
          <cell r="AF18">
            <v>0.28041333959605447</v>
          </cell>
          <cell r="AG18">
            <v>0</v>
          </cell>
          <cell r="AH18" t="str">
            <v/>
          </cell>
          <cell r="AI18">
            <v>0</v>
          </cell>
          <cell r="AJ18">
            <v>0</v>
          </cell>
          <cell r="AK18">
            <v>875.33550986877049</v>
          </cell>
          <cell r="AL18">
            <v>0.1487603305785124</v>
          </cell>
          <cell r="AM18">
            <v>0.18943410497530891</v>
          </cell>
          <cell r="AN18">
            <v>0.61538461538461542</v>
          </cell>
          <cell r="AO18">
            <v>358</v>
          </cell>
          <cell r="AQ18">
            <v>32404</v>
          </cell>
          <cell r="AR18" t="str">
            <v/>
          </cell>
          <cell r="AS18">
            <v>16731</v>
          </cell>
          <cell r="AU18">
            <v>28187</v>
          </cell>
          <cell r="AV18" t="str">
            <v/>
          </cell>
          <cell r="AW18">
            <v>24663</v>
          </cell>
          <cell r="AX18" t="str">
            <v/>
          </cell>
          <cell r="AY18" t="str">
            <v/>
          </cell>
          <cell r="AZ18">
            <v>15935</v>
          </cell>
          <cell r="BA18" t="str">
            <v/>
          </cell>
          <cell r="BB18">
            <v>329.32297802099998</v>
          </cell>
          <cell r="BC18">
            <v>11</v>
          </cell>
          <cell r="BD18">
            <v>1010.890512003</v>
          </cell>
          <cell r="BE18" t="str">
            <v/>
          </cell>
          <cell r="BF18">
            <v>1707.4190632060001</v>
          </cell>
          <cell r="BG18" t="str">
            <v/>
          </cell>
          <cell r="BH18">
            <v>544</v>
          </cell>
          <cell r="BI18">
            <v>544</v>
          </cell>
          <cell r="BJ18">
            <v>0</v>
          </cell>
        </row>
        <row r="19">
          <cell r="A19" t="str">
            <v>5A2</v>
          </cell>
          <cell r="B19" t="str">
            <v>Q01</v>
          </cell>
          <cell r="C19" t="str">
            <v/>
          </cell>
          <cell r="D19" t="str">
            <v/>
          </cell>
          <cell r="E19" t="str">
            <v/>
          </cell>
          <cell r="F19">
            <v>1</v>
          </cell>
          <cell r="G19">
            <v>1</v>
          </cell>
          <cell r="H19">
            <v>0</v>
          </cell>
          <cell r="J19">
            <v>0</v>
          </cell>
          <cell r="K19">
            <v>121.027300001</v>
          </cell>
          <cell r="L19">
            <v>117.318112345</v>
          </cell>
          <cell r="M19" t="str">
            <v/>
          </cell>
          <cell r="N19">
            <v>0</v>
          </cell>
          <cell r="Q19" t="str">
            <v/>
          </cell>
          <cell r="R19" t="str">
            <v/>
          </cell>
          <cell r="S19">
            <v>123</v>
          </cell>
          <cell r="X19">
            <v>1</v>
          </cell>
          <cell r="Y19">
            <v>0.95081967213114749</v>
          </cell>
          <cell r="Z19">
            <v>0.75</v>
          </cell>
          <cell r="AA19">
            <v>0</v>
          </cell>
          <cell r="AB19" t="str">
            <v/>
          </cell>
          <cell r="AD19">
            <v>84</v>
          </cell>
          <cell r="AE19">
            <v>186</v>
          </cell>
          <cell r="AF19">
            <v>0.84326097930338217</v>
          </cell>
          <cell r="AG19">
            <v>0</v>
          </cell>
          <cell r="AH19" t="str">
            <v/>
          </cell>
          <cell r="AI19">
            <v>6</v>
          </cell>
          <cell r="AJ19">
            <v>383</v>
          </cell>
          <cell r="AK19">
            <v>810.33100446684227</v>
          </cell>
          <cell r="AL19">
            <v>0.2</v>
          </cell>
          <cell r="AM19">
            <v>0.30480026545246741</v>
          </cell>
          <cell r="AN19">
            <v>0.30645161290322581</v>
          </cell>
          <cell r="AO19">
            <v>-1336</v>
          </cell>
          <cell r="AQ19">
            <v>19754</v>
          </cell>
          <cell r="AR19" t="str">
            <v/>
          </cell>
          <cell r="AS19">
            <v>7719</v>
          </cell>
          <cell r="AU19">
            <v>18895</v>
          </cell>
          <cell r="AV19" t="str">
            <v/>
          </cell>
          <cell r="AW19">
            <v>15577</v>
          </cell>
          <cell r="AX19" t="str">
            <v/>
          </cell>
          <cell r="AY19" t="str">
            <v/>
          </cell>
          <cell r="AZ19">
            <v>10991</v>
          </cell>
          <cell r="BA19" t="str">
            <v/>
          </cell>
          <cell r="BB19">
            <v>322.786544144</v>
          </cell>
          <cell r="BC19" t="str">
            <v/>
          </cell>
          <cell r="BD19">
            <v>343.29294848500001</v>
          </cell>
          <cell r="BE19" t="str">
            <v/>
          </cell>
          <cell r="BF19">
            <v>769.51410059199998</v>
          </cell>
          <cell r="BG19" t="str">
            <v/>
          </cell>
          <cell r="BH19">
            <v>95</v>
          </cell>
          <cell r="BI19">
            <v>95</v>
          </cell>
          <cell r="BJ19">
            <v>0</v>
          </cell>
        </row>
        <row r="20">
          <cell r="A20" t="str">
            <v>5A3</v>
          </cell>
          <cell r="B20" t="str">
            <v>Q20</v>
          </cell>
          <cell r="C20" t="str">
            <v/>
          </cell>
          <cell r="D20" t="str">
            <v/>
          </cell>
          <cell r="E20" t="str">
            <v/>
          </cell>
          <cell r="F20">
            <v>1</v>
          </cell>
          <cell r="G20">
            <v>1</v>
          </cell>
          <cell r="H20">
            <v>0</v>
          </cell>
          <cell r="J20">
            <v>0</v>
          </cell>
          <cell r="K20">
            <v>15.006</v>
          </cell>
          <cell r="L20">
            <v>972.46056125899997</v>
          </cell>
          <cell r="M20" t="str">
            <v/>
          </cell>
          <cell r="N20">
            <v>0</v>
          </cell>
          <cell r="Q20" t="str">
            <v/>
          </cell>
          <cell r="R20" t="str">
            <v/>
          </cell>
          <cell r="S20">
            <v>30</v>
          </cell>
          <cell r="X20">
            <v>1</v>
          </cell>
          <cell r="Y20">
            <v>1</v>
          </cell>
          <cell r="Z20">
            <v>0.97619047619047616</v>
          </cell>
          <cell r="AA20">
            <v>0</v>
          </cell>
          <cell r="AB20" t="str">
            <v/>
          </cell>
          <cell r="AD20">
            <v>0</v>
          </cell>
          <cell r="AE20">
            <v>111</v>
          </cell>
          <cell r="AF20">
            <v>0.14987455433777896</v>
          </cell>
          <cell r="AG20">
            <v>0</v>
          </cell>
          <cell r="AH20" t="str">
            <v/>
          </cell>
          <cell r="AI20">
            <v>7</v>
          </cell>
          <cell r="AJ20">
            <v>300</v>
          </cell>
          <cell r="AK20">
            <v>632.35338825890017</v>
          </cell>
          <cell r="AL20">
            <v>0.11784511784511785</v>
          </cell>
          <cell r="AM20">
            <v>0.32047130635444748</v>
          </cell>
          <cell r="AN20">
            <v>0.33333333333333331</v>
          </cell>
          <cell r="AO20">
            <v>145</v>
          </cell>
          <cell r="AQ20">
            <v>38621</v>
          </cell>
          <cell r="AR20" t="str">
            <v/>
          </cell>
          <cell r="AS20">
            <v>18018</v>
          </cell>
          <cell r="AU20">
            <v>33216</v>
          </cell>
          <cell r="AV20" t="str">
            <v/>
          </cell>
          <cell r="AW20">
            <v>28332</v>
          </cell>
          <cell r="AX20" t="str">
            <v/>
          </cell>
          <cell r="AY20" t="str">
            <v/>
          </cell>
          <cell r="AZ20">
            <v>19762</v>
          </cell>
          <cell r="BA20" t="str">
            <v/>
          </cell>
          <cell r="BB20">
            <v>553.09319999800005</v>
          </cell>
          <cell r="BC20">
            <v>19</v>
          </cell>
          <cell r="BD20">
            <v>1151.096999998</v>
          </cell>
          <cell r="BE20" t="str">
            <v/>
          </cell>
          <cell r="BF20">
            <v>1607.141499996</v>
          </cell>
          <cell r="BG20" t="str">
            <v/>
          </cell>
          <cell r="BH20">
            <v>170</v>
          </cell>
          <cell r="BI20">
            <v>210</v>
          </cell>
          <cell r="BJ20">
            <v>0</v>
          </cell>
        </row>
        <row r="21">
          <cell r="A21" t="str">
            <v>5A4</v>
          </cell>
          <cell r="B21" t="str">
            <v>Q06</v>
          </cell>
          <cell r="C21" t="str">
            <v/>
          </cell>
          <cell r="D21" t="str">
            <v/>
          </cell>
          <cell r="E21" t="str">
            <v/>
          </cell>
          <cell r="F21">
            <v>1</v>
          </cell>
          <cell r="G21">
            <v>1</v>
          </cell>
          <cell r="H21">
            <v>0</v>
          </cell>
          <cell r="J21">
            <v>0</v>
          </cell>
          <cell r="K21">
            <v>63.877800983999997</v>
          </cell>
          <cell r="L21">
            <v>1188.5428440319999</v>
          </cell>
          <cell r="M21" t="str">
            <v/>
          </cell>
          <cell r="N21">
            <v>0</v>
          </cell>
          <cell r="Q21" t="str">
            <v/>
          </cell>
          <cell r="R21">
            <v>1</v>
          </cell>
          <cell r="S21">
            <v>310</v>
          </cell>
          <cell r="X21">
            <v>1</v>
          </cell>
          <cell r="Y21">
            <v>1</v>
          </cell>
          <cell r="Z21">
            <v>0.93023255813953487</v>
          </cell>
          <cell r="AA21">
            <v>0</v>
          </cell>
          <cell r="AB21" t="str">
            <v/>
          </cell>
          <cell r="AD21">
            <v>29</v>
          </cell>
          <cell r="AE21">
            <v>318</v>
          </cell>
          <cell r="AF21">
            <v>0.3618984105813049</v>
          </cell>
          <cell r="AG21">
            <v>0</v>
          </cell>
          <cell r="AH21" t="str">
            <v/>
          </cell>
          <cell r="AI21">
            <v>9</v>
          </cell>
          <cell r="AJ21">
            <v>243</v>
          </cell>
          <cell r="AK21">
            <v>742.61249531039653</v>
          </cell>
          <cell r="AL21">
            <v>6.518282988871224E-2</v>
          </cell>
          <cell r="AM21">
            <v>0.31689826875869515</v>
          </cell>
          <cell r="AN21">
            <v>0.62962962962962965</v>
          </cell>
          <cell r="AO21">
            <v>69</v>
          </cell>
          <cell r="AQ21">
            <v>38946</v>
          </cell>
          <cell r="AR21" t="str">
            <v/>
          </cell>
          <cell r="AS21">
            <v>32275</v>
          </cell>
          <cell r="AU21">
            <v>34212</v>
          </cell>
          <cell r="AV21" t="str">
            <v/>
          </cell>
          <cell r="AW21">
            <v>25576</v>
          </cell>
          <cell r="AX21" t="str">
            <v/>
          </cell>
          <cell r="AY21" t="str">
            <v/>
          </cell>
          <cell r="AZ21">
            <v>22116</v>
          </cell>
          <cell r="BA21" t="str">
            <v/>
          </cell>
          <cell r="BB21">
            <v>1108.019957604</v>
          </cell>
          <cell r="BC21">
            <v>1</v>
          </cell>
          <cell r="BD21">
            <v>532.6894149499999</v>
          </cell>
          <cell r="BE21" t="str">
            <v/>
          </cell>
          <cell r="BF21">
            <v>2073.1989480279999</v>
          </cell>
          <cell r="BG21">
            <v>0.20699999999999999</v>
          </cell>
          <cell r="BH21">
            <v>83</v>
          </cell>
          <cell r="BI21">
            <v>0</v>
          </cell>
          <cell r="BJ21">
            <v>0</v>
          </cell>
        </row>
        <row r="22">
          <cell r="A22" t="str">
            <v>5A5</v>
          </cell>
          <cell r="B22" t="str">
            <v>Q08</v>
          </cell>
          <cell r="C22" t="str">
            <v/>
          </cell>
          <cell r="D22" t="str">
            <v/>
          </cell>
          <cell r="E22" t="str">
            <v/>
          </cell>
          <cell r="F22">
            <v>1</v>
          </cell>
          <cell r="G22">
            <v>1</v>
          </cell>
          <cell r="H22">
            <v>1</v>
          </cell>
          <cell r="J22">
            <v>0</v>
          </cell>
          <cell r="K22">
            <v>71.488199977000008</v>
          </cell>
          <cell r="L22">
            <v>327.75269987100006</v>
          </cell>
          <cell r="M22">
            <v>0</v>
          </cell>
          <cell r="N22">
            <v>0</v>
          </cell>
          <cell r="Q22" t="str">
            <v/>
          </cell>
          <cell r="R22" t="str">
            <v/>
          </cell>
          <cell r="S22">
            <v>146</v>
          </cell>
          <cell r="X22">
            <v>1</v>
          </cell>
          <cell r="Y22">
            <v>1</v>
          </cell>
          <cell r="Z22">
            <v>0.91666666666666663</v>
          </cell>
          <cell r="AA22">
            <v>0</v>
          </cell>
          <cell r="AB22" t="str">
            <v/>
          </cell>
          <cell r="AD22">
            <v>0</v>
          </cell>
          <cell r="AE22">
            <v>97</v>
          </cell>
          <cell r="AF22">
            <v>0.87285974499089258</v>
          </cell>
          <cell r="AG22">
            <v>0</v>
          </cell>
          <cell r="AH22" t="str">
            <v/>
          </cell>
          <cell r="AI22">
            <v>4</v>
          </cell>
          <cell r="AJ22">
            <v>90</v>
          </cell>
          <cell r="AK22">
            <v>521.2151482683895</v>
          </cell>
          <cell r="AL22">
            <v>7.2765072765072769E-2</v>
          </cell>
          <cell r="AM22">
            <v>0.24224092953734647</v>
          </cell>
          <cell r="AN22">
            <v>0.52238805970149249</v>
          </cell>
          <cell r="AO22">
            <v>-7916</v>
          </cell>
          <cell r="AQ22">
            <v>29645</v>
          </cell>
          <cell r="AR22" t="str">
            <v/>
          </cell>
          <cell r="AS22">
            <v>16347</v>
          </cell>
          <cell r="AU22">
            <v>25106</v>
          </cell>
          <cell r="AV22" t="str">
            <v/>
          </cell>
          <cell r="AW22">
            <v>16448</v>
          </cell>
          <cell r="AX22" t="str">
            <v/>
          </cell>
          <cell r="AY22" t="str">
            <v/>
          </cell>
          <cell r="AZ22">
            <v>11233</v>
          </cell>
          <cell r="BA22" t="str">
            <v/>
          </cell>
          <cell r="BB22">
            <v>280.73548677799999</v>
          </cell>
          <cell r="BC22" t="str">
            <v/>
          </cell>
          <cell r="BD22">
            <v>635.20050174999983</v>
          </cell>
          <cell r="BE22" t="str">
            <v/>
          </cell>
          <cell r="BF22">
            <v>993.50956420600005</v>
          </cell>
          <cell r="BG22" t="str">
            <v/>
          </cell>
          <cell r="BH22">
            <v>24</v>
          </cell>
          <cell r="BI22">
            <v>20</v>
          </cell>
          <cell r="BJ22">
            <v>9</v>
          </cell>
        </row>
        <row r="23">
          <cell r="A23" t="str">
            <v>5A7</v>
          </cell>
          <cell r="B23" t="str">
            <v>Q07</v>
          </cell>
          <cell r="C23" t="str">
            <v/>
          </cell>
          <cell r="D23" t="str">
            <v/>
          </cell>
          <cell r="E23" t="str">
            <v/>
          </cell>
          <cell r="F23">
            <v>1</v>
          </cell>
          <cell r="G23">
            <v>1</v>
          </cell>
          <cell r="H23">
            <v>0</v>
          </cell>
          <cell r="J23">
            <v>0</v>
          </cell>
          <cell r="K23">
            <v>17.999979015000001</v>
          </cell>
          <cell r="L23">
            <v>1355.9799764569998</v>
          </cell>
          <cell r="M23" t="str">
            <v/>
          </cell>
          <cell r="N23">
            <v>0</v>
          </cell>
          <cell r="Q23" t="str">
            <v/>
          </cell>
          <cell r="R23" t="str">
            <v/>
          </cell>
          <cell r="S23">
            <v>945</v>
          </cell>
          <cell r="X23">
            <v>0.98701298701298701</v>
          </cell>
          <cell r="Y23">
            <v>1</v>
          </cell>
          <cell r="Z23">
            <v>0.92</v>
          </cell>
          <cell r="AA23">
            <v>0</v>
          </cell>
          <cell r="AB23" t="str">
            <v/>
          </cell>
          <cell r="AD23">
            <v>0</v>
          </cell>
          <cell r="AE23">
            <v>560</v>
          </cell>
          <cell r="AF23">
            <v>0.95010001052742399</v>
          </cell>
          <cell r="AG23">
            <v>0</v>
          </cell>
          <cell r="AH23" t="str">
            <v/>
          </cell>
          <cell r="AI23">
            <v>4</v>
          </cell>
          <cell r="AJ23">
            <v>325</v>
          </cell>
          <cell r="AK23">
            <v>564.10384506502805</v>
          </cell>
          <cell r="AL23" t="str">
            <v/>
          </cell>
          <cell r="AM23">
            <v>0.39162202067074459</v>
          </cell>
          <cell r="AN23">
            <v>0.39506172839506171</v>
          </cell>
          <cell r="AO23">
            <v>35</v>
          </cell>
          <cell r="AQ23">
            <v>68336</v>
          </cell>
          <cell r="AR23" t="str">
            <v/>
          </cell>
          <cell r="AS23">
            <v>15896</v>
          </cell>
          <cell r="AU23">
            <v>56666</v>
          </cell>
          <cell r="AV23" t="str">
            <v/>
          </cell>
          <cell r="AW23">
            <v>36075</v>
          </cell>
          <cell r="AX23" t="str">
            <v/>
          </cell>
          <cell r="AY23" t="str">
            <v/>
          </cell>
          <cell r="AZ23">
            <v>24042</v>
          </cell>
          <cell r="BA23" t="str">
            <v/>
          </cell>
          <cell r="BB23">
            <v>128.79564573799999</v>
          </cell>
          <cell r="BC23" t="str">
            <v/>
          </cell>
          <cell r="BD23">
            <v>277.31563548700001</v>
          </cell>
          <cell r="BE23">
            <v>2.9999998999999999E-2</v>
          </cell>
          <cell r="BF23">
            <v>235.38586400099999</v>
          </cell>
          <cell r="BG23">
            <v>0.01</v>
          </cell>
          <cell r="BH23">
            <v>183</v>
          </cell>
          <cell r="BI23">
            <v>0</v>
          </cell>
          <cell r="BJ23">
            <v>0</v>
          </cell>
        </row>
        <row r="24">
          <cell r="A24" t="str">
            <v>5A8</v>
          </cell>
          <cell r="B24" t="str">
            <v>Q07</v>
          </cell>
          <cell r="C24" t="str">
            <v/>
          </cell>
          <cell r="D24" t="str">
            <v/>
          </cell>
          <cell r="E24" t="str">
            <v/>
          </cell>
          <cell r="F24">
            <v>1</v>
          </cell>
          <cell r="G24">
            <v>1</v>
          </cell>
          <cell r="H24">
            <v>0</v>
          </cell>
          <cell r="J24">
            <v>1</v>
          </cell>
          <cell r="K24">
            <v>32.069199919000006</v>
          </cell>
          <cell r="L24">
            <v>481.72420220900005</v>
          </cell>
          <cell r="M24" t="str">
            <v/>
          </cell>
          <cell r="N24">
            <v>0</v>
          </cell>
          <cell r="Q24" t="str">
            <v/>
          </cell>
          <cell r="R24" t="str">
            <v/>
          </cell>
          <cell r="S24">
            <v>675</v>
          </cell>
          <cell r="X24">
            <v>1</v>
          </cell>
          <cell r="Y24">
            <v>1</v>
          </cell>
          <cell r="Z24">
            <v>0.875</v>
          </cell>
          <cell r="AA24">
            <v>0</v>
          </cell>
          <cell r="AB24" t="str">
            <v/>
          </cell>
          <cell r="AD24">
            <v>0</v>
          </cell>
          <cell r="AE24">
            <v>219</v>
          </cell>
          <cell r="AF24">
            <v>0.74874371859296485</v>
          </cell>
          <cell r="AG24">
            <v>0</v>
          </cell>
          <cell r="AH24" t="str">
            <v/>
          </cell>
          <cell r="AI24">
            <v>4</v>
          </cell>
          <cell r="AJ24">
            <v>203</v>
          </cell>
          <cell r="AK24">
            <v>716.73800606384873</v>
          </cell>
          <cell r="AL24">
            <v>0.11543450064850844</v>
          </cell>
          <cell r="AM24">
            <v>0.2645901540864446</v>
          </cell>
          <cell r="AN24">
            <v>0.68354430379746833</v>
          </cell>
          <cell r="AO24">
            <v>223</v>
          </cell>
          <cell r="AQ24">
            <v>44064</v>
          </cell>
          <cell r="AR24" t="str">
            <v/>
          </cell>
          <cell r="AS24">
            <v>24676</v>
          </cell>
          <cell r="AU24">
            <v>31828</v>
          </cell>
          <cell r="AV24" t="str">
            <v/>
          </cell>
          <cell r="AW24">
            <v>27711</v>
          </cell>
          <cell r="AX24" t="str">
            <v/>
          </cell>
          <cell r="AY24" t="str">
            <v/>
          </cell>
          <cell r="AZ24">
            <v>20604</v>
          </cell>
          <cell r="BA24" t="str">
            <v/>
          </cell>
          <cell r="BB24">
            <v>320.74080021399999</v>
          </cell>
          <cell r="BC24" t="str">
            <v/>
          </cell>
          <cell r="BD24">
            <v>503.0828200929999</v>
          </cell>
          <cell r="BE24">
            <v>2.0699999930000001</v>
          </cell>
          <cell r="BF24">
            <v>1186.0293103679999</v>
          </cell>
          <cell r="BG24">
            <v>1.689999998</v>
          </cell>
          <cell r="BH24">
            <v>0</v>
          </cell>
          <cell r="BI24">
            <v>0</v>
          </cell>
          <cell r="BJ24">
            <v>0</v>
          </cell>
        </row>
        <row r="25">
          <cell r="A25" t="str">
            <v>5A9</v>
          </cell>
          <cell r="B25" t="str">
            <v>Q05</v>
          </cell>
          <cell r="C25" t="str">
            <v/>
          </cell>
          <cell r="D25" t="str">
            <v/>
          </cell>
          <cell r="E25">
            <v>0.99943611142438249</v>
          </cell>
          <cell r="F25">
            <v>1</v>
          </cell>
          <cell r="G25">
            <v>1</v>
          </cell>
          <cell r="H25">
            <v>1</v>
          </cell>
          <cell r="J25">
            <v>1</v>
          </cell>
          <cell r="K25">
            <v>166.33485296799998</v>
          </cell>
          <cell r="L25">
            <v>572.32664104600008</v>
          </cell>
          <cell r="M25" t="str">
            <v/>
          </cell>
          <cell r="N25">
            <v>0</v>
          </cell>
          <cell r="Q25" t="str">
            <v/>
          </cell>
          <cell r="R25" t="str">
            <v/>
          </cell>
          <cell r="S25">
            <v>116</v>
          </cell>
          <cell r="X25">
            <v>1</v>
          </cell>
          <cell r="Y25">
            <v>1</v>
          </cell>
          <cell r="Z25">
            <v>0.94444444444444442</v>
          </cell>
          <cell r="AA25">
            <v>0</v>
          </cell>
          <cell r="AB25" t="str">
            <v/>
          </cell>
          <cell r="AD25">
            <v>49</v>
          </cell>
          <cell r="AE25">
            <v>533</v>
          </cell>
          <cell r="AF25">
            <v>0.7342831844160026</v>
          </cell>
          <cell r="AG25">
            <v>0</v>
          </cell>
          <cell r="AH25" t="str">
            <v/>
          </cell>
          <cell r="AI25">
            <v>5</v>
          </cell>
          <cell r="AJ25">
            <v>70</v>
          </cell>
          <cell r="AK25">
            <v>638.81538502659498</v>
          </cell>
          <cell r="AL25">
            <v>0.14264036418816389</v>
          </cell>
          <cell r="AM25">
            <v>0.3540171344123757</v>
          </cell>
          <cell r="AN25">
            <v>0.55462184873949583</v>
          </cell>
          <cell r="AO25">
            <v>541</v>
          </cell>
          <cell r="AQ25">
            <v>69727</v>
          </cell>
          <cell r="AR25" t="str">
            <v/>
          </cell>
          <cell r="AS25">
            <v>22754</v>
          </cell>
          <cell r="AU25">
            <v>56615</v>
          </cell>
          <cell r="AV25" t="str">
            <v/>
          </cell>
          <cell r="AW25">
            <v>29504</v>
          </cell>
          <cell r="AX25" t="str">
            <v/>
          </cell>
          <cell r="AY25" t="str">
            <v/>
          </cell>
          <cell r="AZ25">
            <v>24856</v>
          </cell>
          <cell r="BA25" t="str">
            <v/>
          </cell>
          <cell r="BB25">
            <v>358.31987554599999</v>
          </cell>
          <cell r="BC25">
            <v>16.541067949999999</v>
          </cell>
          <cell r="BD25">
            <v>811.52571669499991</v>
          </cell>
          <cell r="BE25">
            <v>1.0800000430000001</v>
          </cell>
          <cell r="BF25">
            <v>1851.5574035050001</v>
          </cell>
          <cell r="BG25" t="str">
            <v/>
          </cell>
          <cell r="BH25">
            <v>161</v>
          </cell>
          <cell r="BI25">
            <v>69</v>
          </cell>
          <cell r="BJ25">
            <v>0</v>
          </cell>
        </row>
        <row r="26">
          <cell r="A26" t="str">
            <v>5AA</v>
          </cell>
          <cell r="B26" t="str">
            <v>Q14</v>
          </cell>
          <cell r="C26" t="str">
            <v/>
          </cell>
          <cell r="D26" t="str">
            <v/>
          </cell>
          <cell r="E26">
            <v>1</v>
          </cell>
          <cell r="F26">
            <v>1</v>
          </cell>
          <cell r="G26">
            <v>1</v>
          </cell>
          <cell r="H26">
            <v>0</v>
          </cell>
          <cell r="J26">
            <v>0</v>
          </cell>
          <cell r="K26">
            <v>63.710000782999998</v>
          </cell>
          <cell r="L26">
            <v>42</v>
          </cell>
          <cell r="M26" t="str">
            <v/>
          </cell>
          <cell r="N26">
            <v>1</v>
          </cell>
          <cell r="Q26" t="str">
            <v/>
          </cell>
          <cell r="R26" t="str">
            <v/>
          </cell>
          <cell r="S26">
            <v>398</v>
          </cell>
          <cell r="X26">
            <v>1</v>
          </cell>
          <cell r="Y26">
            <v>1</v>
          </cell>
          <cell r="Z26">
            <v>1</v>
          </cell>
          <cell r="AA26">
            <v>0</v>
          </cell>
          <cell r="AB26" t="str">
            <v/>
          </cell>
          <cell r="AD26">
            <v>0</v>
          </cell>
          <cell r="AE26">
            <v>0</v>
          </cell>
          <cell r="AF26">
            <v>0.84137383363112961</v>
          </cell>
          <cell r="AG26">
            <v>0</v>
          </cell>
          <cell r="AH26" t="str">
            <v/>
          </cell>
          <cell r="AI26">
            <v>3</v>
          </cell>
          <cell r="AJ26">
            <v>143</v>
          </cell>
          <cell r="AK26">
            <v>1108.5955187758607</v>
          </cell>
          <cell r="AL26">
            <v>0.27692307692307694</v>
          </cell>
          <cell r="AM26">
            <v>0.26309146112646264</v>
          </cell>
          <cell r="AN26">
            <v>0.24</v>
          </cell>
          <cell r="AO26">
            <v>3339</v>
          </cell>
          <cell r="AQ26">
            <v>36580</v>
          </cell>
          <cell r="AR26" t="str">
            <v/>
          </cell>
          <cell r="AS26">
            <v>21143</v>
          </cell>
          <cell r="AU26">
            <v>24746</v>
          </cell>
          <cell r="AV26" t="str">
            <v/>
          </cell>
          <cell r="AW26">
            <v>16407</v>
          </cell>
          <cell r="AX26" t="str">
            <v/>
          </cell>
          <cell r="AY26" t="str">
            <v/>
          </cell>
          <cell r="AZ26">
            <v>16196</v>
          </cell>
          <cell r="BA26" t="str">
            <v/>
          </cell>
          <cell r="BB26">
            <v>243.1900053</v>
          </cell>
          <cell r="BC26">
            <v>55.360000729999996</v>
          </cell>
          <cell r="BD26">
            <v>522.5100109</v>
          </cell>
          <cell r="BE26">
            <v>4.5900001819999998</v>
          </cell>
          <cell r="BF26">
            <v>554.92001389999996</v>
          </cell>
          <cell r="BG26" t="str">
            <v/>
          </cell>
          <cell r="BH26">
            <v>70</v>
          </cell>
          <cell r="BI26">
            <v>29</v>
          </cell>
          <cell r="BJ26">
            <v>22</v>
          </cell>
        </row>
        <row r="27">
          <cell r="A27" t="str">
            <v>5AC</v>
          </cell>
          <cell r="B27" t="str">
            <v>Q25</v>
          </cell>
          <cell r="C27" t="str">
            <v/>
          </cell>
          <cell r="D27" t="str">
            <v/>
          </cell>
          <cell r="E27" t="str">
            <v/>
          </cell>
          <cell r="F27">
            <v>1</v>
          </cell>
          <cell r="G27">
            <v>1</v>
          </cell>
          <cell r="H27">
            <v>0</v>
          </cell>
          <cell r="J27">
            <v>1</v>
          </cell>
          <cell r="K27">
            <v>11.051999782999999</v>
          </cell>
          <cell r="L27">
            <v>424.56339209599992</v>
          </cell>
          <cell r="M27" t="str">
            <v/>
          </cell>
          <cell r="N27">
            <v>0</v>
          </cell>
          <cell r="Q27" t="str">
            <v/>
          </cell>
          <cell r="R27">
            <v>0</v>
          </cell>
          <cell r="S27">
            <v>145</v>
          </cell>
          <cell r="X27">
            <v>1</v>
          </cell>
          <cell r="Y27">
            <v>1</v>
          </cell>
          <cell r="Z27">
            <v>1</v>
          </cell>
          <cell r="AA27">
            <v>0</v>
          </cell>
          <cell r="AB27" t="str">
            <v/>
          </cell>
          <cell r="AD27">
            <v>16</v>
          </cell>
          <cell r="AE27">
            <v>86</v>
          </cell>
          <cell r="AF27">
            <v>0.86291000841042897</v>
          </cell>
          <cell r="AG27">
            <v>0</v>
          </cell>
          <cell r="AH27" t="str">
            <v/>
          </cell>
          <cell r="AI27">
            <v>2</v>
          </cell>
          <cell r="AJ27">
            <v>55</v>
          </cell>
          <cell r="AK27">
            <v>620.03464548115403</v>
          </cell>
          <cell r="AL27">
            <v>0.13438735177865613</v>
          </cell>
          <cell r="AM27">
            <v>0.33499773036768044</v>
          </cell>
          <cell r="AN27">
            <v>0.2</v>
          </cell>
          <cell r="AO27">
            <v>-4595</v>
          </cell>
          <cell r="AQ27">
            <v>15836</v>
          </cell>
          <cell r="AR27" t="str">
            <v/>
          </cell>
          <cell r="AS27">
            <v>4876</v>
          </cell>
          <cell r="AU27">
            <v>11271</v>
          </cell>
          <cell r="AV27" t="str">
            <v/>
          </cell>
          <cell r="AW27">
            <v>12142</v>
          </cell>
          <cell r="AX27" t="str">
            <v/>
          </cell>
          <cell r="AY27" t="str">
            <v/>
          </cell>
          <cell r="AZ27">
            <v>7090</v>
          </cell>
          <cell r="BA27" t="str">
            <v/>
          </cell>
          <cell r="BB27">
            <v>156.389195761</v>
          </cell>
          <cell r="BC27" t="str">
            <v/>
          </cell>
          <cell r="BD27">
            <v>265.04239245300005</v>
          </cell>
          <cell r="BE27" t="str">
            <v/>
          </cell>
          <cell r="BF27">
            <v>463.41338688299999</v>
          </cell>
          <cell r="BG27" t="str">
            <v/>
          </cell>
          <cell r="BH27">
            <v>354</v>
          </cell>
          <cell r="BI27">
            <v>286</v>
          </cell>
          <cell r="BJ27">
            <v>11</v>
          </cell>
        </row>
        <row r="28">
          <cell r="A28" t="str">
            <v>5AF</v>
          </cell>
          <cell r="B28" t="str">
            <v>Q01</v>
          </cell>
          <cell r="C28" t="str">
            <v/>
          </cell>
          <cell r="D28" t="str">
            <v/>
          </cell>
          <cell r="E28">
            <v>1</v>
          </cell>
          <cell r="F28">
            <v>1</v>
          </cell>
          <cell r="G28">
            <v>1</v>
          </cell>
          <cell r="H28">
            <v>0</v>
          </cell>
          <cell r="J28">
            <v>0</v>
          </cell>
          <cell r="K28">
            <v>6.0202000000000009</v>
          </cell>
          <cell r="L28">
            <v>56.199431996000001</v>
          </cell>
          <cell r="M28" t="str">
            <v/>
          </cell>
          <cell r="N28">
            <v>0</v>
          </cell>
          <cell r="Q28" t="str">
            <v/>
          </cell>
          <cell r="R28" t="str">
            <v/>
          </cell>
          <cell r="S28">
            <v>26</v>
          </cell>
          <cell r="X28">
            <v>1</v>
          </cell>
          <cell r="Y28">
            <v>1</v>
          </cell>
          <cell r="Z28">
            <v>1</v>
          </cell>
          <cell r="AA28">
            <v>0</v>
          </cell>
          <cell r="AB28" t="str">
            <v/>
          </cell>
          <cell r="AD28">
            <v>0</v>
          </cell>
          <cell r="AE28">
            <v>315</v>
          </cell>
          <cell r="AF28">
            <v>0.97505376344086025</v>
          </cell>
          <cell r="AG28">
            <v>0</v>
          </cell>
          <cell r="AH28" t="str">
            <v/>
          </cell>
          <cell r="AI28">
            <v>2.6</v>
          </cell>
          <cell r="AJ28">
            <v>103</v>
          </cell>
          <cell r="AK28">
            <v>698.41859971054134</v>
          </cell>
          <cell r="AL28">
            <v>0.19047619047619047</v>
          </cell>
          <cell r="AM28">
            <v>0.34276175885486931</v>
          </cell>
          <cell r="AN28">
            <v>0.5625</v>
          </cell>
          <cell r="AO28">
            <v>3558</v>
          </cell>
          <cell r="AQ28">
            <v>21283</v>
          </cell>
          <cell r="AR28" t="str">
            <v/>
          </cell>
          <cell r="AS28">
            <v>10485</v>
          </cell>
          <cell r="AU28">
            <v>17347</v>
          </cell>
          <cell r="AV28" t="str">
            <v/>
          </cell>
          <cell r="AW28">
            <v>10763</v>
          </cell>
          <cell r="AX28" t="str">
            <v/>
          </cell>
          <cell r="AY28" t="str">
            <v/>
          </cell>
          <cell r="AZ28">
            <v>9538</v>
          </cell>
          <cell r="BA28" t="str">
            <v/>
          </cell>
          <cell r="BB28">
            <v>194.09084417399998</v>
          </cell>
          <cell r="BC28" t="str">
            <v/>
          </cell>
          <cell r="BD28">
            <v>338.72031080199997</v>
          </cell>
          <cell r="BE28" t="str">
            <v/>
          </cell>
          <cell r="BF28">
            <v>400.69467463299998</v>
          </cell>
          <cell r="BG28" t="str">
            <v/>
          </cell>
          <cell r="BH28">
            <v>5</v>
          </cell>
          <cell r="BI28">
            <v>5</v>
          </cell>
          <cell r="BJ28">
            <v>0</v>
          </cell>
        </row>
        <row r="29">
          <cell r="A29" t="str">
            <v>5AG</v>
          </cell>
          <cell r="B29" t="str">
            <v>Q01</v>
          </cell>
          <cell r="C29" t="str">
            <v/>
          </cell>
          <cell r="D29" t="str">
            <v/>
          </cell>
          <cell r="E29" t="str">
            <v/>
          </cell>
          <cell r="F29">
            <v>1</v>
          </cell>
          <cell r="G29">
            <v>1</v>
          </cell>
          <cell r="H29">
            <v>0</v>
          </cell>
          <cell r="J29">
            <v>1</v>
          </cell>
          <cell r="K29">
            <v>9.0060000000000002</v>
          </cell>
          <cell r="L29">
            <v>45.586490753999996</v>
          </cell>
          <cell r="M29" t="str">
            <v/>
          </cell>
          <cell r="N29">
            <v>0</v>
          </cell>
          <cell r="Q29" t="str">
            <v/>
          </cell>
          <cell r="R29" t="str">
            <v/>
          </cell>
          <cell r="S29">
            <v>13</v>
          </cell>
          <cell r="X29">
            <v>1</v>
          </cell>
          <cell r="Y29">
            <v>1</v>
          </cell>
          <cell r="Z29">
            <v>1</v>
          </cell>
          <cell r="AA29">
            <v>0</v>
          </cell>
          <cell r="AB29" t="str">
            <v/>
          </cell>
          <cell r="AD29">
            <v>0</v>
          </cell>
          <cell r="AE29">
            <v>217</v>
          </cell>
          <cell r="AF29">
            <v>0.97651006711409394</v>
          </cell>
          <cell r="AG29">
            <v>0</v>
          </cell>
          <cell r="AH29" t="str">
            <v/>
          </cell>
          <cell r="AI29">
            <v>1.8</v>
          </cell>
          <cell r="AJ29">
            <v>76</v>
          </cell>
          <cell r="AK29">
            <v>575.36180727144369</v>
          </cell>
          <cell r="AL29">
            <v>0.15686274509803921</v>
          </cell>
          <cell r="AM29">
            <v>0.30793010400565873</v>
          </cell>
          <cell r="AN29">
            <v>0.41176470588235292</v>
          </cell>
          <cell r="AO29">
            <v>69</v>
          </cell>
          <cell r="AQ29">
            <v>18099</v>
          </cell>
          <cell r="AR29" t="str">
            <v/>
          </cell>
          <cell r="AS29">
            <v>8227</v>
          </cell>
          <cell r="AU29">
            <v>14586</v>
          </cell>
          <cell r="AV29" t="str">
            <v/>
          </cell>
          <cell r="AW29">
            <v>9836</v>
          </cell>
          <cell r="AX29" t="str">
            <v/>
          </cell>
          <cell r="AY29" t="str">
            <v/>
          </cell>
          <cell r="AZ29">
            <v>7046</v>
          </cell>
          <cell r="BA29" t="str">
            <v/>
          </cell>
          <cell r="BB29">
            <v>135.97643354100001</v>
          </cell>
          <cell r="BC29" t="str">
            <v/>
          </cell>
          <cell r="BD29">
            <v>329.26575197400001</v>
          </cell>
          <cell r="BE29" t="str">
            <v/>
          </cell>
          <cell r="BF29">
            <v>345.69685079300001</v>
          </cell>
          <cell r="BG29" t="str">
            <v/>
          </cell>
          <cell r="BH29">
            <v>14</v>
          </cell>
          <cell r="BI29">
            <v>15</v>
          </cell>
          <cell r="BJ29">
            <v>0</v>
          </cell>
        </row>
        <row r="30">
          <cell r="A30" t="str">
            <v>5AH</v>
          </cell>
          <cell r="B30" t="str">
            <v>Q03</v>
          </cell>
          <cell r="C30" t="str">
            <v/>
          </cell>
          <cell r="D30" t="str">
            <v/>
          </cell>
          <cell r="E30" t="str">
            <v/>
          </cell>
          <cell r="F30">
            <v>1</v>
          </cell>
          <cell r="G30">
            <v>1</v>
          </cell>
          <cell r="H30">
            <v>0</v>
          </cell>
          <cell r="J30">
            <v>0</v>
          </cell>
          <cell r="K30">
            <v>6.3591999860000001</v>
          </cell>
          <cell r="L30">
            <v>225.07806381699999</v>
          </cell>
          <cell r="M30" t="str">
            <v/>
          </cell>
          <cell r="N30">
            <v>0</v>
          </cell>
          <cell r="Q30" t="str">
            <v/>
          </cell>
          <cell r="R30" t="str">
            <v/>
          </cell>
          <cell r="S30">
            <v>25</v>
          </cell>
          <cell r="X30">
            <v>1</v>
          </cell>
          <cell r="Y30">
            <v>1</v>
          </cell>
          <cell r="Z30">
            <v>0.95652173913043481</v>
          </cell>
          <cell r="AA30">
            <v>0</v>
          </cell>
          <cell r="AB30">
            <v>0.78846153846153844</v>
          </cell>
          <cell r="AD30">
            <v>12</v>
          </cell>
          <cell r="AE30">
            <v>286</v>
          </cell>
          <cell r="AF30">
            <v>0.99297204435420894</v>
          </cell>
          <cell r="AG30">
            <v>0</v>
          </cell>
          <cell r="AH30" t="str">
            <v/>
          </cell>
          <cell r="AI30">
            <v>3</v>
          </cell>
          <cell r="AJ30">
            <v>123</v>
          </cell>
          <cell r="AK30">
            <v>1019.8423013603674</v>
          </cell>
          <cell r="AL30">
            <v>0.23333333333333334</v>
          </cell>
          <cell r="AM30">
            <v>0.27582213750627682</v>
          </cell>
          <cell r="AN30">
            <v>0.5714285714285714</v>
          </cell>
          <cell r="AO30">
            <v>149</v>
          </cell>
          <cell r="AQ30">
            <v>24457</v>
          </cell>
          <cell r="AR30" t="str">
            <v/>
          </cell>
          <cell r="AS30">
            <v>11406</v>
          </cell>
          <cell r="AU30">
            <v>21881</v>
          </cell>
          <cell r="AV30" t="str">
            <v/>
          </cell>
          <cell r="AW30">
            <v>14253</v>
          </cell>
          <cell r="AX30" t="str">
            <v/>
          </cell>
          <cell r="AY30" t="str">
            <v/>
          </cell>
          <cell r="AZ30">
            <v>13209</v>
          </cell>
          <cell r="BA30" t="str">
            <v/>
          </cell>
          <cell r="BB30">
            <v>333.74528295900001</v>
          </cell>
          <cell r="BC30" t="str">
            <v/>
          </cell>
          <cell r="BD30">
            <v>491.43251484699999</v>
          </cell>
          <cell r="BE30" t="str">
            <v/>
          </cell>
          <cell r="BF30">
            <v>864.40376614099989</v>
          </cell>
          <cell r="BG30">
            <v>8.0999997000000004E-2</v>
          </cell>
          <cell r="BH30">
            <v>71</v>
          </cell>
          <cell r="BI30">
            <v>94</v>
          </cell>
          <cell r="BJ30">
            <v>0</v>
          </cell>
        </row>
        <row r="31">
          <cell r="A31" t="str">
            <v>5AJ</v>
          </cell>
          <cell r="B31" t="str">
            <v>Q03</v>
          </cell>
          <cell r="C31" t="str">
            <v/>
          </cell>
          <cell r="D31" t="str">
            <v/>
          </cell>
          <cell r="E31" t="str">
            <v/>
          </cell>
          <cell r="F31">
            <v>1</v>
          </cell>
          <cell r="G31">
            <v>1</v>
          </cell>
          <cell r="H31">
            <v>0</v>
          </cell>
          <cell r="J31">
            <v>0</v>
          </cell>
          <cell r="K31">
            <v>9.6532000629999999</v>
          </cell>
          <cell r="L31">
            <v>229.10479190600003</v>
          </cell>
          <cell r="M31" t="str">
            <v/>
          </cell>
          <cell r="N31">
            <v>0</v>
          </cell>
          <cell r="Q31" t="str">
            <v/>
          </cell>
          <cell r="R31" t="str">
            <v/>
          </cell>
          <cell r="S31">
            <v>1</v>
          </cell>
          <cell r="X31">
            <v>1</v>
          </cell>
          <cell r="Y31">
            <v>1</v>
          </cell>
          <cell r="Z31">
            <v>1</v>
          </cell>
          <cell r="AA31">
            <v>0</v>
          </cell>
          <cell r="AB31" t="str">
            <v/>
          </cell>
          <cell r="AD31">
            <v>12</v>
          </cell>
          <cell r="AE31">
            <v>196</v>
          </cell>
          <cell r="AF31">
            <v>0.80183727034120733</v>
          </cell>
          <cell r="AG31">
            <v>0</v>
          </cell>
          <cell r="AH31" t="str">
            <v/>
          </cell>
          <cell r="AI31">
            <v>4</v>
          </cell>
          <cell r="AJ31">
            <v>105</v>
          </cell>
          <cell r="AK31">
            <v>683.32462529837824</v>
          </cell>
          <cell r="AL31">
            <v>0.16165413533834586</v>
          </cell>
          <cell r="AM31">
            <v>0.27960826826802443</v>
          </cell>
          <cell r="AN31">
            <v>0.6470588235294118</v>
          </cell>
          <cell r="AO31">
            <v>2702</v>
          </cell>
          <cell r="AQ31">
            <v>20512</v>
          </cell>
          <cell r="AR31" t="str">
            <v/>
          </cell>
          <cell r="AS31">
            <v>10044</v>
          </cell>
          <cell r="AU31">
            <v>15053</v>
          </cell>
          <cell r="AV31" t="str">
            <v/>
          </cell>
          <cell r="AW31">
            <v>13113</v>
          </cell>
          <cell r="AX31" t="str">
            <v/>
          </cell>
          <cell r="AY31" t="str">
            <v/>
          </cell>
          <cell r="AZ31">
            <v>8769</v>
          </cell>
          <cell r="BA31" t="str">
            <v/>
          </cell>
          <cell r="BB31">
            <v>171.15828197600001</v>
          </cell>
          <cell r="BC31" t="str">
            <v/>
          </cell>
          <cell r="BD31">
            <v>272.04899867199998</v>
          </cell>
          <cell r="BE31" t="str">
            <v/>
          </cell>
          <cell r="BF31">
            <v>455.06643308499997</v>
          </cell>
          <cell r="BG31">
            <v>106.063000002</v>
          </cell>
          <cell r="BH31">
            <v>125</v>
          </cell>
          <cell r="BI31">
            <v>120</v>
          </cell>
          <cell r="BJ31">
            <v>0</v>
          </cell>
        </row>
        <row r="32">
          <cell r="A32" t="str">
            <v>5AK</v>
          </cell>
          <cell r="B32" t="str">
            <v>Q03</v>
          </cell>
          <cell r="C32" t="str">
            <v/>
          </cell>
          <cell r="D32" t="str">
            <v/>
          </cell>
          <cell r="E32" t="str">
            <v/>
          </cell>
          <cell r="F32">
            <v>1</v>
          </cell>
          <cell r="G32">
            <v>1</v>
          </cell>
          <cell r="H32">
            <v>0</v>
          </cell>
          <cell r="J32">
            <v>1</v>
          </cell>
          <cell r="K32">
            <v>84.356600017000005</v>
          </cell>
          <cell r="L32">
            <v>297.00710013299999</v>
          </cell>
          <cell r="M32" t="str">
            <v/>
          </cell>
          <cell r="N32">
            <v>0</v>
          </cell>
          <cell r="Q32" t="str">
            <v/>
          </cell>
          <cell r="R32" t="str">
            <v/>
          </cell>
          <cell r="S32">
            <v>90</v>
          </cell>
          <cell r="X32">
            <v>1</v>
          </cell>
          <cell r="Y32">
            <v>0.98648648648648651</v>
          </cell>
          <cell r="Z32">
            <v>0.86956521739130432</v>
          </cell>
          <cell r="AA32">
            <v>0</v>
          </cell>
          <cell r="AB32" t="str">
            <v/>
          </cell>
          <cell r="AD32">
            <v>25</v>
          </cell>
          <cell r="AE32">
            <v>500</v>
          </cell>
          <cell r="AF32">
            <v>0.82763361402302804</v>
          </cell>
          <cell r="AG32">
            <v>0</v>
          </cell>
          <cell r="AH32" t="str">
            <v/>
          </cell>
          <cell r="AI32">
            <v>3</v>
          </cell>
          <cell r="AJ32">
            <v>158</v>
          </cell>
          <cell r="AK32">
            <v>908.9208319042126</v>
          </cell>
          <cell r="AL32">
            <v>0.19556451612903225</v>
          </cell>
          <cell r="AM32">
            <v>0.2320090788495012</v>
          </cell>
          <cell r="AN32">
            <v>0.36956521739130432</v>
          </cell>
          <cell r="AO32">
            <v>3977</v>
          </cell>
          <cell r="AQ32">
            <v>39580</v>
          </cell>
          <cell r="AR32" t="str">
            <v/>
          </cell>
          <cell r="AS32">
            <v>17172</v>
          </cell>
          <cell r="AU32">
            <v>31020</v>
          </cell>
          <cell r="AV32" t="str">
            <v/>
          </cell>
          <cell r="AW32">
            <v>20683</v>
          </cell>
          <cell r="AX32" t="str">
            <v/>
          </cell>
          <cell r="AY32" t="str">
            <v/>
          </cell>
          <cell r="AZ32">
            <v>14140</v>
          </cell>
          <cell r="BA32" t="str">
            <v/>
          </cell>
          <cell r="BB32">
            <v>330.15902041499999</v>
          </cell>
          <cell r="BC32">
            <v>37</v>
          </cell>
          <cell r="BD32">
            <v>544.12789869000005</v>
          </cell>
          <cell r="BE32">
            <v>35.369999813</v>
          </cell>
          <cell r="BF32">
            <v>1420.0567797799999</v>
          </cell>
          <cell r="BG32">
            <v>0.13200000200000001</v>
          </cell>
          <cell r="BH32">
            <v>107</v>
          </cell>
          <cell r="BI32">
            <v>107</v>
          </cell>
          <cell r="BJ32">
            <v>0</v>
          </cell>
        </row>
        <row r="33">
          <cell r="A33" t="str">
            <v>5AL</v>
          </cell>
          <cell r="B33" t="str">
            <v>Q24</v>
          </cell>
          <cell r="C33" t="str">
            <v/>
          </cell>
          <cell r="D33" t="str">
            <v/>
          </cell>
          <cell r="E33" t="str">
            <v/>
          </cell>
          <cell r="F33">
            <v>1</v>
          </cell>
          <cell r="G33">
            <v>1</v>
          </cell>
          <cell r="H33">
            <v>0</v>
          </cell>
          <cell r="J33">
            <v>0</v>
          </cell>
          <cell r="K33">
            <v>6.2250001140000002</v>
          </cell>
          <cell r="L33">
            <v>83.650700305000001</v>
          </cell>
          <cell r="M33" t="str">
            <v/>
          </cell>
          <cell r="N33">
            <v>0</v>
          </cell>
          <cell r="Q33" t="str">
            <v/>
          </cell>
          <cell r="R33" t="str">
            <v/>
          </cell>
          <cell r="S33">
            <v>51</v>
          </cell>
          <cell r="X33">
            <v>1</v>
          </cell>
          <cell r="Y33">
            <v>1</v>
          </cell>
          <cell r="Z33">
            <v>0.9375</v>
          </cell>
          <cell r="AA33">
            <v>0</v>
          </cell>
          <cell r="AB33" t="str">
            <v/>
          </cell>
          <cell r="AD33">
            <v>27</v>
          </cell>
          <cell r="AE33">
            <v>142</v>
          </cell>
          <cell r="AF33">
            <v>0.89645913743916761</v>
          </cell>
          <cell r="AG33">
            <v>0</v>
          </cell>
          <cell r="AH33" t="str">
            <v/>
          </cell>
          <cell r="AI33">
            <v>4.5</v>
          </cell>
          <cell r="AJ33">
            <v>83</v>
          </cell>
          <cell r="AK33">
            <v>1795.9417443953525</v>
          </cell>
          <cell r="AL33">
            <v>0.15584415584415584</v>
          </cell>
          <cell r="AM33">
            <v>0.25266373514861951</v>
          </cell>
          <cell r="AN33">
            <v>0.25</v>
          </cell>
          <cell r="AO33">
            <v>1169</v>
          </cell>
          <cell r="AQ33">
            <v>23357.599999999999</v>
          </cell>
          <cell r="AR33" t="str">
            <v/>
          </cell>
          <cell r="AS33">
            <v>10830</v>
          </cell>
          <cell r="AU33">
            <v>19579.099999999999</v>
          </cell>
          <cell r="AV33" t="str">
            <v/>
          </cell>
          <cell r="AW33">
            <v>15495</v>
          </cell>
          <cell r="AX33" t="str">
            <v/>
          </cell>
          <cell r="AY33" t="str">
            <v/>
          </cell>
          <cell r="AZ33">
            <v>12168.6</v>
          </cell>
          <cell r="BA33" t="str">
            <v/>
          </cell>
          <cell r="BB33">
            <v>260.71900562799999</v>
          </cell>
          <cell r="BC33">
            <v>1</v>
          </cell>
          <cell r="BD33">
            <v>443.03300959300003</v>
          </cell>
          <cell r="BE33" t="str">
            <v/>
          </cell>
          <cell r="BF33">
            <v>1047.5030222820001</v>
          </cell>
          <cell r="BG33" t="str">
            <v/>
          </cell>
          <cell r="BH33">
            <v>279</v>
          </cell>
          <cell r="BI33">
            <v>172</v>
          </cell>
          <cell r="BJ33">
            <v>107</v>
          </cell>
        </row>
        <row r="34">
          <cell r="A34" t="str">
            <v>5AM</v>
          </cell>
          <cell r="B34" t="str">
            <v>Q24</v>
          </cell>
          <cell r="C34" t="str">
            <v/>
          </cell>
          <cell r="D34" t="str">
            <v/>
          </cell>
          <cell r="E34" t="str">
            <v/>
          </cell>
          <cell r="F34">
            <v>1</v>
          </cell>
          <cell r="G34">
            <v>1</v>
          </cell>
          <cell r="H34">
            <v>0</v>
          </cell>
          <cell r="J34">
            <v>0</v>
          </cell>
          <cell r="K34">
            <v>0.51709998899999998</v>
          </cell>
          <cell r="L34">
            <v>87.447499764</v>
          </cell>
          <cell r="M34" t="str">
            <v/>
          </cell>
          <cell r="N34">
            <v>0</v>
          </cell>
          <cell r="Q34" t="str">
            <v/>
          </cell>
          <cell r="R34">
            <v>1</v>
          </cell>
          <cell r="S34">
            <v>607</v>
          </cell>
          <cell r="X34">
            <v>1</v>
          </cell>
          <cell r="Y34">
            <v>1</v>
          </cell>
          <cell r="Z34">
            <v>1</v>
          </cell>
          <cell r="AA34">
            <v>0</v>
          </cell>
          <cell r="AB34" t="str">
            <v/>
          </cell>
          <cell r="AD34">
            <v>21</v>
          </cell>
          <cell r="AE34">
            <v>167</v>
          </cell>
          <cell r="AF34">
            <v>0.87848235606261604</v>
          </cell>
          <cell r="AG34">
            <v>0</v>
          </cell>
          <cell r="AH34" t="str">
            <v/>
          </cell>
          <cell r="AI34">
            <v>2</v>
          </cell>
          <cell r="AJ34">
            <v>76</v>
          </cell>
          <cell r="AK34">
            <v>989.63776236102899</v>
          </cell>
          <cell r="AL34">
            <v>0.24444444444444444</v>
          </cell>
          <cell r="AM34">
            <v>0.40532366263402325</v>
          </cell>
          <cell r="AN34">
            <v>0.30769230769230771</v>
          </cell>
          <cell r="AO34">
            <v>305</v>
          </cell>
          <cell r="AQ34">
            <v>20164</v>
          </cell>
          <cell r="AR34" t="str">
            <v/>
          </cell>
          <cell r="AS34">
            <v>11076</v>
          </cell>
          <cell r="AU34">
            <v>15454</v>
          </cell>
          <cell r="AV34" t="str">
            <v/>
          </cell>
          <cell r="AW34">
            <v>13486</v>
          </cell>
          <cell r="AX34" t="str">
            <v/>
          </cell>
          <cell r="AY34" t="str">
            <v/>
          </cell>
          <cell r="AZ34">
            <v>11739.2</v>
          </cell>
          <cell r="BA34" t="str">
            <v/>
          </cell>
          <cell r="BB34">
            <v>134.71779966</v>
          </cell>
          <cell r="BC34" t="str">
            <v/>
          </cell>
          <cell r="BD34">
            <v>203.21779935199999</v>
          </cell>
          <cell r="BE34" t="str">
            <v/>
          </cell>
          <cell r="BF34">
            <v>561.54129857199996</v>
          </cell>
          <cell r="BG34" t="str">
            <v/>
          </cell>
          <cell r="BH34">
            <v>48</v>
          </cell>
          <cell r="BI34">
            <v>36</v>
          </cell>
          <cell r="BJ34">
            <v>12</v>
          </cell>
        </row>
        <row r="35">
          <cell r="A35" t="str">
            <v>5AN</v>
          </cell>
          <cell r="B35" t="str">
            <v>Q11</v>
          </cell>
          <cell r="C35" t="str">
            <v/>
          </cell>
          <cell r="D35" t="str">
            <v/>
          </cell>
          <cell r="E35" t="str">
            <v/>
          </cell>
          <cell r="F35">
            <v>1</v>
          </cell>
          <cell r="G35">
            <v>1</v>
          </cell>
          <cell r="H35">
            <v>0</v>
          </cell>
          <cell r="J35">
            <v>1</v>
          </cell>
          <cell r="K35">
            <v>18.016099999999998</v>
          </cell>
          <cell r="L35">
            <v>213.12129999800001</v>
          </cell>
          <cell r="M35" t="str">
            <v/>
          </cell>
          <cell r="N35">
            <v>0</v>
          </cell>
          <cell r="Q35" t="str">
            <v/>
          </cell>
          <cell r="R35" t="str">
            <v/>
          </cell>
          <cell r="S35">
            <v>517</v>
          </cell>
          <cell r="X35">
            <v>1</v>
          </cell>
          <cell r="Y35">
            <v>1</v>
          </cell>
          <cell r="Z35">
            <v>0.95</v>
          </cell>
          <cell r="AA35">
            <v>0</v>
          </cell>
          <cell r="AB35" t="str">
            <v/>
          </cell>
          <cell r="AD35">
            <v>4</v>
          </cell>
          <cell r="AE35">
            <v>254</v>
          </cell>
          <cell r="AF35">
            <v>0.42113029364025378</v>
          </cell>
          <cell r="AG35">
            <v>0</v>
          </cell>
          <cell r="AH35" t="str">
            <v/>
          </cell>
          <cell r="AI35">
            <v>6</v>
          </cell>
          <cell r="AJ35">
            <v>100</v>
          </cell>
          <cell r="AK35">
            <v>602.50061601316281</v>
          </cell>
          <cell r="AL35">
            <v>0.34368530020703936</v>
          </cell>
          <cell r="AM35">
            <v>0.22702555313181677</v>
          </cell>
          <cell r="AN35">
            <v>0.65714285714285714</v>
          </cell>
          <cell r="AO35">
            <v>0</v>
          </cell>
          <cell r="AQ35">
            <v>26651</v>
          </cell>
          <cell r="AR35" t="str">
            <v/>
          </cell>
          <cell r="AS35">
            <v>17001</v>
          </cell>
          <cell r="AU35">
            <v>24326</v>
          </cell>
          <cell r="AV35" t="str">
            <v/>
          </cell>
          <cell r="AW35">
            <v>23404</v>
          </cell>
          <cell r="AX35" t="str">
            <v/>
          </cell>
          <cell r="AY35" t="str">
            <v/>
          </cell>
          <cell r="AZ35">
            <v>14029</v>
          </cell>
          <cell r="BA35" t="str">
            <v/>
          </cell>
          <cell r="BB35">
            <v>327.29819999300003</v>
          </cell>
          <cell r="BC35" t="str">
            <v/>
          </cell>
          <cell r="BD35">
            <v>635.5602999859999</v>
          </cell>
          <cell r="BE35" t="str">
            <v/>
          </cell>
          <cell r="BF35">
            <v>1849.1556999699999</v>
          </cell>
          <cell r="BG35" t="str">
            <v/>
          </cell>
          <cell r="BH35">
            <v>278</v>
          </cell>
          <cell r="BI35">
            <v>217</v>
          </cell>
          <cell r="BJ35">
            <v>0</v>
          </cell>
        </row>
        <row r="36">
          <cell r="A36" t="str">
            <v>5AP</v>
          </cell>
          <cell r="B36" t="str">
            <v>Q24</v>
          </cell>
          <cell r="C36" t="str">
            <v/>
          </cell>
          <cell r="D36" t="str">
            <v/>
          </cell>
          <cell r="E36" t="str">
            <v/>
          </cell>
          <cell r="F36">
            <v>1</v>
          </cell>
          <cell r="G36">
            <v>1</v>
          </cell>
          <cell r="H36">
            <v>0</v>
          </cell>
          <cell r="J36">
            <v>0</v>
          </cell>
          <cell r="K36">
            <v>4.0173999780000003</v>
          </cell>
          <cell r="L36">
            <v>101.998899544</v>
          </cell>
          <cell r="M36">
            <v>0</v>
          </cell>
          <cell r="N36">
            <v>0</v>
          </cell>
          <cell r="Q36" t="str">
            <v/>
          </cell>
          <cell r="R36">
            <v>1</v>
          </cell>
          <cell r="S36">
            <v>290</v>
          </cell>
          <cell r="X36">
            <v>1</v>
          </cell>
          <cell r="Y36">
            <v>0.98076923076923073</v>
          </cell>
          <cell r="Z36">
            <v>0.86956521739130432</v>
          </cell>
          <cell r="AA36">
            <v>0</v>
          </cell>
          <cell r="AB36" t="str">
            <v/>
          </cell>
          <cell r="AD36">
            <v>17</v>
          </cell>
          <cell r="AE36">
            <v>111</v>
          </cell>
          <cell r="AF36">
            <v>0.82751586582048953</v>
          </cell>
          <cell r="AG36">
            <v>0</v>
          </cell>
          <cell r="AH36" t="str">
            <v/>
          </cell>
          <cell r="AI36">
            <v>4</v>
          </cell>
          <cell r="AJ36">
            <v>174</v>
          </cell>
          <cell r="AK36">
            <v>1016.0699182407669</v>
          </cell>
          <cell r="AL36">
            <v>0.21374045801526717</v>
          </cell>
          <cell r="AM36">
            <v>0.30142546865445036</v>
          </cell>
          <cell r="AN36">
            <v>0.60869565217391308</v>
          </cell>
          <cell r="AO36">
            <v>2231</v>
          </cell>
          <cell r="AQ36">
            <v>24901</v>
          </cell>
          <cell r="AR36" t="str">
            <v/>
          </cell>
          <cell r="AS36">
            <v>12734</v>
          </cell>
          <cell r="AU36">
            <v>19365</v>
          </cell>
          <cell r="AV36" t="str">
            <v/>
          </cell>
          <cell r="AW36">
            <v>17056</v>
          </cell>
          <cell r="AX36" t="str">
            <v/>
          </cell>
          <cell r="AY36" t="str">
            <v/>
          </cell>
          <cell r="AZ36">
            <v>11097</v>
          </cell>
          <cell r="BA36" t="str">
            <v/>
          </cell>
          <cell r="BB36">
            <v>107.178099915</v>
          </cell>
          <cell r="BC36" t="str">
            <v/>
          </cell>
          <cell r="BD36">
            <v>227.83010062299999</v>
          </cell>
          <cell r="BE36" t="str">
            <v/>
          </cell>
          <cell r="BF36">
            <v>463.212102824</v>
          </cell>
          <cell r="BG36" t="str">
            <v/>
          </cell>
          <cell r="BH36">
            <v>268</v>
          </cell>
          <cell r="BI36">
            <v>243</v>
          </cell>
          <cell r="BJ36">
            <v>11</v>
          </cell>
        </row>
        <row r="37">
          <cell r="A37" t="str">
            <v>5AT</v>
          </cell>
          <cell r="B37" t="str">
            <v>Q04</v>
          </cell>
          <cell r="C37" t="str">
            <v/>
          </cell>
          <cell r="D37" t="str">
            <v/>
          </cell>
          <cell r="E37" t="str">
            <v/>
          </cell>
          <cell r="F37">
            <v>1</v>
          </cell>
          <cell r="G37">
            <v>1</v>
          </cell>
          <cell r="H37">
            <v>0</v>
          </cell>
          <cell r="J37">
            <v>0</v>
          </cell>
          <cell r="K37">
            <v>66.126408061999996</v>
          </cell>
          <cell r="L37">
            <v>422.89406686699994</v>
          </cell>
          <cell r="M37" t="str">
            <v/>
          </cell>
          <cell r="N37">
            <v>1</v>
          </cell>
          <cell r="Q37" t="str">
            <v/>
          </cell>
          <cell r="R37" t="str">
            <v/>
          </cell>
          <cell r="S37">
            <v>8</v>
          </cell>
          <cell r="X37">
            <v>1</v>
          </cell>
          <cell r="Y37">
            <v>0.9850746268656716</v>
          </cell>
          <cell r="Z37">
            <v>0.95</v>
          </cell>
          <cell r="AA37">
            <v>0</v>
          </cell>
          <cell r="AB37" t="str">
            <v/>
          </cell>
          <cell r="AD37">
            <v>4</v>
          </cell>
          <cell r="AE37">
            <v>150</v>
          </cell>
          <cell r="AF37">
            <v>0.94887125038655806</v>
          </cell>
          <cell r="AG37">
            <v>0</v>
          </cell>
          <cell r="AH37" t="str">
            <v/>
          </cell>
          <cell r="AI37">
            <v>0.5</v>
          </cell>
          <cell r="AJ37">
            <v>23</v>
          </cell>
          <cell r="AK37">
            <v>942.32315010944899</v>
          </cell>
          <cell r="AL37">
            <v>0.18437900128040974</v>
          </cell>
          <cell r="AM37">
            <v>0.36759253268567504</v>
          </cell>
          <cell r="AN37">
            <v>0.63157894736842102</v>
          </cell>
          <cell r="AO37">
            <v>-36506</v>
          </cell>
          <cell r="AQ37">
            <v>43283</v>
          </cell>
          <cell r="AR37" t="str">
            <v/>
          </cell>
          <cell r="AS37">
            <v>17616</v>
          </cell>
          <cell r="AU37">
            <v>39762</v>
          </cell>
          <cell r="AV37" t="str">
            <v/>
          </cell>
          <cell r="AW37">
            <v>26319</v>
          </cell>
          <cell r="AX37" t="str">
            <v/>
          </cell>
          <cell r="AY37" t="str">
            <v/>
          </cell>
          <cell r="AZ37">
            <v>22393</v>
          </cell>
          <cell r="BA37" t="str">
            <v/>
          </cell>
          <cell r="BB37">
            <v>320.68271828099995</v>
          </cell>
          <cell r="BC37">
            <v>13.727483362000001</v>
          </cell>
          <cell r="BD37">
            <v>390.49409891699997</v>
          </cell>
          <cell r="BE37" t="str">
            <v/>
          </cell>
          <cell r="BF37">
            <v>1625.5119853179999</v>
          </cell>
          <cell r="BG37" t="str">
            <v/>
          </cell>
          <cell r="BH37">
            <v>119</v>
          </cell>
          <cell r="BI37">
            <v>12</v>
          </cell>
          <cell r="BJ37">
            <v>0</v>
          </cell>
        </row>
        <row r="38">
          <cell r="A38" t="str">
            <v>5AW</v>
          </cell>
          <cell r="B38" t="str">
            <v>Q12</v>
          </cell>
          <cell r="C38" t="str">
            <v/>
          </cell>
          <cell r="D38" t="str">
            <v/>
          </cell>
          <cell r="E38" t="str">
            <v/>
          </cell>
          <cell r="F38">
            <v>1</v>
          </cell>
          <cell r="G38">
            <v>1</v>
          </cell>
          <cell r="H38">
            <v>0</v>
          </cell>
          <cell r="J38">
            <v>0</v>
          </cell>
          <cell r="K38">
            <v>11</v>
          </cell>
          <cell r="L38">
            <v>480.21000011199999</v>
          </cell>
          <cell r="M38" t="str">
            <v/>
          </cell>
          <cell r="N38">
            <v>0</v>
          </cell>
          <cell r="Q38" t="str">
            <v/>
          </cell>
          <cell r="R38" t="str">
            <v/>
          </cell>
          <cell r="S38">
            <v>1</v>
          </cell>
          <cell r="X38">
            <v>1</v>
          </cell>
          <cell r="Y38">
            <v>0.95833333333333337</v>
          </cell>
          <cell r="Z38">
            <v>0.96</v>
          </cell>
          <cell r="AA38">
            <v>0</v>
          </cell>
          <cell r="AB38" t="str">
            <v/>
          </cell>
          <cell r="AD38">
            <v>11</v>
          </cell>
          <cell r="AE38">
            <v>129</v>
          </cell>
          <cell r="AF38">
            <v>0.96848341232227486</v>
          </cell>
          <cell r="AG38">
            <v>0</v>
          </cell>
          <cell r="AH38" t="str">
            <v/>
          </cell>
          <cell r="AI38">
            <v>2</v>
          </cell>
          <cell r="AJ38">
            <v>214</v>
          </cell>
          <cell r="AK38">
            <v>888.64232398628201</v>
          </cell>
          <cell r="AL38">
            <v>0.11594202898550725</v>
          </cell>
          <cell r="AM38">
            <v>0.24754041350220438</v>
          </cell>
          <cell r="AN38">
            <v>0.55000000000000004</v>
          </cell>
          <cell r="AO38">
            <v>105</v>
          </cell>
          <cell r="AQ38">
            <v>15013</v>
          </cell>
          <cell r="AR38" t="str">
            <v/>
          </cell>
          <cell r="AS38">
            <v>6452</v>
          </cell>
          <cell r="AU38">
            <v>11647</v>
          </cell>
          <cell r="AV38" t="str">
            <v/>
          </cell>
          <cell r="AW38">
            <v>17979</v>
          </cell>
          <cell r="AX38" t="str">
            <v/>
          </cell>
          <cell r="AY38" t="str">
            <v/>
          </cell>
          <cell r="AZ38">
            <v>12348</v>
          </cell>
          <cell r="BA38" t="str">
            <v/>
          </cell>
          <cell r="BB38">
            <v>130.76570057999999</v>
          </cell>
          <cell r="BC38" t="str">
            <v/>
          </cell>
          <cell r="BD38">
            <v>384.77060179</v>
          </cell>
          <cell r="BE38" t="str">
            <v/>
          </cell>
          <cell r="BF38">
            <v>801.49120300000004</v>
          </cell>
          <cell r="BG38" t="str">
            <v/>
          </cell>
          <cell r="BH38">
            <v>554</v>
          </cell>
          <cell r="BI38">
            <v>0</v>
          </cell>
          <cell r="BJ38">
            <v>554</v>
          </cell>
        </row>
        <row r="39">
          <cell r="A39" t="str">
            <v>5C1</v>
          </cell>
          <cell r="B39" t="str">
            <v>Q05</v>
          </cell>
          <cell r="C39" t="str">
            <v/>
          </cell>
          <cell r="D39" t="str">
            <v/>
          </cell>
          <cell r="E39" t="str">
            <v/>
          </cell>
          <cell r="F39">
            <v>1</v>
          </cell>
          <cell r="G39">
            <v>1</v>
          </cell>
          <cell r="H39">
            <v>0</v>
          </cell>
          <cell r="J39">
            <v>0</v>
          </cell>
          <cell r="K39">
            <v>70.35289985899999</v>
          </cell>
          <cell r="L39">
            <v>722.51539969400062</v>
          </cell>
          <cell r="M39" t="str">
            <v/>
          </cell>
          <cell r="N39">
            <v>0</v>
          </cell>
          <cell r="Q39" t="str">
            <v/>
          </cell>
          <cell r="R39" t="str">
            <v/>
          </cell>
          <cell r="S39">
            <v>69</v>
          </cell>
          <cell r="X39">
            <v>0.99248120300751874</v>
          </cell>
          <cell r="Y39">
            <v>0.98611111111111116</v>
          </cell>
          <cell r="Z39">
            <v>0.8125</v>
          </cell>
          <cell r="AA39">
            <v>0</v>
          </cell>
          <cell r="AB39" t="str">
            <v/>
          </cell>
          <cell r="AD39">
            <v>0</v>
          </cell>
          <cell r="AE39">
            <v>384</v>
          </cell>
          <cell r="AF39">
            <v>0.54266502509707359</v>
          </cell>
          <cell r="AG39">
            <v>0</v>
          </cell>
          <cell r="AH39" t="str">
            <v/>
          </cell>
          <cell r="AI39">
            <v>3</v>
          </cell>
          <cell r="AJ39">
            <v>56</v>
          </cell>
          <cell r="AK39">
            <v>477.7701655067969</v>
          </cell>
          <cell r="AL39">
            <v>0.2041942604856512</v>
          </cell>
          <cell r="AM39">
            <v>0.36844292045541377</v>
          </cell>
          <cell r="AN39">
            <v>0.68421052631578949</v>
          </cell>
          <cell r="AO39">
            <v>459</v>
          </cell>
          <cell r="AQ39">
            <v>54054</v>
          </cell>
          <cell r="AR39" t="str">
            <v/>
          </cell>
          <cell r="AS39">
            <v>35654</v>
          </cell>
          <cell r="AU39">
            <v>44342</v>
          </cell>
          <cell r="AV39" t="str">
            <v/>
          </cell>
          <cell r="AW39">
            <v>29018</v>
          </cell>
          <cell r="AX39" t="str">
            <v/>
          </cell>
          <cell r="AY39" t="str">
            <v/>
          </cell>
          <cell r="AZ39">
            <v>21539</v>
          </cell>
          <cell r="BA39" t="str">
            <v/>
          </cell>
          <cell r="BB39">
            <v>185.94590959600001</v>
          </cell>
          <cell r="BC39" t="str">
            <v/>
          </cell>
          <cell r="BD39">
            <v>495.28072279899999</v>
          </cell>
          <cell r="BE39">
            <v>5.9999998999999998E-2</v>
          </cell>
          <cell r="BF39">
            <v>653.33350558100005</v>
          </cell>
          <cell r="BG39">
            <v>8.0999997000000004E-2</v>
          </cell>
          <cell r="BH39">
            <v>481</v>
          </cell>
          <cell r="BI39">
            <v>481</v>
          </cell>
          <cell r="BJ39">
            <v>0</v>
          </cell>
        </row>
        <row r="40">
          <cell r="A40" t="str">
            <v>5C2</v>
          </cell>
          <cell r="B40" t="str">
            <v>Q06</v>
          </cell>
          <cell r="C40" t="str">
            <v/>
          </cell>
          <cell r="D40" t="str">
            <v/>
          </cell>
          <cell r="E40" t="str">
            <v/>
          </cell>
          <cell r="F40">
            <v>1</v>
          </cell>
          <cell r="G40">
            <v>1</v>
          </cell>
          <cell r="H40">
            <v>0</v>
          </cell>
          <cell r="J40">
            <v>0</v>
          </cell>
          <cell r="K40">
            <v>38.187800001999996</v>
          </cell>
          <cell r="L40">
            <v>639.41530001300032</v>
          </cell>
          <cell r="M40" t="str">
            <v/>
          </cell>
          <cell r="N40">
            <v>0</v>
          </cell>
          <cell r="Q40" t="str">
            <v/>
          </cell>
          <cell r="R40">
            <v>0.44186046511627908</v>
          </cell>
          <cell r="S40">
            <v>180</v>
          </cell>
          <cell r="X40">
            <v>1</v>
          </cell>
          <cell r="Y40">
            <v>1</v>
          </cell>
          <cell r="Z40">
            <v>1</v>
          </cell>
          <cell r="AA40">
            <v>0</v>
          </cell>
          <cell r="AB40" t="str">
            <v/>
          </cell>
          <cell r="AD40">
            <v>0</v>
          </cell>
          <cell r="AE40">
            <v>394</v>
          </cell>
          <cell r="AF40">
            <v>0.48480704952901854</v>
          </cell>
          <cell r="AG40">
            <v>0</v>
          </cell>
          <cell r="AH40" t="str">
            <v/>
          </cell>
          <cell r="AI40">
            <v>3</v>
          </cell>
          <cell r="AJ40">
            <v>31</v>
          </cell>
          <cell r="AK40">
            <v>1168.4186344948866</v>
          </cell>
          <cell r="AL40">
            <v>0.11060606060606061</v>
          </cell>
          <cell r="AM40">
            <v>0.34743713733075438</v>
          </cell>
          <cell r="AN40">
            <v>0.66666666666666663</v>
          </cell>
          <cell r="AO40">
            <v>1583</v>
          </cell>
          <cell r="AQ40">
            <v>29627</v>
          </cell>
          <cell r="AR40" t="str">
            <v/>
          </cell>
          <cell r="AS40">
            <v>21276</v>
          </cell>
          <cell r="AU40">
            <v>22335</v>
          </cell>
          <cell r="AV40" t="str">
            <v/>
          </cell>
          <cell r="AW40">
            <v>15618</v>
          </cell>
          <cell r="AX40" t="str">
            <v/>
          </cell>
          <cell r="AY40" t="str">
            <v/>
          </cell>
          <cell r="AZ40">
            <v>17081</v>
          </cell>
          <cell r="BA40" t="str">
            <v/>
          </cell>
          <cell r="BB40">
            <v>631.15869132399996</v>
          </cell>
          <cell r="BC40" t="str">
            <v/>
          </cell>
          <cell r="BD40">
            <v>353.27190178499995</v>
          </cell>
          <cell r="BE40" t="str">
            <v/>
          </cell>
          <cell r="BF40">
            <v>1255.592516492</v>
          </cell>
          <cell r="BG40">
            <v>0.20699999999999999</v>
          </cell>
          <cell r="BH40">
            <v>31</v>
          </cell>
          <cell r="BI40">
            <v>0</v>
          </cell>
          <cell r="BJ40">
            <v>0</v>
          </cell>
        </row>
        <row r="41">
          <cell r="A41" t="str">
            <v>5C3</v>
          </cell>
          <cell r="B41" t="str">
            <v>Q06</v>
          </cell>
          <cell r="C41" t="str">
            <v/>
          </cell>
          <cell r="D41" t="str">
            <v/>
          </cell>
          <cell r="E41" t="str">
            <v/>
          </cell>
          <cell r="F41">
            <v>1</v>
          </cell>
          <cell r="G41">
            <v>1</v>
          </cell>
          <cell r="H41">
            <v>0</v>
          </cell>
          <cell r="J41">
            <v>0</v>
          </cell>
          <cell r="K41">
            <v>17.423899789</v>
          </cell>
          <cell r="L41">
            <v>156.59339801699994</v>
          </cell>
          <cell r="M41" t="str">
            <v/>
          </cell>
          <cell r="N41">
            <v>0</v>
          </cell>
          <cell r="Q41" t="str">
            <v/>
          </cell>
          <cell r="R41" t="str">
            <v/>
          </cell>
          <cell r="S41">
            <v>206</v>
          </cell>
          <cell r="X41">
            <v>1</v>
          </cell>
          <cell r="Y41">
            <v>1</v>
          </cell>
          <cell r="Z41">
            <v>1</v>
          </cell>
          <cell r="AA41">
            <v>0</v>
          </cell>
          <cell r="AB41" t="str">
            <v/>
          </cell>
          <cell r="AD41">
            <v>61</v>
          </cell>
          <cell r="AE41">
            <v>598</v>
          </cell>
          <cell r="AF41">
            <v>0.36130081300813011</v>
          </cell>
          <cell r="AG41">
            <v>0</v>
          </cell>
          <cell r="AH41" t="str">
            <v/>
          </cell>
          <cell r="AI41">
            <v>6</v>
          </cell>
          <cell r="AJ41">
            <v>156</v>
          </cell>
          <cell r="AK41">
            <v>1128.1752241772235</v>
          </cell>
          <cell r="AL41" t="str">
            <v/>
          </cell>
          <cell r="AM41">
            <v>0.51227964138208926</v>
          </cell>
          <cell r="AN41">
            <v>0.74594594594594599</v>
          </cell>
          <cell r="AO41">
            <v>4315.7000000000098</v>
          </cell>
          <cell r="AQ41">
            <v>50244</v>
          </cell>
          <cell r="AR41" t="str">
            <v/>
          </cell>
          <cell r="AS41">
            <v>33649</v>
          </cell>
          <cell r="AU41">
            <v>40041</v>
          </cell>
          <cell r="AV41" t="str">
            <v/>
          </cell>
          <cell r="AW41">
            <v>28284</v>
          </cell>
          <cell r="AX41" t="str">
            <v/>
          </cell>
          <cell r="AY41" t="str">
            <v/>
          </cell>
          <cell r="AZ41">
            <v>20355</v>
          </cell>
          <cell r="BA41" t="str">
            <v/>
          </cell>
          <cell r="BB41">
            <v>497.85153610999998</v>
          </cell>
          <cell r="BC41" t="str">
            <v/>
          </cell>
          <cell r="BD41">
            <v>866.85454806000007</v>
          </cell>
          <cell r="BE41" t="str">
            <v/>
          </cell>
          <cell r="BF41">
            <v>1858.235339605</v>
          </cell>
          <cell r="BG41">
            <v>1.232999951</v>
          </cell>
          <cell r="BH41">
            <v>0</v>
          </cell>
          <cell r="BI41">
            <v>0</v>
          </cell>
          <cell r="BJ41">
            <v>0</v>
          </cell>
        </row>
        <row r="42">
          <cell r="A42" t="str">
            <v>5C4</v>
          </cell>
          <cell r="B42" t="str">
            <v>Q06</v>
          </cell>
          <cell r="C42" t="str">
            <v/>
          </cell>
          <cell r="D42" t="str">
            <v/>
          </cell>
          <cell r="E42" t="str">
            <v/>
          </cell>
          <cell r="F42">
            <v>1</v>
          </cell>
          <cell r="G42">
            <v>1</v>
          </cell>
          <cell r="H42">
            <v>0</v>
          </cell>
          <cell r="J42">
            <v>0</v>
          </cell>
          <cell r="K42">
            <v>20.500999703000002</v>
          </cell>
          <cell r="L42">
            <v>230.06249720899996</v>
          </cell>
          <cell r="M42" t="str">
            <v/>
          </cell>
          <cell r="N42">
            <v>0</v>
          </cell>
          <cell r="Q42">
            <v>1</v>
          </cell>
          <cell r="R42">
            <v>0.80620155038759689</v>
          </cell>
          <cell r="S42">
            <v>641</v>
          </cell>
          <cell r="X42">
            <v>1</v>
          </cell>
          <cell r="Y42">
            <v>1</v>
          </cell>
          <cell r="Z42">
            <v>1</v>
          </cell>
          <cell r="AA42">
            <v>0</v>
          </cell>
          <cell r="AB42" t="str">
            <v/>
          </cell>
          <cell r="AD42">
            <v>135</v>
          </cell>
          <cell r="AE42">
            <v>771</v>
          </cell>
          <cell r="AF42">
            <v>0.94127063531765887</v>
          </cell>
          <cell r="AG42">
            <v>0</v>
          </cell>
          <cell r="AH42" t="str">
            <v/>
          </cell>
          <cell r="AI42">
            <v>0</v>
          </cell>
          <cell r="AJ42">
            <v>274</v>
          </cell>
          <cell r="AK42">
            <v>966.98170509487602</v>
          </cell>
          <cell r="AL42">
            <v>4.8048048048048048E-2</v>
          </cell>
          <cell r="AM42">
            <v>0.56776723563862785</v>
          </cell>
          <cell r="AN42">
            <v>0.84251968503937003</v>
          </cell>
          <cell r="AO42">
            <v>627</v>
          </cell>
          <cell r="AQ42">
            <v>44527</v>
          </cell>
          <cell r="AR42" t="str">
            <v/>
          </cell>
          <cell r="AS42">
            <v>31453</v>
          </cell>
          <cell r="AU42">
            <v>35772</v>
          </cell>
          <cell r="AV42" t="str">
            <v/>
          </cell>
          <cell r="AW42">
            <v>19320</v>
          </cell>
          <cell r="AX42" t="str">
            <v/>
          </cell>
          <cell r="AY42" t="str">
            <v/>
          </cell>
          <cell r="AZ42">
            <v>20466</v>
          </cell>
          <cell r="BA42" t="str">
            <v/>
          </cell>
          <cell r="BB42">
            <v>481.54885375900005</v>
          </cell>
          <cell r="BC42" t="str">
            <v/>
          </cell>
          <cell r="BD42">
            <v>826.60802451800009</v>
          </cell>
          <cell r="BE42" t="str">
            <v/>
          </cell>
          <cell r="BF42">
            <v>1274.424501896</v>
          </cell>
          <cell r="BG42">
            <v>4.4639999269999997</v>
          </cell>
          <cell r="BH42">
            <v>0</v>
          </cell>
          <cell r="BI42">
            <v>0</v>
          </cell>
          <cell r="BJ42">
            <v>0</v>
          </cell>
        </row>
        <row r="43">
          <cell r="A43" t="str">
            <v>5C5</v>
          </cell>
          <cell r="B43" t="str">
            <v>Q06</v>
          </cell>
          <cell r="C43" t="str">
            <v/>
          </cell>
          <cell r="D43" t="str">
            <v/>
          </cell>
          <cell r="E43" t="str">
            <v/>
          </cell>
          <cell r="F43">
            <v>1</v>
          </cell>
          <cell r="G43">
            <v>1</v>
          </cell>
          <cell r="H43">
            <v>0</v>
          </cell>
          <cell r="J43">
            <v>0</v>
          </cell>
          <cell r="K43">
            <v>8.0194999000000013</v>
          </cell>
          <cell r="L43">
            <v>207.14599903699997</v>
          </cell>
          <cell r="M43" t="str">
            <v/>
          </cell>
          <cell r="N43">
            <v>0</v>
          </cell>
          <cell r="Q43">
            <v>1</v>
          </cell>
          <cell r="R43">
            <v>0.24</v>
          </cell>
          <cell r="S43">
            <v>486</v>
          </cell>
          <cell r="X43">
            <v>1</v>
          </cell>
          <cell r="Y43">
            <v>0.98</v>
          </cell>
          <cell r="Z43">
            <v>1</v>
          </cell>
          <cell r="AA43">
            <v>0</v>
          </cell>
          <cell r="AB43" t="str">
            <v/>
          </cell>
          <cell r="AD43">
            <v>44</v>
          </cell>
          <cell r="AE43">
            <v>616</v>
          </cell>
          <cell r="AF43">
            <v>0.84365454040544297</v>
          </cell>
          <cell r="AG43">
            <v>0</v>
          </cell>
          <cell r="AH43" t="str">
            <v/>
          </cell>
          <cell r="AI43">
            <v>8.1999999999999993</v>
          </cell>
          <cell r="AJ43">
            <v>0</v>
          </cell>
          <cell r="AK43">
            <v>872.03872406965627</v>
          </cell>
          <cell r="AL43" t="str">
            <v/>
          </cell>
          <cell r="AM43">
            <v>0.58939076975622251</v>
          </cell>
          <cell r="AN43">
            <v>0.75182481751824815</v>
          </cell>
          <cell r="AO43">
            <v>62</v>
          </cell>
          <cell r="AQ43">
            <v>59345</v>
          </cell>
          <cell r="AR43" t="str">
            <v/>
          </cell>
          <cell r="AS43">
            <v>34031</v>
          </cell>
          <cell r="AU43">
            <v>34495</v>
          </cell>
          <cell r="AV43" t="str">
            <v/>
          </cell>
          <cell r="AW43">
            <v>22671</v>
          </cell>
          <cell r="AX43" t="str">
            <v/>
          </cell>
          <cell r="AY43" t="str">
            <v/>
          </cell>
          <cell r="AZ43">
            <v>22354</v>
          </cell>
          <cell r="BA43" t="str">
            <v/>
          </cell>
          <cell r="BB43">
            <v>512.98305907099996</v>
          </cell>
          <cell r="BC43" t="str">
            <v/>
          </cell>
          <cell r="BD43">
            <v>1027.3624812620001</v>
          </cell>
          <cell r="BE43" t="str">
            <v/>
          </cell>
          <cell r="BF43">
            <v>1848.0951332449999</v>
          </cell>
          <cell r="BG43">
            <v>1.178999975</v>
          </cell>
          <cell r="BH43">
            <v>0</v>
          </cell>
          <cell r="BI43">
            <v>0</v>
          </cell>
          <cell r="BJ43">
            <v>0</v>
          </cell>
        </row>
        <row r="44">
          <cell r="A44" t="str">
            <v>5C9</v>
          </cell>
          <cell r="B44" t="str">
            <v>Q05</v>
          </cell>
          <cell r="C44" t="str">
            <v/>
          </cell>
          <cell r="D44" t="str">
            <v/>
          </cell>
          <cell r="E44" t="str">
            <v/>
          </cell>
          <cell r="F44">
            <v>1</v>
          </cell>
          <cell r="G44">
            <v>1</v>
          </cell>
          <cell r="H44">
            <v>0</v>
          </cell>
          <cell r="J44">
            <v>0</v>
          </cell>
          <cell r="K44">
            <v>243.42680410000003</v>
          </cell>
          <cell r="L44">
            <v>1169.9563051239998</v>
          </cell>
          <cell r="M44" t="str">
            <v/>
          </cell>
          <cell r="N44">
            <v>0</v>
          </cell>
          <cell r="Q44" t="str">
            <v/>
          </cell>
          <cell r="R44">
            <v>1</v>
          </cell>
          <cell r="S44">
            <v>278</v>
          </cell>
          <cell r="X44">
            <v>1</v>
          </cell>
          <cell r="Y44">
            <v>1</v>
          </cell>
          <cell r="Z44">
            <v>1</v>
          </cell>
          <cell r="AA44">
            <v>0</v>
          </cell>
          <cell r="AB44" t="str">
            <v/>
          </cell>
          <cell r="AD44">
            <v>0</v>
          </cell>
          <cell r="AE44">
            <v>624</v>
          </cell>
          <cell r="AF44">
            <v>0.43356788079470199</v>
          </cell>
          <cell r="AG44">
            <v>0</v>
          </cell>
          <cell r="AH44" t="str">
            <v/>
          </cell>
          <cell r="AI44">
            <v>8</v>
          </cell>
          <cell r="AJ44">
            <v>321</v>
          </cell>
          <cell r="AK44">
            <v>1562.6561268332759</v>
          </cell>
          <cell r="AL44">
            <v>0.11226611226611227</v>
          </cell>
          <cell r="AM44">
            <v>0.30026232174857331</v>
          </cell>
          <cell r="AN44">
            <v>0.7142857142857143</v>
          </cell>
          <cell r="AO44">
            <v>161</v>
          </cell>
          <cell r="AQ44">
            <v>53521</v>
          </cell>
          <cell r="AR44" t="str">
            <v/>
          </cell>
          <cell r="AS44">
            <v>40354</v>
          </cell>
          <cell r="AU44">
            <v>41800</v>
          </cell>
          <cell r="AV44" t="str">
            <v/>
          </cell>
          <cell r="AW44">
            <v>21837</v>
          </cell>
          <cell r="AX44" t="str">
            <v/>
          </cell>
          <cell r="AY44" t="str">
            <v/>
          </cell>
          <cell r="AZ44">
            <v>17902</v>
          </cell>
          <cell r="BA44" t="str">
            <v/>
          </cell>
          <cell r="BB44">
            <v>424.20216693600003</v>
          </cell>
          <cell r="BC44">
            <v>1</v>
          </cell>
          <cell r="BD44">
            <v>1134.8121650640001</v>
          </cell>
          <cell r="BE44">
            <v>1.0800000430000001</v>
          </cell>
          <cell r="BF44">
            <v>2626.9359818250005</v>
          </cell>
          <cell r="BG44">
            <v>9.8999999000000005E-2</v>
          </cell>
          <cell r="BH44">
            <v>243</v>
          </cell>
          <cell r="BI44">
            <v>243</v>
          </cell>
          <cell r="BJ44">
            <v>0</v>
          </cell>
        </row>
        <row r="45">
          <cell r="A45" t="str">
            <v>5CC</v>
          </cell>
          <cell r="B45" t="str">
            <v>Q13</v>
          </cell>
          <cell r="C45" t="str">
            <v/>
          </cell>
          <cell r="D45" t="str">
            <v/>
          </cell>
          <cell r="E45" t="str">
            <v/>
          </cell>
          <cell r="F45">
            <v>1</v>
          </cell>
          <cell r="G45">
            <v>1</v>
          </cell>
          <cell r="H45">
            <v>0</v>
          </cell>
          <cell r="J45">
            <v>0</v>
          </cell>
          <cell r="K45">
            <v>11.39651224</v>
          </cell>
          <cell r="L45">
            <v>323.17930380299998</v>
          </cell>
          <cell r="M45" t="str">
            <v/>
          </cell>
          <cell r="N45">
            <v>0</v>
          </cell>
          <cell r="Q45" t="str">
            <v/>
          </cell>
          <cell r="R45" t="str">
            <v/>
          </cell>
          <cell r="S45">
            <v>43</v>
          </cell>
          <cell r="X45">
            <v>1</v>
          </cell>
          <cell r="Y45">
            <v>1</v>
          </cell>
          <cell r="Z45">
            <v>0.93333333333333335</v>
          </cell>
          <cell r="AA45">
            <v>0</v>
          </cell>
          <cell r="AB45" t="str">
            <v/>
          </cell>
          <cell r="AD45">
            <v>27</v>
          </cell>
          <cell r="AE45">
            <v>306</v>
          </cell>
          <cell r="AF45">
            <v>0.52062926684476107</v>
          </cell>
          <cell r="AG45">
            <v>0</v>
          </cell>
          <cell r="AH45" t="str">
            <v/>
          </cell>
          <cell r="AI45">
            <v>4</v>
          </cell>
          <cell r="AJ45">
            <v>58</v>
          </cell>
          <cell r="AK45">
            <v>1675.1211387038156</v>
          </cell>
          <cell r="AL45">
            <v>0.21718750000000001</v>
          </cell>
          <cell r="AM45">
            <v>0.20346052441950169</v>
          </cell>
          <cell r="AN45">
            <v>0.45</v>
          </cell>
          <cell r="AO45">
            <v>2112</v>
          </cell>
          <cell r="AQ45">
            <v>27628</v>
          </cell>
          <cell r="AR45" t="str">
            <v/>
          </cell>
          <cell r="AS45">
            <v>14192</v>
          </cell>
          <cell r="AU45">
            <v>21580</v>
          </cell>
          <cell r="AV45" t="str">
            <v/>
          </cell>
          <cell r="AW45">
            <v>17639</v>
          </cell>
          <cell r="AX45" t="str">
            <v/>
          </cell>
          <cell r="AY45" t="str">
            <v/>
          </cell>
          <cell r="AZ45">
            <v>16678</v>
          </cell>
          <cell r="BA45" t="str">
            <v/>
          </cell>
          <cell r="BB45">
            <v>250.12813799200001</v>
          </cell>
          <cell r="BC45">
            <v>6</v>
          </cell>
          <cell r="BD45">
            <v>485.13686395799994</v>
          </cell>
          <cell r="BE45" t="str">
            <v/>
          </cell>
          <cell r="BF45">
            <v>672.49607194099997</v>
          </cell>
          <cell r="BG45" t="str">
            <v/>
          </cell>
          <cell r="BH45">
            <v>828</v>
          </cell>
          <cell r="BI45">
            <v>828</v>
          </cell>
          <cell r="BJ45">
            <v>35</v>
          </cell>
        </row>
        <row r="46">
          <cell r="A46" t="str">
            <v>5CD</v>
          </cell>
          <cell r="B46" t="str">
            <v>Q22</v>
          </cell>
          <cell r="C46" t="str">
            <v/>
          </cell>
          <cell r="D46" t="str">
            <v/>
          </cell>
          <cell r="E46">
            <v>0.9991742361684558</v>
          </cell>
          <cell r="F46">
            <v>1</v>
          </cell>
          <cell r="G46">
            <v>1</v>
          </cell>
          <cell r="H46">
            <v>0</v>
          </cell>
          <cell r="J46">
            <v>9</v>
          </cell>
          <cell r="K46">
            <v>10.989000025000001</v>
          </cell>
          <cell r="L46">
            <v>207.80430272999999</v>
          </cell>
          <cell r="M46">
            <v>13</v>
          </cell>
          <cell r="N46">
            <v>0</v>
          </cell>
          <cell r="Q46">
            <v>1</v>
          </cell>
          <cell r="R46">
            <v>1</v>
          </cell>
          <cell r="S46">
            <v>243</v>
          </cell>
          <cell r="X46">
            <v>1</v>
          </cell>
          <cell r="Y46">
            <v>1</v>
          </cell>
          <cell r="Z46">
            <v>1</v>
          </cell>
          <cell r="AA46">
            <v>0</v>
          </cell>
          <cell r="AB46" t="str">
            <v/>
          </cell>
          <cell r="AD46">
            <v>29</v>
          </cell>
          <cell r="AE46">
            <v>225</v>
          </cell>
          <cell r="AF46">
            <v>1</v>
          </cell>
          <cell r="AG46">
            <v>0</v>
          </cell>
          <cell r="AH46" t="str">
            <v/>
          </cell>
          <cell r="AI46">
            <v>3</v>
          </cell>
          <cell r="AJ46">
            <v>50</v>
          </cell>
          <cell r="AK46">
            <v>750.63232614430626</v>
          </cell>
          <cell r="AL46">
            <v>0.15720524017467249</v>
          </cell>
          <cell r="AM46">
            <v>0.29958489121794685</v>
          </cell>
          <cell r="AN46">
            <v>0.5</v>
          </cell>
          <cell r="AO46">
            <v>6</v>
          </cell>
          <cell r="AQ46">
            <v>20468</v>
          </cell>
          <cell r="AR46" t="str">
            <v/>
          </cell>
          <cell r="AS46">
            <v>5529</v>
          </cell>
          <cell r="AU46">
            <v>16439</v>
          </cell>
          <cell r="AV46" t="str">
            <v/>
          </cell>
          <cell r="AW46">
            <v>12132</v>
          </cell>
          <cell r="AX46" t="str">
            <v/>
          </cell>
          <cell r="AY46" t="str">
            <v/>
          </cell>
          <cell r="AZ46">
            <v>7856</v>
          </cell>
          <cell r="BA46" t="str">
            <v/>
          </cell>
          <cell r="BB46">
            <v>180.374001948</v>
          </cell>
          <cell r="BC46">
            <v>2</v>
          </cell>
          <cell r="BD46">
            <v>301.36000399800002</v>
          </cell>
          <cell r="BE46" t="str">
            <v/>
          </cell>
          <cell r="BF46">
            <v>443.13470499599998</v>
          </cell>
          <cell r="BG46">
            <v>6</v>
          </cell>
          <cell r="BH46">
            <v>832</v>
          </cell>
          <cell r="BI46">
            <v>3</v>
          </cell>
          <cell r="BJ46">
            <v>3</v>
          </cell>
        </row>
        <row r="47">
          <cell r="A47" t="str">
            <v>5CE</v>
          </cell>
          <cell r="B47" t="str">
            <v>Q22</v>
          </cell>
          <cell r="C47" t="str">
            <v/>
          </cell>
          <cell r="D47" t="str">
            <v/>
          </cell>
          <cell r="E47" t="str">
            <v/>
          </cell>
          <cell r="F47">
            <v>1</v>
          </cell>
          <cell r="G47">
            <v>1</v>
          </cell>
          <cell r="H47">
            <v>0</v>
          </cell>
          <cell r="J47">
            <v>10</v>
          </cell>
          <cell r="K47">
            <v>16.0045</v>
          </cell>
          <cell r="L47">
            <v>24.579337412000001</v>
          </cell>
          <cell r="M47" t="str">
            <v/>
          </cell>
          <cell r="N47">
            <v>0</v>
          </cell>
          <cell r="Q47" t="str">
            <v/>
          </cell>
          <cell r="R47" t="str">
            <v/>
          </cell>
          <cell r="S47">
            <v>692</v>
          </cell>
          <cell r="X47">
            <v>1</v>
          </cell>
          <cell r="Y47">
            <v>0.97368421052631582</v>
          </cell>
          <cell r="Z47">
            <v>0.96</v>
          </cell>
          <cell r="AA47">
            <v>0</v>
          </cell>
          <cell r="AB47" t="str">
            <v/>
          </cell>
          <cell r="AD47">
            <v>38</v>
          </cell>
          <cell r="AE47">
            <v>270</v>
          </cell>
          <cell r="AF47">
            <v>0.86024791985056881</v>
          </cell>
          <cell r="AG47">
            <v>0</v>
          </cell>
          <cell r="AH47" t="str">
            <v/>
          </cell>
          <cell r="AI47">
            <v>4</v>
          </cell>
          <cell r="AJ47">
            <v>64</v>
          </cell>
          <cell r="AK47">
            <v>840.33613445378148</v>
          </cell>
          <cell r="AL47" t="str">
            <v/>
          </cell>
          <cell r="AM47">
            <v>0.31399574744017011</v>
          </cell>
          <cell r="AN47">
            <v>0.87368421052631584</v>
          </cell>
          <cell r="AO47">
            <v>35</v>
          </cell>
          <cell r="AQ47">
            <v>38533</v>
          </cell>
          <cell r="AR47" t="str">
            <v/>
          </cell>
          <cell r="AS47">
            <v>22533</v>
          </cell>
          <cell r="AU47">
            <v>33914</v>
          </cell>
          <cell r="AV47" t="str">
            <v/>
          </cell>
          <cell r="AW47">
            <v>26553</v>
          </cell>
          <cell r="AX47" t="str">
            <v/>
          </cell>
          <cell r="AY47" t="str">
            <v/>
          </cell>
          <cell r="AZ47">
            <v>18900</v>
          </cell>
          <cell r="BA47" t="str">
            <v/>
          </cell>
          <cell r="BB47">
            <v>464.349199994</v>
          </cell>
          <cell r="BC47">
            <v>69</v>
          </cell>
          <cell r="BD47">
            <v>508.72449998799999</v>
          </cell>
          <cell r="BE47" t="str">
            <v/>
          </cell>
          <cell r="BF47">
            <v>1376.901799985</v>
          </cell>
          <cell r="BG47">
            <v>33</v>
          </cell>
          <cell r="BH47">
            <v>457</v>
          </cell>
          <cell r="BI47">
            <v>324</v>
          </cell>
          <cell r="BJ47">
            <v>20</v>
          </cell>
        </row>
        <row r="48">
          <cell r="A48" t="str">
            <v>5CF</v>
          </cell>
          <cell r="B48" t="str">
            <v>Q12</v>
          </cell>
          <cell r="C48" t="str">
            <v/>
          </cell>
          <cell r="D48" t="str">
            <v/>
          </cell>
          <cell r="E48" t="str">
            <v/>
          </cell>
          <cell r="F48">
            <v>0.98023063145254885</v>
          </cell>
          <cell r="G48">
            <v>1</v>
          </cell>
          <cell r="H48">
            <v>0</v>
          </cell>
          <cell r="J48">
            <v>0</v>
          </cell>
          <cell r="K48">
            <v>11</v>
          </cell>
          <cell r="L48">
            <v>34.439998860999999</v>
          </cell>
          <cell r="M48" t="str">
            <v/>
          </cell>
          <cell r="N48">
            <v>0</v>
          </cell>
          <cell r="Q48" t="str">
            <v/>
          </cell>
          <cell r="R48" t="str">
            <v/>
          </cell>
          <cell r="S48">
            <v>52</v>
          </cell>
          <cell r="X48">
            <v>1</v>
          </cell>
          <cell r="Y48">
            <v>1</v>
          </cell>
          <cell r="Z48">
            <v>0.8</v>
          </cell>
          <cell r="AA48">
            <v>0</v>
          </cell>
          <cell r="AB48" t="str">
            <v/>
          </cell>
          <cell r="AD48">
            <v>9</v>
          </cell>
          <cell r="AE48">
            <v>129</v>
          </cell>
          <cell r="AF48">
            <v>0.70936490850376754</v>
          </cell>
          <cell r="AG48">
            <v>0</v>
          </cell>
          <cell r="AH48" t="str">
            <v/>
          </cell>
          <cell r="AI48">
            <v>4</v>
          </cell>
          <cell r="AJ48">
            <v>103</v>
          </cell>
          <cell r="AK48">
            <v>577.8561976179974</v>
          </cell>
          <cell r="AL48">
            <v>8.1180811808118078E-2</v>
          </cell>
          <cell r="AM48" t="str">
            <v/>
          </cell>
          <cell r="AN48">
            <v>0.77777777777777779</v>
          </cell>
          <cell r="AO48">
            <v>19</v>
          </cell>
          <cell r="AQ48">
            <v>21787</v>
          </cell>
          <cell r="AR48" t="str">
            <v/>
          </cell>
          <cell r="AS48">
            <v>8413</v>
          </cell>
          <cell r="AU48">
            <v>19715</v>
          </cell>
          <cell r="AV48" t="str">
            <v/>
          </cell>
          <cell r="AW48">
            <v>14309</v>
          </cell>
          <cell r="AX48" t="str">
            <v/>
          </cell>
          <cell r="AY48" t="str">
            <v/>
          </cell>
          <cell r="AZ48">
            <v>14464</v>
          </cell>
          <cell r="BA48" t="str">
            <v/>
          </cell>
          <cell r="BB48">
            <v>260.05479409999998</v>
          </cell>
          <cell r="BC48">
            <v>76</v>
          </cell>
          <cell r="BD48">
            <v>553.21838200000002</v>
          </cell>
          <cell r="BE48">
            <v>4</v>
          </cell>
          <cell r="BF48">
            <v>967.23676969999997</v>
          </cell>
          <cell r="BG48">
            <v>43</v>
          </cell>
          <cell r="BH48">
            <v>51</v>
          </cell>
          <cell r="BI48">
            <v>51</v>
          </cell>
          <cell r="BJ48">
            <v>0</v>
          </cell>
        </row>
        <row r="49">
          <cell r="A49" t="str">
            <v>5CG</v>
          </cell>
          <cell r="B49" t="str">
            <v>Q12</v>
          </cell>
          <cell r="C49" t="str">
            <v/>
          </cell>
          <cell r="D49" t="str">
            <v/>
          </cell>
          <cell r="E49" t="str">
            <v/>
          </cell>
          <cell r="F49">
            <v>1</v>
          </cell>
          <cell r="G49">
            <v>1</v>
          </cell>
          <cell r="H49">
            <v>0</v>
          </cell>
          <cell r="J49">
            <v>0</v>
          </cell>
          <cell r="K49">
            <v>6</v>
          </cell>
          <cell r="L49">
            <v>35.910001281999996</v>
          </cell>
          <cell r="M49">
            <v>4</v>
          </cell>
          <cell r="N49">
            <v>0</v>
          </cell>
          <cell r="Q49" t="str">
            <v/>
          </cell>
          <cell r="R49">
            <v>0</v>
          </cell>
          <cell r="S49">
            <v>1259</v>
          </cell>
          <cell r="X49">
            <v>1</v>
          </cell>
          <cell r="Y49">
            <v>0.98245614035087714</v>
          </cell>
          <cell r="Z49">
            <v>0.84</v>
          </cell>
          <cell r="AA49">
            <v>0</v>
          </cell>
          <cell r="AB49" t="str">
            <v/>
          </cell>
          <cell r="AD49">
            <v>22</v>
          </cell>
          <cell r="AE49">
            <v>149</v>
          </cell>
          <cell r="AF49">
            <v>1</v>
          </cell>
          <cell r="AG49">
            <v>0</v>
          </cell>
          <cell r="AH49" t="str">
            <v/>
          </cell>
          <cell r="AI49">
            <v>5</v>
          </cell>
          <cell r="AJ49">
            <v>335</v>
          </cell>
          <cell r="AK49">
            <v>1056.405484550754</v>
          </cell>
          <cell r="AL49">
            <v>0.23647294589178355</v>
          </cell>
          <cell r="AM49">
            <v>0.28524970963995355</v>
          </cell>
          <cell r="AN49">
            <v>0.56666666666666665</v>
          </cell>
          <cell r="AO49">
            <v>155</v>
          </cell>
          <cell r="AQ49">
            <v>20410</v>
          </cell>
          <cell r="AR49" t="str">
            <v/>
          </cell>
          <cell r="AS49">
            <v>8988</v>
          </cell>
          <cell r="AU49">
            <v>19470</v>
          </cell>
          <cell r="AV49" t="str">
            <v/>
          </cell>
          <cell r="AW49">
            <v>18233</v>
          </cell>
          <cell r="AX49" t="str">
            <v/>
          </cell>
          <cell r="AY49" t="str">
            <v/>
          </cell>
          <cell r="AZ49">
            <v>14316</v>
          </cell>
          <cell r="BA49" t="str">
            <v/>
          </cell>
          <cell r="BB49">
            <v>203.14470660000001</v>
          </cell>
          <cell r="BC49" t="str">
            <v/>
          </cell>
          <cell r="BD49">
            <v>545.95262030000004</v>
          </cell>
          <cell r="BE49" t="str">
            <v/>
          </cell>
          <cell r="BF49">
            <v>900.35523409999996</v>
          </cell>
          <cell r="BG49" t="str">
            <v/>
          </cell>
          <cell r="BH49">
            <v>14</v>
          </cell>
          <cell r="BI49">
            <v>14</v>
          </cell>
          <cell r="BJ49">
            <v>14</v>
          </cell>
        </row>
        <row r="50">
          <cell r="A50" t="str">
            <v>5CH</v>
          </cell>
          <cell r="B50" t="str">
            <v>Q12</v>
          </cell>
          <cell r="C50" t="str">
            <v/>
          </cell>
          <cell r="D50" t="str">
            <v/>
          </cell>
          <cell r="E50" t="str">
            <v/>
          </cell>
          <cell r="F50">
            <v>1</v>
          </cell>
          <cell r="G50">
            <v>1</v>
          </cell>
          <cell r="H50">
            <v>0</v>
          </cell>
          <cell r="J50">
            <v>0</v>
          </cell>
          <cell r="K50">
            <v>7.0141999999999998</v>
          </cell>
          <cell r="L50">
            <v>23.166199404999993</v>
          </cell>
          <cell r="M50" t="str">
            <v/>
          </cell>
          <cell r="N50">
            <v>0</v>
          </cell>
          <cell r="Q50" t="str">
            <v/>
          </cell>
          <cell r="R50" t="str">
            <v/>
          </cell>
          <cell r="S50">
            <v>103</v>
          </cell>
          <cell r="X50">
            <v>1</v>
          </cell>
          <cell r="Y50">
            <v>0.95454545454545459</v>
          </cell>
          <cell r="Z50">
            <v>0.88888888888888884</v>
          </cell>
          <cell r="AA50">
            <v>0</v>
          </cell>
          <cell r="AB50" t="str">
            <v/>
          </cell>
          <cell r="AD50">
            <v>9</v>
          </cell>
          <cell r="AE50">
            <v>132</v>
          </cell>
          <cell r="AF50">
            <v>0.91764705882352937</v>
          </cell>
          <cell r="AG50">
            <v>0</v>
          </cell>
          <cell r="AH50" t="str">
            <v/>
          </cell>
          <cell r="AI50">
            <v>3</v>
          </cell>
          <cell r="AJ50">
            <v>223</v>
          </cell>
          <cell r="AK50">
            <v>951.02434119569318</v>
          </cell>
          <cell r="AL50">
            <v>0.16730038022813687</v>
          </cell>
          <cell r="AM50">
            <v>0.32639590396457485</v>
          </cell>
          <cell r="AN50">
            <v>0.5</v>
          </cell>
          <cell r="AO50">
            <v>131</v>
          </cell>
          <cell r="AQ50">
            <v>13262</v>
          </cell>
          <cell r="AR50" t="str">
            <v/>
          </cell>
          <cell r="AS50">
            <v>5587</v>
          </cell>
          <cell r="AU50">
            <v>12569</v>
          </cell>
          <cell r="AV50" t="str">
            <v/>
          </cell>
          <cell r="AW50">
            <v>11816</v>
          </cell>
          <cell r="AX50" t="str">
            <v/>
          </cell>
          <cell r="AY50" t="str">
            <v/>
          </cell>
          <cell r="AZ50">
            <v>8943</v>
          </cell>
          <cell r="BA50" t="str">
            <v/>
          </cell>
          <cell r="BB50">
            <v>120.20319689600001</v>
          </cell>
          <cell r="BC50" t="str">
            <v/>
          </cell>
          <cell r="BD50">
            <v>356.11399059399997</v>
          </cell>
          <cell r="BE50" t="str">
            <v/>
          </cell>
          <cell r="BF50">
            <v>598.95438408700011</v>
          </cell>
          <cell r="BG50" t="str">
            <v/>
          </cell>
          <cell r="BH50">
            <v>1529</v>
          </cell>
          <cell r="BI50">
            <v>1411</v>
          </cell>
          <cell r="BJ50">
            <v>0</v>
          </cell>
        </row>
        <row r="51">
          <cell r="A51" t="str">
            <v>5CK</v>
          </cell>
          <cell r="B51" t="str">
            <v>Q23</v>
          </cell>
          <cell r="C51" t="str">
            <v/>
          </cell>
          <cell r="D51" t="str">
            <v/>
          </cell>
          <cell r="E51" t="str">
            <v/>
          </cell>
          <cell r="F51">
            <v>1</v>
          </cell>
          <cell r="G51">
            <v>1</v>
          </cell>
          <cell r="H51">
            <v>0</v>
          </cell>
          <cell r="J51">
            <v>1</v>
          </cell>
          <cell r="K51">
            <v>3.556</v>
          </cell>
          <cell r="L51">
            <v>36.712000000000003</v>
          </cell>
          <cell r="M51">
            <v>0</v>
          </cell>
          <cell r="N51">
            <v>0</v>
          </cell>
          <cell r="Q51" t="str">
            <v/>
          </cell>
          <cell r="R51" t="str">
            <v/>
          </cell>
          <cell r="S51">
            <v>142</v>
          </cell>
          <cell r="X51">
            <v>1</v>
          </cell>
          <cell r="Y51">
            <v>1</v>
          </cell>
          <cell r="Z51">
            <v>1</v>
          </cell>
          <cell r="AA51">
            <v>0</v>
          </cell>
          <cell r="AB51" t="str">
            <v/>
          </cell>
          <cell r="AD51">
            <v>21</v>
          </cell>
          <cell r="AE51">
            <v>90</v>
          </cell>
          <cell r="AF51">
            <v>1</v>
          </cell>
          <cell r="AG51">
            <v>0</v>
          </cell>
          <cell r="AH51" t="str">
            <v/>
          </cell>
          <cell r="AI51">
            <v>1</v>
          </cell>
          <cell r="AJ51">
            <v>15</v>
          </cell>
          <cell r="AK51">
            <v>1103.3224848896677</v>
          </cell>
          <cell r="AL51">
            <v>0.27490039840637448</v>
          </cell>
          <cell r="AM51">
            <v>0.27850445947146063</v>
          </cell>
          <cell r="AN51">
            <v>0.25</v>
          </cell>
          <cell r="AO51">
            <v>1335</v>
          </cell>
          <cell r="AQ51">
            <v>21878</v>
          </cell>
          <cell r="AR51" t="str">
            <v/>
          </cell>
          <cell r="AS51">
            <v>12315</v>
          </cell>
          <cell r="AU51">
            <v>17556</v>
          </cell>
          <cell r="AV51" t="str">
            <v/>
          </cell>
          <cell r="AW51">
            <v>15396</v>
          </cell>
          <cell r="AX51" t="str">
            <v/>
          </cell>
          <cell r="AY51" t="str">
            <v/>
          </cell>
          <cell r="AZ51">
            <v>10160</v>
          </cell>
          <cell r="BA51" t="str">
            <v/>
          </cell>
          <cell r="BB51">
            <v>101.84</v>
          </cell>
          <cell r="BC51" t="str">
            <v/>
          </cell>
          <cell r="BD51">
            <v>14.71</v>
          </cell>
          <cell r="BE51" t="str">
            <v/>
          </cell>
          <cell r="BF51">
            <v>36.26</v>
          </cell>
          <cell r="BG51" t="str">
            <v/>
          </cell>
          <cell r="BH51">
            <v>265</v>
          </cell>
          <cell r="BI51">
            <v>265</v>
          </cell>
          <cell r="BJ51">
            <v>0</v>
          </cell>
        </row>
        <row r="52">
          <cell r="A52" t="str">
            <v>5CL</v>
          </cell>
          <cell r="B52" t="str">
            <v>Q14</v>
          </cell>
          <cell r="C52" t="str">
            <v/>
          </cell>
          <cell r="D52" t="str">
            <v/>
          </cell>
          <cell r="E52">
            <v>1</v>
          </cell>
          <cell r="F52">
            <v>1</v>
          </cell>
          <cell r="G52">
            <v>1</v>
          </cell>
          <cell r="H52">
            <v>0</v>
          </cell>
          <cell r="J52">
            <v>0</v>
          </cell>
          <cell r="K52">
            <v>150.65000005499999</v>
          </cell>
          <cell r="L52">
            <v>57</v>
          </cell>
          <cell r="M52" t="str">
            <v/>
          </cell>
          <cell r="N52">
            <v>0</v>
          </cell>
          <cell r="Q52" t="str">
            <v/>
          </cell>
          <cell r="R52" t="str">
            <v/>
          </cell>
          <cell r="S52">
            <v>521</v>
          </cell>
          <cell r="X52">
            <v>1</v>
          </cell>
          <cell r="Y52">
            <v>1</v>
          </cell>
          <cell r="Z52">
            <v>1</v>
          </cell>
          <cell r="AA52">
            <v>0</v>
          </cell>
          <cell r="AB52" t="str">
            <v/>
          </cell>
          <cell r="AD52">
            <v>0</v>
          </cell>
          <cell r="AE52">
            <v>239</v>
          </cell>
          <cell r="AF52">
            <v>0.80873892085212251</v>
          </cell>
          <cell r="AG52">
            <v>0</v>
          </cell>
          <cell r="AH52" t="str">
            <v/>
          </cell>
          <cell r="AI52">
            <v>3</v>
          </cell>
          <cell r="AJ52">
            <v>280</v>
          </cell>
          <cell r="AK52">
            <v>1203.3895726521732</v>
          </cell>
          <cell r="AL52">
            <v>0.19409937888198758</v>
          </cell>
          <cell r="AM52">
            <v>0.31150219667732687</v>
          </cell>
          <cell r="AN52">
            <v>0.47058823529411764</v>
          </cell>
          <cell r="AO52">
            <v>160.5</v>
          </cell>
          <cell r="AQ52">
            <v>43294</v>
          </cell>
          <cell r="AR52" t="str">
            <v/>
          </cell>
          <cell r="AS52">
            <v>44259</v>
          </cell>
          <cell r="AU52">
            <v>30178</v>
          </cell>
          <cell r="AV52" t="str">
            <v/>
          </cell>
          <cell r="AW52">
            <v>14030</v>
          </cell>
          <cell r="AX52" t="str">
            <v/>
          </cell>
          <cell r="AY52" t="str">
            <v/>
          </cell>
          <cell r="AZ52">
            <v>20480</v>
          </cell>
          <cell r="BA52" t="str">
            <v/>
          </cell>
          <cell r="BB52">
            <v>224.85000037</v>
          </cell>
          <cell r="BC52">
            <v>3.4000000510000001</v>
          </cell>
          <cell r="BD52">
            <v>681.65000075</v>
          </cell>
          <cell r="BE52">
            <v>0.85000001300000005</v>
          </cell>
          <cell r="BF52">
            <v>640.80000097000004</v>
          </cell>
          <cell r="BG52" t="str">
            <v/>
          </cell>
          <cell r="BH52">
            <v>55</v>
          </cell>
          <cell r="BI52">
            <v>9</v>
          </cell>
          <cell r="BJ52">
            <v>9</v>
          </cell>
        </row>
        <row r="53">
          <cell r="A53" t="str">
            <v>5CM</v>
          </cell>
          <cell r="B53" t="str">
            <v>Q18</v>
          </cell>
          <cell r="C53" t="str">
            <v/>
          </cell>
          <cell r="D53" t="str">
            <v/>
          </cell>
          <cell r="E53" t="str">
            <v/>
          </cell>
          <cell r="F53">
            <v>1</v>
          </cell>
          <cell r="G53">
            <v>1</v>
          </cell>
          <cell r="H53">
            <v>0</v>
          </cell>
          <cell r="J53">
            <v>0</v>
          </cell>
          <cell r="K53">
            <v>70.444599992999997</v>
          </cell>
          <cell r="L53">
            <v>189.893099213</v>
          </cell>
          <cell r="M53" t="str">
            <v/>
          </cell>
          <cell r="N53">
            <v>0</v>
          </cell>
          <cell r="Q53" t="str">
            <v/>
          </cell>
          <cell r="R53">
            <v>0</v>
          </cell>
          <cell r="S53">
            <v>16</v>
          </cell>
          <cell r="X53">
            <v>1</v>
          </cell>
          <cell r="Y53">
            <v>1</v>
          </cell>
          <cell r="Z53">
            <v>0.9642857142857143</v>
          </cell>
          <cell r="AA53">
            <v>0</v>
          </cell>
          <cell r="AB53" t="str">
            <v/>
          </cell>
          <cell r="AD53">
            <v>3</v>
          </cell>
          <cell r="AE53">
            <v>243</v>
          </cell>
          <cell r="AF53">
            <v>0.74107038294882299</v>
          </cell>
          <cell r="AG53">
            <v>0</v>
          </cell>
          <cell r="AH53" t="str">
            <v/>
          </cell>
          <cell r="AI53">
            <v>13</v>
          </cell>
          <cell r="AJ53">
            <v>409</v>
          </cell>
          <cell r="AK53">
            <v>535.02494525588645</v>
          </cell>
          <cell r="AL53">
            <v>0.21875</v>
          </cell>
          <cell r="AM53">
            <v>0.26386245255707397</v>
          </cell>
          <cell r="AN53">
            <v>0.12962962962962962</v>
          </cell>
          <cell r="AO53">
            <v>-4316</v>
          </cell>
          <cell r="AQ53">
            <v>35904</v>
          </cell>
          <cell r="AR53" t="str">
            <v/>
          </cell>
          <cell r="AS53">
            <v>16150</v>
          </cell>
          <cell r="AU53">
            <v>35369</v>
          </cell>
          <cell r="AV53" t="str">
            <v/>
          </cell>
          <cell r="AW53">
            <v>20123</v>
          </cell>
          <cell r="AX53" t="str">
            <v/>
          </cell>
          <cell r="AY53" t="str">
            <v/>
          </cell>
          <cell r="AZ53">
            <v>18421</v>
          </cell>
          <cell r="BA53" t="str">
            <v/>
          </cell>
          <cell r="BB53">
            <v>404.41412758000001</v>
          </cell>
          <cell r="BC53">
            <v>82</v>
          </cell>
          <cell r="BD53">
            <v>697.79449027800001</v>
          </cell>
          <cell r="BE53">
            <v>4.0299999990000002</v>
          </cell>
          <cell r="BF53">
            <v>1432.1177677850001</v>
          </cell>
          <cell r="BG53">
            <v>6.01</v>
          </cell>
          <cell r="BH53">
            <v>217</v>
          </cell>
          <cell r="BI53">
            <v>217</v>
          </cell>
          <cell r="BJ53">
            <v>0</v>
          </cell>
        </row>
        <row r="54">
          <cell r="A54" t="str">
            <v>5CN</v>
          </cell>
          <cell r="B54" t="str">
            <v>Q28</v>
          </cell>
          <cell r="C54" t="str">
            <v/>
          </cell>
          <cell r="D54" t="str">
            <v/>
          </cell>
          <cell r="E54">
            <v>1</v>
          </cell>
          <cell r="F54">
            <v>1</v>
          </cell>
          <cell r="G54">
            <v>1</v>
          </cell>
          <cell r="H54">
            <v>0</v>
          </cell>
          <cell r="J54">
            <v>1</v>
          </cell>
          <cell r="K54">
            <v>10.012</v>
          </cell>
          <cell r="L54">
            <v>517.36343497199994</v>
          </cell>
          <cell r="M54" t="str">
            <v/>
          </cell>
          <cell r="N54">
            <v>0</v>
          </cell>
          <cell r="Q54" t="str">
            <v/>
          </cell>
          <cell r="R54">
            <v>1</v>
          </cell>
          <cell r="S54">
            <v>159</v>
          </cell>
          <cell r="X54">
            <v>1</v>
          </cell>
          <cell r="Y54">
            <v>0.98630136986301364</v>
          </cell>
          <cell r="Z54">
            <v>1</v>
          </cell>
          <cell r="AA54">
            <v>0</v>
          </cell>
          <cell r="AB54" t="str">
            <v/>
          </cell>
          <cell r="AD54">
            <v>14</v>
          </cell>
          <cell r="AE54">
            <v>333</v>
          </cell>
          <cell r="AF54">
            <v>0.54334612923864367</v>
          </cell>
          <cell r="AG54">
            <v>0</v>
          </cell>
          <cell r="AH54" t="str">
            <v/>
          </cell>
          <cell r="AI54">
            <v>2</v>
          </cell>
          <cell r="AJ54">
            <v>120</v>
          </cell>
          <cell r="AK54">
            <v>807.10361745499767</v>
          </cell>
          <cell r="AL54" t="str">
            <v/>
          </cell>
          <cell r="AM54">
            <v>0.28428603790681872</v>
          </cell>
          <cell r="AN54">
            <v>0.31428571428571428</v>
          </cell>
          <cell r="AO54">
            <v>0</v>
          </cell>
          <cell r="AQ54">
            <v>30281</v>
          </cell>
          <cell r="AR54" t="str">
            <v/>
          </cell>
          <cell r="AS54">
            <v>10842</v>
          </cell>
          <cell r="AU54">
            <v>27540</v>
          </cell>
          <cell r="AV54" t="str">
            <v/>
          </cell>
          <cell r="AW54">
            <v>17698</v>
          </cell>
          <cell r="AX54" t="str">
            <v/>
          </cell>
          <cell r="AY54" t="str">
            <v/>
          </cell>
          <cell r="AZ54">
            <v>13568</v>
          </cell>
          <cell r="BA54" t="str">
            <v/>
          </cell>
          <cell r="BB54">
            <v>301.18639999499999</v>
          </cell>
          <cell r="BC54">
            <v>6</v>
          </cell>
          <cell r="BD54">
            <v>491.19399999500001</v>
          </cell>
          <cell r="BE54" t="str">
            <v/>
          </cell>
          <cell r="BF54">
            <v>457.28299999299998</v>
          </cell>
          <cell r="BG54" t="str">
            <v/>
          </cell>
          <cell r="BH54">
            <v>245</v>
          </cell>
          <cell r="BI54">
            <v>120</v>
          </cell>
          <cell r="BJ54">
            <v>118</v>
          </cell>
        </row>
        <row r="55">
          <cell r="A55" t="str">
            <v>5CP</v>
          </cell>
          <cell r="B55" t="str">
            <v>Q02</v>
          </cell>
          <cell r="C55" t="str">
            <v/>
          </cell>
          <cell r="D55" t="str">
            <v/>
          </cell>
          <cell r="E55" t="str">
            <v/>
          </cell>
          <cell r="F55">
            <v>1</v>
          </cell>
          <cell r="G55">
            <v>1</v>
          </cell>
          <cell r="H55">
            <v>0</v>
          </cell>
          <cell r="J55">
            <v>0</v>
          </cell>
          <cell r="K55">
            <v>57.324266677000004</v>
          </cell>
          <cell r="L55">
            <v>125.156219515</v>
          </cell>
          <cell r="M55" t="str">
            <v/>
          </cell>
          <cell r="N55">
            <v>1</v>
          </cell>
          <cell r="Q55" t="str">
            <v/>
          </cell>
          <cell r="R55" t="str">
            <v/>
          </cell>
          <cell r="S55">
            <v>24</v>
          </cell>
          <cell r="X55">
            <v>1</v>
          </cell>
          <cell r="Y55">
            <v>1</v>
          </cell>
          <cell r="Z55">
            <v>1</v>
          </cell>
          <cell r="AA55">
            <v>0</v>
          </cell>
          <cell r="AB55" t="str">
            <v/>
          </cell>
          <cell r="AD55">
            <v>2</v>
          </cell>
          <cell r="AE55">
            <v>38</v>
          </cell>
          <cell r="AF55">
            <v>0.89983948635634026</v>
          </cell>
          <cell r="AG55">
            <v>0</v>
          </cell>
          <cell r="AH55" t="str">
            <v/>
          </cell>
          <cell r="AI55">
            <v>1</v>
          </cell>
          <cell r="AJ55">
            <v>1</v>
          </cell>
          <cell r="AK55">
            <v>762.09231433273078</v>
          </cell>
          <cell r="AL55">
            <v>0.11020408163265306</v>
          </cell>
          <cell r="AM55">
            <v>0.27727985659870041</v>
          </cell>
          <cell r="AN55">
            <v>0.39130434782608697</v>
          </cell>
          <cell r="AO55">
            <v>-9353</v>
          </cell>
          <cell r="AQ55">
            <v>14712</v>
          </cell>
          <cell r="AR55" t="str">
            <v/>
          </cell>
          <cell r="AS55">
            <v>5448</v>
          </cell>
          <cell r="AU55">
            <v>13906</v>
          </cell>
          <cell r="AV55" t="str">
            <v/>
          </cell>
          <cell r="AW55">
            <v>9229</v>
          </cell>
          <cell r="AX55" t="str">
            <v/>
          </cell>
          <cell r="AY55" t="str">
            <v/>
          </cell>
          <cell r="AZ55">
            <v>8035</v>
          </cell>
          <cell r="BA55" t="str">
            <v/>
          </cell>
          <cell r="BB55">
            <v>169.00872171700001</v>
          </cell>
          <cell r="BC55">
            <v>4.8127602930000002</v>
          </cell>
          <cell r="BD55">
            <v>397.84764518399999</v>
          </cell>
          <cell r="BE55">
            <v>0.32999999800000002</v>
          </cell>
          <cell r="BF55">
            <v>837.872662279</v>
          </cell>
          <cell r="BG55" t="str">
            <v/>
          </cell>
          <cell r="BH55">
            <v>82</v>
          </cell>
          <cell r="BI55">
            <v>1</v>
          </cell>
          <cell r="BJ55">
            <v>0</v>
          </cell>
        </row>
        <row r="56">
          <cell r="A56" t="str">
            <v>5CQ</v>
          </cell>
          <cell r="B56" t="str">
            <v>Q16</v>
          </cell>
          <cell r="C56" t="str">
            <v/>
          </cell>
          <cell r="D56" t="str">
            <v/>
          </cell>
          <cell r="E56" t="str">
            <v/>
          </cell>
          <cell r="F56">
            <v>1</v>
          </cell>
          <cell r="G56">
            <v>1</v>
          </cell>
          <cell r="H56">
            <v>0</v>
          </cell>
          <cell r="J56">
            <v>0</v>
          </cell>
          <cell r="K56">
            <v>94.051701590999983</v>
          </cell>
          <cell r="L56">
            <v>244.10130198900001</v>
          </cell>
          <cell r="M56" t="str">
            <v/>
          </cell>
          <cell r="N56">
            <v>2</v>
          </cell>
          <cell r="Q56" t="str">
            <v/>
          </cell>
          <cell r="R56">
            <v>1</v>
          </cell>
          <cell r="S56">
            <v>26</v>
          </cell>
          <cell r="X56">
            <v>1</v>
          </cell>
          <cell r="Y56">
            <v>0.98412698412698407</v>
          </cell>
          <cell r="Z56">
            <v>0.91891891891891897</v>
          </cell>
          <cell r="AA56">
            <v>0</v>
          </cell>
          <cell r="AB56" t="str">
            <v/>
          </cell>
          <cell r="AD56">
            <v>10</v>
          </cell>
          <cell r="AE56">
            <v>386</v>
          </cell>
          <cell r="AF56">
            <v>0.99781181619256021</v>
          </cell>
          <cell r="AG56">
            <v>0</v>
          </cell>
          <cell r="AH56" t="str">
            <v/>
          </cell>
          <cell r="AI56">
            <v>3</v>
          </cell>
          <cell r="AJ56">
            <v>112</v>
          </cell>
          <cell r="AK56">
            <v>757.70312182961834</v>
          </cell>
          <cell r="AL56">
            <v>0.14243323442136499</v>
          </cell>
          <cell r="AM56">
            <v>0.25670211172682345</v>
          </cell>
          <cell r="AN56">
            <v>0.31372549019607843</v>
          </cell>
          <cell r="AO56">
            <v>-2347</v>
          </cell>
          <cell r="AQ56">
            <v>26832</v>
          </cell>
          <cell r="AR56" t="str">
            <v/>
          </cell>
          <cell r="AS56">
            <v>15462</v>
          </cell>
          <cell r="AU56">
            <v>22523</v>
          </cell>
          <cell r="AV56" t="str">
            <v/>
          </cell>
          <cell r="AW56">
            <v>21031</v>
          </cell>
          <cell r="AX56" t="str">
            <v/>
          </cell>
          <cell r="AY56" t="str">
            <v/>
          </cell>
          <cell r="AZ56">
            <v>22755</v>
          </cell>
          <cell r="BA56" t="str">
            <v/>
          </cell>
          <cell r="BB56">
            <v>558.17634409999994</v>
          </cell>
          <cell r="BC56" t="str">
            <v/>
          </cell>
          <cell r="BD56">
            <v>632.00946903400006</v>
          </cell>
          <cell r="BE56" t="str">
            <v/>
          </cell>
          <cell r="BF56">
            <v>2692.1309915500001</v>
          </cell>
          <cell r="BG56" t="str">
            <v/>
          </cell>
          <cell r="BH56">
            <v>1558</v>
          </cell>
          <cell r="BI56">
            <v>1377</v>
          </cell>
          <cell r="BJ56">
            <v>344</v>
          </cell>
        </row>
        <row r="57">
          <cell r="A57" t="str">
            <v>5CR</v>
          </cell>
          <cell r="B57" t="str">
            <v>Q14</v>
          </cell>
          <cell r="C57" t="str">
            <v/>
          </cell>
          <cell r="D57" t="str">
            <v/>
          </cell>
          <cell r="E57">
            <v>1</v>
          </cell>
          <cell r="F57">
            <v>1</v>
          </cell>
          <cell r="G57">
            <v>1</v>
          </cell>
          <cell r="H57">
            <v>0</v>
          </cell>
          <cell r="J57">
            <v>0</v>
          </cell>
          <cell r="K57">
            <v>61.459999967999998</v>
          </cell>
          <cell r="L57">
            <v>138</v>
          </cell>
          <cell r="M57" t="str">
            <v/>
          </cell>
          <cell r="N57">
            <v>0</v>
          </cell>
          <cell r="Q57" t="str">
            <v/>
          </cell>
          <cell r="R57" t="str">
            <v/>
          </cell>
          <cell r="S57">
            <v>382</v>
          </cell>
          <cell r="X57">
            <v>1</v>
          </cell>
          <cell r="Y57">
            <v>1</v>
          </cell>
          <cell r="Z57">
            <v>0.73684210526315785</v>
          </cell>
          <cell r="AA57">
            <v>0</v>
          </cell>
          <cell r="AB57" t="str">
            <v/>
          </cell>
          <cell r="AD57">
            <v>0</v>
          </cell>
          <cell r="AE57">
            <v>209</v>
          </cell>
          <cell r="AF57">
            <v>0.40283267457180499</v>
          </cell>
          <cell r="AG57">
            <v>0</v>
          </cell>
          <cell r="AH57" t="str">
            <v/>
          </cell>
          <cell r="AI57">
            <v>2.8</v>
          </cell>
          <cell r="AJ57">
            <v>304</v>
          </cell>
          <cell r="AK57">
            <v>1723.3946845597332</v>
          </cell>
          <cell r="AL57">
            <v>0.28205128205128205</v>
          </cell>
          <cell r="AM57">
            <v>0.27796423425714045</v>
          </cell>
          <cell r="AN57">
            <v>0.39436619718309857</v>
          </cell>
          <cell r="AO57">
            <v>3</v>
          </cell>
          <cell r="AQ57">
            <v>39573</v>
          </cell>
          <cell r="AR57" t="str">
            <v/>
          </cell>
          <cell r="AS57">
            <v>25762</v>
          </cell>
          <cell r="AU57">
            <v>28088</v>
          </cell>
          <cell r="AV57" t="str">
            <v/>
          </cell>
          <cell r="AW57">
            <v>21928</v>
          </cell>
          <cell r="AX57" t="str">
            <v/>
          </cell>
          <cell r="AY57" t="str">
            <v/>
          </cell>
          <cell r="AZ57">
            <v>20870</v>
          </cell>
          <cell r="BA57" t="str">
            <v/>
          </cell>
          <cell r="BB57">
            <v>207.93999977800001</v>
          </cell>
          <cell r="BC57">
            <v>1.3599999700000001</v>
          </cell>
          <cell r="BD57">
            <v>815.25999954999997</v>
          </cell>
          <cell r="BE57">
            <v>0.33999999199999997</v>
          </cell>
          <cell r="BF57">
            <v>907.91999942000007</v>
          </cell>
          <cell r="BG57" t="str">
            <v/>
          </cell>
          <cell r="BH57">
            <v>12</v>
          </cell>
          <cell r="BI57">
            <v>285</v>
          </cell>
          <cell r="BJ57">
            <v>99</v>
          </cell>
        </row>
        <row r="58">
          <cell r="A58" t="str">
            <v>5CV</v>
          </cell>
          <cell r="B58" t="str">
            <v>Q21</v>
          </cell>
          <cell r="C58" t="str">
            <v/>
          </cell>
          <cell r="D58" t="str">
            <v/>
          </cell>
          <cell r="E58">
            <v>1</v>
          </cell>
          <cell r="F58">
            <v>1</v>
          </cell>
          <cell r="G58">
            <v>1</v>
          </cell>
          <cell r="H58">
            <v>0</v>
          </cell>
          <cell r="J58">
            <v>9</v>
          </cell>
          <cell r="K58">
            <v>55.471300018999997</v>
          </cell>
          <cell r="L58">
            <v>1149.2993012460001</v>
          </cell>
          <cell r="M58" t="str">
            <v/>
          </cell>
          <cell r="N58">
            <v>3</v>
          </cell>
          <cell r="Q58" t="str">
            <v/>
          </cell>
          <cell r="R58" t="str">
            <v/>
          </cell>
          <cell r="S58">
            <v>99</v>
          </cell>
          <cell r="X58">
            <v>1</v>
          </cell>
          <cell r="Y58">
            <v>1</v>
          </cell>
          <cell r="Z58">
            <v>0.90909090909090906</v>
          </cell>
          <cell r="AA58">
            <v>0</v>
          </cell>
          <cell r="AB58" t="str">
            <v/>
          </cell>
          <cell r="AD58">
            <v>20</v>
          </cell>
          <cell r="AE58">
            <v>175</v>
          </cell>
          <cell r="AF58">
            <v>0.96503102086858428</v>
          </cell>
          <cell r="AG58">
            <v>0</v>
          </cell>
          <cell r="AH58" t="str">
            <v/>
          </cell>
          <cell r="AI58">
            <v>4</v>
          </cell>
          <cell r="AJ58">
            <v>115</v>
          </cell>
          <cell r="AK58">
            <v>588.64191130408483</v>
          </cell>
          <cell r="AL58">
            <v>0.1201923076923077</v>
          </cell>
          <cell r="AM58">
            <v>0.32177246903113965</v>
          </cell>
          <cell r="AN58">
            <v>0.21428571428571427</v>
          </cell>
          <cell r="AO58">
            <v>226</v>
          </cell>
          <cell r="AQ58">
            <v>18283</v>
          </cell>
          <cell r="AR58" t="str">
            <v/>
          </cell>
          <cell r="AS58">
            <v>5977</v>
          </cell>
          <cell r="AU58">
            <v>16226</v>
          </cell>
          <cell r="AV58" t="str">
            <v/>
          </cell>
          <cell r="AW58">
            <v>11000</v>
          </cell>
          <cell r="AX58" t="str">
            <v/>
          </cell>
          <cell r="AY58" t="str">
            <v/>
          </cell>
          <cell r="AZ58">
            <v>8861</v>
          </cell>
          <cell r="BA58" t="str">
            <v/>
          </cell>
          <cell r="BB58">
            <v>150.919501231</v>
          </cell>
          <cell r="BC58">
            <v>0.18000000699999999</v>
          </cell>
          <cell r="BD58">
            <v>360.78360441699999</v>
          </cell>
          <cell r="BE58">
            <v>5.220000207</v>
          </cell>
          <cell r="BF58">
            <v>584.74680583600002</v>
          </cell>
          <cell r="BG58">
            <v>130</v>
          </cell>
          <cell r="BH58">
            <v>11</v>
          </cell>
          <cell r="BI58">
            <v>16</v>
          </cell>
          <cell r="BJ58">
            <v>8</v>
          </cell>
        </row>
        <row r="59">
          <cell r="A59" t="str">
            <v>5CX</v>
          </cell>
          <cell r="B59" t="str">
            <v>Q14</v>
          </cell>
          <cell r="C59" t="str">
            <v/>
          </cell>
          <cell r="D59" t="str">
            <v/>
          </cell>
          <cell r="E59" t="str">
            <v/>
          </cell>
          <cell r="F59">
            <v>1</v>
          </cell>
          <cell r="G59">
            <v>1</v>
          </cell>
          <cell r="H59">
            <v>0</v>
          </cell>
          <cell r="J59">
            <v>0</v>
          </cell>
          <cell r="K59">
            <v>21.000000313000001</v>
          </cell>
          <cell r="L59">
            <v>66.500002315999993</v>
          </cell>
          <cell r="M59" t="str">
            <v/>
          </cell>
          <cell r="N59">
            <v>0</v>
          </cell>
          <cell r="Q59" t="str">
            <v/>
          </cell>
          <cell r="R59" t="str">
            <v/>
          </cell>
          <cell r="S59">
            <v>13</v>
          </cell>
          <cell r="X59">
            <v>1</v>
          </cell>
          <cell r="Y59">
            <v>1</v>
          </cell>
          <cell r="Z59">
            <v>0.83333333333333337</v>
          </cell>
          <cell r="AA59">
            <v>0</v>
          </cell>
          <cell r="AB59" t="str">
            <v/>
          </cell>
          <cell r="AD59">
            <v>0</v>
          </cell>
          <cell r="AE59">
            <v>87</v>
          </cell>
          <cell r="AF59">
            <v>0.8</v>
          </cell>
          <cell r="AG59">
            <v>0</v>
          </cell>
          <cell r="AH59" t="str">
            <v/>
          </cell>
          <cell r="AI59">
            <v>1.5</v>
          </cell>
          <cell r="AJ59">
            <v>5</v>
          </cell>
          <cell r="AK59">
            <v>667.24216726755697</v>
          </cell>
          <cell r="AL59">
            <v>0.11142061281337047</v>
          </cell>
          <cell r="AM59">
            <v>0.22307097666659886</v>
          </cell>
          <cell r="AN59">
            <v>0.17241379310344829</v>
          </cell>
          <cell r="AO59">
            <v>483</v>
          </cell>
          <cell r="AQ59">
            <v>31096</v>
          </cell>
          <cell r="AR59" t="str">
            <v/>
          </cell>
          <cell r="AS59">
            <v>15027</v>
          </cell>
          <cell r="AU59">
            <v>23379</v>
          </cell>
          <cell r="AV59" t="str">
            <v/>
          </cell>
          <cell r="AW59">
            <v>15424</v>
          </cell>
          <cell r="AX59" t="str">
            <v/>
          </cell>
          <cell r="AY59" t="str">
            <v/>
          </cell>
          <cell r="AZ59">
            <v>9715</v>
          </cell>
          <cell r="BA59" t="str">
            <v/>
          </cell>
          <cell r="BB59">
            <v>223.00000460000001</v>
          </cell>
          <cell r="BC59">
            <v>14.6000002</v>
          </cell>
          <cell r="BD59">
            <v>460.40000859999998</v>
          </cell>
          <cell r="BE59">
            <v>3.4000000510000001</v>
          </cell>
          <cell r="BF59">
            <v>578.70001419999994</v>
          </cell>
          <cell r="BG59" t="str">
            <v/>
          </cell>
          <cell r="BH59">
            <v>156</v>
          </cell>
          <cell r="BI59">
            <v>0</v>
          </cell>
          <cell r="BJ59">
            <v>0</v>
          </cell>
        </row>
        <row r="60">
          <cell r="A60" t="str">
            <v>5CY</v>
          </cell>
          <cell r="B60" t="str">
            <v>Q01</v>
          </cell>
          <cell r="C60" t="str">
            <v/>
          </cell>
          <cell r="D60" t="str">
            <v/>
          </cell>
          <cell r="E60" t="str">
            <v/>
          </cell>
          <cell r="F60">
            <v>1</v>
          </cell>
          <cell r="G60">
            <v>1</v>
          </cell>
          <cell r="H60">
            <v>0</v>
          </cell>
          <cell r="J60">
            <v>0</v>
          </cell>
          <cell r="K60">
            <v>2.0262000000000002</v>
          </cell>
          <cell r="L60">
            <v>451.57221858799994</v>
          </cell>
          <cell r="M60" t="str">
            <v/>
          </cell>
          <cell r="N60">
            <v>0</v>
          </cell>
          <cell r="Q60" t="str">
            <v/>
          </cell>
          <cell r="R60" t="str">
            <v/>
          </cell>
          <cell r="S60">
            <v>384</v>
          </cell>
          <cell r="X60">
            <v>0.99350649350649356</v>
          </cell>
          <cell r="Y60">
            <v>0.9838709677419355</v>
          </cell>
          <cell r="Z60">
            <v>1</v>
          </cell>
          <cell r="AA60">
            <v>0</v>
          </cell>
          <cell r="AB60" t="str">
            <v/>
          </cell>
          <cell r="AD60">
            <v>9</v>
          </cell>
          <cell r="AE60">
            <v>183</v>
          </cell>
          <cell r="AF60">
            <v>0.76145645853523469</v>
          </cell>
          <cell r="AG60">
            <v>0</v>
          </cell>
          <cell r="AH60" t="str">
            <v/>
          </cell>
          <cell r="AI60">
            <v>2</v>
          </cell>
          <cell r="AJ60">
            <v>29</v>
          </cell>
          <cell r="AK60">
            <v>684.51691489123209</v>
          </cell>
          <cell r="AL60" t="str">
            <v/>
          </cell>
          <cell r="AM60">
            <v>0.25061407311082212</v>
          </cell>
          <cell r="AN60">
            <v>0.56000000000000005</v>
          </cell>
          <cell r="AO60">
            <v>-813</v>
          </cell>
          <cell r="AQ60">
            <v>26374</v>
          </cell>
          <cell r="AR60" t="str">
            <v/>
          </cell>
          <cell r="AS60">
            <v>14486</v>
          </cell>
          <cell r="AU60">
            <v>21451</v>
          </cell>
          <cell r="AV60" t="str">
            <v/>
          </cell>
          <cell r="AW60">
            <v>21577</v>
          </cell>
          <cell r="AX60" t="str">
            <v/>
          </cell>
          <cell r="AY60" t="str">
            <v/>
          </cell>
          <cell r="AZ60">
            <v>15339</v>
          </cell>
          <cell r="BA60" t="str">
            <v/>
          </cell>
          <cell r="BB60">
            <v>423.20885912099999</v>
          </cell>
          <cell r="BC60">
            <v>107.2000027</v>
          </cell>
          <cell r="BD60">
            <v>455.89335989099999</v>
          </cell>
          <cell r="BE60" t="str">
            <v/>
          </cell>
          <cell r="BF60">
            <v>557.93653682499996</v>
          </cell>
          <cell r="BG60" t="str">
            <v/>
          </cell>
          <cell r="BH60">
            <v>446</v>
          </cell>
          <cell r="BI60">
            <v>419</v>
          </cell>
          <cell r="BJ60">
            <v>20</v>
          </cell>
        </row>
        <row r="61">
          <cell r="A61" t="str">
            <v>5D1</v>
          </cell>
          <cell r="B61" t="str">
            <v>Q27</v>
          </cell>
          <cell r="C61" t="str">
            <v/>
          </cell>
          <cell r="D61" t="str">
            <v/>
          </cell>
          <cell r="E61" t="str">
            <v/>
          </cell>
          <cell r="F61">
            <v>1</v>
          </cell>
          <cell r="G61">
            <v>1</v>
          </cell>
          <cell r="H61">
            <v>0</v>
          </cell>
          <cell r="J61">
            <v>0</v>
          </cell>
          <cell r="K61">
            <v>45.016100000000002</v>
          </cell>
          <cell r="L61">
            <v>106.46409017000001</v>
          </cell>
          <cell r="M61" t="str">
            <v/>
          </cell>
          <cell r="N61">
            <v>0</v>
          </cell>
          <cell r="Q61" t="str">
            <v/>
          </cell>
          <cell r="R61">
            <v>1</v>
          </cell>
          <cell r="S61">
            <v>663</v>
          </cell>
          <cell r="X61">
            <v>1</v>
          </cell>
          <cell r="Y61">
            <v>1</v>
          </cell>
          <cell r="Z61">
            <v>1</v>
          </cell>
          <cell r="AA61">
            <v>0</v>
          </cell>
          <cell r="AB61" t="str">
            <v/>
          </cell>
          <cell r="AD61">
            <v>2</v>
          </cell>
          <cell r="AE61">
            <v>236</v>
          </cell>
          <cell r="AF61">
            <v>0.80705059203444562</v>
          </cell>
          <cell r="AG61">
            <v>0</v>
          </cell>
          <cell r="AH61" t="str">
            <v/>
          </cell>
          <cell r="AI61">
            <v>6</v>
          </cell>
          <cell r="AJ61">
            <v>111</v>
          </cell>
          <cell r="AK61">
            <v>727.6461710907804</v>
          </cell>
          <cell r="AL61">
            <v>0.18697478991596639</v>
          </cell>
          <cell r="AM61">
            <v>0.33755436093807029</v>
          </cell>
          <cell r="AN61">
            <v>0.60869565217391308</v>
          </cell>
          <cell r="AO61">
            <v>345</v>
          </cell>
          <cell r="AQ61">
            <v>46680</v>
          </cell>
          <cell r="AR61" t="str">
            <v/>
          </cell>
          <cell r="AS61">
            <v>37858</v>
          </cell>
          <cell r="AU61">
            <v>35616</v>
          </cell>
          <cell r="AV61" t="str">
            <v/>
          </cell>
          <cell r="AW61">
            <v>22453</v>
          </cell>
          <cell r="AX61" t="str">
            <v/>
          </cell>
          <cell r="AY61" t="str">
            <v/>
          </cell>
          <cell r="AZ61">
            <v>15796</v>
          </cell>
          <cell r="BA61" t="str">
            <v/>
          </cell>
          <cell r="BB61">
            <v>465.42079016600002</v>
          </cell>
          <cell r="BC61" t="str">
            <v/>
          </cell>
          <cell r="BD61">
            <v>753.60208849000003</v>
          </cell>
          <cell r="BE61" t="str">
            <v/>
          </cell>
          <cell r="BF61">
            <v>962.945832881</v>
          </cell>
          <cell r="BG61" t="str">
            <v/>
          </cell>
          <cell r="BH61">
            <v>0</v>
          </cell>
          <cell r="BI61">
            <v>0</v>
          </cell>
          <cell r="BJ61">
            <v>0</v>
          </cell>
        </row>
        <row r="62">
          <cell r="A62" t="str">
            <v>5D2</v>
          </cell>
          <cell r="B62" t="str">
            <v>Q24</v>
          </cell>
          <cell r="C62" t="str">
            <v/>
          </cell>
          <cell r="D62" t="str">
            <v/>
          </cell>
          <cell r="E62">
            <v>1</v>
          </cell>
          <cell r="F62">
            <v>1</v>
          </cell>
          <cell r="G62">
            <v>1</v>
          </cell>
          <cell r="H62">
            <v>0</v>
          </cell>
          <cell r="J62">
            <v>0</v>
          </cell>
          <cell r="K62">
            <v>47.0152</v>
          </cell>
          <cell r="L62">
            <v>2874.9731999820001</v>
          </cell>
          <cell r="M62" t="str">
            <v/>
          </cell>
          <cell r="N62">
            <v>0</v>
          </cell>
          <cell r="Q62" t="str">
            <v/>
          </cell>
          <cell r="R62" t="str">
            <v/>
          </cell>
          <cell r="S62">
            <v>1008</v>
          </cell>
          <cell r="X62">
            <v>1</v>
          </cell>
          <cell r="Y62">
            <v>0.97701149425287359</v>
          </cell>
          <cell r="Z62">
            <v>0.70833333333333337</v>
          </cell>
          <cell r="AA62">
            <v>0</v>
          </cell>
          <cell r="AB62" t="str">
            <v/>
          </cell>
          <cell r="AD62">
            <v>99</v>
          </cell>
          <cell r="AE62">
            <v>181</v>
          </cell>
          <cell r="AF62">
            <v>0.92562286272594041</v>
          </cell>
          <cell r="AG62">
            <v>0</v>
          </cell>
          <cell r="AH62" t="str">
            <v/>
          </cell>
          <cell r="AI62">
            <v>7</v>
          </cell>
          <cell r="AJ62">
            <v>241</v>
          </cell>
          <cell r="AK62">
            <v>811.54096106644329</v>
          </cell>
          <cell r="AL62">
            <v>0.16363636363636364</v>
          </cell>
          <cell r="AM62">
            <v>0.33425792613052036</v>
          </cell>
          <cell r="AN62">
            <v>0.47222222222222221</v>
          </cell>
          <cell r="AO62">
            <v>6</v>
          </cell>
          <cell r="AQ62">
            <v>41290</v>
          </cell>
          <cell r="AR62" t="str">
            <v/>
          </cell>
          <cell r="AS62">
            <v>14286</v>
          </cell>
          <cell r="AU62">
            <v>33703</v>
          </cell>
          <cell r="AV62" t="str">
            <v/>
          </cell>
          <cell r="AW62">
            <v>28374</v>
          </cell>
          <cell r="AX62" t="str">
            <v/>
          </cell>
          <cell r="AY62" t="str">
            <v/>
          </cell>
          <cell r="AZ62">
            <v>20449</v>
          </cell>
          <cell r="BA62" t="str">
            <v/>
          </cell>
          <cell r="BB62">
            <v>364.08449992300001</v>
          </cell>
          <cell r="BC62" t="str">
            <v/>
          </cell>
          <cell r="BD62">
            <v>1221.6798997779999</v>
          </cell>
          <cell r="BE62" t="str">
            <v/>
          </cell>
          <cell r="BF62">
            <v>1716.3563993539999</v>
          </cell>
          <cell r="BG62" t="str">
            <v/>
          </cell>
          <cell r="BH62">
            <v>1681</v>
          </cell>
          <cell r="BI62">
            <v>1656</v>
          </cell>
          <cell r="BJ62">
            <v>25</v>
          </cell>
        </row>
        <row r="63">
          <cell r="A63" t="str">
            <v>5D3</v>
          </cell>
          <cell r="B63" t="str">
            <v>Q24</v>
          </cell>
          <cell r="C63" t="str">
            <v/>
          </cell>
          <cell r="D63" t="str">
            <v/>
          </cell>
          <cell r="E63" t="str">
            <v/>
          </cell>
          <cell r="F63">
            <v>1</v>
          </cell>
          <cell r="G63">
            <v>1</v>
          </cell>
          <cell r="H63">
            <v>0</v>
          </cell>
          <cell r="J63">
            <v>0</v>
          </cell>
          <cell r="K63">
            <v>3.5097999889999993</v>
          </cell>
          <cell r="L63">
            <v>840.591300413</v>
          </cell>
          <cell r="M63" t="str">
            <v/>
          </cell>
          <cell r="N63">
            <v>0</v>
          </cell>
          <cell r="Q63" t="str">
            <v/>
          </cell>
          <cell r="R63" t="str">
            <v/>
          </cell>
          <cell r="S63">
            <v>141</v>
          </cell>
          <cell r="X63">
            <v>1</v>
          </cell>
          <cell r="Y63">
            <v>0.98648648648648651</v>
          </cell>
          <cell r="Z63">
            <v>0.90625</v>
          </cell>
          <cell r="AA63">
            <v>0</v>
          </cell>
          <cell r="AB63" t="str">
            <v/>
          </cell>
          <cell r="AD63">
            <v>24</v>
          </cell>
          <cell r="AE63">
            <v>420</v>
          </cell>
          <cell r="AF63">
            <v>0.85970102771722201</v>
          </cell>
          <cell r="AG63">
            <v>0</v>
          </cell>
          <cell r="AH63" t="str">
            <v/>
          </cell>
          <cell r="AI63">
            <v>2</v>
          </cell>
          <cell r="AJ63">
            <v>28</v>
          </cell>
          <cell r="AK63">
            <v>824.60329411089845</v>
          </cell>
          <cell r="AL63">
            <v>0.17842323651452283</v>
          </cell>
          <cell r="AM63">
            <v>0.36999813111281848</v>
          </cell>
          <cell r="AN63">
            <v>0.38709677419354838</v>
          </cell>
          <cell r="AO63">
            <v>39</v>
          </cell>
          <cell r="AQ63">
            <v>34786</v>
          </cell>
          <cell r="AR63" t="str">
            <v/>
          </cell>
          <cell r="AS63">
            <v>14963</v>
          </cell>
          <cell r="AU63">
            <v>30072</v>
          </cell>
          <cell r="AV63" t="str">
            <v/>
          </cell>
          <cell r="AW63">
            <v>23116</v>
          </cell>
          <cell r="AX63" t="str">
            <v/>
          </cell>
          <cell r="AY63" t="str">
            <v/>
          </cell>
          <cell r="AZ63">
            <v>14814</v>
          </cell>
          <cell r="BA63" t="str">
            <v/>
          </cell>
          <cell r="BB63">
            <v>261.00019968699996</v>
          </cell>
          <cell r="BC63" t="str">
            <v/>
          </cell>
          <cell r="BD63">
            <v>652.63559940100004</v>
          </cell>
          <cell r="BE63" t="str">
            <v/>
          </cell>
          <cell r="BF63">
            <v>976.20609905600008</v>
          </cell>
          <cell r="BG63" t="str">
            <v/>
          </cell>
          <cell r="BH63">
            <v>66</v>
          </cell>
          <cell r="BI63">
            <v>66</v>
          </cell>
          <cell r="BJ63">
            <v>66</v>
          </cell>
        </row>
        <row r="64">
          <cell r="A64" t="str">
            <v>5D4</v>
          </cell>
          <cell r="B64" t="str">
            <v>Q13</v>
          </cell>
          <cell r="C64" t="str">
            <v/>
          </cell>
          <cell r="D64" t="str">
            <v/>
          </cell>
          <cell r="E64" t="str">
            <v/>
          </cell>
          <cell r="F64">
            <v>1</v>
          </cell>
          <cell r="G64">
            <v>1</v>
          </cell>
          <cell r="H64">
            <v>0</v>
          </cell>
          <cell r="J64">
            <v>0</v>
          </cell>
          <cell r="K64">
            <v>6</v>
          </cell>
          <cell r="L64">
            <v>49.090166625999991</v>
          </cell>
          <cell r="M64" t="str">
            <v/>
          </cell>
          <cell r="N64">
            <v>8</v>
          </cell>
          <cell r="Q64" t="str">
            <v/>
          </cell>
          <cell r="R64" t="str">
            <v/>
          </cell>
          <cell r="S64">
            <v>372</v>
          </cell>
          <cell r="X64">
            <v>1</v>
          </cell>
          <cell r="Y64">
            <v>0.97142857142857142</v>
          </cell>
          <cell r="Z64">
            <v>0.95238095238095233</v>
          </cell>
          <cell r="AA64">
            <v>0</v>
          </cell>
          <cell r="AB64" t="str">
            <v/>
          </cell>
          <cell r="AD64">
            <v>0</v>
          </cell>
          <cell r="AE64">
            <v>56</v>
          </cell>
          <cell r="AF64">
            <v>0.72109962406015038</v>
          </cell>
          <cell r="AG64">
            <v>0</v>
          </cell>
          <cell r="AH64" t="str">
            <v/>
          </cell>
          <cell r="AI64">
            <v>1.6</v>
          </cell>
          <cell r="AJ64">
            <v>1</v>
          </cell>
          <cell r="AK64">
            <v>676.26275844019892</v>
          </cell>
          <cell r="AL64" t="str">
            <v/>
          </cell>
          <cell r="AM64">
            <v>0.29197305610371854</v>
          </cell>
          <cell r="AN64">
            <v>0.15</v>
          </cell>
          <cell r="AO64">
            <v>86</v>
          </cell>
          <cell r="AQ64">
            <v>22557</v>
          </cell>
          <cell r="AR64" t="str">
            <v/>
          </cell>
          <cell r="AS64">
            <v>7081</v>
          </cell>
          <cell r="AU64">
            <v>17601</v>
          </cell>
          <cell r="AV64" t="str">
            <v/>
          </cell>
          <cell r="AW64">
            <v>13188</v>
          </cell>
          <cell r="AX64" t="str">
            <v/>
          </cell>
          <cell r="AY64" t="str">
            <v/>
          </cell>
          <cell r="AZ64">
            <v>11095</v>
          </cell>
          <cell r="BA64" t="str">
            <v/>
          </cell>
          <cell r="BB64">
            <v>223.14255862599998</v>
          </cell>
          <cell r="BC64">
            <v>76</v>
          </cell>
          <cell r="BD64">
            <v>359.24153046599997</v>
          </cell>
          <cell r="BE64" t="str">
            <v/>
          </cell>
          <cell r="BF64">
            <v>655.44979200500006</v>
          </cell>
          <cell r="BG64" t="str">
            <v/>
          </cell>
          <cell r="BH64">
            <v>267</v>
          </cell>
          <cell r="BI64">
            <v>39</v>
          </cell>
          <cell r="BJ64">
            <v>2</v>
          </cell>
        </row>
        <row r="65">
          <cell r="A65" t="str">
            <v>5D5</v>
          </cell>
          <cell r="B65" t="str">
            <v>Q13</v>
          </cell>
          <cell r="C65" t="str">
            <v/>
          </cell>
          <cell r="D65" t="str">
            <v/>
          </cell>
          <cell r="E65">
            <v>1</v>
          </cell>
          <cell r="F65">
            <v>1</v>
          </cell>
          <cell r="G65">
            <v>1</v>
          </cell>
          <cell r="H65">
            <v>0</v>
          </cell>
          <cell r="J65">
            <v>0</v>
          </cell>
          <cell r="K65">
            <v>1</v>
          </cell>
          <cell r="L65">
            <v>31.564971399999997</v>
          </cell>
          <cell r="M65" t="str">
            <v/>
          </cell>
          <cell r="N65">
            <v>4</v>
          </cell>
          <cell r="Q65" t="str">
            <v/>
          </cell>
          <cell r="R65" t="str">
            <v/>
          </cell>
          <cell r="S65">
            <v>728</v>
          </cell>
          <cell r="X65">
            <v>1</v>
          </cell>
          <cell r="Y65">
            <v>0.94444444444444442</v>
          </cell>
          <cell r="Z65">
            <v>1</v>
          </cell>
          <cell r="AA65">
            <v>0</v>
          </cell>
          <cell r="AB65" t="str">
            <v/>
          </cell>
          <cell r="AD65">
            <v>0</v>
          </cell>
          <cell r="AE65">
            <v>121</v>
          </cell>
          <cell r="AF65">
            <v>0.70256991685563119</v>
          </cell>
          <cell r="AG65">
            <v>0</v>
          </cell>
          <cell r="AH65" t="str">
            <v/>
          </cell>
          <cell r="AI65">
            <v>0</v>
          </cell>
          <cell r="AJ65">
            <v>0</v>
          </cell>
          <cell r="AK65">
            <v>643.16260901774592</v>
          </cell>
          <cell r="AL65" t="str">
            <v/>
          </cell>
          <cell r="AM65">
            <v>0.23394422027481024</v>
          </cell>
          <cell r="AN65">
            <v>0.25</v>
          </cell>
          <cell r="AO65">
            <v>47</v>
          </cell>
          <cell r="AQ65">
            <v>14002</v>
          </cell>
          <cell r="AR65" t="str">
            <v/>
          </cell>
          <cell r="AS65">
            <v>3831</v>
          </cell>
          <cell r="AU65">
            <v>10480</v>
          </cell>
          <cell r="AV65" t="str">
            <v/>
          </cell>
          <cell r="AW65">
            <v>8176</v>
          </cell>
          <cell r="AX65" t="str">
            <v/>
          </cell>
          <cell r="AY65" t="str">
            <v/>
          </cell>
          <cell r="AZ65">
            <v>6530</v>
          </cell>
          <cell r="BA65" t="str">
            <v/>
          </cell>
          <cell r="BB65">
            <v>133.948971597</v>
          </cell>
          <cell r="BC65">
            <v>42</v>
          </cell>
          <cell r="BD65">
            <v>211.20732735800001</v>
          </cell>
          <cell r="BE65" t="str">
            <v/>
          </cell>
          <cell r="BF65">
            <v>373.06195683599998</v>
          </cell>
          <cell r="BG65" t="str">
            <v/>
          </cell>
          <cell r="BH65">
            <v>146</v>
          </cell>
          <cell r="BI65">
            <v>20</v>
          </cell>
          <cell r="BJ65">
            <v>0</v>
          </cell>
        </row>
        <row r="66">
          <cell r="A66" t="str">
            <v>5D6</v>
          </cell>
          <cell r="B66" t="str">
            <v>Q13</v>
          </cell>
          <cell r="C66" t="str">
            <v/>
          </cell>
          <cell r="D66" t="str">
            <v/>
          </cell>
          <cell r="E66">
            <v>1</v>
          </cell>
          <cell r="F66">
            <v>1</v>
          </cell>
          <cell r="G66">
            <v>1</v>
          </cell>
          <cell r="H66">
            <v>0</v>
          </cell>
          <cell r="J66">
            <v>0</v>
          </cell>
          <cell r="K66">
            <v>11</v>
          </cell>
          <cell r="L66">
            <v>90.272543911000014</v>
          </cell>
          <cell r="M66" t="str">
            <v/>
          </cell>
          <cell r="N66">
            <v>4</v>
          </cell>
          <cell r="Q66" t="str">
            <v/>
          </cell>
          <cell r="R66" t="str">
            <v/>
          </cell>
          <cell r="S66">
            <v>496</v>
          </cell>
          <cell r="X66">
            <v>1</v>
          </cell>
          <cell r="Y66">
            <v>1</v>
          </cell>
          <cell r="Z66">
            <v>0.9375</v>
          </cell>
          <cell r="AA66">
            <v>0</v>
          </cell>
          <cell r="AB66" t="str">
            <v/>
          </cell>
          <cell r="AD66">
            <v>10</v>
          </cell>
          <cell r="AE66">
            <v>133</v>
          </cell>
          <cell r="AF66">
            <v>0.921394677119868</v>
          </cell>
          <cell r="AG66">
            <v>0</v>
          </cell>
          <cell r="AH66" t="str">
            <v/>
          </cell>
          <cell r="AI66">
            <v>3.6</v>
          </cell>
          <cell r="AJ66">
            <v>31</v>
          </cell>
          <cell r="AK66">
            <v>786.19118613932892</v>
          </cell>
          <cell r="AL66" t="str">
            <v/>
          </cell>
          <cell r="AM66">
            <v>0.27665082492948495</v>
          </cell>
          <cell r="AN66">
            <v>0.53125</v>
          </cell>
          <cell r="AO66">
            <v>103</v>
          </cell>
          <cell r="AQ66">
            <v>24685</v>
          </cell>
          <cell r="AR66" t="str">
            <v/>
          </cell>
          <cell r="AS66">
            <v>8128</v>
          </cell>
          <cell r="AU66">
            <v>20071</v>
          </cell>
          <cell r="AV66" t="str">
            <v/>
          </cell>
          <cell r="AW66">
            <v>16870</v>
          </cell>
          <cell r="AX66" t="str">
            <v/>
          </cell>
          <cell r="AY66" t="str">
            <v/>
          </cell>
          <cell r="AZ66">
            <v>13974</v>
          </cell>
          <cell r="BA66" t="str">
            <v/>
          </cell>
          <cell r="BB66">
            <v>312.48082457499999</v>
          </cell>
          <cell r="BC66">
            <v>96</v>
          </cell>
          <cell r="BD66">
            <v>487.82824249800001</v>
          </cell>
          <cell r="BE66" t="str">
            <v/>
          </cell>
          <cell r="BF66">
            <v>875.29096867199996</v>
          </cell>
          <cell r="BG66" t="str">
            <v/>
          </cell>
          <cell r="BH66">
            <v>314</v>
          </cell>
          <cell r="BI66">
            <v>46</v>
          </cell>
          <cell r="BJ66">
            <v>0</v>
          </cell>
        </row>
        <row r="67">
          <cell r="A67" t="str">
            <v>5D7</v>
          </cell>
          <cell r="B67" t="str">
            <v>Q09</v>
          </cell>
          <cell r="C67" t="str">
            <v/>
          </cell>
          <cell r="D67" t="str">
            <v/>
          </cell>
          <cell r="E67" t="str">
            <v/>
          </cell>
          <cell r="F67">
            <v>1</v>
          </cell>
          <cell r="G67">
            <v>1</v>
          </cell>
          <cell r="H67">
            <v>0</v>
          </cell>
          <cell r="J67">
            <v>0</v>
          </cell>
          <cell r="K67">
            <v>45.020200000000003</v>
          </cell>
          <cell r="L67">
            <v>253.139699998</v>
          </cell>
          <cell r="M67" t="str">
            <v/>
          </cell>
          <cell r="N67">
            <v>0</v>
          </cell>
          <cell r="Q67" t="str">
            <v/>
          </cell>
          <cell r="R67">
            <v>1</v>
          </cell>
          <cell r="S67">
            <v>870</v>
          </cell>
          <cell r="X67">
            <v>1</v>
          </cell>
          <cell r="Y67">
            <v>0.98969072164948457</v>
          </cell>
          <cell r="Z67">
            <v>0.97142857142857142</v>
          </cell>
          <cell r="AA67">
            <v>0</v>
          </cell>
          <cell r="AB67" t="str">
            <v/>
          </cell>
          <cell r="AD67">
            <v>166</v>
          </cell>
          <cell r="AE67">
            <v>814</v>
          </cell>
          <cell r="AF67">
            <v>0.98712494402149575</v>
          </cell>
          <cell r="AG67">
            <v>0</v>
          </cell>
          <cell r="AH67" t="str">
            <v/>
          </cell>
          <cell r="AI67">
            <v>3</v>
          </cell>
          <cell r="AJ67">
            <v>284</v>
          </cell>
          <cell r="AK67">
            <v>1054.2900873323131</v>
          </cell>
          <cell r="AL67">
            <v>0.22721437740693196</v>
          </cell>
          <cell r="AM67">
            <v>0.27937027684509441</v>
          </cell>
          <cell r="AN67">
            <v>0.35632183908045978</v>
          </cell>
          <cell r="AO67">
            <v>46</v>
          </cell>
          <cell r="AQ67">
            <v>53952</v>
          </cell>
          <cell r="AR67" t="str">
            <v/>
          </cell>
          <cell r="AS67">
            <v>36524</v>
          </cell>
          <cell r="AU67">
            <v>47569</v>
          </cell>
          <cell r="AV67" t="str">
            <v/>
          </cell>
          <cell r="AW67">
            <v>38817</v>
          </cell>
          <cell r="AX67" t="str">
            <v/>
          </cell>
          <cell r="AY67" t="str">
            <v/>
          </cell>
          <cell r="AZ67">
            <v>35169</v>
          </cell>
          <cell r="BA67" t="str">
            <v/>
          </cell>
          <cell r="BB67">
            <v>717.19139986000005</v>
          </cell>
          <cell r="BC67">
            <v>148</v>
          </cell>
          <cell r="BD67">
            <v>1101.3765998280001</v>
          </cell>
          <cell r="BE67" t="str">
            <v/>
          </cell>
          <cell r="BF67">
            <v>1969.3962996130001</v>
          </cell>
          <cell r="BG67" t="str">
            <v/>
          </cell>
          <cell r="BH67">
            <v>379</v>
          </cell>
          <cell r="BI67">
            <v>379</v>
          </cell>
          <cell r="BJ67">
            <v>0</v>
          </cell>
        </row>
        <row r="68">
          <cell r="A68" t="str">
            <v>5D8</v>
          </cell>
          <cell r="B68" t="str">
            <v>Q09</v>
          </cell>
          <cell r="C68" t="str">
            <v/>
          </cell>
          <cell r="D68" t="str">
            <v/>
          </cell>
          <cell r="E68" t="str">
            <v/>
          </cell>
          <cell r="F68">
            <v>1</v>
          </cell>
          <cell r="G68">
            <v>1</v>
          </cell>
          <cell r="H68">
            <v>0</v>
          </cell>
          <cell r="J68">
            <v>0</v>
          </cell>
          <cell r="K68">
            <v>138</v>
          </cell>
          <cell r="L68">
            <v>649</v>
          </cell>
          <cell r="M68" t="str">
            <v/>
          </cell>
          <cell r="N68">
            <v>0</v>
          </cell>
          <cell r="Q68" t="str">
            <v/>
          </cell>
          <cell r="R68" t="str">
            <v/>
          </cell>
          <cell r="S68">
            <v>328</v>
          </cell>
          <cell r="X68">
            <v>1</v>
          </cell>
          <cell r="Y68">
            <v>0.9885057471264368</v>
          </cell>
          <cell r="Z68">
            <v>0.93023255813953487</v>
          </cell>
          <cell r="AA68">
            <v>0</v>
          </cell>
          <cell r="AB68" t="str">
            <v/>
          </cell>
          <cell r="AD68">
            <v>78</v>
          </cell>
          <cell r="AE68">
            <v>528</v>
          </cell>
          <cell r="AF68">
            <v>0.75535672239227691</v>
          </cell>
          <cell r="AG68">
            <v>0</v>
          </cell>
          <cell r="AH68" t="str">
            <v/>
          </cell>
          <cell r="AI68">
            <v>4</v>
          </cell>
          <cell r="AJ68">
            <v>53</v>
          </cell>
          <cell r="AK68">
            <v>1227.8510353353252</v>
          </cell>
          <cell r="AL68">
            <v>0.24015009380863039</v>
          </cell>
          <cell r="AM68">
            <v>0.25064902489496454</v>
          </cell>
          <cell r="AN68">
            <v>0.31578947368421051</v>
          </cell>
          <cell r="AO68">
            <v>209</v>
          </cell>
          <cell r="AQ68">
            <v>44470</v>
          </cell>
          <cell r="AR68" t="str">
            <v/>
          </cell>
          <cell r="AS68">
            <v>25298</v>
          </cell>
          <cell r="AU68">
            <v>39204</v>
          </cell>
          <cell r="AV68" t="str">
            <v/>
          </cell>
          <cell r="AW68">
            <v>33162</v>
          </cell>
          <cell r="AX68" t="str">
            <v/>
          </cell>
          <cell r="AY68" t="str">
            <v/>
          </cell>
          <cell r="AZ68">
            <v>27090</v>
          </cell>
          <cell r="BA68" t="str">
            <v/>
          </cell>
          <cell r="BB68">
            <v>596.29680000899998</v>
          </cell>
          <cell r="BC68">
            <v>386</v>
          </cell>
          <cell r="BD68">
            <v>761.02480001100002</v>
          </cell>
          <cell r="BE68" t="str">
            <v/>
          </cell>
          <cell r="BF68">
            <v>1495.1624000249999</v>
          </cell>
          <cell r="BG68" t="str">
            <v/>
          </cell>
          <cell r="BH68">
            <v>541</v>
          </cell>
          <cell r="BI68">
            <v>541</v>
          </cell>
          <cell r="BJ68">
            <v>0</v>
          </cell>
        </row>
        <row r="69">
          <cell r="A69" t="str">
            <v>5D9</v>
          </cell>
          <cell r="B69" t="str">
            <v>Q10</v>
          </cell>
          <cell r="C69" t="str">
            <v/>
          </cell>
          <cell r="D69" t="str">
            <v/>
          </cell>
          <cell r="E69" t="str">
            <v/>
          </cell>
          <cell r="F69">
            <v>1</v>
          </cell>
          <cell r="G69">
            <v>1</v>
          </cell>
          <cell r="H69">
            <v>0</v>
          </cell>
          <cell r="J69">
            <v>0</v>
          </cell>
          <cell r="K69">
            <v>89</v>
          </cell>
          <cell r="L69">
            <v>384</v>
          </cell>
          <cell r="M69" t="str">
            <v/>
          </cell>
          <cell r="N69">
            <v>0</v>
          </cell>
          <cell r="Q69" t="str">
            <v/>
          </cell>
          <cell r="R69" t="str">
            <v/>
          </cell>
          <cell r="S69">
            <v>9</v>
          </cell>
          <cell r="X69">
            <v>1</v>
          </cell>
          <cell r="Y69">
            <v>0.97058823529411764</v>
          </cell>
          <cell r="Z69">
            <v>0.92307692307692313</v>
          </cell>
          <cell r="AA69">
            <v>0</v>
          </cell>
          <cell r="AB69" t="str">
            <v/>
          </cell>
          <cell r="AD69">
            <v>42</v>
          </cell>
          <cell r="AE69">
            <v>281</v>
          </cell>
          <cell r="AF69">
            <v>0.84482758620689657</v>
          </cell>
          <cell r="AG69">
            <v>0</v>
          </cell>
          <cell r="AH69" t="str">
            <v/>
          </cell>
          <cell r="AI69">
            <v>7</v>
          </cell>
          <cell r="AJ69">
            <v>235</v>
          </cell>
          <cell r="AK69">
            <v>1865.0637604628953</v>
          </cell>
          <cell r="AL69">
            <v>0.27301587301587299</v>
          </cell>
          <cell r="AM69" t="str">
            <v/>
          </cell>
          <cell r="AN69">
            <v>0.26315789473684209</v>
          </cell>
          <cell r="AO69">
            <v>-5984</v>
          </cell>
          <cell r="AQ69">
            <v>16787</v>
          </cell>
          <cell r="AR69" t="str">
            <v/>
          </cell>
          <cell r="AS69">
            <v>7282</v>
          </cell>
          <cell r="AU69">
            <v>14534</v>
          </cell>
          <cell r="AV69" t="str">
            <v/>
          </cell>
          <cell r="AW69">
            <v>12848</v>
          </cell>
          <cell r="AX69" t="str">
            <v/>
          </cell>
          <cell r="AY69" t="str">
            <v/>
          </cell>
          <cell r="AZ69">
            <v>10849</v>
          </cell>
          <cell r="BA69" t="str">
            <v/>
          </cell>
          <cell r="BB69">
            <v>229.06339999799999</v>
          </cell>
          <cell r="BC69">
            <v>181</v>
          </cell>
          <cell r="BD69">
            <v>397.07739999800003</v>
          </cell>
          <cell r="BE69" t="str">
            <v/>
          </cell>
          <cell r="BF69">
            <v>762.17619999600004</v>
          </cell>
          <cell r="BG69" t="str">
            <v/>
          </cell>
          <cell r="BH69">
            <v>49</v>
          </cell>
          <cell r="BI69">
            <v>19</v>
          </cell>
          <cell r="BJ69">
            <v>0</v>
          </cell>
        </row>
        <row r="70">
          <cell r="A70" t="str">
            <v>5DC</v>
          </cell>
          <cell r="B70" t="str">
            <v>Q03</v>
          </cell>
          <cell r="C70" t="str">
            <v/>
          </cell>
          <cell r="D70" t="str">
            <v/>
          </cell>
          <cell r="E70">
            <v>1</v>
          </cell>
          <cell r="F70">
            <v>1</v>
          </cell>
          <cell r="G70">
            <v>1</v>
          </cell>
          <cell r="H70">
            <v>0</v>
          </cell>
          <cell r="J70">
            <v>0</v>
          </cell>
          <cell r="K70">
            <v>6.917999977</v>
          </cell>
          <cell r="L70">
            <v>154.465332381</v>
          </cell>
          <cell r="M70" t="str">
            <v/>
          </cell>
          <cell r="N70">
            <v>0</v>
          </cell>
          <cell r="Q70" t="str">
            <v/>
          </cell>
          <cell r="R70" t="str">
            <v/>
          </cell>
          <cell r="S70" t="str">
            <v/>
          </cell>
          <cell r="X70">
            <v>1</v>
          </cell>
          <cell r="Y70">
            <v>1</v>
          </cell>
          <cell r="Z70">
            <v>1</v>
          </cell>
          <cell r="AA70">
            <v>0</v>
          </cell>
          <cell r="AB70" t="str">
            <v/>
          </cell>
          <cell r="AD70">
            <v>7</v>
          </cell>
          <cell r="AE70">
            <v>209</v>
          </cell>
          <cell r="AF70">
            <v>0.9093949528732137</v>
          </cell>
          <cell r="AG70">
            <v>0</v>
          </cell>
          <cell r="AH70" t="str">
            <v/>
          </cell>
          <cell r="AI70">
            <v>1</v>
          </cell>
          <cell r="AJ70">
            <v>94</v>
          </cell>
          <cell r="AK70">
            <v>937.1231135304281</v>
          </cell>
          <cell r="AL70">
            <v>0.21900826446280991</v>
          </cell>
          <cell r="AM70">
            <v>0.28423674498428081</v>
          </cell>
          <cell r="AN70">
            <v>0.5714285714285714</v>
          </cell>
          <cell r="AO70">
            <v>-615</v>
          </cell>
          <cell r="AQ70">
            <v>17892</v>
          </cell>
          <cell r="AR70" t="str">
            <v/>
          </cell>
          <cell r="AS70">
            <v>8459</v>
          </cell>
          <cell r="AU70">
            <v>13271</v>
          </cell>
          <cell r="AV70" t="str">
            <v/>
          </cell>
          <cell r="AW70">
            <v>12199</v>
          </cell>
          <cell r="AX70" t="str">
            <v/>
          </cell>
          <cell r="AY70" t="str">
            <v/>
          </cell>
          <cell r="AZ70">
            <v>7457</v>
          </cell>
          <cell r="BA70" t="str">
            <v/>
          </cell>
          <cell r="BB70">
            <v>198.26394184700001</v>
          </cell>
          <cell r="BC70" t="str">
            <v/>
          </cell>
          <cell r="BD70">
            <v>263.38470822400001</v>
          </cell>
          <cell r="BE70" t="str">
            <v/>
          </cell>
          <cell r="BF70">
            <v>462.00826933900004</v>
          </cell>
          <cell r="BG70" t="str">
            <v/>
          </cell>
          <cell r="BH70">
            <v>69</v>
          </cell>
          <cell r="BI70">
            <v>66</v>
          </cell>
          <cell r="BJ70">
            <v>0</v>
          </cell>
        </row>
        <row r="71">
          <cell r="A71" t="str">
            <v>5DD</v>
          </cell>
          <cell r="B71" t="str">
            <v>Q13</v>
          </cell>
          <cell r="C71" t="str">
            <v/>
          </cell>
          <cell r="D71" t="str">
            <v/>
          </cell>
          <cell r="E71" t="str">
            <v/>
          </cell>
          <cell r="F71">
            <v>1</v>
          </cell>
          <cell r="G71">
            <v>1</v>
          </cell>
          <cell r="H71">
            <v>0</v>
          </cell>
          <cell r="J71">
            <v>0</v>
          </cell>
          <cell r="K71">
            <v>9.750199984</v>
          </cell>
          <cell r="L71">
            <v>1036.8677861759998</v>
          </cell>
          <cell r="M71" t="str">
            <v/>
          </cell>
          <cell r="N71">
            <v>0</v>
          </cell>
          <cell r="Q71" t="str">
            <v/>
          </cell>
          <cell r="R71">
            <v>0.97058823529411764</v>
          </cell>
          <cell r="S71">
            <v>277</v>
          </cell>
          <cell r="X71">
            <v>0.99694189602446481</v>
          </cell>
          <cell r="Y71">
            <v>0.9907407407407407</v>
          </cell>
          <cell r="Z71">
            <v>0.81578947368421051</v>
          </cell>
          <cell r="AA71">
            <v>0</v>
          </cell>
          <cell r="AB71" t="str">
            <v/>
          </cell>
          <cell r="AD71">
            <v>3</v>
          </cell>
          <cell r="AE71">
            <v>589</v>
          </cell>
          <cell r="AF71">
            <v>0.71177583566087033</v>
          </cell>
          <cell r="AG71">
            <v>0</v>
          </cell>
          <cell r="AH71" t="str">
            <v/>
          </cell>
          <cell r="AI71">
            <v>1</v>
          </cell>
          <cell r="AJ71">
            <v>30</v>
          </cell>
          <cell r="AK71">
            <v>740.17174820767343</v>
          </cell>
          <cell r="AL71" t="str">
            <v/>
          </cell>
          <cell r="AM71">
            <v>0.29406859252542261</v>
          </cell>
          <cell r="AN71">
            <v>0.26</v>
          </cell>
          <cell r="AO71">
            <v>104</v>
          </cell>
          <cell r="AQ71">
            <v>65426</v>
          </cell>
          <cell r="AR71" t="str">
            <v/>
          </cell>
          <cell r="AS71">
            <v>30705</v>
          </cell>
          <cell r="AU71">
            <v>54070</v>
          </cell>
          <cell r="AV71" t="str">
            <v/>
          </cell>
          <cell r="AW71">
            <v>30723</v>
          </cell>
          <cell r="AX71" t="str">
            <v/>
          </cell>
          <cell r="AY71" t="str">
            <v/>
          </cell>
          <cell r="AZ71">
            <v>31342</v>
          </cell>
          <cell r="BA71" t="str">
            <v/>
          </cell>
          <cell r="BB71">
            <v>667.9988524800001</v>
          </cell>
          <cell r="BC71">
            <v>1.679999985</v>
          </cell>
          <cell r="BD71">
            <v>1330.935612754</v>
          </cell>
          <cell r="BE71">
            <v>0.16999999599999999</v>
          </cell>
          <cell r="BF71">
            <v>2064.0322666789998</v>
          </cell>
          <cell r="BG71" t="str">
            <v/>
          </cell>
          <cell r="BH71">
            <v>530</v>
          </cell>
          <cell r="BI71">
            <v>530</v>
          </cell>
          <cell r="BJ71">
            <v>156</v>
          </cell>
        </row>
        <row r="72">
          <cell r="A72" t="str">
            <v>5DF</v>
          </cell>
          <cell r="B72" t="str">
            <v>Q17</v>
          </cell>
          <cell r="C72" t="str">
            <v/>
          </cell>
          <cell r="D72" t="str">
            <v/>
          </cell>
          <cell r="E72" t="str">
            <v/>
          </cell>
          <cell r="F72">
            <v>1</v>
          </cell>
          <cell r="G72">
            <v>1</v>
          </cell>
          <cell r="H72">
            <v>0</v>
          </cell>
          <cell r="J72">
            <v>13</v>
          </cell>
          <cell r="K72">
            <v>16.120148412000002</v>
          </cell>
          <cell r="L72">
            <v>803.12826260400004</v>
          </cell>
          <cell r="M72" t="str">
            <v/>
          </cell>
          <cell r="N72">
            <v>0</v>
          </cell>
          <cell r="Q72" t="str">
            <v/>
          </cell>
          <cell r="R72" t="str">
            <v/>
          </cell>
          <cell r="S72">
            <v>428</v>
          </cell>
          <cell r="X72">
            <v>1</v>
          </cell>
          <cell r="Y72">
            <v>1</v>
          </cell>
          <cell r="Z72">
            <v>0.95833333333333337</v>
          </cell>
          <cell r="AA72">
            <v>0</v>
          </cell>
          <cell r="AB72" t="str">
            <v/>
          </cell>
          <cell r="AD72">
            <v>0</v>
          </cell>
          <cell r="AE72">
            <v>315</v>
          </cell>
          <cell r="AF72">
            <v>2.3321333542025355E-2</v>
          </cell>
          <cell r="AG72">
            <v>0</v>
          </cell>
          <cell r="AH72" t="str">
            <v/>
          </cell>
          <cell r="AI72">
            <v>0</v>
          </cell>
          <cell r="AJ72">
            <v>125</v>
          </cell>
          <cell r="AK72">
            <v>582.20773171867722</v>
          </cell>
          <cell r="AL72">
            <v>0.14566284779050737</v>
          </cell>
          <cell r="AM72">
            <v>0.29609109879926127</v>
          </cell>
          <cell r="AN72">
            <v>0.56862745098039214</v>
          </cell>
          <cell r="AO72">
            <v>-4375</v>
          </cell>
          <cell r="AQ72">
            <v>37378</v>
          </cell>
          <cell r="AR72" t="str">
            <v/>
          </cell>
          <cell r="AS72">
            <v>23957</v>
          </cell>
          <cell r="AU72">
            <v>29647</v>
          </cell>
          <cell r="AV72" t="str">
            <v/>
          </cell>
          <cell r="AW72">
            <v>23050</v>
          </cell>
          <cell r="AX72" t="str">
            <v/>
          </cell>
          <cell r="AY72" t="str">
            <v/>
          </cell>
          <cell r="AZ72">
            <v>15066</v>
          </cell>
          <cell r="BA72" t="str">
            <v/>
          </cell>
          <cell r="BB72">
            <v>378.69616704700002</v>
          </cell>
          <cell r="BC72" t="str">
            <v/>
          </cell>
          <cell r="BD72">
            <v>761.12608995999994</v>
          </cell>
          <cell r="BE72" t="str">
            <v/>
          </cell>
          <cell r="BF72">
            <v>925.65178318000005</v>
          </cell>
          <cell r="BG72" t="str">
            <v/>
          </cell>
          <cell r="BH72">
            <v>132</v>
          </cell>
          <cell r="BI72">
            <v>132</v>
          </cell>
          <cell r="BJ72">
            <v>0</v>
          </cell>
        </row>
        <row r="73">
          <cell r="A73" t="str">
            <v>5DG</v>
          </cell>
          <cell r="B73" t="str">
            <v>Q17</v>
          </cell>
          <cell r="C73" t="str">
            <v/>
          </cell>
          <cell r="D73" t="str">
            <v/>
          </cell>
          <cell r="E73" t="str">
            <v/>
          </cell>
          <cell r="F73">
            <v>1</v>
          </cell>
          <cell r="G73">
            <v>1</v>
          </cell>
          <cell r="H73">
            <v>1</v>
          </cell>
          <cell r="J73">
            <v>14</v>
          </cell>
          <cell r="K73">
            <v>67.109137709999999</v>
          </cell>
          <cell r="L73">
            <v>248.62113043200003</v>
          </cell>
          <cell r="M73" t="str">
            <v/>
          </cell>
          <cell r="N73">
            <v>0</v>
          </cell>
          <cell r="Q73" t="str">
            <v/>
          </cell>
          <cell r="R73" t="str">
            <v/>
          </cell>
          <cell r="S73">
            <v>313</v>
          </cell>
          <cell r="X73">
            <v>1</v>
          </cell>
          <cell r="Y73">
            <v>0.9821428571428571</v>
          </cell>
          <cell r="Z73">
            <v>0.96153846153846156</v>
          </cell>
          <cell r="AA73">
            <v>0</v>
          </cell>
          <cell r="AB73" t="str">
            <v/>
          </cell>
          <cell r="AD73">
            <v>0</v>
          </cell>
          <cell r="AE73">
            <v>251</v>
          </cell>
          <cell r="AF73">
            <v>0.8581754248876734</v>
          </cell>
          <cell r="AG73">
            <v>0</v>
          </cell>
          <cell r="AH73" t="str">
            <v/>
          </cell>
          <cell r="AI73">
            <v>2</v>
          </cell>
          <cell r="AJ73">
            <v>168</v>
          </cell>
          <cell r="AK73">
            <v>1003.5641414097187</v>
          </cell>
          <cell r="AL73">
            <v>0.25566343042071199</v>
          </cell>
          <cell r="AM73">
            <v>0.38020282102103259</v>
          </cell>
          <cell r="AN73">
            <v>0.30303030303030304</v>
          </cell>
          <cell r="AO73">
            <v>-6555</v>
          </cell>
          <cell r="AQ73">
            <v>29499</v>
          </cell>
          <cell r="AR73" t="str">
            <v/>
          </cell>
          <cell r="AS73">
            <v>18106</v>
          </cell>
          <cell r="AU73">
            <v>25156</v>
          </cell>
          <cell r="AV73" t="str">
            <v/>
          </cell>
          <cell r="AW73">
            <v>13629</v>
          </cell>
          <cell r="AX73" t="str">
            <v/>
          </cell>
          <cell r="AY73" t="str">
            <v/>
          </cell>
          <cell r="AZ73">
            <v>11950</v>
          </cell>
          <cell r="BA73" t="str">
            <v/>
          </cell>
          <cell r="BB73">
            <v>280.85772640699997</v>
          </cell>
          <cell r="BC73">
            <v>1</v>
          </cell>
          <cell r="BD73">
            <v>405.47608548599999</v>
          </cell>
          <cell r="BE73" t="str">
            <v/>
          </cell>
          <cell r="BF73">
            <v>789.37800836600002</v>
          </cell>
          <cell r="BG73" t="str">
            <v/>
          </cell>
          <cell r="BH73">
            <v>64</v>
          </cell>
          <cell r="BI73">
            <v>0</v>
          </cell>
          <cell r="BJ73">
            <v>0</v>
          </cell>
        </row>
        <row r="74">
          <cell r="A74" t="str">
            <v>5DH</v>
          </cell>
          <cell r="B74" t="str">
            <v>Q20</v>
          </cell>
          <cell r="C74" t="str">
            <v/>
          </cell>
          <cell r="D74" t="str">
            <v/>
          </cell>
          <cell r="E74">
            <v>0.99952651515151514</v>
          </cell>
          <cell r="F74">
            <v>1</v>
          </cell>
          <cell r="G74">
            <v>1</v>
          </cell>
          <cell r="H74">
            <v>0</v>
          </cell>
          <cell r="J74">
            <v>2</v>
          </cell>
          <cell r="K74">
            <v>3.0360729887</v>
          </cell>
          <cell r="L74">
            <v>1745.0868640427002</v>
          </cell>
          <cell r="M74">
            <v>74</v>
          </cell>
          <cell r="N74">
            <v>0</v>
          </cell>
          <cell r="Q74">
            <v>1</v>
          </cell>
          <cell r="R74">
            <v>1</v>
          </cell>
          <cell r="S74">
            <v>15</v>
          </cell>
          <cell r="X74">
            <v>0.98275862068965514</v>
          </cell>
          <cell r="Y74">
            <v>1</v>
          </cell>
          <cell r="Z74">
            <v>0.90909090909090906</v>
          </cell>
          <cell r="AA74">
            <v>0</v>
          </cell>
          <cell r="AB74" t="str">
            <v/>
          </cell>
          <cell r="AD74">
            <v>4</v>
          </cell>
          <cell r="AE74">
            <v>93</v>
          </cell>
          <cell r="AF74">
            <v>0.67949020533396276</v>
          </cell>
          <cell r="AG74">
            <v>0</v>
          </cell>
          <cell r="AH74" t="str">
            <v/>
          </cell>
          <cell r="AI74">
            <v>0</v>
          </cell>
          <cell r="AJ74">
            <v>0</v>
          </cell>
          <cell r="AK74">
            <v>657.64807214875611</v>
          </cell>
          <cell r="AL74" t="str">
            <v/>
          </cell>
          <cell r="AM74">
            <v>0.29249854410003406</v>
          </cell>
          <cell r="AN74">
            <v>0.54838709677419351</v>
          </cell>
          <cell r="AO74">
            <v>-9735</v>
          </cell>
          <cell r="AQ74">
            <v>23522</v>
          </cell>
          <cell r="AR74" t="str">
            <v/>
          </cell>
          <cell r="AS74">
            <v>9567</v>
          </cell>
          <cell r="AU74">
            <v>18590</v>
          </cell>
          <cell r="AV74" t="str">
            <v/>
          </cell>
          <cell r="AW74">
            <v>11353</v>
          </cell>
          <cell r="AX74" t="str">
            <v/>
          </cell>
          <cell r="AY74" t="str">
            <v/>
          </cell>
          <cell r="AZ74">
            <v>10074</v>
          </cell>
          <cell r="BA74" t="str">
            <v/>
          </cell>
          <cell r="BB74">
            <v>177.40341406900001</v>
          </cell>
          <cell r="BC74" t="str">
            <v/>
          </cell>
          <cell r="BD74">
            <v>360.65810609799996</v>
          </cell>
          <cell r="BE74" t="str">
            <v/>
          </cell>
          <cell r="BF74">
            <v>495.41820299</v>
          </cell>
          <cell r="BG74" t="str">
            <v/>
          </cell>
          <cell r="BH74">
            <v>351</v>
          </cell>
          <cell r="BI74">
            <v>0</v>
          </cell>
          <cell r="BJ74">
            <v>0</v>
          </cell>
        </row>
        <row r="75">
          <cell r="A75" t="str">
            <v>5DJ</v>
          </cell>
          <cell r="B75" t="str">
            <v>Q20</v>
          </cell>
          <cell r="C75" t="str">
            <v/>
          </cell>
          <cell r="D75" t="str">
            <v/>
          </cell>
          <cell r="E75" t="str">
            <v/>
          </cell>
          <cell r="F75">
            <v>1</v>
          </cell>
          <cell r="G75">
            <v>1</v>
          </cell>
          <cell r="H75">
            <v>0</v>
          </cell>
          <cell r="J75">
            <v>9</v>
          </cell>
          <cell r="K75">
            <v>13.025214088999999</v>
          </cell>
          <cell r="L75">
            <v>169.50405352600001</v>
          </cell>
          <cell r="M75" t="str">
            <v/>
          </cell>
          <cell r="N75">
            <v>0</v>
          </cell>
          <cell r="Q75" t="str">
            <v/>
          </cell>
          <cell r="R75" t="str">
            <v/>
          </cell>
          <cell r="S75">
            <v>43</v>
          </cell>
          <cell r="X75">
            <v>1</v>
          </cell>
          <cell r="Y75">
            <v>1</v>
          </cell>
          <cell r="Z75">
            <v>0.95238095238095233</v>
          </cell>
          <cell r="AA75">
            <v>0</v>
          </cell>
          <cell r="AB75" t="str">
            <v/>
          </cell>
          <cell r="AD75">
            <v>1</v>
          </cell>
          <cell r="AE75">
            <v>165</v>
          </cell>
          <cell r="AF75">
            <v>1</v>
          </cell>
          <cell r="AG75">
            <v>0</v>
          </cell>
          <cell r="AH75" t="str">
            <v/>
          </cell>
          <cell r="AI75">
            <v>0</v>
          </cell>
          <cell r="AJ75">
            <v>0</v>
          </cell>
          <cell r="AK75">
            <v>923.50638583677028</v>
          </cell>
          <cell r="AL75">
            <v>0.13945578231292516</v>
          </cell>
          <cell r="AM75">
            <v>0.28669551169805352</v>
          </cell>
          <cell r="AN75">
            <v>0.68181818181818177</v>
          </cell>
          <cell r="AO75">
            <v>-5846</v>
          </cell>
          <cell r="AQ75">
            <v>24477</v>
          </cell>
          <cell r="AR75" t="str">
            <v/>
          </cell>
          <cell r="AS75">
            <v>10048</v>
          </cell>
          <cell r="AU75">
            <v>20303</v>
          </cell>
          <cell r="AV75" t="str">
            <v/>
          </cell>
          <cell r="AW75">
            <v>13658</v>
          </cell>
          <cell r="AX75" t="str">
            <v/>
          </cell>
          <cell r="AY75" t="str">
            <v/>
          </cell>
          <cell r="AZ75">
            <v>10133</v>
          </cell>
          <cell r="BA75" t="str">
            <v/>
          </cell>
          <cell r="BB75">
            <v>336.55501423499999</v>
          </cell>
          <cell r="BC75" t="str">
            <v/>
          </cell>
          <cell r="BD75">
            <v>542.24399368900004</v>
          </cell>
          <cell r="BE75" t="str">
            <v/>
          </cell>
          <cell r="BF75">
            <v>942.20620982499997</v>
          </cell>
          <cell r="BG75" t="str">
            <v/>
          </cell>
          <cell r="BH75">
            <v>3</v>
          </cell>
          <cell r="BI75">
            <v>20</v>
          </cell>
          <cell r="BJ75">
            <v>20</v>
          </cell>
        </row>
        <row r="76">
          <cell r="A76" t="str">
            <v>5DK</v>
          </cell>
          <cell r="B76" t="str">
            <v>Q16</v>
          </cell>
          <cell r="C76" t="str">
            <v/>
          </cell>
          <cell r="D76" t="str">
            <v/>
          </cell>
          <cell r="E76">
            <v>1</v>
          </cell>
          <cell r="F76">
            <v>1</v>
          </cell>
          <cell r="G76">
            <v>1</v>
          </cell>
          <cell r="H76">
            <v>0</v>
          </cell>
          <cell r="J76">
            <v>2</v>
          </cell>
          <cell r="K76">
            <v>2.0333000009999997</v>
          </cell>
          <cell r="L76">
            <v>30.626299979999999</v>
          </cell>
          <cell r="M76">
            <v>433</v>
          </cell>
          <cell r="N76">
            <v>1</v>
          </cell>
          <cell r="Q76">
            <v>1</v>
          </cell>
          <cell r="R76">
            <v>1</v>
          </cell>
          <cell r="S76">
            <v>150</v>
          </cell>
          <cell r="X76">
            <v>1</v>
          </cell>
          <cell r="Y76">
            <v>1</v>
          </cell>
          <cell r="Z76">
            <v>1</v>
          </cell>
          <cell r="AA76">
            <v>0</v>
          </cell>
          <cell r="AB76" t="str">
            <v/>
          </cell>
          <cell r="AD76">
            <v>12</v>
          </cell>
          <cell r="AE76">
            <v>289</v>
          </cell>
          <cell r="AF76">
            <v>0.79855072463768118</v>
          </cell>
          <cell r="AG76">
            <v>0</v>
          </cell>
          <cell r="AH76" t="str">
            <v/>
          </cell>
          <cell r="AI76">
            <v>2</v>
          </cell>
          <cell r="AJ76">
            <v>50</v>
          </cell>
          <cell r="AK76">
            <v>673.91188535506899</v>
          </cell>
          <cell r="AL76">
            <v>0.20666666666666667</v>
          </cell>
          <cell r="AM76">
            <v>0.29050348185123559</v>
          </cell>
          <cell r="AN76">
            <v>0.69230769230769229</v>
          </cell>
          <cell r="AO76">
            <v>0</v>
          </cell>
          <cell r="AQ76">
            <v>14961</v>
          </cell>
          <cell r="AR76" t="str">
            <v/>
          </cell>
          <cell r="AS76">
            <v>5660</v>
          </cell>
          <cell r="AU76">
            <v>13088</v>
          </cell>
          <cell r="AV76" t="str">
            <v/>
          </cell>
          <cell r="AW76">
            <v>8476</v>
          </cell>
          <cell r="AX76" t="str">
            <v/>
          </cell>
          <cell r="AY76" t="str">
            <v/>
          </cell>
          <cell r="AZ76">
            <v>6390</v>
          </cell>
          <cell r="BA76" t="str">
            <v/>
          </cell>
          <cell r="BB76">
            <v>215.77589890599998</v>
          </cell>
          <cell r="BC76" t="str">
            <v/>
          </cell>
          <cell r="BD76">
            <v>272.97759871200003</v>
          </cell>
          <cell r="BE76" t="str">
            <v/>
          </cell>
          <cell r="BF76">
            <v>387.72979802899999</v>
          </cell>
          <cell r="BG76" t="str">
            <v/>
          </cell>
          <cell r="BH76">
            <v>136</v>
          </cell>
          <cell r="BI76">
            <v>0</v>
          </cell>
          <cell r="BJ76">
            <v>0</v>
          </cell>
        </row>
        <row r="77">
          <cell r="A77" t="str">
            <v>5DL</v>
          </cell>
          <cell r="B77" t="str">
            <v>Q16</v>
          </cell>
          <cell r="C77" t="str">
            <v/>
          </cell>
          <cell r="D77" t="str">
            <v/>
          </cell>
          <cell r="E77" t="str">
            <v/>
          </cell>
          <cell r="F77">
            <v>1</v>
          </cell>
          <cell r="G77">
            <v>1</v>
          </cell>
          <cell r="H77">
            <v>0</v>
          </cell>
          <cell r="J77">
            <v>0</v>
          </cell>
          <cell r="K77">
            <v>8.1921186000000007E-2</v>
          </cell>
          <cell r="L77">
            <v>37.704442214000011</v>
          </cell>
          <cell r="M77" t="str">
            <v/>
          </cell>
          <cell r="N77">
            <v>3</v>
          </cell>
          <cell r="Q77" t="str">
            <v/>
          </cell>
          <cell r="R77" t="str">
            <v/>
          </cell>
          <cell r="S77">
            <v>308</v>
          </cell>
          <cell r="X77">
            <v>1</v>
          </cell>
          <cell r="Y77">
            <v>0.967741935483871</v>
          </cell>
          <cell r="Z77">
            <v>0.96</v>
          </cell>
          <cell r="AA77">
            <v>0</v>
          </cell>
          <cell r="AB77" t="str">
            <v/>
          </cell>
          <cell r="AD77">
            <v>15</v>
          </cell>
          <cell r="AE77">
            <v>416</v>
          </cell>
          <cell r="AF77">
            <v>0.86037673496364842</v>
          </cell>
          <cell r="AG77">
            <v>0</v>
          </cell>
          <cell r="AH77" t="str">
            <v/>
          </cell>
          <cell r="AI77">
            <v>3</v>
          </cell>
          <cell r="AJ77">
            <v>105</v>
          </cell>
          <cell r="AK77">
            <v>696.92842322330978</v>
          </cell>
          <cell r="AL77">
            <v>0.16913946587537093</v>
          </cell>
          <cell r="AM77">
            <v>0.30061826919198614</v>
          </cell>
          <cell r="AN77">
            <v>0.78947368421052633</v>
          </cell>
          <cell r="AO77">
            <v>0</v>
          </cell>
          <cell r="AQ77">
            <v>28706</v>
          </cell>
          <cell r="AR77" t="str">
            <v/>
          </cell>
          <cell r="AS77">
            <v>12522</v>
          </cell>
          <cell r="AU77">
            <v>24611</v>
          </cell>
          <cell r="AV77" t="str">
            <v/>
          </cell>
          <cell r="AW77">
            <v>17290</v>
          </cell>
          <cell r="AX77" t="str">
            <v/>
          </cell>
          <cell r="AY77" t="str">
            <v/>
          </cell>
          <cell r="AZ77">
            <v>13940</v>
          </cell>
          <cell r="BA77" t="str">
            <v/>
          </cell>
          <cell r="BB77">
            <v>409.709983894</v>
          </cell>
          <cell r="BC77" t="str">
            <v/>
          </cell>
          <cell r="BD77">
            <v>517.01372732300001</v>
          </cell>
          <cell r="BE77" t="str">
            <v/>
          </cell>
          <cell r="BF77">
            <v>721.36044111499996</v>
          </cell>
          <cell r="BG77" t="str">
            <v/>
          </cell>
          <cell r="BH77">
            <v>348</v>
          </cell>
          <cell r="BI77">
            <v>0</v>
          </cell>
          <cell r="BJ77">
            <v>0</v>
          </cell>
        </row>
        <row r="78">
          <cell r="A78" t="str">
            <v>5DM</v>
          </cell>
          <cell r="B78" t="str">
            <v>Q16</v>
          </cell>
          <cell r="C78" t="str">
            <v/>
          </cell>
          <cell r="D78" t="str">
            <v/>
          </cell>
          <cell r="E78">
            <v>1</v>
          </cell>
          <cell r="F78">
            <v>1</v>
          </cell>
          <cell r="G78">
            <v>1</v>
          </cell>
          <cell r="H78">
            <v>0</v>
          </cell>
          <cell r="J78">
            <v>0</v>
          </cell>
          <cell r="K78">
            <v>1.5068814850000001</v>
          </cell>
          <cell r="L78">
            <v>90.788400564</v>
          </cell>
          <cell r="M78" t="str">
            <v/>
          </cell>
          <cell r="N78">
            <v>1</v>
          </cell>
          <cell r="Q78" t="str">
            <v/>
          </cell>
          <cell r="R78" t="str">
            <v/>
          </cell>
          <cell r="S78">
            <v>81</v>
          </cell>
          <cell r="X78">
            <v>0.98969072164948457</v>
          </cell>
          <cell r="Y78">
            <v>1</v>
          </cell>
          <cell r="Z78">
            <v>1</v>
          </cell>
          <cell r="AA78">
            <v>0</v>
          </cell>
          <cell r="AB78" t="str">
            <v/>
          </cell>
          <cell r="AD78">
            <v>20</v>
          </cell>
          <cell r="AE78">
            <v>335</v>
          </cell>
          <cell r="AF78">
            <v>0.76637137397950317</v>
          </cell>
          <cell r="AG78">
            <v>0</v>
          </cell>
          <cell r="AH78" t="str">
            <v/>
          </cell>
          <cell r="AI78">
            <v>2</v>
          </cell>
          <cell r="AJ78">
            <v>34</v>
          </cell>
          <cell r="AK78">
            <v>721.7321571772253</v>
          </cell>
          <cell r="AL78" t="str">
            <v/>
          </cell>
          <cell r="AM78">
            <v>0.26999816158579448</v>
          </cell>
          <cell r="AN78">
            <v>0.72307692307692306</v>
          </cell>
          <cell r="AO78">
            <v>-3159</v>
          </cell>
          <cell r="AQ78">
            <v>21582</v>
          </cell>
          <cell r="AR78" t="str">
            <v/>
          </cell>
          <cell r="AS78">
            <v>8598</v>
          </cell>
          <cell r="AU78">
            <v>18686</v>
          </cell>
          <cell r="AV78" t="str">
            <v/>
          </cell>
          <cell r="AW78">
            <v>13757</v>
          </cell>
          <cell r="AX78" t="str">
            <v/>
          </cell>
          <cell r="AY78" t="str">
            <v/>
          </cell>
          <cell r="AZ78">
            <v>11100</v>
          </cell>
          <cell r="BA78" t="str">
            <v/>
          </cell>
          <cell r="BB78">
            <v>257.824126949</v>
          </cell>
          <cell r="BC78">
            <v>0.103900732</v>
          </cell>
          <cell r="BD78">
            <v>410.365958869</v>
          </cell>
          <cell r="BE78" t="str">
            <v/>
          </cell>
          <cell r="BF78">
            <v>1077.8494316450001</v>
          </cell>
          <cell r="BG78" t="str">
            <v/>
          </cell>
          <cell r="BH78">
            <v>27</v>
          </cell>
          <cell r="BI78">
            <v>0</v>
          </cell>
          <cell r="BJ78">
            <v>0</v>
          </cell>
        </row>
        <row r="79">
          <cell r="A79" t="str">
            <v>5DN</v>
          </cell>
          <cell r="B79" t="str">
            <v>Q16</v>
          </cell>
          <cell r="C79" t="str">
            <v/>
          </cell>
          <cell r="D79" t="str">
            <v/>
          </cell>
          <cell r="E79" t="str">
            <v/>
          </cell>
          <cell r="F79">
            <v>1</v>
          </cell>
          <cell r="G79">
            <v>1</v>
          </cell>
          <cell r="H79">
            <v>0</v>
          </cell>
          <cell r="J79">
            <v>0</v>
          </cell>
          <cell r="K79">
            <v>4.1999999000000003E-2</v>
          </cell>
          <cell r="L79">
            <v>23.009499931000001</v>
          </cell>
          <cell r="M79" t="str">
            <v/>
          </cell>
          <cell r="N79">
            <v>1</v>
          </cell>
          <cell r="Q79" t="str">
            <v/>
          </cell>
          <cell r="R79" t="str">
            <v/>
          </cell>
          <cell r="S79">
            <v>104</v>
          </cell>
          <cell r="X79">
            <v>1</v>
          </cell>
          <cell r="Y79">
            <v>1</v>
          </cell>
          <cell r="Z79">
            <v>1</v>
          </cell>
          <cell r="AA79">
            <v>0</v>
          </cell>
          <cell r="AB79" t="str">
            <v/>
          </cell>
          <cell r="AD79">
            <v>23</v>
          </cell>
          <cell r="AE79">
            <v>278</v>
          </cell>
          <cell r="AF79">
            <v>0.86030982905982911</v>
          </cell>
          <cell r="AG79">
            <v>0</v>
          </cell>
          <cell r="AH79" t="str">
            <v/>
          </cell>
          <cell r="AI79">
            <v>2</v>
          </cell>
          <cell r="AJ79">
            <v>70</v>
          </cell>
          <cell r="AK79">
            <v>609.82635174059749</v>
          </cell>
          <cell r="AL79">
            <v>0.12727272727272726</v>
          </cell>
          <cell r="AM79">
            <v>0.26060421382552673</v>
          </cell>
          <cell r="AN79">
            <v>0.83333333333333337</v>
          </cell>
          <cell r="AO79">
            <v>0</v>
          </cell>
          <cell r="AQ79">
            <v>17284</v>
          </cell>
          <cell r="AR79" t="str">
            <v/>
          </cell>
          <cell r="AS79">
            <v>7050</v>
          </cell>
          <cell r="AU79">
            <v>16763</v>
          </cell>
          <cell r="AV79" t="str">
            <v/>
          </cell>
          <cell r="AW79">
            <v>13449</v>
          </cell>
          <cell r="AX79" t="str">
            <v/>
          </cell>
          <cell r="AY79" t="str">
            <v/>
          </cell>
          <cell r="AZ79">
            <v>8584</v>
          </cell>
          <cell r="BA79" t="str">
            <v/>
          </cell>
          <cell r="BB79">
            <v>319.65239997700002</v>
          </cell>
          <cell r="BC79" t="str">
            <v/>
          </cell>
          <cell r="BD79">
            <v>357.428999976</v>
          </cell>
          <cell r="BE79" t="str">
            <v/>
          </cell>
          <cell r="BF79">
            <v>519.99049996500003</v>
          </cell>
          <cell r="BG79" t="str">
            <v/>
          </cell>
          <cell r="BH79">
            <v>232</v>
          </cell>
          <cell r="BI79">
            <v>0</v>
          </cell>
          <cell r="BJ79">
            <v>0</v>
          </cell>
        </row>
        <row r="80">
          <cell r="A80" t="str">
            <v>5DP</v>
          </cell>
          <cell r="B80" t="str">
            <v>Q16</v>
          </cell>
          <cell r="C80" t="str">
            <v/>
          </cell>
          <cell r="D80" t="str">
            <v/>
          </cell>
          <cell r="E80">
            <v>1</v>
          </cell>
          <cell r="F80">
            <v>1</v>
          </cell>
          <cell r="G80">
            <v>1</v>
          </cell>
          <cell r="H80">
            <v>0</v>
          </cell>
          <cell r="J80">
            <v>0</v>
          </cell>
          <cell r="K80">
            <v>10.602800014</v>
          </cell>
          <cell r="L80">
            <v>673.63199170600001</v>
          </cell>
          <cell r="M80" t="str">
            <v/>
          </cell>
          <cell r="N80">
            <v>7</v>
          </cell>
          <cell r="Q80" t="str">
            <v/>
          </cell>
          <cell r="R80">
            <v>1</v>
          </cell>
          <cell r="S80">
            <v>29</v>
          </cell>
          <cell r="X80">
            <v>1</v>
          </cell>
          <cell r="Y80">
            <v>1</v>
          </cell>
          <cell r="Z80">
            <v>0.91304347826086951</v>
          </cell>
          <cell r="AA80">
            <v>0</v>
          </cell>
          <cell r="AB80" t="str">
            <v/>
          </cell>
          <cell r="AD80">
            <v>16</v>
          </cell>
          <cell r="AE80">
            <v>86</v>
          </cell>
          <cell r="AF80">
            <v>0.9376918909156583</v>
          </cell>
          <cell r="AG80">
            <v>0</v>
          </cell>
          <cell r="AH80" t="str">
            <v/>
          </cell>
          <cell r="AI80">
            <v>6</v>
          </cell>
          <cell r="AJ80">
            <v>113</v>
          </cell>
          <cell r="AK80">
            <v>547.7831007959079</v>
          </cell>
          <cell r="AL80">
            <v>5.5248618784530384E-2</v>
          </cell>
          <cell r="AM80">
            <v>0.26138348511313486</v>
          </cell>
          <cell r="AN80">
            <v>0.42105263157894735</v>
          </cell>
          <cell r="AO80">
            <v>-8470</v>
          </cell>
          <cell r="AQ80">
            <v>32208</v>
          </cell>
          <cell r="AR80" t="str">
            <v/>
          </cell>
          <cell r="AS80">
            <v>11210</v>
          </cell>
          <cell r="AU80">
            <v>27035</v>
          </cell>
          <cell r="AV80" t="str">
            <v/>
          </cell>
          <cell r="AW80">
            <v>20843</v>
          </cell>
          <cell r="AX80" t="str">
            <v/>
          </cell>
          <cell r="AY80" t="str">
            <v/>
          </cell>
          <cell r="AZ80">
            <v>15068</v>
          </cell>
          <cell r="BA80" t="str">
            <v/>
          </cell>
          <cell r="BB80">
            <v>383.36016159500002</v>
          </cell>
          <cell r="BC80" t="str">
            <v/>
          </cell>
          <cell r="BD80">
            <v>790.08766401399998</v>
          </cell>
          <cell r="BE80" t="str">
            <v/>
          </cell>
          <cell r="BF80">
            <v>1433.1056452470002</v>
          </cell>
          <cell r="BG80" t="str">
            <v/>
          </cell>
          <cell r="BH80">
            <v>292</v>
          </cell>
          <cell r="BI80">
            <v>292</v>
          </cell>
          <cell r="BJ80">
            <v>0</v>
          </cell>
        </row>
        <row r="81">
          <cell r="A81" t="str">
            <v>5DQ</v>
          </cell>
          <cell r="B81" t="str">
            <v>Q26</v>
          </cell>
          <cell r="C81" t="str">
            <v/>
          </cell>
          <cell r="D81" t="str">
            <v/>
          </cell>
          <cell r="E81">
            <v>0.99948489010989006</v>
          </cell>
          <cell r="F81">
            <v>1</v>
          </cell>
          <cell r="G81">
            <v>1</v>
          </cell>
          <cell r="H81">
            <v>0</v>
          </cell>
          <cell r="J81">
            <v>4</v>
          </cell>
          <cell r="K81">
            <v>25.578299782999999</v>
          </cell>
          <cell r="L81">
            <v>312.181939091</v>
          </cell>
          <cell r="M81">
            <v>544</v>
          </cell>
          <cell r="N81">
            <v>0</v>
          </cell>
          <cell r="Q81">
            <v>1</v>
          </cell>
          <cell r="R81">
            <v>1</v>
          </cell>
          <cell r="S81">
            <v>272</v>
          </cell>
          <cell r="X81">
            <v>1</v>
          </cell>
          <cell r="Y81">
            <v>1</v>
          </cell>
          <cell r="Z81">
            <v>1</v>
          </cell>
          <cell r="AA81">
            <v>0</v>
          </cell>
          <cell r="AB81" t="str">
            <v/>
          </cell>
          <cell r="AD81">
            <v>54</v>
          </cell>
          <cell r="AE81">
            <v>136</v>
          </cell>
          <cell r="AF81">
            <v>0.53338391502276172</v>
          </cell>
          <cell r="AG81">
            <v>0</v>
          </cell>
          <cell r="AH81" t="str">
            <v/>
          </cell>
          <cell r="AI81">
            <v>2</v>
          </cell>
          <cell r="AJ81">
            <v>45</v>
          </cell>
          <cell r="AK81">
            <v>861.65943156687683</v>
          </cell>
          <cell r="AL81">
            <v>0.13350125944584382</v>
          </cell>
          <cell r="AM81">
            <v>0.28854588816063775</v>
          </cell>
          <cell r="AN81">
            <v>0.55172413793103448</v>
          </cell>
          <cell r="AO81">
            <v>-4243</v>
          </cell>
          <cell r="AQ81">
            <v>36540</v>
          </cell>
          <cell r="AR81" t="str">
            <v/>
          </cell>
          <cell r="AS81">
            <v>15817</v>
          </cell>
          <cell r="AU81">
            <v>27951</v>
          </cell>
          <cell r="AV81" t="str">
            <v/>
          </cell>
          <cell r="AW81">
            <v>17766</v>
          </cell>
          <cell r="AX81" t="str">
            <v/>
          </cell>
          <cell r="AY81" t="str">
            <v/>
          </cell>
          <cell r="AZ81">
            <v>11967</v>
          </cell>
          <cell r="BA81" t="str">
            <v/>
          </cell>
          <cell r="BB81">
            <v>237.81970589299996</v>
          </cell>
          <cell r="BC81">
            <v>22</v>
          </cell>
          <cell r="BD81">
            <v>405.63140201000004</v>
          </cell>
          <cell r="BE81">
            <v>0.28999999199999998</v>
          </cell>
          <cell r="BF81">
            <v>989.78112961900001</v>
          </cell>
          <cell r="BG81" t="str">
            <v/>
          </cell>
          <cell r="BH81">
            <v>10</v>
          </cell>
          <cell r="BI81">
            <v>5</v>
          </cell>
          <cell r="BJ81">
            <v>3</v>
          </cell>
        </row>
        <row r="82">
          <cell r="A82" t="str">
            <v>5DR</v>
          </cell>
          <cell r="B82" t="str">
            <v>Q28</v>
          </cell>
          <cell r="C82" t="str">
            <v/>
          </cell>
          <cell r="D82" t="str">
            <v/>
          </cell>
          <cell r="E82" t="str">
            <v/>
          </cell>
          <cell r="F82">
            <v>1</v>
          </cell>
          <cell r="G82">
            <v>1</v>
          </cell>
          <cell r="H82">
            <v>0</v>
          </cell>
          <cell r="J82">
            <v>0</v>
          </cell>
          <cell r="K82">
            <v>23.006</v>
          </cell>
          <cell r="L82">
            <v>111.732950594</v>
          </cell>
          <cell r="M82" t="str">
            <v/>
          </cell>
          <cell r="N82">
            <v>1</v>
          </cell>
          <cell r="Q82" t="str">
            <v/>
          </cell>
          <cell r="R82" t="str">
            <v/>
          </cell>
          <cell r="S82">
            <v>2</v>
          </cell>
          <cell r="X82">
            <v>1</v>
          </cell>
          <cell r="Y82">
            <v>0.97674418604651159</v>
          </cell>
          <cell r="Z82">
            <v>0.90476190476190477</v>
          </cell>
          <cell r="AA82">
            <v>0</v>
          </cell>
          <cell r="AB82" t="str">
            <v/>
          </cell>
          <cell r="AD82">
            <v>29</v>
          </cell>
          <cell r="AE82">
            <v>144</v>
          </cell>
          <cell r="AF82">
            <v>0.87033071615512725</v>
          </cell>
          <cell r="AG82">
            <v>0</v>
          </cell>
          <cell r="AH82" t="str">
            <v/>
          </cell>
          <cell r="AI82">
            <v>3</v>
          </cell>
          <cell r="AJ82">
            <v>48</v>
          </cell>
          <cell r="AK82">
            <v>1031.8736967530533</v>
          </cell>
          <cell r="AL82">
            <v>0.22821576763485477</v>
          </cell>
          <cell r="AM82">
            <v>0.33815816077736416</v>
          </cell>
          <cell r="AN82">
            <v>0.66666666666666663</v>
          </cell>
          <cell r="AO82">
            <v>17</v>
          </cell>
          <cell r="AQ82">
            <v>20557</v>
          </cell>
          <cell r="AR82" t="str">
            <v/>
          </cell>
          <cell r="AS82">
            <v>7316</v>
          </cell>
          <cell r="AU82">
            <v>16757</v>
          </cell>
          <cell r="AV82" t="str">
            <v/>
          </cell>
          <cell r="AW82">
            <v>12662</v>
          </cell>
          <cell r="AX82" t="str">
            <v/>
          </cell>
          <cell r="AY82" t="str">
            <v/>
          </cell>
          <cell r="AZ82">
            <v>8181</v>
          </cell>
          <cell r="BA82" t="str">
            <v/>
          </cell>
          <cell r="BB82">
            <v>171.96291609799999</v>
          </cell>
          <cell r="BC82" t="str">
            <v/>
          </cell>
          <cell r="BD82">
            <v>478.77715545799998</v>
          </cell>
          <cell r="BE82" t="str">
            <v/>
          </cell>
          <cell r="BF82">
            <v>896.96443325899997</v>
          </cell>
          <cell r="BG82" t="str">
            <v/>
          </cell>
          <cell r="BH82">
            <v>441</v>
          </cell>
          <cell r="BI82">
            <v>441</v>
          </cell>
          <cell r="BJ82">
            <v>0</v>
          </cell>
        </row>
        <row r="83">
          <cell r="A83" t="str">
            <v>5DT</v>
          </cell>
          <cell r="B83" t="str">
            <v>Q16</v>
          </cell>
          <cell r="C83" t="str">
            <v/>
          </cell>
          <cell r="D83" t="str">
            <v/>
          </cell>
          <cell r="E83">
            <v>0.99537037037037035</v>
          </cell>
          <cell r="F83">
            <v>1</v>
          </cell>
          <cell r="G83">
            <v>1</v>
          </cell>
          <cell r="H83">
            <v>0</v>
          </cell>
          <cell r="J83">
            <v>1</v>
          </cell>
          <cell r="K83">
            <v>23.014199999999999</v>
          </cell>
          <cell r="L83">
            <v>352.10619999800002</v>
          </cell>
          <cell r="M83" t="str">
            <v/>
          </cell>
          <cell r="N83">
            <v>11</v>
          </cell>
          <cell r="Q83" t="str">
            <v/>
          </cell>
          <cell r="R83" t="str">
            <v/>
          </cell>
          <cell r="S83" t="str">
            <v/>
          </cell>
          <cell r="X83">
            <v>1</v>
          </cell>
          <cell r="Y83">
            <v>1</v>
          </cell>
          <cell r="Z83">
            <v>1</v>
          </cell>
          <cell r="AA83">
            <v>0</v>
          </cell>
          <cell r="AB83" t="str">
            <v/>
          </cell>
          <cell r="AD83">
            <v>0</v>
          </cell>
          <cell r="AE83">
            <v>77</v>
          </cell>
          <cell r="AF83">
            <v>0.76623376623376627</v>
          </cell>
          <cell r="AG83">
            <v>0</v>
          </cell>
          <cell r="AH83" t="str">
            <v/>
          </cell>
          <cell r="AI83">
            <v>1</v>
          </cell>
          <cell r="AJ83">
            <v>48</v>
          </cell>
          <cell r="AK83">
            <v>828.06071292742797</v>
          </cell>
          <cell r="AL83">
            <v>0.10276679841897234</v>
          </cell>
          <cell r="AM83">
            <v>0.28485172598202424</v>
          </cell>
          <cell r="AN83">
            <v>0.27272727272727271</v>
          </cell>
          <cell r="AO83">
            <v>-573</v>
          </cell>
          <cell r="AQ83">
            <v>10616</v>
          </cell>
          <cell r="AR83" t="str">
            <v/>
          </cell>
          <cell r="AS83">
            <v>6148</v>
          </cell>
          <cell r="AU83">
            <v>9942</v>
          </cell>
          <cell r="AV83" t="str">
            <v/>
          </cell>
          <cell r="AW83">
            <v>7700</v>
          </cell>
          <cell r="AX83" t="str">
            <v/>
          </cell>
          <cell r="AY83" t="str">
            <v/>
          </cell>
          <cell r="AZ83">
            <v>5906</v>
          </cell>
          <cell r="BA83" t="str">
            <v/>
          </cell>
          <cell r="BB83">
            <v>122.15299999600001</v>
          </cell>
          <cell r="BC83" t="str">
            <v/>
          </cell>
          <cell r="BD83">
            <v>255.24239999400001</v>
          </cell>
          <cell r="BE83" t="str">
            <v/>
          </cell>
          <cell r="BF83">
            <v>390.511199987</v>
          </cell>
          <cell r="BG83" t="str">
            <v/>
          </cell>
          <cell r="BH83">
            <v>61</v>
          </cell>
          <cell r="BI83">
            <v>0</v>
          </cell>
          <cell r="BJ83">
            <v>0</v>
          </cell>
        </row>
        <row r="84">
          <cell r="A84" t="str">
            <v>5DV</v>
          </cell>
          <cell r="B84" t="str">
            <v>Q16</v>
          </cell>
          <cell r="C84" t="str">
            <v/>
          </cell>
          <cell r="D84" t="str">
            <v/>
          </cell>
          <cell r="E84">
            <v>1</v>
          </cell>
          <cell r="F84">
            <v>1</v>
          </cell>
          <cell r="G84">
            <v>1</v>
          </cell>
          <cell r="H84">
            <v>0</v>
          </cell>
          <cell r="J84">
            <v>0</v>
          </cell>
          <cell r="K84">
            <v>20.026199999999999</v>
          </cell>
          <cell r="L84">
            <v>725.17319999599999</v>
          </cell>
          <cell r="M84" t="str">
            <v/>
          </cell>
          <cell r="N84">
            <v>10</v>
          </cell>
          <cell r="Q84" t="str">
            <v/>
          </cell>
          <cell r="R84" t="str">
            <v/>
          </cell>
          <cell r="S84">
            <v>3865</v>
          </cell>
          <cell r="X84">
            <v>1</v>
          </cell>
          <cell r="Y84">
            <v>1</v>
          </cell>
          <cell r="Z84">
            <v>1</v>
          </cell>
          <cell r="AA84">
            <v>0</v>
          </cell>
          <cell r="AB84" t="str">
            <v/>
          </cell>
          <cell r="AD84">
            <v>0</v>
          </cell>
          <cell r="AE84">
            <v>215</v>
          </cell>
          <cell r="AF84">
            <v>0.70253323300727366</v>
          </cell>
          <cell r="AG84">
            <v>0</v>
          </cell>
          <cell r="AH84" t="str">
            <v/>
          </cell>
          <cell r="AI84">
            <v>3</v>
          </cell>
          <cell r="AJ84">
            <v>86</v>
          </cell>
          <cell r="AK84">
            <v>601.62902628656059</v>
          </cell>
          <cell r="AL84">
            <v>0.1</v>
          </cell>
          <cell r="AM84">
            <v>0.25802502857952186</v>
          </cell>
          <cell r="AN84">
            <v>0.33333333333333331</v>
          </cell>
          <cell r="AO84">
            <v>-3395</v>
          </cell>
          <cell r="AQ84">
            <v>17939</v>
          </cell>
          <cell r="AR84" t="str">
            <v/>
          </cell>
          <cell r="AS84">
            <v>10269</v>
          </cell>
          <cell r="AU84">
            <v>16512</v>
          </cell>
          <cell r="AV84" t="str">
            <v/>
          </cell>
          <cell r="AW84">
            <v>14532</v>
          </cell>
          <cell r="AX84" t="str">
            <v/>
          </cell>
          <cell r="AY84" t="str">
            <v/>
          </cell>
          <cell r="AZ84">
            <v>11139</v>
          </cell>
          <cell r="BA84" t="str">
            <v/>
          </cell>
          <cell r="BB84">
            <v>190.33939999099999</v>
          </cell>
          <cell r="BC84" t="str">
            <v/>
          </cell>
          <cell r="BD84">
            <v>508.43639998899999</v>
          </cell>
          <cell r="BE84" t="str">
            <v/>
          </cell>
          <cell r="BF84">
            <v>787.79419998000003</v>
          </cell>
          <cell r="BG84" t="str">
            <v/>
          </cell>
          <cell r="BH84">
            <v>38</v>
          </cell>
          <cell r="BI84">
            <v>0</v>
          </cell>
          <cell r="BJ84">
            <v>0</v>
          </cell>
        </row>
        <row r="85">
          <cell r="A85" t="str">
            <v>5DW</v>
          </cell>
          <cell r="B85" t="str">
            <v>Q16</v>
          </cell>
          <cell r="C85" t="str">
            <v/>
          </cell>
          <cell r="D85" t="str">
            <v/>
          </cell>
          <cell r="E85" t="str">
            <v/>
          </cell>
          <cell r="F85">
            <v>1</v>
          </cell>
          <cell r="G85">
            <v>1</v>
          </cell>
          <cell r="H85">
            <v>0</v>
          </cell>
          <cell r="J85">
            <v>0</v>
          </cell>
          <cell r="K85">
            <v>31.027300001</v>
          </cell>
          <cell r="L85">
            <v>821.19280000599997</v>
          </cell>
          <cell r="M85" t="str">
            <v/>
          </cell>
          <cell r="N85">
            <v>28</v>
          </cell>
          <cell r="Q85" t="str">
            <v/>
          </cell>
          <cell r="R85" t="str">
            <v/>
          </cell>
          <cell r="S85" t="str">
            <v/>
          </cell>
          <cell r="X85">
            <v>1</v>
          </cell>
          <cell r="Y85">
            <v>1</v>
          </cell>
          <cell r="Z85">
            <v>1</v>
          </cell>
          <cell r="AA85">
            <v>0</v>
          </cell>
          <cell r="AB85" t="str">
            <v/>
          </cell>
          <cell r="AD85">
            <v>0</v>
          </cell>
          <cell r="AE85">
            <v>192</v>
          </cell>
          <cell r="AF85">
            <v>0.75166527893422153</v>
          </cell>
          <cell r="AG85">
            <v>0</v>
          </cell>
          <cell r="AH85" t="str">
            <v/>
          </cell>
          <cell r="AI85">
            <v>3.9</v>
          </cell>
          <cell r="AJ85">
            <v>203</v>
          </cell>
          <cell r="AK85">
            <v>588.59507105594537</v>
          </cell>
          <cell r="AL85">
            <v>0.11411992263056092</v>
          </cell>
          <cell r="AM85">
            <v>0.24164852488551911</v>
          </cell>
          <cell r="AN85">
            <v>0.33333333333333331</v>
          </cell>
          <cell r="AO85">
            <v>263</v>
          </cell>
          <cell r="AQ85">
            <v>24911</v>
          </cell>
          <cell r="AR85" t="str">
            <v/>
          </cell>
          <cell r="AS85">
            <v>15822</v>
          </cell>
          <cell r="AU85">
            <v>22257</v>
          </cell>
          <cell r="AV85" t="str">
            <v/>
          </cell>
          <cell r="AW85">
            <v>14171</v>
          </cell>
          <cell r="AX85" t="str">
            <v/>
          </cell>
          <cell r="AY85" t="str">
            <v/>
          </cell>
          <cell r="AZ85">
            <v>13977</v>
          </cell>
          <cell r="BA85" t="str">
            <v/>
          </cell>
          <cell r="BB85">
            <v>224.32270000899999</v>
          </cell>
          <cell r="BC85" t="str">
            <v/>
          </cell>
          <cell r="BD85">
            <v>469.46060001500001</v>
          </cell>
          <cell r="BE85" t="str">
            <v/>
          </cell>
          <cell r="BF85">
            <v>751.90830003200006</v>
          </cell>
          <cell r="BG85" t="str">
            <v/>
          </cell>
          <cell r="BH85">
            <v>8</v>
          </cell>
          <cell r="BI85">
            <v>0</v>
          </cell>
          <cell r="BJ85">
            <v>0</v>
          </cell>
        </row>
        <row r="86">
          <cell r="A86" t="str">
            <v>5DX</v>
          </cell>
          <cell r="B86" t="str">
            <v>Q16</v>
          </cell>
          <cell r="C86" t="str">
            <v/>
          </cell>
          <cell r="D86" t="str">
            <v/>
          </cell>
          <cell r="E86">
            <v>1</v>
          </cell>
          <cell r="F86">
            <v>1</v>
          </cell>
          <cell r="G86">
            <v>1</v>
          </cell>
          <cell r="H86">
            <v>0</v>
          </cell>
          <cell r="J86">
            <v>0</v>
          </cell>
          <cell r="K86">
            <v>4.0322000009999996</v>
          </cell>
          <cell r="L86">
            <v>184.306699936</v>
          </cell>
          <cell r="M86" t="str">
            <v/>
          </cell>
          <cell r="N86">
            <v>7</v>
          </cell>
          <cell r="Q86" t="str">
            <v/>
          </cell>
          <cell r="R86" t="str">
            <v/>
          </cell>
          <cell r="S86" t="str">
            <v/>
          </cell>
          <cell r="X86">
            <v>1</v>
          </cell>
          <cell r="Y86">
            <v>1</v>
          </cell>
          <cell r="Z86">
            <v>1</v>
          </cell>
          <cell r="AA86">
            <v>0</v>
          </cell>
          <cell r="AB86" t="str">
            <v/>
          </cell>
          <cell r="AD86">
            <v>0</v>
          </cell>
          <cell r="AE86">
            <v>41</v>
          </cell>
          <cell r="AF86">
            <v>0.80539058931018725</v>
          </cell>
          <cell r="AG86">
            <v>0</v>
          </cell>
          <cell r="AH86" t="str">
            <v/>
          </cell>
          <cell r="AI86">
            <v>2</v>
          </cell>
          <cell r="AJ86">
            <v>40</v>
          </cell>
          <cell r="AK86">
            <v>694.42109156942536</v>
          </cell>
          <cell r="AL86">
            <v>8.7155963302752298E-2</v>
          </cell>
          <cell r="AM86">
            <v>0.24695170993790819</v>
          </cell>
          <cell r="AN86">
            <v>0.63636363636363635</v>
          </cell>
          <cell r="AO86">
            <v>59</v>
          </cell>
          <cell r="AQ86">
            <v>11478</v>
          </cell>
          <cell r="AR86" t="str">
            <v/>
          </cell>
          <cell r="AS86">
            <v>5221</v>
          </cell>
          <cell r="AU86">
            <v>10359</v>
          </cell>
          <cell r="AV86" t="str">
            <v/>
          </cell>
          <cell r="AW86">
            <v>7562</v>
          </cell>
          <cell r="AX86" t="str">
            <v/>
          </cell>
          <cell r="AY86" t="str">
            <v/>
          </cell>
          <cell r="AZ86">
            <v>5822</v>
          </cell>
          <cell r="BA86" t="str">
            <v/>
          </cell>
          <cell r="BB86">
            <v>157.67259709900003</v>
          </cell>
          <cell r="BC86" t="str">
            <v/>
          </cell>
          <cell r="BD86">
            <v>259.18839640800002</v>
          </cell>
          <cell r="BE86" t="str">
            <v/>
          </cell>
          <cell r="BF86">
            <v>377.55569460700002</v>
          </cell>
          <cell r="BG86" t="str">
            <v/>
          </cell>
          <cell r="BH86">
            <v>5</v>
          </cell>
          <cell r="BI86">
            <v>0</v>
          </cell>
          <cell r="BJ86">
            <v>0</v>
          </cell>
        </row>
        <row r="87">
          <cell r="A87" t="str">
            <v>5DY</v>
          </cell>
          <cell r="B87" t="str">
            <v>Q16</v>
          </cell>
          <cell r="C87" t="str">
            <v/>
          </cell>
          <cell r="D87" t="str">
            <v/>
          </cell>
          <cell r="E87">
            <v>0.99903660886319845</v>
          </cell>
          <cell r="F87">
            <v>1</v>
          </cell>
          <cell r="G87">
            <v>1</v>
          </cell>
          <cell r="H87">
            <v>0</v>
          </cell>
          <cell r="J87">
            <v>0</v>
          </cell>
          <cell r="K87">
            <v>39.032200001</v>
          </cell>
          <cell r="L87">
            <v>1123.3590809510001</v>
          </cell>
          <cell r="M87" t="str">
            <v/>
          </cell>
          <cell r="N87">
            <v>39</v>
          </cell>
          <cell r="Q87" t="str">
            <v/>
          </cell>
          <cell r="R87" t="str">
            <v/>
          </cell>
          <cell r="S87" t="str">
            <v/>
          </cell>
          <cell r="X87">
            <v>1</v>
          </cell>
          <cell r="Y87">
            <v>1</v>
          </cell>
          <cell r="Z87">
            <v>1</v>
          </cell>
          <cell r="AA87">
            <v>0</v>
          </cell>
          <cell r="AB87" t="str">
            <v/>
          </cell>
          <cell r="AD87">
            <v>0</v>
          </cell>
          <cell r="AE87">
            <v>126</v>
          </cell>
          <cell r="AF87">
            <v>0.75778321108394453</v>
          </cell>
          <cell r="AG87">
            <v>0</v>
          </cell>
          <cell r="AH87" t="str">
            <v/>
          </cell>
          <cell r="AI87">
            <v>3</v>
          </cell>
          <cell r="AJ87">
            <v>100</v>
          </cell>
          <cell r="AK87">
            <v>689.24394747640542</v>
          </cell>
          <cell r="AL87">
            <v>0.11478260869565217</v>
          </cell>
          <cell r="AM87">
            <v>0.20884346125223094</v>
          </cell>
          <cell r="AN87">
            <v>0.52380952380952384</v>
          </cell>
          <cell r="AO87">
            <v>-2834</v>
          </cell>
          <cell r="AQ87">
            <v>29596</v>
          </cell>
          <cell r="AR87" t="str">
            <v/>
          </cell>
          <cell r="AS87">
            <v>17094</v>
          </cell>
          <cell r="AU87">
            <v>27240</v>
          </cell>
          <cell r="AV87" t="str">
            <v/>
          </cell>
          <cell r="AW87">
            <v>19621</v>
          </cell>
          <cell r="AX87" t="str">
            <v/>
          </cell>
          <cell r="AY87" t="str">
            <v/>
          </cell>
          <cell r="AZ87">
            <v>15506</v>
          </cell>
          <cell r="BA87" t="str">
            <v/>
          </cell>
          <cell r="BB87">
            <v>341.432600009</v>
          </cell>
          <cell r="BC87" t="str">
            <v/>
          </cell>
          <cell r="BD87">
            <v>648.53340000799994</v>
          </cell>
          <cell r="BE87" t="str">
            <v/>
          </cell>
          <cell r="BF87">
            <v>936.93570000700004</v>
          </cell>
          <cell r="BG87" t="str">
            <v/>
          </cell>
          <cell r="BH87">
            <v>76</v>
          </cell>
          <cell r="BI87">
            <v>0</v>
          </cell>
          <cell r="BJ87">
            <v>0</v>
          </cell>
        </row>
        <row r="88">
          <cell r="A88" t="str">
            <v>5E1</v>
          </cell>
          <cell r="B88" t="str">
            <v>Q10</v>
          </cell>
          <cell r="C88" t="str">
            <v/>
          </cell>
          <cell r="D88" t="str">
            <v/>
          </cell>
          <cell r="E88" t="str">
            <v/>
          </cell>
          <cell r="F88">
            <v>1</v>
          </cell>
          <cell r="G88">
            <v>1</v>
          </cell>
          <cell r="H88">
            <v>0</v>
          </cell>
          <cell r="J88">
            <v>0</v>
          </cell>
          <cell r="K88">
            <v>152.02130000099999</v>
          </cell>
          <cell r="L88">
            <v>264.15930000599997</v>
          </cell>
          <cell r="M88" t="str">
            <v/>
          </cell>
          <cell r="N88">
            <v>0</v>
          </cell>
          <cell r="Q88" t="str">
            <v/>
          </cell>
          <cell r="R88" t="str">
            <v/>
          </cell>
          <cell r="S88">
            <v>68</v>
          </cell>
          <cell r="X88">
            <v>1</v>
          </cell>
          <cell r="Y88">
            <v>1</v>
          </cell>
          <cell r="Z88">
            <v>0.8928571428571429</v>
          </cell>
          <cell r="AA88">
            <v>0</v>
          </cell>
          <cell r="AB88" t="str">
            <v/>
          </cell>
          <cell r="AD88">
            <v>36</v>
          </cell>
          <cell r="AE88">
            <v>327</v>
          </cell>
          <cell r="AF88">
            <v>0.88802642444260937</v>
          </cell>
          <cell r="AG88">
            <v>0</v>
          </cell>
          <cell r="AH88" t="str">
            <v/>
          </cell>
          <cell r="AI88">
            <v>5</v>
          </cell>
          <cell r="AJ88">
            <v>362</v>
          </cell>
          <cell r="AK88">
            <v>1046.6293272150617</v>
          </cell>
          <cell r="AL88">
            <v>0.17261904761904762</v>
          </cell>
          <cell r="AM88" t="str">
            <v/>
          </cell>
          <cell r="AN88">
            <v>0.17391304347826086</v>
          </cell>
          <cell r="AO88">
            <v>435</v>
          </cell>
          <cell r="AQ88">
            <v>32393</v>
          </cell>
          <cell r="AR88" t="str">
            <v/>
          </cell>
          <cell r="AS88">
            <v>17458</v>
          </cell>
          <cell r="AU88">
            <v>28586</v>
          </cell>
          <cell r="AV88" t="str">
            <v/>
          </cell>
          <cell r="AW88">
            <v>23273</v>
          </cell>
          <cell r="AX88" t="str">
            <v/>
          </cell>
          <cell r="AY88" t="str">
            <v/>
          </cell>
          <cell r="AZ88">
            <v>20461</v>
          </cell>
          <cell r="BA88" t="str">
            <v/>
          </cell>
          <cell r="BB88">
            <v>397.29290000899999</v>
          </cell>
          <cell r="BC88">
            <v>289</v>
          </cell>
          <cell r="BD88">
            <v>875.44100001499999</v>
          </cell>
          <cell r="BE88" t="str">
            <v/>
          </cell>
          <cell r="BF88">
            <v>1317.9430000319999</v>
          </cell>
          <cell r="BG88" t="str">
            <v/>
          </cell>
          <cell r="BH88">
            <v>223</v>
          </cell>
          <cell r="BI88">
            <v>257</v>
          </cell>
          <cell r="BJ88">
            <v>46</v>
          </cell>
        </row>
        <row r="89">
          <cell r="A89" t="str">
            <v>5E2</v>
          </cell>
          <cell r="B89" t="str">
            <v>Q11</v>
          </cell>
          <cell r="C89" t="str">
            <v/>
          </cell>
          <cell r="D89" t="str">
            <v/>
          </cell>
          <cell r="E89">
            <v>1</v>
          </cell>
          <cell r="F89">
            <v>1</v>
          </cell>
          <cell r="G89">
            <v>1</v>
          </cell>
          <cell r="H89">
            <v>0</v>
          </cell>
          <cell r="J89">
            <v>1</v>
          </cell>
          <cell r="K89">
            <v>68</v>
          </cell>
          <cell r="L89">
            <v>866.07408853900006</v>
          </cell>
          <cell r="M89" t="str">
            <v/>
          </cell>
          <cell r="N89">
            <v>0</v>
          </cell>
          <cell r="Q89" t="str">
            <v/>
          </cell>
          <cell r="R89" t="str">
            <v/>
          </cell>
          <cell r="S89">
            <v>59</v>
          </cell>
          <cell r="X89">
            <v>1</v>
          </cell>
          <cell r="Y89">
            <v>0.9732142857142857</v>
          </cell>
          <cell r="Z89">
            <v>0.93548387096774188</v>
          </cell>
          <cell r="AA89">
            <v>0</v>
          </cell>
          <cell r="AB89" t="str">
            <v/>
          </cell>
          <cell r="AD89">
            <v>94</v>
          </cell>
          <cell r="AE89">
            <v>254</v>
          </cell>
          <cell r="AF89">
            <v>0.88212761300207942</v>
          </cell>
          <cell r="AG89">
            <v>0</v>
          </cell>
          <cell r="AH89" t="str">
            <v/>
          </cell>
          <cell r="AI89">
            <v>5</v>
          </cell>
          <cell r="AJ89">
            <v>242</v>
          </cell>
          <cell r="AK89">
            <v>540.64992367553964</v>
          </cell>
          <cell r="AL89">
            <v>0.23510466988727857</v>
          </cell>
          <cell r="AM89" t="str">
            <v/>
          </cell>
          <cell r="AN89">
            <v>0.34426229508196721</v>
          </cell>
          <cell r="AO89">
            <v>-23651</v>
          </cell>
          <cell r="AQ89">
            <v>57619</v>
          </cell>
          <cell r="AR89" t="str">
            <v/>
          </cell>
          <cell r="AS89">
            <v>31191</v>
          </cell>
          <cell r="AU89">
            <v>46496</v>
          </cell>
          <cell r="AV89" t="str">
            <v/>
          </cell>
          <cell r="AW89">
            <v>35226</v>
          </cell>
          <cell r="AX89" t="str">
            <v/>
          </cell>
          <cell r="AY89" t="str">
            <v/>
          </cell>
          <cell r="AZ89">
            <v>24680</v>
          </cell>
          <cell r="BA89" t="str">
            <v/>
          </cell>
          <cell r="BB89">
            <v>446.32256855200001</v>
          </cell>
          <cell r="BC89" t="str">
            <v/>
          </cell>
          <cell r="BD89">
            <v>637.97724543300001</v>
          </cell>
          <cell r="BE89" t="str">
            <v/>
          </cell>
          <cell r="BF89">
            <v>1766.64594883</v>
          </cell>
          <cell r="BG89" t="str">
            <v/>
          </cell>
          <cell r="BH89">
            <v>323</v>
          </cell>
          <cell r="BI89">
            <v>0</v>
          </cell>
          <cell r="BJ89">
            <v>0</v>
          </cell>
        </row>
        <row r="90">
          <cell r="A90" t="str">
            <v>5E3</v>
          </cell>
          <cell r="B90" t="str">
            <v>Q11</v>
          </cell>
          <cell r="C90" t="str">
            <v/>
          </cell>
          <cell r="D90" t="str">
            <v/>
          </cell>
          <cell r="E90" t="str">
            <v/>
          </cell>
          <cell r="F90">
            <v>1</v>
          </cell>
          <cell r="G90">
            <v>1</v>
          </cell>
          <cell r="H90">
            <v>0</v>
          </cell>
          <cell r="J90">
            <v>0</v>
          </cell>
          <cell r="K90">
            <v>64</v>
          </cell>
          <cell r="L90">
            <v>1399.02</v>
          </cell>
          <cell r="M90">
            <v>19</v>
          </cell>
          <cell r="N90">
            <v>0</v>
          </cell>
          <cell r="Q90">
            <v>1</v>
          </cell>
          <cell r="R90">
            <v>1</v>
          </cell>
          <cell r="S90">
            <v>50</v>
          </cell>
          <cell r="X90">
            <v>1</v>
          </cell>
          <cell r="Y90">
            <v>0.98</v>
          </cell>
          <cell r="Z90">
            <v>0.72222222222222221</v>
          </cell>
          <cell r="AA90">
            <v>0</v>
          </cell>
          <cell r="AB90" t="str">
            <v/>
          </cell>
          <cell r="AD90">
            <v>30</v>
          </cell>
          <cell r="AE90">
            <v>267</v>
          </cell>
          <cell r="AF90">
            <v>0.9368191721132898</v>
          </cell>
          <cell r="AG90">
            <v>0</v>
          </cell>
          <cell r="AH90" t="str">
            <v/>
          </cell>
          <cell r="AI90">
            <v>0</v>
          </cell>
          <cell r="AJ90">
            <v>0</v>
          </cell>
          <cell r="AK90">
            <v>548.1180346253592</v>
          </cell>
          <cell r="AL90">
            <v>0.12834224598930483</v>
          </cell>
          <cell r="AM90">
            <v>0.30143577472010941</v>
          </cell>
          <cell r="AN90">
            <v>0.54166666666666663</v>
          </cell>
          <cell r="AO90">
            <v>0</v>
          </cell>
          <cell r="AQ90">
            <v>28814</v>
          </cell>
          <cell r="AR90" t="str">
            <v/>
          </cell>
          <cell r="AS90">
            <v>12759</v>
          </cell>
          <cell r="AU90">
            <v>22243</v>
          </cell>
          <cell r="AV90" t="str">
            <v/>
          </cell>
          <cell r="AW90">
            <v>21418</v>
          </cell>
          <cell r="AX90" t="str">
            <v/>
          </cell>
          <cell r="AY90" t="str">
            <v/>
          </cell>
          <cell r="AZ90">
            <v>12359</v>
          </cell>
          <cell r="BA90" t="str">
            <v/>
          </cell>
          <cell r="BB90">
            <v>458.103399997</v>
          </cell>
          <cell r="BC90">
            <v>6</v>
          </cell>
          <cell r="BD90">
            <v>595.31719999200004</v>
          </cell>
          <cell r="BE90" t="str">
            <v/>
          </cell>
          <cell r="BF90">
            <v>1067.5343999859999</v>
          </cell>
          <cell r="BG90">
            <v>73</v>
          </cell>
          <cell r="BH90">
            <v>646</v>
          </cell>
          <cell r="BI90">
            <v>360</v>
          </cell>
          <cell r="BJ90">
            <v>0</v>
          </cell>
        </row>
        <row r="91">
          <cell r="A91" t="str">
            <v>5E4</v>
          </cell>
          <cell r="B91" t="str">
            <v>Q11</v>
          </cell>
          <cell r="C91" t="str">
            <v/>
          </cell>
          <cell r="D91" t="str">
            <v/>
          </cell>
          <cell r="E91">
            <v>1</v>
          </cell>
          <cell r="F91">
            <v>1</v>
          </cell>
          <cell r="G91">
            <v>1</v>
          </cell>
          <cell r="H91">
            <v>0</v>
          </cell>
          <cell r="J91">
            <v>0</v>
          </cell>
          <cell r="K91">
            <v>48.300000011999998</v>
          </cell>
          <cell r="L91">
            <v>1027.7400060700002</v>
          </cell>
          <cell r="M91">
            <v>1</v>
          </cell>
          <cell r="N91">
            <v>0</v>
          </cell>
          <cell r="Q91">
            <v>1</v>
          </cell>
          <cell r="R91">
            <v>1</v>
          </cell>
          <cell r="S91">
            <v>27</v>
          </cell>
          <cell r="X91">
            <v>1</v>
          </cell>
          <cell r="Y91">
            <v>1</v>
          </cell>
          <cell r="Z91">
            <v>0.77272727272727271</v>
          </cell>
          <cell r="AA91">
            <v>0</v>
          </cell>
          <cell r="AB91" t="str">
            <v/>
          </cell>
          <cell r="AD91">
            <v>24</v>
          </cell>
          <cell r="AE91">
            <v>331</v>
          </cell>
          <cell r="AF91">
            <v>0.94911846582121873</v>
          </cell>
          <cell r="AG91">
            <v>0</v>
          </cell>
          <cell r="AH91" t="str">
            <v/>
          </cell>
          <cell r="AI91">
            <v>0</v>
          </cell>
          <cell r="AJ91">
            <v>0</v>
          </cell>
          <cell r="AK91">
            <v>632.05893807607424</v>
          </cell>
          <cell r="AL91">
            <v>0.19266055045871561</v>
          </cell>
          <cell r="AM91">
            <v>0.30143720986004763</v>
          </cell>
          <cell r="AN91">
            <v>0.39130434782608697</v>
          </cell>
          <cell r="AO91">
            <v>-11540</v>
          </cell>
          <cell r="AQ91">
            <v>32434</v>
          </cell>
          <cell r="AR91" t="str">
            <v/>
          </cell>
          <cell r="AS91">
            <v>12269</v>
          </cell>
          <cell r="AU91">
            <v>25124</v>
          </cell>
          <cell r="AV91" t="str">
            <v/>
          </cell>
          <cell r="AW91">
            <v>20483</v>
          </cell>
          <cell r="AX91" t="str">
            <v/>
          </cell>
          <cell r="AY91" t="str">
            <v/>
          </cell>
          <cell r="AZ91">
            <v>15138</v>
          </cell>
          <cell r="BA91" t="str">
            <v/>
          </cell>
          <cell r="BB91">
            <v>403.20679999499998</v>
          </cell>
          <cell r="BC91" t="str">
            <v/>
          </cell>
          <cell r="BD91">
            <v>563.63439998399997</v>
          </cell>
          <cell r="BE91" t="str">
            <v/>
          </cell>
          <cell r="BF91">
            <v>1140.0687999730001</v>
          </cell>
          <cell r="BG91" t="str">
            <v/>
          </cell>
          <cell r="BH91">
            <v>565</v>
          </cell>
          <cell r="BI91">
            <v>297</v>
          </cell>
          <cell r="BJ91">
            <v>0</v>
          </cell>
        </row>
        <row r="92">
          <cell r="A92" t="str">
            <v>5E5</v>
          </cell>
          <cell r="B92" t="str">
            <v>Q11</v>
          </cell>
          <cell r="C92" t="str">
            <v/>
          </cell>
          <cell r="D92" t="str">
            <v/>
          </cell>
          <cell r="E92">
            <v>0.99837662337662336</v>
          </cell>
          <cell r="F92">
            <v>1</v>
          </cell>
          <cell r="G92">
            <v>1</v>
          </cell>
          <cell r="H92">
            <v>0</v>
          </cell>
          <cell r="J92">
            <v>0</v>
          </cell>
          <cell r="K92">
            <v>74</v>
          </cell>
          <cell r="L92">
            <v>1072</v>
          </cell>
          <cell r="M92" t="str">
            <v/>
          </cell>
          <cell r="N92">
            <v>0</v>
          </cell>
          <cell r="Q92" t="str">
            <v/>
          </cell>
          <cell r="R92">
            <v>1</v>
          </cell>
          <cell r="S92">
            <v>168</v>
          </cell>
          <cell r="X92">
            <v>1</v>
          </cell>
          <cell r="Y92">
            <v>0.93333333333333335</v>
          </cell>
          <cell r="Z92">
            <v>0.6</v>
          </cell>
          <cell r="AA92">
            <v>0</v>
          </cell>
          <cell r="AB92" t="str">
            <v/>
          </cell>
          <cell r="AD92">
            <v>26</v>
          </cell>
          <cell r="AE92">
            <v>503</v>
          </cell>
          <cell r="AF92">
            <v>0.97030185004868552</v>
          </cell>
          <cell r="AG92">
            <v>0</v>
          </cell>
          <cell r="AH92" t="str">
            <v/>
          </cell>
          <cell r="AI92">
            <v>3</v>
          </cell>
          <cell r="AJ92">
            <v>39</v>
          </cell>
          <cell r="AK92">
            <v>1045.6486322447372</v>
          </cell>
          <cell r="AL92" t="str">
            <v/>
          </cell>
          <cell r="AM92">
            <v>4.0611536094258334E-2</v>
          </cell>
          <cell r="AN92">
            <v>0.7142857142857143</v>
          </cell>
          <cell r="AO92">
            <v>97</v>
          </cell>
          <cell r="AQ92">
            <v>24333</v>
          </cell>
          <cell r="AR92" t="str">
            <v/>
          </cell>
          <cell r="AS92">
            <v>10574</v>
          </cell>
          <cell r="AU92">
            <v>18978</v>
          </cell>
          <cell r="AV92" t="str">
            <v/>
          </cell>
          <cell r="AW92">
            <v>15085</v>
          </cell>
          <cell r="AX92" t="str">
            <v/>
          </cell>
          <cell r="AY92" t="str">
            <v/>
          </cell>
          <cell r="AZ92">
            <v>13449</v>
          </cell>
          <cell r="BA92" t="str">
            <v/>
          </cell>
          <cell r="BB92">
            <v>390</v>
          </cell>
          <cell r="BC92" t="str">
            <v/>
          </cell>
          <cell r="BD92">
            <v>516</v>
          </cell>
          <cell r="BE92" t="str">
            <v/>
          </cell>
          <cell r="BF92">
            <v>922</v>
          </cell>
          <cell r="BG92" t="str">
            <v/>
          </cell>
          <cell r="BH92">
            <v>777</v>
          </cell>
          <cell r="BI92">
            <v>0</v>
          </cell>
          <cell r="BJ92">
            <v>0</v>
          </cell>
        </row>
        <row r="93">
          <cell r="A93" t="str">
            <v>5E6</v>
          </cell>
          <cell r="B93" t="str">
            <v>Q11</v>
          </cell>
          <cell r="C93" t="str">
            <v/>
          </cell>
          <cell r="D93" t="str">
            <v/>
          </cell>
          <cell r="E93" t="str">
            <v/>
          </cell>
          <cell r="F93">
            <v>1</v>
          </cell>
          <cell r="G93">
            <v>1</v>
          </cell>
          <cell r="H93">
            <v>1</v>
          </cell>
          <cell r="J93">
            <v>0</v>
          </cell>
          <cell r="K93">
            <v>97</v>
          </cell>
          <cell r="L93">
            <v>308.01</v>
          </cell>
          <cell r="M93" t="str">
            <v/>
          </cell>
          <cell r="N93">
            <v>0</v>
          </cell>
          <cell r="Q93" t="str">
            <v/>
          </cell>
          <cell r="R93">
            <v>1</v>
          </cell>
          <cell r="S93">
            <v>37</v>
          </cell>
          <cell r="X93">
            <v>1</v>
          </cell>
          <cell r="Y93">
            <v>0.9838709677419355</v>
          </cell>
          <cell r="Z93">
            <v>0.85</v>
          </cell>
          <cell r="AA93">
            <v>0</v>
          </cell>
          <cell r="AB93" t="str">
            <v/>
          </cell>
          <cell r="AD93">
            <v>49</v>
          </cell>
          <cell r="AE93">
            <v>811</v>
          </cell>
          <cell r="AF93">
            <v>0.98241406874500403</v>
          </cell>
          <cell r="AG93">
            <v>0</v>
          </cell>
          <cell r="AH93" t="str">
            <v/>
          </cell>
          <cell r="AI93">
            <v>7</v>
          </cell>
          <cell r="AJ93">
            <v>215</v>
          </cell>
          <cell r="AK93">
            <v>1133.4952612277943</v>
          </cell>
          <cell r="AL93">
            <v>0.23542600896860988</v>
          </cell>
          <cell r="AM93">
            <v>4.241799482962736E-2</v>
          </cell>
          <cell r="AN93">
            <v>0.4</v>
          </cell>
          <cell r="AO93">
            <v>14</v>
          </cell>
          <cell r="AQ93">
            <v>32554</v>
          </cell>
          <cell r="AR93" t="str">
            <v/>
          </cell>
          <cell r="AS93">
            <v>14115</v>
          </cell>
          <cell r="AU93">
            <v>26941</v>
          </cell>
          <cell r="AV93" t="str">
            <v/>
          </cell>
          <cell r="AW93">
            <v>21015</v>
          </cell>
          <cell r="AX93" t="str">
            <v/>
          </cell>
          <cell r="AY93" t="str">
            <v/>
          </cell>
          <cell r="AZ93">
            <v>18476</v>
          </cell>
          <cell r="BA93" t="str">
            <v/>
          </cell>
          <cell r="BB93">
            <v>534.05169999899999</v>
          </cell>
          <cell r="BC93" t="str">
            <v/>
          </cell>
          <cell r="BD93">
            <v>643.15859999600002</v>
          </cell>
          <cell r="BE93" t="str">
            <v/>
          </cell>
          <cell r="BF93">
            <v>1254.2671999930001</v>
          </cell>
          <cell r="BG93" t="str">
            <v/>
          </cell>
          <cell r="BH93">
            <v>982</v>
          </cell>
          <cell r="BI93">
            <v>0</v>
          </cell>
          <cell r="BJ93">
            <v>0</v>
          </cell>
        </row>
        <row r="94">
          <cell r="A94" t="str">
            <v>5E7</v>
          </cell>
          <cell r="B94" t="str">
            <v>Q12</v>
          </cell>
          <cell r="C94" t="str">
            <v/>
          </cell>
          <cell r="D94" t="str">
            <v/>
          </cell>
          <cell r="E94">
            <v>1</v>
          </cell>
          <cell r="F94">
            <v>1</v>
          </cell>
          <cell r="G94">
            <v>1</v>
          </cell>
          <cell r="H94">
            <v>0</v>
          </cell>
          <cell r="J94">
            <v>0</v>
          </cell>
          <cell r="K94">
            <v>26</v>
          </cell>
          <cell r="L94">
            <v>2081.260014209</v>
          </cell>
          <cell r="M94" t="str">
            <v/>
          </cell>
          <cell r="N94">
            <v>0</v>
          </cell>
          <cell r="Q94" t="str">
            <v/>
          </cell>
          <cell r="R94" t="str">
            <v/>
          </cell>
          <cell r="S94">
            <v>141</v>
          </cell>
          <cell r="X94">
            <v>1</v>
          </cell>
          <cell r="Y94">
            <v>0.91666666666666663</v>
          </cell>
          <cell r="Z94">
            <v>0.76470588235294112</v>
          </cell>
          <cell r="AA94">
            <v>0</v>
          </cell>
          <cell r="AB94" t="str">
            <v/>
          </cell>
          <cell r="AD94">
            <v>0</v>
          </cell>
          <cell r="AE94">
            <v>122</v>
          </cell>
          <cell r="AF94">
            <v>0.83295347901863526</v>
          </cell>
          <cell r="AG94">
            <v>0</v>
          </cell>
          <cell r="AH94" t="str">
            <v/>
          </cell>
          <cell r="AI94">
            <v>5</v>
          </cell>
          <cell r="AJ94">
            <v>122</v>
          </cell>
          <cell r="AK94">
            <v>752.15412360804964</v>
          </cell>
          <cell r="AL94">
            <v>0.25052631578947371</v>
          </cell>
          <cell r="AM94">
            <v>0.30937791580208057</v>
          </cell>
          <cell r="AN94">
            <v>0.35714285714285715</v>
          </cell>
          <cell r="AO94">
            <v>78</v>
          </cell>
          <cell r="AQ94">
            <v>26099</v>
          </cell>
          <cell r="AR94" t="str">
            <v/>
          </cell>
          <cell r="AS94">
            <v>13495</v>
          </cell>
          <cell r="AU94">
            <v>24796</v>
          </cell>
          <cell r="AV94" t="str">
            <v/>
          </cell>
          <cell r="AW94">
            <v>23910</v>
          </cell>
          <cell r="AX94" t="str">
            <v/>
          </cell>
          <cell r="AY94" t="str">
            <v/>
          </cell>
          <cell r="AZ94">
            <v>19959</v>
          </cell>
          <cell r="BA94" t="str">
            <v/>
          </cell>
          <cell r="BB94">
            <v>299.41359999000002</v>
          </cell>
          <cell r="BC94" t="str">
            <v/>
          </cell>
          <cell r="BD94">
            <v>483.268799968</v>
          </cell>
          <cell r="BE94" t="str">
            <v/>
          </cell>
          <cell r="BF94">
            <v>1045.1375999459999</v>
          </cell>
          <cell r="BG94" t="str">
            <v/>
          </cell>
          <cell r="BH94">
            <v>829</v>
          </cell>
          <cell r="BI94">
            <v>570</v>
          </cell>
          <cell r="BJ94">
            <v>276</v>
          </cell>
        </row>
        <row r="95">
          <cell r="A95" t="str">
            <v>5E8</v>
          </cell>
          <cell r="B95" t="str">
            <v>Q12</v>
          </cell>
          <cell r="C95" t="str">
            <v/>
          </cell>
          <cell r="D95" t="str">
            <v/>
          </cell>
          <cell r="E95">
            <v>1</v>
          </cell>
          <cell r="F95">
            <v>1</v>
          </cell>
          <cell r="G95">
            <v>0.92759887893383275</v>
          </cell>
          <cell r="H95">
            <v>0</v>
          </cell>
          <cell r="J95">
            <v>1</v>
          </cell>
          <cell r="K95">
            <v>12</v>
          </cell>
          <cell r="L95">
            <v>2155.2700142089998</v>
          </cell>
          <cell r="M95" t="str">
            <v/>
          </cell>
          <cell r="N95">
            <v>0</v>
          </cell>
          <cell r="Q95" t="str">
            <v/>
          </cell>
          <cell r="R95" t="str">
            <v/>
          </cell>
          <cell r="S95">
            <v>247</v>
          </cell>
          <cell r="X95">
            <v>1</v>
          </cell>
          <cell r="Y95">
            <v>1</v>
          </cell>
          <cell r="Z95">
            <v>0.76923076923076927</v>
          </cell>
          <cell r="AA95">
            <v>0</v>
          </cell>
          <cell r="AB95" t="str">
            <v/>
          </cell>
          <cell r="AD95">
            <v>0</v>
          </cell>
          <cell r="AE95">
            <v>158</v>
          </cell>
          <cell r="AF95">
            <v>0.95587403356590606</v>
          </cell>
          <cell r="AG95">
            <v>0</v>
          </cell>
          <cell r="AH95" t="str">
            <v/>
          </cell>
          <cell r="AI95">
            <v>3.2</v>
          </cell>
          <cell r="AJ95">
            <v>234</v>
          </cell>
          <cell r="AK95">
            <v>497.33025624430496</v>
          </cell>
          <cell r="AL95">
            <v>0.23249299719887956</v>
          </cell>
          <cell r="AM95">
            <v>0.31042918637855349</v>
          </cell>
          <cell r="AN95">
            <v>0.15384615384615385</v>
          </cell>
          <cell r="AO95">
            <v>9</v>
          </cell>
          <cell r="AQ95">
            <v>22942</v>
          </cell>
          <cell r="AR95" t="str">
            <v/>
          </cell>
          <cell r="AS95">
            <v>9895</v>
          </cell>
          <cell r="AU95">
            <v>21702</v>
          </cell>
          <cell r="AV95" t="str">
            <v/>
          </cell>
          <cell r="AW95">
            <v>18592</v>
          </cell>
          <cell r="AX95" t="str">
            <v/>
          </cell>
          <cell r="AY95" t="str">
            <v/>
          </cell>
          <cell r="AZ95">
            <v>15365</v>
          </cell>
          <cell r="BA95" t="str">
            <v/>
          </cell>
          <cell r="BB95">
            <v>295.46529999199998</v>
          </cell>
          <cell r="BC95" t="str">
            <v/>
          </cell>
          <cell r="BD95">
            <v>1003.427399975</v>
          </cell>
          <cell r="BE95" t="str">
            <v/>
          </cell>
          <cell r="BF95">
            <v>1891.404799959</v>
          </cell>
          <cell r="BG95" t="str">
            <v/>
          </cell>
          <cell r="BH95">
            <v>530</v>
          </cell>
          <cell r="BI95">
            <v>519</v>
          </cell>
          <cell r="BJ95">
            <v>11</v>
          </cell>
        </row>
        <row r="96">
          <cell r="A96" t="str">
            <v>5E9</v>
          </cell>
          <cell r="B96" t="str">
            <v>Q17</v>
          </cell>
          <cell r="C96" t="str">
            <v/>
          </cell>
          <cell r="D96" t="str">
            <v/>
          </cell>
          <cell r="E96" t="str">
            <v/>
          </cell>
          <cell r="F96">
            <v>1</v>
          </cell>
          <cell r="G96">
            <v>1</v>
          </cell>
          <cell r="H96">
            <v>0</v>
          </cell>
          <cell r="J96">
            <v>28</v>
          </cell>
          <cell r="K96">
            <v>33.926581343000002</v>
          </cell>
          <cell r="L96">
            <v>966.8321242159999</v>
          </cell>
          <cell r="M96" t="str">
            <v/>
          </cell>
          <cell r="N96">
            <v>2</v>
          </cell>
          <cell r="Q96" t="str">
            <v/>
          </cell>
          <cell r="R96" t="str">
            <v/>
          </cell>
          <cell r="S96">
            <v>192</v>
          </cell>
          <cell r="X96">
            <v>1</v>
          </cell>
          <cell r="Y96">
            <v>1</v>
          </cell>
          <cell r="Z96">
            <v>0.88888888888888884</v>
          </cell>
          <cell r="AA96">
            <v>0</v>
          </cell>
          <cell r="AB96" t="str">
            <v/>
          </cell>
          <cell r="AD96">
            <v>0</v>
          </cell>
          <cell r="AE96">
            <v>41</v>
          </cell>
          <cell r="AF96">
            <v>0.704454253611557</v>
          </cell>
          <cell r="AG96">
            <v>0</v>
          </cell>
          <cell r="AH96" t="str">
            <v/>
          </cell>
          <cell r="AI96">
            <v>2</v>
          </cell>
          <cell r="AJ96">
            <v>140</v>
          </cell>
          <cell r="AK96">
            <v>506.38931826288876</v>
          </cell>
          <cell r="AL96">
            <v>0.117096018735363</v>
          </cell>
          <cell r="AM96">
            <v>0.87787548206059329</v>
          </cell>
          <cell r="AN96">
            <v>0.6875</v>
          </cell>
          <cell r="AO96">
            <v>1423</v>
          </cell>
          <cell r="AQ96">
            <v>28228</v>
          </cell>
          <cell r="AR96" t="str">
            <v/>
          </cell>
          <cell r="AS96">
            <v>11126</v>
          </cell>
          <cell r="AU96">
            <v>26608</v>
          </cell>
          <cell r="AV96" t="str">
            <v/>
          </cell>
          <cell r="AW96">
            <v>15377</v>
          </cell>
          <cell r="AX96" t="str">
            <v/>
          </cell>
          <cell r="AY96" t="str">
            <v/>
          </cell>
          <cell r="AZ96">
            <v>14705</v>
          </cell>
          <cell r="BA96" t="str">
            <v/>
          </cell>
          <cell r="BB96">
            <v>299.72966533599998</v>
          </cell>
          <cell r="BC96" t="str">
            <v/>
          </cell>
          <cell r="BD96">
            <v>695.20698766199996</v>
          </cell>
          <cell r="BE96" t="str">
            <v/>
          </cell>
          <cell r="BF96">
            <v>1131.3876882889999</v>
          </cell>
          <cell r="BG96" t="str">
            <v/>
          </cell>
          <cell r="BH96">
            <v>414</v>
          </cell>
          <cell r="BI96">
            <v>411</v>
          </cell>
          <cell r="BJ96">
            <v>351</v>
          </cell>
        </row>
        <row r="97">
          <cell r="A97" t="str">
            <v>5EA</v>
          </cell>
          <cell r="B97" t="str">
            <v>Q24</v>
          </cell>
          <cell r="C97" t="str">
            <v/>
          </cell>
          <cell r="D97" t="str">
            <v/>
          </cell>
          <cell r="E97" t="str">
            <v/>
          </cell>
          <cell r="F97">
            <v>1</v>
          </cell>
          <cell r="G97">
            <v>1</v>
          </cell>
          <cell r="H97">
            <v>0</v>
          </cell>
          <cell r="J97">
            <v>0</v>
          </cell>
          <cell r="K97">
            <v>3.5682000010000001</v>
          </cell>
          <cell r="L97">
            <v>203.86580062300001</v>
          </cell>
          <cell r="M97" t="str">
            <v/>
          </cell>
          <cell r="N97">
            <v>0</v>
          </cell>
          <cell r="Q97" t="str">
            <v/>
          </cell>
          <cell r="R97">
            <v>0</v>
          </cell>
          <cell r="S97">
            <v>179</v>
          </cell>
          <cell r="X97">
            <v>1</v>
          </cell>
          <cell r="Y97">
            <v>1</v>
          </cell>
          <cell r="Z97">
            <v>1</v>
          </cell>
          <cell r="AA97">
            <v>0</v>
          </cell>
          <cell r="AB97" t="str">
            <v/>
          </cell>
          <cell r="AD97">
            <v>30</v>
          </cell>
          <cell r="AE97">
            <v>169</v>
          </cell>
          <cell r="AF97">
            <v>0.96424037240795601</v>
          </cell>
          <cell r="AG97">
            <v>0</v>
          </cell>
          <cell r="AH97" t="str">
            <v/>
          </cell>
          <cell r="AI97">
            <v>4</v>
          </cell>
          <cell r="AJ97">
            <v>39</v>
          </cell>
          <cell r="AK97">
            <v>1143.2588426816635</v>
          </cell>
          <cell r="AL97" t="str">
            <v/>
          </cell>
          <cell r="AM97">
            <v>0.35999668336827639</v>
          </cell>
          <cell r="AN97">
            <v>7.6923076923076927E-2</v>
          </cell>
          <cell r="AO97">
            <v>583</v>
          </cell>
          <cell r="AQ97">
            <v>22812.799999999999</v>
          </cell>
          <cell r="AR97" t="str">
            <v/>
          </cell>
          <cell r="AS97">
            <v>9709</v>
          </cell>
          <cell r="AU97">
            <v>19436.400000000001</v>
          </cell>
          <cell r="AV97" t="str">
            <v/>
          </cell>
          <cell r="AW97">
            <v>16430</v>
          </cell>
          <cell r="AX97" t="str">
            <v/>
          </cell>
          <cell r="AY97" t="str">
            <v/>
          </cell>
          <cell r="AZ97">
            <v>11744</v>
          </cell>
          <cell r="BA97" t="str">
            <v/>
          </cell>
          <cell r="BB97">
            <v>243.65700483099999</v>
          </cell>
          <cell r="BC97" t="str">
            <v/>
          </cell>
          <cell r="BD97">
            <v>346.55990695200001</v>
          </cell>
          <cell r="BE97" t="str">
            <v/>
          </cell>
          <cell r="BF97">
            <v>737.82991461499989</v>
          </cell>
          <cell r="BG97" t="str">
            <v/>
          </cell>
          <cell r="BH97">
            <v>122</v>
          </cell>
          <cell r="BI97">
            <v>131</v>
          </cell>
          <cell r="BJ97">
            <v>16</v>
          </cell>
        </row>
        <row r="98">
          <cell r="A98" t="str">
            <v>5EC</v>
          </cell>
          <cell r="B98" t="str">
            <v>Q24</v>
          </cell>
          <cell r="C98" t="str">
            <v/>
          </cell>
          <cell r="D98" t="str">
            <v/>
          </cell>
          <cell r="E98" t="str">
            <v/>
          </cell>
          <cell r="F98">
            <v>1</v>
          </cell>
          <cell r="G98">
            <v>1</v>
          </cell>
          <cell r="H98">
            <v>0</v>
          </cell>
          <cell r="J98">
            <v>0</v>
          </cell>
          <cell r="K98">
            <v>5.0152000750000001</v>
          </cell>
          <cell r="L98">
            <v>202.51800154899996</v>
          </cell>
          <cell r="M98" t="str">
            <v/>
          </cell>
          <cell r="N98">
            <v>0</v>
          </cell>
          <cell r="Q98" t="str">
            <v/>
          </cell>
          <cell r="R98" t="str">
            <v/>
          </cell>
          <cell r="S98">
            <v>17</v>
          </cell>
          <cell r="X98">
            <v>1</v>
          </cell>
          <cell r="Y98">
            <v>1</v>
          </cell>
          <cell r="Z98">
            <v>1</v>
          </cell>
          <cell r="AA98">
            <v>0</v>
          </cell>
          <cell r="AB98" t="str">
            <v/>
          </cell>
          <cell r="AD98">
            <v>17</v>
          </cell>
          <cell r="AE98">
            <v>97</v>
          </cell>
          <cell r="AF98">
            <v>0.8583131067961165</v>
          </cell>
          <cell r="AG98">
            <v>0</v>
          </cell>
          <cell r="AH98" t="str">
            <v/>
          </cell>
          <cell r="AI98">
            <v>3</v>
          </cell>
          <cell r="AJ98">
            <v>101</v>
          </cell>
          <cell r="AK98">
            <v>643.96107613050947</v>
          </cell>
          <cell r="AL98" t="str">
            <v/>
          </cell>
          <cell r="AM98">
            <v>0.27813579637594305</v>
          </cell>
          <cell r="AN98">
            <v>0.69565217391304346</v>
          </cell>
          <cell r="AO98">
            <v>603</v>
          </cell>
          <cell r="AQ98">
            <v>17116</v>
          </cell>
          <cell r="AR98" t="str">
            <v/>
          </cell>
          <cell r="AS98">
            <v>8958</v>
          </cell>
          <cell r="AU98">
            <v>13173.5</v>
          </cell>
          <cell r="AV98" t="str">
            <v/>
          </cell>
          <cell r="AW98">
            <v>10492</v>
          </cell>
          <cell r="AX98" t="str">
            <v/>
          </cell>
          <cell r="AY98" t="str">
            <v/>
          </cell>
          <cell r="AZ98">
            <v>8254</v>
          </cell>
          <cell r="BA98" t="str">
            <v/>
          </cell>
          <cell r="BB98">
            <v>153.75510018099999</v>
          </cell>
          <cell r="BC98" t="str">
            <v/>
          </cell>
          <cell r="BD98">
            <v>302.99409756800003</v>
          </cell>
          <cell r="BE98" t="str">
            <v/>
          </cell>
          <cell r="BF98">
            <v>686.22358932400005</v>
          </cell>
          <cell r="BG98" t="str">
            <v/>
          </cell>
          <cell r="BH98">
            <v>214</v>
          </cell>
          <cell r="BI98">
            <v>107</v>
          </cell>
          <cell r="BJ98">
            <v>107</v>
          </cell>
        </row>
        <row r="99">
          <cell r="A99" t="str">
            <v>5ED</v>
          </cell>
          <cell r="B99" t="str">
            <v>Q24</v>
          </cell>
          <cell r="C99" t="str">
            <v/>
          </cell>
          <cell r="D99" t="str">
            <v/>
          </cell>
          <cell r="E99">
            <v>0.99684542586750791</v>
          </cell>
          <cell r="F99">
            <v>1</v>
          </cell>
          <cell r="G99">
            <v>1</v>
          </cell>
          <cell r="H99">
            <v>0</v>
          </cell>
          <cell r="J99">
            <v>0</v>
          </cell>
          <cell r="K99">
            <v>4.9200001249999996</v>
          </cell>
          <cell r="L99">
            <v>97.592800130000001</v>
          </cell>
          <cell r="M99" t="str">
            <v/>
          </cell>
          <cell r="N99">
            <v>0</v>
          </cell>
          <cell r="Q99" t="str">
            <v/>
          </cell>
          <cell r="R99">
            <v>1</v>
          </cell>
          <cell r="S99">
            <v>121</v>
          </cell>
          <cell r="X99">
            <v>1</v>
          </cell>
          <cell r="Y99">
            <v>1</v>
          </cell>
          <cell r="Z99">
            <v>1</v>
          </cell>
          <cell r="AA99">
            <v>0</v>
          </cell>
          <cell r="AB99" t="str">
            <v/>
          </cell>
          <cell r="AD99">
            <v>37</v>
          </cell>
          <cell r="AE99">
            <v>172</v>
          </cell>
          <cell r="AF99">
            <v>0.96472422529721302</v>
          </cell>
          <cell r="AG99">
            <v>0</v>
          </cell>
          <cell r="AH99" t="str">
            <v/>
          </cell>
          <cell r="AI99">
            <v>4</v>
          </cell>
          <cell r="AJ99">
            <v>200</v>
          </cell>
          <cell r="AK99">
            <v>1061.0273671886434</v>
          </cell>
          <cell r="AL99">
            <v>0.13793103448275862</v>
          </cell>
          <cell r="AM99">
            <v>0.323661119515885</v>
          </cell>
          <cell r="AN99">
            <v>0</v>
          </cell>
          <cell r="AO99">
            <v>87</v>
          </cell>
          <cell r="AQ99">
            <v>24632</v>
          </cell>
          <cell r="AR99" t="str">
            <v/>
          </cell>
          <cell r="AS99">
            <v>9821</v>
          </cell>
          <cell r="AU99">
            <v>20036.900000000001</v>
          </cell>
          <cell r="AV99" t="str">
            <v/>
          </cell>
          <cell r="AW99">
            <v>16938</v>
          </cell>
          <cell r="AX99" t="str">
            <v/>
          </cell>
          <cell r="AY99" t="str">
            <v/>
          </cell>
          <cell r="AZ99">
            <v>11867.9</v>
          </cell>
          <cell r="BA99" t="str">
            <v/>
          </cell>
          <cell r="BB99">
            <v>198.00790662100002</v>
          </cell>
          <cell r="BC99" t="str">
            <v/>
          </cell>
          <cell r="BD99">
            <v>324.26531159000001</v>
          </cell>
          <cell r="BE99" t="str">
            <v/>
          </cell>
          <cell r="BF99">
            <v>817.58482808999997</v>
          </cell>
          <cell r="BG99" t="str">
            <v/>
          </cell>
          <cell r="BH99">
            <v>551</v>
          </cell>
          <cell r="BI99">
            <v>515</v>
          </cell>
          <cell r="BJ99">
            <v>36</v>
          </cell>
        </row>
        <row r="100">
          <cell r="A100" t="str">
            <v>5EE</v>
          </cell>
          <cell r="B100" t="str">
            <v>Q23</v>
          </cell>
          <cell r="C100" t="str">
            <v/>
          </cell>
          <cell r="D100" t="str">
            <v/>
          </cell>
          <cell r="E100" t="str">
            <v/>
          </cell>
          <cell r="F100">
            <v>1</v>
          </cell>
          <cell r="G100">
            <v>1</v>
          </cell>
          <cell r="H100">
            <v>0</v>
          </cell>
          <cell r="J100">
            <v>0</v>
          </cell>
          <cell r="K100">
            <v>83.76</v>
          </cell>
          <cell r="L100">
            <v>323.58</v>
          </cell>
          <cell r="M100" t="str">
            <v/>
          </cell>
          <cell r="N100">
            <v>1</v>
          </cell>
          <cell r="Q100" t="str">
            <v/>
          </cell>
          <cell r="R100" t="str">
            <v/>
          </cell>
          <cell r="S100" t="str">
            <v/>
          </cell>
          <cell r="X100">
            <v>1</v>
          </cell>
          <cell r="Y100">
            <v>1</v>
          </cell>
          <cell r="Z100">
            <v>0.89473684210526316</v>
          </cell>
          <cell r="AA100">
            <v>0</v>
          </cell>
          <cell r="AB100" t="str">
            <v/>
          </cell>
          <cell r="AD100">
            <v>45</v>
          </cell>
          <cell r="AE100">
            <v>141</v>
          </cell>
          <cell r="AF100">
            <v>0.91622626737130552</v>
          </cell>
          <cell r="AG100">
            <v>0</v>
          </cell>
          <cell r="AH100" t="str">
            <v/>
          </cell>
          <cell r="AI100">
            <v>4</v>
          </cell>
          <cell r="AJ100">
            <v>562</v>
          </cell>
          <cell r="AK100">
            <v>892.21946253637634</v>
          </cell>
          <cell r="AL100">
            <v>0.22277227722772278</v>
          </cell>
          <cell r="AM100">
            <v>0.31949277373353541</v>
          </cell>
          <cell r="AN100">
            <v>0.53125</v>
          </cell>
          <cell r="AO100">
            <v>247.19999999998302</v>
          </cell>
          <cell r="AQ100">
            <v>26496</v>
          </cell>
          <cell r="AR100" t="str">
            <v/>
          </cell>
          <cell r="AS100">
            <v>13810</v>
          </cell>
          <cell r="AU100">
            <v>23002</v>
          </cell>
          <cell r="AV100" t="str">
            <v/>
          </cell>
          <cell r="AW100">
            <v>17313</v>
          </cell>
          <cell r="AX100" t="str">
            <v/>
          </cell>
          <cell r="AY100" t="str">
            <v/>
          </cell>
          <cell r="AZ100">
            <v>13809</v>
          </cell>
          <cell r="BA100" t="str">
            <v/>
          </cell>
          <cell r="BB100">
            <v>248.46</v>
          </cell>
          <cell r="BC100" t="str">
            <v/>
          </cell>
          <cell r="BD100">
            <v>452.49</v>
          </cell>
          <cell r="BE100" t="str">
            <v/>
          </cell>
          <cell r="BF100">
            <v>785.28</v>
          </cell>
          <cell r="BG100" t="str">
            <v/>
          </cell>
          <cell r="BH100">
            <v>398</v>
          </cell>
          <cell r="BI100">
            <v>95</v>
          </cell>
          <cell r="BJ100">
            <v>303</v>
          </cell>
        </row>
        <row r="101">
          <cell r="A101" t="str">
            <v>5EF</v>
          </cell>
          <cell r="B101" t="str">
            <v>Q11</v>
          </cell>
          <cell r="C101" t="str">
            <v/>
          </cell>
          <cell r="D101" t="str">
            <v/>
          </cell>
          <cell r="E101" t="str">
            <v/>
          </cell>
          <cell r="F101">
            <v>1</v>
          </cell>
          <cell r="G101">
            <v>1</v>
          </cell>
          <cell r="H101">
            <v>0</v>
          </cell>
          <cell r="J101">
            <v>0</v>
          </cell>
          <cell r="K101">
            <v>30.785800000000002</v>
          </cell>
          <cell r="L101">
            <v>211.89570000000001</v>
          </cell>
          <cell r="M101" t="str">
            <v/>
          </cell>
          <cell r="N101">
            <v>0</v>
          </cell>
          <cell r="Q101" t="str">
            <v/>
          </cell>
          <cell r="R101" t="str">
            <v/>
          </cell>
          <cell r="S101">
            <v>230</v>
          </cell>
          <cell r="X101">
            <v>1</v>
          </cell>
          <cell r="Y101">
            <v>1</v>
          </cell>
          <cell r="Z101">
            <v>0.8125</v>
          </cell>
          <cell r="AA101">
            <v>0</v>
          </cell>
          <cell r="AB101" t="str">
            <v/>
          </cell>
          <cell r="AD101">
            <v>24</v>
          </cell>
          <cell r="AE101">
            <v>86</v>
          </cell>
          <cell r="AF101">
            <v>0.95875521143537823</v>
          </cell>
          <cell r="AG101">
            <v>0</v>
          </cell>
          <cell r="AH101" t="str">
            <v/>
          </cell>
          <cell r="AI101">
            <v>1.8</v>
          </cell>
          <cell r="AJ101">
            <v>37</v>
          </cell>
          <cell r="AK101">
            <v>462.72994431004525</v>
          </cell>
          <cell r="AL101">
            <v>0.28741092636579574</v>
          </cell>
          <cell r="AM101">
            <v>0.26081690004360675</v>
          </cell>
          <cell r="AN101">
            <v>0.72340425531914898</v>
          </cell>
          <cell r="AO101">
            <v>-1005</v>
          </cell>
          <cell r="AQ101">
            <v>32446</v>
          </cell>
          <cell r="AR101" t="str">
            <v/>
          </cell>
          <cell r="AS101">
            <v>18987</v>
          </cell>
          <cell r="AU101">
            <v>26412</v>
          </cell>
          <cell r="AV101" t="str">
            <v/>
          </cell>
          <cell r="AW101">
            <v>24565</v>
          </cell>
          <cell r="AX101" t="str">
            <v/>
          </cell>
          <cell r="AY101" t="str">
            <v/>
          </cell>
          <cell r="AZ101">
            <v>16668</v>
          </cell>
          <cell r="BA101" t="str">
            <v/>
          </cell>
          <cell r="BB101">
            <v>327.75189999200001</v>
          </cell>
          <cell r="BC101" t="str">
            <v/>
          </cell>
          <cell r="BD101">
            <v>880.92419998600008</v>
          </cell>
          <cell r="BE101" t="str">
            <v/>
          </cell>
          <cell r="BF101">
            <v>1228.7932999699999</v>
          </cell>
          <cell r="BG101" t="str">
            <v/>
          </cell>
          <cell r="BH101">
            <v>58</v>
          </cell>
          <cell r="BI101">
            <v>11</v>
          </cell>
          <cell r="BJ101">
            <v>0</v>
          </cell>
        </row>
        <row r="102">
          <cell r="A102" t="str">
            <v>5EG</v>
          </cell>
          <cell r="B102" t="str">
            <v>Q24</v>
          </cell>
          <cell r="C102" t="str">
            <v/>
          </cell>
          <cell r="D102" t="str">
            <v/>
          </cell>
          <cell r="E102" t="str">
            <v/>
          </cell>
          <cell r="F102">
            <v>1</v>
          </cell>
          <cell r="G102">
            <v>1</v>
          </cell>
          <cell r="H102">
            <v>0</v>
          </cell>
          <cell r="J102">
            <v>0</v>
          </cell>
          <cell r="K102">
            <v>8.2004000000000019</v>
          </cell>
          <cell r="L102">
            <v>90.730399477999995</v>
          </cell>
          <cell r="M102" t="str">
            <v/>
          </cell>
          <cell r="N102">
            <v>0</v>
          </cell>
          <cell r="Q102" t="str">
            <v/>
          </cell>
          <cell r="R102" t="str">
            <v/>
          </cell>
          <cell r="S102">
            <v>155</v>
          </cell>
          <cell r="X102">
            <v>1</v>
          </cell>
          <cell r="Y102">
            <v>1</v>
          </cell>
          <cell r="Z102">
            <v>0.96969696969696972</v>
          </cell>
          <cell r="AA102">
            <v>0</v>
          </cell>
          <cell r="AB102" t="str">
            <v/>
          </cell>
          <cell r="AD102">
            <v>26</v>
          </cell>
          <cell r="AE102">
            <v>101</v>
          </cell>
          <cell r="AF102">
            <v>0.97371656932062711</v>
          </cell>
          <cell r="AG102">
            <v>0</v>
          </cell>
          <cell r="AH102" t="str">
            <v/>
          </cell>
          <cell r="AI102">
            <v>6</v>
          </cell>
          <cell r="AJ102">
            <v>70</v>
          </cell>
          <cell r="AK102">
            <v>910.17499497140875</v>
          </cell>
          <cell r="AL102" t="str">
            <v/>
          </cell>
          <cell r="AM102">
            <v>0.43000270325065892</v>
          </cell>
          <cell r="AN102">
            <v>0.37142857142857144</v>
          </cell>
          <cell r="AO102">
            <v>787</v>
          </cell>
          <cell r="AQ102">
            <v>28450.9</v>
          </cell>
          <cell r="AR102" t="str">
            <v/>
          </cell>
          <cell r="AS102">
            <v>13265</v>
          </cell>
          <cell r="AU102">
            <v>23697.4</v>
          </cell>
          <cell r="AV102" t="str">
            <v/>
          </cell>
          <cell r="AW102">
            <v>20901</v>
          </cell>
          <cell r="AX102" t="str">
            <v/>
          </cell>
          <cell r="AY102" t="str">
            <v/>
          </cell>
          <cell r="AZ102">
            <v>15090</v>
          </cell>
          <cell r="BA102" t="str">
            <v/>
          </cell>
          <cell r="BB102">
            <v>250.894395858</v>
          </cell>
          <cell r="BC102" t="str">
            <v/>
          </cell>
          <cell r="BD102">
            <v>380.892594024</v>
          </cell>
          <cell r="BE102" t="str">
            <v/>
          </cell>
          <cell r="BF102">
            <v>786.43758741199997</v>
          </cell>
          <cell r="BG102" t="str">
            <v/>
          </cell>
          <cell r="BH102">
            <v>114</v>
          </cell>
          <cell r="BI102">
            <v>111</v>
          </cell>
          <cell r="BJ102">
            <v>4</v>
          </cell>
        </row>
        <row r="103">
          <cell r="A103" t="str">
            <v>5EH</v>
          </cell>
          <cell r="B103" t="str">
            <v>Q25</v>
          </cell>
          <cell r="C103" t="str">
            <v/>
          </cell>
          <cell r="D103" t="str">
            <v/>
          </cell>
          <cell r="E103" t="str">
            <v/>
          </cell>
          <cell r="F103">
            <v>1</v>
          </cell>
          <cell r="G103">
            <v>1</v>
          </cell>
          <cell r="H103">
            <v>0</v>
          </cell>
          <cell r="J103">
            <v>0</v>
          </cell>
          <cell r="K103">
            <v>1.5018999889999998</v>
          </cell>
          <cell r="L103">
            <v>100.545899756</v>
          </cell>
          <cell r="M103">
            <v>368</v>
          </cell>
          <cell r="N103">
            <v>0</v>
          </cell>
          <cell r="Q103">
            <v>1</v>
          </cell>
          <cell r="R103">
            <v>1</v>
          </cell>
          <cell r="S103">
            <v>3</v>
          </cell>
          <cell r="X103">
            <v>1</v>
          </cell>
          <cell r="Y103">
            <v>1</v>
          </cell>
          <cell r="Z103">
            <v>1</v>
          </cell>
          <cell r="AA103">
            <v>0</v>
          </cell>
          <cell r="AB103" t="str">
            <v/>
          </cell>
          <cell r="AD103">
            <v>9</v>
          </cell>
          <cell r="AE103">
            <v>238</v>
          </cell>
          <cell r="AF103">
            <v>0.81779389801578839</v>
          </cell>
          <cell r="AG103">
            <v>0</v>
          </cell>
          <cell r="AH103" t="str">
            <v/>
          </cell>
          <cell r="AI103">
            <v>3</v>
          </cell>
          <cell r="AJ103">
            <v>120</v>
          </cell>
          <cell r="AK103">
            <v>777.64339130879171</v>
          </cell>
          <cell r="AL103">
            <v>0.22865853658536586</v>
          </cell>
          <cell r="AM103">
            <v>0.28965232925656176</v>
          </cell>
          <cell r="AN103">
            <v>0.76190476190476186</v>
          </cell>
          <cell r="AO103">
            <v>240</v>
          </cell>
          <cell r="AQ103">
            <v>24470</v>
          </cell>
          <cell r="AR103" t="str">
            <v/>
          </cell>
          <cell r="AS103">
            <v>17393</v>
          </cell>
          <cell r="AU103">
            <v>19840</v>
          </cell>
          <cell r="AV103" t="str">
            <v/>
          </cell>
          <cell r="AW103">
            <v>17101</v>
          </cell>
          <cell r="AX103" t="str">
            <v/>
          </cell>
          <cell r="AY103" t="str">
            <v/>
          </cell>
          <cell r="AZ103">
            <v>11173</v>
          </cell>
          <cell r="BA103" t="str">
            <v/>
          </cell>
          <cell r="BB103">
            <v>237.276899781</v>
          </cell>
          <cell r="BC103" t="str">
            <v/>
          </cell>
          <cell r="BD103">
            <v>346.363099734</v>
          </cell>
          <cell r="BE103" t="str">
            <v/>
          </cell>
          <cell r="BF103">
            <v>475.62809971500002</v>
          </cell>
          <cell r="BG103" t="str">
            <v/>
          </cell>
          <cell r="BH103">
            <v>218</v>
          </cell>
          <cell r="BI103">
            <v>123</v>
          </cell>
          <cell r="BJ103">
            <v>0</v>
          </cell>
        </row>
        <row r="104">
          <cell r="A104" t="str">
            <v>5EJ</v>
          </cell>
          <cell r="B104" t="str">
            <v>Q25</v>
          </cell>
          <cell r="C104" t="str">
            <v/>
          </cell>
          <cell r="D104" t="str">
            <v/>
          </cell>
          <cell r="E104" t="str">
            <v/>
          </cell>
          <cell r="F104">
            <v>1</v>
          </cell>
          <cell r="G104">
            <v>1</v>
          </cell>
          <cell r="H104">
            <v>0</v>
          </cell>
          <cell r="J104">
            <v>0</v>
          </cell>
          <cell r="K104">
            <v>1.61E-2</v>
          </cell>
          <cell r="L104">
            <v>113.828300379</v>
          </cell>
          <cell r="M104">
            <v>0</v>
          </cell>
          <cell r="N104">
            <v>0</v>
          </cell>
          <cell r="Q104" t="str">
            <v/>
          </cell>
          <cell r="R104">
            <v>1</v>
          </cell>
          <cell r="S104">
            <v>11</v>
          </cell>
          <cell r="X104">
            <v>1</v>
          </cell>
          <cell r="Y104">
            <v>1</v>
          </cell>
          <cell r="Z104">
            <v>0.9285714285714286</v>
          </cell>
          <cell r="AA104">
            <v>0</v>
          </cell>
          <cell r="AB104" t="str">
            <v/>
          </cell>
          <cell r="AD104">
            <v>20</v>
          </cell>
          <cell r="AE104">
            <v>344</v>
          </cell>
          <cell r="AF104">
            <v>0.83582851309969375</v>
          </cell>
          <cell r="AG104">
            <v>0</v>
          </cell>
          <cell r="AH104" t="str">
            <v/>
          </cell>
          <cell r="AI104">
            <v>6</v>
          </cell>
          <cell r="AJ104">
            <v>307</v>
          </cell>
          <cell r="AK104">
            <v>1423.9010331825896</v>
          </cell>
          <cell r="AL104">
            <v>0.36266094420600858</v>
          </cell>
          <cell r="AM104">
            <v>0.28632460732984294</v>
          </cell>
          <cell r="AN104">
            <v>0.7</v>
          </cell>
          <cell r="AO104">
            <v>-5129</v>
          </cell>
          <cell r="AQ104">
            <v>28318</v>
          </cell>
          <cell r="AR104" t="str">
            <v/>
          </cell>
          <cell r="AS104">
            <v>20657</v>
          </cell>
          <cell r="AU104">
            <v>20711</v>
          </cell>
          <cell r="AV104" t="str">
            <v/>
          </cell>
          <cell r="AW104">
            <v>17484</v>
          </cell>
          <cell r="AX104" t="str">
            <v/>
          </cell>
          <cell r="AY104" t="str">
            <v/>
          </cell>
          <cell r="AZ104">
            <v>17139</v>
          </cell>
          <cell r="BA104" t="str">
            <v/>
          </cell>
          <cell r="BB104">
            <v>204.30589999200001</v>
          </cell>
          <cell r="BC104">
            <v>1</v>
          </cell>
          <cell r="BD104">
            <v>382.59749998500001</v>
          </cell>
          <cell r="BE104" t="str">
            <v/>
          </cell>
          <cell r="BF104">
            <v>870.48129996199998</v>
          </cell>
          <cell r="BG104" t="str">
            <v/>
          </cell>
          <cell r="BH104">
            <v>742</v>
          </cell>
          <cell r="BI104">
            <v>570</v>
          </cell>
          <cell r="BJ104">
            <v>0</v>
          </cell>
        </row>
        <row r="105">
          <cell r="A105" t="str">
            <v>5EK</v>
          </cell>
          <cell r="B105" t="str">
            <v>Q23</v>
          </cell>
          <cell r="C105" t="str">
            <v/>
          </cell>
          <cell r="D105" t="str">
            <v/>
          </cell>
          <cell r="E105" t="str">
            <v/>
          </cell>
          <cell r="F105">
            <v>1</v>
          </cell>
          <cell r="G105">
            <v>1</v>
          </cell>
          <cell r="H105">
            <v>0</v>
          </cell>
          <cell r="J105">
            <v>0</v>
          </cell>
          <cell r="K105">
            <v>1.1792</v>
          </cell>
          <cell r="L105">
            <v>43.365199998000001</v>
          </cell>
          <cell r="M105" t="str">
            <v/>
          </cell>
          <cell r="N105">
            <v>0</v>
          </cell>
          <cell r="Q105" t="str">
            <v/>
          </cell>
          <cell r="R105" t="str">
            <v/>
          </cell>
          <cell r="S105">
            <v>182</v>
          </cell>
          <cell r="X105">
            <v>1</v>
          </cell>
          <cell r="Y105">
            <v>0.97499999999999998</v>
          </cell>
          <cell r="Z105">
            <v>0.875</v>
          </cell>
          <cell r="AA105">
            <v>0</v>
          </cell>
          <cell r="AB105" t="str">
            <v/>
          </cell>
          <cell r="AD105">
            <v>18</v>
          </cell>
          <cell r="AE105">
            <v>74</v>
          </cell>
          <cell r="AF105">
            <v>1</v>
          </cell>
          <cell r="AG105">
            <v>0</v>
          </cell>
          <cell r="AH105" t="str">
            <v/>
          </cell>
          <cell r="AI105">
            <v>2</v>
          </cell>
          <cell r="AJ105">
            <v>15</v>
          </cell>
          <cell r="AK105">
            <v>609.70962579071715</v>
          </cell>
          <cell r="AL105">
            <v>0.27522935779816515</v>
          </cell>
          <cell r="AM105">
            <v>0.35459881425846801</v>
          </cell>
          <cell r="AN105">
            <v>0.30303030303030304</v>
          </cell>
          <cell r="AO105">
            <v>504</v>
          </cell>
          <cell r="AQ105">
            <v>20659</v>
          </cell>
          <cell r="AR105" t="str">
            <v/>
          </cell>
          <cell r="AS105">
            <v>10288</v>
          </cell>
          <cell r="AU105">
            <v>16558</v>
          </cell>
          <cell r="AV105" t="str">
            <v/>
          </cell>
          <cell r="AW105">
            <v>13666</v>
          </cell>
          <cell r="AX105" t="str">
            <v/>
          </cell>
          <cell r="AY105" t="str">
            <v/>
          </cell>
          <cell r="AZ105">
            <v>8994</v>
          </cell>
          <cell r="BA105" t="str">
            <v/>
          </cell>
          <cell r="BB105">
            <v>83.782999996000001</v>
          </cell>
          <cell r="BC105" t="str">
            <v/>
          </cell>
          <cell r="BD105">
            <v>24.772399994000001</v>
          </cell>
          <cell r="BE105" t="str">
            <v/>
          </cell>
          <cell r="BF105">
            <v>27.951199986999999</v>
          </cell>
          <cell r="BG105" t="str">
            <v/>
          </cell>
          <cell r="BH105">
            <v>300</v>
          </cell>
          <cell r="BI105">
            <v>300</v>
          </cell>
          <cell r="BJ105">
            <v>0</v>
          </cell>
        </row>
        <row r="106">
          <cell r="A106" t="str">
            <v>5EL</v>
          </cell>
          <cell r="B106" t="str">
            <v>Q23</v>
          </cell>
          <cell r="C106" t="str">
            <v/>
          </cell>
          <cell r="D106" t="str">
            <v/>
          </cell>
          <cell r="E106" t="str">
            <v/>
          </cell>
          <cell r="F106">
            <v>1</v>
          </cell>
          <cell r="G106">
            <v>1</v>
          </cell>
          <cell r="H106">
            <v>0</v>
          </cell>
          <cell r="J106">
            <v>0</v>
          </cell>
          <cell r="K106">
            <v>2.5579000000000001</v>
          </cell>
          <cell r="L106">
            <v>57.717100000000002</v>
          </cell>
          <cell r="M106" t="str">
            <v/>
          </cell>
          <cell r="N106">
            <v>0</v>
          </cell>
          <cell r="Q106" t="str">
            <v/>
          </cell>
          <cell r="R106" t="str">
            <v/>
          </cell>
          <cell r="S106">
            <v>318</v>
          </cell>
          <cell r="X106">
            <v>1</v>
          </cell>
          <cell r="Y106">
            <v>1</v>
          </cell>
          <cell r="Z106">
            <v>1</v>
          </cell>
          <cell r="AA106">
            <v>0</v>
          </cell>
          <cell r="AB106" t="str">
            <v/>
          </cell>
          <cell r="AD106">
            <v>22</v>
          </cell>
          <cell r="AE106">
            <v>94</v>
          </cell>
          <cell r="AF106">
            <v>1</v>
          </cell>
          <cell r="AG106">
            <v>0</v>
          </cell>
          <cell r="AH106" t="str">
            <v/>
          </cell>
          <cell r="AI106">
            <v>2</v>
          </cell>
          <cell r="AJ106">
            <v>20</v>
          </cell>
          <cell r="AK106">
            <v>813.04712795299201</v>
          </cell>
          <cell r="AL106">
            <v>0.2762237762237762</v>
          </cell>
          <cell r="AM106">
            <v>0.34182421793948564</v>
          </cell>
          <cell r="AN106">
            <v>0.23076923076923078</v>
          </cell>
          <cell r="AO106">
            <v>2334</v>
          </cell>
          <cell r="AQ106">
            <v>23684</v>
          </cell>
          <cell r="AR106" t="str">
            <v/>
          </cell>
          <cell r="AS106">
            <v>12632</v>
          </cell>
          <cell r="AU106">
            <v>19461</v>
          </cell>
          <cell r="AV106" t="str">
            <v/>
          </cell>
          <cell r="AW106">
            <v>16130</v>
          </cell>
          <cell r="AX106" t="str">
            <v/>
          </cell>
          <cell r="AY106" t="str">
            <v/>
          </cell>
          <cell r="AZ106">
            <v>11440</v>
          </cell>
          <cell r="BA106" t="str">
            <v/>
          </cell>
          <cell r="BB106">
            <v>101.933499998</v>
          </cell>
          <cell r="BC106" t="str">
            <v/>
          </cell>
          <cell r="BD106">
            <v>21.869299996000002</v>
          </cell>
          <cell r="BE106" t="str">
            <v/>
          </cell>
          <cell r="BF106">
            <v>35.637299989999995</v>
          </cell>
          <cell r="BG106" t="str">
            <v/>
          </cell>
          <cell r="BH106">
            <v>333</v>
          </cell>
          <cell r="BI106">
            <v>333</v>
          </cell>
          <cell r="BJ106">
            <v>0</v>
          </cell>
        </row>
        <row r="107">
          <cell r="A107" t="str">
            <v>5EM</v>
          </cell>
          <cell r="B107" t="str">
            <v>Q24</v>
          </cell>
          <cell r="C107" t="str">
            <v/>
          </cell>
          <cell r="D107" t="str">
            <v/>
          </cell>
          <cell r="E107">
            <v>1</v>
          </cell>
          <cell r="F107">
            <v>1</v>
          </cell>
          <cell r="G107">
            <v>1</v>
          </cell>
          <cell r="H107">
            <v>0</v>
          </cell>
          <cell r="J107">
            <v>0</v>
          </cell>
          <cell r="K107">
            <v>19.565199278000001</v>
          </cell>
          <cell r="L107">
            <v>667.22378519400002</v>
          </cell>
          <cell r="M107" t="str">
            <v/>
          </cell>
          <cell r="N107">
            <v>0</v>
          </cell>
          <cell r="Q107" t="str">
            <v/>
          </cell>
          <cell r="R107" t="str">
            <v/>
          </cell>
          <cell r="S107">
            <v>235</v>
          </cell>
          <cell r="X107">
            <v>1</v>
          </cell>
          <cell r="Y107">
            <v>1</v>
          </cell>
          <cell r="Z107">
            <v>0.94871794871794868</v>
          </cell>
          <cell r="AA107">
            <v>0</v>
          </cell>
          <cell r="AB107" t="str">
            <v/>
          </cell>
          <cell r="AD107">
            <v>92</v>
          </cell>
          <cell r="AE107">
            <v>473</v>
          </cell>
          <cell r="AF107">
            <v>0.90622126301961159</v>
          </cell>
          <cell r="AG107">
            <v>0</v>
          </cell>
          <cell r="AH107" t="str">
            <v/>
          </cell>
          <cell r="AI107">
            <v>4</v>
          </cell>
          <cell r="AJ107">
            <v>53</v>
          </cell>
          <cell r="AK107">
            <v>869.60381755632011</v>
          </cell>
          <cell r="AL107">
            <v>0.21476510067114093</v>
          </cell>
          <cell r="AM107">
            <v>0.28701932199101893</v>
          </cell>
          <cell r="AN107">
            <v>0.67256637168141598</v>
          </cell>
          <cell r="AO107">
            <v>342</v>
          </cell>
          <cell r="AQ107">
            <v>56509.2</v>
          </cell>
          <cell r="AR107" t="str">
            <v/>
          </cell>
          <cell r="AS107">
            <v>37441</v>
          </cell>
          <cell r="AU107">
            <v>41388.6</v>
          </cell>
          <cell r="AV107" t="str">
            <v/>
          </cell>
          <cell r="AW107">
            <v>31108</v>
          </cell>
          <cell r="AX107" t="str">
            <v/>
          </cell>
          <cell r="AY107" t="str">
            <v/>
          </cell>
          <cell r="AZ107">
            <v>28484</v>
          </cell>
          <cell r="BA107" t="str">
            <v/>
          </cell>
          <cell r="BB107">
            <v>494.08638570200003</v>
          </cell>
          <cell r="BC107" t="str">
            <v/>
          </cell>
          <cell r="BD107">
            <v>834.28838193600006</v>
          </cell>
          <cell r="BE107" t="str">
            <v/>
          </cell>
          <cell r="BF107">
            <v>1609.0613783129998</v>
          </cell>
          <cell r="BG107" t="str">
            <v/>
          </cell>
          <cell r="BH107">
            <v>462</v>
          </cell>
          <cell r="BI107">
            <v>231</v>
          </cell>
          <cell r="BJ107">
            <v>231</v>
          </cell>
        </row>
        <row r="108">
          <cell r="A108" t="str">
            <v>5EN</v>
          </cell>
          <cell r="B108" t="str">
            <v>Q23</v>
          </cell>
          <cell r="C108" t="str">
            <v/>
          </cell>
          <cell r="D108" t="str">
            <v/>
          </cell>
          <cell r="E108" t="str">
            <v/>
          </cell>
          <cell r="F108">
            <v>1</v>
          </cell>
          <cell r="G108">
            <v>1</v>
          </cell>
          <cell r="H108">
            <v>0</v>
          </cell>
          <cell r="J108">
            <v>0</v>
          </cell>
          <cell r="K108">
            <v>78.281900000000007</v>
          </cell>
          <cell r="L108">
            <v>251.5951</v>
          </cell>
          <cell r="M108" t="str">
            <v/>
          </cell>
          <cell r="N108">
            <v>0</v>
          </cell>
          <cell r="Q108" t="str">
            <v/>
          </cell>
          <cell r="R108" t="str">
            <v/>
          </cell>
          <cell r="S108">
            <v>11</v>
          </cell>
          <cell r="X108">
            <v>1</v>
          </cell>
          <cell r="Y108">
            <v>1</v>
          </cell>
          <cell r="Z108">
            <v>1</v>
          </cell>
          <cell r="AA108">
            <v>0</v>
          </cell>
          <cell r="AB108" t="str">
            <v/>
          </cell>
          <cell r="AD108">
            <v>40</v>
          </cell>
          <cell r="AE108">
            <v>135</v>
          </cell>
          <cell r="AF108">
            <v>0.92626367899947892</v>
          </cell>
          <cell r="AG108">
            <v>0</v>
          </cell>
          <cell r="AH108" t="str">
            <v/>
          </cell>
          <cell r="AI108">
            <v>3</v>
          </cell>
          <cell r="AJ108">
            <v>392</v>
          </cell>
          <cell r="AK108">
            <v>444.49445788555676</v>
          </cell>
          <cell r="AL108">
            <v>0.11803278688524591</v>
          </cell>
          <cell r="AM108">
            <v>0.22157150648152033</v>
          </cell>
          <cell r="AN108">
            <v>0.44303797468354428</v>
          </cell>
          <cell r="AO108">
            <v>8</v>
          </cell>
          <cell r="AQ108">
            <v>24917</v>
          </cell>
          <cell r="AR108" t="str">
            <v/>
          </cell>
          <cell r="AS108">
            <v>12376</v>
          </cell>
          <cell r="AU108">
            <v>21661</v>
          </cell>
          <cell r="AV108" t="str">
            <v/>
          </cell>
          <cell r="AW108">
            <v>15754</v>
          </cell>
          <cell r="AX108" t="str">
            <v/>
          </cell>
          <cell r="AY108" t="str">
            <v/>
          </cell>
          <cell r="AZ108">
            <v>10745</v>
          </cell>
          <cell r="BA108" t="str">
            <v/>
          </cell>
          <cell r="BB108">
            <v>235.213499998</v>
          </cell>
          <cell r="BC108" t="str">
            <v/>
          </cell>
          <cell r="BD108">
            <v>430.68929999599999</v>
          </cell>
          <cell r="BE108" t="str">
            <v/>
          </cell>
          <cell r="BF108">
            <v>746.67729998999994</v>
          </cell>
          <cell r="BG108" t="str">
            <v/>
          </cell>
          <cell r="BH108">
            <v>475</v>
          </cell>
          <cell r="BI108">
            <v>102</v>
          </cell>
          <cell r="BJ108">
            <v>373</v>
          </cell>
        </row>
        <row r="109">
          <cell r="A109" t="str">
            <v>5EP</v>
          </cell>
          <cell r="B109" t="str">
            <v>Q23</v>
          </cell>
          <cell r="C109" t="str">
            <v/>
          </cell>
          <cell r="D109" t="str">
            <v/>
          </cell>
          <cell r="E109" t="str">
            <v/>
          </cell>
          <cell r="F109">
            <v>1</v>
          </cell>
          <cell r="G109">
            <v>1</v>
          </cell>
          <cell r="H109">
            <v>0</v>
          </cell>
          <cell r="J109">
            <v>0</v>
          </cell>
          <cell r="K109">
            <v>78.225999999999999</v>
          </cell>
          <cell r="L109">
            <v>197.37349999999998</v>
          </cell>
          <cell r="M109" t="str">
            <v/>
          </cell>
          <cell r="N109">
            <v>0</v>
          </cell>
          <cell r="Q109" t="str">
            <v/>
          </cell>
          <cell r="R109" t="str">
            <v/>
          </cell>
          <cell r="S109">
            <v>2</v>
          </cell>
          <cell r="X109">
            <v>1</v>
          </cell>
          <cell r="Y109">
            <v>1</v>
          </cell>
          <cell r="Z109">
            <v>0.93333333333333335</v>
          </cell>
          <cell r="AA109">
            <v>0</v>
          </cell>
          <cell r="AB109" t="str">
            <v/>
          </cell>
          <cell r="AD109">
            <v>32</v>
          </cell>
          <cell r="AE109">
            <v>91</v>
          </cell>
          <cell r="AF109">
            <v>0.90683991174307432</v>
          </cell>
          <cell r="AG109">
            <v>0</v>
          </cell>
          <cell r="AH109" t="str">
            <v/>
          </cell>
          <cell r="AI109">
            <v>3.6</v>
          </cell>
          <cell r="AJ109">
            <v>159</v>
          </cell>
          <cell r="AK109">
            <v>524.94636417583422</v>
          </cell>
          <cell r="AL109">
            <v>8.0536912751677847E-2</v>
          </cell>
          <cell r="AM109">
            <v>0.23477041630568601</v>
          </cell>
          <cell r="AN109">
            <v>0.4</v>
          </cell>
          <cell r="AO109">
            <v>52</v>
          </cell>
          <cell r="AQ109">
            <v>24303</v>
          </cell>
          <cell r="AR109" t="str">
            <v/>
          </cell>
          <cell r="AS109">
            <v>11142</v>
          </cell>
          <cell r="AU109">
            <v>21590</v>
          </cell>
          <cell r="AV109" t="str">
            <v/>
          </cell>
          <cell r="AW109">
            <v>16321</v>
          </cell>
          <cell r="AX109" t="str">
            <v/>
          </cell>
          <cell r="AY109" t="str">
            <v/>
          </cell>
          <cell r="AZ109">
            <v>11010</v>
          </cell>
          <cell r="BA109" t="str">
            <v/>
          </cell>
          <cell r="BB109">
            <v>232.20489999699998</v>
          </cell>
          <cell r="BC109" t="str">
            <v/>
          </cell>
          <cell r="BD109">
            <v>417.89559999400001</v>
          </cell>
          <cell r="BE109" t="str">
            <v/>
          </cell>
          <cell r="BF109">
            <v>722.62869998899998</v>
          </cell>
          <cell r="BG109" t="str">
            <v/>
          </cell>
          <cell r="BH109">
            <v>472</v>
          </cell>
          <cell r="BI109">
            <v>104</v>
          </cell>
          <cell r="BJ109">
            <v>368</v>
          </cell>
        </row>
        <row r="110">
          <cell r="A110" t="str">
            <v>5EQ</v>
          </cell>
          <cell r="B110" t="str">
            <v>Q23</v>
          </cell>
          <cell r="C110" t="str">
            <v/>
          </cell>
          <cell r="D110" t="str">
            <v/>
          </cell>
          <cell r="E110" t="str">
            <v/>
          </cell>
          <cell r="F110">
            <v>1</v>
          </cell>
          <cell r="G110">
            <v>1</v>
          </cell>
          <cell r="H110">
            <v>0</v>
          </cell>
          <cell r="J110">
            <v>0</v>
          </cell>
          <cell r="K110">
            <v>118.04</v>
          </cell>
          <cell r="L110">
            <v>346.87</v>
          </cell>
          <cell r="M110">
            <v>0</v>
          </cell>
          <cell r="N110">
            <v>0</v>
          </cell>
          <cell r="Q110" t="str">
            <v/>
          </cell>
          <cell r="R110" t="str">
            <v/>
          </cell>
          <cell r="S110">
            <v>11</v>
          </cell>
          <cell r="X110">
            <v>1</v>
          </cell>
          <cell r="Y110">
            <v>1</v>
          </cell>
          <cell r="Z110">
            <v>0.80952380952380953</v>
          </cell>
          <cell r="AA110">
            <v>0</v>
          </cell>
          <cell r="AB110" t="str">
            <v/>
          </cell>
          <cell r="AD110">
            <v>41</v>
          </cell>
          <cell r="AE110">
            <v>179</v>
          </cell>
          <cell r="AF110">
            <v>0.9551001251564456</v>
          </cell>
          <cell r="AG110">
            <v>0</v>
          </cell>
          <cell r="AH110" t="str">
            <v/>
          </cell>
          <cell r="AI110">
            <v>1</v>
          </cell>
          <cell r="AJ110">
            <v>450</v>
          </cell>
          <cell r="AK110">
            <v>719.04528855927413</v>
          </cell>
          <cell r="AL110">
            <v>0.21990740740740741</v>
          </cell>
          <cell r="AM110">
            <v>0.29222463480369376</v>
          </cell>
          <cell r="AN110">
            <v>0.51020408163265307</v>
          </cell>
          <cell r="AO110">
            <v>56</v>
          </cell>
          <cell r="AQ110">
            <v>34310</v>
          </cell>
          <cell r="AR110" t="str">
            <v/>
          </cell>
          <cell r="AS110">
            <v>17730</v>
          </cell>
          <cell r="AU110">
            <v>30028</v>
          </cell>
          <cell r="AV110" t="str">
            <v/>
          </cell>
          <cell r="AW110">
            <v>23688</v>
          </cell>
          <cell r="AX110" t="str">
            <v/>
          </cell>
          <cell r="AY110" t="str">
            <v/>
          </cell>
          <cell r="AZ110">
            <v>18602</v>
          </cell>
          <cell r="BA110" t="str">
            <v/>
          </cell>
          <cell r="BB110">
            <v>384.3</v>
          </cell>
          <cell r="BC110" t="str">
            <v/>
          </cell>
          <cell r="BD110">
            <v>679.95</v>
          </cell>
          <cell r="BE110" t="str">
            <v/>
          </cell>
          <cell r="BF110">
            <v>1310.4000000000001</v>
          </cell>
          <cell r="BG110" t="str">
            <v/>
          </cell>
          <cell r="BH110">
            <v>694</v>
          </cell>
          <cell r="BI110">
            <v>152</v>
          </cell>
          <cell r="BJ110">
            <v>542</v>
          </cell>
        </row>
        <row r="111">
          <cell r="A111" t="str">
            <v>5ER</v>
          </cell>
          <cell r="B111" t="str">
            <v>Q24</v>
          </cell>
          <cell r="C111" t="str">
            <v/>
          </cell>
          <cell r="D111" t="str">
            <v/>
          </cell>
          <cell r="E111">
            <v>1</v>
          </cell>
          <cell r="F111">
            <v>1</v>
          </cell>
          <cell r="G111">
            <v>1</v>
          </cell>
          <cell r="H111">
            <v>0</v>
          </cell>
          <cell r="J111">
            <v>0</v>
          </cell>
          <cell r="K111">
            <v>5.195399943</v>
          </cell>
          <cell r="L111">
            <v>174.37809820899997</v>
          </cell>
          <cell r="M111">
            <v>250</v>
          </cell>
          <cell r="N111">
            <v>0</v>
          </cell>
          <cell r="Q111">
            <v>1</v>
          </cell>
          <cell r="R111">
            <v>1</v>
          </cell>
          <cell r="S111">
            <v>83</v>
          </cell>
          <cell r="X111">
            <v>0.97826086956521741</v>
          </cell>
          <cell r="Y111">
            <v>0.94871794871794868</v>
          </cell>
          <cell r="Z111">
            <v>0.8571428571428571</v>
          </cell>
          <cell r="AA111">
            <v>0</v>
          </cell>
          <cell r="AB111" t="str">
            <v/>
          </cell>
          <cell r="AD111">
            <v>28</v>
          </cell>
          <cell r="AE111">
            <v>171</v>
          </cell>
          <cell r="AF111">
            <v>0.99838144051793909</v>
          </cell>
          <cell r="AG111">
            <v>0</v>
          </cell>
          <cell r="AH111" t="str">
            <v/>
          </cell>
          <cell r="AI111">
            <v>4</v>
          </cell>
          <cell r="AJ111">
            <v>96</v>
          </cell>
          <cell r="AK111">
            <v>1225.8422010878783</v>
          </cell>
          <cell r="AL111">
            <v>0.12624584717607973</v>
          </cell>
          <cell r="AM111">
            <v>0.34880330301270884</v>
          </cell>
          <cell r="AN111">
            <v>0.45454545454545453</v>
          </cell>
          <cell r="AO111">
            <v>104</v>
          </cell>
          <cell r="AQ111">
            <v>19430</v>
          </cell>
          <cell r="AR111" t="str">
            <v/>
          </cell>
          <cell r="AS111">
            <v>9326</v>
          </cell>
          <cell r="AU111">
            <v>15618.6</v>
          </cell>
          <cell r="AV111" t="str">
            <v/>
          </cell>
          <cell r="AW111">
            <v>13657</v>
          </cell>
          <cell r="AX111" t="str">
            <v/>
          </cell>
          <cell r="AY111" t="str">
            <v/>
          </cell>
          <cell r="AZ111">
            <v>8875.36</v>
          </cell>
          <cell r="BA111" t="str">
            <v/>
          </cell>
          <cell r="BB111">
            <v>176.120199998</v>
          </cell>
          <cell r="BC111">
            <v>26</v>
          </cell>
          <cell r="BD111">
            <v>236.21080112800001</v>
          </cell>
          <cell r="BE111" t="str">
            <v/>
          </cell>
          <cell r="BF111">
            <v>608.44330567599991</v>
          </cell>
          <cell r="BG111" t="str">
            <v/>
          </cell>
          <cell r="BH111">
            <v>220</v>
          </cell>
          <cell r="BI111">
            <v>238</v>
          </cell>
          <cell r="BJ111">
            <v>238</v>
          </cell>
        </row>
        <row r="112">
          <cell r="A112" t="str">
            <v>5ET</v>
          </cell>
          <cell r="B112" t="str">
            <v>Q24</v>
          </cell>
          <cell r="C112" t="str">
            <v/>
          </cell>
          <cell r="D112" t="str">
            <v/>
          </cell>
          <cell r="E112" t="str">
            <v/>
          </cell>
          <cell r="F112">
            <v>1</v>
          </cell>
          <cell r="G112">
            <v>1</v>
          </cell>
          <cell r="H112">
            <v>0</v>
          </cell>
          <cell r="J112">
            <v>0</v>
          </cell>
          <cell r="K112">
            <v>3.1597</v>
          </cell>
          <cell r="L112">
            <v>77.517700000999994</v>
          </cell>
          <cell r="M112" t="str">
            <v/>
          </cell>
          <cell r="N112">
            <v>0</v>
          </cell>
          <cell r="Q112" t="str">
            <v/>
          </cell>
          <cell r="R112" t="str">
            <v/>
          </cell>
          <cell r="S112">
            <v>658</v>
          </cell>
          <cell r="X112">
            <v>1</v>
          </cell>
          <cell r="Y112">
            <v>0.97368421052631582</v>
          </cell>
          <cell r="Z112">
            <v>0.8666666666666667</v>
          </cell>
          <cell r="AA112">
            <v>0</v>
          </cell>
          <cell r="AB112" t="str">
            <v/>
          </cell>
          <cell r="AD112">
            <v>18</v>
          </cell>
          <cell r="AE112">
            <v>124</v>
          </cell>
          <cell r="AF112">
            <v>0.84978860979855753</v>
          </cell>
          <cell r="AG112">
            <v>0</v>
          </cell>
          <cell r="AH112" t="str">
            <v/>
          </cell>
          <cell r="AI112">
            <v>2.8</v>
          </cell>
          <cell r="AJ112">
            <v>45</v>
          </cell>
          <cell r="AK112">
            <v>714.71848843210739</v>
          </cell>
          <cell r="AL112" t="str">
            <v/>
          </cell>
          <cell r="AM112">
            <v>0.28134999330843258</v>
          </cell>
          <cell r="AN112">
            <v>0.58064516129032262</v>
          </cell>
          <cell r="AO112">
            <v>267</v>
          </cell>
          <cell r="AQ112">
            <v>24876</v>
          </cell>
          <cell r="AR112" t="str">
            <v/>
          </cell>
          <cell r="AS112">
            <v>11695</v>
          </cell>
          <cell r="AU112">
            <v>20417</v>
          </cell>
          <cell r="AV112" t="str">
            <v/>
          </cell>
          <cell r="AW112">
            <v>12240</v>
          </cell>
          <cell r="AX112" t="str">
            <v/>
          </cell>
          <cell r="AY112" t="str">
            <v/>
          </cell>
          <cell r="AZ112">
            <v>9495</v>
          </cell>
          <cell r="BA112" t="str">
            <v/>
          </cell>
          <cell r="BB112">
            <v>106.44570000099999</v>
          </cell>
          <cell r="BC112" t="str">
            <v/>
          </cell>
          <cell r="BD112">
            <v>28.464299983</v>
          </cell>
          <cell r="BE112" t="str">
            <v/>
          </cell>
          <cell r="BF112">
            <v>58.394299934000003</v>
          </cell>
          <cell r="BG112" t="str">
            <v/>
          </cell>
          <cell r="BH112">
            <v>211</v>
          </cell>
          <cell r="BI112">
            <v>195</v>
          </cell>
          <cell r="BJ112">
            <v>16</v>
          </cell>
        </row>
        <row r="113">
          <cell r="A113" t="str">
            <v>5EV</v>
          </cell>
          <cell r="B113" t="str">
            <v>Q24</v>
          </cell>
          <cell r="C113" t="str">
            <v/>
          </cell>
          <cell r="D113" t="str">
            <v/>
          </cell>
          <cell r="E113" t="str">
            <v/>
          </cell>
          <cell r="F113">
            <v>1</v>
          </cell>
          <cell r="G113">
            <v>1</v>
          </cell>
          <cell r="H113">
            <v>0</v>
          </cell>
          <cell r="J113">
            <v>0</v>
          </cell>
          <cell r="K113">
            <v>8.6064000850000006</v>
          </cell>
          <cell r="L113">
            <v>323.20920186299998</v>
          </cell>
          <cell r="M113" t="str">
            <v/>
          </cell>
          <cell r="N113">
            <v>0</v>
          </cell>
          <cell r="Q113" t="str">
            <v/>
          </cell>
          <cell r="R113" t="str">
            <v/>
          </cell>
          <cell r="S113">
            <v>81</v>
          </cell>
          <cell r="X113">
            <v>0.98936170212765961</v>
          </cell>
          <cell r="Y113">
            <v>0.98333333333333328</v>
          </cell>
          <cell r="Z113">
            <v>0.96296296296296291</v>
          </cell>
          <cell r="AA113">
            <v>0</v>
          </cell>
          <cell r="AB113" t="str">
            <v/>
          </cell>
          <cell r="AD113">
            <v>16</v>
          </cell>
          <cell r="AE113">
            <v>119</v>
          </cell>
          <cell r="AF113">
            <v>0.82308756671278904</v>
          </cell>
          <cell r="AG113">
            <v>0</v>
          </cell>
          <cell r="AH113" t="str">
            <v/>
          </cell>
          <cell r="AI113">
            <v>3.8</v>
          </cell>
          <cell r="AJ113">
            <v>76</v>
          </cell>
          <cell r="AK113">
            <v>1075.2309102446591</v>
          </cell>
          <cell r="AL113">
            <v>0.12218649517684887</v>
          </cell>
          <cell r="AM113">
            <v>0.30997044334975371</v>
          </cell>
          <cell r="AN113">
            <v>0.7142857142857143</v>
          </cell>
          <cell r="AO113">
            <v>789</v>
          </cell>
          <cell r="AQ113">
            <v>24252.400000000001</v>
          </cell>
          <cell r="AR113" t="str">
            <v/>
          </cell>
          <cell r="AS113">
            <v>14003</v>
          </cell>
          <cell r="AU113">
            <v>19066.8</v>
          </cell>
          <cell r="AV113" t="str">
            <v/>
          </cell>
          <cell r="AW113">
            <v>15355</v>
          </cell>
          <cell r="AX113" t="str">
            <v/>
          </cell>
          <cell r="AY113" t="str">
            <v/>
          </cell>
          <cell r="AZ113">
            <v>10915.5</v>
          </cell>
          <cell r="BA113" t="str">
            <v/>
          </cell>
          <cell r="BB113">
            <v>223.29080126300002</v>
          </cell>
          <cell r="BC113" t="str">
            <v/>
          </cell>
          <cell r="BD113">
            <v>358.844400882</v>
          </cell>
          <cell r="BE113" t="str">
            <v/>
          </cell>
          <cell r="BF113">
            <v>753.03639865000002</v>
          </cell>
          <cell r="BG113" t="str">
            <v/>
          </cell>
          <cell r="BH113">
            <v>255</v>
          </cell>
          <cell r="BI113">
            <v>138</v>
          </cell>
          <cell r="BJ113">
            <v>117</v>
          </cell>
        </row>
        <row r="114">
          <cell r="A114" t="str">
            <v>5EX</v>
          </cell>
          <cell r="B114" t="str">
            <v>Q24</v>
          </cell>
          <cell r="C114" t="str">
            <v/>
          </cell>
          <cell r="D114" t="str">
            <v/>
          </cell>
          <cell r="E114" t="str">
            <v/>
          </cell>
          <cell r="F114">
            <v>1</v>
          </cell>
          <cell r="G114">
            <v>1</v>
          </cell>
          <cell r="H114">
            <v>0</v>
          </cell>
          <cell r="J114">
            <v>0</v>
          </cell>
          <cell r="K114">
            <v>7.6816002000000001</v>
          </cell>
          <cell r="L114">
            <v>126.78380033699999</v>
          </cell>
          <cell r="M114" t="str">
            <v/>
          </cell>
          <cell r="N114">
            <v>0</v>
          </cell>
          <cell r="Q114" t="str">
            <v/>
          </cell>
          <cell r="R114" t="str">
            <v/>
          </cell>
          <cell r="S114">
            <v>69</v>
          </cell>
          <cell r="X114">
            <v>0.99122807017543857</v>
          </cell>
          <cell r="Y114">
            <v>0.98</v>
          </cell>
          <cell r="Z114">
            <v>1</v>
          </cell>
          <cell r="AA114">
            <v>0</v>
          </cell>
          <cell r="AB114" t="str">
            <v/>
          </cell>
          <cell r="AD114">
            <v>19</v>
          </cell>
          <cell r="AE114">
            <v>225</v>
          </cell>
          <cell r="AF114">
            <v>0.91279985991945367</v>
          </cell>
          <cell r="AG114">
            <v>0</v>
          </cell>
          <cell r="AH114" t="str">
            <v/>
          </cell>
          <cell r="AI114">
            <v>4.5</v>
          </cell>
          <cell r="AJ114">
            <v>83</v>
          </cell>
          <cell r="AK114">
            <v>802.93244894396923</v>
          </cell>
          <cell r="AL114">
            <v>0.12808988764044943</v>
          </cell>
          <cell r="AM114">
            <v>0.27221481493983224</v>
          </cell>
          <cell r="AN114">
            <v>0.23684210526315788</v>
          </cell>
          <cell r="AO114">
            <v>1413.1000000000101</v>
          </cell>
          <cell r="AQ114">
            <v>26832.6</v>
          </cell>
          <cell r="AR114" t="str">
            <v/>
          </cell>
          <cell r="AS114">
            <v>12555</v>
          </cell>
          <cell r="AU114">
            <v>23273.3</v>
          </cell>
          <cell r="AV114" t="str">
            <v/>
          </cell>
          <cell r="AW114">
            <v>21161</v>
          </cell>
          <cell r="AX114" t="str">
            <v/>
          </cell>
          <cell r="AY114" t="str">
            <v/>
          </cell>
          <cell r="AZ114">
            <v>13624.9</v>
          </cell>
          <cell r="BA114" t="str">
            <v/>
          </cell>
          <cell r="BB114">
            <v>319.95621018499997</v>
          </cell>
          <cell r="BC114">
            <v>2</v>
          </cell>
          <cell r="BD114">
            <v>540.92561745099999</v>
          </cell>
          <cell r="BE114" t="str">
            <v/>
          </cell>
          <cell r="BF114">
            <v>1257.663441768</v>
          </cell>
          <cell r="BG114" t="str">
            <v/>
          </cell>
          <cell r="BH114">
            <v>546</v>
          </cell>
          <cell r="BI114">
            <v>377</v>
          </cell>
          <cell r="BJ114">
            <v>169</v>
          </cell>
        </row>
        <row r="115">
          <cell r="A115" t="str">
            <v>5EY</v>
          </cell>
          <cell r="B115" t="str">
            <v>Q25</v>
          </cell>
          <cell r="C115" t="str">
            <v/>
          </cell>
          <cell r="D115" t="str">
            <v/>
          </cell>
          <cell r="E115" t="str">
            <v/>
          </cell>
          <cell r="F115">
            <v>1</v>
          </cell>
          <cell r="G115">
            <v>1</v>
          </cell>
          <cell r="H115">
            <v>0</v>
          </cell>
          <cell r="J115">
            <v>0</v>
          </cell>
          <cell r="K115">
            <v>1.9E-3</v>
          </cell>
          <cell r="L115">
            <v>138.63749990700001</v>
          </cell>
          <cell r="M115" t="str">
            <v/>
          </cell>
          <cell r="N115">
            <v>0</v>
          </cell>
          <cell r="Q115" t="str">
            <v/>
          </cell>
          <cell r="R115" t="str">
            <v/>
          </cell>
          <cell r="S115">
            <v>81</v>
          </cell>
          <cell r="X115">
            <v>1</v>
          </cell>
          <cell r="Y115">
            <v>0.94444444444444442</v>
          </cell>
          <cell r="Z115">
            <v>0.9375</v>
          </cell>
          <cell r="AA115">
            <v>0</v>
          </cell>
          <cell r="AB115" t="str">
            <v/>
          </cell>
          <cell r="AD115">
            <v>37</v>
          </cell>
          <cell r="AE115">
            <v>327</v>
          </cell>
          <cell r="AF115">
            <v>0.96014146434716119</v>
          </cell>
          <cell r="AG115">
            <v>0</v>
          </cell>
          <cell r="AH115" t="str">
            <v/>
          </cell>
          <cell r="AI115">
            <v>4</v>
          </cell>
          <cell r="AJ115">
            <v>306</v>
          </cell>
          <cell r="AK115">
            <v>517.84036532873029</v>
          </cell>
          <cell r="AL115">
            <v>0.1043613707165109</v>
          </cell>
          <cell r="AM115">
            <v>0.32626060030261445</v>
          </cell>
          <cell r="AN115">
            <v>0.7407407407407407</v>
          </cell>
          <cell r="AO115">
            <v>283</v>
          </cell>
          <cell r="AQ115">
            <v>34998</v>
          </cell>
          <cell r="AR115" t="str">
            <v/>
          </cell>
          <cell r="AS115">
            <v>23850</v>
          </cell>
          <cell r="AU115">
            <v>24652</v>
          </cell>
          <cell r="AV115" t="str">
            <v/>
          </cell>
          <cell r="AW115">
            <v>17754</v>
          </cell>
          <cell r="AX115" t="str">
            <v/>
          </cell>
          <cell r="AY115" t="str">
            <v/>
          </cell>
          <cell r="AZ115">
            <v>18544</v>
          </cell>
          <cell r="BA115" t="str">
            <v/>
          </cell>
          <cell r="BB115">
            <v>302.15289999599997</v>
          </cell>
          <cell r="BC115" t="str">
            <v/>
          </cell>
          <cell r="BD115">
            <v>550.35509999099997</v>
          </cell>
          <cell r="BE115" t="str">
            <v/>
          </cell>
          <cell r="BF115">
            <v>1114.970099975</v>
          </cell>
          <cell r="BG115" t="str">
            <v/>
          </cell>
          <cell r="BH115">
            <v>990</v>
          </cell>
          <cell r="BI115">
            <v>805</v>
          </cell>
          <cell r="BJ115">
            <v>0</v>
          </cell>
        </row>
        <row r="116">
          <cell r="A116" t="str">
            <v>5F1</v>
          </cell>
          <cell r="B116" t="str">
            <v>Q21</v>
          </cell>
          <cell r="C116" t="str">
            <v/>
          </cell>
          <cell r="D116" t="str">
            <v/>
          </cell>
          <cell r="E116">
            <v>1</v>
          </cell>
          <cell r="F116">
            <v>1</v>
          </cell>
          <cell r="G116">
            <v>1</v>
          </cell>
          <cell r="H116">
            <v>0</v>
          </cell>
          <cell r="J116">
            <v>42</v>
          </cell>
          <cell r="K116">
            <v>162.006</v>
          </cell>
          <cell r="L116">
            <v>3494.0335</v>
          </cell>
          <cell r="M116">
            <v>132</v>
          </cell>
          <cell r="N116">
            <v>3</v>
          </cell>
          <cell r="Q116" t="str">
            <v/>
          </cell>
          <cell r="R116" t="str">
            <v/>
          </cell>
          <cell r="S116">
            <v>266</v>
          </cell>
          <cell r="X116">
            <v>1</v>
          </cell>
          <cell r="Y116">
            <v>0.98958333333333337</v>
          </cell>
          <cell r="Z116">
            <v>0.97916666666666663</v>
          </cell>
          <cell r="AA116">
            <v>0</v>
          </cell>
          <cell r="AB116" t="str">
            <v/>
          </cell>
          <cell r="AD116">
            <v>80</v>
          </cell>
          <cell r="AE116">
            <v>305</v>
          </cell>
          <cell r="AF116">
            <v>0.96146564205368079</v>
          </cell>
          <cell r="AG116">
            <v>0</v>
          </cell>
          <cell r="AH116" t="str">
            <v/>
          </cell>
          <cell r="AI116">
            <v>6</v>
          </cell>
          <cell r="AJ116">
            <v>349</v>
          </cell>
          <cell r="AK116">
            <v>914.230058639248</v>
          </cell>
          <cell r="AL116">
            <v>0.26068965517241377</v>
          </cell>
          <cell r="AM116">
            <v>0.2850878919706305</v>
          </cell>
          <cell r="AN116">
            <v>0.19178082191780821</v>
          </cell>
          <cell r="AO116">
            <v>0</v>
          </cell>
          <cell r="AQ116">
            <v>44600</v>
          </cell>
          <cell r="AR116" t="str">
            <v/>
          </cell>
          <cell r="AS116">
            <v>13488</v>
          </cell>
          <cell r="AU116">
            <v>38576</v>
          </cell>
          <cell r="AV116" t="str">
            <v/>
          </cell>
          <cell r="AW116">
            <v>26219</v>
          </cell>
          <cell r="AX116" t="str">
            <v/>
          </cell>
          <cell r="AY116" t="str">
            <v/>
          </cell>
          <cell r="AZ116">
            <v>25636</v>
          </cell>
          <cell r="BA116" t="str">
            <v/>
          </cell>
          <cell r="BB116">
            <v>302.09319999799999</v>
          </cell>
          <cell r="BC116" t="str">
            <v/>
          </cell>
          <cell r="BD116">
            <v>919.096999998</v>
          </cell>
          <cell r="BE116" t="str">
            <v/>
          </cell>
          <cell r="BF116">
            <v>1264.141499996</v>
          </cell>
          <cell r="BG116" t="str">
            <v/>
          </cell>
          <cell r="BH116">
            <v>1925</v>
          </cell>
          <cell r="BI116">
            <v>0</v>
          </cell>
          <cell r="BJ116">
            <v>22</v>
          </cell>
        </row>
        <row r="117">
          <cell r="A117" t="str">
            <v>5F2</v>
          </cell>
          <cell r="B117" t="str">
            <v>Q13</v>
          </cell>
          <cell r="C117" t="str">
            <v/>
          </cell>
          <cell r="D117" t="str">
            <v/>
          </cell>
          <cell r="E117" t="str">
            <v/>
          </cell>
          <cell r="F117">
            <v>1</v>
          </cell>
          <cell r="G117">
            <v>1</v>
          </cell>
          <cell r="H117">
            <v>0</v>
          </cell>
          <cell r="J117">
            <v>0</v>
          </cell>
          <cell r="K117">
            <v>28.114800000999999</v>
          </cell>
          <cell r="L117">
            <v>954.66691445399999</v>
          </cell>
          <cell r="M117">
            <v>1</v>
          </cell>
          <cell r="N117">
            <v>0</v>
          </cell>
          <cell r="Q117" t="str">
            <v/>
          </cell>
          <cell r="R117" t="str">
            <v/>
          </cell>
          <cell r="S117">
            <v>185</v>
          </cell>
          <cell r="X117">
            <v>1</v>
          </cell>
          <cell r="Y117">
            <v>1</v>
          </cell>
          <cell r="Z117">
            <v>1</v>
          </cell>
          <cell r="AA117">
            <v>0</v>
          </cell>
          <cell r="AB117" t="str">
            <v/>
          </cell>
          <cell r="AD117">
            <v>30</v>
          </cell>
          <cell r="AE117">
            <v>269</v>
          </cell>
          <cell r="AF117">
            <v>1</v>
          </cell>
          <cell r="AG117">
            <v>0</v>
          </cell>
          <cell r="AH117" t="str">
            <v/>
          </cell>
          <cell r="AI117">
            <v>4.5</v>
          </cell>
          <cell r="AJ117">
            <v>90</v>
          </cell>
          <cell r="AK117">
            <v>898.39534139022976</v>
          </cell>
          <cell r="AL117">
            <v>0.18095238095238095</v>
          </cell>
          <cell r="AM117">
            <v>0.31846933073347045</v>
          </cell>
          <cell r="AN117">
            <v>0.42307692307692307</v>
          </cell>
          <cell r="AO117">
            <v>150</v>
          </cell>
          <cell r="AQ117">
            <v>43128</v>
          </cell>
          <cell r="AR117" t="str">
            <v/>
          </cell>
          <cell r="AS117">
            <v>17291</v>
          </cell>
          <cell r="AU117">
            <v>35974</v>
          </cell>
          <cell r="AV117" t="str">
            <v/>
          </cell>
          <cell r="AW117">
            <v>27303</v>
          </cell>
          <cell r="AX117" t="str">
            <v/>
          </cell>
          <cell r="AY117" t="str">
            <v/>
          </cell>
          <cell r="AZ117">
            <v>21276</v>
          </cell>
          <cell r="BA117" t="str">
            <v/>
          </cell>
          <cell r="BB117">
            <v>382.60046644300002</v>
          </cell>
          <cell r="BC117">
            <v>1.0332000050000001</v>
          </cell>
          <cell r="BD117">
            <v>777.44132901900002</v>
          </cell>
          <cell r="BE117" t="str">
            <v/>
          </cell>
          <cell r="BF117">
            <v>1410.697664651</v>
          </cell>
          <cell r="BG117" t="str">
            <v/>
          </cell>
          <cell r="BH117">
            <v>292</v>
          </cell>
          <cell r="BI117">
            <v>292</v>
          </cell>
          <cell r="BJ117">
            <v>0</v>
          </cell>
        </row>
        <row r="118">
          <cell r="A118" t="str">
            <v>5F3</v>
          </cell>
          <cell r="B118" t="str">
            <v>Q13</v>
          </cell>
          <cell r="C118" t="str">
            <v/>
          </cell>
          <cell r="D118" t="str">
            <v/>
          </cell>
          <cell r="E118">
            <v>1</v>
          </cell>
          <cell r="F118">
            <v>1</v>
          </cell>
          <cell r="G118">
            <v>1</v>
          </cell>
          <cell r="H118">
            <v>0</v>
          </cell>
          <cell r="J118">
            <v>0</v>
          </cell>
          <cell r="K118">
            <v>43.676199941</v>
          </cell>
          <cell r="L118">
            <v>599.87067145200001</v>
          </cell>
          <cell r="M118" t="str">
            <v/>
          </cell>
          <cell r="N118">
            <v>0</v>
          </cell>
          <cell r="Q118" t="str">
            <v/>
          </cell>
          <cell r="R118" t="str">
            <v/>
          </cell>
          <cell r="S118">
            <v>50</v>
          </cell>
          <cell r="X118">
            <v>1</v>
          </cell>
          <cell r="Y118">
            <v>1</v>
          </cell>
          <cell r="Z118">
            <v>0.85</v>
          </cell>
          <cell r="AA118">
            <v>0</v>
          </cell>
          <cell r="AB118" t="str">
            <v/>
          </cell>
          <cell r="AD118">
            <v>15</v>
          </cell>
          <cell r="AE118">
            <v>145</v>
          </cell>
          <cell r="AF118">
            <v>1</v>
          </cell>
          <cell r="AG118">
            <v>0</v>
          </cell>
          <cell r="AH118" t="str">
            <v/>
          </cell>
          <cell r="AI118">
            <v>2</v>
          </cell>
          <cell r="AJ118">
            <v>75</v>
          </cell>
          <cell r="AK118">
            <v>710.29529130087792</v>
          </cell>
          <cell r="AL118">
            <v>0.16791044776119404</v>
          </cell>
          <cell r="AM118">
            <v>0.33319197375175769</v>
          </cell>
          <cell r="AN118">
            <v>0.37037037037037035</v>
          </cell>
          <cell r="AO118">
            <v>75</v>
          </cell>
          <cell r="AQ118">
            <v>25881</v>
          </cell>
          <cell r="AR118" t="str">
            <v/>
          </cell>
          <cell r="AS118">
            <v>9941</v>
          </cell>
          <cell r="AU118">
            <v>20747</v>
          </cell>
          <cell r="AV118" t="str">
            <v/>
          </cell>
          <cell r="AW118">
            <v>8808</v>
          </cell>
          <cell r="AX118" t="str">
            <v/>
          </cell>
          <cell r="AY118" t="str">
            <v/>
          </cell>
          <cell r="AZ118">
            <v>11357</v>
          </cell>
          <cell r="BA118" t="str">
            <v/>
          </cell>
          <cell r="BB118">
            <v>176.674847546</v>
          </cell>
          <cell r="BC118">
            <v>10.67579997</v>
          </cell>
          <cell r="BD118">
            <v>348.930709729</v>
          </cell>
          <cell r="BE118" t="str">
            <v/>
          </cell>
          <cell r="BF118">
            <v>607.24734363799996</v>
          </cell>
          <cell r="BG118" t="str">
            <v/>
          </cell>
          <cell r="BH118">
            <v>133</v>
          </cell>
          <cell r="BI118">
            <v>51</v>
          </cell>
          <cell r="BJ118">
            <v>0</v>
          </cell>
        </row>
        <row r="119">
          <cell r="A119" t="str">
            <v>5F4</v>
          </cell>
          <cell r="B119" t="str">
            <v>Q14</v>
          </cell>
          <cell r="C119" t="str">
            <v/>
          </cell>
          <cell r="D119" t="str">
            <v/>
          </cell>
          <cell r="E119" t="str">
            <v/>
          </cell>
          <cell r="F119">
            <v>1</v>
          </cell>
          <cell r="G119">
            <v>1</v>
          </cell>
          <cell r="H119">
            <v>0</v>
          </cell>
          <cell r="J119">
            <v>0</v>
          </cell>
          <cell r="K119">
            <v>4.729999984</v>
          </cell>
          <cell r="L119">
            <v>143</v>
          </cell>
          <cell r="M119" t="str">
            <v/>
          </cell>
          <cell r="N119">
            <v>0</v>
          </cell>
          <cell r="Q119" t="str">
            <v/>
          </cell>
          <cell r="R119" t="str">
            <v/>
          </cell>
          <cell r="S119">
            <v>184</v>
          </cell>
          <cell r="X119">
            <v>1</v>
          </cell>
          <cell r="Y119">
            <v>1</v>
          </cell>
          <cell r="Z119">
            <v>0.875</v>
          </cell>
          <cell r="AA119">
            <v>0</v>
          </cell>
          <cell r="AB119" t="str">
            <v/>
          </cell>
          <cell r="AD119">
            <v>0</v>
          </cell>
          <cell r="AE119">
            <v>8</v>
          </cell>
          <cell r="AF119">
            <v>0.82212990936555896</v>
          </cell>
          <cell r="AG119">
            <v>0</v>
          </cell>
          <cell r="AH119" t="str">
            <v/>
          </cell>
          <cell r="AI119">
            <v>6</v>
          </cell>
          <cell r="AJ119">
            <v>235</v>
          </cell>
          <cell r="AK119">
            <v>1377.5466712130253</v>
          </cell>
          <cell r="AL119" t="str">
            <v/>
          </cell>
          <cell r="AM119">
            <v>0.27547182483712807</v>
          </cell>
          <cell r="AN119">
            <v>0.38461538461538464</v>
          </cell>
          <cell r="AO119">
            <v>518</v>
          </cell>
          <cell r="AQ119">
            <v>17500</v>
          </cell>
          <cell r="AR119" t="str">
            <v/>
          </cell>
          <cell r="AS119">
            <v>7908</v>
          </cell>
          <cell r="AU119">
            <v>13764</v>
          </cell>
          <cell r="AV119" t="str">
            <v/>
          </cell>
          <cell r="AW119">
            <v>10532</v>
          </cell>
          <cell r="AX119" t="str">
            <v/>
          </cell>
          <cell r="AY119" t="str">
            <v/>
          </cell>
          <cell r="AZ119">
            <v>8436</v>
          </cell>
          <cell r="BA119" t="str">
            <v/>
          </cell>
          <cell r="BB119">
            <v>72.969999889000007</v>
          </cell>
          <cell r="BC119">
            <v>0.67999998500000003</v>
          </cell>
          <cell r="BD119">
            <v>241.12999976999998</v>
          </cell>
          <cell r="BE119">
            <v>0.16999999599999999</v>
          </cell>
          <cell r="BF119">
            <v>290.95999970999998</v>
          </cell>
          <cell r="BG119" t="str">
            <v/>
          </cell>
          <cell r="BH119">
            <v>215</v>
          </cell>
          <cell r="BI119">
            <v>183</v>
          </cell>
          <cell r="BJ119">
            <v>0</v>
          </cell>
        </row>
        <row r="120">
          <cell r="A120" t="str">
            <v>5F5</v>
          </cell>
          <cell r="B120" t="str">
            <v>Q14</v>
          </cell>
          <cell r="C120" t="str">
            <v/>
          </cell>
          <cell r="D120" t="str">
            <v/>
          </cell>
          <cell r="E120" t="str">
            <v/>
          </cell>
          <cell r="F120">
            <v>1</v>
          </cell>
          <cell r="G120">
            <v>1</v>
          </cell>
          <cell r="H120">
            <v>0</v>
          </cell>
          <cell r="J120">
            <v>0</v>
          </cell>
          <cell r="K120">
            <v>105.98999996399999</v>
          </cell>
          <cell r="L120">
            <v>174.62000029800001</v>
          </cell>
          <cell r="M120" t="str">
            <v/>
          </cell>
          <cell r="N120">
            <v>0</v>
          </cell>
          <cell r="Q120" t="str">
            <v/>
          </cell>
          <cell r="R120" t="str">
            <v/>
          </cell>
          <cell r="S120">
            <v>398</v>
          </cell>
          <cell r="X120">
            <v>1</v>
          </cell>
          <cell r="Y120">
            <v>1</v>
          </cell>
          <cell r="Z120">
            <v>0.95238095238095233</v>
          </cell>
          <cell r="AA120">
            <v>0</v>
          </cell>
          <cell r="AB120" t="str">
            <v/>
          </cell>
          <cell r="AD120">
            <v>51</v>
          </cell>
          <cell r="AE120">
            <v>142</v>
          </cell>
          <cell r="AF120">
            <v>0.79111823280302163</v>
          </cell>
          <cell r="AG120">
            <v>0</v>
          </cell>
          <cell r="AH120" t="str">
            <v/>
          </cell>
          <cell r="AI120">
            <v>6</v>
          </cell>
          <cell r="AJ120">
            <v>62</v>
          </cell>
          <cell r="AK120">
            <v>1087.1371672540761</v>
          </cell>
          <cell r="AL120">
            <v>0.21944035346097202</v>
          </cell>
          <cell r="AM120">
            <v>0.28799777065626309</v>
          </cell>
          <cell r="AN120">
            <v>0.25</v>
          </cell>
          <cell r="AO120">
            <v>85</v>
          </cell>
          <cell r="AQ120">
            <v>56211</v>
          </cell>
          <cell r="AR120" t="str">
            <v/>
          </cell>
          <cell r="AS120">
            <v>36640</v>
          </cell>
          <cell r="AU120">
            <v>42624</v>
          </cell>
          <cell r="AV120" t="str">
            <v/>
          </cell>
          <cell r="AW120">
            <v>27614</v>
          </cell>
          <cell r="AX120" t="str">
            <v/>
          </cell>
          <cell r="AY120" t="str">
            <v/>
          </cell>
          <cell r="AZ120">
            <v>27124</v>
          </cell>
          <cell r="BA120" t="str">
            <v/>
          </cell>
          <cell r="BB120">
            <v>535.07000015999995</v>
          </cell>
          <cell r="BC120">
            <v>9.0399999539999989</v>
          </cell>
          <cell r="BD120">
            <v>1092.9000002799999</v>
          </cell>
          <cell r="BE120">
            <v>1.509999989</v>
          </cell>
          <cell r="BF120">
            <v>1475.6200008200001</v>
          </cell>
          <cell r="BG120" t="str">
            <v/>
          </cell>
          <cell r="BH120">
            <v>666</v>
          </cell>
          <cell r="BI120">
            <v>0</v>
          </cell>
          <cell r="BJ120">
            <v>728</v>
          </cell>
        </row>
        <row r="121">
          <cell r="A121" t="str">
            <v>5F6</v>
          </cell>
          <cell r="B121" t="str">
            <v>Q14</v>
          </cell>
          <cell r="C121" t="str">
            <v/>
          </cell>
          <cell r="D121" t="str">
            <v/>
          </cell>
          <cell r="E121" t="str">
            <v/>
          </cell>
          <cell r="F121">
            <v>1</v>
          </cell>
          <cell r="G121">
            <v>1</v>
          </cell>
          <cell r="H121">
            <v>0</v>
          </cell>
          <cell r="J121">
            <v>0</v>
          </cell>
          <cell r="K121">
            <v>20.990000143</v>
          </cell>
          <cell r="L121">
            <v>127.00000465599999</v>
          </cell>
          <cell r="M121" t="str">
            <v/>
          </cell>
          <cell r="N121">
            <v>0</v>
          </cell>
          <cell r="Q121" t="str">
            <v/>
          </cell>
          <cell r="R121" t="str">
            <v/>
          </cell>
          <cell r="S121">
            <v>136</v>
          </cell>
          <cell r="X121">
            <v>1</v>
          </cell>
          <cell r="Y121">
            <v>0.95833333333333337</v>
          </cell>
          <cell r="Z121">
            <v>0.75</v>
          </cell>
          <cell r="AA121">
            <v>0</v>
          </cell>
          <cell r="AB121" t="str">
            <v/>
          </cell>
          <cell r="AD121">
            <v>0</v>
          </cell>
          <cell r="AE121">
            <v>136</v>
          </cell>
          <cell r="AF121">
            <v>0.80034679217240523</v>
          </cell>
          <cell r="AG121">
            <v>0</v>
          </cell>
          <cell r="AH121" t="str">
            <v/>
          </cell>
          <cell r="AI121">
            <v>1.5</v>
          </cell>
          <cell r="AJ121">
            <v>5</v>
          </cell>
          <cell r="AK121">
            <v>828.61846200666776</v>
          </cell>
          <cell r="AL121" t="str">
            <v/>
          </cell>
          <cell r="AM121">
            <v>0.27548789802207063</v>
          </cell>
          <cell r="AN121">
            <v>0.34615384615384615</v>
          </cell>
          <cell r="AO121">
            <v>261</v>
          </cell>
          <cell r="AQ121">
            <v>25730</v>
          </cell>
          <cell r="AR121" t="str">
            <v/>
          </cell>
          <cell r="AS121">
            <v>14968</v>
          </cell>
          <cell r="AU121">
            <v>20302</v>
          </cell>
          <cell r="AV121" t="str">
            <v/>
          </cell>
          <cell r="AW121">
            <v>12380</v>
          </cell>
          <cell r="AX121" t="str">
            <v/>
          </cell>
          <cell r="AY121" t="str">
            <v/>
          </cell>
          <cell r="AZ121">
            <v>9294</v>
          </cell>
          <cell r="BA121" t="str">
            <v/>
          </cell>
          <cell r="BB121">
            <v>227.11000586999998</v>
          </cell>
          <cell r="BC121">
            <v>2.0399999539999998</v>
          </cell>
          <cell r="BD121">
            <v>443.99001042000003</v>
          </cell>
          <cell r="BE121">
            <v>0.50999998899999999</v>
          </cell>
          <cell r="BF121">
            <v>649.88001972999996</v>
          </cell>
          <cell r="BG121" t="str">
            <v/>
          </cell>
          <cell r="BH121">
            <v>97</v>
          </cell>
          <cell r="BI121">
            <v>0</v>
          </cell>
          <cell r="BJ121">
            <v>0</v>
          </cell>
        </row>
        <row r="122">
          <cell r="A122" t="str">
            <v>5F7</v>
          </cell>
          <cell r="B122" t="str">
            <v>Q14</v>
          </cell>
          <cell r="C122" t="str">
            <v/>
          </cell>
          <cell r="D122" t="str">
            <v/>
          </cell>
          <cell r="E122">
            <v>1</v>
          </cell>
          <cell r="F122">
            <v>1</v>
          </cell>
          <cell r="G122">
            <v>1</v>
          </cell>
          <cell r="H122">
            <v>0</v>
          </cell>
          <cell r="J122">
            <v>0</v>
          </cell>
          <cell r="K122">
            <v>131.48999965100001</v>
          </cell>
          <cell r="L122">
            <v>4055</v>
          </cell>
          <cell r="M122" t="str">
            <v/>
          </cell>
          <cell r="N122">
            <v>0</v>
          </cell>
          <cell r="Q122" t="str">
            <v/>
          </cell>
          <cell r="R122" t="str">
            <v/>
          </cell>
          <cell r="S122">
            <v>428</v>
          </cell>
          <cell r="X122">
            <v>1</v>
          </cell>
          <cell r="Y122">
            <v>0.98969072164948457</v>
          </cell>
          <cell r="Z122">
            <v>0.70588235294117652</v>
          </cell>
          <cell r="AA122">
            <v>0</v>
          </cell>
          <cell r="AB122" t="str">
            <v/>
          </cell>
          <cell r="AD122">
            <v>48</v>
          </cell>
          <cell r="AE122">
            <v>240</v>
          </cell>
          <cell r="AF122">
            <v>0.93990693990693985</v>
          </cell>
          <cell r="AG122">
            <v>0</v>
          </cell>
          <cell r="AH122" t="str">
            <v/>
          </cell>
          <cell r="AI122">
            <v>3</v>
          </cell>
          <cell r="AJ122">
            <v>65</v>
          </cell>
          <cell r="AK122">
            <v>912.13389121338912</v>
          </cell>
          <cell r="AL122">
            <v>0.12089356110381078</v>
          </cell>
          <cell r="AM122">
            <v>0.30200008095672864</v>
          </cell>
          <cell r="AN122">
            <v>0.36363636363636365</v>
          </cell>
          <cell r="AO122">
            <v>51</v>
          </cell>
          <cell r="AQ122">
            <v>67535</v>
          </cell>
          <cell r="AR122" t="str">
            <v/>
          </cell>
          <cell r="AS122">
            <v>40342</v>
          </cell>
          <cell r="AU122">
            <v>51297</v>
          </cell>
          <cell r="AV122" t="str">
            <v/>
          </cell>
          <cell r="AW122">
            <v>34094</v>
          </cell>
          <cell r="AX122" t="str">
            <v/>
          </cell>
          <cell r="AY122" t="str">
            <v/>
          </cell>
          <cell r="AZ122">
            <v>31470</v>
          </cell>
          <cell r="BA122" t="str">
            <v/>
          </cell>
          <cell r="BB122">
            <v>594.60999762999995</v>
          </cell>
          <cell r="BC122">
            <v>28.839999675999998</v>
          </cell>
          <cell r="BD122">
            <v>1132.6899951999999</v>
          </cell>
          <cell r="BE122">
            <v>2.2099999189999999</v>
          </cell>
          <cell r="BF122">
            <v>1954.4799938000001</v>
          </cell>
          <cell r="BG122">
            <v>293</v>
          </cell>
          <cell r="BH122">
            <v>1242</v>
          </cell>
          <cell r="BI122">
            <v>1242</v>
          </cell>
          <cell r="BJ122">
            <v>0</v>
          </cell>
        </row>
        <row r="123">
          <cell r="A123" t="str">
            <v>5F8</v>
          </cell>
          <cell r="B123" t="str">
            <v>Q15</v>
          </cell>
          <cell r="C123" t="str">
            <v/>
          </cell>
          <cell r="D123" t="str">
            <v/>
          </cell>
          <cell r="E123" t="str">
            <v/>
          </cell>
          <cell r="F123">
            <v>1</v>
          </cell>
          <cell r="G123">
            <v>1</v>
          </cell>
          <cell r="H123">
            <v>0</v>
          </cell>
          <cell r="J123">
            <v>0</v>
          </cell>
          <cell r="K123">
            <v>17</v>
          </cell>
          <cell r="L123">
            <v>267</v>
          </cell>
          <cell r="M123" t="str">
            <v/>
          </cell>
          <cell r="N123">
            <v>1</v>
          </cell>
          <cell r="Q123" t="str">
            <v/>
          </cell>
          <cell r="R123" t="str">
            <v/>
          </cell>
          <cell r="S123">
            <v>134</v>
          </cell>
          <cell r="X123">
            <v>1</v>
          </cell>
          <cell r="Y123">
            <v>0.97368421052631582</v>
          </cell>
          <cell r="Z123">
            <v>0.9</v>
          </cell>
          <cell r="AA123">
            <v>0</v>
          </cell>
          <cell r="AB123" t="str">
            <v/>
          </cell>
          <cell r="AD123">
            <v>13</v>
          </cell>
          <cell r="AE123">
            <v>93</v>
          </cell>
          <cell r="AF123">
            <v>1</v>
          </cell>
          <cell r="AG123">
            <v>0</v>
          </cell>
          <cell r="AH123" t="str">
            <v/>
          </cell>
          <cell r="AI123">
            <v>4.5999999999999996</v>
          </cell>
          <cell r="AJ123">
            <v>81</v>
          </cell>
          <cell r="AK123">
            <v>480.41912776114572</v>
          </cell>
          <cell r="AL123">
            <v>6.8493150684931503E-2</v>
          </cell>
          <cell r="AM123">
            <v>0.24730860885913755</v>
          </cell>
          <cell r="AN123">
            <v>0.82857142857142863</v>
          </cell>
          <cell r="AO123">
            <v>440</v>
          </cell>
          <cell r="AQ123">
            <v>22160</v>
          </cell>
          <cell r="AR123" t="str">
            <v/>
          </cell>
          <cell r="AS123">
            <v>9090</v>
          </cell>
          <cell r="AU123">
            <v>19044</v>
          </cell>
          <cell r="AV123" t="str">
            <v/>
          </cell>
          <cell r="AW123">
            <v>11256</v>
          </cell>
          <cell r="AX123" t="str">
            <v/>
          </cell>
          <cell r="AY123" t="str">
            <v/>
          </cell>
          <cell r="AZ123">
            <v>10782</v>
          </cell>
          <cell r="BA123" t="str">
            <v/>
          </cell>
          <cell r="BB123">
            <v>244.635999992</v>
          </cell>
          <cell r="BC123">
            <v>5</v>
          </cell>
          <cell r="BD123">
            <v>391.71849989700002</v>
          </cell>
          <cell r="BE123" t="str">
            <v/>
          </cell>
          <cell r="BF123">
            <v>677.21899998599997</v>
          </cell>
          <cell r="BG123" t="str">
            <v/>
          </cell>
          <cell r="BH123">
            <v>255</v>
          </cell>
          <cell r="BI123">
            <v>205</v>
          </cell>
          <cell r="BJ123">
            <v>0</v>
          </cell>
        </row>
        <row r="124">
          <cell r="A124" t="str">
            <v>5F9</v>
          </cell>
          <cell r="B124" t="str">
            <v>Q15</v>
          </cell>
          <cell r="C124" t="str">
            <v/>
          </cell>
          <cell r="D124" t="str">
            <v/>
          </cell>
          <cell r="E124" t="str">
            <v/>
          </cell>
          <cell r="F124">
            <v>1</v>
          </cell>
          <cell r="G124">
            <v>1</v>
          </cell>
          <cell r="H124">
            <v>0</v>
          </cell>
          <cell r="J124">
            <v>0</v>
          </cell>
          <cell r="K124">
            <v>52</v>
          </cell>
          <cell r="L124">
            <v>741</v>
          </cell>
          <cell r="M124" t="str">
            <v/>
          </cell>
          <cell r="N124">
            <v>0</v>
          </cell>
          <cell r="Q124" t="str">
            <v/>
          </cell>
          <cell r="R124" t="str">
            <v/>
          </cell>
          <cell r="S124">
            <v>148</v>
          </cell>
          <cell r="X124">
            <v>1</v>
          </cell>
          <cell r="Y124">
            <v>1</v>
          </cell>
          <cell r="Z124">
            <v>1</v>
          </cell>
          <cell r="AA124">
            <v>0</v>
          </cell>
          <cell r="AB124" t="str">
            <v/>
          </cell>
          <cell r="AD124">
            <v>22</v>
          </cell>
          <cell r="AE124">
            <v>163</v>
          </cell>
          <cell r="AF124">
            <v>0.93069105691056908</v>
          </cell>
          <cell r="AG124">
            <v>0</v>
          </cell>
          <cell r="AH124" t="str">
            <v/>
          </cell>
          <cell r="AI124">
            <v>1</v>
          </cell>
          <cell r="AJ124">
            <v>0</v>
          </cell>
          <cell r="AK124">
            <v>733.8162632945315</v>
          </cell>
          <cell r="AL124">
            <v>0.12075471698113208</v>
          </cell>
          <cell r="AM124">
            <v>0.21918791863478779</v>
          </cell>
          <cell r="AN124">
            <v>0.3783783783783784</v>
          </cell>
          <cell r="AO124">
            <v>-6200</v>
          </cell>
          <cell r="AQ124">
            <v>30786</v>
          </cell>
          <cell r="AR124" t="str">
            <v/>
          </cell>
          <cell r="AS124">
            <v>11118</v>
          </cell>
          <cell r="AU124">
            <v>24269</v>
          </cell>
          <cell r="AV124" t="str">
            <v/>
          </cell>
          <cell r="AW124">
            <v>9220</v>
          </cell>
          <cell r="AX124" t="str">
            <v/>
          </cell>
          <cell r="AY124" t="str">
            <v/>
          </cell>
          <cell r="AZ124">
            <v>12492</v>
          </cell>
          <cell r="BA124" t="str">
            <v/>
          </cell>
          <cell r="BB124">
            <v>186.89520004400001</v>
          </cell>
          <cell r="BC124">
            <v>7</v>
          </cell>
          <cell r="BD124">
            <v>400.27170060000003</v>
          </cell>
          <cell r="BE124" t="str">
            <v/>
          </cell>
          <cell r="BF124">
            <v>702.71580008399997</v>
          </cell>
          <cell r="BG124" t="str">
            <v/>
          </cell>
          <cell r="BH124">
            <v>196</v>
          </cell>
          <cell r="BI124">
            <v>1</v>
          </cell>
          <cell r="BJ124">
            <v>1</v>
          </cell>
        </row>
        <row r="125">
          <cell r="A125" t="str">
            <v>5FA</v>
          </cell>
          <cell r="B125" t="str">
            <v>Q24</v>
          </cell>
          <cell r="C125" t="str">
            <v/>
          </cell>
          <cell r="D125" t="str">
            <v/>
          </cell>
          <cell r="E125" t="str">
            <v/>
          </cell>
          <cell r="F125">
            <v>1</v>
          </cell>
          <cell r="G125">
            <v>1</v>
          </cell>
          <cell r="H125">
            <v>0</v>
          </cell>
          <cell r="J125">
            <v>0</v>
          </cell>
          <cell r="K125">
            <v>4.5246999890000001</v>
          </cell>
          <cell r="L125">
            <v>68.470299768999993</v>
          </cell>
          <cell r="M125">
            <v>0</v>
          </cell>
          <cell r="N125">
            <v>0</v>
          </cell>
          <cell r="Q125" t="str">
            <v/>
          </cell>
          <cell r="R125">
            <v>1</v>
          </cell>
          <cell r="S125">
            <v>378</v>
          </cell>
          <cell r="X125">
            <v>1</v>
          </cell>
          <cell r="Y125">
            <v>1</v>
          </cell>
          <cell r="Z125">
            <v>1</v>
          </cell>
          <cell r="AA125">
            <v>0</v>
          </cell>
          <cell r="AB125" t="str">
            <v/>
          </cell>
          <cell r="AD125">
            <v>14</v>
          </cell>
          <cell r="AE125">
            <v>117</v>
          </cell>
          <cell r="AF125">
            <v>0.9131697869593286</v>
          </cell>
          <cell r="AG125">
            <v>0</v>
          </cell>
          <cell r="AH125" t="str">
            <v/>
          </cell>
          <cell r="AI125">
            <v>4</v>
          </cell>
          <cell r="AJ125">
            <v>66</v>
          </cell>
          <cell r="AK125">
            <v>913.52734630720715</v>
          </cell>
          <cell r="AL125">
            <v>0.23555555555555555</v>
          </cell>
          <cell r="AM125">
            <v>0.32862340171791737</v>
          </cell>
          <cell r="AN125">
            <v>0.31578947368421051</v>
          </cell>
          <cell r="AO125">
            <v>1800</v>
          </cell>
          <cell r="AQ125">
            <v>15777</v>
          </cell>
          <cell r="AR125" t="str">
            <v/>
          </cell>
          <cell r="AS125">
            <v>9135</v>
          </cell>
          <cell r="AU125">
            <v>12071.1</v>
          </cell>
          <cell r="AV125" t="str">
            <v/>
          </cell>
          <cell r="AW125">
            <v>10983</v>
          </cell>
          <cell r="AX125" t="str">
            <v/>
          </cell>
          <cell r="AY125" t="str">
            <v/>
          </cell>
          <cell r="AZ125">
            <v>9238</v>
          </cell>
          <cell r="BA125" t="str">
            <v/>
          </cell>
          <cell r="BB125">
            <v>90.269999927000001</v>
          </cell>
          <cell r="BC125" t="str">
            <v/>
          </cell>
          <cell r="BD125">
            <v>176.44240020799998</v>
          </cell>
          <cell r="BE125" t="str">
            <v/>
          </cell>
          <cell r="BF125">
            <v>371.828901143</v>
          </cell>
          <cell r="BG125" t="str">
            <v/>
          </cell>
          <cell r="BH125">
            <v>43</v>
          </cell>
          <cell r="BI125">
            <v>41</v>
          </cell>
          <cell r="BJ125">
            <v>2</v>
          </cell>
        </row>
        <row r="126">
          <cell r="A126" t="str">
            <v>5FC</v>
          </cell>
          <cell r="B126" t="str">
            <v>Q24</v>
          </cell>
          <cell r="C126" t="str">
            <v/>
          </cell>
          <cell r="D126" t="str">
            <v/>
          </cell>
          <cell r="E126" t="str">
            <v/>
          </cell>
          <cell r="F126">
            <v>1</v>
          </cell>
          <cell r="G126">
            <v>1</v>
          </cell>
          <cell r="H126">
            <v>0</v>
          </cell>
          <cell r="J126">
            <v>0</v>
          </cell>
          <cell r="K126">
            <v>10.030399821</v>
          </cell>
          <cell r="L126">
            <v>300.06339633700003</v>
          </cell>
          <cell r="M126" t="str">
            <v/>
          </cell>
          <cell r="N126">
            <v>0</v>
          </cell>
          <cell r="Q126" t="str">
            <v/>
          </cell>
          <cell r="R126" t="str">
            <v/>
          </cell>
          <cell r="S126">
            <v>59</v>
          </cell>
          <cell r="X126">
            <v>0.98076923076923073</v>
          </cell>
          <cell r="Y126">
            <v>0.98148148148148151</v>
          </cell>
          <cell r="Z126">
            <v>0.96296296296296291</v>
          </cell>
          <cell r="AA126">
            <v>0</v>
          </cell>
          <cell r="AB126" t="str">
            <v/>
          </cell>
          <cell r="AD126">
            <v>29</v>
          </cell>
          <cell r="AE126">
            <v>89</v>
          </cell>
          <cell r="AF126">
            <v>0.9083431257344301</v>
          </cell>
          <cell r="AG126">
            <v>0</v>
          </cell>
          <cell r="AH126" t="str">
            <v/>
          </cell>
          <cell r="AI126">
            <v>4.3</v>
          </cell>
          <cell r="AJ126">
            <v>159</v>
          </cell>
          <cell r="AK126">
            <v>766.1466854074979</v>
          </cell>
          <cell r="AL126">
            <v>6.8702290076335881E-2</v>
          </cell>
          <cell r="AM126">
            <v>0.26706377642422069</v>
          </cell>
          <cell r="AN126">
            <v>0.33333333333333331</v>
          </cell>
          <cell r="AO126">
            <v>923.10199999999907</v>
          </cell>
          <cell r="AQ126">
            <v>21018</v>
          </cell>
          <cell r="AR126" t="str">
            <v/>
          </cell>
          <cell r="AS126">
            <v>10707</v>
          </cell>
          <cell r="AU126">
            <v>16979.599999999999</v>
          </cell>
          <cell r="AV126" t="str">
            <v/>
          </cell>
          <cell r="AW126">
            <v>12550</v>
          </cell>
          <cell r="AX126" t="str">
            <v/>
          </cell>
          <cell r="AY126" t="str">
            <v/>
          </cell>
          <cell r="AZ126">
            <v>7853.18</v>
          </cell>
          <cell r="BA126" t="str">
            <v/>
          </cell>
          <cell r="BB126">
            <v>188.89399560200002</v>
          </cell>
          <cell r="BC126" t="str">
            <v/>
          </cell>
          <cell r="BD126">
            <v>274.374792786</v>
          </cell>
          <cell r="BE126" t="str">
            <v/>
          </cell>
          <cell r="BF126">
            <v>465.33278654700001</v>
          </cell>
          <cell r="BG126" t="str">
            <v/>
          </cell>
          <cell r="BH126">
            <v>163</v>
          </cell>
          <cell r="BI126">
            <v>145</v>
          </cell>
          <cell r="BJ126">
            <v>75</v>
          </cell>
        </row>
        <row r="127">
          <cell r="A127" t="str">
            <v>5FD</v>
          </cell>
          <cell r="B127" t="str">
            <v>Q17</v>
          </cell>
          <cell r="C127" t="str">
            <v/>
          </cell>
          <cell r="D127" t="str">
            <v/>
          </cell>
          <cell r="E127">
            <v>1</v>
          </cell>
          <cell r="F127">
            <v>1</v>
          </cell>
          <cell r="G127">
            <v>1</v>
          </cell>
          <cell r="H127">
            <v>0</v>
          </cell>
          <cell r="J127">
            <v>21</v>
          </cell>
          <cell r="K127">
            <v>29.862755110999998</v>
          </cell>
          <cell r="L127">
            <v>2242.2037529710014</v>
          </cell>
          <cell r="M127" t="str">
            <v/>
          </cell>
          <cell r="N127">
            <v>0</v>
          </cell>
          <cell r="Q127" t="str">
            <v/>
          </cell>
          <cell r="R127">
            <v>1</v>
          </cell>
          <cell r="S127">
            <v>211</v>
          </cell>
          <cell r="X127">
            <v>1</v>
          </cell>
          <cell r="Y127">
            <v>1</v>
          </cell>
          <cell r="Z127">
            <v>0.91304347826086951</v>
          </cell>
          <cell r="AA127">
            <v>0</v>
          </cell>
          <cell r="AB127" t="str">
            <v/>
          </cell>
          <cell r="AD127">
            <v>0</v>
          </cell>
          <cell r="AE127">
            <v>105</v>
          </cell>
          <cell r="AF127">
            <v>0.78665819567979667</v>
          </cell>
          <cell r="AG127">
            <v>0.10598290598290598</v>
          </cell>
          <cell r="AH127" t="str">
            <v/>
          </cell>
          <cell r="AI127">
            <v>3</v>
          </cell>
          <cell r="AJ127">
            <v>150</v>
          </cell>
          <cell r="AK127">
            <v>1267.9738562091502</v>
          </cell>
          <cell r="AL127">
            <v>0.21748878923766815</v>
          </cell>
          <cell r="AM127">
            <v>0.33616578038484735</v>
          </cell>
          <cell r="AN127">
            <v>0.9285714285714286</v>
          </cell>
          <cell r="AO127">
            <v>459</v>
          </cell>
          <cell r="AQ127">
            <v>36660</v>
          </cell>
          <cell r="AR127" t="str">
            <v/>
          </cell>
          <cell r="AS127">
            <v>16620</v>
          </cell>
          <cell r="AU127">
            <v>30255</v>
          </cell>
          <cell r="AV127" t="str">
            <v/>
          </cell>
          <cell r="AW127">
            <v>17904</v>
          </cell>
          <cell r="AX127" t="str">
            <v/>
          </cell>
          <cell r="AY127" t="str">
            <v/>
          </cell>
          <cell r="AZ127">
            <v>19881</v>
          </cell>
          <cell r="BA127" t="str">
            <v/>
          </cell>
          <cell r="BB127">
            <v>252.76101139299999</v>
          </cell>
          <cell r="BC127" t="str">
            <v/>
          </cell>
          <cell r="BD127">
            <v>539.23617379200005</v>
          </cell>
          <cell r="BE127">
            <v>2.7899999379999998</v>
          </cell>
          <cell r="BF127">
            <v>1340.0070967789998</v>
          </cell>
          <cell r="BG127">
            <v>0.02</v>
          </cell>
          <cell r="BH127">
            <v>554</v>
          </cell>
          <cell r="BI127">
            <v>554</v>
          </cell>
          <cell r="BJ127">
            <v>0</v>
          </cell>
        </row>
        <row r="128">
          <cell r="A128" t="str">
            <v>5FE</v>
          </cell>
          <cell r="B128" t="str">
            <v>Q17</v>
          </cell>
          <cell r="C128" t="str">
            <v/>
          </cell>
          <cell r="D128" t="str">
            <v/>
          </cell>
          <cell r="E128">
            <v>0.99970370370370365</v>
          </cell>
          <cell r="F128">
            <v>1</v>
          </cell>
          <cell r="G128">
            <v>1</v>
          </cell>
          <cell r="H128">
            <v>0</v>
          </cell>
          <cell r="J128">
            <v>16</v>
          </cell>
          <cell r="K128">
            <v>23.206447793999999</v>
          </cell>
          <cell r="L128">
            <v>2411.5252045389998</v>
          </cell>
          <cell r="M128" t="str">
            <v/>
          </cell>
          <cell r="N128">
            <v>0</v>
          </cell>
          <cell r="Q128" t="str">
            <v/>
          </cell>
          <cell r="R128">
            <v>1</v>
          </cell>
          <cell r="S128">
            <v>181</v>
          </cell>
          <cell r="X128">
            <v>1</v>
          </cell>
          <cell r="Y128">
            <v>1</v>
          </cell>
          <cell r="Z128">
            <v>0.96153846153846156</v>
          </cell>
          <cell r="AA128">
            <v>0</v>
          </cell>
          <cell r="AB128" t="str">
            <v/>
          </cell>
          <cell r="AD128">
            <v>0</v>
          </cell>
          <cell r="AE128">
            <v>177</v>
          </cell>
          <cell r="AF128">
            <v>0.59910188912976159</v>
          </cell>
          <cell r="AG128">
            <v>0</v>
          </cell>
          <cell r="AH128" t="str">
            <v/>
          </cell>
          <cell r="AI128">
            <v>3.76</v>
          </cell>
          <cell r="AJ128">
            <v>337</v>
          </cell>
          <cell r="AK128">
            <v>781.4980656950861</v>
          </cell>
          <cell r="AL128">
            <v>0.18618042226487524</v>
          </cell>
          <cell r="AM128">
            <v>0.30679524090325716</v>
          </cell>
          <cell r="AN128">
            <v>0.90277777777777779</v>
          </cell>
          <cell r="AO128">
            <v>634</v>
          </cell>
          <cell r="AQ128">
            <v>34201</v>
          </cell>
          <cell r="AR128" t="str">
            <v/>
          </cell>
          <cell r="AS128">
            <v>17407</v>
          </cell>
          <cell r="AU128">
            <v>28167</v>
          </cell>
          <cell r="AV128" t="str">
            <v/>
          </cell>
          <cell r="AW128">
            <v>16530</v>
          </cell>
          <cell r="AX128" t="str">
            <v/>
          </cell>
          <cell r="AY128" t="str">
            <v/>
          </cell>
          <cell r="AZ128">
            <v>21195</v>
          </cell>
          <cell r="BA128" t="str">
            <v/>
          </cell>
          <cell r="BB128">
            <v>227.78374449499998</v>
          </cell>
          <cell r="BC128" t="str">
            <v/>
          </cell>
          <cell r="BD128">
            <v>504.56409629500001</v>
          </cell>
          <cell r="BE128" t="str">
            <v/>
          </cell>
          <cell r="BF128">
            <v>1335.299444993</v>
          </cell>
          <cell r="BG128" t="str">
            <v/>
          </cell>
          <cell r="BH128">
            <v>187</v>
          </cell>
          <cell r="BI128">
            <v>187</v>
          </cell>
          <cell r="BJ128">
            <v>0</v>
          </cell>
        </row>
        <row r="129">
          <cell r="A129" t="str">
            <v>5FF</v>
          </cell>
          <cell r="B129" t="str">
            <v>Q18</v>
          </cell>
          <cell r="C129" t="str">
            <v/>
          </cell>
          <cell r="D129" t="str">
            <v/>
          </cell>
          <cell r="E129">
            <v>1</v>
          </cell>
          <cell r="F129">
            <v>1</v>
          </cell>
          <cell r="G129">
            <v>1</v>
          </cell>
          <cell r="H129">
            <v>0</v>
          </cell>
          <cell r="J129">
            <v>0</v>
          </cell>
          <cell r="K129">
            <v>140.02619999999999</v>
          </cell>
          <cell r="L129">
            <v>2032.853199892</v>
          </cell>
          <cell r="M129" t="str">
            <v/>
          </cell>
          <cell r="N129">
            <v>0</v>
          </cell>
          <cell r="Q129" t="str">
            <v/>
          </cell>
          <cell r="R129">
            <v>0</v>
          </cell>
          <cell r="S129">
            <v>6</v>
          </cell>
          <cell r="X129">
            <v>1</v>
          </cell>
          <cell r="Y129">
            <v>1</v>
          </cell>
          <cell r="Z129">
            <v>0.96296296296296291</v>
          </cell>
          <cell r="AA129">
            <v>0</v>
          </cell>
          <cell r="AB129" t="str">
            <v/>
          </cell>
          <cell r="AD129">
            <v>5</v>
          </cell>
          <cell r="AE129">
            <v>334</v>
          </cell>
          <cell r="AF129">
            <v>0.6087261258104083</v>
          </cell>
          <cell r="AG129">
            <v>0</v>
          </cell>
          <cell r="AH129" t="str">
            <v/>
          </cell>
          <cell r="AI129">
            <v>0</v>
          </cell>
          <cell r="AJ129">
            <v>0</v>
          </cell>
          <cell r="AK129">
            <v>660.73007540259982</v>
          </cell>
          <cell r="AL129">
            <v>0.12213740458015267</v>
          </cell>
          <cell r="AM129">
            <v>0.24758723878003985</v>
          </cell>
          <cell r="AN129">
            <v>0.33333333333333331</v>
          </cell>
          <cell r="AO129">
            <v>-5855</v>
          </cell>
          <cell r="AQ129">
            <v>32132</v>
          </cell>
          <cell r="AR129" t="str">
            <v/>
          </cell>
          <cell r="AS129">
            <v>11681</v>
          </cell>
          <cell r="AU129">
            <v>25515</v>
          </cell>
          <cell r="AV129" t="str">
            <v/>
          </cell>
          <cell r="AW129">
            <v>16619</v>
          </cell>
          <cell r="AX129" t="str">
            <v/>
          </cell>
          <cell r="AY129" t="str">
            <v/>
          </cell>
          <cell r="AZ129">
            <v>15785</v>
          </cell>
          <cell r="BA129" t="str">
            <v/>
          </cell>
          <cell r="BB129">
            <v>224.41262903699999</v>
          </cell>
          <cell r="BC129">
            <v>14</v>
          </cell>
          <cell r="BD129">
            <v>728.38476730000002</v>
          </cell>
          <cell r="BE129">
            <v>51</v>
          </cell>
          <cell r="BF129">
            <v>813.42415486200002</v>
          </cell>
          <cell r="BG129">
            <v>5</v>
          </cell>
          <cell r="BH129">
            <v>165</v>
          </cell>
          <cell r="BI129">
            <v>0</v>
          </cell>
          <cell r="BJ129">
            <v>0</v>
          </cell>
        </row>
        <row r="130">
          <cell r="A130" t="str">
            <v>5FH</v>
          </cell>
          <cell r="B130" t="str">
            <v>Q19</v>
          </cell>
          <cell r="C130" t="str">
            <v/>
          </cell>
          <cell r="D130" t="str">
            <v/>
          </cell>
          <cell r="E130" t="str">
            <v/>
          </cell>
          <cell r="F130">
            <v>1</v>
          </cell>
          <cell r="G130">
            <v>1</v>
          </cell>
          <cell r="H130">
            <v>0</v>
          </cell>
          <cell r="J130">
            <v>1</v>
          </cell>
          <cell r="K130">
            <v>152.74100000999999</v>
          </cell>
          <cell r="L130">
            <v>199.328499986</v>
          </cell>
          <cell r="M130" t="str">
            <v/>
          </cell>
          <cell r="N130">
            <v>0</v>
          </cell>
          <cell r="Q130" t="str">
            <v/>
          </cell>
          <cell r="R130" t="str">
            <v/>
          </cell>
          <cell r="S130" t="str">
            <v/>
          </cell>
          <cell r="X130">
            <v>1</v>
          </cell>
          <cell r="Y130">
            <v>1</v>
          </cell>
          <cell r="Z130">
            <v>0.83333333333333337</v>
          </cell>
          <cell r="AA130">
            <v>0</v>
          </cell>
          <cell r="AB130" t="str">
            <v/>
          </cell>
          <cell r="AD130">
            <v>0</v>
          </cell>
          <cell r="AE130">
            <v>84</v>
          </cell>
          <cell r="AF130">
            <v>0.98532055122828044</v>
          </cell>
          <cell r="AG130">
            <v>0</v>
          </cell>
          <cell r="AH130" t="str">
            <v/>
          </cell>
          <cell r="AI130">
            <v>2</v>
          </cell>
          <cell r="AJ130">
            <v>202</v>
          </cell>
          <cell r="AK130">
            <v>801.64158686730514</v>
          </cell>
          <cell r="AL130">
            <v>0.18235294117647058</v>
          </cell>
          <cell r="AM130">
            <v>0.33772150202659701</v>
          </cell>
          <cell r="AN130">
            <v>9.0909090909090912E-2</v>
          </cell>
          <cell r="AO130">
            <v>589</v>
          </cell>
          <cell r="AQ130">
            <v>16775</v>
          </cell>
          <cell r="AR130" t="str">
            <v/>
          </cell>
          <cell r="AS130">
            <v>5472</v>
          </cell>
          <cell r="AU130">
            <v>14813</v>
          </cell>
          <cell r="AV130" t="str">
            <v/>
          </cell>
          <cell r="AW130">
            <v>9510</v>
          </cell>
          <cell r="AX130" t="str">
            <v/>
          </cell>
          <cell r="AY130" t="str">
            <v/>
          </cell>
          <cell r="AZ130">
            <v>8100</v>
          </cell>
          <cell r="BA130" t="str">
            <v/>
          </cell>
          <cell r="BB130">
            <v>200.29391454399999</v>
          </cell>
          <cell r="BC130">
            <v>1.6630000090000001</v>
          </cell>
          <cell r="BD130">
            <v>544.65638371</v>
          </cell>
          <cell r="BE130">
            <v>3</v>
          </cell>
          <cell r="BF130">
            <v>522.82527749200005</v>
          </cell>
          <cell r="BG130" t="str">
            <v/>
          </cell>
          <cell r="BH130">
            <v>290</v>
          </cell>
          <cell r="BI130">
            <v>170</v>
          </cell>
          <cell r="BJ130">
            <v>0</v>
          </cell>
        </row>
        <row r="131">
          <cell r="A131" t="str">
            <v>5FJ</v>
          </cell>
          <cell r="B131" t="str">
            <v>Q19</v>
          </cell>
          <cell r="C131" t="str">
            <v/>
          </cell>
          <cell r="D131" t="str">
            <v/>
          </cell>
          <cell r="E131" t="str">
            <v/>
          </cell>
          <cell r="F131">
            <v>1</v>
          </cell>
          <cell r="G131">
            <v>1</v>
          </cell>
          <cell r="H131">
            <v>0</v>
          </cell>
          <cell r="J131">
            <v>0</v>
          </cell>
          <cell r="K131">
            <v>177.79319998800003</v>
          </cell>
          <cell r="L131">
            <v>104.60269985999999</v>
          </cell>
          <cell r="M131" t="str">
            <v/>
          </cell>
          <cell r="N131">
            <v>0</v>
          </cell>
          <cell r="Q131" t="str">
            <v/>
          </cell>
          <cell r="R131" t="str">
            <v/>
          </cell>
          <cell r="S131">
            <v>66</v>
          </cell>
          <cell r="X131">
            <v>1</v>
          </cell>
          <cell r="Y131">
            <v>1</v>
          </cell>
          <cell r="Z131">
            <v>0.91666666666666663</v>
          </cell>
          <cell r="AA131">
            <v>0</v>
          </cell>
          <cell r="AB131" t="str">
            <v/>
          </cell>
          <cell r="AD131">
            <v>0</v>
          </cell>
          <cell r="AE131">
            <v>197</v>
          </cell>
          <cell r="AF131">
            <v>0.95261239368165251</v>
          </cell>
          <cell r="AG131">
            <v>0</v>
          </cell>
          <cell r="AH131" t="str">
            <v/>
          </cell>
          <cell r="AI131">
            <v>4</v>
          </cell>
          <cell r="AJ131">
            <v>321</v>
          </cell>
          <cell r="AK131">
            <v>1164.4811012876046</v>
          </cell>
          <cell r="AL131">
            <v>0.27372262773722628</v>
          </cell>
          <cell r="AM131">
            <v>0.36140203294777429</v>
          </cell>
          <cell r="AN131">
            <v>0.34782608695652173</v>
          </cell>
          <cell r="AO131">
            <v>1529</v>
          </cell>
          <cell r="AQ131">
            <v>18921</v>
          </cell>
          <cell r="AR131" t="str">
            <v/>
          </cell>
          <cell r="AS131">
            <v>7558</v>
          </cell>
          <cell r="AU131">
            <v>16177</v>
          </cell>
          <cell r="AV131" t="str">
            <v/>
          </cell>
          <cell r="AW131">
            <v>8304</v>
          </cell>
          <cell r="AX131" t="str">
            <v/>
          </cell>
          <cell r="AY131" t="str">
            <v/>
          </cell>
          <cell r="AZ131">
            <v>8925</v>
          </cell>
          <cell r="BA131" t="str">
            <v/>
          </cell>
          <cell r="BB131">
            <v>231.595399985</v>
          </cell>
          <cell r="BC131">
            <v>2.7019999879999999</v>
          </cell>
          <cell r="BD131">
            <v>590.88619998199999</v>
          </cell>
          <cell r="BE131" t="str">
            <v/>
          </cell>
          <cell r="BF131">
            <v>549.62789996699996</v>
          </cell>
          <cell r="BG131" t="str">
            <v/>
          </cell>
          <cell r="BH131">
            <v>290</v>
          </cell>
          <cell r="BI131">
            <v>170</v>
          </cell>
          <cell r="BJ131">
            <v>0</v>
          </cell>
        </row>
        <row r="132">
          <cell r="A132" t="str">
            <v>5FK</v>
          </cell>
          <cell r="B132" t="str">
            <v>Q19</v>
          </cell>
          <cell r="C132" t="str">
            <v/>
          </cell>
          <cell r="D132" t="str">
            <v/>
          </cell>
          <cell r="E132" t="str">
            <v/>
          </cell>
          <cell r="F132">
            <v>1</v>
          </cell>
          <cell r="G132">
            <v>1</v>
          </cell>
          <cell r="H132">
            <v>0</v>
          </cell>
          <cell r="J132">
            <v>1</v>
          </cell>
          <cell r="K132">
            <v>90.425555798200008</v>
          </cell>
          <cell r="L132">
            <v>2092.4506564891999</v>
          </cell>
          <cell r="M132" t="str">
            <v/>
          </cell>
          <cell r="N132">
            <v>0</v>
          </cell>
          <cell r="Q132" t="str">
            <v/>
          </cell>
          <cell r="R132" t="str">
            <v/>
          </cell>
          <cell r="S132">
            <v>4</v>
          </cell>
          <cell r="X132">
            <v>1</v>
          </cell>
          <cell r="Y132">
            <v>1</v>
          </cell>
          <cell r="Z132">
            <v>0.90909090909090906</v>
          </cell>
          <cell r="AA132">
            <v>0</v>
          </cell>
          <cell r="AB132" t="str">
            <v/>
          </cell>
          <cell r="AD132">
            <v>0</v>
          </cell>
          <cell r="AE132">
            <v>45</v>
          </cell>
          <cell r="AF132">
            <v>0.86622807017543857</v>
          </cell>
          <cell r="AG132">
            <v>0</v>
          </cell>
          <cell r="AH132" t="str">
            <v/>
          </cell>
          <cell r="AI132">
            <v>3</v>
          </cell>
          <cell r="AJ132">
            <v>62</v>
          </cell>
          <cell r="AK132">
            <v>611.86561829878485</v>
          </cell>
          <cell r="AL132" t="str">
            <v/>
          </cell>
          <cell r="AM132">
            <v>0.19161366661736429</v>
          </cell>
          <cell r="AN132">
            <v>0.42105263157894735</v>
          </cell>
          <cell r="AO132">
            <v>-1949.0780000000102</v>
          </cell>
          <cell r="AQ132">
            <v>25029</v>
          </cell>
          <cell r="AR132" t="str">
            <v/>
          </cell>
          <cell r="AS132">
            <v>11998</v>
          </cell>
          <cell r="AU132">
            <v>20802</v>
          </cell>
          <cell r="AV132" t="str">
            <v/>
          </cell>
          <cell r="AW132">
            <v>11952</v>
          </cell>
          <cell r="AX132" t="str">
            <v/>
          </cell>
          <cell r="AY132" t="str">
            <v/>
          </cell>
          <cell r="AZ132">
            <v>8365</v>
          </cell>
          <cell r="BA132" t="str">
            <v/>
          </cell>
          <cell r="BB132">
            <v>284.41357356399999</v>
          </cell>
          <cell r="BC132">
            <v>80.379000750000003</v>
          </cell>
          <cell r="BD132">
            <v>378.70382972599998</v>
          </cell>
          <cell r="BE132">
            <v>1</v>
          </cell>
          <cell r="BF132">
            <v>522.66665319499998</v>
          </cell>
          <cell r="BG132" t="str">
            <v/>
          </cell>
          <cell r="BH132">
            <v>563</v>
          </cell>
          <cell r="BI132">
            <v>227</v>
          </cell>
          <cell r="BJ132">
            <v>1</v>
          </cell>
        </row>
        <row r="133">
          <cell r="A133" t="str">
            <v>5FL</v>
          </cell>
          <cell r="B133" t="str">
            <v>Q20</v>
          </cell>
          <cell r="C133" t="str">
            <v/>
          </cell>
          <cell r="D133" t="str">
            <v/>
          </cell>
          <cell r="E133">
            <v>1</v>
          </cell>
          <cell r="F133">
            <v>1</v>
          </cell>
          <cell r="G133">
            <v>1</v>
          </cell>
          <cell r="H133">
            <v>0</v>
          </cell>
          <cell r="J133">
            <v>1</v>
          </cell>
          <cell r="K133">
            <v>3.0180000009999999</v>
          </cell>
          <cell r="L133">
            <v>2546.7960601640007</v>
          </cell>
          <cell r="M133">
            <v>0</v>
          </cell>
          <cell r="N133">
            <v>0</v>
          </cell>
          <cell r="Q133" t="str">
            <v/>
          </cell>
          <cell r="R133" t="str">
            <v/>
          </cell>
          <cell r="S133">
            <v>784</v>
          </cell>
          <cell r="X133">
            <v>0.99099099099099097</v>
          </cell>
          <cell r="Y133">
            <v>0.98076923076923073</v>
          </cell>
          <cell r="Z133">
            <v>1</v>
          </cell>
          <cell r="AA133">
            <v>0</v>
          </cell>
          <cell r="AB133" t="str">
            <v/>
          </cell>
          <cell r="AD133">
            <v>0</v>
          </cell>
          <cell r="AE133">
            <v>173</v>
          </cell>
          <cell r="AF133">
            <v>0.68945518453427068</v>
          </cell>
          <cell r="AG133">
            <v>0</v>
          </cell>
          <cell r="AH133" t="str">
            <v/>
          </cell>
          <cell r="AI133">
            <v>1</v>
          </cell>
          <cell r="AJ133">
            <v>20</v>
          </cell>
          <cell r="AK133">
            <v>629.04626419943099</v>
          </cell>
          <cell r="AL133">
            <v>0.14567901234567901</v>
          </cell>
          <cell r="AM133">
            <v>0.21694619624994305</v>
          </cell>
          <cell r="AN133">
            <v>0.66666666666666663</v>
          </cell>
          <cell r="AO133">
            <v>1194</v>
          </cell>
          <cell r="AQ133">
            <v>35106</v>
          </cell>
          <cell r="AR133" t="str">
            <v/>
          </cell>
          <cell r="AS133">
            <v>15718</v>
          </cell>
          <cell r="AU133">
            <v>27611</v>
          </cell>
          <cell r="AV133" t="str">
            <v/>
          </cell>
          <cell r="AW133">
            <v>16995</v>
          </cell>
          <cell r="AX133" t="str">
            <v/>
          </cell>
          <cell r="AY133" t="str">
            <v/>
          </cell>
          <cell r="AZ133">
            <v>16229</v>
          </cell>
          <cell r="BA133" t="str">
            <v/>
          </cell>
          <cell r="BB133">
            <v>283.27960001299999</v>
          </cell>
          <cell r="BC133" t="str">
            <v/>
          </cell>
          <cell r="BD133">
            <v>525.29100001400002</v>
          </cell>
          <cell r="BE133" t="str">
            <v/>
          </cell>
          <cell r="BF133">
            <v>721.42450001999998</v>
          </cell>
          <cell r="BG133" t="str">
            <v/>
          </cell>
          <cell r="BH133">
            <v>286</v>
          </cell>
          <cell r="BI133">
            <v>300</v>
          </cell>
          <cell r="BJ133">
            <v>1</v>
          </cell>
        </row>
        <row r="134">
          <cell r="A134" t="str">
            <v>5FM</v>
          </cell>
          <cell r="B134" t="str">
            <v>Q21</v>
          </cell>
          <cell r="C134" t="str">
            <v/>
          </cell>
          <cell r="D134" t="str">
            <v/>
          </cell>
          <cell r="E134">
            <v>1</v>
          </cell>
          <cell r="F134">
            <v>1</v>
          </cell>
          <cell r="G134">
            <v>1</v>
          </cell>
          <cell r="H134">
            <v>0</v>
          </cell>
          <cell r="J134">
            <v>29</v>
          </cell>
          <cell r="K134">
            <v>246.02620000000002</v>
          </cell>
          <cell r="L134">
            <v>1934.8683374159998</v>
          </cell>
          <cell r="M134" t="str">
            <v/>
          </cell>
          <cell r="N134">
            <v>0</v>
          </cell>
          <cell r="Q134" t="str">
            <v/>
          </cell>
          <cell r="R134" t="str">
            <v/>
          </cell>
          <cell r="S134">
            <v>43</v>
          </cell>
          <cell r="X134">
            <v>1</v>
          </cell>
          <cell r="Y134">
            <v>1</v>
          </cell>
          <cell r="Z134">
            <v>0.9375</v>
          </cell>
          <cell r="AA134">
            <v>0</v>
          </cell>
          <cell r="AB134" t="str">
            <v/>
          </cell>
          <cell r="AD134">
            <v>47</v>
          </cell>
          <cell r="AE134">
            <v>276</v>
          </cell>
          <cell r="AF134">
            <v>0.80065923716841936</v>
          </cell>
          <cell r="AG134">
            <v>0</v>
          </cell>
          <cell r="AH134" t="str">
            <v/>
          </cell>
          <cell r="AI134">
            <v>7</v>
          </cell>
          <cell r="AJ134">
            <v>161</v>
          </cell>
          <cell r="AK134">
            <v>1003.6187452508672</v>
          </cell>
          <cell r="AL134">
            <v>0.22074468085106383</v>
          </cell>
          <cell r="AM134">
            <v>0.25880400350475163</v>
          </cell>
          <cell r="AN134">
            <v>0.58333333333333337</v>
          </cell>
          <cell r="AO134">
            <v>10</v>
          </cell>
          <cell r="AQ134">
            <v>32680</v>
          </cell>
          <cell r="AR134" t="str">
            <v/>
          </cell>
          <cell r="AS134">
            <v>13216</v>
          </cell>
          <cell r="AU134">
            <v>27060</v>
          </cell>
          <cell r="AV134" t="str">
            <v/>
          </cell>
          <cell r="AW134">
            <v>24117</v>
          </cell>
          <cell r="AX134" t="str">
            <v/>
          </cell>
          <cell r="AY134" t="str">
            <v/>
          </cell>
          <cell r="AZ134">
            <v>18619</v>
          </cell>
          <cell r="BA134" t="str">
            <v/>
          </cell>
          <cell r="BB134">
            <v>329.389399991</v>
          </cell>
          <cell r="BC134" t="str">
            <v/>
          </cell>
          <cell r="BD134">
            <v>722.98639998900001</v>
          </cell>
          <cell r="BE134" t="str">
            <v/>
          </cell>
          <cell r="BF134">
            <v>876.54419998000003</v>
          </cell>
          <cell r="BG134" t="str">
            <v/>
          </cell>
          <cell r="BH134">
            <v>725</v>
          </cell>
          <cell r="BI134">
            <v>0</v>
          </cell>
          <cell r="BJ134">
            <v>0</v>
          </cell>
        </row>
        <row r="135">
          <cell r="A135" t="str">
            <v>5FN</v>
          </cell>
          <cell r="B135" t="str">
            <v>Q22</v>
          </cell>
          <cell r="C135" t="str">
            <v/>
          </cell>
          <cell r="D135" t="str">
            <v/>
          </cell>
          <cell r="E135">
            <v>1</v>
          </cell>
          <cell r="F135">
            <v>1</v>
          </cell>
          <cell r="G135">
            <v>1</v>
          </cell>
          <cell r="H135">
            <v>0</v>
          </cell>
          <cell r="J135">
            <v>10</v>
          </cell>
          <cell r="K135">
            <v>27.286127549</v>
          </cell>
          <cell r="L135">
            <v>103.780229245</v>
          </cell>
          <cell r="M135">
            <v>185</v>
          </cell>
          <cell r="N135">
            <v>2</v>
          </cell>
          <cell r="Q135">
            <v>1</v>
          </cell>
          <cell r="R135">
            <v>1</v>
          </cell>
          <cell r="S135">
            <v>352</v>
          </cell>
          <cell r="X135">
            <v>1</v>
          </cell>
          <cell r="Y135">
            <v>0.98484848484848486</v>
          </cell>
          <cell r="Z135">
            <v>0.88235294117647056</v>
          </cell>
          <cell r="AA135">
            <v>0</v>
          </cell>
          <cell r="AB135" t="str">
            <v/>
          </cell>
          <cell r="AD135">
            <v>11</v>
          </cell>
          <cell r="AE135">
            <v>71</v>
          </cell>
          <cell r="AF135">
            <v>0.95815899581589958</v>
          </cell>
          <cell r="AG135">
            <v>0</v>
          </cell>
          <cell r="AH135" t="str">
            <v/>
          </cell>
          <cell r="AI135">
            <v>3</v>
          </cell>
          <cell r="AJ135">
            <v>0</v>
          </cell>
          <cell r="AK135">
            <v>663.09311097875718</v>
          </cell>
          <cell r="AL135">
            <v>0.10756972111553785</v>
          </cell>
          <cell r="AM135">
            <v>0.24010670211428264</v>
          </cell>
          <cell r="AN135">
            <v>0.70833333333333337</v>
          </cell>
          <cell r="AO135">
            <v>1491</v>
          </cell>
          <cell r="AQ135">
            <v>37575</v>
          </cell>
          <cell r="AR135" t="str">
            <v/>
          </cell>
          <cell r="AS135">
            <v>17349</v>
          </cell>
          <cell r="AU135">
            <v>31508</v>
          </cell>
          <cell r="AV135" t="str">
            <v/>
          </cell>
          <cell r="AW135">
            <v>27165</v>
          </cell>
          <cell r="AX135" t="str">
            <v/>
          </cell>
          <cell r="AY135" t="str">
            <v/>
          </cell>
          <cell r="AZ135">
            <v>16277</v>
          </cell>
          <cell r="BA135" t="str">
            <v/>
          </cell>
          <cell r="BB135">
            <v>477.61090585299996</v>
          </cell>
          <cell r="BC135">
            <v>106</v>
          </cell>
          <cell r="BD135">
            <v>604.88331829899994</v>
          </cell>
          <cell r="BE135" t="str">
            <v/>
          </cell>
          <cell r="BF135">
            <v>1374.1317032669999</v>
          </cell>
          <cell r="BG135">
            <v>3</v>
          </cell>
          <cell r="BH135">
            <v>377</v>
          </cell>
          <cell r="BI135">
            <v>234</v>
          </cell>
          <cell r="BJ135">
            <v>37</v>
          </cell>
        </row>
        <row r="136">
          <cell r="A136" t="str">
            <v>5FP</v>
          </cell>
          <cell r="B136" t="str">
            <v>Q22</v>
          </cell>
          <cell r="C136" t="str">
            <v/>
          </cell>
          <cell r="D136" t="str">
            <v/>
          </cell>
          <cell r="E136">
            <v>1</v>
          </cell>
          <cell r="F136">
            <v>1</v>
          </cell>
          <cell r="G136">
            <v>1</v>
          </cell>
          <cell r="H136">
            <v>0</v>
          </cell>
          <cell r="J136">
            <v>19</v>
          </cell>
          <cell r="K136">
            <v>24.743699971000002</v>
          </cell>
          <cell r="L136">
            <v>646.46160920399984</v>
          </cell>
          <cell r="M136" t="str">
            <v/>
          </cell>
          <cell r="N136">
            <v>1</v>
          </cell>
          <cell r="Q136" t="str">
            <v/>
          </cell>
          <cell r="R136" t="str">
            <v/>
          </cell>
          <cell r="S136">
            <v>382</v>
          </cell>
          <cell r="X136">
            <v>1</v>
          </cell>
          <cell r="Y136">
            <v>1</v>
          </cell>
          <cell r="Z136">
            <v>1</v>
          </cell>
          <cell r="AA136">
            <v>0</v>
          </cell>
          <cell r="AB136" t="str">
            <v/>
          </cell>
          <cell r="AD136">
            <v>57</v>
          </cell>
          <cell r="AE136">
            <v>489</v>
          </cell>
          <cell r="AF136">
            <v>1</v>
          </cell>
          <cell r="AG136">
            <v>0</v>
          </cell>
          <cell r="AH136" t="str">
            <v/>
          </cell>
          <cell r="AI136">
            <v>5</v>
          </cell>
          <cell r="AJ136">
            <v>12</v>
          </cell>
          <cell r="AK136">
            <v>830.01328021248332</v>
          </cell>
          <cell r="AL136">
            <v>0.21065989847715735</v>
          </cell>
          <cell r="AM136">
            <v>0.71227407657911546</v>
          </cell>
          <cell r="AN136">
            <v>0.48780487804878048</v>
          </cell>
          <cell r="AO136">
            <v>1340</v>
          </cell>
          <cell r="AQ136">
            <v>27525</v>
          </cell>
          <cell r="AR136" t="str">
            <v/>
          </cell>
          <cell r="AS136">
            <v>5641</v>
          </cell>
          <cell r="AU136">
            <v>23865</v>
          </cell>
          <cell r="AV136" t="str">
            <v/>
          </cell>
          <cell r="AW136">
            <v>20068</v>
          </cell>
          <cell r="AX136" t="str">
            <v/>
          </cell>
          <cell r="AY136" t="str">
            <v/>
          </cell>
          <cell r="AZ136">
            <v>14730</v>
          </cell>
          <cell r="BA136" t="str">
            <v/>
          </cell>
          <cell r="BB136">
            <v>317.81739779100002</v>
          </cell>
          <cell r="BC136">
            <v>2</v>
          </cell>
          <cell r="BD136">
            <v>679.95389538900008</v>
          </cell>
          <cell r="BE136" t="str">
            <v/>
          </cell>
          <cell r="BF136">
            <v>837.78119428000002</v>
          </cell>
          <cell r="BG136">
            <v>54</v>
          </cell>
          <cell r="BH136">
            <v>110</v>
          </cell>
          <cell r="BI136">
            <v>0</v>
          </cell>
          <cell r="BJ136">
            <v>0</v>
          </cell>
        </row>
        <row r="137">
          <cell r="A137" t="str">
            <v>5FQ</v>
          </cell>
          <cell r="B137" t="str">
            <v>Q21</v>
          </cell>
          <cell r="C137" t="str">
            <v/>
          </cell>
          <cell r="D137" t="str">
            <v/>
          </cell>
          <cell r="E137">
            <v>1</v>
          </cell>
          <cell r="F137">
            <v>1</v>
          </cell>
          <cell r="G137">
            <v>1</v>
          </cell>
          <cell r="H137">
            <v>1</v>
          </cell>
          <cell r="J137">
            <v>3</v>
          </cell>
          <cell r="K137">
            <v>53.020200000000003</v>
          </cell>
          <cell r="L137">
            <v>878.13969999799986</v>
          </cell>
          <cell r="M137" t="str">
            <v/>
          </cell>
          <cell r="N137">
            <v>0</v>
          </cell>
          <cell r="Q137" t="str">
            <v/>
          </cell>
          <cell r="R137" t="str">
            <v/>
          </cell>
          <cell r="S137">
            <v>57</v>
          </cell>
          <cell r="X137">
            <v>1</v>
          </cell>
          <cell r="Y137">
            <v>1</v>
          </cell>
          <cell r="Z137">
            <v>1</v>
          </cell>
          <cell r="AA137">
            <v>0</v>
          </cell>
          <cell r="AB137" t="str">
            <v/>
          </cell>
          <cell r="AD137">
            <v>47</v>
          </cell>
          <cell r="AE137">
            <v>336</v>
          </cell>
          <cell r="AF137">
            <v>0.83367654047204187</v>
          </cell>
          <cell r="AG137">
            <v>0</v>
          </cell>
          <cell r="AH137" t="str">
            <v/>
          </cell>
          <cell r="AI137">
            <v>0</v>
          </cell>
          <cell r="AJ137">
            <v>0</v>
          </cell>
          <cell r="AK137">
            <v>522.9855371900826</v>
          </cell>
          <cell r="AL137">
            <v>0.16913946587537093</v>
          </cell>
          <cell r="AM137">
            <v>0.26895896529884328</v>
          </cell>
          <cell r="AN137">
            <v>0.38461538461538464</v>
          </cell>
          <cell r="AO137">
            <v>301</v>
          </cell>
          <cell r="AQ137">
            <v>27511</v>
          </cell>
          <cell r="AR137" t="str">
            <v/>
          </cell>
          <cell r="AS137">
            <v>11194</v>
          </cell>
          <cell r="AU137">
            <v>26314</v>
          </cell>
          <cell r="AV137" t="str">
            <v/>
          </cell>
          <cell r="AW137">
            <v>21836</v>
          </cell>
          <cell r="AX137" t="str">
            <v/>
          </cell>
          <cell r="AY137" t="str">
            <v/>
          </cell>
          <cell r="AZ137">
            <v>14474</v>
          </cell>
          <cell r="BA137" t="str">
            <v/>
          </cell>
          <cell r="BB137">
            <v>265.24619999399999</v>
          </cell>
          <cell r="BC137" t="str">
            <v/>
          </cell>
          <cell r="BD137">
            <v>632.33939999200004</v>
          </cell>
          <cell r="BE137" t="str">
            <v/>
          </cell>
          <cell r="BF137">
            <v>842.65269998300005</v>
          </cell>
          <cell r="BG137" t="str">
            <v/>
          </cell>
          <cell r="BH137">
            <v>218</v>
          </cell>
          <cell r="BI137">
            <v>81</v>
          </cell>
          <cell r="BJ137">
            <v>5</v>
          </cell>
        </row>
        <row r="138">
          <cell r="A138" t="str">
            <v>5FR</v>
          </cell>
          <cell r="B138" t="str">
            <v>Q21</v>
          </cell>
          <cell r="C138" t="str">
            <v/>
          </cell>
          <cell r="D138" t="str">
            <v/>
          </cell>
          <cell r="E138">
            <v>1</v>
          </cell>
          <cell r="F138">
            <v>1</v>
          </cell>
          <cell r="G138">
            <v>1</v>
          </cell>
          <cell r="H138">
            <v>0</v>
          </cell>
          <cell r="J138">
            <v>132</v>
          </cell>
          <cell r="K138">
            <v>337.00599999999997</v>
          </cell>
          <cell r="L138">
            <v>1717.0335</v>
          </cell>
          <cell r="M138" t="str">
            <v/>
          </cell>
          <cell r="N138">
            <v>0</v>
          </cell>
          <cell r="Q138" t="str">
            <v/>
          </cell>
          <cell r="R138" t="str">
            <v/>
          </cell>
          <cell r="S138">
            <v>23</v>
          </cell>
          <cell r="X138">
            <v>1</v>
          </cell>
          <cell r="Y138">
            <v>1</v>
          </cell>
          <cell r="Z138">
            <v>0.95454545454545459</v>
          </cell>
          <cell r="AA138">
            <v>0</v>
          </cell>
          <cell r="AB138" t="str">
            <v/>
          </cell>
          <cell r="AD138">
            <v>36</v>
          </cell>
          <cell r="AE138">
            <v>266</v>
          </cell>
          <cell r="AF138">
            <v>0.8725839267548321</v>
          </cell>
          <cell r="AG138">
            <v>0</v>
          </cell>
          <cell r="AH138" t="str">
            <v/>
          </cell>
          <cell r="AI138">
            <v>5</v>
          </cell>
          <cell r="AJ138">
            <v>250</v>
          </cell>
          <cell r="AK138">
            <v>745.41538516082721</v>
          </cell>
          <cell r="AL138">
            <v>0.14029850746268657</v>
          </cell>
          <cell r="AM138">
            <v>0.18484962152908022</v>
          </cell>
          <cell r="AN138">
            <v>0.34482758620689657</v>
          </cell>
          <cell r="AO138">
            <v>0</v>
          </cell>
          <cell r="AQ138">
            <v>24465</v>
          </cell>
          <cell r="AR138" t="str">
            <v/>
          </cell>
          <cell r="AS138">
            <v>12137</v>
          </cell>
          <cell r="AU138">
            <v>21332</v>
          </cell>
          <cell r="AV138" t="str">
            <v/>
          </cell>
          <cell r="AW138">
            <v>18129</v>
          </cell>
          <cell r="AX138" t="str">
            <v/>
          </cell>
          <cell r="AY138" t="str">
            <v/>
          </cell>
          <cell r="AZ138">
            <v>11797</v>
          </cell>
          <cell r="BA138" t="str">
            <v/>
          </cell>
          <cell r="BB138">
            <v>192.09319999799999</v>
          </cell>
          <cell r="BC138" t="str">
            <v/>
          </cell>
          <cell r="BD138">
            <v>471.096999998</v>
          </cell>
          <cell r="BE138" t="str">
            <v/>
          </cell>
          <cell r="BF138">
            <v>727.14149999599999</v>
          </cell>
          <cell r="BG138" t="str">
            <v/>
          </cell>
          <cell r="BH138">
            <v>208</v>
          </cell>
          <cell r="BI138">
            <v>178</v>
          </cell>
          <cell r="BJ138">
            <v>0</v>
          </cell>
        </row>
        <row r="139">
          <cell r="A139" t="str">
            <v>5FT</v>
          </cell>
          <cell r="B139" t="str">
            <v>Q21</v>
          </cell>
          <cell r="C139" t="str">
            <v/>
          </cell>
          <cell r="D139" t="str">
            <v/>
          </cell>
          <cell r="E139">
            <v>1</v>
          </cell>
          <cell r="F139">
            <v>1</v>
          </cell>
          <cell r="G139">
            <v>1</v>
          </cell>
          <cell r="H139">
            <v>0</v>
          </cell>
          <cell r="J139">
            <v>137</v>
          </cell>
          <cell r="K139">
            <v>344.00599999999997</v>
          </cell>
          <cell r="L139">
            <v>1714.0335</v>
          </cell>
          <cell r="M139">
            <v>260</v>
          </cell>
          <cell r="N139">
            <v>0</v>
          </cell>
          <cell r="Q139">
            <v>1</v>
          </cell>
          <cell r="R139">
            <v>0.12530712530712532</v>
          </cell>
          <cell r="S139">
            <v>38</v>
          </cell>
          <cell r="X139">
            <v>1</v>
          </cell>
          <cell r="Y139">
            <v>1</v>
          </cell>
          <cell r="Z139">
            <v>0.91304347826086951</v>
          </cell>
          <cell r="AA139">
            <v>0</v>
          </cell>
          <cell r="AB139" t="str">
            <v/>
          </cell>
          <cell r="AD139">
            <v>30</v>
          </cell>
          <cell r="AE139">
            <v>150</v>
          </cell>
          <cell r="AF139">
            <v>0.86200466200466197</v>
          </cell>
          <cell r="AG139">
            <v>0</v>
          </cell>
          <cell r="AH139" t="str">
            <v/>
          </cell>
          <cell r="AI139">
            <v>3</v>
          </cell>
          <cell r="AJ139">
            <v>150</v>
          </cell>
          <cell r="AK139">
            <v>389.04771729199206</v>
          </cell>
          <cell r="AL139">
            <v>8.8669950738916259E-2</v>
          </cell>
          <cell r="AM139">
            <v>0.25108736320269387</v>
          </cell>
          <cell r="AN139">
            <v>0.22222222222222221</v>
          </cell>
          <cell r="AO139">
            <v>37</v>
          </cell>
          <cell r="AQ139">
            <v>23095</v>
          </cell>
          <cell r="AR139" t="str">
            <v/>
          </cell>
          <cell r="AS139">
            <v>9707</v>
          </cell>
          <cell r="AU139">
            <v>20120</v>
          </cell>
          <cell r="AV139" t="str">
            <v/>
          </cell>
          <cell r="AW139">
            <v>18527</v>
          </cell>
          <cell r="AX139" t="str">
            <v/>
          </cell>
          <cell r="AY139" t="str">
            <v/>
          </cell>
          <cell r="AZ139">
            <v>10717</v>
          </cell>
          <cell r="BA139" t="str">
            <v/>
          </cell>
          <cell r="BB139">
            <v>169.09319999799999</v>
          </cell>
          <cell r="BC139" t="str">
            <v/>
          </cell>
          <cell r="BD139">
            <v>609.096999998</v>
          </cell>
          <cell r="BE139" t="str">
            <v/>
          </cell>
          <cell r="BF139">
            <v>503.14149999599999</v>
          </cell>
          <cell r="BG139" t="str">
            <v/>
          </cell>
          <cell r="BH139">
            <v>201</v>
          </cell>
          <cell r="BI139">
            <v>143</v>
          </cell>
          <cell r="BJ139">
            <v>0</v>
          </cell>
        </row>
        <row r="140">
          <cell r="A140" t="str">
            <v>5FV</v>
          </cell>
          <cell r="B140" t="str">
            <v>Q21</v>
          </cell>
          <cell r="C140" t="str">
            <v/>
          </cell>
          <cell r="D140" t="str">
            <v/>
          </cell>
          <cell r="E140">
            <v>1</v>
          </cell>
          <cell r="F140">
            <v>1</v>
          </cell>
          <cell r="G140">
            <v>1</v>
          </cell>
          <cell r="H140">
            <v>0</v>
          </cell>
          <cell r="J140">
            <v>84</v>
          </cell>
          <cell r="K140">
            <v>236.02620000000002</v>
          </cell>
          <cell r="L140">
            <v>896.17319999599988</v>
          </cell>
          <cell r="M140">
            <v>215</v>
          </cell>
          <cell r="N140">
            <v>0</v>
          </cell>
          <cell r="Q140">
            <v>1</v>
          </cell>
          <cell r="R140">
            <v>0.18709677419354839</v>
          </cell>
          <cell r="S140">
            <v>70</v>
          </cell>
          <cell r="X140">
            <v>1</v>
          </cell>
          <cell r="Y140">
            <v>0.97560975609756095</v>
          </cell>
          <cell r="Z140">
            <v>0.94444444444444442</v>
          </cell>
          <cell r="AA140">
            <v>0</v>
          </cell>
          <cell r="AB140" t="str">
            <v/>
          </cell>
          <cell r="AD140">
            <v>19</v>
          </cell>
          <cell r="AE140">
            <v>83</v>
          </cell>
          <cell r="AF140">
            <v>0.90369967355821545</v>
          </cell>
          <cell r="AG140">
            <v>0</v>
          </cell>
          <cell r="AH140" t="str">
            <v/>
          </cell>
          <cell r="AI140">
            <v>1</v>
          </cell>
          <cell r="AJ140">
            <v>150</v>
          </cell>
          <cell r="AK140">
            <v>632.53709084363993</v>
          </cell>
          <cell r="AL140">
            <v>0.1037037037037037</v>
          </cell>
          <cell r="AM140">
            <v>0.24799811587376355</v>
          </cell>
          <cell r="AN140">
            <v>0</v>
          </cell>
          <cell r="AO140">
            <v>-2383</v>
          </cell>
          <cell r="AQ140">
            <v>19486</v>
          </cell>
          <cell r="AR140" t="str">
            <v/>
          </cell>
          <cell r="AS140">
            <v>7835</v>
          </cell>
          <cell r="AU140">
            <v>16951</v>
          </cell>
          <cell r="AV140" t="str">
            <v/>
          </cell>
          <cell r="AW140">
            <v>15954</v>
          </cell>
          <cell r="AX140" t="str">
            <v/>
          </cell>
          <cell r="AY140" t="str">
            <v/>
          </cell>
          <cell r="AZ140">
            <v>8529</v>
          </cell>
          <cell r="BA140" t="str">
            <v/>
          </cell>
          <cell r="BB140">
            <v>131.33939999099999</v>
          </cell>
          <cell r="BC140" t="str">
            <v/>
          </cell>
          <cell r="BD140">
            <v>462.43639998899999</v>
          </cell>
          <cell r="BE140" t="str">
            <v/>
          </cell>
          <cell r="BF140">
            <v>417.79419997999997</v>
          </cell>
          <cell r="BG140" t="str">
            <v/>
          </cell>
          <cell r="BH140">
            <v>211</v>
          </cell>
          <cell r="BI140">
            <v>153</v>
          </cell>
          <cell r="BJ140">
            <v>0</v>
          </cell>
        </row>
        <row r="141">
          <cell r="A141" t="str">
            <v>5FW</v>
          </cell>
          <cell r="B141" t="str">
            <v>Q22</v>
          </cell>
          <cell r="C141" t="str">
            <v/>
          </cell>
          <cell r="D141" t="str">
            <v/>
          </cell>
          <cell r="E141">
            <v>0.99960583366180533</v>
          </cell>
          <cell r="F141">
            <v>1</v>
          </cell>
          <cell r="G141">
            <v>1</v>
          </cell>
          <cell r="H141">
            <v>0</v>
          </cell>
          <cell r="J141">
            <v>0</v>
          </cell>
          <cell r="K141">
            <v>11.020199999999999</v>
          </cell>
          <cell r="L141">
            <v>286.23483741799998</v>
          </cell>
          <cell r="M141">
            <v>18</v>
          </cell>
          <cell r="N141">
            <v>0</v>
          </cell>
          <cell r="Q141">
            <v>1</v>
          </cell>
          <cell r="R141">
            <v>1</v>
          </cell>
          <cell r="S141">
            <v>668</v>
          </cell>
          <cell r="X141">
            <v>1</v>
          </cell>
          <cell r="Y141">
            <v>1</v>
          </cell>
          <cell r="Z141">
            <v>0.80769230769230771</v>
          </cell>
          <cell r="AA141">
            <v>0</v>
          </cell>
          <cell r="AB141" t="str">
            <v/>
          </cell>
          <cell r="AD141">
            <v>31</v>
          </cell>
          <cell r="AE141">
            <v>207</v>
          </cell>
          <cell r="AF141">
            <v>0.89397675237759777</v>
          </cell>
          <cell r="AG141">
            <v>0</v>
          </cell>
          <cell r="AH141" t="str">
            <v/>
          </cell>
          <cell r="AI141">
            <v>2</v>
          </cell>
          <cell r="AJ141">
            <v>0</v>
          </cell>
          <cell r="AK141">
            <v>964.25490162908341</v>
          </cell>
          <cell r="AL141">
            <v>0.23920265780730898</v>
          </cell>
          <cell r="AM141">
            <v>0.21864386276717504</v>
          </cell>
          <cell r="AN141">
            <v>0.22222222222222221</v>
          </cell>
          <cell r="AO141">
            <v>17</v>
          </cell>
          <cell r="AQ141">
            <v>22382</v>
          </cell>
          <cell r="AR141" t="str">
            <v/>
          </cell>
          <cell r="AS141">
            <v>11294</v>
          </cell>
          <cell r="AU141">
            <v>20201</v>
          </cell>
          <cell r="AV141" t="str">
            <v/>
          </cell>
          <cell r="AW141">
            <v>19964</v>
          </cell>
          <cell r="AX141" t="str">
            <v/>
          </cell>
          <cell r="AY141" t="str">
            <v/>
          </cell>
          <cell r="AZ141">
            <v>13111</v>
          </cell>
          <cell r="BA141" t="str">
            <v/>
          </cell>
          <cell r="BB141">
            <v>222.24619999399999</v>
          </cell>
          <cell r="BC141">
            <v>4</v>
          </cell>
          <cell r="BD141">
            <v>421.33939999199998</v>
          </cell>
          <cell r="BE141">
            <v>30</v>
          </cell>
          <cell r="BF141">
            <v>694.65269998300005</v>
          </cell>
          <cell r="BG141" t="str">
            <v/>
          </cell>
          <cell r="BH141">
            <v>146</v>
          </cell>
          <cell r="BI141">
            <v>0</v>
          </cell>
          <cell r="BJ141">
            <v>0</v>
          </cell>
        </row>
        <row r="142">
          <cell r="A142" t="str">
            <v>5FX</v>
          </cell>
          <cell r="B142" t="str">
            <v>Q22</v>
          </cell>
          <cell r="C142" t="str">
            <v/>
          </cell>
          <cell r="D142" t="str">
            <v/>
          </cell>
          <cell r="E142">
            <v>1</v>
          </cell>
          <cell r="F142">
            <v>1</v>
          </cell>
          <cell r="G142">
            <v>1</v>
          </cell>
          <cell r="H142">
            <v>0</v>
          </cell>
          <cell r="J142">
            <v>1</v>
          </cell>
          <cell r="K142">
            <v>2.0059999999999998</v>
          </cell>
          <cell r="L142">
            <v>500.18092066899999</v>
          </cell>
          <cell r="M142" t="str">
            <v/>
          </cell>
          <cell r="N142">
            <v>0</v>
          </cell>
          <cell r="Q142" t="str">
            <v/>
          </cell>
          <cell r="R142">
            <v>0.93513513513513513</v>
          </cell>
          <cell r="S142">
            <v>250</v>
          </cell>
          <cell r="X142">
            <v>0.98</v>
          </cell>
          <cell r="Y142">
            <v>1</v>
          </cell>
          <cell r="Z142">
            <v>0.9285714285714286</v>
          </cell>
          <cell r="AA142">
            <v>0</v>
          </cell>
          <cell r="AB142">
            <v>1</v>
          </cell>
          <cell r="AD142">
            <v>41</v>
          </cell>
          <cell r="AE142">
            <v>155</v>
          </cell>
          <cell r="AF142">
            <v>0.91841059602649011</v>
          </cell>
          <cell r="AG142">
            <v>0</v>
          </cell>
          <cell r="AH142" t="str">
            <v/>
          </cell>
          <cell r="AI142">
            <v>2</v>
          </cell>
          <cell r="AJ142">
            <v>19</v>
          </cell>
          <cell r="AK142">
            <v>669.73245106021852</v>
          </cell>
          <cell r="AL142">
            <v>0.18333333333333332</v>
          </cell>
          <cell r="AM142">
            <v>0.27016425004512362</v>
          </cell>
          <cell r="AN142">
            <v>0.44444444444444442</v>
          </cell>
          <cell r="AO142">
            <v>41</v>
          </cell>
          <cell r="AQ142">
            <v>19942</v>
          </cell>
          <cell r="AR142" t="str">
            <v/>
          </cell>
          <cell r="AS142">
            <v>6781</v>
          </cell>
          <cell r="AU142">
            <v>15385</v>
          </cell>
          <cell r="AV142" t="str">
            <v/>
          </cell>
          <cell r="AW142">
            <v>12254</v>
          </cell>
          <cell r="AX142" t="str">
            <v/>
          </cell>
          <cell r="AY142" t="str">
            <v/>
          </cell>
          <cell r="AZ142">
            <v>8855</v>
          </cell>
          <cell r="BA142" t="str">
            <v/>
          </cell>
          <cell r="BB142">
            <v>119.144899997</v>
          </cell>
          <cell r="BC142" t="str">
            <v/>
          </cell>
          <cell r="BD142">
            <v>235.25559999399999</v>
          </cell>
          <cell r="BE142">
            <v>5</v>
          </cell>
          <cell r="BF142">
            <v>392.40869998899996</v>
          </cell>
          <cell r="BG142" t="str">
            <v/>
          </cell>
          <cell r="BH142">
            <v>672</v>
          </cell>
          <cell r="BI142">
            <v>672</v>
          </cell>
          <cell r="BJ142">
            <v>0</v>
          </cell>
        </row>
        <row r="143">
          <cell r="A143" t="str">
            <v>5FY</v>
          </cell>
          <cell r="B143" t="str">
            <v>Q21</v>
          </cell>
          <cell r="C143" t="str">
            <v/>
          </cell>
          <cell r="D143" t="str">
            <v/>
          </cell>
          <cell r="E143">
            <v>1</v>
          </cell>
          <cell r="F143">
            <v>1</v>
          </cell>
          <cell r="G143">
            <v>1</v>
          </cell>
          <cell r="H143">
            <v>0</v>
          </cell>
          <cell r="J143">
            <v>6</v>
          </cell>
          <cell r="K143">
            <v>40.842300027999997</v>
          </cell>
          <cell r="L143">
            <v>305.79080190600001</v>
          </cell>
          <cell r="M143" t="str">
            <v/>
          </cell>
          <cell r="N143">
            <v>0</v>
          </cell>
          <cell r="Q143" t="str">
            <v/>
          </cell>
          <cell r="R143" t="str">
            <v/>
          </cell>
          <cell r="S143">
            <v>240</v>
          </cell>
          <cell r="X143">
            <v>1</v>
          </cell>
          <cell r="Y143">
            <v>1</v>
          </cell>
          <cell r="Z143">
            <v>0.94117647058823528</v>
          </cell>
          <cell r="AA143">
            <v>0</v>
          </cell>
          <cell r="AB143" t="str">
            <v/>
          </cell>
          <cell r="AD143">
            <v>22</v>
          </cell>
          <cell r="AE143">
            <v>189</v>
          </cell>
          <cell r="AF143">
            <v>1</v>
          </cell>
          <cell r="AG143">
            <v>0</v>
          </cell>
          <cell r="AH143" t="str">
            <v/>
          </cell>
          <cell r="AI143">
            <v>3</v>
          </cell>
          <cell r="AJ143">
            <v>34</v>
          </cell>
          <cell r="AK143">
            <v>855.30764029749832</v>
          </cell>
          <cell r="AL143">
            <v>0.18041237113402062</v>
          </cell>
          <cell r="AM143">
            <v>0.3083054674678874</v>
          </cell>
          <cell r="AN143">
            <v>0.38095238095238093</v>
          </cell>
          <cell r="AO143">
            <v>4</v>
          </cell>
          <cell r="AQ143">
            <v>19644</v>
          </cell>
          <cell r="AR143" t="str">
            <v/>
          </cell>
          <cell r="AS143">
            <v>9256</v>
          </cell>
          <cell r="AU143">
            <v>18650</v>
          </cell>
          <cell r="AV143" t="str">
            <v/>
          </cell>
          <cell r="AW143">
            <v>11402</v>
          </cell>
          <cell r="AX143" t="str">
            <v/>
          </cell>
          <cell r="AY143" t="str">
            <v/>
          </cell>
          <cell r="AZ143">
            <v>10139</v>
          </cell>
          <cell r="BA143" t="str">
            <v/>
          </cell>
          <cell r="BB143">
            <v>167.10570190899998</v>
          </cell>
          <cell r="BC143">
            <v>0.726000011</v>
          </cell>
          <cell r="BD143">
            <v>521.85460681500001</v>
          </cell>
          <cell r="BE143">
            <v>22.05400032</v>
          </cell>
          <cell r="BF143">
            <v>683.6943089319999</v>
          </cell>
          <cell r="BG143" t="str">
            <v/>
          </cell>
          <cell r="BH143">
            <v>84</v>
          </cell>
          <cell r="BI143">
            <v>74</v>
          </cell>
          <cell r="BJ143">
            <v>2</v>
          </cell>
        </row>
        <row r="144">
          <cell r="A144" t="str">
            <v>5G1</v>
          </cell>
          <cell r="B144" t="str">
            <v>Q01</v>
          </cell>
          <cell r="C144" t="str">
            <v/>
          </cell>
          <cell r="D144" t="str">
            <v/>
          </cell>
          <cell r="E144" t="str">
            <v/>
          </cell>
          <cell r="F144">
            <v>1</v>
          </cell>
          <cell r="G144">
            <v>1</v>
          </cell>
          <cell r="H144">
            <v>0</v>
          </cell>
          <cell r="J144">
            <v>0</v>
          </cell>
          <cell r="K144">
            <v>131.006</v>
          </cell>
          <cell r="L144">
            <v>196.32278698199997</v>
          </cell>
          <cell r="M144" t="str">
            <v/>
          </cell>
          <cell r="N144">
            <v>0</v>
          </cell>
          <cell r="Q144" t="str">
            <v/>
          </cell>
          <cell r="R144" t="str">
            <v/>
          </cell>
          <cell r="S144">
            <v>271</v>
          </cell>
          <cell r="X144">
            <v>1</v>
          </cell>
          <cell r="Y144">
            <v>1</v>
          </cell>
          <cell r="Z144">
            <v>0.9</v>
          </cell>
          <cell r="AA144">
            <v>0</v>
          </cell>
          <cell r="AB144" t="str">
            <v/>
          </cell>
          <cell r="AD144">
            <v>33</v>
          </cell>
          <cell r="AE144">
            <v>160</v>
          </cell>
          <cell r="AF144">
            <v>0.9929798356982823</v>
          </cell>
          <cell r="AG144">
            <v>0</v>
          </cell>
          <cell r="AH144" t="str">
            <v/>
          </cell>
          <cell r="AI144">
            <v>4</v>
          </cell>
          <cell r="AJ144">
            <v>411</v>
          </cell>
          <cell r="AK144">
            <v>703.54523585154141</v>
          </cell>
          <cell r="AL144">
            <v>0.1</v>
          </cell>
          <cell r="AM144">
            <v>0.35003029433336524</v>
          </cell>
          <cell r="AN144">
            <v>0.32727272727272727</v>
          </cell>
          <cell r="AO144">
            <v>-10506</v>
          </cell>
          <cell r="AQ144">
            <v>31895</v>
          </cell>
          <cell r="AR144" t="str">
            <v/>
          </cell>
          <cell r="AS144">
            <v>11761</v>
          </cell>
          <cell r="AU144">
            <v>30069</v>
          </cell>
          <cell r="AV144" t="str">
            <v/>
          </cell>
          <cell r="AW144">
            <v>26979</v>
          </cell>
          <cell r="AX144" t="str">
            <v/>
          </cell>
          <cell r="AY144" t="str">
            <v/>
          </cell>
          <cell r="AZ144">
            <v>15638</v>
          </cell>
          <cell r="BA144" t="str">
            <v/>
          </cell>
          <cell r="BB144">
            <v>481.27107903299998</v>
          </cell>
          <cell r="BC144" t="str">
            <v/>
          </cell>
          <cell r="BD144">
            <v>603.85668876800003</v>
          </cell>
          <cell r="BE144" t="str">
            <v/>
          </cell>
          <cell r="BF144">
            <v>1080.675447891</v>
          </cell>
          <cell r="BG144" t="str">
            <v/>
          </cell>
          <cell r="BH144">
            <v>193</v>
          </cell>
          <cell r="BI144">
            <v>193</v>
          </cell>
          <cell r="BJ144">
            <v>0</v>
          </cell>
        </row>
        <row r="145">
          <cell r="A145" t="str">
            <v>5G2</v>
          </cell>
          <cell r="B145" t="str">
            <v>Q16</v>
          </cell>
          <cell r="C145" t="str">
            <v/>
          </cell>
          <cell r="D145" t="str">
            <v/>
          </cell>
          <cell r="E145" t="str">
            <v/>
          </cell>
          <cell r="F145">
            <v>1</v>
          </cell>
          <cell r="G145">
            <v>1</v>
          </cell>
          <cell r="H145">
            <v>0</v>
          </cell>
          <cell r="J145">
            <v>0</v>
          </cell>
          <cell r="K145">
            <v>1.1101999979999999</v>
          </cell>
          <cell r="L145">
            <v>51.842199484000005</v>
          </cell>
          <cell r="M145" t="str">
            <v/>
          </cell>
          <cell r="N145">
            <v>0</v>
          </cell>
          <cell r="Q145" t="str">
            <v/>
          </cell>
          <cell r="R145" t="str">
            <v/>
          </cell>
          <cell r="S145">
            <v>146</v>
          </cell>
          <cell r="X145">
            <v>1</v>
          </cell>
          <cell r="Y145">
            <v>1</v>
          </cell>
          <cell r="Z145">
            <v>0.7142857142857143</v>
          </cell>
          <cell r="AA145">
            <v>0</v>
          </cell>
          <cell r="AB145" t="str">
            <v/>
          </cell>
          <cell r="AD145">
            <v>26</v>
          </cell>
          <cell r="AE145">
            <v>298</v>
          </cell>
          <cell r="AF145">
            <v>0.95486354093771864</v>
          </cell>
          <cell r="AG145">
            <v>0</v>
          </cell>
          <cell r="AH145" t="str">
            <v/>
          </cell>
          <cell r="AI145">
            <v>2.4</v>
          </cell>
          <cell r="AJ145">
            <v>85</v>
          </cell>
          <cell r="AK145">
            <v>703.8265512498989</v>
          </cell>
          <cell r="AL145" t="str">
            <v/>
          </cell>
          <cell r="AM145">
            <v>7.9850108143453544E-2</v>
          </cell>
          <cell r="AN145">
            <v>0.62962962962962965</v>
          </cell>
          <cell r="AO145">
            <v>-1836</v>
          </cell>
          <cell r="AQ145">
            <v>13624</v>
          </cell>
          <cell r="AR145" t="str">
            <v/>
          </cell>
          <cell r="AS145">
            <v>6273</v>
          </cell>
          <cell r="AU145">
            <v>12761</v>
          </cell>
          <cell r="AV145" t="str">
            <v/>
          </cell>
          <cell r="AW145">
            <v>10718</v>
          </cell>
          <cell r="AX145" t="str">
            <v/>
          </cell>
          <cell r="AY145" t="str">
            <v/>
          </cell>
          <cell r="AZ145">
            <v>7184</v>
          </cell>
          <cell r="BA145" t="str">
            <v/>
          </cell>
          <cell r="BB145">
            <v>475.644199958</v>
          </cell>
          <cell r="BC145" t="str">
            <v/>
          </cell>
          <cell r="BD145">
            <v>296.79439995499996</v>
          </cell>
          <cell r="BE145" t="str">
            <v/>
          </cell>
          <cell r="BF145">
            <v>837.7751999300001</v>
          </cell>
          <cell r="BG145" t="str">
            <v/>
          </cell>
          <cell r="BH145">
            <v>24</v>
          </cell>
          <cell r="BI145">
            <v>0</v>
          </cell>
          <cell r="BJ145">
            <v>0</v>
          </cell>
        </row>
        <row r="146">
          <cell r="A146" t="str">
            <v>5G3</v>
          </cell>
          <cell r="B146" t="str">
            <v>Q16</v>
          </cell>
          <cell r="C146" t="str">
            <v/>
          </cell>
          <cell r="D146" t="str">
            <v/>
          </cell>
          <cell r="E146" t="str">
            <v/>
          </cell>
          <cell r="F146">
            <v>1</v>
          </cell>
          <cell r="G146">
            <v>1</v>
          </cell>
          <cell r="H146">
            <v>0</v>
          </cell>
          <cell r="J146">
            <v>1</v>
          </cell>
          <cell r="K146">
            <v>3.868499377</v>
          </cell>
          <cell r="L146">
            <v>167.66012452100003</v>
          </cell>
          <cell r="M146" t="str">
            <v/>
          </cell>
          <cell r="N146">
            <v>0</v>
          </cell>
          <cell r="Q146" t="str">
            <v/>
          </cell>
          <cell r="R146">
            <v>1</v>
          </cell>
          <cell r="S146">
            <v>17</v>
          </cell>
          <cell r="X146">
            <v>1</v>
          </cell>
          <cell r="Y146">
            <v>1</v>
          </cell>
          <cell r="Z146">
            <v>0.9</v>
          </cell>
          <cell r="AA146">
            <v>0</v>
          </cell>
          <cell r="AB146" t="str">
            <v/>
          </cell>
          <cell r="AD146">
            <v>23</v>
          </cell>
          <cell r="AE146">
            <v>281</v>
          </cell>
          <cell r="AF146">
            <v>0.81653497783773366</v>
          </cell>
          <cell r="AG146">
            <v>0</v>
          </cell>
          <cell r="AH146" t="str">
            <v/>
          </cell>
          <cell r="AI146">
            <v>3</v>
          </cell>
          <cell r="AJ146">
            <v>87</v>
          </cell>
          <cell r="AK146">
            <v>668.02885617780737</v>
          </cell>
          <cell r="AL146" t="str">
            <v/>
          </cell>
          <cell r="AM146">
            <v>0.25191803931874635</v>
          </cell>
          <cell r="AN146">
            <v>0.47222222222222221</v>
          </cell>
          <cell r="AO146">
            <v>-2182</v>
          </cell>
          <cell r="AQ146">
            <v>26393</v>
          </cell>
          <cell r="AR146" t="str">
            <v/>
          </cell>
          <cell r="AS146">
            <v>9541</v>
          </cell>
          <cell r="AU146">
            <v>23600</v>
          </cell>
          <cell r="AV146" t="str">
            <v/>
          </cell>
          <cell r="AW146">
            <v>14668</v>
          </cell>
          <cell r="AX146" t="str">
            <v/>
          </cell>
          <cell r="AY146" t="str">
            <v/>
          </cell>
          <cell r="AZ146">
            <v>9724</v>
          </cell>
          <cell r="BA146" t="str">
            <v/>
          </cell>
          <cell r="BB146">
            <v>235.70411122799999</v>
          </cell>
          <cell r="BC146">
            <v>0.167613442</v>
          </cell>
          <cell r="BD146">
            <v>560.95281895599999</v>
          </cell>
          <cell r="BE146" t="str">
            <v/>
          </cell>
          <cell r="BF146">
            <v>1382.260633697</v>
          </cell>
          <cell r="BG146" t="str">
            <v/>
          </cell>
          <cell r="BH146">
            <v>56</v>
          </cell>
          <cell r="BI146">
            <v>0</v>
          </cell>
          <cell r="BJ146">
            <v>0</v>
          </cell>
        </row>
        <row r="147">
          <cell r="A147" t="str">
            <v>5G4</v>
          </cell>
          <cell r="B147" t="str">
            <v>Q16</v>
          </cell>
          <cell r="C147" t="str">
            <v/>
          </cell>
          <cell r="D147" t="str">
            <v/>
          </cell>
          <cell r="E147" t="str">
            <v/>
          </cell>
          <cell r="F147">
            <v>1</v>
          </cell>
          <cell r="G147">
            <v>1</v>
          </cell>
          <cell r="H147">
            <v>0</v>
          </cell>
          <cell r="J147">
            <v>0</v>
          </cell>
          <cell r="K147">
            <v>8.6747095410000004</v>
          </cell>
          <cell r="L147">
            <v>372.49639104599999</v>
          </cell>
          <cell r="M147" t="str">
            <v/>
          </cell>
          <cell r="N147">
            <v>1</v>
          </cell>
          <cell r="Q147" t="str">
            <v/>
          </cell>
          <cell r="R147" t="str">
            <v/>
          </cell>
          <cell r="S147">
            <v>82</v>
          </cell>
          <cell r="X147">
            <v>1</v>
          </cell>
          <cell r="Y147">
            <v>1</v>
          </cell>
          <cell r="Z147">
            <v>0.94444444444444442</v>
          </cell>
          <cell r="AA147">
            <v>0</v>
          </cell>
          <cell r="AB147" t="str">
            <v/>
          </cell>
          <cell r="AD147">
            <v>22</v>
          </cell>
          <cell r="AE147">
            <v>107</v>
          </cell>
          <cell r="AF147">
            <v>0.40916496945010183</v>
          </cell>
          <cell r="AG147">
            <v>0</v>
          </cell>
          <cell r="AH147" t="str">
            <v/>
          </cell>
          <cell r="AI147">
            <v>2</v>
          </cell>
          <cell r="AJ147">
            <v>89</v>
          </cell>
          <cell r="AK147">
            <v>519.8833964675988</v>
          </cell>
          <cell r="AL147">
            <v>0.12112676056338029</v>
          </cell>
          <cell r="AM147">
            <v>0.26549745480514519</v>
          </cell>
          <cell r="AN147">
            <v>0.51063829787234039</v>
          </cell>
          <cell r="AO147">
            <v>-5970</v>
          </cell>
          <cell r="AQ147">
            <v>27837</v>
          </cell>
          <cell r="AR147" t="str">
            <v/>
          </cell>
          <cell r="AS147">
            <v>8414</v>
          </cell>
          <cell r="AU147">
            <v>22570</v>
          </cell>
          <cell r="AV147" t="str">
            <v/>
          </cell>
          <cell r="AW147">
            <v>15387</v>
          </cell>
          <cell r="AX147" t="str">
            <v/>
          </cell>
          <cell r="AY147" t="str">
            <v/>
          </cell>
          <cell r="AZ147">
            <v>11591</v>
          </cell>
          <cell r="BA147" t="str">
            <v/>
          </cell>
          <cell r="BB147">
            <v>379.23480827699996</v>
          </cell>
          <cell r="BC147">
            <v>0.42834546400000001</v>
          </cell>
          <cell r="BD147">
            <v>512.87776185200005</v>
          </cell>
          <cell r="BE147" t="str">
            <v/>
          </cell>
          <cell r="BF147">
            <v>965.03274263499998</v>
          </cell>
          <cell r="BG147" t="str">
            <v/>
          </cell>
          <cell r="BH147">
            <v>68</v>
          </cell>
          <cell r="BI147">
            <v>68</v>
          </cell>
          <cell r="BJ147">
            <v>0</v>
          </cell>
        </row>
        <row r="148">
          <cell r="A148" t="str">
            <v>5G5</v>
          </cell>
          <cell r="B148" t="str">
            <v>Q16</v>
          </cell>
          <cell r="C148" t="str">
            <v/>
          </cell>
          <cell r="D148" t="str">
            <v/>
          </cell>
          <cell r="E148" t="str">
            <v/>
          </cell>
          <cell r="F148">
            <v>1</v>
          </cell>
          <cell r="G148">
            <v>1</v>
          </cell>
          <cell r="H148">
            <v>0</v>
          </cell>
          <cell r="J148">
            <v>0</v>
          </cell>
          <cell r="K148">
            <v>4.3837999169999993</v>
          </cell>
          <cell r="L148">
            <v>307.12099231500002</v>
          </cell>
          <cell r="M148" t="str">
            <v/>
          </cell>
          <cell r="N148">
            <v>1</v>
          </cell>
          <cell r="Q148" t="str">
            <v/>
          </cell>
          <cell r="R148" t="str">
            <v/>
          </cell>
          <cell r="S148">
            <v>18</v>
          </cell>
          <cell r="X148">
            <v>1</v>
          </cell>
          <cell r="Y148">
            <v>1</v>
          </cell>
          <cell r="Z148">
            <v>0.92307692307692313</v>
          </cell>
          <cell r="AA148">
            <v>0</v>
          </cell>
          <cell r="AB148" t="str">
            <v/>
          </cell>
          <cell r="AD148">
            <v>25</v>
          </cell>
          <cell r="AE148">
            <v>68</v>
          </cell>
          <cell r="AF148">
            <v>0.66276395567635371</v>
          </cell>
          <cell r="AG148">
            <v>0</v>
          </cell>
          <cell r="AH148" t="str">
            <v/>
          </cell>
          <cell r="AI148">
            <v>2</v>
          </cell>
          <cell r="AJ148">
            <v>72</v>
          </cell>
          <cell r="AK148">
            <v>693.38025237906049</v>
          </cell>
          <cell r="AL148">
            <v>7.1274298056155511E-2</v>
          </cell>
          <cell r="AM148">
            <v>0.37195741824110484</v>
          </cell>
          <cell r="AN148">
            <v>0.41304347826086957</v>
          </cell>
          <cell r="AO148">
            <v>-3188</v>
          </cell>
          <cell r="AQ148">
            <v>27336</v>
          </cell>
          <cell r="AR148" t="str">
            <v/>
          </cell>
          <cell r="AS148">
            <v>6879</v>
          </cell>
          <cell r="AU148">
            <v>21344</v>
          </cell>
          <cell r="AV148" t="str">
            <v/>
          </cell>
          <cell r="AW148">
            <v>14331</v>
          </cell>
          <cell r="AX148" t="str">
            <v/>
          </cell>
          <cell r="AY148" t="str">
            <v/>
          </cell>
          <cell r="AZ148">
            <v>10628</v>
          </cell>
          <cell r="BA148" t="str">
            <v/>
          </cell>
          <cell r="BB148">
            <v>280.454493877</v>
          </cell>
          <cell r="BC148" t="str">
            <v/>
          </cell>
          <cell r="BD148">
            <v>572.86908577300005</v>
          </cell>
          <cell r="BE148" t="str">
            <v/>
          </cell>
          <cell r="BF148">
            <v>1037.772673294</v>
          </cell>
          <cell r="BG148" t="str">
            <v/>
          </cell>
          <cell r="BH148">
            <v>94</v>
          </cell>
          <cell r="BI148">
            <v>94</v>
          </cell>
          <cell r="BJ148">
            <v>0</v>
          </cell>
        </row>
        <row r="149">
          <cell r="A149" t="str">
            <v>5G6</v>
          </cell>
          <cell r="B149" t="str">
            <v>Q17</v>
          </cell>
          <cell r="C149" t="str">
            <v/>
          </cell>
          <cell r="D149" t="str">
            <v/>
          </cell>
          <cell r="E149" t="str">
            <v/>
          </cell>
          <cell r="F149">
            <v>1</v>
          </cell>
          <cell r="G149">
            <v>1</v>
          </cell>
          <cell r="H149">
            <v>0</v>
          </cell>
          <cell r="J149">
            <v>1</v>
          </cell>
          <cell r="K149">
            <v>7.0587439609999993</v>
          </cell>
          <cell r="L149">
            <v>236.56447230499995</v>
          </cell>
          <cell r="M149" t="str">
            <v/>
          </cell>
          <cell r="N149">
            <v>0</v>
          </cell>
          <cell r="Q149" t="str">
            <v/>
          </cell>
          <cell r="R149">
            <v>1</v>
          </cell>
          <cell r="S149">
            <v>411</v>
          </cell>
          <cell r="X149">
            <v>1</v>
          </cell>
          <cell r="Y149">
            <v>1</v>
          </cell>
          <cell r="Z149">
            <v>0.94736842105263153</v>
          </cell>
          <cell r="AA149">
            <v>0</v>
          </cell>
          <cell r="AB149" t="str">
            <v/>
          </cell>
          <cell r="AD149">
            <v>0</v>
          </cell>
          <cell r="AE149">
            <v>232</v>
          </cell>
          <cell r="AF149">
            <v>1.7834849295523453E-6</v>
          </cell>
          <cell r="AG149">
            <v>0</v>
          </cell>
          <cell r="AH149" t="str">
            <v/>
          </cell>
          <cell r="AI149">
            <v>0</v>
          </cell>
          <cell r="AJ149">
            <v>293</v>
          </cell>
          <cell r="AK149">
            <v>570.12706098067588</v>
          </cell>
          <cell r="AL149">
            <v>0.12007168458781362</v>
          </cell>
          <cell r="AM149">
            <v>0.26879501962532171</v>
          </cell>
          <cell r="AN149">
            <v>0.60606060606060608</v>
          </cell>
          <cell r="AO149">
            <v>-8252</v>
          </cell>
          <cell r="AQ149">
            <v>26623</v>
          </cell>
          <cell r="AR149" t="str">
            <v/>
          </cell>
          <cell r="AS149">
            <v>15360</v>
          </cell>
          <cell r="AU149">
            <v>23655</v>
          </cell>
          <cell r="AV149" t="str">
            <v/>
          </cell>
          <cell r="AW149">
            <v>22071</v>
          </cell>
          <cell r="AX149" t="str">
            <v/>
          </cell>
          <cell r="AY149" t="str">
            <v/>
          </cell>
          <cell r="AZ149">
            <v>12494</v>
          </cell>
          <cell r="BA149" t="str">
            <v/>
          </cell>
          <cell r="BB149">
            <v>195.393053079</v>
          </cell>
          <cell r="BC149">
            <v>1</v>
          </cell>
          <cell r="BD149">
            <v>387.78157720099995</v>
          </cell>
          <cell r="BE149">
            <v>2.7899999379999998</v>
          </cell>
          <cell r="BF149">
            <v>865.10125129200003</v>
          </cell>
          <cell r="BG149">
            <v>0.02</v>
          </cell>
          <cell r="BH149">
            <v>155</v>
          </cell>
          <cell r="BI149">
            <v>145</v>
          </cell>
          <cell r="BJ149">
            <v>10</v>
          </cell>
        </row>
        <row r="150">
          <cell r="A150" t="str">
            <v>5G7</v>
          </cell>
          <cell r="B150" t="str">
            <v>Q13</v>
          </cell>
          <cell r="C150" t="str">
            <v/>
          </cell>
          <cell r="D150" t="str">
            <v/>
          </cell>
          <cell r="E150">
            <v>1</v>
          </cell>
          <cell r="F150">
            <v>1</v>
          </cell>
          <cell r="G150">
            <v>1</v>
          </cell>
          <cell r="H150">
            <v>0</v>
          </cell>
          <cell r="J150">
            <v>0</v>
          </cell>
          <cell r="K150">
            <v>9.0760553930000007</v>
          </cell>
          <cell r="L150">
            <v>45.101846657999992</v>
          </cell>
          <cell r="M150">
            <v>0</v>
          </cell>
          <cell r="N150">
            <v>0</v>
          </cell>
          <cell r="Q150" t="str">
            <v/>
          </cell>
          <cell r="R150" t="str">
            <v/>
          </cell>
          <cell r="S150">
            <v>32</v>
          </cell>
          <cell r="X150">
            <v>1</v>
          </cell>
          <cell r="Y150">
            <v>1</v>
          </cell>
          <cell r="Z150">
            <v>1</v>
          </cell>
          <cell r="AA150">
            <v>0</v>
          </cell>
          <cell r="AB150" t="str">
            <v/>
          </cell>
          <cell r="AD150">
            <v>14</v>
          </cell>
          <cell r="AE150">
            <v>161</v>
          </cell>
          <cell r="AF150">
            <v>0.5404428377767736</v>
          </cell>
          <cell r="AG150">
            <v>0</v>
          </cell>
          <cell r="AH150" t="str">
            <v/>
          </cell>
          <cell r="AI150">
            <v>3</v>
          </cell>
          <cell r="AJ150">
            <v>0</v>
          </cell>
          <cell r="AK150">
            <v>1476.9617927260381</v>
          </cell>
          <cell r="AL150">
            <v>0.25</v>
          </cell>
          <cell r="AM150">
            <v>0.38972257988996839</v>
          </cell>
          <cell r="AN150">
            <v>0.68181818181818177</v>
          </cell>
          <cell r="AO150">
            <v>29</v>
          </cell>
          <cell r="AQ150">
            <v>19962</v>
          </cell>
          <cell r="AR150" t="str">
            <v/>
          </cell>
          <cell r="AS150">
            <v>9951</v>
          </cell>
          <cell r="AU150">
            <v>15832</v>
          </cell>
          <cell r="AV150" t="str">
            <v/>
          </cell>
          <cell r="AW150">
            <v>12723</v>
          </cell>
          <cell r="AX150" t="str">
            <v/>
          </cell>
          <cell r="AY150" t="str">
            <v/>
          </cell>
          <cell r="AZ150">
            <v>11688</v>
          </cell>
          <cell r="BA150" t="str">
            <v/>
          </cell>
          <cell r="BB150">
            <v>198.941248788</v>
          </cell>
          <cell r="BC150">
            <v>9</v>
          </cell>
          <cell r="BD150">
            <v>393.61013248699999</v>
          </cell>
          <cell r="BE150" t="str">
            <v/>
          </cell>
          <cell r="BF150">
            <v>514.16692560000001</v>
          </cell>
          <cell r="BG150" t="str">
            <v/>
          </cell>
          <cell r="BH150">
            <v>868</v>
          </cell>
          <cell r="BI150">
            <v>868</v>
          </cell>
          <cell r="BJ150">
            <v>0</v>
          </cell>
        </row>
        <row r="151">
          <cell r="A151" t="str">
            <v>5G8</v>
          </cell>
          <cell r="B151" t="str">
            <v>Q13</v>
          </cell>
          <cell r="C151" t="str">
            <v/>
          </cell>
          <cell r="D151" t="str">
            <v/>
          </cell>
          <cell r="E151" t="str">
            <v/>
          </cell>
          <cell r="F151">
            <v>1</v>
          </cell>
          <cell r="G151">
            <v>1</v>
          </cell>
          <cell r="H151">
            <v>0</v>
          </cell>
          <cell r="J151">
            <v>0</v>
          </cell>
          <cell r="K151">
            <v>13.257432425999999</v>
          </cell>
          <cell r="L151">
            <v>293.56267121600001</v>
          </cell>
          <cell r="M151" t="str">
            <v/>
          </cell>
          <cell r="N151">
            <v>0</v>
          </cell>
          <cell r="Q151" t="str">
            <v/>
          </cell>
          <cell r="R151" t="str">
            <v/>
          </cell>
          <cell r="S151">
            <v>92</v>
          </cell>
          <cell r="X151">
            <v>1</v>
          </cell>
          <cell r="Y151">
            <v>1</v>
          </cell>
          <cell r="Z151">
            <v>1</v>
          </cell>
          <cell r="AA151">
            <v>0</v>
          </cell>
          <cell r="AB151" t="str">
            <v/>
          </cell>
          <cell r="AD151">
            <v>26</v>
          </cell>
          <cell r="AE151">
            <v>175</v>
          </cell>
          <cell r="AF151">
            <v>0.5747298919567827</v>
          </cell>
          <cell r="AG151">
            <v>0</v>
          </cell>
          <cell r="AH151" t="str">
            <v/>
          </cell>
          <cell r="AI151">
            <v>11</v>
          </cell>
          <cell r="AJ151">
            <v>45</v>
          </cell>
          <cell r="AK151">
            <v>1078.246122763032</v>
          </cell>
          <cell r="AL151">
            <v>0.18279569892473119</v>
          </cell>
          <cell r="AM151">
            <v>0.37321316263551185</v>
          </cell>
          <cell r="AN151">
            <v>0.671875</v>
          </cell>
          <cell r="AO151">
            <v>115</v>
          </cell>
          <cell r="AQ151">
            <v>48615</v>
          </cell>
          <cell r="AR151" t="str">
            <v/>
          </cell>
          <cell r="AS151">
            <v>43117</v>
          </cell>
          <cell r="AU151">
            <v>42400</v>
          </cell>
          <cell r="AV151" t="str">
            <v/>
          </cell>
          <cell r="AW151">
            <v>29426</v>
          </cell>
          <cell r="AX151" t="str">
            <v/>
          </cell>
          <cell r="AY151" t="str">
            <v/>
          </cell>
          <cell r="AZ151">
            <v>27345</v>
          </cell>
          <cell r="BA151" t="str">
            <v/>
          </cell>
          <cell r="BB151">
            <v>511.92904915700001</v>
          </cell>
          <cell r="BC151">
            <v>52.679999985000002</v>
          </cell>
          <cell r="BD151">
            <v>984.13093749899997</v>
          </cell>
          <cell r="BE151">
            <v>0.16999999599999999</v>
          </cell>
          <cell r="BF151">
            <v>1476.9631379819998</v>
          </cell>
          <cell r="BG151" t="str">
            <v/>
          </cell>
          <cell r="BH151">
            <v>865</v>
          </cell>
          <cell r="BI151">
            <v>865</v>
          </cell>
          <cell r="BJ151">
            <v>27</v>
          </cell>
        </row>
        <row r="152">
          <cell r="A152" t="str">
            <v>5G9</v>
          </cell>
          <cell r="B152" t="str">
            <v>Q15</v>
          </cell>
          <cell r="C152" t="str">
            <v/>
          </cell>
          <cell r="D152" t="str">
            <v/>
          </cell>
          <cell r="E152" t="str">
            <v/>
          </cell>
          <cell r="F152">
            <v>1</v>
          </cell>
          <cell r="G152">
            <v>1</v>
          </cell>
          <cell r="H152">
            <v>0</v>
          </cell>
          <cell r="J152">
            <v>0</v>
          </cell>
          <cell r="K152">
            <v>81.679998220000002</v>
          </cell>
          <cell r="L152">
            <v>425.23999660000004</v>
          </cell>
          <cell r="M152" t="str">
            <v/>
          </cell>
          <cell r="N152">
            <v>0</v>
          </cell>
          <cell r="Q152" t="str">
            <v/>
          </cell>
          <cell r="R152" t="str">
            <v/>
          </cell>
          <cell r="S152">
            <v>104</v>
          </cell>
          <cell r="X152">
            <v>1</v>
          </cell>
          <cell r="Y152">
            <v>1</v>
          </cell>
          <cell r="Z152">
            <v>0.93333333333333335</v>
          </cell>
          <cell r="AA152">
            <v>0</v>
          </cell>
          <cell r="AB152" t="str">
            <v/>
          </cell>
          <cell r="AD152">
            <v>2</v>
          </cell>
          <cell r="AE152">
            <v>73</v>
          </cell>
          <cell r="AF152">
            <v>0.79274865262126404</v>
          </cell>
          <cell r="AG152">
            <v>0</v>
          </cell>
          <cell r="AH152" t="str">
            <v/>
          </cell>
          <cell r="AI152">
            <v>8</v>
          </cell>
          <cell r="AJ152">
            <v>120</v>
          </cell>
          <cell r="AK152">
            <v>1190.8419461478904</v>
          </cell>
          <cell r="AL152">
            <v>0.23262839879154079</v>
          </cell>
          <cell r="AM152">
            <v>0.26496123850811842</v>
          </cell>
          <cell r="AN152">
            <v>0.2608695652173913</v>
          </cell>
          <cell r="AO152">
            <v>131</v>
          </cell>
          <cell r="AQ152">
            <v>27126</v>
          </cell>
          <cell r="AR152" t="str">
            <v/>
          </cell>
          <cell r="AS152">
            <v>21207</v>
          </cell>
          <cell r="AU152">
            <v>19077</v>
          </cell>
          <cell r="AV152" t="str">
            <v/>
          </cell>
          <cell r="AW152">
            <v>15284</v>
          </cell>
          <cell r="AX152" t="str">
            <v/>
          </cell>
          <cell r="AY152" t="str">
            <v/>
          </cell>
          <cell r="AZ152">
            <v>15470</v>
          </cell>
          <cell r="BA152" t="str">
            <v/>
          </cell>
          <cell r="BB152">
            <v>236.559996818</v>
          </cell>
          <cell r="BC152">
            <v>10</v>
          </cell>
          <cell r="BD152">
            <v>467.20999275000003</v>
          </cell>
          <cell r="BE152" t="str">
            <v/>
          </cell>
          <cell r="BF152">
            <v>672.37998813400009</v>
          </cell>
          <cell r="BG152" t="str">
            <v/>
          </cell>
          <cell r="BH152">
            <v>194</v>
          </cell>
          <cell r="BI152">
            <v>3</v>
          </cell>
          <cell r="BJ152">
            <v>3</v>
          </cell>
        </row>
        <row r="153">
          <cell r="A153" t="str">
            <v>5GC</v>
          </cell>
          <cell r="B153" t="str">
            <v>Q02</v>
          </cell>
          <cell r="C153" t="str">
            <v/>
          </cell>
          <cell r="D153" t="str">
            <v/>
          </cell>
          <cell r="E153">
            <v>1</v>
          </cell>
          <cell r="F153">
            <v>1</v>
          </cell>
          <cell r="G153">
            <v>1</v>
          </cell>
          <cell r="H153">
            <v>0</v>
          </cell>
          <cell r="J153">
            <v>0</v>
          </cell>
          <cell r="K153">
            <v>11.819350361000001</v>
          </cell>
          <cell r="L153">
            <v>584.01365077900016</v>
          </cell>
          <cell r="M153">
            <v>0</v>
          </cell>
          <cell r="N153">
            <v>0</v>
          </cell>
          <cell r="Q153" t="str">
            <v/>
          </cell>
          <cell r="R153" t="str">
            <v/>
          </cell>
          <cell r="S153">
            <v>146</v>
          </cell>
          <cell r="X153">
            <v>1</v>
          </cell>
          <cell r="Y153">
            <v>1</v>
          </cell>
          <cell r="Z153">
            <v>1</v>
          </cell>
          <cell r="AA153">
            <v>0</v>
          </cell>
          <cell r="AB153" t="str">
            <v/>
          </cell>
          <cell r="AD153">
            <v>87</v>
          </cell>
          <cell r="AE153">
            <v>181</v>
          </cell>
          <cell r="AF153">
            <v>0.75251209527353924</v>
          </cell>
          <cell r="AG153">
            <v>0</v>
          </cell>
          <cell r="AH153" t="str">
            <v/>
          </cell>
          <cell r="AI153">
            <v>14</v>
          </cell>
          <cell r="AJ153">
            <v>479</v>
          </cell>
          <cell r="AK153">
            <v>637.7488239967937</v>
          </cell>
          <cell r="AL153" t="str">
            <v/>
          </cell>
          <cell r="AM153">
            <v>0.45265843412519785</v>
          </cell>
          <cell r="AN153">
            <v>0.47058823529411764</v>
          </cell>
          <cell r="AO153">
            <v>-8689</v>
          </cell>
          <cell r="AQ153">
            <v>41047</v>
          </cell>
          <cell r="AR153" t="str">
            <v/>
          </cell>
          <cell r="AS153">
            <v>11605</v>
          </cell>
          <cell r="AU153">
            <v>30830</v>
          </cell>
          <cell r="AV153" t="str">
            <v/>
          </cell>
          <cell r="AW153">
            <v>17298</v>
          </cell>
          <cell r="AX153" t="str">
            <v/>
          </cell>
          <cell r="AY153" t="str">
            <v/>
          </cell>
          <cell r="AZ153">
            <v>16739</v>
          </cell>
          <cell r="BA153" t="str">
            <v/>
          </cell>
          <cell r="BB153">
            <v>593.62445114700006</v>
          </cell>
          <cell r="BC153">
            <v>0.343068451</v>
          </cell>
          <cell r="BD153">
            <v>1047.3578054409998</v>
          </cell>
          <cell r="BE153" t="str">
            <v/>
          </cell>
          <cell r="BF153">
            <v>1092.9150550960001</v>
          </cell>
          <cell r="BG153" t="str">
            <v/>
          </cell>
          <cell r="BH153">
            <v>0</v>
          </cell>
          <cell r="BI153">
            <v>0</v>
          </cell>
          <cell r="BJ153">
            <v>0</v>
          </cell>
        </row>
        <row r="154">
          <cell r="A154" t="str">
            <v>5GD</v>
          </cell>
          <cell r="B154" t="str">
            <v>Q02</v>
          </cell>
          <cell r="C154" t="str">
            <v/>
          </cell>
          <cell r="D154" t="str">
            <v/>
          </cell>
          <cell r="E154" t="str">
            <v/>
          </cell>
          <cell r="F154">
            <v>1</v>
          </cell>
          <cell r="G154">
            <v>1</v>
          </cell>
          <cell r="H154">
            <v>0</v>
          </cell>
          <cell r="J154">
            <v>0</v>
          </cell>
          <cell r="K154">
            <v>27.942600036000002</v>
          </cell>
          <cell r="L154">
            <v>86.964600252000039</v>
          </cell>
          <cell r="M154" t="str">
            <v/>
          </cell>
          <cell r="N154">
            <v>0</v>
          </cell>
          <cell r="Q154" t="str">
            <v/>
          </cell>
          <cell r="R154" t="str">
            <v/>
          </cell>
          <cell r="S154">
            <v>10</v>
          </cell>
          <cell r="X154">
            <v>1</v>
          </cell>
          <cell r="Y154">
            <v>1</v>
          </cell>
          <cell r="Z154">
            <v>1</v>
          </cell>
          <cell r="AA154">
            <v>0</v>
          </cell>
          <cell r="AB154" t="str">
            <v/>
          </cell>
          <cell r="AD154">
            <v>56</v>
          </cell>
          <cell r="AE154">
            <v>99</v>
          </cell>
          <cell r="AF154">
            <v>0.43290812207330859</v>
          </cell>
          <cell r="AG154">
            <v>0</v>
          </cell>
          <cell r="AH154" t="str">
            <v/>
          </cell>
          <cell r="AI154">
            <v>2</v>
          </cell>
          <cell r="AJ154">
            <v>650</v>
          </cell>
          <cell r="AK154">
            <v>835.16848797108071</v>
          </cell>
          <cell r="AL154">
            <v>0.12909836065573771</v>
          </cell>
          <cell r="AM154">
            <v>0.24840517241379309</v>
          </cell>
          <cell r="AN154">
            <v>0.45454545454545453</v>
          </cell>
          <cell r="AO154">
            <v>154</v>
          </cell>
          <cell r="AQ154">
            <v>30541</v>
          </cell>
          <cell r="AR154" t="str">
            <v/>
          </cell>
          <cell r="AS154">
            <v>10574</v>
          </cell>
          <cell r="AU154">
            <v>24487</v>
          </cell>
          <cell r="AV154" t="str">
            <v/>
          </cell>
          <cell r="AW154">
            <v>13423</v>
          </cell>
          <cell r="AX154" t="str">
            <v/>
          </cell>
          <cell r="AY154" t="str">
            <v/>
          </cell>
          <cell r="AZ154">
            <v>12088</v>
          </cell>
          <cell r="BA154" t="str">
            <v/>
          </cell>
          <cell r="BB154">
            <v>200.21210035299998</v>
          </cell>
          <cell r="BC154">
            <v>120</v>
          </cell>
          <cell r="BD154">
            <v>449.68610077900007</v>
          </cell>
          <cell r="BE154" t="str">
            <v/>
          </cell>
          <cell r="BF154">
            <v>848.70000108999989</v>
          </cell>
          <cell r="BG154" t="str">
            <v/>
          </cell>
          <cell r="BH154">
            <v>186</v>
          </cell>
          <cell r="BI154">
            <v>188</v>
          </cell>
          <cell r="BJ154">
            <v>0</v>
          </cell>
        </row>
        <row r="155">
          <cell r="A155" t="str">
            <v>5GE</v>
          </cell>
          <cell r="B155" t="str">
            <v>Q02</v>
          </cell>
          <cell r="C155" t="str">
            <v/>
          </cell>
          <cell r="D155" t="str">
            <v/>
          </cell>
          <cell r="E155" t="str">
            <v/>
          </cell>
          <cell r="F155">
            <v>1</v>
          </cell>
          <cell r="G155">
            <v>1</v>
          </cell>
          <cell r="H155">
            <v>0</v>
          </cell>
          <cell r="J155">
            <v>0</v>
          </cell>
          <cell r="K155">
            <v>22.474995181000001</v>
          </cell>
          <cell r="L155">
            <v>429.96395339700001</v>
          </cell>
          <cell r="M155" t="str">
            <v/>
          </cell>
          <cell r="N155">
            <v>2</v>
          </cell>
          <cell r="Q155" t="str">
            <v/>
          </cell>
          <cell r="R155" t="str">
            <v/>
          </cell>
          <cell r="S155">
            <v>10</v>
          </cell>
          <cell r="X155">
            <v>1</v>
          </cell>
          <cell r="Y155">
            <v>0.9859154929577465</v>
          </cell>
          <cell r="Z155">
            <v>0.94444444444444442</v>
          </cell>
          <cell r="AA155">
            <v>0</v>
          </cell>
          <cell r="AB155" t="str">
            <v/>
          </cell>
          <cell r="AD155">
            <v>19</v>
          </cell>
          <cell r="AE155">
            <v>155</v>
          </cell>
          <cell r="AF155">
            <v>0.2791279485346676</v>
          </cell>
          <cell r="AG155">
            <v>0</v>
          </cell>
          <cell r="AH155" t="str">
            <v/>
          </cell>
          <cell r="AI155">
            <v>5</v>
          </cell>
          <cell r="AJ155">
            <v>125</v>
          </cell>
          <cell r="AK155">
            <v>760.63927179514008</v>
          </cell>
          <cell r="AL155">
            <v>0.14634146341463414</v>
          </cell>
          <cell r="AM155" t="str">
            <v/>
          </cell>
          <cell r="AN155">
            <v>0.375</v>
          </cell>
          <cell r="AO155">
            <v>-20925</v>
          </cell>
          <cell r="AQ155">
            <v>48189</v>
          </cell>
          <cell r="AR155" t="str">
            <v/>
          </cell>
          <cell r="AS155">
            <v>14822</v>
          </cell>
          <cell r="AU155">
            <v>38194</v>
          </cell>
          <cell r="AV155" t="str">
            <v/>
          </cell>
          <cell r="AW155">
            <v>24438</v>
          </cell>
          <cell r="AX155" t="str">
            <v/>
          </cell>
          <cell r="AY155" t="str">
            <v/>
          </cell>
          <cell r="AZ155">
            <v>18474</v>
          </cell>
          <cell r="BA155" t="str">
            <v/>
          </cell>
          <cell r="BB155">
            <v>402.11041358999995</v>
          </cell>
          <cell r="BC155">
            <v>61.349929838999998</v>
          </cell>
          <cell r="BD155">
            <v>770.5607894220002</v>
          </cell>
          <cell r="BE155" t="str">
            <v/>
          </cell>
          <cell r="BF155">
            <v>1120.825619924</v>
          </cell>
          <cell r="BG155" t="str">
            <v/>
          </cell>
          <cell r="BH155">
            <v>132</v>
          </cell>
          <cell r="BI155">
            <v>0</v>
          </cell>
          <cell r="BJ155">
            <v>0</v>
          </cell>
        </row>
        <row r="156">
          <cell r="A156" t="str">
            <v>5GF</v>
          </cell>
          <cell r="B156" t="str">
            <v>Q01</v>
          </cell>
          <cell r="C156" t="str">
            <v/>
          </cell>
          <cell r="D156" t="str">
            <v/>
          </cell>
          <cell r="E156" t="str">
            <v/>
          </cell>
          <cell r="F156">
            <v>1</v>
          </cell>
          <cell r="G156">
            <v>1</v>
          </cell>
          <cell r="H156">
            <v>0</v>
          </cell>
          <cell r="J156">
            <v>1</v>
          </cell>
          <cell r="K156">
            <v>42.012</v>
          </cell>
          <cell r="L156">
            <v>208.38721777199999</v>
          </cell>
          <cell r="M156">
            <v>4</v>
          </cell>
          <cell r="N156">
            <v>1</v>
          </cell>
          <cell r="Q156" t="str">
            <v/>
          </cell>
          <cell r="R156" t="str">
            <v/>
          </cell>
          <cell r="S156">
            <v>277</v>
          </cell>
          <cell r="X156">
            <v>1</v>
          </cell>
          <cell r="Y156">
            <v>1</v>
          </cell>
          <cell r="Z156">
            <v>1</v>
          </cell>
          <cell r="AA156">
            <v>0</v>
          </cell>
          <cell r="AB156" t="str">
            <v/>
          </cell>
          <cell r="AD156">
            <v>0</v>
          </cell>
          <cell r="AE156">
            <v>250</v>
          </cell>
          <cell r="AF156">
            <v>1</v>
          </cell>
          <cell r="AG156">
            <v>0</v>
          </cell>
          <cell r="AH156" t="str">
            <v/>
          </cell>
          <cell r="AI156">
            <v>2</v>
          </cell>
          <cell r="AJ156">
            <v>90</v>
          </cell>
          <cell r="AK156">
            <v>574.85500499688237</v>
          </cell>
          <cell r="AL156">
            <v>0.14457831325301204</v>
          </cell>
          <cell r="AM156">
            <v>0.3216236299461267</v>
          </cell>
          <cell r="AN156">
            <v>0.3</v>
          </cell>
          <cell r="AO156">
            <v>1254</v>
          </cell>
          <cell r="AQ156">
            <v>24655</v>
          </cell>
          <cell r="AR156" t="str">
            <v/>
          </cell>
          <cell r="AS156">
            <v>16846</v>
          </cell>
          <cell r="AU156">
            <v>23021</v>
          </cell>
          <cell r="AV156" t="str">
            <v/>
          </cell>
          <cell r="AW156">
            <v>20264</v>
          </cell>
          <cell r="AX156" t="str">
            <v/>
          </cell>
          <cell r="AY156" t="str">
            <v/>
          </cell>
          <cell r="AZ156">
            <v>12669</v>
          </cell>
          <cell r="BA156" t="str">
            <v/>
          </cell>
          <cell r="BB156">
            <v>294.14368263599999</v>
          </cell>
          <cell r="BC156">
            <v>21</v>
          </cell>
          <cell r="BD156">
            <v>492.62808962600002</v>
          </cell>
          <cell r="BE156">
            <v>15</v>
          </cell>
          <cell r="BF156">
            <v>712.00236296000003</v>
          </cell>
          <cell r="BG156">
            <v>25</v>
          </cell>
          <cell r="BH156">
            <v>0</v>
          </cell>
          <cell r="BI156">
            <v>0</v>
          </cell>
          <cell r="BJ156">
            <v>0</v>
          </cell>
        </row>
        <row r="157">
          <cell r="A157" t="str">
            <v>5GG</v>
          </cell>
          <cell r="B157" t="str">
            <v>Q02</v>
          </cell>
          <cell r="C157" t="str">
            <v/>
          </cell>
          <cell r="D157" t="str">
            <v/>
          </cell>
          <cell r="E157" t="str">
            <v/>
          </cell>
          <cell r="F157">
            <v>1</v>
          </cell>
          <cell r="G157">
            <v>1</v>
          </cell>
          <cell r="H157">
            <v>0</v>
          </cell>
          <cell r="J157">
            <v>0</v>
          </cell>
          <cell r="K157">
            <v>24.472438506</v>
          </cell>
          <cell r="L157">
            <v>76.265671269000009</v>
          </cell>
          <cell r="M157" t="str">
            <v/>
          </cell>
          <cell r="N157">
            <v>0</v>
          </cell>
          <cell r="Q157" t="str">
            <v/>
          </cell>
          <cell r="R157" t="str">
            <v/>
          </cell>
          <cell r="S157" t="str">
            <v/>
          </cell>
          <cell r="X157">
            <v>1</v>
          </cell>
          <cell r="Y157">
            <v>1</v>
          </cell>
          <cell r="Z157">
            <v>0.91666666666666663</v>
          </cell>
          <cell r="AA157">
            <v>0</v>
          </cell>
          <cell r="AB157" t="str">
            <v/>
          </cell>
          <cell r="AD157">
            <v>1</v>
          </cell>
          <cell r="AE157">
            <v>209</v>
          </cell>
          <cell r="AF157">
            <v>0.62943372744243931</v>
          </cell>
          <cell r="AG157">
            <v>0</v>
          </cell>
          <cell r="AH157" t="str">
            <v/>
          </cell>
          <cell r="AI157">
            <v>0</v>
          </cell>
          <cell r="AJ157">
            <v>0</v>
          </cell>
          <cell r="AK157">
            <v>670.97132892758316</v>
          </cell>
          <cell r="AL157">
            <v>0.16199376947040497</v>
          </cell>
          <cell r="AM157">
            <v>0.27892083901389603</v>
          </cell>
          <cell r="AN157">
            <v>0.57692307692307687</v>
          </cell>
          <cell r="AO157">
            <v>-643</v>
          </cell>
          <cell r="AQ157">
            <v>17648</v>
          </cell>
          <cell r="AR157" t="str">
            <v/>
          </cell>
          <cell r="AS157">
            <v>9876</v>
          </cell>
          <cell r="AU157">
            <v>13105</v>
          </cell>
          <cell r="AV157" t="str">
            <v/>
          </cell>
          <cell r="AW157">
            <v>9424</v>
          </cell>
          <cell r="AX157" t="str">
            <v/>
          </cell>
          <cell r="AY157" t="str">
            <v/>
          </cell>
          <cell r="AZ157">
            <v>8451</v>
          </cell>
          <cell r="BA157" t="str">
            <v/>
          </cell>
          <cell r="BB157">
            <v>183.08434917700001</v>
          </cell>
          <cell r="BC157">
            <v>0.28033593899999998</v>
          </cell>
          <cell r="BD157">
            <v>324.71487951799998</v>
          </cell>
          <cell r="BE157" t="str">
            <v/>
          </cell>
          <cell r="BF157">
            <v>620.63796102499998</v>
          </cell>
          <cell r="BG157" t="str">
            <v/>
          </cell>
          <cell r="BH157">
            <v>179</v>
          </cell>
          <cell r="BI157">
            <v>0</v>
          </cell>
          <cell r="BJ157">
            <v>0</v>
          </cell>
        </row>
        <row r="158">
          <cell r="A158" t="str">
            <v>5GH</v>
          </cell>
          <cell r="B158" t="str">
            <v>Q02</v>
          </cell>
          <cell r="C158" t="str">
            <v/>
          </cell>
          <cell r="D158" t="str">
            <v/>
          </cell>
          <cell r="E158" t="str">
            <v/>
          </cell>
          <cell r="F158">
            <v>1</v>
          </cell>
          <cell r="G158">
            <v>1</v>
          </cell>
          <cell r="H158">
            <v>0</v>
          </cell>
          <cell r="J158">
            <v>0</v>
          </cell>
          <cell r="K158">
            <v>48.136778788999997</v>
          </cell>
          <cell r="L158">
            <v>147.41129643400001</v>
          </cell>
          <cell r="M158" t="str">
            <v/>
          </cell>
          <cell r="N158">
            <v>0</v>
          </cell>
          <cell r="Q158" t="str">
            <v/>
          </cell>
          <cell r="R158" t="str">
            <v/>
          </cell>
          <cell r="S158">
            <v>1</v>
          </cell>
          <cell r="X158">
            <v>1</v>
          </cell>
          <cell r="Y158">
            <v>0.9859154929577465</v>
          </cell>
          <cell r="Z158">
            <v>0.96969696969696972</v>
          </cell>
          <cell r="AA158">
            <v>0</v>
          </cell>
          <cell r="AB158" t="str">
            <v/>
          </cell>
          <cell r="AD158">
            <v>8</v>
          </cell>
          <cell r="AE158">
            <v>322</v>
          </cell>
          <cell r="AF158">
            <v>0.22541299984560753</v>
          </cell>
          <cell r="AG158">
            <v>0</v>
          </cell>
          <cell r="AH158" t="str">
            <v/>
          </cell>
          <cell r="AI158">
            <v>2</v>
          </cell>
          <cell r="AJ158">
            <v>52</v>
          </cell>
          <cell r="AK158">
            <v>479.8203463354418</v>
          </cell>
          <cell r="AL158">
            <v>0.20353982300884957</v>
          </cell>
          <cell r="AM158" t="str">
            <v/>
          </cell>
          <cell r="AN158">
            <v>0.30188679245283018</v>
          </cell>
          <cell r="AO158">
            <v>-6728</v>
          </cell>
          <cell r="AQ158">
            <v>33191</v>
          </cell>
          <cell r="AR158" t="str">
            <v/>
          </cell>
          <cell r="AS158">
            <v>18961</v>
          </cell>
          <cell r="AU158">
            <v>27647</v>
          </cell>
          <cell r="AV158" t="str">
            <v/>
          </cell>
          <cell r="AW158">
            <v>19300</v>
          </cell>
          <cell r="AX158" t="str">
            <v/>
          </cell>
          <cell r="AY158" t="str">
            <v/>
          </cell>
          <cell r="AZ158">
            <v>15790</v>
          </cell>
          <cell r="BA158" t="str">
            <v/>
          </cell>
          <cell r="BB158">
            <v>373.02920311600002</v>
          </cell>
          <cell r="BC158">
            <v>0.30190024199999999</v>
          </cell>
          <cell r="BD158">
            <v>672.11083534199997</v>
          </cell>
          <cell r="BE158" t="str">
            <v/>
          </cell>
          <cell r="BF158">
            <v>1271.7010650710001</v>
          </cell>
          <cell r="BG158" t="str">
            <v/>
          </cell>
          <cell r="BH158">
            <v>365</v>
          </cell>
          <cell r="BI158">
            <v>0</v>
          </cell>
          <cell r="BJ158">
            <v>0</v>
          </cell>
        </row>
        <row r="159">
          <cell r="A159" t="str">
            <v>5GJ</v>
          </cell>
          <cell r="B159" t="str">
            <v>Q02</v>
          </cell>
          <cell r="C159" t="str">
            <v/>
          </cell>
          <cell r="D159" t="str">
            <v/>
          </cell>
          <cell r="E159" t="str">
            <v/>
          </cell>
          <cell r="F159">
            <v>1</v>
          </cell>
          <cell r="G159">
            <v>1</v>
          </cell>
          <cell r="H159">
            <v>0</v>
          </cell>
          <cell r="J159">
            <v>0</v>
          </cell>
          <cell r="K159">
            <v>32.052631037000005</v>
          </cell>
          <cell r="L159">
            <v>143.85992763100001</v>
          </cell>
          <cell r="M159" t="str">
            <v/>
          </cell>
          <cell r="N159">
            <v>0</v>
          </cell>
          <cell r="Q159" t="str">
            <v/>
          </cell>
          <cell r="R159" t="str">
            <v/>
          </cell>
          <cell r="S159">
            <v>20</v>
          </cell>
          <cell r="X159">
            <v>1</v>
          </cell>
          <cell r="Y159">
            <v>1</v>
          </cell>
          <cell r="Z159">
            <v>1</v>
          </cell>
          <cell r="AA159">
            <v>0</v>
          </cell>
          <cell r="AB159" t="str">
            <v/>
          </cell>
          <cell r="AD159">
            <v>2</v>
          </cell>
          <cell r="AE159">
            <v>254</v>
          </cell>
          <cell r="AF159">
            <v>0.85622827876349006</v>
          </cell>
          <cell r="AG159">
            <v>0</v>
          </cell>
          <cell r="AH159" t="str">
            <v/>
          </cell>
          <cell r="AI159">
            <v>3</v>
          </cell>
          <cell r="AJ159">
            <v>216</v>
          </cell>
          <cell r="AK159">
            <v>435.83721557001502</v>
          </cell>
          <cell r="AL159">
            <v>0.12862318840579709</v>
          </cell>
          <cell r="AM159">
            <v>0.25304407782034788</v>
          </cell>
          <cell r="AN159">
            <v>0.47727272727272729</v>
          </cell>
          <cell r="AO159">
            <v>-812</v>
          </cell>
          <cell r="AQ159">
            <v>35097</v>
          </cell>
          <cell r="AR159" t="str">
            <v/>
          </cell>
          <cell r="AS159">
            <v>15983</v>
          </cell>
          <cell r="AU159">
            <v>28155</v>
          </cell>
          <cell r="AV159" t="str">
            <v/>
          </cell>
          <cell r="AW159">
            <v>18554</v>
          </cell>
          <cell r="AX159" t="str">
            <v/>
          </cell>
          <cell r="AY159" t="str">
            <v/>
          </cell>
          <cell r="AZ159">
            <v>13701</v>
          </cell>
          <cell r="BA159" t="str">
            <v/>
          </cell>
          <cell r="BB159">
            <v>292.11166319699998</v>
          </cell>
          <cell r="BC159">
            <v>0.172514424</v>
          </cell>
          <cell r="BD159">
            <v>509.84146564900004</v>
          </cell>
          <cell r="BE159">
            <v>5.9999998999999998E-2</v>
          </cell>
          <cell r="BF159">
            <v>1009.3449680149999</v>
          </cell>
          <cell r="BG159">
            <v>3.6000002000000003E-2</v>
          </cell>
          <cell r="BH159">
            <v>253</v>
          </cell>
          <cell r="BI159">
            <v>0</v>
          </cell>
          <cell r="BJ159">
            <v>0</v>
          </cell>
        </row>
        <row r="160">
          <cell r="A160" t="str">
            <v>5GK</v>
          </cell>
          <cell r="B160" t="str">
            <v>Q02</v>
          </cell>
          <cell r="C160" t="str">
            <v/>
          </cell>
          <cell r="D160" t="str">
            <v/>
          </cell>
          <cell r="E160">
            <v>1</v>
          </cell>
          <cell r="F160">
            <v>1</v>
          </cell>
          <cell r="G160">
            <v>1</v>
          </cell>
          <cell r="H160">
            <v>1</v>
          </cell>
          <cell r="J160">
            <v>0</v>
          </cell>
          <cell r="K160">
            <v>3.8350000259999995</v>
          </cell>
          <cell r="L160">
            <v>108.48850032800001</v>
          </cell>
          <cell r="M160" t="str">
            <v/>
          </cell>
          <cell r="N160">
            <v>0</v>
          </cell>
          <cell r="Q160" t="str">
            <v/>
          </cell>
          <cell r="R160" t="str">
            <v/>
          </cell>
          <cell r="S160">
            <v>9</v>
          </cell>
          <cell r="X160">
            <v>0.98076923076923073</v>
          </cell>
          <cell r="Y160">
            <v>1</v>
          </cell>
          <cell r="Z160">
            <v>1</v>
          </cell>
          <cell r="AA160">
            <v>0</v>
          </cell>
          <cell r="AB160" t="str">
            <v/>
          </cell>
          <cell r="AD160">
            <v>3</v>
          </cell>
          <cell r="AE160">
            <v>103</v>
          </cell>
          <cell r="AF160">
            <v>0.85867237687366171</v>
          </cell>
          <cell r="AG160">
            <v>0</v>
          </cell>
          <cell r="AH160" t="str">
            <v/>
          </cell>
          <cell r="AI160">
            <v>0</v>
          </cell>
          <cell r="AJ160">
            <v>0</v>
          </cell>
          <cell r="AK160">
            <v>642.17099793019258</v>
          </cell>
          <cell r="AL160">
            <v>0.30952380952380953</v>
          </cell>
          <cell r="AM160">
            <v>0.35245955008627144</v>
          </cell>
          <cell r="AN160">
            <v>0.48</v>
          </cell>
          <cell r="AO160">
            <v>-4318</v>
          </cell>
          <cell r="AQ160">
            <v>13613</v>
          </cell>
          <cell r="AR160" t="str">
            <v/>
          </cell>
          <cell r="AS160">
            <v>5233</v>
          </cell>
          <cell r="AU160">
            <v>11527</v>
          </cell>
          <cell r="AV160" t="str">
            <v/>
          </cell>
          <cell r="AW160">
            <v>9432</v>
          </cell>
          <cell r="AX160" t="str">
            <v/>
          </cell>
          <cell r="AY160" t="str">
            <v/>
          </cell>
          <cell r="AZ160">
            <v>5247</v>
          </cell>
          <cell r="BA160" t="str">
            <v/>
          </cell>
          <cell r="BB160">
            <v>123.86460288000001</v>
          </cell>
          <cell r="BC160" t="str">
            <v/>
          </cell>
          <cell r="BD160">
            <v>164.252003344</v>
          </cell>
          <cell r="BE160" t="str">
            <v/>
          </cell>
          <cell r="BF160">
            <v>307.063506539</v>
          </cell>
          <cell r="BG160" t="str">
            <v/>
          </cell>
          <cell r="BH160">
            <v>52</v>
          </cell>
          <cell r="BI160">
            <v>0</v>
          </cell>
          <cell r="BJ160">
            <v>0</v>
          </cell>
        </row>
        <row r="161">
          <cell r="A161" t="str">
            <v>5GL</v>
          </cell>
          <cell r="B161" t="str">
            <v>Q03</v>
          </cell>
          <cell r="C161" t="str">
            <v/>
          </cell>
          <cell r="D161" t="str">
            <v/>
          </cell>
          <cell r="E161" t="str">
            <v/>
          </cell>
          <cell r="F161">
            <v>1</v>
          </cell>
          <cell r="G161">
            <v>1</v>
          </cell>
          <cell r="H161">
            <v>0</v>
          </cell>
          <cell r="J161">
            <v>0</v>
          </cell>
          <cell r="K161">
            <v>50.012</v>
          </cell>
          <cell r="L161">
            <v>126.13203237500001</v>
          </cell>
          <cell r="M161" t="str">
            <v/>
          </cell>
          <cell r="N161">
            <v>1</v>
          </cell>
          <cell r="Q161" t="str">
            <v/>
          </cell>
          <cell r="R161">
            <v>1</v>
          </cell>
          <cell r="S161">
            <v>38</v>
          </cell>
          <cell r="X161">
            <v>1</v>
          </cell>
          <cell r="Y161">
            <v>1</v>
          </cell>
          <cell r="Z161">
            <v>1</v>
          </cell>
          <cell r="AA161">
            <v>0</v>
          </cell>
          <cell r="AB161" t="str">
            <v/>
          </cell>
          <cell r="AD161">
            <v>3</v>
          </cell>
          <cell r="AE161">
            <v>140</v>
          </cell>
          <cell r="AF161">
            <v>0.95025603511338697</v>
          </cell>
          <cell r="AG161">
            <v>0</v>
          </cell>
          <cell r="AH161" t="str">
            <v/>
          </cell>
          <cell r="AI161">
            <v>7</v>
          </cell>
          <cell r="AJ161">
            <v>0</v>
          </cell>
          <cell r="AK161">
            <v>585.513538215469</v>
          </cell>
          <cell r="AL161" t="str">
            <v/>
          </cell>
          <cell r="AM161" t="str">
            <v/>
          </cell>
          <cell r="AN161">
            <v>8.3333333333333329E-2</v>
          </cell>
          <cell r="AO161">
            <v>-2659</v>
          </cell>
          <cell r="AQ161">
            <v>9440</v>
          </cell>
          <cell r="AR161" t="str">
            <v/>
          </cell>
          <cell r="AS161">
            <v>9965</v>
          </cell>
          <cell r="AU161">
            <v>11722</v>
          </cell>
          <cell r="AV161" t="str">
            <v/>
          </cell>
          <cell r="AW161">
            <v>7632</v>
          </cell>
          <cell r="AX161" t="str">
            <v/>
          </cell>
          <cell r="AY161" t="str">
            <v/>
          </cell>
          <cell r="AZ161">
            <v>6030</v>
          </cell>
          <cell r="BA161" t="str">
            <v/>
          </cell>
          <cell r="BB161">
            <v>177.49060174299998</v>
          </cell>
          <cell r="BC161" t="str">
            <v/>
          </cell>
          <cell r="BD161">
            <v>234.16448079600002</v>
          </cell>
          <cell r="BE161" t="str">
            <v/>
          </cell>
          <cell r="BF161">
            <v>344.08136101899998</v>
          </cell>
          <cell r="BG161" t="str">
            <v/>
          </cell>
          <cell r="BH161">
            <v>104</v>
          </cell>
          <cell r="BI161">
            <v>104</v>
          </cell>
          <cell r="BJ161">
            <v>0</v>
          </cell>
        </row>
        <row r="162">
          <cell r="A162" t="str">
            <v>5GM</v>
          </cell>
          <cell r="B162" t="str">
            <v>Q03</v>
          </cell>
          <cell r="C162" t="str">
            <v/>
          </cell>
          <cell r="D162" t="str">
            <v/>
          </cell>
          <cell r="E162">
            <v>1</v>
          </cell>
          <cell r="F162">
            <v>1</v>
          </cell>
          <cell r="G162">
            <v>1</v>
          </cell>
          <cell r="H162">
            <v>0</v>
          </cell>
          <cell r="J162">
            <v>0</v>
          </cell>
          <cell r="K162">
            <v>5.2231999949999999</v>
          </cell>
          <cell r="L162">
            <v>82.830436837999983</v>
          </cell>
          <cell r="M162" t="str">
            <v/>
          </cell>
          <cell r="N162">
            <v>0</v>
          </cell>
          <cell r="Q162" t="str">
            <v/>
          </cell>
          <cell r="R162">
            <v>1</v>
          </cell>
          <cell r="S162">
            <v>11</v>
          </cell>
          <cell r="X162">
            <v>1</v>
          </cell>
          <cell r="Y162">
            <v>1</v>
          </cell>
          <cell r="Z162">
            <v>1</v>
          </cell>
          <cell r="AA162">
            <v>0</v>
          </cell>
          <cell r="AB162" t="str">
            <v/>
          </cell>
          <cell r="AD162">
            <v>14</v>
          </cell>
          <cell r="AE162">
            <v>321</v>
          </cell>
          <cell r="AF162">
            <v>0.82069233761182414</v>
          </cell>
          <cell r="AG162">
            <v>0</v>
          </cell>
          <cell r="AH162" t="str">
            <v/>
          </cell>
          <cell r="AI162">
            <v>5</v>
          </cell>
          <cell r="AJ162">
            <v>68</v>
          </cell>
          <cell r="AK162">
            <v>824.74070364722036</v>
          </cell>
          <cell r="AL162" t="str">
            <v/>
          </cell>
          <cell r="AM162">
            <v>0.2602881110281523</v>
          </cell>
          <cell r="AN162">
            <v>0.63829787234042556</v>
          </cell>
          <cell r="AO162">
            <v>-4395</v>
          </cell>
          <cell r="AQ162">
            <v>26780</v>
          </cell>
          <cell r="AR162" t="str">
            <v/>
          </cell>
          <cell r="AS162">
            <v>13340</v>
          </cell>
          <cell r="AU162">
            <v>24004</v>
          </cell>
          <cell r="AV162" t="str">
            <v/>
          </cell>
          <cell r="AW162">
            <v>14097</v>
          </cell>
          <cell r="AX162" t="str">
            <v/>
          </cell>
          <cell r="AY162" t="str">
            <v/>
          </cell>
          <cell r="AZ162">
            <v>12992</v>
          </cell>
          <cell r="BA162" t="str">
            <v/>
          </cell>
          <cell r="BB162">
            <v>273.790109272</v>
          </cell>
          <cell r="BC162" t="str">
            <v/>
          </cell>
          <cell r="BD162">
            <v>363.21102970699997</v>
          </cell>
          <cell r="BE162" t="str">
            <v/>
          </cell>
          <cell r="BF162">
            <v>654.54540449000001</v>
          </cell>
          <cell r="BG162">
            <v>4.4999998999999999E-2</v>
          </cell>
          <cell r="BH162">
            <v>78</v>
          </cell>
          <cell r="BI162">
            <v>105</v>
          </cell>
          <cell r="BJ162">
            <v>0</v>
          </cell>
        </row>
        <row r="163">
          <cell r="A163" t="str">
            <v>5GN</v>
          </cell>
          <cell r="B163" t="str">
            <v>Q03</v>
          </cell>
          <cell r="C163" t="str">
            <v/>
          </cell>
          <cell r="D163" t="str">
            <v/>
          </cell>
          <cell r="E163" t="str">
            <v/>
          </cell>
          <cell r="F163">
            <v>1</v>
          </cell>
          <cell r="G163">
            <v>1</v>
          </cell>
          <cell r="H163">
            <v>0</v>
          </cell>
          <cell r="J163">
            <v>0</v>
          </cell>
          <cell r="K163">
            <v>13.326199993000001</v>
          </cell>
          <cell r="L163">
            <v>78.417527537000012</v>
          </cell>
          <cell r="M163" t="str">
            <v/>
          </cell>
          <cell r="N163">
            <v>0</v>
          </cell>
          <cell r="Q163" t="str">
            <v/>
          </cell>
          <cell r="R163" t="str">
            <v/>
          </cell>
          <cell r="S163" t="str">
            <v/>
          </cell>
          <cell r="X163">
            <v>1</v>
          </cell>
          <cell r="Y163">
            <v>1</v>
          </cell>
          <cell r="Z163">
            <v>1</v>
          </cell>
          <cell r="AA163">
            <v>0</v>
          </cell>
          <cell r="AB163" t="str">
            <v/>
          </cell>
          <cell r="AD163">
            <v>5</v>
          </cell>
          <cell r="AE163">
            <v>109</v>
          </cell>
          <cell r="AF163">
            <v>0.91583257506824389</v>
          </cell>
          <cell r="AG163">
            <v>0</v>
          </cell>
          <cell r="AH163" t="str">
            <v/>
          </cell>
          <cell r="AI163">
            <v>5</v>
          </cell>
          <cell r="AJ163">
            <v>112</v>
          </cell>
          <cell r="AK163">
            <v>599.80063932904818</v>
          </cell>
          <cell r="AL163">
            <v>6.5217391304347824E-2</v>
          </cell>
          <cell r="AM163">
            <v>0.25368385230559809</v>
          </cell>
          <cell r="AN163">
            <v>0.5714285714285714</v>
          </cell>
          <cell r="AO163">
            <v>-1457</v>
          </cell>
          <cell r="AQ163">
            <v>12554</v>
          </cell>
          <cell r="AR163" t="str">
            <v/>
          </cell>
          <cell r="AS163">
            <v>6123</v>
          </cell>
          <cell r="AU163">
            <v>10493</v>
          </cell>
          <cell r="AV163" t="str">
            <v/>
          </cell>
          <cell r="AW163">
            <v>7986</v>
          </cell>
          <cell r="AX163" t="str">
            <v/>
          </cell>
          <cell r="AY163" t="str">
            <v/>
          </cell>
          <cell r="AZ163">
            <v>5490</v>
          </cell>
          <cell r="BA163" t="str">
            <v/>
          </cell>
          <cell r="BB163">
            <v>111.873726574</v>
          </cell>
          <cell r="BC163" t="str">
            <v/>
          </cell>
          <cell r="BD163">
            <v>139.60781477099999</v>
          </cell>
          <cell r="BE163" t="str">
            <v/>
          </cell>
          <cell r="BF163">
            <v>226.952605527</v>
          </cell>
          <cell r="BG163" t="str">
            <v/>
          </cell>
          <cell r="BH163">
            <v>40</v>
          </cell>
          <cell r="BI163">
            <v>32</v>
          </cell>
          <cell r="BJ163">
            <v>8</v>
          </cell>
        </row>
        <row r="164">
          <cell r="A164" t="str">
            <v>5GP</v>
          </cell>
          <cell r="B164" t="str">
            <v>Q03</v>
          </cell>
          <cell r="C164" t="str">
            <v/>
          </cell>
          <cell r="D164" t="str">
            <v/>
          </cell>
          <cell r="E164" t="str">
            <v/>
          </cell>
          <cell r="F164">
            <v>1</v>
          </cell>
          <cell r="G164">
            <v>1</v>
          </cell>
          <cell r="H164">
            <v>0</v>
          </cell>
          <cell r="J164">
            <v>0</v>
          </cell>
          <cell r="K164">
            <v>39.891500981999997</v>
          </cell>
          <cell r="L164">
            <v>676.48050329300008</v>
          </cell>
          <cell r="M164" t="str">
            <v/>
          </cell>
          <cell r="N164">
            <v>0</v>
          </cell>
          <cell r="Q164" t="str">
            <v/>
          </cell>
          <cell r="R164" t="str">
            <v/>
          </cell>
          <cell r="S164">
            <v>42</v>
          </cell>
          <cell r="X164">
            <v>1</v>
          </cell>
          <cell r="Y164">
            <v>1</v>
          </cell>
          <cell r="Z164">
            <v>0.94736842105263153</v>
          </cell>
          <cell r="AA164">
            <v>0</v>
          </cell>
          <cell r="AB164" t="str">
            <v/>
          </cell>
          <cell r="AD164">
            <v>11</v>
          </cell>
          <cell r="AE164">
            <v>255</v>
          </cell>
          <cell r="AF164">
            <v>0.94592760180995472</v>
          </cell>
          <cell r="AG164">
            <v>0</v>
          </cell>
          <cell r="AH164" t="str">
            <v/>
          </cell>
          <cell r="AI164">
            <v>2</v>
          </cell>
          <cell r="AJ164">
            <v>43</v>
          </cell>
          <cell r="AK164">
            <v>693.35821373361512</v>
          </cell>
          <cell r="AL164" t="str">
            <v/>
          </cell>
          <cell r="AM164">
            <v>0.40525503972039695</v>
          </cell>
          <cell r="AN164">
            <v>0.63157894736842102</v>
          </cell>
          <cell r="AO164">
            <v>-1386</v>
          </cell>
          <cell r="AQ164">
            <v>26522</v>
          </cell>
          <cell r="AR164" t="str">
            <v/>
          </cell>
          <cell r="AS164">
            <v>15413</v>
          </cell>
          <cell r="AU164">
            <v>23595</v>
          </cell>
          <cell r="AV164" t="str">
            <v/>
          </cell>
          <cell r="AW164">
            <v>13879</v>
          </cell>
          <cell r="AX164" t="str">
            <v/>
          </cell>
          <cell r="AY164" t="str">
            <v/>
          </cell>
          <cell r="AZ164">
            <v>7591</v>
          </cell>
          <cell r="BA164" t="str">
            <v/>
          </cell>
          <cell r="BB164">
            <v>406.77173204799999</v>
          </cell>
          <cell r="BC164" t="str">
            <v/>
          </cell>
          <cell r="BD164">
            <v>483.71371111000008</v>
          </cell>
          <cell r="BE164" t="str">
            <v/>
          </cell>
          <cell r="BF164">
            <v>1532.860726074</v>
          </cell>
          <cell r="BG164">
            <v>8.0999997000000004E-2</v>
          </cell>
          <cell r="BH164">
            <v>51</v>
          </cell>
          <cell r="BI164">
            <v>51</v>
          </cell>
          <cell r="BJ164">
            <v>0</v>
          </cell>
        </row>
        <row r="165">
          <cell r="A165" t="str">
            <v>5GQ</v>
          </cell>
          <cell r="B165" t="str">
            <v>Q03</v>
          </cell>
          <cell r="C165" t="str">
            <v/>
          </cell>
          <cell r="D165" t="str">
            <v/>
          </cell>
          <cell r="E165">
            <v>1</v>
          </cell>
          <cell r="F165">
            <v>1</v>
          </cell>
          <cell r="G165">
            <v>1</v>
          </cell>
          <cell r="H165">
            <v>0</v>
          </cell>
          <cell r="J165">
            <v>0</v>
          </cell>
          <cell r="K165">
            <v>24.645999628000002</v>
          </cell>
          <cell r="L165">
            <v>652.40549985500013</v>
          </cell>
          <cell r="M165" t="str">
            <v/>
          </cell>
          <cell r="N165">
            <v>0</v>
          </cell>
          <cell r="Q165" t="str">
            <v/>
          </cell>
          <cell r="R165" t="str">
            <v/>
          </cell>
          <cell r="S165" t="str">
            <v/>
          </cell>
          <cell r="X165">
            <v>1</v>
          </cell>
          <cell r="Y165">
            <v>1</v>
          </cell>
          <cell r="Z165">
            <v>0.9</v>
          </cell>
          <cell r="AA165">
            <v>0</v>
          </cell>
          <cell r="AB165" t="str">
            <v/>
          </cell>
          <cell r="AD165">
            <v>21</v>
          </cell>
          <cell r="AE165">
            <v>374</v>
          </cell>
          <cell r="AF165">
            <v>0.9492481203007519</v>
          </cell>
          <cell r="AG165">
            <v>0</v>
          </cell>
          <cell r="AH165" t="str">
            <v/>
          </cell>
          <cell r="AI165">
            <v>2</v>
          </cell>
          <cell r="AJ165">
            <v>56</v>
          </cell>
          <cell r="AK165">
            <v>784.65333543274016</v>
          </cell>
          <cell r="AL165" t="str">
            <v/>
          </cell>
          <cell r="AM165">
            <v>0.40618687648298918</v>
          </cell>
          <cell r="AN165">
            <v>0.84090909090909094</v>
          </cell>
          <cell r="AO165">
            <v>1287</v>
          </cell>
          <cell r="AQ165">
            <v>27236</v>
          </cell>
          <cell r="AR165" t="str">
            <v/>
          </cell>
          <cell r="AS165">
            <v>19215</v>
          </cell>
          <cell r="AU165">
            <v>24510</v>
          </cell>
          <cell r="AV165" t="str">
            <v/>
          </cell>
          <cell r="AW165">
            <v>13754</v>
          </cell>
          <cell r="AX165" t="str">
            <v/>
          </cell>
          <cell r="AY165" t="str">
            <v/>
          </cell>
          <cell r="AZ165">
            <v>8549</v>
          </cell>
          <cell r="BA165" t="str">
            <v/>
          </cell>
          <cell r="BB165">
            <v>219.462687058</v>
          </cell>
          <cell r="BC165" t="str">
            <v/>
          </cell>
          <cell r="BD165">
            <v>481.192248409</v>
          </cell>
          <cell r="BE165" t="str">
            <v/>
          </cell>
          <cell r="BF165">
            <v>1487.2719154690003</v>
          </cell>
          <cell r="BG165">
            <v>8.9999997999999998E-2</v>
          </cell>
          <cell r="BH165">
            <v>79</v>
          </cell>
          <cell r="BI165">
            <v>79</v>
          </cell>
          <cell r="BJ165">
            <v>0</v>
          </cell>
        </row>
        <row r="166">
          <cell r="A166" t="str">
            <v>5GR</v>
          </cell>
          <cell r="B166" t="str">
            <v>Q03</v>
          </cell>
          <cell r="C166" t="str">
            <v/>
          </cell>
          <cell r="D166" t="str">
            <v/>
          </cell>
          <cell r="E166" t="str">
            <v/>
          </cell>
          <cell r="F166">
            <v>1</v>
          </cell>
          <cell r="G166">
            <v>1</v>
          </cell>
          <cell r="H166">
            <v>0</v>
          </cell>
          <cell r="J166">
            <v>0</v>
          </cell>
          <cell r="K166">
            <v>20.227199433000003</v>
          </cell>
          <cell r="L166">
            <v>480.31169995999994</v>
          </cell>
          <cell r="M166" t="str">
            <v/>
          </cell>
          <cell r="N166">
            <v>0</v>
          </cell>
          <cell r="Q166" t="str">
            <v/>
          </cell>
          <cell r="R166">
            <v>1</v>
          </cell>
          <cell r="S166">
            <v>2</v>
          </cell>
          <cell r="X166">
            <v>1</v>
          </cell>
          <cell r="Y166">
            <v>1</v>
          </cell>
          <cell r="Z166">
            <v>0.9285714285714286</v>
          </cell>
          <cell r="AA166">
            <v>0</v>
          </cell>
          <cell r="AB166" t="str">
            <v/>
          </cell>
          <cell r="AD166">
            <v>5</v>
          </cell>
          <cell r="AE166">
            <v>352</v>
          </cell>
          <cell r="AF166">
            <v>0.96058994197292069</v>
          </cell>
          <cell r="AG166">
            <v>0</v>
          </cell>
          <cell r="AH166" t="str">
            <v/>
          </cell>
          <cell r="AI166">
            <v>3.4</v>
          </cell>
          <cell r="AJ166">
            <v>82</v>
          </cell>
          <cell r="AK166">
            <v>1185.1758158360738</v>
          </cell>
          <cell r="AL166" t="str">
            <v/>
          </cell>
          <cell r="AM166">
            <v>0.30057305198747059</v>
          </cell>
          <cell r="AN166">
            <v>0.80645161290322576</v>
          </cell>
          <cell r="AO166">
            <v>738</v>
          </cell>
          <cell r="AQ166">
            <v>19466</v>
          </cell>
          <cell r="AR166" t="str">
            <v/>
          </cell>
          <cell r="AS166">
            <v>14830</v>
          </cell>
          <cell r="AU166">
            <v>17445</v>
          </cell>
          <cell r="AV166" t="str">
            <v/>
          </cell>
          <cell r="AW166">
            <v>11157</v>
          </cell>
          <cell r="AX166" t="str">
            <v/>
          </cell>
          <cell r="AY166" t="str">
            <v/>
          </cell>
          <cell r="AZ166">
            <v>7013</v>
          </cell>
          <cell r="BA166" t="str">
            <v/>
          </cell>
          <cell r="BB166">
            <v>172.11251778599998</v>
          </cell>
          <cell r="BC166" t="str">
            <v/>
          </cell>
          <cell r="BD166">
            <v>371.538165779</v>
          </cell>
          <cell r="BE166" t="str">
            <v/>
          </cell>
          <cell r="BF166">
            <v>1143.9126317070002</v>
          </cell>
          <cell r="BG166">
            <v>6.3000001999999999E-2</v>
          </cell>
          <cell r="BH166">
            <v>55</v>
          </cell>
          <cell r="BI166">
            <v>55</v>
          </cell>
          <cell r="BJ166">
            <v>0</v>
          </cell>
        </row>
        <row r="167">
          <cell r="A167" t="str">
            <v>5GT</v>
          </cell>
          <cell r="B167" t="str">
            <v>Q01</v>
          </cell>
          <cell r="C167" t="str">
            <v/>
          </cell>
          <cell r="D167" t="str">
            <v/>
          </cell>
          <cell r="E167" t="str">
            <v/>
          </cell>
          <cell r="F167">
            <v>1</v>
          </cell>
          <cell r="G167">
            <v>1</v>
          </cell>
          <cell r="H167">
            <v>0</v>
          </cell>
          <cell r="J167">
            <v>0</v>
          </cell>
          <cell r="K167">
            <v>7</v>
          </cell>
          <cell r="L167">
            <v>74.781578469999999</v>
          </cell>
          <cell r="M167" t="str">
            <v/>
          </cell>
          <cell r="N167">
            <v>0</v>
          </cell>
          <cell r="Q167" t="str">
            <v/>
          </cell>
          <cell r="R167" t="str">
            <v/>
          </cell>
          <cell r="S167">
            <v>209</v>
          </cell>
          <cell r="X167">
            <v>1</v>
          </cell>
          <cell r="Y167">
            <v>1</v>
          </cell>
          <cell r="Z167">
            <v>1</v>
          </cell>
          <cell r="AA167">
            <v>0</v>
          </cell>
          <cell r="AB167" t="str">
            <v/>
          </cell>
          <cell r="AD167">
            <v>11</v>
          </cell>
          <cell r="AE167">
            <v>120</v>
          </cell>
          <cell r="AF167">
            <v>1</v>
          </cell>
          <cell r="AG167">
            <v>0</v>
          </cell>
          <cell r="AH167" t="str">
            <v/>
          </cell>
          <cell r="AI167">
            <v>4</v>
          </cell>
          <cell r="AJ167">
            <v>204</v>
          </cell>
          <cell r="AK167">
            <v>817.56506068797376</v>
          </cell>
          <cell r="AL167">
            <v>0.16589861751152074</v>
          </cell>
          <cell r="AM167">
            <v>0.2805356637132338</v>
          </cell>
          <cell r="AN167">
            <v>0.16666666666666666</v>
          </cell>
          <cell r="AO167">
            <v>-1836</v>
          </cell>
          <cell r="AQ167">
            <v>21409</v>
          </cell>
          <cell r="AR167" t="str">
            <v/>
          </cell>
          <cell r="AS167">
            <v>7260</v>
          </cell>
          <cell r="AU167">
            <v>17436</v>
          </cell>
          <cell r="AV167" t="str">
            <v/>
          </cell>
          <cell r="AW167">
            <v>11747</v>
          </cell>
          <cell r="AX167" t="str">
            <v/>
          </cell>
          <cell r="AY167" t="str">
            <v/>
          </cell>
          <cell r="AZ167">
            <v>9126</v>
          </cell>
          <cell r="BA167" t="str">
            <v/>
          </cell>
          <cell r="BB167">
            <v>148.32889064900002</v>
          </cell>
          <cell r="BC167" t="str">
            <v/>
          </cell>
          <cell r="BD167">
            <v>324.85040418099999</v>
          </cell>
          <cell r="BE167" t="str">
            <v/>
          </cell>
          <cell r="BF167">
            <v>628.45574792399998</v>
          </cell>
          <cell r="BG167" t="str">
            <v/>
          </cell>
          <cell r="BH167">
            <v>31</v>
          </cell>
          <cell r="BI167">
            <v>2</v>
          </cell>
          <cell r="BJ167">
            <v>0</v>
          </cell>
        </row>
        <row r="168">
          <cell r="A168" t="str">
            <v>5GV</v>
          </cell>
          <cell r="B168" t="str">
            <v>Q02</v>
          </cell>
          <cell r="C168" t="str">
            <v/>
          </cell>
          <cell r="D168" t="str">
            <v/>
          </cell>
          <cell r="E168" t="str">
            <v/>
          </cell>
          <cell r="F168">
            <v>1</v>
          </cell>
          <cell r="G168">
            <v>1</v>
          </cell>
          <cell r="H168">
            <v>0</v>
          </cell>
          <cell r="J168">
            <v>0</v>
          </cell>
          <cell r="K168">
            <v>98.367749341999996</v>
          </cell>
          <cell r="L168">
            <v>209.506588483</v>
          </cell>
          <cell r="M168" t="str">
            <v/>
          </cell>
          <cell r="N168">
            <v>0</v>
          </cell>
          <cell r="Q168" t="str">
            <v/>
          </cell>
          <cell r="R168" t="str">
            <v/>
          </cell>
          <cell r="S168">
            <v>32</v>
          </cell>
          <cell r="X168">
            <v>1</v>
          </cell>
          <cell r="Y168">
            <v>1</v>
          </cell>
          <cell r="Z168">
            <v>1</v>
          </cell>
          <cell r="AA168">
            <v>0</v>
          </cell>
          <cell r="AB168" t="str">
            <v/>
          </cell>
          <cell r="AD168">
            <v>6</v>
          </cell>
          <cell r="AE168">
            <v>193</v>
          </cell>
          <cell r="AF168">
            <v>0.93080963593551891</v>
          </cell>
          <cell r="AG168">
            <v>0</v>
          </cell>
          <cell r="AH168" t="str">
            <v/>
          </cell>
          <cell r="AI168">
            <v>0</v>
          </cell>
          <cell r="AJ168">
            <v>0</v>
          </cell>
          <cell r="AK168">
            <v>434.47167475373533</v>
          </cell>
          <cell r="AL168">
            <v>0.1455223880597015</v>
          </cell>
          <cell r="AM168">
            <v>0.27196406532533507</v>
          </cell>
          <cell r="AN168">
            <v>0.51219512195121952</v>
          </cell>
          <cell r="AO168">
            <v>-3764</v>
          </cell>
          <cell r="AQ168">
            <v>25619</v>
          </cell>
          <cell r="AR168" t="str">
            <v/>
          </cell>
          <cell r="AS168">
            <v>9777</v>
          </cell>
          <cell r="AU168">
            <v>29781</v>
          </cell>
          <cell r="AV168" t="str">
            <v/>
          </cell>
          <cell r="AW168">
            <v>17421</v>
          </cell>
          <cell r="AX168" t="str">
            <v/>
          </cell>
          <cell r="AY168" t="str">
            <v/>
          </cell>
          <cell r="AZ168">
            <v>13907</v>
          </cell>
          <cell r="BA168" t="str">
            <v/>
          </cell>
          <cell r="BB168">
            <v>237.30758107299999</v>
          </cell>
          <cell r="BC168">
            <v>36.792244199999999</v>
          </cell>
          <cell r="BD168">
            <v>624.86394379500007</v>
          </cell>
          <cell r="BE168" t="str">
            <v/>
          </cell>
          <cell r="BF168">
            <v>1105.083265109</v>
          </cell>
          <cell r="BG168" t="str">
            <v/>
          </cell>
          <cell r="BH168">
            <v>455</v>
          </cell>
          <cell r="BI168">
            <v>57</v>
          </cell>
          <cell r="BJ168">
            <v>0</v>
          </cell>
        </row>
        <row r="169">
          <cell r="A169" t="str">
            <v>5GW</v>
          </cell>
          <cell r="B169" t="str">
            <v>Q02</v>
          </cell>
          <cell r="C169" t="str">
            <v/>
          </cell>
          <cell r="D169" t="str">
            <v/>
          </cell>
          <cell r="E169" t="str">
            <v/>
          </cell>
          <cell r="F169">
            <v>1</v>
          </cell>
          <cell r="G169">
            <v>1</v>
          </cell>
          <cell r="H169">
            <v>0</v>
          </cell>
          <cell r="J169">
            <v>0</v>
          </cell>
          <cell r="K169">
            <v>62.096793425000008</v>
          </cell>
          <cell r="L169">
            <v>235.03025924799999</v>
          </cell>
          <cell r="M169">
            <v>0</v>
          </cell>
          <cell r="N169">
            <v>2</v>
          </cell>
          <cell r="Q169" t="str">
            <v/>
          </cell>
          <cell r="R169" t="str">
            <v/>
          </cell>
          <cell r="S169">
            <v>32</v>
          </cell>
          <cell r="X169">
            <v>1</v>
          </cell>
          <cell r="Y169">
            <v>1</v>
          </cell>
          <cell r="Z169">
            <v>1</v>
          </cell>
          <cell r="AA169">
            <v>0</v>
          </cell>
          <cell r="AB169" t="str">
            <v/>
          </cell>
          <cell r="AD169">
            <v>3</v>
          </cell>
          <cell r="AE169">
            <v>466</v>
          </cell>
          <cell r="AF169">
            <v>0.95240253853127832</v>
          </cell>
          <cell r="AG169">
            <v>0</v>
          </cell>
          <cell r="AH169" t="str">
            <v/>
          </cell>
          <cell r="AI169">
            <v>0</v>
          </cell>
          <cell r="AJ169">
            <v>0</v>
          </cell>
          <cell r="AK169">
            <v>499.18472567613117</v>
          </cell>
          <cell r="AL169">
            <v>0.15839243498817968</v>
          </cell>
          <cell r="AM169">
            <v>0.24130200702547175</v>
          </cell>
          <cell r="AN169">
            <v>0.66666666666666663</v>
          </cell>
          <cell r="AO169">
            <v>-5656</v>
          </cell>
          <cell r="AQ169">
            <v>19648</v>
          </cell>
          <cell r="AR169" t="str">
            <v/>
          </cell>
          <cell r="AS169">
            <v>6870</v>
          </cell>
          <cell r="AU169">
            <v>22266</v>
          </cell>
          <cell r="AV169" t="str">
            <v/>
          </cell>
          <cell r="AW169">
            <v>15802</v>
          </cell>
          <cell r="AX169" t="str">
            <v/>
          </cell>
          <cell r="AY169" t="str">
            <v/>
          </cell>
          <cell r="AZ169">
            <v>11300</v>
          </cell>
          <cell r="BA169" t="str">
            <v/>
          </cell>
          <cell r="BB169">
            <v>224.332325774</v>
          </cell>
          <cell r="BC169">
            <v>20.946780440000001</v>
          </cell>
          <cell r="BD169">
            <v>515.12181131</v>
          </cell>
          <cell r="BE169" t="str">
            <v/>
          </cell>
          <cell r="BF169">
            <v>894.900572818</v>
          </cell>
          <cell r="BG169" t="str">
            <v/>
          </cell>
          <cell r="BH169">
            <v>245</v>
          </cell>
          <cell r="BI169">
            <v>41</v>
          </cell>
          <cell r="BJ169">
            <v>0</v>
          </cell>
        </row>
        <row r="170">
          <cell r="A170" t="str">
            <v>5GX</v>
          </cell>
          <cell r="B170" t="str">
            <v>Q02</v>
          </cell>
          <cell r="C170" t="str">
            <v/>
          </cell>
          <cell r="D170" t="str">
            <v/>
          </cell>
          <cell r="E170" t="str">
            <v/>
          </cell>
          <cell r="F170">
            <v>1</v>
          </cell>
          <cell r="G170">
            <v>1</v>
          </cell>
          <cell r="H170">
            <v>0</v>
          </cell>
          <cell r="J170">
            <v>0</v>
          </cell>
          <cell r="K170">
            <v>54.541599414999993</v>
          </cell>
          <cell r="L170">
            <v>174.41227432100001</v>
          </cell>
          <cell r="M170" t="str">
            <v/>
          </cell>
          <cell r="N170">
            <v>0</v>
          </cell>
          <cell r="Q170" t="str">
            <v/>
          </cell>
          <cell r="R170" t="str">
            <v/>
          </cell>
          <cell r="S170">
            <v>6</v>
          </cell>
          <cell r="X170">
            <v>1</v>
          </cell>
          <cell r="Y170">
            <v>1</v>
          </cell>
          <cell r="Z170">
            <v>1</v>
          </cell>
          <cell r="AA170">
            <v>0</v>
          </cell>
          <cell r="AB170" t="str">
            <v/>
          </cell>
          <cell r="AD170">
            <v>4</v>
          </cell>
          <cell r="AE170">
            <v>314</v>
          </cell>
          <cell r="AF170">
            <v>0.9295697451356536</v>
          </cell>
          <cell r="AG170">
            <v>0</v>
          </cell>
          <cell r="AH170" t="str">
            <v/>
          </cell>
          <cell r="AI170">
            <v>0</v>
          </cell>
          <cell r="AJ170">
            <v>0</v>
          </cell>
          <cell r="AK170">
            <v>368.1286633582896</v>
          </cell>
          <cell r="AL170">
            <v>0.1111111111111111</v>
          </cell>
          <cell r="AM170">
            <v>0.31544414040662605</v>
          </cell>
          <cell r="AN170">
            <v>0.54545454545454541</v>
          </cell>
          <cell r="AO170">
            <v>-5754</v>
          </cell>
          <cell r="AQ170">
            <v>17797</v>
          </cell>
          <cell r="AR170" t="str">
            <v/>
          </cell>
          <cell r="AS170">
            <v>7187</v>
          </cell>
          <cell r="AU170">
            <v>19980</v>
          </cell>
          <cell r="AV170" t="str">
            <v/>
          </cell>
          <cell r="AW170">
            <v>12837</v>
          </cell>
          <cell r="AX170" t="str">
            <v/>
          </cell>
          <cell r="AY170" t="str">
            <v/>
          </cell>
          <cell r="AZ170">
            <v>8746</v>
          </cell>
          <cell r="BA170" t="str">
            <v/>
          </cell>
          <cell r="BB170">
            <v>171.17636309099998</v>
          </cell>
          <cell r="BC170">
            <v>18.32573652</v>
          </cell>
          <cell r="BD170">
            <v>379.71005209599997</v>
          </cell>
          <cell r="BE170" t="str">
            <v/>
          </cell>
          <cell r="BF170">
            <v>630.56487527399997</v>
          </cell>
          <cell r="BG170" t="str">
            <v/>
          </cell>
          <cell r="BH170">
            <v>169</v>
          </cell>
          <cell r="BI170">
            <v>4</v>
          </cell>
          <cell r="BJ170">
            <v>0</v>
          </cell>
        </row>
        <row r="171">
          <cell r="A171" t="str">
            <v>5H1</v>
          </cell>
          <cell r="B171" t="str">
            <v>Q04</v>
          </cell>
          <cell r="C171" t="str">
            <v/>
          </cell>
          <cell r="D171" t="str">
            <v/>
          </cell>
          <cell r="E171">
            <v>1</v>
          </cell>
          <cell r="F171">
            <v>1</v>
          </cell>
          <cell r="G171">
            <v>1</v>
          </cell>
          <cell r="H171">
            <v>2</v>
          </cell>
          <cell r="J171">
            <v>0</v>
          </cell>
          <cell r="K171">
            <v>39.257800336000003</v>
          </cell>
          <cell r="L171">
            <v>224.0658018</v>
          </cell>
          <cell r="M171" t="str">
            <v/>
          </cell>
          <cell r="N171">
            <v>0</v>
          </cell>
          <cell r="Q171" t="str">
            <v/>
          </cell>
          <cell r="R171" t="str">
            <v/>
          </cell>
          <cell r="S171">
            <v>19</v>
          </cell>
          <cell r="X171">
            <v>1</v>
          </cell>
          <cell r="Y171">
            <v>0.96875</v>
          </cell>
          <cell r="Z171">
            <v>1</v>
          </cell>
          <cell r="AA171">
            <v>0</v>
          </cell>
          <cell r="AB171" t="str">
            <v/>
          </cell>
          <cell r="AD171">
            <v>0</v>
          </cell>
          <cell r="AE171">
            <v>211</v>
          </cell>
          <cell r="AF171">
            <v>0.84046441625456891</v>
          </cell>
          <cell r="AG171">
            <v>0</v>
          </cell>
          <cell r="AH171" t="str">
            <v/>
          </cell>
          <cell r="AI171">
            <v>1</v>
          </cell>
          <cell r="AJ171">
            <v>30</v>
          </cell>
          <cell r="AK171">
            <v>1017.2755059447669</v>
          </cell>
          <cell r="AL171" t="str">
            <v/>
          </cell>
          <cell r="AM171">
            <v>0.28174820032249143</v>
          </cell>
          <cell r="AN171">
            <v>0.37190082644628097</v>
          </cell>
          <cell r="AO171">
            <v>4468</v>
          </cell>
          <cell r="AQ171">
            <v>24059</v>
          </cell>
          <cell r="AR171" t="str">
            <v/>
          </cell>
          <cell r="AS171">
            <v>14793</v>
          </cell>
          <cell r="AU171">
            <v>24186</v>
          </cell>
          <cell r="AV171" t="str">
            <v/>
          </cell>
          <cell r="AW171">
            <v>6199</v>
          </cell>
          <cell r="AX171" t="str">
            <v/>
          </cell>
          <cell r="AY171" t="str">
            <v/>
          </cell>
          <cell r="AZ171">
            <v>12684</v>
          </cell>
          <cell r="BA171" t="str">
            <v/>
          </cell>
          <cell r="BB171">
            <v>445.77423202900002</v>
          </cell>
          <cell r="BC171" t="str">
            <v/>
          </cell>
          <cell r="BD171">
            <v>632.86402914899998</v>
          </cell>
          <cell r="BE171" t="str">
            <v/>
          </cell>
          <cell r="BF171">
            <v>963.02974463099997</v>
          </cell>
          <cell r="BG171" t="str">
            <v/>
          </cell>
          <cell r="BH171">
            <v>0</v>
          </cell>
          <cell r="BI171">
            <v>0</v>
          </cell>
          <cell r="BJ171">
            <v>0</v>
          </cell>
        </row>
        <row r="172">
          <cell r="A172" t="str">
            <v>5H2</v>
          </cell>
          <cell r="B172" t="str">
            <v>Q15</v>
          </cell>
          <cell r="C172" t="str">
            <v/>
          </cell>
          <cell r="D172" t="str">
            <v/>
          </cell>
          <cell r="E172">
            <v>0.9661603752512844</v>
          </cell>
          <cell r="F172">
            <v>1</v>
          </cell>
          <cell r="G172">
            <v>1</v>
          </cell>
          <cell r="H172">
            <v>0</v>
          </cell>
          <cell r="J172">
            <v>0</v>
          </cell>
          <cell r="K172">
            <v>46</v>
          </cell>
          <cell r="L172">
            <v>454</v>
          </cell>
          <cell r="M172" t="str">
            <v/>
          </cell>
          <cell r="N172">
            <v>0</v>
          </cell>
          <cell r="Q172" t="str">
            <v/>
          </cell>
          <cell r="R172" t="str">
            <v/>
          </cell>
          <cell r="S172">
            <v>803</v>
          </cell>
          <cell r="X172">
            <v>1</v>
          </cell>
          <cell r="Y172">
            <v>0.97058823529411764</v>
          </cell>
          <cell r="Z172">
            <v>0.93103448275862066</v>
          </cell>
          <cell r="AA172">
            <v>0</v>
          </cell>
          <cell r="AB172" t="str">
            <v/>
          </cell>
          <cell r="AD172">
            <v>46</v>
          </cell>
          <cell r="AE172">
            <v>350</v>
          </cell>
          <cell r="AF172">
            <v>1</v>
          </cell>
          <cell r="AG172">
            <v>0</v>
          </cell>
          <cell r="AH172" t="str">
            <v/>
          </cell>
          <cell r="AI172">
            <v>9</v>
          </cell>
          <cell r="AJ172">
            <v>4</v>
          </cell>
          <cell r="AK172">
            <v>1204.6292462688039</v>
          </cell>
          <cell r="AL172">
            <v>0.2245557350565428</v>
          </cell>
          <cell r="AM172">
            <v>0.31604631927212573</v>
          </cell>
          <cell r="AN172">
            <v>0.81967213114754101</v>
          </cell>
          <cell r="AO172">
            <v>97</v>
          </cell>
          <cell r="AQ172">
            <v>42526</v>
          </cell>
          <cell r="AR172" t="str">
            <v/>
          </cell>
          <cell r="AS172">
            <v>20723</v>
          </cell>
          <cell r="AU172">
            <v>35497</v>
          </cell>
          <cell r="AV172" t="str">
            <v/>
          </cell>
          <cell r="AW172">
            <v>23124</v>
          </cell>
          <cell r="AX172" t="str">
            <v/>
          </cell>
          <cell r="AY172" t="str">
            <v/>
          </cell>
          <cell r="AZ172">
            <v>29027</v>
          </cell>
          <cell r="BA172" t="str">
            <v/>
          </cell>
          <cell r="BB172">
            <v>438.31279996000001</v>
          </cell>
          <cell r="BC172">
            <v>17</v>
          </cell>
          <cell r="BD172">
            <v>893.99629946000005</v>
          </cell>
          <cell r="BE172" t="str">
            <v/>
          </cell>
          <cell r="BF172">
            <v>1516.5161999239999</v>
          </cell>
          <cell r="BG172" t="str">
            <v/>
          </cell>
          <cell r="BH172">
            <v>499</v>
          </cell>
          <cell r="BI172">
            <v>525</v>
          </cell>
          <cell r="BJ172">
            <v>0</v>
          </cell>
        </row>
        <row r="173">
          <cell r="A173" t="str">
            <v>5H3</v>
          </cell>
          <cell r="B173" t="str">
            <v>Q15</v>
          </cell>
          <cell r="C173" t="str">
            <v/>
          </cell>
          <cell r="D173" t="str">
            <v/>
          </cell>
          <cell r="E173">
            <v>1</v>
          </cell>
          <cell r="F173">
            <v>1</v>
          </cell>
          <cell r="G173">
            <v>1</v>
          </cell>
          <cell r="H173">
            <v>54</v>
          </cell>
          <cell r="J173">
            <v>0</v>
          </cell>
          <cell r="K173">
            <v>4.2799999939999998</v>
          </cell>
          <cell r="L173">
            <v>418.91999997900001</v>
          </cell>
          <cell r="M173" t="str">
            <v/>
          </cell>
          <cell r="N173">
            <v>6</v>
          </cell>
          <cell r="Q173" t="str">
            <v/>
          </cell>
          <cell r="R173" t="str">
            <v/>
          </cell>
          <cell r="S173">
            <v>216</v>
          </cell>
          <cell r="X173">
            <v>1</v>
          </cell>
          <cell r="Y173">
            <v>1</v>
          </cell>
          <cell r="Z173">
            <v>0.8</v>
          </cell>
          <cell r="AA173">
            <v>0</v>
          </cell>
          <cell r="AB173" t="str">
            <v/>
          </cell>
          <cell r="AD173">
            <v>31</v>
          </cell>
          <cell r="AE173">
            <v>410</v>
          </cell>
          <cell r="AF173">
            <v>0.83412322274881512</v>
          </cell>
          <cell r="AG173">
            <v>0</v>
          </cell>
          <cell r="AH173" t="str">
            <v/>
          </cell>
          <cell r="AI173">
            <v>2.8</v>
          </cell>
          <cell r="AJ173">
            <v>57</v>
          </cell>
          <cell r="AK173">
            <v>815.41054043909185</v>
          </cell>
          <cell r="AL173">
            <v>0.18264840182648401</v>
          </cell>
          <cell r="AM173">
            <v>0.2422474196606825</v>
          </cell>
          <cell r="AN173">
            <v>0.54716981132075471</v>
          </cell>
          <cell r="AO173">
            <v>-16468</v>
          </cell>
          <cell r="AQ173">
            <v>32124</v>
          </cell>
          <cell r="AR173" t="str">
            <v/>
          </cell>
          <cell r="AS173">
            <v>22336</v>
          </cell>
          <cell r="AU173">
            <v>29090</v>
          </cell>
          <cell r="AV173" t="str">
            <v/>
          </cell>
          <cell r="AW173">
            <v>16261</v>
          </cell>
          <cell r="AX173" t="str">
            <v/>
          </cell>
          <cell r="AY173" t="str">
            <v/>
          </cell>
          <cell r="AZ173">
            <v>14840</v>
          </cell>
          <cell r="BA173" t="str">
            <v/>
          </cell>
          <cell r="BB173">
            <v>242.08159979199999</v>
          </cell>
          <cell r="BC173">
            <v>3</v>
          </cell>
          <cell r="BD173">
            <v>459.50360047999999</v>
          </cell>
          <cell r="BE173" t="str">
            <v/>
          </cell>
          <cell r="BF173">
            <v>818.06639908900002</v>
          </cell>
          <cell r="BG173">
            <v>1</v>
          </cell>
          <cell r="BH173">
            <v>420</v>
          </cell>
          <cell r="BI173">
            <v>383</v>
          </cell>
          <cell r="BJ173">
            <v>181</v>
          </cell>
        </row>
        <row r="174">
          <cell r="A174" t="str">
            <v>5H4</v>
          </cell>
          <cell r="B174" t="str">
            <v>Q15</v>
          </cell>
          <cell r="C174" t="str">
            <v/>
          </cell>
          <cell r="D174" t="str">
            <v/>
          </cell>
          <cell r="E174" t="str">
            <v/>
          </cell>
          <cell r="F174">
            <v>1</v>
          </cell>
          <cell r="G174">
            <v>1</v>
          </cell>
          <cell r="H174">
            <v>1</v>
          </cell>
          <cell r="J174">
            <v>0</v>
          </cell>
          <cell r="K174">
            <v>11.111899884999998</v>
          </cell>
          <cell r="L174">
            <v>820.85509973000001</v>
          </cell>
          <cell r="M174" t="str">
            <v/>
          </cell>
          <cell r="N174">
            <v>0</v>
          </cell>
          <cell r="Q174" t="str">
            <v/>
          </cell>
          <cell r="R174" t="str">
            <v/>
          </cell>
          <cell r="S174">
            <v>270</v>
          </cell>
          <cell r="X174">
            <v>1</v>
          </cell>
          <cell r="Y174">
            <v>1</v>
          </cell>
          <cell r="Z174">
            <v>0.83870967741935487</v>
          </cell>
          <cell r="AA174">
            <v>0</v>
          </cell>
          <cell r="AB174" t="str">
            <v/>
          </cell>
          <cell r="AD174">
            <v>28</v>
          </cell>
          <cell r="AE174">
            <v>382</v>
          </cell>
          <cell r="AF174">
            <v>0.80404728511320378</v>
          </cell>
          <cell r="AG174">
            <v>0</v>
          </cell>
          <cell r="AH174" t="str">
            <v/>
          </cell>
          <cell r="AI174">
            <v>4.3499999999999996</v>
          </cell>
          <cell r="AJ174">
            <v>350</v>
          </cell>
          <cell r="AK174">
            <v>1065.3605220702586</v>
          </cell>
          <cell r="AL174">
            <v>0.2437619961612284</v>
          </cell>
          <cell r="AM174">
            <v>0.26999893629415012</v>
          </cell>
          <cell r="AN174">
            <v>0.31707317073170732</v>
          </cell>
          <cell r="AO174">
            <v>22</v>
          </cell>
          <cell r="AQ174">
            <v>50593</v>
          </cell>
          <cell r="AR174" t="str">
            <v/>
          </cell>
          <cell r="AS174">
            <v>15901</v>
          </cell>
          <cell r="AU174">
            <v>46341</v>
          </cell>
          <cell r="AV174" t="str">
            <v/>
          </cell>
          <cell r="AW174">
            <v>19424</v>
          </cell>
          <cell r="AX174" t="str">
            <v/>
          </cell>
          <cell r="AY174" t="str">
            <v/>
          </cell>
          <cell r="AZ174">
            <v>24741</v>
          </cell>
          <cell r="BA174" t="str">
            <v/>
          </cell>
          <cell r="BB174">
            <v>463.67549608500008</v>
          </cell>
          <cell r="BC174">
            <v>24.359999970000001</v>
          </cell>
          <cell r="BD174">
            <v>776.30129277099991</v>
          </cell>
          <cell r="BE174">
            <v>0.33999999199999997</v>
          </cell>
          <cell r="BF174">
            <v>1289.015285427</v>
          </cell>
          <cell r="BG174" t="str">
            <v/>
          </cell>
          <cell r="BH174">
            <v>731</v>
          </cell>
          <cell r="BI174">
            <v>648</v>
          </cell>
          <cell r="BJ174">
            <v>83</v>
          </cell>
        </row>
        <row r="175">
          <cell r="A175" t="str">
            <v>5H5</v>
          </cell>
          <cell r="B175" t="str">
            <v>Q15</v>
          </cell>
          <cell r="C175" t="str">
            <v/>
          </cell>
          <cell r="D175" t="str">
            <v/>
          </cell>
          <cell r="E175" t="str">
            <v/>
          </cell>
          <cell r="F175">
            <v>1</v>
          </cell>
          <cell r="G175">
            <v>1</v>
          </cell>
          <cell r="H175">
            <v>1</v>
          </cell>
          <cell r="J175">
            <v>0</v>
          </cell>
          <cell r="K175">
            <v>24.691000054</v>
          </cell>
          <cell r="L175">
            <v>257.14849999699993</v>
          </cell>
          <cell r="M175" t="str">
            <v/>
          </cell>
          <cell r="N175">
            <v>0</v>
          </cell>
          <cell r="Q175" t="str">
            <v/>
          </cell>
          <cell r="R175" t="str">
            <v/>
          </cell>
          <cell r="S175">
            <v>409</v>
          </cell>
          <cell r="X175">
            <v>1</v>
          </cell>
          <cell r="Y175">
            <v>1</v>
          </cell>
          <cell r="Z175">
            <v>0.8928571428571429</v>
          </cell>
          <cell r="AA175">
            <v>0</v>
          </cell>
          <cell r="AB175" t="str">
            <v/>
          </cell>
          <cell r="AD175">
            <v>28</v>
          </cell>
          <cell r="AE175">
            <v>371</v>
          </cell>
          <cell r="AF175">
            <v>0.88073536227406146</v>
          </cell>
          <cell r="AG175">
            <v>0</v>
          </cell>
          <cell r="AH175" t="str">
            <v/>
          </cell>
          <cell r="AI175">
            <v>8</v>
          </cell>
          <cell r="AJ175">
            <v>120</v>
          </cell>
          <cell r="AK175">
            <v>678.2397011058822</v>
          </cell>
          <cell r="AL175">
            <v>0.17872340425531916</v>
          </cell>
          <cell r="AM175">
            <v>0.2181554497473627</v>
          </cell>
          <cell r="AN175">
            <v>0.2857142857142857</v>
          </cell>
          <cell r="AO175">
            <v>206</v>
          </cell>
          <cell r="AQ175">
            <v>38021</v>
          </cell>
          <cell r="AR175" t="str">
            <v/>
          </cell>
          <cell r="AS175">
            <v>25616</v>
          </cell>
          <cell r="AU175">
            <v>31298</v>
          </cell>
          <cell r="AV175" t="str">
            <v/>
          </cell>
          <cell r="AW175">
            <v>15426</v>
          </cell>
          <cell r="AX175" t="str">
            <v/>
          </cell>
          <cell r="AY175" t="str">
            <v/>
          </cell>
          <cell r="AZ175">
            <v>16857</v>
          </cell>
          <cell r="BA175" t="str">
            <v/>
          </cell>
          <cell r="BB175">
            <v>514.51020033400005</v>
          </cell>
          <cell r="BC175">
            <v>5.4000000510000001</v>
          </cell>
          <cell r="BD175">
            <v>799.786500692</v>
          </cell>
          <cell r="BE175">
            <v>0.85000001300000005</v>
          </cell>
          <cell r="BF175">
            <v>1186.8295008360001</v>
          </cell>
          <cell r="BG175" t="str">
            <v/>
          </cell>
          <cell r="BH175">
            <v>618</v>
          </cell>
          <cell r="BI175">
            <v>336</v>
          </cell>
          <cell r="BJ175">
            <v>100</v>
          </cell>
        </row>
        <row r="176">
          <cell r="A176" t="str">
            <v>5H6</v>
          </cell>
          <cell r="B176" t="str">
            <v>Q15</v>
          </cell>
          <cell r="C176" t="str">
            <v/>
          </cell>
          <cell r="D176" t="str">
            <v/>
          </cell>
          <cell r="E176" t="str">
            <v/>
          </cell>
          <cell r="F176">
            <v>1</v>
          </cell>
          <cell r="G176">
            <v>1</v>
          </cell>
          <cell r="H176">
            <v>1</v>
          </cell>
          <cell r="J176">
            <v>1</v>
          </cell>
          <cell r="K176">
            <v>4</v>
          </cell>
          <cell r="L176">
            <v>209</v>
          </cell>
          <cell r="M176" t="str">
            <v/>
          </cell>
          <cell r="N176">
            <v>1</v>
          </cell>
          <cell r="Q176" t="str">
            <v/>
          </cell>
          <cell r="R176" t="str">
            <v/>
          </cell>
          <cell r="S176">
            <v>50</v>
          </cell>
          <cell r="X176">
            <v>1</v>
          </cell>
          <cell r="Y176">
            <v>0.967741935483871</v>
          </cell>
          <cell r="Z176">
            <v>0.73333333333333328</v>
          </cell>
          <cell r="AA176">
            <v>0</v>
          </cell>
          <cell r="AB176" t="str">
            <v/>
          </cell>
          <cell r="AD176">
            <v>8</v>
          </cell>
          <cell r="AE176">
            <v>249</v>
          </cell>
          <cell r="AF176">
            <v>0.8466957396846696</v>
          </cell>
          <cell r="AG176">
            <v>0</v>
          </cell>
          <cell r="AH176" t="str">
            <v/>
          </cell>
          <cell r="AI176">
            <v>0</v>
          </cell>
          <cell r="AJ176">
            <v>26</v>
          </cell>
          <cell r="AK176">
            <v>902.47407705026967</v>
          </cell>
          <cell r="AL176" t="str">
            <v/>
          </cell>
          <cell r="AM176">
            <v>0.26754889820520089</v>
          </cell>
          <cell r="AN176">
            <v>0.61111111111111116</v>
          </cell>
          <cell r="AO176">
            <v>171</v>
          </cell>
          <cell r="AQ176">
            <v>18789</v>
          </cell>
          <cell r="AR176" t="str">
            <v/>
          </cell>
          <cell r="AS176">
            <v>11950</v>
          </cell>
          <cell r="AU176">
            <v>16705</v>
          </cell>
          <cell r="AV176" t="str">
            <v/>
          </cell>
          <cell r="AW176">
            <v>9377</v>
          </cell>
          <cell r="AX176" t="str">
            <v/>
          </cell>
          <cell r="AY176" t="str">
            <v/>
          </cell>
          <cell r="AZ176">
            <v>9339</v>
          </cell>
          <cell r="BA176" t="str">
            <v/>
          </cell>
          <cell r="BB176">
            <v>155.948000044</v>
          </cell>
          <cell r="BC176">
            <v>1</v>
          </cell>
          <cell r="BD176">
            <v>320.99550060000001</v>
          </cell>
          <cell r="BE176" t="str">
            <v/>
          </cell>
          <cell r="BF176">
            <v>555.81700008400003</v>
          </cell>
          <cell r="BG176" t="str">
            <v/>
          </cell>
          <cell r="BH176">
            <v>270</v>
          </cell>
          <cell r="BI176">
            <v>243</v>
          </cell>
          <cell r="BJ176">
            <v>27</v>
          </cell>
        </row>
        <row r="177">
          <cell r="A177" t="str">
            <v>5H7</v>
          </cell>
          <cell r="B177" t="str">
            <v>Q24</v>
          </cell>
          <cell r="C177" t="str">
            <v/>
          </cell>
          <cell r="D177" t="str">
            <v/>
          </cell>
          <cell r="E177" t="str">
            <v/>
          </cell>
          <cell r="F177">
            <v>1</v>
          </cell>
          <cell r="G177">
            <v>1</v>
          </cell>
          <cell r="H177">
            <v>0</v>
          </cell>
          <cell r="J177">
            <v>0</v>
          </cell>
          <cell r="K177">
            <v>1.696699985</v>
          </cell>
          <cell r="L177">
            <v>267.301498627</v>
          </cell>
          <cell r="M177" t="str">
            <v/>
          </cell>
          <cell r="N177">
            <v>0</v>
          </cell>
          <cell r="Q177" t="str">
            <v/>
          </cell>
          <cell r="R177">
            <v>1</v>
          </cell>
          <cell r="S177">
            <v>11</v>
          </cell>
          <cell r="X177">
            <v>1</v>
          </cell>
          <cell r="Y177">
            <v>1</v>
          </cell>
          <cell r="Z177">
            <v>0.94736842105263153</v>
          </cell>
          <cell r="AA177">
            <v>0</v>
          </cell>
          <cell r="AB177" t="str">
            <v/>
          </cell>
          <cell r="AD177">
            <v>18</v>
          </cell>
          <cell r="AE177">
            <v>105</v>
          </cell>
          <cell r="AF177">
            <v>0.67474452554744524</v>
          </cell>
          <cell r="AG177">
            <v>0</v>
          </cell>
          <cell r="AH177" t="str">
            <v/>
          </cell>
          <cell r="AI177">
            <v>4</v>
          </cell>
          <cell r="AJ177">
            <v>33</v>
          </cell>
          <cell r="AK177">
            <v>737.46312684365785</v>
          </cell>
          <cell r="AL177">
            <v>0.14545454545454545</v>
          </cell>
          <cell r="AM177">
            <v>0.24129779904582077</v>
          </cell>
          <cell r="AN177">
            <v>0.36363636363636365</v>
          </cell>
          <cell r="AO177">
            <v>-2778</v>
          </cell>
          <cell r="AQ177">
            <v>17732.400000000001</v>
          </cell>
          <cell r="AR177" t="str">
            <v/>
          </cell>
          <cell r="AS177">
            <v>8095</v>
          </cell>
          <cell r="AU177">
            <v>13856.3</v>
          </cell>
          <cell r="AV177" t="str">
            <v/>
          </cell>
          <cell r="AW177">
            <v>10999</v>
          </cell>
          <cell r="AX177" t="str">
            <v/>
          </cell>
          <cell r="AY177" t="str">
            <v/>
          </cell>
          <cell r="AZ177">
            <v>8276</v>
          </cell>
          <cell r="BA177" t="str">
            <v/>
          </cell>
          <cell r="BB177">
            <v>121.792499244</v>
          </cell>
          <cell r="BC177" t="str">
            <v/>
          </cell>
          <cell r="BD177">
            <v>255.23389874700001</v>
          </cell>
          <cell r="BE177" t="str">
            <v/>
          </cell>
          <cell r="BF177">
            <v>654.89289704099997</v>
          </cell>
          <cell r="BG177" t="str">
            <v/>
          </cell>
          <cell r="BH177">
            <v>279</v>
          </cell>
          <cell r="BI177">
            <v>279</v>
          </cell>
          <cell r="BJ177">
            <v>279</v>
          </cell>
        </row>
        <row r="178">
          <cell r="A178" t="str">
            <v>5H8</v>
          </cell>
          <cell r="B178" t="str">
            <v>Q23</v>
          </cell>
          <cell r="C178" t="str">
            <v/>
          </cell>
          <cell r="D178" t="str">
            <v/>
          </cell>
          <cell r="E178" t="str">
            <v/>
          </cell>
          <cell r="F178">
            <v>1</v>
          </cell>
          <cell r="G178">
            <v>1</v>
          </cell>
          <cell r="H178">
            <v>0</v>
          </cell>
          <cell r="J178">
            <v>1</v>
          </cell>
          <cell r="K178">
            <v>19.461900000000004</v>
          </cell>
          <cell r="L178">
            <v>118.00510000000001</v>
          </cell>
          <cell r="M178">
            <v>0</v>
          </cell>
          <cell r="N178">
            <v>0</v>
          </cell>
          <cell r="Q178" t="str">
            <v/>
          </cell>
          <cell r="R178">
            <v>0</v>
          </cell>
          <cell r="S178">
            <v>303</v>
          </cell>
          <cell r="X178">
            <v>1</v>
          </cell>
          <cell r="Y178">
            <v>0.9887640449438202</v>
          </cell>
          <cell r="Z178">
            <v>0.94117647058823528</v>
          </cell>
          <cell r="AA178">
            <v>0</v>
          </cell>
          <cell r="AB178" t="str">
            <v/>
          </cell>
          <cell r="AD178">
            <v>52</v>
          </cell>
          <cell r="AE178">
            <v>470</v>
          </cell>
          <cell r="AF178">
            <v>0.96782869556222195</v>
          </cell>
          <cell r="AG178">
            <v>0</v>
          </cell>
          <cell r="AH178" t="str">
            <v/>
          </cell>
          <cell r="AI178">
            <v>5</v>
          </cell>
          <cell r="AJ178">
            <v>136</v>
          </cell>
          <cell r="AK178">
            <v>787.22938989722286</v>
          </cell>
          <cell r="AL178" t="str">
            <v/>
          </cell>
          <cell r="AM178">
            <v>0.30499997362048314</v>
          </cell>
          <cell r="AN178">
            <v>0.16666666666666666</v>
          </cell>
          <cell r="AO178">
            <v>1475</v>
          </cell>
          <cell r="AQ178">
            <v>49828</v>
          </cell>
          <cell r="AR178" t="str">
            <v/>
          </cell>
          <cell r="AS178">
            <v>26278</v>
          </cell>
          <cell r="AU178">
            <v>42367</v>
          </cell>
          <cell r="AV178" t="str">
            <v/>
          </cell>
          <cell r="AW178">
            <v>35830</v>
          </cell>
          <cell r="AX178" t="str">
            <v/>
          </cell>
          <cell r="AY178" t="str">
            <v/>
          </cell>
          <cell r="AZ178">
            <v>27555</v>
          </cell>
          <cell r="BA178" t="str">
            <v/>
          </cell>
          <cell r="BB178">
            <v>312.77519999700002</v>
          </cell>
          <cell r="BC178" t="str">
            <v/>
          </cell>
          <cell r="BD178">
            <v>769.71789999199996</v>
          </cell>
          <cell r="BE178" t="str">
            <v/>
          </cell>
          <cell r="BF178">
            <v>1974.0144999830002</v>
          </cell>
          <cell r="BG178" t="str">
            <v/>
          </cell>
          <cell r="BH178">
            <v>569</v>
          </cell>
          <cell r="BI178">
            <v>569</v>
          </cell>
          <cell r="BJ178">
            <v>326</v>
          </cell>
        </row>
        <row r="179">
          <cell r="A179" t="str">
            <v>5H9</v>
          </cell>
          <cell r="B179" t="str">
            <v>Q24</v>
          </cell>
          <cell r="C179" t="str">
            <v/>
          </cell>
          <cell r="D179" t="str">
            <v/>
          </cell>
          <cell r="E179" t="str">
            <v/>
          </cell>
          <cell r="F179">
            <v>1</v>
          </cell>
          <cell r="G179">
            <v>1</v>
          </cell>
          <cell r="H179">
            <v>0</v>
          </cell>
          <cell r="J179">
            <v>0</v>
          </cell>
          <cell r="K179">
            <v>4.3165999899999994</v>
          </cell>
          <cell r="L179">
            <v>1536.672302189</v>
          </cell>
          <cell r="M179" t="str">
            <v/>
          </cell>
          <cell r="N179">
            <v>0</v>
          </cell>
          <cell r="Q179" t="str">
            <v/>
          </cell>
          <cell r="R179" t="str">
            <v/>
          </cell>
          <cell r="S179">
            <v>539</v>
          </cell>
          <cell r="X179">
            <v>0.99709302325581395</v>
          </cell>
          <cell r="Y179">
            <v>0.98130841121495327</v>
          </cell>
          <cell r="Z179">
            <v>0.87755102040816324</v>
          </cell>
          <cell r="AA179">
            <v>0</v>
          </cell>
          <cell r="AB179" t="str">
            <v/>
          </cell>
          <cell r="AD179">
            <v>37</v>
          </cell>
          <cell r="AE179">
            <v>566</v>
          </cell>
          <cell r="AF179">
            <v>0.84517887563884153</v>
          </cell>
          <cell r="AG179">
            <v>0</v>
          </cell>
          <cell r="AH179" t="str">
            <v/>
          </cell>
          <cell r="AI179">
            <v>4.25</v>
          </cell>
          <cell r="AJ179">
            <v>500</v>
          </cell>
          <cell r="AK179">
            <v>891.67316477890995</v>
          </cell>
          <cell r="AL179">
            <v>0.1787941787941788</v>
          </cell>
          <cell r="AM179">
            <v>0.28705347696893313</v>
          </cell>
          <cell r="AN179">
            <v>0.35555555555555557</v>
          </cell>
          <cell r="AO179">
            <v>-7482</v>
          </cell>
          <cell r="AQ179">
            <v>56294</v>
          </cell>
          <cell r="AR179" t="str">
            <v/>
          </cell>
          <cell r="AS179">
            <v>22570</v>
          </cell>
          <cell r="AU179">
            <v>46462</v>
          </cell>
          <cell r="AV179" t="str">
            <v/>
          </cell>
          <cell r="AW179">
            <v>40017</v>
          </cell>
          <cell r="AX179" t="str">
            <v/>
          </cell>
          <cell r="AY179" t="str">
            <v/>
          </cell>
          <cell r="AZ179">
            <v>26768</v>
          </cell>
          <cell r="BA179" t="str">
            <v/>
          </cell>
          <cell r="BB179">
            <v>273.46127744199998</v>
          </cell>
          <cell r="BC179">
            <v>36.800000670000003</v>
          </cell>
          <cell r="BD179">
            <v>269.58847341000001</v>
          </cell>
          <cell r="BE179" t="str">
            <v/>
          </cell>
          <cell r="BF179">
            <v>699.74866312500012</v>
          </cell>
          <cell r="BG179" t="str">
            <v/>
          </cell>
          <cell r="BH179">
            <v>2010</v>
          </cell>
          <cell r="BI179">
            <v>1293</v>
          </cell>
          <cell r="BJ179">
            <v>0</v>
          </cell>
        </row>
        <row r="180">
          <cell r="A180" t="str">
            <v>5HA</v>
          </cell>
          <cell r="B180" t="str">
            <v>Q15</v>
          </cell>
          <cell r="C180" t="str">
            <v/>
          </cell>
          <cell r="D180" t="str">
            <v/>
          </cell>
          <cell r="E180">
            <v>1</v>
          </cell>
          <cell r="F180">
            <v>1</v>
          </cell>
          <cell r="G180">
            <v>1</v>
          </cell>
          <cell r="H180">
            <v>0</v>
          </cell>
          <cell r="J180">
            <v>0</v>
          </cell>
          <cell r="K180">
            <v>9</v>
          </cell>
          <cell r="L180">
            <v>773.72500000000002</v>
          </cell>
          <cell r="M180" t="str">
            <v/>
          </cell>
          <cell r="N180">
            <v>1</v>
          </cell>
          <cell r="Q180" t="str">
            <v/>
          </cell>
          <cell r="R180">
            <v>1</v>
          </cell>
          <cell r="S180">
            <v>306</v>
          </cell>
          <cell r="X180">
            <v>0.99492385786802029</v>
          </cell>
          <cell r="Y180">
            <v>1</v>
          </cell>
          <cell r="Z180">
            <v>0.9642857142857143</v>
          </cell>
          <cell r="AA180">
            <v>0</v>
          </cell>
          <cell r="AB180" t="str">
            <v/>
          </cell>
          <cell r="AD180">
            <v>48</v>
          </cell>
          <cell r="AE180">
            <v>278</v>
          </cell>
          <cell r="AF180">
            <v>0.81482709092917904</v>
          </cell>
          <cell r="AG180">
            <v>0</v>
          </cell>
          <cell r="AH180" t="str">
            <v/>
          </cell>
          <cell r="AI180">
            <v>9</v>
          </cell>
          <cell r="AJ180">
            <v>96</v>
          </cell>
          <cell r="AK180">
            <v>1295.7043814602173</v>
          </cell>
          <cell r="AL180">
            <v>0.19193324061196107</v>
          </cell>
          <cell r="AM180">
            <v>0.27318020028820411</v>
          </cell>
          <cell r="AN180">
            <v>0.29629629629629628</v>
          </cell>
          <cell r="AO180">
            <v>185</v>
          </cell>
          <cell r="AQ180">
            <v>65282</v>
          </cell>
          <cell r="AR180" t="str">
            <v/>
          </cell>
          <cell r="AS180">
            <v>42348</v>
          </cell>
          <cell r="AU180">
            <v>48368</v>
          </cell>
          <cell r="AV180" t="str">
            <v/>
          </cell>
          <cell r="AW180">
            <v>23069</v>
          </cell>
          <cell r="AX180" t="str">
            <v/>
          </cell>
          <cell r="AY180" t="str">
            <v/>
          </cell>
          <cell r="AZ180">
            <v>31463</v>
          </cell>
          <cell r="BA180" t="str">
            <v/>
          </cell>
          <cell r="BB180">
            <v>412.08180005600002</v>
          </cell>
          <cell r="BC180">
            <v>22</v>
          </cell>
          <cell r="BD180">
            <v>914.95780076000005</v>
          </cell>
          <cell r="BE180" t="str">
            <v/>
          </cell>
          <cell r="BF180">
            <v>1551.5422001060001</v>
          </cell>
          <cell r="BG180" t="str">
            <v/>
          </cell>
          <cell r="BH180">
            <v>612</v>
          </cell>
          <cell r="BI180">
            <v>22</v>
          </cell>
          <cell r="BJ180">
            <v>22</v>
          </cell>
        </row>
        <row r="181">
          <cell r="A181" t="str">
            <v>5HC</v>
          </cell>
          <cell r="B181" t="str">
            <v>Q15</v>
          </cell>
          <cell r="C181" t="str">
            <v/>
          </cell>
          <cell r="D181" t="str">
            <v/>
          </cell>
          <cell r="E181">
            <v>1</v>
          </cell>
          <cell r="F181">
            <v>1</v>
          </cell>
          <cell r="G181">
            <v>1</v>
          </cell>
          <cell r="H181">
            <v>0</v>
          </cell>
          <cell r="J181">
            <v>0</v>
          </cell>
          <cell r="K181">
            <v>15.954199665999999</v>
          </cell>
          <cell r="L181">
            <v>340.8961993480001</v>
          </cell>
          <cell r="M181" t="str">
            <v/>
          </cell>
          <cell r="N181">
            <v>0</v>
          </cell>
          <cell r="Q181" t="str">
            <v/>
          </cell>
          <cell r="R181" t="str">
            <v/>
          </cell>
          <cell r="S181">
            <v>31</v>
          </cell>
          <cell r="X181">
            <v>1</v>
          </cell>
          <cell r="Y181">
            <v>0.96153846153846156</v>
          </cell>
          <cell r="Z181">
            <v>0.92307692307692313</v>
          </cell>
          <cell r="AA181">
            <v>0</v>
          </cell>
          <cell r="AB181" t="str">
            <v/>
          </cell>
          <cell r="AD181">
            <v>1</v>
          </cell>
          <cell r="AE181">
            <v>76</v>
          </cell>
          <cell r="AF181">
            <v>0.77358490566037741</v>
          </cell>
          <cell r="AG181">
            <v>0</v>
          </cell>
          <cell r="AH181" t="str">
            <v/>
          </cell>
          <cell r="AI181">
            <v>2</v>
          </cell>
          <cell r="AJ181">
            <v>23</v>
          </cell>
          <cell r="AK181">
            <v>1064.0602807000648</v>
          </cell>
          <cell r="AL181">
            <v>0.17741935483870969</v>
          </cell>
          <cell r="AM181">
            <v>0.23218907505789402</v>
          </cell>
          <cell r="AN181">
            <v>0.18518518518518517</v>
          </cell>
          <cell r="AO181">
            <v>64</v>
          </cell>
          <cell r="AQ181">
            <v>24990</v>
          </cell>
          <cell r="AR181" t="str">
            <v/>
          </cell>
          <cell r="AS181">
            <v>40655</v>
          </cell>
          <cell r="AU181">
            <v>19482</v>
          </cell>
          <cell r="AV181" t="str">
            <v/>
          </cell>
          <cell r="AW181">
            <v>9206</v>
          </cell>
          <cell r="AX181" t="str">
            <v/>
          </cell>
          <cell r="AY181" t="str">
            <v/>
          </cell>
          <cell r="AZ181">
            <v>11054</v>
          </cell>
          <cell r="BA181" t="str">
            <v/>
          </cell>
          <cell r="BB181">
            <v>168.51739943199999</v>
          </cell>
          <cell r="BC181">
            <v>6</v>
          </cell>
          <cell r="BD181">
            <v>414.17479909400004</v>
          </cell>
          <cell r="BE181" t="str">
            <v/>
          </cell>
          <cell r="BF181">
            <v>654.55879785699994</v>
          </cell>
          <cell r="BG181" t="str">
            <v/>
          </cell>
          <cell r="BH181">
            <v>338</v>
          </cell>
          <cell r="BI181">
            <v>9</v>
          </cell>
          <cell r="BJ181">
            <v>9</v>
          </cell>
        </row>
        <row r="182">
          <cell r="A182" t="str">
            <v>5HD</v>
          </cell>
          <cell r="B182" t="str">
            <v>Q13</v>
          </cell>
          <cell r="C182" t="str">
            <v/>
          </cell>
          <cell r="D182" t="str">
            <v/>
          </cell>
          <cell r="E182" t="str">
            <v/>
          </cell>
          <cell r="F182">
            <v>1</v>
          </cell>
          <cell r="G182">
            <v>1</v>
          </cell>
          <cell r="H182">
            <v>0</v>
          </cell>
          <cell r="J182">
            <v>0</v>
          </cell>
          <cell r="K182">
            <v>71</v>
          </cell>
          <cell r="L182">
            <v>669.805864208</v>
          </cell>
          <cell r="M182">
            <v>8</v>
          </cell>
          <cell r="N182">
            <v>0</v>
          </cell>
          <cell r="Q182" t="str">
            <v/>
          </cell>
          <cell r="R182" t="str">
            <v/>
          </cell>
          <cell r="S182">
            <v>217</v>
          </cell>
          <cell r="X182">
            <v>1</v>
          </cell>
          <cell r="Y182">
            <v>1</v>
          </cell>
          <cell r="Z182">
            <v>0.95</v>
          </cell>
          <cell r="AA182">
            <v>0</v>
          </cell>
          <cell r="AB182" t="str">
            <v/>
          </cell>
          <cell r="AD182">
            <v>32</v>
          </cell>
          <cell r="AE182">
            <v>307</v>
          </cell>
          <cell r="AF182">
            <v>0.90003602305475505</v>
          </cell>
          <cell r="AG182">
            <v>0</v>
          </cell>
          <cell r="AH182" t="str">
            <v/>
          </cell>
          <cell r="AI182">
            <v>7</v>
          </cell>
          <cell r="AJ182">
            <v>123</v>
          </cell>
          <cell r="AK182">
            <v>813.99437412095642</v>
          </cell>
          <cell r="AL182" t="str">
            <v/>
          </cell>
          <cell r="AM182">
            <v>0.31252958526016822</v>
          </cell>
          <cell r="AN182">
            <v>0.42424242424242425</v>
          </cell>
          <cell r="AO182">
            <v>102</v>
          </cell>
          <cell r="AQ182">
            <v>30107</v>
          </cell>
          <cell r="AR182" t="str">
            <v/>
          </cell>
          <cell r="AS182">
            <v>12484</v>
          </cell>
          <cell r="AU182">
            <v>24681</v>
          </cell>
          <cell r="AV182" t="str">
            <v/>
          </cell>
          <cell r="AW182">
            <v>17494</v>
          </cell>
          <cell r="AX182" t="str">
            <v/>
          </cell>
          <cell r="AY182" t="str">
            <v/>
          </cell>
          <cell r="AZ182">
            <v>16051</v>
          </cell>
          <cell r="BA182" t="str">
            <v/>
          </cell>
          <cell r="BB182">
            <v>200.707480237</v>
          </cell>
          <cell r="BC182" t="str">
            <v/>
          </cell>
          <cell r="BD182">
            <v>522.46691605399997</v>
          </cell>
          <cell r="BE182" t="str">
            <v/>
          </cell>
          <cell r="BF182">
            <v>875.44522856900005</v>
          </cell>
          <cell r="BG182" t="str">
            <v/>
          </cell>
          <cell r="BH182">
            <v>374</v>
          </cell>
          <cell r="BI182">
            <v>104</v>
          </cell>
          <cell r="BJ182">
            <v>0</v>
          </cell>
        </row>
        <row r="183">
          <cell r="A183" t="str">
            <v>5HE</v>
          </cell>
          <cell r="B183" t="str">
            <v>Q13</v>
          </cell>
          <cell r="C183" t="str">
            <v/>
          </cell>
          <cell r="D183" t="str">
            <v/>
          </cell>
          <cell r="E183" t="str">
            <v/>
          </cell>
          <cell r="F183">
            <v>1</v>
          </cell>
          <cell r="G183">
            <v>1</v>
          </cell>
          <cell r="H183">
            <v>0</v>
          </cell>
          <cell r="J183">
            <v>0</v>
          </cell>
          <cell r="K183">
            <v>2.2000000179999999</v>
          </cell>
          <cell r="L183">
            <v>241.01420502800002</v>
          </cell>
          <cell r="M183" t="str">
            <v/>
          </cell>
          <cell r="N183">
            <v>0</v>
          </cell>
          <cell r="Q183" t="str">
            <v/>
          </cell>
          <cell r="R183" t="str">
            <v/>
          </cell>
          <cell r="S183">
            <v>9</v>
          </cell>
          <cell r="X183">
            <v>1</v>
          </cell>
          <cell r="Y183">
            <v>1</v>
          </cell>
          <cell r="Z183">
            <v>0.875</v>
          </cell>
          <cell r="AA183">
            <v>0</v>
          </cell>
          <cell r="AB183" t="str">
            <v/>
          </cell>
          <cell r="AD183">
            <v>11</v>
          </cell>
          <cell r="AE183">
            <v>25</v>
          </cell>
          <cell r="AF183">
            <v>0.69625991688704192</v>
          </cell>
          <cell r="AG183">
            <v>0</v>
          </cell>
          <cell r="AH183" t="str">
            <v/>
          </cell>
          <cell r="AI183">
            <v>5</v>
          </cell>
          <cell r="AJ183">
            <v>75</v>
          </cell>
          <cell r="AK183">
            <v>765.44732805111414</v>
          </cell>
          <cell r="AL183">
            <v>0.184</v>
          </cell>
          <cell r="AM183">
            <v>0.39509971509971509</v>
          </cell>
          <cell r="AN183">
            <v>0.6428571428571429</v>
          </cell>
          <cell r="AO183">
            <v>400</v>
          </cell>
          <cell r="AQ183">
            <v>15027</v>
          </cell>
          <cell r="AR183" t="str">
            <v/>
          </cell>
          <cell r="AS183">
            <v>4980</v>
          </cell>
          <cell r="AU183">
            <v>12093</v>
          </cell>
          <cell r="AV183" t="str">
            <v/>
          </cell>
          <cell r="AW183">
            <v>8808</v>
          </cell>
          <cell r="AX183" t="str">
            <v/>
          </cell>
          <cell r="AY183" t="str">
            <v/>
          </cell>
          <cell r="AZ183">
            <v>6615</v>
          </cell>
          <cell r="BA183" t="str">
            <v/>
          </cell>
          <cell r="BB183">
            <v>155.763636214</v>
          </cell>
          <cell r="BC183">
            <v>40</v>
          </cell>
          <cell r="BD183">
            <v>234.15397699099998</v>
          </cell>
          <cell r="BE183" t="str">
            <v/>
          </cell>
          <cell r="BF183">
            <v>445.45681867799999</v>
          </cell>
          <cell r="BG183">
            <v>38</v>
          </cell>
          <cell r="BH183">
            <v>501</v>
          </cell>
          <cell r="BI183">
            <v>347</v>
          </cell>
          <cell r="BJ183">
            <v>67</v>
          </cell>
        </row>
        <row r="184">
          <cell r="A184" t="str">
            <v>5HF</v>
          </cell>
          <cell r="B184" t="str">
            <v>Q13</v>
          </cell>
          <cell r="C184" t="str">
            <v/>
          </cell>
          <cell r="D184" t="str">
            <v/>
          </cell>
          <cell r="E184" t="str">
            <v/>
          </cell>
          <cell r="F184">
            <v>1</v>
          </cell>
          <cell r="G184">
            <v>1</v>
          </cell>
          <cell r="H184">
            <v>0</v>
          </cell>
          <cell r="J184">
            <v>0</v>
          </cell>
          <cell r="K184">
            <v>2.800000072</v>
          </cell>
          <cell r="L184">
            <v>371.29007963700008</v>
          </cell>
          <cell r="M184">
            <v>0</v>
          </cell>
          <cell r="N184">
            <v>0</v>
          </cell>
          <cell r="Q184" t="str">
            <v/>
          </cell>
          <cell r="R184" t="str">
            <v/>
          </cell>
          <cell r="S184">
            <v>3</v>
          </cell>
          <cell r="X184">
            <v>1</v>
          </cell>
          <cell r="Y184">
            <v>0.98039215686274506</v>
          </cell>
          <cell r="Z184">
            <v>0.96666666666666667</v>
          </cell>
          <cell r="AA184">
            <v>0</v>
          </cell>
          <cell r="AB184" t="str">
            <v/>
          </cell>
          <cell r="AD184">
            <v>6</v>
          </cell>
          <cell r="AE184">
            <v>46</v>
          </cell>
          <cell r="AF184">
            <v>0.59073215940685819</v>
          </cell>
          <cell r="AG184">
            <v>0</v>
          </cell>
          <cell r="AH184" t="str">
            <v/>
          </cell>
          <cell r="AI184">
            <v>5</v>
          </cell>
          <cell r="AJ184">
            <v>77</v>
          </cell>
          <cell r="AK184">
            <v>1051.8715983561035</v>
          </cell>
          <cell r="AL184">
            <v>0.27756653992395436</v>
          </cell>
          <cell r="AM184">
            <v>0.33051859433640396</v>
          </cell>
          <cell r="AN184">
            <v>0.42857142857142855</v>
          </cell>
          <cell r="AO184">
            <v>2554</v>
          </cell>
          <cell r="AQ184">
            <v>22753</v>
          </cell>
          <cell r="AR184" t="str">
            <v/>
          </cell>
          <cell r="AS184">
            <v>9515</v>
          </cell>
          <cell r="AU184">
            <v>18612</v>
          </cell>
          <cell r="AV184" t="str">
            <v/>
          </cell>
          <cell r="AW184">
            <v>15772</v>
          </cell>
          <cell r="AX184" t="str">
            <v/>
          </cell>
          <cell r="AY184" t="str">
            <v/>
          </cell>
          <cell r="AZ184">
            <v>11653</v>
          </cell>
          <cell r="BA184" t="str">
            <v/>
          </cell>
          <cell r="BB184">
            <v>237.51241334999997</v>
          </cell>
          <cell r="BC184" t="str">
            <v/>
          </cell>
          <cell r="BD184">
            <v>408.49730074000001</v>
          </cell>
          <cell r="BE184" t="str">
            <v/>
          </cell>
          <cell r="BF184">
            <v>774.30665747</v>
          </cell>
          <cell r="BG184" t="str">
            <v/>
          </cell>
          <cell r="BH184">
            <v>929</v>
          </cell>
          <cell r="BI184">
            <v>663</v>
          </cell>
          <cell r="BJ184">
            <v>239</v>
          </cell>
        </row>
        <row r="185">
          <cell r="A185" t="str">
            <v>5HG</v>
          </cell>
          <cell r="B185" t="str">
            <v>Q14</v>
          </cell>
          <cell r="C185" t="str">
            <v/>
          </cell>
          <cell r="D185" t="str">
            <v/>
          </cell>
          <cell r="E185">
            <v>1</v>
          </cell>
          <cell r="F185">
            <v>1</v>
          </cell>
          <cell r="G185">
            <v>1</v>
          </cell>
          <cell r="H185">
            <v>0</v>
          </cell>
          <cell r="J185">
            <v>0</v>
          </cell>
          <cell r="K185">
            <v>20.630699767999999</v>
          </cell>
          <cell r="L185">
            <v>984.10069339799998</v>
          </cell>
          <cell r="M185" t="str">
            <v/>
          </cell>
          <cell r="N185">
            <v>0</v>
          </cell>
          <cell r="Q185" t="str">
            <v/>
          </cell>
          <cell r="R185" t="str">
            <v/>
          </cell>
          <cell r="S185">
            <v>410</v>
          </cell>
          <cell r="X185">
            <v>0.9939393939393939</v>
          </cell>
          <cell r="Y185">
            <v>1</v>
          </cell>
          <cell r="Z185">
            <v>0.7857142857142857</v>
          </cell>
          <cell r="AA185">
            <v>0</v>
          </cell>
          <cell r="AB185" t="str">
            <v/>
          </cell>
          <cell r="AD185">
            <v>21</v>
          </cell>
          <cell r="AE185">
            <v>503</v>
          </cell>
          <cell r="AF185">
            <v>0.84316888851150551</v>
          </cell>
          <cell r="AG185">
            <v>0</v>
          </cell>
          <cell r="AH185" t="str">
            <v/>
          </cell>
          <cell r="AI185">
            <v>4</v>
          </cell>
          <cell r="AJ185">
            <v>990</v>
          </cell>
          <cell r="AK185">
            <v>1015.6090801646493</v>
          </cell>
          <cell r="AL185" t="str">
            <v/>
          </cell>
          <cell r="AM185">
            <v>0.26437403947472543</v>
          </cell>
          <cell r="AN185">
            <v>0.3</v>
          </cell>
          <cell r="AO185">
            <v>300</v>
          </cell>
          <cell r="AQ185">
            <v>67192</v>
          </cell>
          <cell r="AR185" t="str">
            <v/>
          </cell>
          <cell r="AS185">
            <v>40539</v>
          </cell>
          <cell r="AU185">
            <v>54870</v>
          </cell>
          <cell r="AV185" t="str">
            <v/>
          </cell>
          <cell r="AW185">
            <v>36527</v>
          </cell>
          <cell r="AX185" t="str">
            <v/>
          </cell>
          <cell r="AY185" t="str">
            <v/>
          </cell>
          <cell r="AZ185">
            <v>33162</v>
          </cell>
          <cell r="BA185" t="str">
            <v/>
          </cell>
          <cell r="BB185">
            <v>492.52809053600004</v>
          </cell>
          <cell r="BC185">
            <v>61.006298294000004</v>
          </cell>
          <cell r="BD185">
            <v>1265.3671293899999</v>
          </cell>
          <cell r="BE185">
            <v>0.50999998899999999</v>
          </cell>
          <cell r="BF185">
            <v>1571.3418949749998</v>
          </cell>
          <cell r="BG185" t="str">
            <v/>
          </cell>
          <cell r="BH185">
            <v>307</v>
          </cell>
          <cell r="BI185">
            <v>305</v>
          </cell>
          <cell r="BJ185">
            <v>0</v>
          </cell>
        </row>
        <row r="186">
          <cell r="A186" t="str">
            <v>5HH</v>
          </cell>
          <cell r="B186" t="str">
            <v>Q12</v>
          </cell>
          <cell r="C186" t="str">
            <v/>
          </cell>
          <cell r="D186" t="str">
            <v/>
          </cell>
          <cell r="E186" t="str">
            <v/>
          </cell>
          <cell r="F186">
            <v>1</v>
          </cell>
          <cell r="G186">
            <v>1</v>
          </cell>
          <cell r="H186">
            <v>0</v>
          </cell>
          <cell r="J186">
            <v>1</v>
          </cell>
          <cell r="K186">
            <v>44</v>
          </cell>
          <cell r="L186">
            <v>0.68999999100000009</v>
          </cell>
          <cell r="M186">
            <v>9</v>
          </cell>
          <cell r="N186">
            <v>0</v>
          </cell>
          <cell r="Q186">
            <v>1</v>
          </cell>
          <cell r="R186">
            <v>0</v>
          </cell>
          <cell r="S186">
            <v>38</v>
          </cell>
          <cell r="X186">
            <v>1</v>
          </cell>
          <cell r="Y186">
            <v>0.91666666666666663</v>
          </cell>
          <cell r="Z186">
            <v>0.88888888888888884</v>
          </cell>
          <cell r="AA186">
            <v>0</v>
          </cell>
          <cell r="AB186" t="str">
            <v/>
          </cell>
          <cell r="AD186">
            <v>24</v>
          </cell>
          <cell r="AE186">
            <v>232</v>
          </cell>
          <cell r="AF186">
            <v>0.84152229480261287</v>
          </cell>
          <cell r="AG186">
            <v>0</v>
          </cell>
          <cell r="AH186" t="str">
            <v/>
          </cell>
          <cell r="AI186">
            <v>7.6</v>
          </cell>
          <cell r="AJ186">
            <v>103</v>
          </cell>
          <cell r="AK186">
            <v>710.8151880511067</v>
          </cell>
          <cell r="AL186">
            <v>0.20141342756183744</v>
          </cell>
          <cell r="AM186">
            <v>0.3280007561704692</v>
          </cell>
          <cell r="AN186">
            <v>0.33333333333333331</v>
          </cell>
          <cell r="AO186">
            <v>58</v>
          </cell>
          <cell r="AQ186">
            <v>18477</v>
          </cell>
          <cell r="AR186" t="str">
            <v/>
          </cell>
          <cell r="AS186">
            <v>14543</v>
          </cell>
          <cell r="AU186">
            <v>17454</v>
          </cell>
          <cell r="AV186" t="str">
            <v/>
          </cell>
          <cell r="AW186">
            <v>10925</v>
          </cell>
          <cell r="AX186" t="str">
            <v/>
          </cell>
          <cell r="AY186" t="str">
            <v/>
          </cell>
          <cell r="AZ186">
            <v>12072</v>
          </cell>
          <cell r="BA186" t="str">
            <v/>
          </cell>
          <cell r="BB186">
            <v>94.567299958999996</v>
          </cell>
          <cell r="BC186">
            <v>91</v>
          </cell>
          <cell r="BD186">
            <v>60.94339987</v>
          </cell>
          <cell r="BE186">
            <v>48</v>
          </cell>
          <cell r="BF186">
            <v>431.43679979000001</v>
          </cell>
          <cell r="BG186">
            <v>413</v>
          </cell>
          <cell r="BH186">
            <v>1050</v>
          </cell>
          <cell r="BI186">
            <v>1050</v>
          </cell>
          <cell r="BJ186">
            <v>0</v>
          </cell>
        </row>
        <row r="187">
          <cell r="A187" t="str">
            <v>5HJ</v>
          </cell>
          <cell r="B187" t="str">
            <v>Q12</v>
          </cell>
          <cell r="C187" t="str">
            <v/>
          </cell>
          <cell r="D187" t="str">
            <v/>
          </cell>
          <cell r="E187" t="str">
            <v/>
          </cell>
          <cell r="F187">
            <v>1</v>
          </cell>
          <cell r="G187">
            <v>1</v>
          </cell>
          <cell r="H187">
            <v>0</v>
          </cell>
          <cell r="J187">
            <v>2</v>
          </cell>
          <cell r="K187">
            <v>41.006</v>
          </cell>
          <cell r="L187">
            <v>7.1134999989999992</v>
          </cell>
          <cell r="M187" t="str">
            <v/>
          </cell>
          <cell r="N187">
            <v>0</v>
          </cell>
          <cell r="Q187" t="str">
            <v/>
          </cell>
          <cell r="R187" t="str">
            <v/>
          </cell>
          <cell r="S187">
            <v>90</v>
          </cell>
          <cell r="X187">
            <v>0.99212598425196852</v>
          </cell>
          <cell r="Y187">
            <v>0.97619047619047616</v>
          </cell>
          <cell r="Z187">
            <v>0.9285714285714286</v>
          </cell>
          <cell r="AA187">
            <v>0</v>
          </cell>
          <cell r="AB187" t="str">
            <v/>
          </cell>
          <cell r="AD187">
            <v>39</v>
          </cell>
          <cell r="AE187">
            <v>259</v>
          </cell>
          <cell r="AF187">
            <v>0.85301030555053337</v>
          </cell>
          <cell r="AG187">
            <v>0</v>
          </cell>
          <cell r="AH187" t="str">
            <v/>
          </cell>
          <cell r="AI187">
            <v>4</v>
          </cell>
          <cell r="AJ187">
            <v>131</v>
          </cell>
          <cell r="AK187">
            <v>1499.524049498852</v>
          </cell>
          <cell r="AL187">
            <v>0.12079207920792079</v>
          </cell>
          <cell r="AM187">
            <v>0.27600360810665431</v>
          </cell>
          <cell r="AN187">
            <v>0.34782608695652173</v>
          </cell>
          <cell r="AO187">
            <v>113</v>
          </cell>
          <cell r="AQ187">
            <v>25576</v>
          </cell>
          <cell r="AR187" t="str">
            <v/>
          </cell>
          <cell r="AS187">
            <v>15216</v>
          </cell>
          <cell r="AU187">
            <v>22560</v>
          </cell>
          <cell r="AV187" t="str">
            <v/>
          </cell>
          <cell r="AW187">
            <v>15543</v>
          </cell>
          <cell r="AX187" t="str">
            <v/>
          </cell>
          <cell r="AY187" t="str">
            <v/>
          </cell>
          <cell r="AZ187">
            <v>14634</v>
          </cell>
          <cell r="BA187" t="str">
            <v/>
          </cell>
          <cell r="BB187">
            <v>13.506799987999999</v>
          </cell>
          <cell r="BC187" t="str">
            <v/>
          </cell>
          <cell r="BD187">
            <v>31.365799966000001</v>
          </cell>
          <cell r="BE187" t="str">
            <v/>
          </cell>
          <cell r="BF187">
            <v>81.279099941999988</v>
          </cell>
          <cell r="BG187" t="str">
            <v/>
          </cell>
          <cell r="BH187">
            <v>308</v>
          </cell>
          <cell r="BI187">
            <v>308</v>
          </cell>
          <cell r="BJ187">
            <v>0</v>
          </cell>
        </row>
        <row r="188">
          <cell r="A188" t="str">
            <v>5HK</v>
          </cell>
          <cell r="B188" t="str">
            <v>Q12</v>
          </cell>
          <cell r="C188" t="str">
            <v/>
          </cell>
          <cell r="D188" t="str">
            <v/>
          </cell>
          <cell r="E188" t="str">
            <v/>
          </cell>
          <cell r="F188">
            <v>1</v>
          </cell>
          <cell r="G188">
            <v>1</v>
          </cell>
          <cell r="H188">
            <v>0</v>
          </cell>
          <cell r="J188">
            <v>3</v>
          </cell>
          <cell r="K188">
            <v>69</v>
          </cell>
          <cell r="L188">
            <v>4.0600000029999999</v>
          </cell>
          <cell r="M188" t="str">
            <v/>
          </cell>
          <cell r="N188">
            <v>0</v>
          </cell>
          <cell r="Q188" t="str">
            <v/>
          </cell>
          <cell r="R188" t="str">
            <v/>
          </cell>
          <cell r="S188">
            <v>57</v>
          </cell>
          <cell r="X188">
            <v>1</v>
          </cell>
          <cell r="Y188">
            <v>0.87951807228915657</v>
          </cell>
          <cell r="Z188">
            <v>0.8</v>
          </cell>
          <cell r="AA188">
            <v>0</v>
          </cell>
          <cell r="AB188" t="str">
            <v/>
          </cell>
          <cell r="AD188">
            <v>39</v>
          </cell>
          <cell r="AE188">
            <v>277</v>
          </cell>
          <cell r="AF188">
            <v>0.98130142109199703</v>
          </cell>
          <cell r="AG188">
            <v>0</v>
          </cell>
          <cell r="AH188" t="str">
            <v/>
          </cell>
          <cell r="AI188">
            <v>5</v>
          </cell>
          <cell r="AJ188">
            <v>110</v>
          </cell>
          <cell r="AK188">
            <v>605.48043556300115</v>
          </cell>
          <cell r="AL188" t="str">
            <v/>
          </cell>
          <cell r="AM188">
            <v>0.28763461923542366</v>
          </cell>
          <cell r="AN188">
            <v>0.42307692307692307</v>
          </cell>
          <cell r="AO188">
            <v>203</v>
          </cell>
          <cell r="AQ188">
            <v>26890</v>
          </cell>
          <cell r="AR188" t="str">
            <v/>
          </cell>
          <cell r="AS188">
            <v>17684</v>
          </cell>
          <cell r="AU188">
            <v>22964</v>
          </cell>
          <cell r="AV188" t="str">
            <v/>
          </cell>
          <cell r="AW188">
            <v>16865</v>
          </cell>
          <cell r="AX188" t="str">
            <v/>
          </cell>
          <cell r="AY188" t="str">
            <v/>
          </cell>
          <cell r="AZ188">
            <v>17650</v>
          </cell>
          <cell r="BA188" t="str">
            <v/>
          </cell>
          <cell r="BB188">
            <v>6.3102000149999995</v>
          </cell>
          <cell r="BC188" t="str">
            <v/>
          </cell>
          <cell r="BD188">
            <v>4.9516000450000002</v>
          </cell>
          <cell r="BE188" t="str">
            <v/>
          </cell>
          <cell r="BF188">
            <v>4.6032000760000003</v>
          </cell>
          <cell r="BG188" t="str">
            <v/>
          </cell>
          <cell r="BH188">
            <v>447</v>
          </cell>
          <cell r="BI188">
            <v>443</v>
          </cell>
          <cell r="BJ188">
            <v>0</v>
          </cell>
        </row>
        <row r="189">
          <cell r="A189" t="str">
            <v>5HL</v>
          </cell>
          <cell r="B189" t="str">
            <v>Q12</v>
          </cell>
          <cell r="C189" t="str">
            <v/>
          </cell>
          <cell r="D189" t="str">
            <v/>
          </cell>
          <cell r="E189" t="str">
            <v/>
          </cell>
          <cell r="F189">
            <v>1</v>
          </cell>
          <cell r="G189">
            <v>1</v>
          </cell>
          <cell r="H189">
            <v>0</v>
          </cell>
          <cell r="J189">
            <v>0</v>
          </cell>
          <cell r="K189">
            <v>55.006</v>
          </cell>
          <cell r="L189">
            <v>14.273500012</v>
          </cell>
          <cell r="M189" t="str">
            <v/>
          </cell>
          <cell r="N189">
            <v>0</v>
          </cell>
          <cell r="Q189" t="str">
            <v/>
          </cell>
          <cell r="R189" t="str">
            <v/>
          </cell>
          <cell r="S189">
            <v>95</v>
          </cell>
          <cell r="X189">
            <v>1</v>
          </cell>
          <cell r="Y189">
            <v>0.91379310344827591</v>
          </cell>
          <cell r="Z189">
            <v>0.66666666666666663</v>
          </cell>
          <cell r="AA189">
            <v>0</v>
          </cell>
          <cell r="AB189" t="str">
            <v/>
          </cell>
          <cell r="AD189">
            <v>39</v>
          </cell>
          <cell r="AE189">
            <v>219</v>
          </cell>
          <cell r="AF189">
            <v>0.91239638281838731</v>
          </cell>
          <cell r="AG189">
            <v>0</v>
          </cell>
          <cell r="AH189" t="str">
            <v/>
          </cell>
          <cell r="AI189">
            <v>6</v>
          </cell>
          <cell r="AJ189">
            <v>508</v>
          </cell>
          <cell r="AK189">
            <v>933.86904115539141</v>
          </cell>
          <cell r="AL189">
            <v>0.1630901287553648</v>
          </cell>
          <cell r="AM189">
            <v>0.39125784064556429</v>
          </cell>
          <cell r="AN189">
            <v>0.29629629629629628</v>
          </cell>
          <cell r="AO189">
            <v>36</v>
          </cell>
          <cell r="AQ189">
            <v>22099</v>
          </cell>
          <cell r="AR189" t="str">
            <v/>
          </cell>
          <cell r="AS189">
            <v>17296</v>
          </cell>
          <cell r="AU189">
            <v>20522</v>
          </cell>
          <cell r="AV189" t="str">
            <v/>
          </cell>
          <cell r="AW189">
            <v>13678</v>
          </cell>
          <cell r="AX189" t="str">
            <v/>
          </cell>
          <cell r="AY189" t="str">
            <v/>
          </cell>
          <cell r="AZ189">
            <v>16029</v>
          </cell>
          <cell r="BA189" t="str">
            <v/>
          </cell>
          <cell r="BB189">
            <v>2.3340000569999999</v>
          </cell>
          <cell r="BC189" t="str">
            <v/>
          </cell>
          <cell r="BD189">
            <v>9.9034001790000001</v>
          </cell>
          <cell r="BE189" t="str">
            <v/>
          </cell>
          <cell r="BF189">
            <v>7.5543003010000005</v>
          </cell>
          <cell r="BG189" t="str">
            <v/>
          </cell>
          <cell r="BH189">
            <v>374</v>
          </cell>
          <cell r="BI189">
            <v>374</v>
          </cell>
          <cell r="BJ189">
            <v>304</v>
          </cell>
        </row>
        <row r="190">
          <cell r="A190" t="str">
            <v>5HM</v>
          </cell>
          <cell r="B190" t="str">
            <v>Q12</v>
          </cell>
          <cell r="C190" t="str">
            <v/>
          </cell>
          <cell r="D190" t="str">
            <v/>
          </cell>
          <cell r="E190" t="str">
            <v/>
          </cell>
          <cell r="F190">
            <v>1</v>
          </cell>
          <cell r="G190">
            <v>1</v>
          </cell>
          <cell r="H190">
            <v>0</v>
          </cell>
          <cell r="J190">
            <v>3</v>
          </cell>
          <cell r="K190">
            <v>69.006</v>
          </cell>
          <cell r="L190">
            <v>1.7135000089999999</v>
          </cell>
          <cell r="M190" t="str">
            <v/>
          </cell>
          <cell r="N190">
            <v>0</v>
          </cell>
          <cell r="Q190" t="str">
            <v/>
          </cell>
          <cell r="R190" t="str">
            <v/>
          </cell>
          <cell r="S190">
            <v>22</v>
          </cell>
          <cell r="X190">
            <v>1</v>
          </cell>
          <cell r="Y190">
            <v>0.98148148148148151</v>
          </cell>
          <cell r="Z190">
            <v>0.8125</v>
          </cell>
          <cell r="AA190">
            <v>0</v>
          </cell>
          <cell r="AB190" t="str">
            <v/>
          </cell>
          <cell r="AD190">
            <v>43</v>
          </cell>
          <cell r="AE190">
            <v>320</v>
          </cell>
          <cell r="AF190">
            <v>0.8789037603569152</v>
          </cell>
          <cell r="AG190">
            <v>0</v>
          </cell>
          <cell r="AH190" t="str">
            <v/>
          </cell>
          <cell r="AI190">
            <v>7</v>
          </cell>
          <cell r="AJ190">
            <v>248</v>
          </cell>
          <cell r="AK190">
            <v>420.85807591680242</v>
          </cell>
          <cell r="AL190">
            <v>0.10093896713615023</v>
          </cell>
          <cell r="AM190">
            <v>0.27642684401451029</v>
          </cell>
          <cell r="AN190">
            <v>0.23809523809523808</v>
          </cell>
          <cell r="AO190">
            <v>38</v>
          </cell>
          <cell r="AQ190">
            <v>27429</v>
          </cell>
          <cell r="AR190" t="str">
            <v/>
          </cell>
          <cell r="AS190">
            <v>19826</v>
          </cell>
          <cell r="AU190">
            <v>24873</v>
          </cell>
          <cell r="AV190" t="str">
            <v/>
          </cell>
          <cell r="AW190">
            <v>14106</v>
          </cell>
          <cell r="AX190" t="str">
            <v/>
          </cell>
          <cell r="AY190" t="str">
            <v/>
          </cell>
          <cell r="AZ190">
            <v>14486</v>
          </cell>
          <cell r="BA190" t="str">
            <v/>
          </cell>
          <cell r="BB190">
            <v>108.60880004500001</v>
          </cell>
          <cell r="BC190" t="str">
            <v/>
          </cell>
          <cell r="BD190">
            <v>35.881800138000003</v>
          </cell>
          <cell r="BE190" t="str">
            <v/>
          </cell>
          <cell r="BF190">
            <v>199.31110023599999</v>
          </cell>
          <cell r="BG190" t="str">
            <v/>
          </cell>
          <cell r="BH190">
            <v>620</v>
          </cell>
          <cell r="BI190">
            <v>149</v>
          </cell>
          <cell r="BJ190">
            <v>0</v>
          </cell>
        </row>
        <row r="191">
          <cell r="A191" t="str">
            <v>5HN</v>
          </cell>
          <cell r="B191" t="str">
            <v>Q24</v>
          </cell>
          <cell r="C191" t="str">
            <v/>
          </cell>
          <cell r="D191" t="str">
            <v/>
          </cell>
          <cell r="E191">
            <v>1</v>
          </cell>
          <cell r="F191">
            <v>1</v>
          </cell>
          <cell r="G191">
            <v>1</v>
          </cell>
          <cell r="H191">
            <v>0</v>
          </cell>
          <cell r="J191">
            <v>0</v>
          </cell>
          <cell r="K191">
            <v>28.606499970000002</v>
          </cell>
          <cell r="L191">
            <v>180.737699916</v>
          </cell>
          <cell r="M191" t="str">
            <v/>
          </cell>
          <cell r="N191">
            <v>0</v>
          </cell>
          <cell r="Q191" t="str">
            <v/>
          </cell>
          <cell r="R191" t="str">
            <v/>
          </cell>
          <cell r="S191">
            <v>21</v>
          </cell>
          <cell r="X191">
            <v>1</v>
          </cell>
          <cell r="Y191">
            <v>1</v>
          </cell>
          <cell r="Z191">
            <v>1</v>
          </cell>
          <cell r="AA191">
            <v>0</v>
          </cell>
          <cell r="AB191" t="str">
            <v/>
          </cell>
          <cell r="AD191">
            <v>31</v>
          </cell>
          <cell r="AE191">
            <v>270</v>
          </cell>
          <cell r="AF191">
            <v>0.97452054794520548</v>
          </cell>
          <cell r="AG191">
            <v>0</v>
          </cell>
          <cell r="AH191" t="str">
            <v/>
          </cell>
          <cell r="AI191">
            <v>3</v>
          </cell>
          <cell r="AJ191">
            <v>0</v>
          </cell>
          <cell r="AK191">
            <v>613.37675534715174</v>
          </cell>
          <cell r="AL191" t="str">
            <v/>
          </cell>
          <cell r="AM191">
            <v>0.29999750915385959</v>
          </cell>
          <cell r="AN191">
            <v>0.22222222222222221</v>
          </cell>
          <cell r="AO191">
            <v>-1991</v>
          </cell>
          <cell r="AQ191">
            <v>20555</v>
          </cell>
          <cell r="AR191" t="str">
            <v/>
          </cell>
          <cell r="AS191">
            <v>11301</v>
          </cell>
          <cell r="AU191">
            <v>16737.400000000001</v>
          </cell>
          <cell r="AV191" t="str">
            <v/>
          </cell>
          <cell r="AW191">
            <v>12750</v>
          </cell>
          <cell r="AX191" t="str">
            <v/>
          </cell>
          <cell r="AY191" t="str">
            <v/>
          </cell>
          <cell r="AZ191">
            <v>9164</v>
          </cell>
          <cell r="BA191" t="str">
            <v/>
          </cell>
          <cell r="BB191">
            <v>212.51259918299999</v>
          </cell>
          <cell r="BC191">
            <v>1.3599999700000001</v>
          </cell>
          <cell r="BD191">
            <v>366.82319872599999</v>
          </cell>
          <cell r="BE191">
            <v>0.33999999199999997</v>
          </cell>
          <cell r="BF191">
            <v>716.3346998720001</v>
          </cell>
          <cell r="BG191" t="str">
            <v/>
          </cell>
          <cell r="BH191">
            <v>149</v>
          </cell>
          <cell r="BI191">
            <v>149</v>
          </cell>
          <cell r="BJ191">
            <v>0</v>
          </cell>
        </row>
        <row r="192">
          <cell r="A192" t="str">
            <v>5HP</v>
          </cell>
          <cell r="B192" t="str">
            <v>Q13</v>
          </cell>
          <cell r="C192" t="str">
            <v/>
          </cell>
          <cell r="D192" t="str">
            <v/>
          </cell>
          <cell r="E192">
            <v>1</v>
          </cell>
          <cell r="F192">
            <v>1</v>
          </cell>
          <cell r="G192">
            <v>1</v>
          </cell>
          <cell r="H192">
            <v>1</v>
          </cell>
          <cell r="J192">
            <v>0</v>
          </cell>
          <cell r="K192">
            <v>13</v>
          </cell>
          <cell r="L192">
            <v>741.18188510300001</v>
          </cell>
          <cell r="M192">
            <v>0</v>
          </cell>
          <cell r="N192">
            <v>0</v>
          </cell>
          <cell r="Q192" t="str">
            <v/>
          </cell>
          <cell r="R192" t="str">
            <v/>
          </cell>
          <cell r="S192">
            <v>20</v>
          </cell>
          <cell r="X192">
            <v>1</v>
          </cell>
          <cell r="Y192">
            <v>1</v>
          </cell>
          <cell r="Z192">
            <v>1</v>
          </cell>
          <cell r="AA192">
            <v>0</v>
          </cell>
          <cell r="AB192" t="str">
            <v/>
          </cell>
          <cell r="AD192">
            <v>17</v>
          </cell>
          <cell r="AE192">
            <v>78</v>
          </cell>
          <cell r="AF192">
            <v>0.57750759878419455</v>
          </cell>
          <cell r="AG192">
            <v>0</v>
          </cell>
          <cell r="AH192" t="str">
            <v/>
          </cell>
          <cell r="AI192">
            <v>4</v>
          </cell>
          <cell r="AJ192">
            <v>18</v>
          </cell>
          <cell r="AK192">
            <v>1121.1302507270568</v>
          </cell>
          <cell r="AL192">
            <v>0.38709677419354838</v>
          </cell>
          <cell r="AM192">
            <v>0.3512334824770626</v>
          </cell>
          <cell r="AN192">
            <v>0.56666666666666665</v>
          </cell>
          <cell r="AO192">
            <v>974</v>
          </cell>
          <cell r="AQ192">
            <v>28900</v>
          </cell>
          <cell r="AR192" t="str">
            <v/>
          </cell>
          <cell r="AS192">
            <v>15826</v>
          </cell>
          <cell r="AU192">
            <v>22609</v>
          </cell>
          <cell r="AV192" t="str">
            <v/>
          </cell>
          <cell r="AW192">
            <v>19480</v>
          </cell>
          <cell r="AX192" t="str">
            <v/>
          </cell>
          <cell r="AY192" t="str">
            <v/>
          </cell>
          <cell r="AZ192">
            <v>17911</v>
          </cell>
          <cell r="BA192" t="str">
            <v/>
          </cell>
          <cell r="BB192">
            <v>295.09863712599997</v>
          </cell>
          <cell r="BC192" t="str">
            <v/>
          </cell>
          <cell r="BD192">
            <v>497.74123666700001</v>
          </cell>
          <cell r="BE192" t="str">
            <v/>
          </cell>
          <cell r="BF192">
            <v>905.56903956799999</v>
          </cell>
          <cell r="BG192" t="str">
            <v/>
          </cell>
          <cell r="BH192">
            <v>1531</v>
          </cell>
          <cell r="BI192">
            <v>438</v>
          </cell>
          <cell r="BJ192">
            <v>400</v>
          </cell>
        </row>
        <row r="193">
          <cell r="A193" t="str">
            <v>5HQ</v>
          </cell>
          <cell r="B193" t="str">
            <v>Q14</v>
          </cell>
          <cell r="C193" t="str">
            <v/>
          </cell>
          <cell r="D193" t="str">
            <v/>
          </cell>
          <cell r="E193">
            <v>1</v>
          </cell>
          <cell r="F193">
            <v>1</v>
          </cell>
          <cell r="G193">
            <v>1</v>
          </cell>
          <cell r="H193">
            <v>0</v>
          </cell>
          <cell r="J193">
            <v>0</v>
          </cell>
          <cell r="K193">
            <v>15.529999966</v>
          </cell>
          <cell r="L193">
            <v>328.78215626299999</v>
          </cell>
          <cell r="M193">
            <v>0</v>
          </cell>
          <cell r="N193">
            <v>0</v>
          </cell>
          <cell r="Q193" t="str">
            <v/>
          </cell>
          <cell r="R193">
            <v>0.86755952380952384</v>
          </cell>
          <cell r="S193">
            <v>491</v>
          </cell>
          <cell r="X193">
            <v>1</v>
          </cell>
          <cell r="Y193">
            <v>1</v>
          </cell>
          <cell r="Z193">
            <v>0.90322580645161288</v>
          </cell>
          <cell r="AA193">
            <v>0</v>
          </cell>
          <cell r="AB193" t="str">
            <v/>
          </cell>
          <cell r="AD193">
            <v>0</v>
          </cell>
          <cell r="AE193">
            <v>292</v>
          </cell>
          <cell r="AF193">
            <v>0.59519089890545551</v>
          </cell>
          <cell r="AG193">
            <v>0</v>
          </cell>
          <cell r="AH193" t="str">
            <v/>
          </cell>
          <cell r="AI193">
            <v>0</v>
          </cell>
          <cell r="AJ193">
            <v>136</v>
          </cell>
          <cell r="AK193">
            <v>1031.977925810447</v>
          </cell>
          <cell r="AL193">
            <v>0.24756756756756756</v>
          </cell>
          <cell r="AM193">
            <v>0.23737404898978154</v>
          </cell>
          <cell r="AN193">
            <v>0.67164179104477617</v>
          </cell>
          <cell r="AO193">
            <v>328</v>
          </cell>
          <cell r="AQ193">
            <v>57592</v>
          </cell>
          <cell r="AR193" t="str">
            <v/>
          </cell>
          <cell r="AS193">
            <v>29564</v>
          </cell>
          <cell r="AU193">
            <v>50053</v>
          </cell>
          <cell r="AV193" t="str">
            <v/>
          </cell>
          <cell r="AW193">
            <v>21556</v>
          </cell>
          <cell r="AX193" t="str">
            <v/>
          </cell>
          <cell r="AY193" t="str">
            <v/>
          </cell>
          <cell r="AZ193">
            <v>27806</v>
          </cell>
          <cell r="BA193" t="str">
            <v/>
          </cell>
          <cell r="BB193">
            <v>423.95078458600005</v>
          </cell>
          <cell r="BC193">
            <v>2.9899999560000001</v>
          </cell>
          <cell r="BD193">
            <v>978.72568261399999</v>
          </cell>
          <cell r="BE193">
            <v>0.33999999199999997</v>
          </cell>
          <cell r="BF193">
            <v>1342.1955056429999</v>
          </cell>
          <cell r="BG193" t="str">
            <v/>
          </cell>
          <cell r="BH193">
            <v>113</v>
          </cell>
          <cell r="BI193">
            <v>474</v>
          </cell>
          <cell r="BJ193">
            <v>0</v>
          </cell>
        </row>
        <row r="194">
          <cell r="A194" t="str">
            <v>5HR</v>
          </cell>
          <cell r="B194" t="str">
            <v>Q26</v>
          </cell>
          <cell r="C194" t="str">
            <v/>
          </cell>
          <cell r="D194" t="str">
            <v/>
          </cell>
          <cell r="E194">
            <v>1</v>
          </cell>
          <cell r="F194">
            <v>1</v>
          </cell>
          <cell r="G194">
            <v>1</v>
          </cell>
          <cell r="H194">
            <v>0</v>
          </cell>
          <cell r="J194">
            <v>0</v>
          </cell>
          <cell r="K194">
            <v>1.0380000020000002</v>
          </cell>
          <cell r="L194">
            <v>1362.5198999899999</v>
          </cell>
          <cell r="M194" t="str">
            <v/>
          </cell>
          <cell r="N194">
            <v>0</v>
          </cell>
          <cell r="Q194" t="str">
            <v/>
          </cell>
          <cell r="R194" t="str">
            <v/>
          </cell>
          <cell r="S194">
            <v>273</v>
          </cell>
          <cell r="X194">
            <v>1</v>
          </cell>
          <cell r="Y194">
            <v>1</v>
          </cell>
          <cell r="Z194">
            <v>0.90909090909090906</v>
          </cell>
          <cell r="AA194">
            <v>0</v>
          </cell>
          <cell r="AB194" t="str">
            <v/>
          </cell>
          <cell r="AD194">
            <v>11</v>
          </cell>
          <cell r="AE194">
            <v>256</v>
          </cell>
          <cell r="AF194">
            <v>0.84292343387471003</v>
          </cell>
          <cell r="AG194">
            <v>0</v>
          </cell>
          <cell r="AH194" t="str">
            <v/>
          </cell>
          <cell r="AI194">
            <v>5</v>
          </cell>
          <cell r="AJ194">
            <v>394</v>
          </cell>
          <cell r="AK194">
            <v>808.15459951830337</v>
          </cell>
          <cell r="AL194">
            <v>0.26111111111111113</v>
          </cell>
          <cell r="AM194">
            <v>0.33819401998328491</v>
          </cell>
          <cell r="AN194">
            <v>0.25</v>
          </cell>
          <cell r="AO194">
            <v>-4893</v>
          </cell>
          <cell r="AQ194">
            <v>17872</v>
          </cell>
          <cell r="AR194" t="str">
            <v/>
          </cell>
          <cell r="AS194">
            <v>7276</v>
          </cell>
          <cell r="AU194">
            <v>13619</v>
          </cell>
          <cell r="AV194" t="str">
            <v/>
          </cell>
          <cell r="AW194">
            <v>13166</v>
          </cell>
          <cell r="AX194" t="str">
            <v/>
          </cell>
          <cell r="AY194" t="str">
            <v/>
          </cell>
          <cell r="AZ194">
            <v>7633</v>
          </cell>
          <cell r="BA194" t="str">
            <v/>
          </cell>
          <cell r="BB194">
            <v>162.870000089</v>
          </cell>
          <cell r="BC194">
            <v>64</v>
          </cell>
          <cell r="BD194">
            <v>447.18600015099997</v>
          </cell>
          <cell r="BE194" t="str">
            <v/>
          </cell>
          <cell r="BF194">
            <v>733.54600035800001</v>
          </cell>
          <cell r="BG194">
            <v>53</v>
          </cell>
          <cell r="BH194">
            <v>211</v>
          </cell>
          <cell r="BI194">
            <v>158</v>
          </cell>
          <cell r="BJ194">
            <v>53</v>
          </cell>
        </row>
        <row r="195">
          <cell r="A195" t="str">
            <v>5HT</v>
          </cell>
          <cell r="B195" t="str">
            <v>Q27</v>
          </cell>
          <cell r="C195" t="str">
            <v/>
          </cell>
          <cell r="D195" t="str">
            <v/>
          </cell>
          <cell r="E195" t="str">
            <v/>
          </cell>
          <cell r="F195">
            <v>1</v>
          </cell>
          <cell r="G195">
            <v>1</v>
          </cell>
          <cell r="H195">
            <v>1</v>
          </cell>
          <cell r="J195">
            <v>0</v>
          </cell>
          <cell r="K195">
            <v>7</v>
          </cell>
          <cell r="L195">
            <v>129.77118418700002</v>
          </cell>
          <cell r="M195" t="str">
            <v/>
          </cell>
          <cell r="N195">
            <v>0</v>
          </cell>
          <cell r="Q195">
            <v>1</v>
          </cell>
          <cell r="R195" t="str">
            <v/>
          </cell>
          <cell r="S195">
            <v>724</v>
          </cell>
          <cell r="X195">
            <v>1</v>
          </cell>
          <cell r="Y195">
            <v>1</v>
          </cell>
          <cell r="Z195">
            <v>1</v>
          </cell>
          <cell r="AA195">
            <v>0</v>
          </cell>
          <cell r="AB195" t="str">
            <v/>
          </cell>
          <cell r="AD195">
            <v>59</v>
          </cell>
          <cell r="AE195">
            <v>443</v>
          </cell>
          <cell r="AF195">
            <v>1</v>
          </cell>
          <cell r="AG195">
            <v>0</v>
          </cell>
          <cell r="AH195" t="str">
            <v/>
          </cell>
          <cell r="AI195">
            <v>4</v>
          </cell>
          <cell r="AJ195">
            <v>583</v>
          </cell>
          <cell r="AK195">
            <v>854.84884630677072</v>
          </cell>
          <cell r="AL195">
            <v>0.16977225672877846</v>
          </cell>
          <cell r="AM195" t="str">
            <v/>
          </cell>
          <cell r="AN195">
            <v>0.27272727272727271</v>
          </cell>
          <cell r="AO195">
            <v>1599</v>
          </cell>
          <cell r="AQ195">
            <v>33651</v>
          </cell>
          <cell r="AR195" t="str">
            <v/>
          </cell>
          <cell r="AS195">
            <v>11926</v>
          </cell>
          <cell r="AU195">
            <v>33525</v>
          </cell>
          <cell r="AV195" t="str">
            <v/>
          </cell>
          <cell r="AW195">
            <v>21867</v>
          </cell>
          <cell r="AX195" t="str">
            <v/>
          </cell>
          <cell r="AY195" t="str">
            <v/>
          </cell>
          <cell r="AZ195">
            <v>16104</v>
          </cell>
          <cell r="BA195" t="str">
            <v/>
          </cell>
          <cell r="BB195">
            <v>326.78378573600003</v>
          </cell>
          <cell r="BC195">
            <v>16</v>
          </cell>
          <cell r="BD195">
            <v>634.10521288999996</v>
          </cell>
          <cell r="BE195" t="str">
            <v/>
          </cell>
          <cell r="BF195">
            <v>1494.01887996</v>
          </cell>
          <cell r="BG195">
            <v>43</v>
          </cell>
          <cell r="BH195">
            <v>0</v>
          </cell>
          <cell r="BI195">
            <v>59</v>
          </cell>
          <cell r="BJ195">
            <v>0</v>
          </cell>
        </row>
        <row r="196">
          <cell r="A196" t="str">
            <v>5HV</v>
          </cell>
          <cell r="B196" t="str">
            <v>Q27</v>
          </cell>
          <cell r="C196" t="str">
            <v/>
          </cell>
          <cell r="D196" t="str">
            <v/>
          </cell>
          <cell r="E196" t="str">
            <v/>
          </cell>
          <cell r="F196">
            <v>1</v>
          </cell>
          <cell r="G196">
            <v>1</v>
          </cell>
          <cell r="H196">
            <v>0</v>
          </cell>
          <cell r="J196">
            <v>0</v>
          </cell>
          <cell r="K196">
            <v>8</v>
          </cell>
          <cell r="L196">
            <v>104.592010712</v>
          </cell>
          <cell r="M196" t="str">
            <v/>
          </cell>
          <cell r="N196">
            <v>0</v>
          </cell>
          <cell r="Q196" t="str">
            <v/>
          </cell>
          <cell r="R196">
            <v>1</v>
          </cell>
          <cell r="S196">
            <v>344</v>
          </cell>
          <cell r="X196">
            <v>1</v>
          </cell>
          <cell r="Y196">
            <v>1</v>
          </cell>
          <cell r="Z196">
            <v>0.92307692307692313</v>
          </cell>
          <cell r="AA196">
            <v>0</v>
          </cell>
          <cell r="AB196" t="str">
            <v/>
          </cell>
          <cell r="AD196">
            <v>39</v>
          </cell>
          <cell r="AE196">
            <v>295</v>
          </cell>
          <cell r="AF196">
            <v>1</v>
          </cell>
          <cell r="AG196">
            <v>0</v>
          </cell>
          <cell r="AH196" t="str">
            <v/>
          </cell>
          <cell r="AI196">
            <v>0</v>
          </cell>
          <cell r="AJ196">
            <v>334</v>
          </cell>
          <cell r="AK196">
            <v>961.89419163891978</v>
          </cell>
          <cell r="AL196">
            <v>0.23104693140794225</v>
          </cell>
          <cell r="AM196">
            <v>0.35943933420937363</v>
          </cell>
          <cell r="AN196">
            <v>0.26315789473684209</v>
          </cell>
          <cell r="AO196">
            <v>1180</v>
          </cell>
          <cell r="AQ196">
            <v>17549</v>
          </cell>
          <cell r="AR196" t="str">
            <v/>
          </cell>
          <cell r="AS196">
            <v>7109</v>
          </cell>
          <cell r="AU196">
            <v>17535</v>
          </cell>
          <cell r="AV196" t="str">
            <v/>
          </cell>
          <cell r="AW196">
            <v>11195</v>
          </cell>
          <cell r="AX196" t="str">
            <v/>
          </cell>
          <cell r="AY196" t="str">
            <v/>
          </cell>
          <cell r="AZ196">
            <v>9632</v>
          </cell>
          <cell r="BA196" t="str">
            <v/>
          </cell>
          <cell r="BB196">
            <v>191.813979391</v>
          </cell>
          <cell r="BC196" t="str">
            <v/>
          </cell>
          <cell r="BD196">
            <v>331.50432443199998</v>
          </cell>
          <cell r="BE196" t="str">
            <v/>
          </cell>
          <cell r="BF196">
            <v>740.88783254800001</v>
          </cell>
          <cell r="BG196" t="str">
            <v/>
          </cell>
          <cell r="BH196">
            <v>0</v>
          </cell>
          <cell r="BI196">
            <v>212</v>
          </cell>
          <cell r="BJ196">
            <v>199</v>
          </cell>
        </row>
        <row r="197">
          <cell r="A197" t="str">
            <v>5HW</v>
          </cell>
          <cell r="B197" t="str">
            <v>Q26</v>
          </cell>
          <cell r="C197" t="str">
            <v/>
          </cell>
          <cell r="D197" t="str">
            <v/>
          </cell>
          <cell r="E197" t="str">
            <v/>
          </cell>
          <cell r="F197">
            <v>1</v>
          </cell>
          <cell r="G197">
            <v>1</v>
          </cell>
          <cell r="H197">
            <v>0</v>
          </cell>
          <cell r="J197">
            <v>0</v>
          </cell>
          <cell r="K197">
            <v>5.0349999990000001</v>
          </cell>
          <cell r="L197">
            <v>1440.2673809459998</v>
          </cell>
          <cell r="M197" t="str">
            <v/>
          </cell>
          <cell r="N197">
            <v>0</v>
          </cell>
          <cell r="Q197" t="str">
            <v/>
          </cell>
          <cell r="R197" t="str">
            <v/>
          </cell>
          <cell r="S197">
            <v>270</v>
          </cell>
          <cell r="X197">
            <v>1</v>
          </cell>
          <cell r="Y197">
            <v>1</v>
          </cell>
          <cell r="Z197">
            <v>1</v>
          </cell>
          <cell r="AA197">
            <v>0</v>
          </cell>
          <cell r="AB197" t="str">
            <v/>
          </cell>
          <cell r="AD197">
            <v>24</v>
          </cell>
          <cell r="AE197">
            <v>195</v>
          </cell>
          <cell r="AF197">
            <v>0.73193417600763178</v>
          </cell>
          <cell r="AG197">
            <v>0</v>
          </cell>
          <cell r="AH197" t="str">
            <v/>
          </cell>
          <cell r="AI197">
            <v>3.3</v>
          </cell>
          <cell r="AJ197">
            <v>92</v>
          </cell>
          <cell r="AK197">
            <v>759.38918695831615</v>
          </cell>
          <cell r="AL197">
            <v>0.18497109826589594</v>
          </cell>
          <cell r="AM197">
            <v>0.26863640300409536</v>
          </cell>
          <cell r="AN197">
            <v>0.26315789473684209</v>
          </cell>
          <cell r="AO197">
            <v>-1392</v>
          </cell>
          <cell r="AQ197">
            <v>19964</v>
          </cell>
          <cell r="AR197" t="str">
            <v/>
          </cell>
          <cell r="AS197">
            <v>6826</v>
          </cell>
          <cell r="AU197">
            <v>14558</v>
          </cell>
          <cell r="AV197" t="str">
            <v/>
          </cell>
          <cell r="AW197">
            <v>12527</v>
          </cell>
          <cell r="AX197" t="str">
            <v/>
          </cell>
          <cell r="AY197" t="str">
            <v/>
          </cell>
          <cell r="AZ197">
            <v>8896</v>
          </cell>
          <cell r="BA197" t="str">
            <v/>
          </cell>
          <cell r="BB197">
            <v>152.55499996500001</v>
          </cell>
          <cell r="BC197">
            <v>72</v>
          </cell>
          <cell r="BD197">
            <v>513.87499993599999</v>
          </cell>
          <cell r="BE197" t="str">
            <v/>
          </cell>
          <cell r="BF197">
            <v>840.86499986900003</v>
          </cell>
          <cell r="BG197" t="str">
            <v/>
          </cell>
          <cell r="BH197">
            <v>274</v>
          </cell>
          <cell r="BI197">
            <v>274</v>
          </cell>
          <cell r="BJ197">
            <v>0</v>
          </cell>
        </row>
        <row r="198">
          <cell r="A198" t="str">
            <v>5HX</v>
          </cell>
          <cell r="B198" t="str">
            <v>Q04</v>
          </cell>
          <cell r="C198" t="str">
            <v/>
          </cell>
          <cell r="D198" t="str">
            <v/>
          </cell>
          <cell r="E198" t="str">
            <v/>
          </cell>
          <cell r="F198">
            <v>1</v>
          </cell>
          <cell r="G198">
            <v>1</v>
          </cell>
          <cell r="H198">
            <v>1</v>
          </cell>
          <cell r="J198">
            <v>0</v>
          </cell>
          <cell r="K198">
            <v>209.148750073</v>
          </cell>
          <cell r="L198">
            <v>1384.7195819169999</v>
          </cell>
          <cell r="M198" t="str">
            <v/>
          </cell>
          <cell r="N198">
            <v>0</v>
          </cell>
          <cell r="Q198" t="str">
            <v/>
          </cell>
          <cell r="R198" t="str">
            <v/>
          </cell>
          <cell r="S198">
            <v>21</v>
          </cell>
          <cell r="X198">
            <v>1</v>
          </cell>
          <cell r="Y198">
            <v>1</v>
          </cell>
          <cell r="Z198">
            <v>0.9375</v>
          </cell>
          <cell r="AA198">
            <v>0</v>
          </cell>
          <cell r="AB198" t="str">
            <v/>
          </cell>
          <cell r="AD198">
            <v>21</v>
          </cell>
          <cell r="AE198">
            <v>333</v>
          </cell>
          <cell r="AF198">
            <v>0.62127769523932563</v>
          </cell>
          <cell r="AG198">
            <v>0</v>
          </cell>
          <cell r="AH198" t="str">
            <v/>
          </cell>
          <cell r="AI198">
            <v>9</v>
          </cell>
          <cell r="AJ198">
            <v>12</v>
          </cell>
          <cell r="AK198">
            <v>807.64390357147226</v>
          </cell>
          <cell r="AL198" t="str">
            <v/>
          </cell>
          <cell r="AM198">
            <v>0.26677176327735846</v>
          </cell>
          <cell r="AN198">
            <v>0.6556291390728477</v>
          </cell>
          <cell r="AO198">
            <v>2090</v>
          </cell>
          <cell r="AQ198">
            <v>67891</v>
          </cell>
          <cell r="AR198" t="str">
            <v/>
          </cell>
          <cell r="AS198">
            <v>37397</v>
          </cell>
          <cell r="AU198">
            <v>61590</v>
          </cell>
          <cell r="AV198" t="str">
            <v/>
          </cell>
          <cell r="AW198">
            <v>26938</v>
          </cell>
          <cell r="AX198" t="str">
            <v/>
          </cell>
          <cell r="AY198" t="str">
            <v/>
          </cell>
          <cell r="AZ198">
            <v>22132</v>
          </cell>
          <cell r="BA198" t="str">
            <v/>
          </cell>
          <cell r="BB198">
            <v>549.62272912700007</v>
          </cell>
          <cell r="BC198">
            <v>18.205841066000001</v>
          </cell>
          <cell r="BD198">
            <v>1164.3521119500001</v>
          </cell>
          <cell r="BE198" t="str">
            <v/>
          </cell>
          <cell r="BF198">
            <v>2911.037596136</v>
          </cell>
          <cell r="BG198" t="str">
            <v/>
          </cell>
          <cell r="BH198">
            <v>0</v>
          </cell>
          <cell r="BI198">
            <v>0</v>
          </cell>
          <cell r="BJ198">
            <v>0</v>
          </cell>
        </row>
        <row r="199">
          <cell r="A199" t="str">
            <v>5HY</v>
          </cell>
          <cell r="B199" t="str">
            <v>Q04</v>
          </cell>
          <cell r="C199" t="str">
            <v/>
          </cell>
          <cell r="D199" t="str">
            <v/>
          </cell>
          <cell r="E199" t="str">
            <v/>
          </cell>
          <cell r="F199">
            <v>1</v>
          </cell>
          <cell r="G199">
            <v>1</v>
          </cell>
          <cell r="H199">
            <v>0</v>
          </cell>
          <cell r="J199">
            <v>0</v>
          </cell>
          <cell r="K199">
            <v>239.31130017299998</v>
          </cell>
          <cell r="L199">
            <v>418.52180093799996</v>
          </cell>
          <cell r="M199" t="str">
            <v/>
          </cell>
          <cell r="N199">
            <v>0</v>
          </cell>
          <cell r="Q199" t="str">
            <v/>
          </cell>
          <cell r="R199" t="str">
            <v/>
          </cell>
          <cell r="S199">
            <v>5</v>
          </cell>
          <cell r="X199">
            <v>1</v>
          </cell>
          <cell r="Y199">
            <v>1</v>
          </cell>
          <cell r="Z199">
            <v>1</v>
          </cell>
          <cell r="AA199">
            <v>0</v>
          </cell>
          <cell r="AB199" t="str">
            <v/>
          </cell>
          <cell r="AD199">
            <v>31</v>
          </cell>
          <cell r="AE199">
            <v>239</v>
          </cell>
          <cell r="AF199">
            <v>0.7856267864434463</v>
          </cell>
          <cell r="AG199">
            <v>0</v>
          </cell>
          <cell r="AH199" t="str">
            <v/>
          </cell>
          <cell r="AI199">
            <v>0</v>
          </cell>
          <cell r="AJ199">
            <v>0</v>
          </cell>
          <cell r="AK199">
            <v>1034.4239845306595</v>
          </cell>
          <cell r="AL199">
            <v>0.13490364025695931</v>
          </cell>
          <cell r="AM199">
            <v>0.34433538781233292</v>
          </cell>
          <cell r="AN199">
            <v>0.69072164948453607</v>
          </cell>
          <cell r="AO199">
            <v>-10254</v>
          </cell>
          <cell r="AQ199">
            <v>48329</v>
          </cell>
          <cell r="AR199" t="str">
            <v/>
          </cell>
          <cell r="AS199">
            <v>22453</v>
          </cell>
          <cell r="AU199">
            <v>41793</v>
          </cell>
          <cell r="AV199" t="str">
            <v/>
          </cell>
          <cell r="AW199">
            <v>23479</v>
          </cell>
          <cell r="AX199" t="str">
            <v/>
          </cell>
          <cell r="AY199" t="str">
            <v/>
          </cell>
          <cell r="AZ199">
            <v>20773</v>
          </cell>
          <cell r="BA199" t="str">
            <v/>
          </cell>
          <cell r="BB199">
            <v>331.30937890600001</v>
          </cell>
          <cell r="BC199" t="str">
            <v/>
          </cell>
          <cell r="BD199">
            <v>988.25730211899997</v>
          </cell>
          <cell r="BE199" t="str">
            <v/>
          </cell>
          <cell r="BF199">
            <v>1895.3084313700001</v>
          </cell>
          <cell r="BG199" t="str">
            <v/>
          </cell>
          <cell r="BH199">
            <v>17</v>
          </cell>
          <cell r="BI199">
            <v>0</v>
          </cell>
          <cell r="BJ199">
            <v>0</v>
          </cell>
        </row>
        <row r="200">
          <cell r="A200" t="str">
            <v>5J1</v>
          </cell>
          <cell r="B200" t="str">
            <v>Q15</v>
          </cell>
          <cell r="C200" t="str">
            <v/>
          </cell>
          <cell r="D200" t="str">
            <v/>
          </cell>
          <cell r="E200" t="str">
            <v/>
          </cell>
          <cell r="F200">
            <v>1</v>
          </cell>
          <cell r="G200">
            <v>1</v>
          </cell>
          <cell r="H200">
            <v>0</v>
          </cell>
          <cell r="J200">
            <v>0</v>
          </cell>
          <cell r="K200">
            <v>6.0060000000000002</v>
          </cell>
          <cell r="L200">
            <v>663.6585</v>
          </cell>
          <cell r="M200" t="str">
            <v/>
          </cell>
          <cell r="N200">
            <v>1</v>
          </cell>
          <cell r="Q200" t="str">
            <v/>
          </cell>
          <cell r="R200" t="str">
            <v/>
          </cell>
          <cell r="S200">
            <v>18</v>
          </cell>
          <cell r="X200">
            <v>1</v>
          </cell>
          <cell r="Y200">
            <v>1</v>
          </cell>
          <cell r="Z200">
            <v>1</v>
          </cell>
          <cell r="AA200">
            <v>0</v>
          </cell>
          <cell r="AB200" t="str">
            <v/>
          </cell>
          <cell r="AD200">
            <v>0</v>
          </cell>
          <cell r="AE200">
            <v>28</v>
          </cell>
          <cell r="AF200">
            <v>0.84994250670755078</v>
          </cell>
          <cell r="AG200">
            <v>0</v>
          </cell>
          <cell r="AH200" t="str">
            <v/>
          </cell>
          <cell r="AI200">
            <v>8.8000000000000007</v>
          </cell>
          <cell r="AJ200">
            <v>450</v>
          </cell>
          <cell r="AK200">
            <v>1107.586543460041</v>
          </cell>
          <cell r="AL200">
            <v>0.31016042780748665</v>
          </cell>
          <cell r="AM200">
            <v>0.28538268572201808</v>
          </cell>
          <cell r="AN200">
            <v>0.35714285714285715</v>
          </cell>
          <cell r="AO200">
            <v>36</v>
          </cell>
          <cell r="AQ200">
            <v>25359</v>
          </cell>
          <cell r="AR200" t="str">
            <v/>
          </cell>
          <cell r="AS200">
            <v>11339</v>
          </cell>
          <cell r="AU200">
            <v>20300</v>
          </cell>
          <cell r="AV200" t="str">
            <v/>
          </cell>
          <cell r="AW200">
            <v>10968</v>
          </cell>
          <cell r="AX200" t="str">
            <v/>
          </cell>
          <cell r="AY200" t="str">
            <v/>
          </cell>
          <cell r="AZ200">
            <v>16325</v>
          </cell>
          <cell r="BA200" t="str">
            <v/>
          </cell>
          <cell r="BB200">
            <v>167.30819999100001</v>
          </cell>
          <cell r="BC200">
            <v>3</v>
          </cell>
          <cell r="BD200">
            <v>469.64199989799999</v>
          </cell>
          <cell r="BE200" t="str">
            <v/>
          </cell>
          <cell r="BF200">
            <v>868.62649998200004</v>
          </cell>
          <cell r="BG200" t="str">
            <v/>
          </cell>
          <cell r="BH200">
            <v>589</v>
          </cell>
          <cell r="BI200">
            <v>44</v>
          </cell>
          <cell r="BJ200">
            <v>44</v>
          </cell>
        </row>
        <row r="201">
          <cell r="A201" t="str">
            <v>5J2</v>
          </cell>
          <cell r="B201" t="str">
            <v>Q15</v>
          </cell>
          <cell r="C201" t="str">
            <v/>
          </cell>
          <cell r="D201" t="str">
            <v/>
          </cell>
          <cell r="E201" t="str">
            <v/>
          </cell>
          <cell r="F201">
            <v>1</v>
          </cell>
          <cell r="G201">
            <v>1</v>
          </cell>
          <cell r="H201">
            <v>0</v>
          </cell>
          <cell r="J201">
            <v>0</v>
          </cell>
          <cell r="K201">
            <v>10.729999983999999</v>
          </cell>
          <cell r="L201">
            <v>1855.4349999999999</v>
          </cell>
          <cell r="M201" t="str">
            <v/>
          </cell>
          <cell r="N201">
            <v>0</v>
          </cell>
          <cell r="Q201" t="str">
            <v/>
          </cell>
          <cell r="R201" t="str">
            <v/>
          </cell>
          <cell r="S201">
            <v>74</v>
          </cell>
          <cell r="X201">
            <v>1</v>
          </cell>
          <cell r="Y201">
            <v>1</v>
          </cell>
          <cell r="Z201">
            <v>0.91304347826086951</v>
          </cell>
          <cell r="AA201">
            <v>0</v>
          </cell>
          <cell r="AB201" t="str">
            <v/>
          </cell>
          <cell r="AD201">
            <v>24</v>
          </cell>
          <cell r="AE201">
            <v>245</v>
          </cell>
          <cell r="AF201">
            <v>0.95040196212017991</v>
          </cell>
          <cell r="AG201">
            <v>0</v>
          </cell>
          <cell r="AH201" t="str">
            <v/>
          </cell>
          <cell r="AI201">
            <v>15</v>
          </cell>
          <cell r="AJ201">
            <v>370</v>
          </cell>
          <cell r="AK201">
            <v>686.94101225249449</v>
          </cell>
          <cell r="AL201">
            <v>0.16796875</v>
          </cell>
          <cell r="AM201">
            <v>0.29883134182431415</v>
          </cell>
          <cell r="AN201">
            <v>0.47058823529411764</v>
          </cell>
          <cell r="AO201">
            <v>490</v>
          </cell>
          <cell r="AQ201">
            <v>27691</v>
          </cell>
          <cell r="AR201" t="str">
            <v/>
          </cell>
          <cell r="AS201">
            <v>15399</v>
          </cell>
          <cell r="AU201">
            <v>26266</v>
          </cell>
          <cell r="AV201" t="str">
            <v/>
          </cell>
          <cell r="AW201">
            <v>15118</v>
          </cell>
          <cell r="AX201" t="str">
            <v/>
          </cell>
          <cell r="AY201" t="str">
            <v/>
          </cell>
          <cell r="AZ201">
            <v>19812</v>
          </cell>
          <cell r="BA201" t="str">
            <v/>
          </cell>
          <cell r="BB201">
            <v>200.89699990599999</v>
          </cell>
          <cell r="BC201">
            <v>1.679999985</v>
          </cell>
          <cell r="BD201">
            <v>540.83950000999994</v>
          </cell>
          <cell r="BE201">
            <v>0.16999999599999999</v>
          </cell>
          <cell r="BF201">
            <v>1110.767999743</v>
          </cell>
          <cell r="BG201" t="str">
            <v/>
          </cell>
          <cell r="BH201">
            <v>1010</v>
          </cell>
          <cell r="BI201">
            <v>110</v>
          </cell>
          <cell r="BJ201">
            <v>110</v>
          </cell>
        </row>
        <row r="202">
          <cell r="A202" t="str">
            <v>5J3</v>
          </cell>
          <cell r="B202" t="str">
            <v>Q15</v>
          </cell>
          <cell r="C202" t="str">
            <v/>
          </cell>
          <cell r="D202" t="str">
            <v/>
          </cell>
          <cell r="E202">
            <v>0.9966641957005189</v>
          </cell>
          <cell r="F202">
            <v>1</v>
          </cell>
          <cell r="G202">
            <v>1</v>
          </cell>
          <cell r="H202">
            <v>0</v>
          </cell>
          <cell r="J202">
            <v>0</v>
          </cell>
          <cell r="K202">
            <v>10.678299950000001</v>
          </cell>
          <cell r="L202">
            <v>739.90030049200004</v>
          </cell>
          <cell r="M202" t="str">
            <v/>
          </cell>
          <cell r="N202">
            <v>1</v>
          </cell>
          <cell r="Q202" t="str">
            <v/>
          </cell>
          <cell r="R202">
            <v>0.16393442622950818</v>
          </cell>
          <cell r="S202">
            <v>230</v>
          </cell>
          <cell r="X202">
            <v>1</v>
          </cell>
          <cell r="Y202">
            <v>1</v>
          </cell>
          <cell r="Z202">
            <v>0.96153846153846156</v>
          </cell>
          <cell r="AA202">
            <v>0</v>
          </cell>
          <cell r="AB202" t="str">
            <v/>
          </cell>
          <cell r="AD202">
            <v>44</v>
          </cell>
          <cell r="AE202">
            <v>329</v>
          </cell>
          <cell r="AF202">
            <v>0.9593670886075949</v>
          </cell>
          <cell r="AG202">
            <v>0</v>
          </cell>
          <cell r="AH202" t="str">
            <v/>
          </cell>
          <cell r="AI202">
            <v>8</v>
          </cell>
          <cell r="AJ202">
            <v>90</v>
          </cell>
          <cell r="AK202">
            <v>895.57091762443986</v>
          </cell>
          <cell r="AL202">
            <v>0.25099601593625498</v>
          </cell>
          <cell r="AM202">
            <v>0.33184793970402154</v>
          </cell>
          <cell r="AN202">
            <v>0.4</v>
          </cell>
          <cell r="AO202">
            <v>211</v>
          </cell>
          <cell r="AQ202">
            <v>39303</v>
          </cell>
          <cell r="AR202" t="str">
            <v/>
          </cell>
          <cell r="AS202">
            <v>15237</v>
          </cell>
          <cell r="AU202">
            <v>33304</v>
          </cell>
          <cell r="AV202" t="str">
            <v/>
          </cell>
          <cell r="AW202">
            <v>14294</v>
          </cell>
          <cell r="AX202" t="str">
            <v/>
          </cell>
          <cell r="AY202" t="str">
            <v/>
          </cell>
          <cell r="AZ202">
            <v>23353</v>
          </cell>
          <cell r="BA202" t="str">
            <v/>
          </cell>
          <cell r="BB202">
            <v>324.14970019899999</v>
          </cell>
          <cell r="BC202">
            <v>11.694700055</v>
          </cell>
          <cell r="BD202">
            <v>640.15950021000003</v>
          </cell>
          <cell r="BE202" t="str">
            <v/>
          </cell>
          <cell r="BF202">
            <v>996.10660081100002</v>
          </cell>
          <cell r="BG202" t="str">
            <v/>
          </cell>
          <cell r="BH202">
            <v>1271</v>
          </cell>
          <cell r="BI202">
            <v>188</v>
          </cell>
          <cell r="BJ202">
            <v>188</v>
          </cell>
        </row>
        <row r="203">
          <cell r="A203" t="str">
            <v>5J4</v>
          </cell>
          <cell r="B203" t="str">
            <v>Q15</v>
          </cell>
          <cell r="C203" t="str">
            <v/>
          </cell>
          <cell r="D203" t="str">
            <v/>
          </cell>
          <cell r="E203">
            <v>1</v>
          </cell>
          <cell r="F203">
            <v>1</v>
          </cell>
          <cell r="G203">
            <v>1</v>
          </cell>
          <cell r="H203">
            <v>0</v>
          </cell>
          <cell r="J203">
            <v>0</v>
          </cell>
          <cell r="K203">
            <v>37.860000150000005</v>
          </cell>
          <cell r="L203">
            <v>682.23000029000002</v>
          </cell>
          <cell r="M203" t="str">
            <v/>
          </cell>
          <cell r="N203">
            <v>0</v>
          </cell>
          <cell r="Q203" t="str">
            <v/>
          </cell>
          <cell r="R203" t="str">
            <v/>
          </cell>
          <cell r="S203">
            <v>119</v>
          </cell>
          <cell r="X203">
            <v>0.99612403100775193</v>
          </cell>
          <cell r="Y203">
            <v>0.98181818181818181</v>
          </cell>
          <cell r="Z203">
            <v>0.92307692307692313</v>
          </cell>
          <cell r="AA203">
            <v>0</v>
          </cell>
          <cell r="AB203" t="str">
            <v/>
          </cell>
          <cell r="AD203">
            <v>26</v>
          </cell>
          <cell r="AE203">
            <v>268</v>
          </cell>
          <cell r="AF203">
            <v>1</v>
          </cell>
          <cell r="AG203">
            <v>0</v>
          </cell>
          <cell r="AH203" t="str">
            <v/>
          </cell>
          <cell r="AI203">
            <v>10</v>
          </cell>
          <cell r="AJ203">
            <v>124</v>
          </cell>
          <cell r="AK203">
            <v>1127.2210255668031</v>
          </cell>
          <cell r="AL203">
            <v>0.26741573033707866</v>
          </cell>
          <cell r="AM203">
            <v>0.34692029731086765</v>
          </cell>
          <cell r="AN203">
            <v>0.35897435897435898</v>
          </cell>
          <cell r="AO203">
            <v>9</v>
          </cell>
          <cell r="AQ203">
            <v>38065</v>
          </cell>
          <cell r="AR203" t="str">
            <v/>
          </cell>
          <cell r="AS203">
            <v>21011</v>
          </cell>
          <cell r="AU203">
            <v>29707</v>
          </cell>
          <cell r="AV203" t="str">
            <v/>
          </cell>
          <cell r="AW203">
            <v>15326</v>
          </cell>
          <cell r="AX203" t="str">
            <v/>
          </cell>
          <cell r="AY203" t="str">
            <v/>
          </cell>
          <cell r="AZ203">
            <v>22235</v>
          </cell>
          <cell r="BA203" t="str">
            <v/>
          </cell>
          <cell r="BB203">
            <v>318.503600345</v>
          </cell>
          <cell r="BC203">
            <v>13</v>
          </cell>
          <cell r="BD203">
            <v>594.54810163000002</v>
          </cell>
          <cell r="BE203" t="str">
            <v/>
          </cell>
          <cell r="BF203">
            <v>907.59940114400001</v>
          </cell>
          <cell r="BG203" t="str">
            <v/>
          </cell>
          <cell r="BH203">
            <v>617</v>
          </cell>
          <cell r="BI203">
            <v>41</v>
          </cell>
          <cell r="BJ203">
            <v>41</v>
          </cell>
        </row>
        <row r="204">
          <cell r="A204" t="str">
            <v>5J5</v>
          </cell>
          <cell r="B204" t="str">
            <v>Q14</v>
          </cell>
          <cell r="C204" t="str">
            <v/>
          </cell>
          <cell r="D204" t="str">
            <v/>
          </cell>
          <cell r="E204">
            <v>1</v>
          </cell>
          <cell r="F204">
            <v>1</v>
          </cell>
          <cell r="G204">
            <v>1</v>
          </cell>
          <cell r="H204">
            <v>0</v>
          </cell>
          <cell r="J204">
            <v>0</v>
          </cell>
          <cell r="K204">
            <v>12.459999968</v>
          </cell>
          <cell r="L204">
            <v>240.01</v>
          </cell>
          <cell r="M204" t="str">
            <v/>
          </cell>
          <cell r="N204">
            <v>0</v>
          </cell>
          <cell r="Q204" t="str">
            <v/>
          </cell>
          <cell r="R204" t="str">
            <v/>
          </cell>
          <cell r="S204">
            <v>438</v>
          </cell>
          <cell r="X204">
            <v>1</v>
          </cell>
          <cell r="Y204">
            <v>1</v>
          </cell>
          <cell r="Z204">
            <v>0.86363636363636365</v>
          </cell>
          <cell r="AA204">
            <v>0</v>
          </cell>
          <cell r="AB204" t="str">
            <v/>
          </cell>
          <cell r="AD204">
            <v>270</v>
          </cell>
          <cell r="AE204">
            <v>147</v>
          </cell>
          <cell r="AF204">
            <v>0.89998883803995977</v>
          </cell>
          <cell r="AG204">
            <v>0</v>
          </cell>
          <cell r="AH204" t="str">
            <v/>
          </cell>
          <cell r="AI204">
            <v>8</v>
          </cell>
          <cell r="AJ204">
            <v>594</v>
          </cell>
          <cell r="AK204">
            <v>1123.5290988717427</v>
          </cell>
          <cell r="AL204">
            <v>0.19053708439897699</v>
          </cell>
          <cell r="AM204">
            <v>0.29980316484391417</v>
          </cell>
          <cell r="AN204">
            <v>0.46268656716417911</v>
          </cell>
          <cell r="AO204">
            <v>570</v>
          </cell>
          <cell r="AQ204">
            <v>46873</v>
          </cell>
          <cell r="AR204" t="str">
            <v/>
          </cell>
          <cell r="AS204">
            <v>22601</v>
          </cell>
          <cell r="AU204">
            <v>36665</v>
          </cell>
          <cell r="AV204" t="str">
            <v/>
          </cell>
          <cell r="AW204">
            <v>28921</v>
          </cell>
          <cell r="AX204" t="str">
            <v/>
          </cell>
          <cell r="AY204" t="str">
            <v/>
          </cell>
          <cell r="AZ204">
            <v>25228</v>
          </cell>
          <cell r="BA204" t="str">
            <v/>
          </cell>
          <cell r="BB204">
            <v>324.99169977700001</v>
          </cell>
          <cell r="BC204">
            <v>2.3599999700000001</v>
          </cell>
          <cell r="BD204">
            <v>890.418599546</v>
          </cell>
          <cell r="BE204">
            <v>0.33999999199999997</v>
          </cell>
          <cell r="BF204">
            <v>1852.1871994129999</v>
          </cell>
          <cell r="BG204" t="str">
            <v/>
          </cell>
          <cell r="BH204">
            <v>16</v>
          </cell>
          <cell r="BI204">
            <v>620</v>
          </cell>
          <cell r="BJ204">
            <v>0</v>
          </cell>
        </row>
        <row r="205">
          <cell r="A205" t="str">
            <v>5J6</v>
          </cell>
          <cell r="B205" t="str">
            <v>Q12</v>
          </cell>
          <cell r="C205" t="str">
            <v/>
          </cell>
          <cell r="D205" t="str">
            <v/>
          </cell>
          <cell r="E205" t="str">
            <v/>
          </cell>
          <cell r="F205">
            <v>1</v>
          </cell>
          <cell r="G205">
            <v>1</v>
          </cell>
          <cell r="H205">
            <v>0</v>
          </cell>
          <cell r="J205">
            <v>0</v>
          </cell>
          <cell r="K205">
            <v>43</v>
          </cell>
          <cell r="L205">
            <v>1535.260000001</v>
          </cell>
          <cell r="M205" t="str">
            <v/>
          </cell>
          <cell r="N205">
            <v>0</v>
          </cell>
          <cell r="Q205" t="str">
            <v/>
          </cell>
          <cell r="R205" t="str">
            <v/>
          </cell>
          <cell r="S205">
            <v>344</v>
          </cell>
          <cell r="X205">
            <v>1</v>
          </cell>
          <cell r="Y205">
            <v>0.98550724637681164</v>
          </cell>
          <cell r="Z205">
            <v>0.9</v>
          </cell>
          <cell r="AA205">
            <v>0</v>
          </cell>
          <cell r="AB205" t="str">
            <v/>
          </cell>
          <cell r="AD205">
            <v>0</v>
          </cell>
          <cell r="AE205">
            <v>278</v>
          </cell>
          <cell r="AF205">
            <v>0.70083847492485363</v>
          </cell>
          <cell r="AG205">
            <v>0</v>
          </cell>
          <cell r="AH205" t="str">
            <v/>
          </cell>
          <cell r="AI205">
            <v>11</v>
          </cell>
          <cell r="AJ205">
            <v>291</v>
          </cell>
          <cell r="AK205">
            <v>784.95481644383028</v>
          </cell>
          <cell r="AL205">
            <v>0.17168141592920355</v>
          </cell>
          <cell r="AM205">
            <v>0.24331289878643814</v>
          </cell>
          <cell r="AN205">
            <v>0.35294117647058826</v>
          </cell>
          <cell r="AO205">
            <v>54</v>
          </cell>
          <cell r="AQ205">
            <v>40037</v>
          </cell>
          <cell r="AR205" t="str">
            <v/>
          </cell>
          <cell r="AS205">
            <v>20884</v>
          </cell>
          <cell r="AU205">
            <v>31477</v>
          </cell>
          <cell r="AV205" t="str">
            <v/>
          </cell>
          <cell r="AW205">
            <v>23269</v>
          </cell>
          <cell r="AX205" t="str">
            <v/>
          </cell>
          <cell r="AY205" t="str">
            <v/>
          </cell>
          <cell r="AZ205">
            <v>18761</v>
          </cell>
          <cell r="BA205" t="str">
            <v/>
          </cell>
          <cell r="BB205">
            <v>300.51420000799999</v>
          </cell>
          <cell r="BC205" t="str">
            <v/>
          </cell>
          <cell r="BD205">
            <v>591.98360003000005</v>
          </cell>
          <cell r="BE205" t="str">
            <v/>
          </cell>
          <cell r="BF205">
            <v>1122.6672000399999</v>
          </cell>
          <cell r="BG205" t="str">
            <v/>
          </cell>
          <cell r="BH205">
            <v>142</v>
          </cell>
          <cell r="BI205">
            <v>75</v>
          </cell>
          <cell r="BJ205">
            <v>75</v>
          </cell>
        </row>
        <row r="206">
          <cell r="A206" t="str">
            <v>5J7</v>
          </cell>
          <cell r="B206" t="str">
            <v>Q12</v>
          </cell>
          <cell r="C206" t="str">
            <v/>
          </cell>
          <cell r="D206" t="str">
            <v/>
          </cell>
          <cell r="E206">
            <v>1</v>
          </cell>
          <cell r="F206">
            <v>1</v>
          </cell>
          <cell r="G206">
            <v>1</v>
          </cell>
          <cell r="H206">
            <v>0</v>
          </cell>
          <cell r="J206">
            <v>0</v>
          </cell>
          <cell r="K206">
            <v>16</v>
          </cell>
          <cell r="L206">
            <v>2743.490004104</v>
          </cell>
          <cell r="M206" t="str">
            <v/>
          </cell>
          <cell r="N206">
            <v>0</v>
          </cell>
          <cell r="Q206" t="str">
            <v/>
          </cell>
          <cell r="R206" t="str">
            <v/>
          </cell>
          <cell r="S206">
            <v>129</v>
          </cell>
          <cell r="X206">
            <v>1</v>
          </cell>
          <cell r="Y206">
            <v>0.96969696969696972</v>
          </cell>
          <cell r="Z206">
            <v>0.6</v>
          </cell>
          <cell r="AA206">
            <v>0</v>
          </cell>
          <cell r="AB206" t="str">
            <v/>
          </cell>
          <cell r="AD206">
            <v>0</v>
          </cell>
          <cell r="AE206">
            <v>174</v>
          </cell>
          <cell r="AF206">
            <v>0.59685230024213076</v>
          </cell>
          <cell r="AG206">
            <v>0</v>
          </cell>
          <cell r="AH206" t="str">
            <v/>
          </cell>
          <cell r="AI206">
            <v>1</v>
          </cell>
          <cell r="AJ206">
            <v>34</v>
          </cell>
          <cell r="AK206">
            <v>786.85437589670005</v>
          </cell>
          <cell r="AL206">
            <v>0.21587301587301588</v>
          </cell>
          <cell r="AM206">
            <v>0.23382770590091512</v>
          </cell>
          <cell r="AN206">
            <v>0.36</v>
          </cell>
          <cell r="AO206">
            <v>124</v>
          </cell>
          <cell r="AQ206">
            <v>29291</v>
          </cell>
          <cell r="AR206" t="str">
            <v/>
          </cell>
          <cell r="AS206">
            <v>18355</v>
          </cell>
          <cell r="AU206">
            <v>22822</v>
          </cell>
          <cell r="AV206" t="str">
            <v/>
          </cell>
          <cell r="AW206">
            <v>18293</v>
          </cell>
          <cell r="AX206" t="str">
            <v/>
          </cell>
          <cell r="AY206" t="str">
            <v/>
          </cell>
          <cell r="AZ206">
            <v>19505</v>
          </cell>
          <cell r="BA206" t="str">
            <v/>
          </cell>
          <cell r="BB206">
            <v>276.39450023900002</v>
          </cell>
          <cell r="BC206" t="str">
            <v/>
          </cell>
          <cell r="BD206">
            <v>599.48100073000001</v>
          </cell>
          <cell r="BE206" t="str">
            <v/>
          </cell>
          <cell r="BF206">
            <v>839.71200122999994</v>
          </cell>
          <cell r="BG206" t="str">
            <v/>
          </cell>
          <cell r="BH206">
            <v>318</v>
          </cell>
          <cell r="BI206">
            <v>302</v>
          </cell>
          <cell r="BJ206">
            <v>16</v>
          </cell>
        </row>
        <row r="207">
          <cell r="A207" t="str">
            <v>5J8</v>
          </cell>
          <cell r="B207" t="str">
            <v>Q10</v>
          </cell>
          <cell r="C207" t="str">
            <v/>
          </cell>
          <cell r="D207" t="str">
            <v/>
          </cell>
          <cell r="E207" t="str">
            <v/>
          </cell>
          <cell r="F207">
            <v>1</v>
          </cell>
          <cell r="G207">
            <v>1</v>
          </cell>
          <cell r="H207">
            <v>0</v>
          </cell>
          <cell r="J207">
            <v>0</v>
          </cell>
          <cell r="K207">
            <v>13</v>
          </cell>
          <cell r="L207">
            <v>15</v>
          </cell>
          <cell r="M207" t="str">
            <v/>
          </cell>
          <cell r="N207">
            <v>0</v>
          </cell>
          <cell r="Q207" t="str">
            <v/>
          </cell>
          <cell r="R207" t="str">
            <v/>
          </cell>
          <cell r="S207">
            <v>700</v>
          </cell>
          <cell r="X207">
            <v>1</v>
          </cell>
          <cell r="Y207">
            <v>1</v>
          </cell>
          <cell r="Z207">
            <v>0.95238095238095233</v>
          </cell>
          <cell r="AA207">
            <v>0</v>
          </cell>
          <cell r="AB207" t="str">
            <v/>
          </cell>
          <cell r="AD207">
            <v>27</v>
          </cell>
          <cell r="AE207">
            <v>216</v>
          </cell>
          <cell r="AF207">
            <v>0.91083490948392332</v>
          </cell>
          <cell r="AG207">
            <v>0</v>
          </cell>
          <cell r="AH207" t="str">
            <v/>
          </cell>
          <cell r="AI207">
            <v>4</v>
          </cell>
          <cell r="AJ207">
            <v>88</v>
          </cell>
          <cell r="AK207">
            <v>1406.3698610677047</v>
          </cell>
          <cell r="AL207">
            <v>0.3127962085308057</v>
          </cell>
          <cell r="AM207">
            <v>0.29470003246082571</v>
          </cell>
          <cell r="AN207">
            <v>0.16666666666666666</v>
          </cell>
          <cell r="AO207">
            <v>375</v>
          </cell>
          <cell r="AQ207">
            <v>15384</v>
          </cell>
          <cell r="AR207" t="str">
            <v/>
          </cell>
          <cell r="AS207">
            <v>7602</v>
          </cell>
          <cell r="AU207">
            <v>12908</v>
          </cell>
          <cell r="AV207" t="str">
            <v/>
          </cell>
          <cell r="AW207">
            <v>8589</v>
          </cell>
          <cell r="AX207" t="str">
            <v/>
          </cell>
          <cell r="AY207" t="str">
            <v/>
          </cell>
          <cell r="AZ207">
            <v>8362</v>
          </cell>
          <cell r="BA207" t="str">
            <v/>
          </cell>
          <cell r="BB207">
            <v>221.88759996800002</v>
          </cell>
          <cell r="BC207">
            <v>159</v>
          </cell>
          <cell r="BD207">
            <v>432.083599961</v>
          </cell>
          <cell r="BE207" t="str">
            <v/>
          </cell>
          <cell r="BF207">
            <v>951.46679991199994</v>
          </cell>
          <cell r="BG207" t="str">
            <v/>
          </cell>
          <cell r="BH207">
            <v>75</v>
          </cell>
          <cell r="BI207">
            <v>48</v>
          </cell>
          <cell r="BJ207">
            <v>24</v>
          </cell>
        </row>
        <row r="208">
          <cell r="A208" t="str">
            <v>5J9</v>
          </cell>
          <cell r="B208" t="str">
            <v>Q10</v>
          </cell>
          <cell r="C208" t="str">
            <v/>
          </cell>
          <cell r="D208" t="str">
            <v/>
          </cell>
          <cell r="E208">
            <v>1</v>
          </cell>
          <cell r="F208">
            <v>1</v>
          </cell>
          <cell r="G208">
            <v>1</v>
          </cell>
          <cell r="H208">
            <v>0</v>
          </cell>
          <cell r="J208">
            <v>0</v>
          </cell>
          <cell r="K208">
            <v>27</v>
          </cell>
          <cell r="L208">
            <v>25</v>
          </cell>
          <cell r="M208" t="str">
            <v/>
          </cell>
          <cell r="N208">
            <v>0</v>
          </cell>
          <cell r="Q208" t="str">
            <v/>
          </cell>
          <cell r="R208" t="str">
            <v/>
          </cell>
          <cell r="S208">
            <v>385</v>
          </cell>
          <cell r="X208">
            <v>1</v>
          </cell>
          <cell r="Y208">
            <v>0.95833333333333337</v>
          </cell>
          <cell r="Z208">
            <v>1</v>
          </cell>
          <cell r="AA208">
            <v>0</v>
          </cell>
          <cell r="AB208" t="str">
            <v/>
          </cell>
          <cell r="AD208">
            <v>37</v>
          </cell>
          <cell r="AE208">
            <v>444</v>
          </cell>
          <cell r="AF208">
            <v>0.8395765472312704</v>
          </cell>
          <cell r="AG208">
            <v>0</v>
          </cell>
          <cell r="AH208" t="str">
            <v/>
          </cell>
          <cell r="AI208">
            <v>0</v>
          </cell>
          <cell r="AJ208">
            <v>0</v>
          </cell>
          <cell r="AK208">
            <v>928.06837866201363</v>
          </cell>
          <cell r="AL208">
            <v>0.18892508143322476</v>
          </cell>
          <cell r="AM208">
            <v>0.28118791444126223</v>
          </cell>
          <cell r="AN208">
            <v>0.33333333333333331</v>
          </cell>
          <cell r="AO208">
            <v>-1275</v>
          </cell>
          <cell r="AQ208">
            <v>19272</v>
          </cell>
          <cell r="AR208" t="str">
            <v/>
          </cell>
          <cell r="AS208">
            <v>9246</v>
          </cell>
          <cell r="AU208">
            <v>15551</v>
          </cell>
          <cell r="AV208" t="str">
            <v/>
          </cell>
          <cell r="AW208">
            <v>8242</v>
          </cell>
          <cell r="AX208" t="str">
            <v/>
          </cell>
          <cell r="AY208" t="str">
            <v/>
          </cell>
          <cell r="AZ208">
            <v>11741</v>
          </cell>
          <cell r="BA208" t="str">
            <v/>
          </cell>
          <cell r="BB208">
            <v>281.12679999700003</v>
          </cell>
          <cell r="BC208">
            <v>209</v>
          </cell>
          <cell r="BD208">
            <v>422.15479999600001</v>
          </cell>
          <cell r="BE208" t="str">
            <v/>
          </cell>
          <cell r="BF208">
            <v>877.35239999099997</v>
          </cell>
          <cell r="BG208" t="str">
            <v/>
          </cell>
          <cell r="BH208">
            <v>169</v>
          </cell>
          <cell r="BI208">
            <v>169</v>
          </cell>
          <cell r="BJ208">
            <v>0</v>
          </cell>
        </row>
        <row r="209">
          <cell r="A209" t="str">
            <v>5JA</v>
          </cell>
          <cell r="B209" t="str">
            <v>Q25</v>
          </cell>
          <cell r="C209" t="str">
            <v/>
          </cell>
          <cell r="D209" t="str">
            <v/>
          </cell>
          <cell r="E209" t="str">
            <v/>
          </cell>
          <cell r="F209">
            <v>1</v>
          </cell>
          <cell r="G209">
            <v>1</v>
          </cell>
          <cell r="H209">
            <v>0</v>
          </cell>
          <cell r="J209">
            <v>0</v>
          </cell>
          <cell r="K209">
            <v>6</v>
          </cell>
          <cell r="L209">
            <v>61.780800080000006</v>
          </cell>
          <cell r="M209">
            <v>301</v>
          </cell>
          <cell r="N209">
            <v>0</v>
          </cell>
          <cell r="Q209">
            <v>1</v>
          </cell>
          <cell r="R209">
            <v>1</v>
          </cell>
          <cell r="S209">
            <v>17</v>
          </cell>
          <cell r="X209">
            <v>1</v>
          </cell>
          <cell r="Y209">
            <v>0.97916666666666663</v>
          </cell>
          <cell r="Z209">
            <v>1</v>
          </cell>
          <cell r="AA209">
            <v>0</v>
          </cell>
          <cell r="AB209" t="str">
            <v/>
          </cell>
          <cell r="AD209">
            <v>9</v>
          </cell>
          <cell r="AE209">
            <v>221</v>
          </cell>
          <cell r="AF209">
            <v>0.80499728408473659</v>
          </cell>
          <cell r="AG209">
            <v>0</v>
          </cell>
          <cell r="AH209" t="str">
            <v/>
          </cell>
          <cell r="AI209">
            <v>0</v>
          </cell>
          <cell r="AJ209">
            <v>60</v>
          </cell>
          <cell r="AK209">
            <v>691.05094272351664</v>
          </cell>
          <cell r="AL209">
            <v>0.19230769230769232</v>
          </cell>
          <cell r="AM209">
            <v>0.25783719299971714</v>
          </cell>
          <cell r="AN209">
            <v>0.53333333333333333</v>
          </cell>
          <cell r="AO209">
            <v>-4936</v>
          </cell>
          <cell r="AQ209">
            <v>19006</v>
          </cell>
          <cell r="AR209" t="str">
            <v/>
          </cell>
          <cell r="AS209">
            <v>11749</v>
          </cell>
          <cell r="AU209">
            <v>12990</v>
          </cell>
          <cell r="AV209" t="str">
            <v/>
          </cell>
          <cell r="AW209">
            <v>12527</v>
          </cell>
          <cell r="AX209" t="str">
            <v/>
          </cell>
          <cell r="AY209" t="str">
            <v/>
          </cell>
          <cell r="AZ209">
            <v>7884</v>
          </cell>
          <cell r="BA209" t="str">
            <v/>
          </cell>
          <cell r="BB209">
            <v>207.059399998</v>
          </cell>
          <cell r="BC209">
            <v>7</v>
          </cell>
          <cell r="BD209">
            <v>307.19579999500002</v>
          </cell>
          <cell r="BE209" t="str">
            <v/>
          </cell>
          <cell r="BF209">
            <v>583.59279998500006</v>
          </cell>
          <cell r="BG209" t="str">
            <v/>
          </cell>
          <cell r="BH209">
            <v>155</v>
          </cell>
          <cell r="BI209">
            <v>69</v>
          </cell>
          <cell r="BJ209">
            <v>0</v>
          </cell>
        </row>
        <row r="210">
          <cell r="A210" t="str">
            <v>5JC</v>
          </cell>
          <cell r="B210" t="str">
            <v>Q25</v>
          </cell>
          <cell r="C210" t="str">
            <v/>
          </cell>
          <cell r="D210" t="str">
            <v/>
          </cell>
          <cell r="E210" t="str">
            <v/>
          </cell>
          <cell r="F210">
            <v>1</v>
          </cell>
          <cell r="G210">
            <v>1</v>
          </cell>
          <cell r="H210">
            <v>0</v>
          </cell>
          <cell r="J210">
            <v>0</v>
          </cell>
          <cell r="K210">
            <v>5.9563000019999999</v>
          </cell>
          <cell r="L210">
            <v>301.33760141499999</v>
          </cell>
          <cell r="M210">
            <v>476</v>
          </cell>
          <cell r="N210">
            <v>0</v>
          </cell>
          <cell r="Q210">
            <v>1</v>
          </cell>
          <cell r="R210">
            <v>1</v>
          </cell>
          <cell r="S210">
            <v>57</v>
          </cell>
          <cell r="X210">
            <v>1</v>
          </cell>
          <cell r="Y210">
            <v>1</v>
          </cell>
          <cell r="Z210">
            <v>1</v>
          </cell>
          <cell r="AA210">
            <v>0</v>
          </cell>
          <cell r="AB210" t="str">
            <v/>
          </cell>
          <cell r="AD210">
            <v>38</v>
          </cell>
          <cell r="AE210">
            <v>518</v>
          </cell>
          <cell r="AF210">
            <v>0.78443316412859565</v>
          </cell>
          <cell r="AG210">
            <v>0</v>
          </cell>
          <cell r="AH210" t="str">
            <v/>
          </cell>
          <cell r="AI210">
            <v>5</v>
          </cell>
          <cell r="AJ210">
            <v>295</v>
          </cell>
          <cell r="AK210">
            <v>851.08602122500065</v>
          </cell>
          <cell r="AL210">
            <v>0.25568181818181818</v>
          </cell>
          <cell r="AM210">
            <v>0.25421671283570596</v>
          </cell>
          <cell r="AN210">
            <v>0.77777777777777779</v>
          </cell>
          <cell r="AO210">
            <v>-2517</v>
          </cell>
          <cell r="AQ210">
            <v>42897</v>
          </cell>
          <cell r="AR210" t="str">
            <v/>
          </cell>
          <cell r="AS210">
            <v>30822</v>
          </cell>
          <cell r="AU210">
            <v>32883</v>
          </cell>
          <cell r="AV210" t="str">
            <v/>
          </cell>
          <cell r="AW210">
            <v>27605</v>
          </cell>
          <cell r="AX210" t="str">
            <v/>
          </cell>
          <cell r="AY210" t="str">
            <v/>
          </cell>
          <cell r="AZ210">
            <v>20764</v>
          </cell>
          <cell r="BA210" t="str">
            <v/>
          </cell>
          <cell r="BB210">
            <v>354.49550048899999</v>
          </cell>
          <cell r="BC210">
            <v>1</v>
          </cell>
          <cell r="BD210">
            <v>578.25070100000005</v>
          </cell>
          <cell r="BE210" t="str">
            <v/>
          </cell>
          <cell r="BF210">
            <v>1230.4052028040001</v>
          </cell>
          <cell r="BG210" t="str">
            <v/>
          </cell>
          <cell r="BH210">
            <v>706</v>
          </cell>
          <cell r="BI210">
            <v>158</v>
          </cell>
          <cell r="BJ210">
            <v>0</v>
          </cell>
        </row>
        <row r="211">
          <cell r="A211" t="str">
            <v>5JD</v>
          </cell>
          <cell r="B211" t="str">
            <v>Q25</v>
          </cell>
          <cell r="C211" t="str">
            <v/>
          </cell>
          <cell r="D211" t="str">
            <v/>
          </cell>
          <cell r="E211" t="str">
            <v/>
          </cell>
          <cell r="F211">
            <v>1</v>
          </cell>
          <cell r="G211">
            <v>1</v>
          </cell>
          <cell r="H211">
            <v>0</v>
          </cell>
          <cell r="J211">
            <v>0</v>
          </cell>
          <cell r="K211">
            <v>2.2218999950000002</v>
          </cell>
          <cell r="L211">
            <v>149.49110040400001</v>
          </cell>
          <cell r="M211">
            <v>0</v>
          </cell>
          <cell r="N211">
            <v>0</v>
          </cell>
          <cell r="Q211" t="str">
            <v/>
          </cell>
          <cell r="R211">
            <v>1</v>
          </cell>
          <cell r="S211">
            <v>42</v>
          </cell>
          <cell r="X211">
            <v>1</v>
          </cell>
          <cell r="Y211">
            <v>0.94827586206896552</v>
          </cell>
          <cell r="Z211">
            <v>0.95</v>
          </cell>
          <cell r="AA211">
            <v>0</v>
          </cell>
          <cell r="AB211" t="str">
            <v/>
          </cell>
          <cell r="AD211">
            <v>12</v>
          </cell>
          <cell r="AE211">
            <v>299</v>
          </cell>
          <cell r="AF211">
            <v>0.63192706471219162</v>
          </cell>
          <cell r="AG211">
            <v>0</v>
          </cell>
          <cell r="AH211" t="str">
            <v/>
          </cell>
          <cell r="AI211">
            <v>1</v>
          </cell>
          <cell r="AJ211">
            <v>86</v>
          </cell>
          <cell r="AK211">
            <v>772.28103946102021</v>
          </cell>
          <cell r="AL211" t="str">
            <v/>
          </cell>
          <cell r="AM211">
            <v>0.2914964183748483</v>
          </cell>
          <cell r="AN211">
            <v>0.81481481481481477</v>
          </cell>
          <cell r="AO211">
            <v>-8500</v>
          </cell>
          <cell r="AQ211">
            <v>29831</v>
          </cell>
          <cell r="AR211" t="str">
            <v/>
          </cell>
          <cell r="AS211">
            <v>19891</v>
          </cell>
          <cell r="AU211">
            <v>23021</v>
          </cell>
          <cell r="AV211" t="str">
            <v/>
          </cell>
          <cell r="AW211">
            <v>21222</v>
          </cell>
          <cell r="AX211" t="str">
            <v/>
          </cell>
          <cell r="AY211" t="str">
            <v/>
          </cell>
          <cell r="AZ211">
            <v>14147</v>
          </cell>
          <cell r="BA211" t="str">
            <v/>
          </cell>
          <cell r="BB211">
            <v>333.53289989799998</v>
          </cell>
          <cell r="BC211">
            <v>1</v>
          </cell>
          <cell r="BD211">
            <v>426.20509981600003</v>
          </cell>
          <cell r="BE211" t="str">
            <v/>
          </cell>
          <cell r="BF211">
            <v>891.53009967499997</v>
          </cell>
          <cell r="BG211" t="str">
            <v/>
          </cell>
          <cell r="BH211">
            <v>365</v>
          </cell>
          <cell r="BI211">
            <v>197</v>
          </cell>
          <cell r="BJ211">
            <v>0</v>
          </cell>
        </row>
        <row r="212">
          <cell r="A212" t="str">
            <v>5JE</v>
          </cell>
          <cell r="B212" t="str">
            <v>Q23</v>
          </cell>
          <cell r="C212" t="str">
            <v/>
          </cell>
          <cell r="D212" t="str">
            <v/>
          </cell>
          <cell r="E212" t="str">
            <v/>
          </cell>
          <cell r="F212">
            <v>1</v>
          </cell>
          <cell r="G212">
            <v>1</v>
          </cell>
          <cell r="H212">
            <v>0</v>
          </cell>
          <cell r="J212">
            <v>0</v>
          </cell>
          <cell r="K212">
            <v>14.465999999999999</v>
          </cell>
          <cell r="L212">
            <v>162.82349999999997</v>
          </cell>
          <cell r="M212">
            <v>16</v>
          </cell>
          <cell r="N212">
            <v>0</v>
          </cell>
          <cell r="Q212">
            <v>0.8666666666666667</v>
          </cell>
          <cell r="R212">
            <v>0.22222222222222221</v>
          </cell>
          <cell r="S212">
            <v>1440</v>
          </cell>
          <cell r="X212">
            <v>1</v>
          </cell>
          <cell r="Y212">
            <v>1</v>
          </cell>
          <cell r="Z212">
            <v>0.8666666666666667</v>
          </cell>
          <cell r="AA212">
            <v>0</v>
          </cell>
          <cell r="AB212" t="str">
            <v/>
          </cell>
          <cell r="AD212">
            <v>30</v>
          </cell>
          <cell r="AE212">
            <v>440</v>
          </cell>
          <cell r="AF212">
            <v>0.85958762886597939</v>
          </cell>
          <cell r="AG212">
            <v>0</v>
          </cell>
          <cell r="AH212" t="str">
            <v/>
          </cell>
          <cell r="AI212">
            <v>3</v>
          </cell>
          <cell r="AJ212">
            <v>0</v>
          </cell>
          <cell r="AK212">
            <v>1045.2647534471198</v>
          </cell>
          <cell r="AL212">
            <v>0.26511627906976742</v>
          </cell>
          <cell r="AM212">
            <v>0.31997895879997285</v>
          </cell>
          <cell r="AN212">
            <v>0.2413793103448276</v>
          </cell>
          <cell r="AO212">
            <v>413</v>
          </cell>
          <cell r="AQ212">
            <v>50506</v>
          </cell>
          <cell r="AR212" t="str">
            <v/>
          </cell>
          <cell r="AS212">
            <v>31764</v>
          </cell>
          <cell r="AU212">
            <v>42995</v>
          </cell>
          <cell r="AV212" t="str">
            <v/>
          </cell>
          <cell r="AW212">
            <v>35045</v>
          </cell>
          <cell r="AX212" t="str">
            <v/>
          </cell>
          <cell r="AY212" t="str">
            <v/>
          </cell>
          <cell r="AZ212">
            <v>25474</v>
          </cell>
          <cell r="BA212" t="str">
            <v/>
          </cell>
          <cell r="BB212">
            <v>297.76659999499998</v>
          </cell>
          <cell r="BC212" t="str">
            <v/>
          </cell>
          <cell r="BD212">
            <v>781.92419999000003</v>
          </cell>
          <cell r="BE212" t="str">
            <v/>
          </cell>
          <cell r="BF212">
            <v>1209.9658999819999</v>
          </cell>
          <cell r="BG212" t="str">
            <v/>
          </cell>
          <cell r="BH212">
            <v>306</v>
          </cell>
          <cell r="BI212">
            <v>0</v>
          </cell>
          <cell r="BJ212">
            <v>0</v>
          </cell>
        </row>
        <row r="213">
          <cell r="A213" t="str">
            <v>5JF</v>
          </cell>
          <cell r="B213" t="str">
            <v>Q20</v>
          </cell>
          <cell r="C213" t="str">
            <v/>
          </cell>
          <cell r="D213" t="str">
            <v/>
          </cell>
          <cell r="E213" t="str">
            <v/>
          </cell>
          <cell r="F213">
            <v>1</v>
          </cell>
          <cell r="G213">
            <v>1</v>
          </cell>
          <cell r="H213">
            <v>0</v>
          </cell>
          <cell r="J213">
            <v>0</v>
          </cell>
          <cell r="K213">
            <v>16.012</v>
          </cell>
          <cell r="L213">
            <v>881.54268708400002</v>
          </cell>
          <cell r="M213" t="str">
            <v/>
          </cell>
          <cell r="N213">
            <v>0</v>
          </cell>
          <cell r="Q213" t="str">
            <v/>
          </cell>
          <cell r="R213" t="str">
            <v/>
          </cell>
          <cell r="S213">
            <v>47</v>
          </cell>
          <cell r="X213">
            <v>1</v>
          </cell>
          <cell r="Y213">
            <v>1</v>
          </cell>
          <cell r="Z213">
            <v>0.9642857142857143</v>
          </cell>
          <cell r="AA213">
            <v>0</v>
          </cell>
          <cell r="AB213" t="str">
            <v/>
          </cell>
          <cell r="AD213">
            <v>0</v>
          </cell>
          <cell r="AE213">
            <v>198</v>
          </cell>
          <cell r="AF213">
            <v>0.18374248496993989</v>
          </cell>
          <cell r="AG213">
            <v>0</v>
          </cell>
          <cell r="AH213" t="str">
            <v/>
          </cell>
          <cell r="AI213">
            <v>12</v>
          </cell>
          <cell r="AJ213">
            <v>243</v>
          </cell>
          <cell r="AK213">
            <v>731.05283075123555</v>
          </cell>
          <cell r="AL213">
            <v>0.12517193947730398</v>
          </cell>
          <cell r="AM213">
            <v>0.22284643114635905</v>
          </cell>
          <cell r="AN213">
            <v>0.38775510204081631</v>
          </cell>
          <cell r="AO213">
            <v>2826</v>
          </cell>
          <cell r="AQ213">
            <v>38291</v>
          </cell>
          <cell r="AR213" t="str">
            <v/>
          </cell>
          <cell r="AS213">
            <v>21567</v>
          </cell>
          <cell r="AU213">
            <v>31831</v>
          </cell>
          <cell r="AV213" t="str">
            <v/>
          </cell>
          <cell r="AW213">
            <v>27938</v>
          </cell>
          <cell r="AX213" t="str">
            <v/>
          </cell>
          <cell r="AY213" t="str">
            <v/>
          </cell>
          <cell r="AZ213">
            <v>22898</v>
          </cell>
          <cell r="BA213" t="str">
            <v/>
          </cell>
          <cell r="BB213">
            <v>566.18639999499999</v>
          </cell>
          <cell r="BC213">
            <v>21</v>
          </cell>
          <cell r="BD213">
            <v>1142.193999995</v>
          </cell>
          <cell r="BE213" t="str">
            <v/>
          </cell>
          <cell r="BF213">
            <v>1494.282999993</v>
          </cell>
          <cell r="BG213" t="str">
            <v/>
          </cell>
          <cell r="BH213">
            <v>54</v>
          </cell>
          <cell r="BI213">
            <v>54</v>
          </cell>
          <cell r="BJ213">
            <v>54</v>
          </cell>
        </row>
        <row r="214">
          <cell r="A214" t="str">
            <v>5JG</v>
          </cell>
          <cell r="B214" t="str">
            <v>Q20</v>
          </cell>
          <cell r="C214" t="str">
            <v/>
          </cell>
          <cell r="D214" t="str">
            <v/>
          </cell>
          <cell r="E214">
            <v>1</v>
          </cell>
          <cell r="F214">
            <v>1</v>
          </cell>
          <cell r="G214">
            <v>0.96250399265351749</v>
          </cell>
          <cell r="H214">
            <v>0</v>
          </cell>
          <cell r="J214">
            <v>0</v>
          </cell>
          <cell r="K214">
            <v>26</v>
          </cell>
          <cell r="L214">
            <v>335</v>
          </cell>
          <cell r="M214" t="str">
            <v/>
          </cell>
          <cell r="N214">
            <v>0</v>
          </cell>
          <cell r="Q214" t="str">
            <v/>
          </cell>
          <cell r="R214" t="str">
            <v/>
          </cell>
          <cell r="S214">
            <v>16</v>
          </cell>
          <cell r="X214">
            <v>1</v>
          </cell>
          <cell r="Y214">
            <v>1</v>
          </cell>
          <cell r="Z214">
            <v>0.9642857142857143</v>
          </cell>
          <cell r="AA214">
            <v>0</v>
          </cell>
          <cell r="AB214" t="str">
            <v/>
          </cell>
          <cell r="AD214">
            <v>0</v>
          </cell>
          <cell r="AE214">
            <v>180</v>
          </cell>
          <cell r="AF214">
            <v>0.17982243744955609</v>
          </cell>
          <cell r="AG214">
            <v>0</v>
          </cell>
          <cell r="AH214" t="str">
            <v/>
          </cell>
          <cell r="AI214">
            <v>8</v>
          </cell>
          <cell r="AJ214">
            <v>280</v>
          </cell>
          <cell r="AK214">
            <v>736.61371976535509</v>
          </cell>
          <cell r="AL214">
            <v>0.15042735042735042</v>
          </cell>
          <cell r="AM214">
            <v>0.26883372826877505</v>
          </cell>
          <cell r="AN214">
            <v>0.34285714285714286</v>
          </cell>
          <cell r="AO214">
            <v>-208</v>
          </cell>
          <cell r="AQ214">
            <v>31547</v>
          </cell>
          <cell r="AR214" t="str">
            <v/>
          </cell>
          <cell r="AS214">
            <v>21912</v>
          </cell>
          <cell r="AU214">
            <v>28189</v>
          </cell>
          <cell r="AV214" t="str">
            <v/>
          </cell>
          <cell r="AW214">
            <v>23763</v>
          </cell>
          <cell r="AX214" t="str">
            <v/>
          </cell>
          <cell r="AY214" t="str">
            <v/>
          </cell>
          <cell r="AZ214">
            <v>17674</v>
          </cell>
          <cell r="BA214" t="str">
            <v/>
          </cell>
          <cell r="BB214">
            <v>544</v>
          </cell>
          <cell r="BC214">
            <v>9</v>
          </cell>
          <cell r="BD214">
            <v>496</v>
          </cell>
          <cell r="BE214" t="str">
            <v/>
          </cell>
          <cell r="BF214">
            <v>1147</v>
          </cell>
          <cell r="BG214" t="str">
            <v/>
          </cell>
          <cell r="BH214">
            <v>91</v>
          </cell>
          <cell r="BI214">
            <v>80</v>
          </cell>
          <cell r="BJ214">
            <v>16</v>
          </cell>
        </row>
        <row r="215">
          <cell r="A215" t="str">
            <v>5JH</v>
          </cell>
          <cell r="B215" t="str">
            <v>Q01</v>
          </cell>
          <cell r="C215" t="str">
            <v/>
          </cell>
          <cell r="D215" t="str">
            <v/>
          </cell>
          <cell r="E215" t="str">
            <v/>
          </cell>
          <cell r="F215">
            <v>1</v>
          </cell>
          <cell r="G215">
            <v>1</v>
          </cell>
          <cell r="H215">
            <v>0</v>
          </cell>
          <cell r="J215">
            <v>0</v>
          </cell>
          <cell r="K215">
            <v>5.0060000000000002</v>
          </cell>
          <cell r="L215">
            <v>269.22699439799999</v>
          </cell>
          <cell r="M215" t="str">
            <v/>
          </cell>
          <cell r="N215">
            <v>0</v>
          </cell>
          <cell r="Q215" t="str">
            <v/>
          </cell>
          <cell r="R215" t="str">
            <v/>
          </cell>
          <cell r="S215">
            <v>50</v>
          </cell>
          <cell r="X215">
            <v>1</v>
          </cell>
          <cell r="Y215">
            <v>1</v>
          </cell>
          <cell r="Z215">
            <v>1</v>
          </cell>
          <cell r="AA215">
            <v>0</v>
          </cell>
          <cell r="AB215" t="str">
            <v/>
          </cell>
          <cell r="AD215">
            <v>57</v>
          </cell>
          <cell r="AE215">
            <v>12</v>
          </cell>
          <cell r="AF215">
            <v>0.95141111434390457</v>
          </cell>
          <cell r="AG215">
            <v>0</v>
          </cell>
          <cell r="AH215" t="str">
            <v/>
          </cell>
          <cell r="AI215">
            <v>1</v>
          </cell>
          <cell r="AJ215">
            <v>72</v>
          </cell>
          <cell r="AK215">
            <v>573.4079611726487</v>
          </cell>
          <cell r="AL215">
            <v>0.13186813186813187</v>
          </cell>
          <cell r="AM215">
            <v>0.27124921793534934</v>
          </cell>
          <cell r="AN215">
            <v>0.296875</v>
          </cell>
          <cell r="AO215">
            <v>-13678</v>
          </cell>
          <cell r="AQ215">
            <v>22319</v>
          </cell>
          <cell r="AR215" t="str">
            <v/>
          </cell>
          <cell r="AS215">
            <v>9980</v>
          </cell>
          <cell r="AU215">
            <v>19516</v>
          </cell>
          <cell r="AV215" t="str">
            <v/>
          </cell>
          <cell r="AW215">
            <v>13501</v>
          </cell>
          <cell r="AX215" t="str">
            <v/>
          </cell>
          <cell r="AY215" t="str">
            <v/>
          </cell>
          <cell r="AZ215">
            <v>10212</v>
          </cell>
          <cell r="BA215" t="str">
            <v/>
          </cell>
          <cell r="BB215">
            <v>130.06229815199998</v>
          </cell>
          <cell r="BC215" t="str">
            <v/>
          </cell>
          <cell r="BD215">
            <v>183.81039926400001</v>
          </cell>
          <cell r="BE215" t="str">
            <v/>
          </cell>
          <cell r="BF215">
            <v>447.80547250699999</v>
          </cell>
          <cell r="BG215" t="str">
            <v/>
          </cell>
          <cell r="BH215">
            <v>55</v>
          </cell>
          <cell r="BI215">
            <v>0</v>
          </cell>
          <cell r="BJ215">
            <v>0</v>
          </cell>
        </row>
        <row r="216">
          <cell r="A216" t="str">
            <v>5JJ</v>
          </cell>
          <cell r="B216" t="str">
            <v>Q01</v>
          </cell>
          <cell r="C216" t="str">
            <v/>
          </cell>
          <cell r="D216" t="str">
            <v/>
          </cell>
          <cell r="E216" t="str">
            <v/>
          </cell>
          <cell r="F216">
            <v>1</v>
          </cell>
          <cell r="G216">
            <v>1</v>
          </cell>
          <cell r="H216">
            <v>0</v>
          </cell>
          <cell r="J216">
            <v>0</v>
          </cell>
          <cell r="K216">
            <v>4.0060000000000002</v>
          </cell>
          <cell r="L216">
            <v>256.30783279599996</v>
          </cell>
          <cell r="M216" t="str">
            <v/>
          </cell>
          <cell r="N216">
            <v>0</v>
          </cell>
          <cell r="Q216" t="str">
            <v/>
          </cell>
          <cell r="R216" t="str">
            <v/>
          </cell>
          <cell r="S216">
            <v>49</v>
          </cell>
          <cell r="X216">
            <v>1</v>
          </cell>
          <cell r="Y216">
            <v>1</v>
          </cell>
          <cell r="Z216">
            <v>0.95238095238095233</v>
          </cell>
          <cell r="AA216">
            <v>0</v>
          </cell>
          <cell r="AB216" t="str">
            <v/>
          </cell>
          <cell r="AD216">
            <v>10</v>
          </cell>
          <cell r="AE216">
            <v>0</v>
          </cell>
          <cell r="AF216">
            <v>0.97233973315977873</v>
          </cell>
          <cell r="AG216">
            <v>0</v>
          </cell>
          <cell r="AH216" t="str">
            <v/>
          </cell>
          <cell r="AI216">
            <v>2</v>
          </cell>
          <cell r="AJ216">
            <v>83</v>
          </cell>
          <cell r="AK216">
            <v>371.61352193718534</v>
          </cell>
          <cell r="AL216">
            <v>8.727272727272728E-2</v>
          </cell>
          <cell r="AM216">
            <v>0.251576898437885</v>
          </cell>
          <cell r="AN216">
            <v>0.44117647058823528</v>
          </cell>
          <cell r="AO216">
            <v>-6137</v>
          </cell>
          <cell r="AQ216">
            <v>19301</v>
          </cell>
          <cell r="AR216" t="str">
            <v/>
          </cell>
          <cell r="AS216">
            <v>8011</v>
          </cell>
          <cell r="AU216">
            <v>16705</v>
          </cell>
          <cell r="AV216" t="str">
            <v/>
          </cell>
          <cell r="AW216">
            <v>12204</v>
          </cell>
          <cell r="AX216" t="str">
            <v/>
          </cell>
          <cell r="AY216" t="str">
            <v/>
          </cell>
          <cell r="AZ216">
            <v>7618</v>
          </cell>
          <cell r="BA216" t="str">
            <v/>
          </cell>
          <cell r="BB216">
            <v>201.24947430699999</v>
          </cell>
          <cell r="BC216" t="str">
            <v/>
          </cell>
          <cell r="BD216">
            <v>265.15762459400003</v>
          </cell>
          <cell r="BE216">
            <v>1</v>
          </cell>
          <cell r="BF216">
            <v>504.31654479100001</v>
          </cell>
          <cell r="BG216" t="str">
            <v/>
          </cell>
          <cell r="BH216">
            <v>50</v>
          </cell>
          <cell r="BI216">
            <v>0</v>
          </cell>
          <cell r="BJ216">
            <v>0</v>
          </cell>
        </row>
        <row r="217">
          <cell r="A217" t="str">
            <v>5JK</v>
          </cell>
          <cell r="B217" t="str">
            <v>Q01</v>
          </cell>
          <cell r="C217" t="str">
            <v/>
          </cell>
          <cell r="D217" t="str">
            <v/>
          </cell>
          <cell r="E217">
            <v>1</v>
          </cell>
          <cell r="F217">
            <v>1</v>
          </cell>
          <cell r="G217">
            <v>1</v>
          </cell>
          <cell r="H217">
            <v>0</v>
          </cell>
          <cell r="J217">
            <v>1</v>
          </cell>
          <cell r="K217">
            <v>10.026199999999999</v>
          </cell>
          <cell r="L217">
            <v>171.70311365800006</v>
          </cell>
          <cell r="M217" t="str">
            <v/>
          </cell>
          <cell r="N217">
            <v>0</v>
          </cell>
          <cell r="Q217" t="str">
            <v/>
          </cell>
          <cell r="R217" t="str">
            <v/>
          </cell>
          <cell r="S217">
            <v>141</v>
          </cell>
          <cell r="X217">
            <v>1</v>
          </cell>
          <cell r="Y217">
            <v>1</v>
          </cell>
          <cell r="Z217">
            <v>0.9</v>
          </cell>
          <cell r="AA217">
            <v>0</v>
          </cell>
          <cell r="AB217" t="str">
            <v/>
          </cell>
          <cell r="AD217">
            <v>1</v>
          </cell>
          <cell r="AE217">
            <v>78</v>
          </cell>
          <cell r="AF217">
            <v>0.62211347300810527</v>
          </cell>
          <cell r="AG217">
            <v>0</v>
          </cell>
          <cell r="AH217" t="str">
            <v/>
          </cell>
          <cell r="AI217">
            <v>2</v>
          </cell>
          <cell r="AJ217">
            <v>276</v>
          </cell>
          <cell r="AK217">
            <v>830.03480515935303</v>
          </cell>
          <cell r="AL217">
            <v>0.15365239294710328</v>
          </cell>
          <cell r="AM217" t="str">
            <v/>
          </cell>
          <cell r="AN217">
            <v>0.48275862068965519</v>
          </cell>
          <cell r="AO217">
            <v>446</v>
          </cell>
          <cell r="AQ217">
            <v>28363</v>
          </cell>
          <cell r="AR217" t="str">
            <v/>
          </cell>
          <cell r="AS217">
            <v>13978</v>
          </cell>
          <cell r="AU217">
            <v>24613</v>
          </cell>
          <cell r="AV217" t="str">
            <v/>
          </cell>
          <cell r="AW217">
            <v>19591</v>
          </cell>
          <cell r="AX217" t="str">
            <v/>
          </cell>
          <cell r="AY217" t="str">
            <v/>
          </cell>
          <cell r="AZ217">
            <v>13079</v>
          </cell>
          <cell r="BA217" t="str">
            <v/>
          </cell>
          <cell r="BB217">
            <v>222.45033938500001</v>
          </cell>
          <cell r="BC217">
            <v>11.20000005</v>
          </cell>
          <cell r="BD217">
            <v>344.51220100899997</v>
          </cell>
          <cell r="BE217">
            <v>2</v>
          </cell>
          <cell r="BF217">
            <v>2472.183112098</v>
          </cell>
          <cell r="BG217">
            <v>1</v>
          </cell>
          <cell r="BH217">
            <v>0</v>
          </cell>
          <cell r="BI217">
            <v>0</v>
          </cell>
          <cell r="BJ217">
            <v>0</v>
          </cell>
        </row>
        <row r="218">
          <cell r="A218" t="str">
            <v>5JL</v>
          </cell>
          <cell r="B218" t="str">
            <v>Q01</v>
          </cell>
          <cell r="C218" t="str">
            <v/>
          </cell>
          <cell r="D218" t="str">
            <v/>
          </cell>
          <cell r="E218">
            <v>1</v>
          </cell>
          <cell r="F218">
            <v>1</v>
          </cell>
          <cell r="G218">
            <v>1</v>
          </cell>
          <cell r="H218">
            <v>0</v>
          </cell>
          <cell r="J218">
            <v>0</v>
          </cell>
          <cell r="K218">
            <v>119.006</v>
          </cell>
          <cell r="L218">
            <v>72.175869986000009</v>
          </cell>
          <cell r="M218" t="str">
            <v/>
          </cell>
          <cell r="N218">
            <v>0</v>
          </cell>
          <cell r="Q218" t="str">
            <v/>
          </cell>
          <cell r="R218" t="str">
            <v/>
          </cell>
          <cell r="S218">
            <v>144</v>
          </cell>
          <cell r="X218">
            <v>1</v>
          </cell>
          <cell r="Y218">
            <v>0.97916666666666663</v>
          </cell>
          <cell r="Z218">
            <v>0.88235294117647056</v>
          </cell>
          <cell r="AA218">
            <v>0</v>
          </cell>
          <cell r="AB218" t="str">
            <v/>
          </cell>
          <cell r="AD218">
            <v>15</v>
          </cell>
          <cell r="AE218">
            <v>165</v>
          </cell>
          <cell r="AF218">
            <v>0.97137243895593606</v>
          </cell>
          <cell r="AG218">
            <v>0</v>
          </cell>
          <cell r="AH218" t="str">
            <v/>
          </cell>
          <cell r="AI218">
            <v>2</v>
          </cell>
          <cell r="AJ218">
            <v>59</v>
          </cell>
          <cell r="AK218">
            <v>721.4570405125877</v>
          </cell>
          <cell r="AL218">
            <v>0.10931174089068826</v>
          </cell>
          <cell r="AM218">
            <v>0.21905358477295706</v>
          </cell>
          <cell r="AN218">
            <v>0.4</v>
          </cell>
          <cell r="AO218">
            <v>-8763</v>
          </cell>
          <cell r="AQ218">
            <v>18585</v>
          </cell>
          <cell r="AR218" t="str">
            <v/>
          </cell>
          <cell r="AS218">
            <v>6528</v>
          </cell>
          <cell r="AU218">
            <v>17762</v>
          </cell>
          <cell r="AV218" t="str">
            <v/>
          </cell>
          <cell r="AW218">
            <v>15438</v>
          </cell>
          <cell r="AX218" t="str">
            <v/>
          </cell>
          <cell r="AY218" t="str">
            <v/>
          </cell>
          <cell r="AZ218">
            <v>8853</v>
          </cell>
          <cell r="BA218" t="str">
            <v/>
          </cell>
          <cell r="BB218">
            <v>295.59654002499997</v>
          </cell>
          <cell r="BC218" t="str">
            <v/>
          </cell>
          <cell r="BD218">
            <v>304.00261621099997</v>
          </cell>
          <cell r="BE218" t="str">
            <v/>
          </cell>
          <cell r="BF218">
            <v>693.85514151500001</v>
          </cell>
          <cell r="BG218" t="str">
            <v/>
          </cell>
          <cell r="BH218">
            <v>112</v>
          </cell>
          <cell r="BI218">
            <v>112</v>
          </cell>
          <cell r="BJ218">
            <v>0</v>
          </cell>
        </row>
        <row r="219">
          <cell r="A219" t="str">
            <v>5JM</v>
          </cell>
          <cell r="B219" t="str">
            <v>Q01</v>
          </cell>
          <cell r="C219" t="str">
            <v/>
          </cell>
          <cell r="D219" t="str">
            <v/>
          </cell>
          <cell r="E219" t="str">
            <v/>
          </cell>
          <cell r="F219">
            <v>1</v>
          </cell>
          <cell r="G219">
            <v>1</v>
          </cell>
          <cell r="H219">
            <v>0</v>
          </cell>
          <cell r="J219">
            <v>0</v>
          </cell>
          <cell r="K219">
            <v>72.026200000000003</v>
          </cell>
          <cell r="L219">
            <v>56.163679202000004</v>
          </cell>
          <cell r="M219" t="str">
            <v/>
          </cell>
          <cell r="N219">
            <v>0</v>
          </cell>
          <cell r="Q219" t="str">
            <v/>
          </cell>
          <cell r="R219" t="str">
            <v/>
          </cell>
          <cell r="S219">
            <v>231</v>
          </cell>
          <cell r="X219">
            <v>1</v>
          </cell>
          <cell r="Y219">
            <v>1</v>
          </cell>
          <cell r="Z219">
            <v>0.80952380952380953</v>
          </cell>
          <cell r="AA219">
            <v>0</v>
          </cell>
          <cell r="AB219" t="str">
            <v/>
          </cell>
          <cell r="AD219">
            <v>21</v>
          </cell>
          <cell r="AE219">
            <v>59</v>
          </cell>
          <cell r="AF219">
            <v>0.84993849938499388</v>
          </cell>
          <cell r="AG219">
            <v>0</v>
          </cell>
          <cell r="AH219" t="str">
            <v/>
          </cell>
          <cell r="AI219">
            <v>4</v>
          </cell>
          <cell r="AJ219">
            <v>146</v>
          </cell>
          <cell r="AK219">
            <v>701.99194669137307</v>
          </cell>
          <cell r="AL219" t="str">
            <v/>
          </cell>
          <cell r="AM219" t="str">
            <v/>
          </cell>
          <cell r="AN219">
            <v>0.375</v>
          </cell>
          <cell r="AO219">
            <v>-12219</v>
          </cell>
          <cell r="AQ219">
            <v>16640</v>
          </cell>
          <cell r="AR219" t="str">
            <v/>
          </cell>
          <cell r="AS219">
            <v>6511</v>
          </cell>
          <cell r="AU219">
            <v>15752</v>
          </cell>
          <cell r="AV219" t="str">
            <v/>
          </cell>
          <cell r="AW219">
            <v>14863</v>
          </cell>
          <cell r="AX219" t="str">
            <v/>
          </cell>
          <cell r="AY219" t="str">
            <v/>
          </cell>
          <cell r="AZ219">
            <v>9083</v>
          </cell>
          <cell r="BA219" t="str">
            <v/>
          </cell>
          <cell r="BB219">
            <v>242.41889950699999</v>
          </cell>
          <cell r="BC219">
            <v>4.7999998929999999</v>
          </cell>
          <cell r="BD219">
            <v>378.66503699899999</v>
          </cell>
          <cell r="BE219" t="str">
            <v/>
          </cell>
          <cell r="BF219">
            <v>558.22622529900002</v>
          </cell>
          <cell r="BG219" t="str">
            <v/>
          </cell>
          <cell r="BH219">
            <v>143</v>
          </cell>
          <cell r="BI219">
            <v>143</v>
          </cell>
          <cell r="BJ219">
            <v>0</v>
          </cell>
        </row>
        <row r="220">
          <cell r="A220" t="str">
            <v>5JN</v>
          </cell>
          <cell r="B220" t="str">
            <v>Q03</v>
          </cell>
          <cell r="C220" t="str">
            <v/>
          </cell>
          <cell r="D220" t="str">
            <v/>
          </cell>
          <cell r="E220" t="str">
            <v/>
          </cell>
          <cell r="F220">
            <v>1</v>
          </cell>
          <cell r="G220">
            <v>1</v>
          </cell>
          <cell r="H220">
            <v>0</v>
          </cell>
          <cell r="J220">
            <v>0</v>
          </cell>
          <cell r="K220">
            <v>87.012</v>
          </cell>
          <cell r="L220">
            <v>169.08747436900001</v>
          </cell>
          <cell r="M220" t="str">
            <v/>
          </cell>
          <cell r="N220">
            <v>0</v>
          </cell>
          <cell r="Q220" t="str">
            <v/>
          </cell>
          <cell r="R220" t="str">
            <v/>
          </cell>
          <cell r="S220">
            <v>16</v>
          </cell>
          <cell r="X220">
            <v>1</v>
          </cell>
          <cell r="Y220">
            <v>1</v>
          </cell>
          <cell r="Z220">
            <v>1</v>
          </cell>
          <cell r="AA220">
            <v>0</v>
          </cell>
          <cell r="AB220" t="str">
            <v/>
          </cell>
          <cell r="AD220">
            <v>11</v>
          </cell>
          <cell r="AE220">
            <v>323</v>
          </cell>
          <cell r="AF220">
            <v>0.79603782080144081</v>
          </cell>
          <cell r="AG220">
            <v>0</v>
          </cell>
          <cell r="AH220" t="str">
            <v/>
          </cell>
          <cell r="AI220">
            <v>3</v>
          </cell>
          <cell r="AJ220">
            <v>42</v>
          </cell>
          <cell r="AK220">
            <v>647.68613638587226</v>
          </cell>
          <cell r="AL220" t="str">
            <v/>
          </cell>
          <cell r="AM220">
            <v>0.23388650319059276</v>
          </cell>
          <cell r="AN220">
            <v>0.32</v>
          </cell>
          <cell r="AO220">
            <v>-13070</v>
          </cell>
          <cell r="AQ220">
            <v>12475</v>
          </cell>
          <cell r="AR220" t="str">
            <v/>
          </cell>
          <cell r="AS220">
            <v>17780</v>
          </cell>
          <cell r="AU220">
            <v>15654</v>
          </cell>
          <cell r="AV220" t="str">
            <v/>
          </cell>
          <cell r="AW220">
            <v>10714</v>
          </cell>
          <cell r="AX220" t="str">
            <v/>
          </cell>
          <cell r="AY220" t="str">
            <v/>
          </cell>
          <cell r="AZ220">
            <v>10463</v>
          </cell>
          <cell r="BA220" t="str">
            <v/>
          </cell>
          <cell r="BB220">
            <v>211.78498768599999</v>
          </cell>
          <cell r="BC220" t="str">
            <v/>
          </cell>
          <cell r="BD220">
            <v>306.07631095599999</v>
          </cell>
          <cell r="BE220" t="str">
            <v/>
          </cell>
          <cell r="BF220">
            <v>552.91704503999995</v>
          </cell>
          <cell r="BG220" t="str">
            <v/>
          </cell>
          <cell r="BH220">
            <v>202</v>
          </cell>
          <cell r="BI220">
            <v>202</v>
          </cell>
          <cell r="BJ220">
            <v>0</v>
          </cell>
        </row>
        <row r="221">
          <cell r="A221" t="str">
            <v>5JP</v>
          </cell>
          <cell r="B221" t="str">
            <v>Q03</v>
          </cell>
          <cell r="C221" t="str">
            <v/>
          </cell>
          <cell r="D221" t="str">
            <v/>
          </cell>
          <cell r="E221" t="str">
            <v/>
          </cell>
          <cell r="F221">
            <v>1</v>
          </cell>
          <cell r="G221">
            <v>1</v>
          </cell>
          <cell r="H221">
            <v>0</v>
          </cell>
          <cell r="J221">
            <v>0</v>
          </cell>
          <cell r="K221">
            <v>72.183199998000006</v>
          </cell>
          <cell r="L221">
            <v>284.86470000200001</v>
          </cell>
          <cell r="M221" t="str">
            <v/>
          </cell>
          <cell r="N221">
            <v>1</v>
          </cell>
          <cell r="Q221" t="str">
            <v/>
          </cell>
          <cell r="R221" t="str">
            <v/>
          </cell>
          <cell r="S221">
            <v>283</v>
          </cell>
          <cell r="X221">
            <v>1</v>
          </cell>
          <cell r="Y221">
            <v>1</v>
          </cell>
          <cell r="Z221">
            <v>0.82608695652173914</v>
          </cell>
          <cell r="AA221">
            <v>0</v>
          </cell>
          <cell r="AB221" t="str">
            <v/>
          </cell>
          <cell r="AD221">
            <v>24</v>
          </cell>
          <cell r="AE221">
            <v>356</v>
          </cell>
          <cell r="AF221">
            <v>0.88690172032021797</v>
          </cell>
          <cell r="AG221">
            <v>0</v>
          </cell>
          <cell r="AH221" t="str">
            <v/>
          </cell>
          <cell r="AI221">
            <v>3</v>
          </cell>
          <cell r="AJ221">
            <v>493</v>
          </cell>
          <cell r="AK221">
            <v>786.10835305447517</v>
          </cell>
          <cell r="AL221">
            <v>0.13032581453634084</v>
          </cell>
          <cell r="AM221" t="str">
            <v/>
          </cell>
          <cell r="AN221">
            <v>0.44117647058823528</v>
          </cell>
          <cell r="AO221">
            <v>3207</v>
          </cell>
          <cell r="AQ221">
            <v>36016</v>
          </cell>
          <cell r="AR221" t="str">
            <v/>
          </cell>
          <cell r="AS221">
            <v>16757</v>
          </cell>
          <cell r="AU221">
            <v>29049</v>
          </cell>
          <cell r="AV221" t="str">
            <v/>
          </cell>
          <cell r="AW221">
            <v>20657</v>
          </cell>
          <cell r="AX221" t="str">
            <v/>
          </cell>
          <cell r="AY221" t="str">
            <v/>
          </cell>
          <cell r="AZ221">
            <v>12351</v>
          </cell>
          <cell r="BA221" t="str">
            <v/>
          </cell>
          <cell r="BB221">
            <v>252.160820325</v>
          </cell>
          <cell r="BC221">
            <v>52</v>
          </cell>
          <cell r="BD221">
            <v>494.777098916</v>
          </cell>
          <cell r="BE221">
            <v>13</v>
          </cell>
          <cell r="BF221">
            <v>1252.954379298</v>
          </cell>
          <cell r="BG221">
            <v>9.8999999000000005E-2</v>
          </cell>
          <cell r="BH221">
            <v>78</v>
          </cell>
          <cell r="BI221">
            <v>78</v>
          </cell>
          <cell r="BJ221">
            <v>0</v>
          </cell>
        </row>
        <row r="222">
          <cell r="A222" t="str">
            <v>5JQ</v>
          </cell>
          <cell r="B222" t="str">
            <v>Q01</v>
          </cell>
          <cell r="C222" t="str">
            <v/>
          </cell>
          <cell r="D222" t="str">
            <v/>
          </cell>
          <cell r="E222">
            <v>1</v>
          </cell>
          <cell r="F222">
            <v>1</v>
          </cell>
          <cell r="G222">
            <v>1</v>
          </cell>
          <cell r="H222">
            <v>0</v>
          </cell>
          <cell r="J222">
            <v>0</v>
          </cell>
          <cell r="K222">
            <v>2.6000000239999999</v>
          </cell>
          <cell r="L222">
            <v>989.32531863599991</v>
          </cell>
          <cell r="M222" t="str">
            <v/>
          </cell>
          <cell r="N222">
            <v>0</v>
          </cell>
          <cell r="Q222" t="str">
            <v/>
          </cell>
          <cell r="R222" t="str">
            <v/>
          </cell>
          <cell r="S222">
            <v>101</v>
          </cell>
          <cell r="X222">
            <v>1</v>
          </cell>
          <cell r="Y222">
            <v>1</v>
          </cell>
          <cell r="Z222">
            <v>0.875</v>
          </cell>
          <cell r="AA222">
            <v>0</v>
          </cell>
          <cell r="AB222" t="str">
            <v/>
          </cell>
          <cell r="AD222">
            <v>0</v>
          </cell>
          <cell r="AE222">
            <v>60</v>
          </cell>
          <cell r="AF222">
            <v>0.94996873045653529</v>
          </cell>
          <cell r="AG222">
            <v>0</v>
          </cell>
          <cell r="AH222" t="str">
            <v/>
          </cell>
          <cell r="AI222">
            <v>0</v>
          </cell>
          <cell r="AJ222">
            <v>0</v>
          </cell>
          <cell r="AK222">
            <v>674.32239782397653</v>
          </cell>
          <cell r="AL222">
            <v>0.189873417721519</v>
          </cell>
          <cell r="AM222">
            <v>0.23956281485871669</v>
          </cell>
          <cell r="AN222">
            <v>0.77551020408163263</v>
          </cell>
          <cell r="AO222">
            <v>-8007</v>
          </cell>
          <cell r="AQ222">
            <v>22667</v>
          </cell>
          <cell r="AR222" t="str">
            <v/>
          </cell>
          <cell r="AS222">
            <v>23656</v>
          </cell>
          <cell r="AU222">
            <v>21758</v>
          </cell>
          <cell r="AV222" t="str">
            <v/>
          </cell>
          <cell r="AW222">
            <v>17190</v>
          </cell>
          <cell r="AX222" t="str">
            <v/>
          </cell>
          <cell r="AY222" t="str">
            <v/>
          </cell>
          <cell r="AZ222">
            <v>14669</v>
          </cell>
          <cell r="BA222" t="str">
            <v/>
          </cell>
          <cell r="BB222">
            <v>248.23775697599999</v>
          </cell>
          <cell r="BC222" t="str">
            <v/>
          </cell>
          <cell r="BD222">
            <v>824.88670559199988</v>
          </cell>
          <cell r="BE222" t="str">
            <v/>
          </cell>
          <cell r="BF222">
            <v>693.33247983800004</v>
          </cell>
          <cell r="BG222" t="str">
            <v/>
          </cell>
          <cell r="BH222">
            <v>842</v>
          </cell>
          <cell r="BI222">
            <v>801</v>
          </cell>
          <cell r="BJ222">
            <v>0</v>
          </cell>
        </row>
        <row r="223">
          <cell r="A223" t="str">
            <v>5JR</v>
          </cell>
          <cell r="B223" t="str">
            <v>Q01</v>
          </cell>
          <cell r="C223" t="str">
            <v/>
          </cell>
          <cell r="D223" t="str">
            <v/>
          </cell>
          <cell r="E223">
            <v>1</v>
          </cell>
          <cell r="F223">
            <v>1</v>
          </cell>
          <cell r="G223">
            <v>1</v>
          </cell>
          <cell r="H223">
            <v>0</v>
          </cell>
          <cell r="J223">
            <v>0</v>
          </cell>
          <cell r="K223">
            <v>1.6000000240000001</v>
          </cell>
          <cell r="L223">
            <v>382.71371446699999</v>
          </cell>
          <cell r="M223" t="str">
            <v/>
          </cell>
          <cell r="N223">
            <v>1</v>
          </cell>
          <cell r="Q223" t="str">
            <v/>
          </cell>
          <cell r="R223" t="str">
            <v/>
          </cell>
          <cell r="S223">
            <v>35</v>
          </cell>
          <cell r="X223">
            <v>1</v>
          </cell>
          <cell r="Y223">
            <v>1</v>
          </cell>
          <cell r="Z223">
            <v>1</v>
          </cell>
          <cell r="AA223">
            <v>0</v>
          </cell>
          <cell r="AB223" t="str">
            <v/>
          </cell>
          <cell r="AD223">
            <v>0</v>
          </cell>
          <cell r="AE223">
            <v>26</v>
          </cell>
          <cell r="AF223">
            <v>0.94972907886815172</v>
          </cell>
          <cell r="AG223">
            <v>0</v>
          </cell>
          <cell r="AH223" t="str">
            <v/>
          </cell>
          <cell r="AI223">
            <v>2</v>
          </cell>
          <cell r="AJ223">
            <v>235</v>
          </cell>
          <cell r="AK223">
            <v>507.21810378462743</v>
          </cell>
          <cell r="AL223">
            <v>0.14537444933920704</v>
          </cell>
          <cell r="AM223">
            <v>0.15289086506464267</v>
          </cell>
          <cell r="AN223">
            <v>0.76190476190476186</v>
          </cell>
          <cell r="AO223">
            <v>-5167</v>
          </cell>
          <cell r="AQ223">
            <v>15798</v>
          </cell>
          <cell r="AR223" t="str">
            <v/>
          </cell>
          <cell r="AS223">
            <v>14492</v>
          </cell>
          <cell r="AU223">
            <v>15604</v>
          </cell>
          <cell r="AV223" t="str">
            <v/>
          </cell>
          <cell r="AW223">
            <v>12358</v>
          </cell>
          <cell r="AX223" t="str">
            <v/>
          </cell>
          <cell r="AY223" t="str">
            <v/>
          </cell>
          <cell r="AZ223">
            <v>9359</v>
          </cell>
          <cell r="BA223" t="str">
            <v/>
          </cell>
          <cell r="BB223">
            <v>243.11239890099998</v>
          </cell>
          <cell r="BC223" t="str">
            <v/>
          </cell>
          <cell r="BD223">
            <v>824.52308482499996</v>
          </cell>
          <cell r="BE223" t="str">
            <v/>
          </cell>
          <cell r="BF223">
            <v>678.71752300700007</v>
          </cell>
          <cell r="BG223" t="str">
            <v/>
          </cell>
          <cell r="BH223">
            <v>541</v>
          </cell>
          <cell r="BI223">
            <v>520</v>
          </cell>
          <cell r="BJ223">
            <v>4</v>
          </cell>
        </row>
        <row r="224">
          <cell r="A224" t="str">
            <v>5JT</v>
          </cell>
          <cell r="B224" t="str">
            <v>Q01</v>
          </cell>
          <cell r="C224" t="str">
            <v/>
          </cell>
          <cell r="D224" t="str">
            <v/>
          </cell>
          <cell r="E224" t="str">
            <v/>
          </cell>
          <cell r="F224">
            <v>1</v>
          </cell>
          <cell r="G224">
            <v>1</v>
          </cell>
          <cell r="H224">
            <v>0</v>
          </cell>
          <cell r="J224">
            <v>0</v>
          </cell>
          <cell r="K224">
            <v>4.8060000120000002</v>
          </cell>
          <cell r="L224">
            <v>254.30258921699999</v>
          </cell>
          <cell r="M224" t="str">
            <v/>
          </cell>
          <cell r="N224">
            <v>0</v>
          </cell>
          <cell r="Q224" t="str">
            <v/>
          </cell>
          <cell r="R224" t="str">
            <v/>
          </cell>
          <cell r="S224">
            <v>82</v>
          </cell>
          <cell r="X224">
            <v>1</v>
          </cell>
          <cell r="Y224">
            <v>1</v>
          </cell>
          <cell r="Z224">
            <v>0.9375</v>
          </cell>
          <cell r="AA224">
            <v>0</v>
          </cell>
          <cell r="AB224" t="str">
            <v/>
          </cell>
          <cell r="AD224">
            <v>0</v>
          </cell>
          <cell r="AE224">
            <v>21</v>
          </cell>
          <cell r="AF224">
            <v>0.94971045412983846</v>
          </cell>
          <cell r="AG224">
            <v>0</v>
          </cell>
          <cell r="AH224" t="str">
            <v/>
          </cell>
          <cell r="AI224">
            <v>1</v>
          </cell>
          <cell r="AJ224">
            <v>0</v>
          </cell>
          <cell r="AK224">
            <v>720.7876648708899</v>
          </cell>
          <cell r="AL224">
            <v>0.11055276381909548</v>
          </cell>
          <cell r="AM224">
            <v>0.40061832270183539</v>
          </cell>
          <cell r="AN224">
            <v>0.65217391304347827</v>
          </cell>
          <cell r="AO224">
            <v>-765</v>
          </cell>
          <cell r="AQ224">
            <v>12566</v>
          </cell>
          <cell r="AR224" t="str">
            <v/>
          </cell>
          <cell r="AS224">
            <v>12815</v>
          </cell>
          <cell r="AU224">
            <v>12229</v>
          </cell>
          <cell r="AV224" t="str">
            <v/>
          </cell>
          <cell r="AW224">
            <v>11436</v>
          </cell>
          <cell r="AX224" t="str">
            <v/>
          </cell>
          <cell r="AY224" t="str">
            <v/>
          </cell>
          <cell r="AZ224">
            <v>7641</v>
          </cell>
          <cell r="BA224" t="str">
            <v/>
          </cell>
          <cell r="BB224">
            <v>151.72111316799999</v>
          </cell>
          <cell r="BC224" t="str">
            <v/>
          </cell>
          <cell r="BD224">
            <v>458.53801277399998</v>
          </cell>
          <cell r="BE224" t="str">
            <v/>
          </cell>
          <cell r="BF224">
            <v>417.50212928400003</v>
          </cell>
          <cell r="BG224" t="str">
            <v/>
          </cell>
          <cell r="BH224">
            <v>448</v>
          </cell>
          <cell r="BI224">
            <v>421</v>
          </cell>
          <cell r="BJ224">
            <v>2</v>
          </cell>
        </row>
        <row r="225">
          <cell r="A225" t="str">
            <v>5JV</v>
          </cell>
          <cell r="B225" t="str">
            <v>Q01</v>
          </cell>
          <cell r="C225" t="str">
            <v/>
          </cell>
          <cell r="D225" t="str">
            <v/>
          </cell>
          <cell r="E225">
            <v>1</v>
          </cell>
          <cell r="F225">
            <v>1</v>
          </cell>
          <cell r="G225">
            <v>1</v>
          </cell>
          <cell r="H225">
            <v>0</v>
          </cell>
          <cell r="J225">
            <v>0</v>
          </cell>
          <cell r="K225">
            <v>8.0213000010000002</v>
          </cell>
          <cell r="L225">
            <v>97.245137688</v>
          </cell>
          <cell r="M225" t="str">
            <v/>
          </cell>
          <cell r="N225">
            <v>0</v>
          </cell>
          <cell r="Q225" t="str">
            <v/>
          </cell>
          <cell r="R225" t="str">
            <v/>
          </cell>
          <cell r="S225">
            <v>26</v>
          </cell>
          <cell r="X225">
            <v>1</v>
          </cell>
          <cell r="Y225">
            <v>0.98529411764705888</v>
          </cell>
          <cell r="Z225">
            <v>0.92</v>
          </cell>
          <cell r="AA225">
            <v>0</v>
          </cell>
          <cell r="AB225" t="str">
            <v/>
          </cell>
          <cell r="AD225">
            <v>8</v>
          </cell>
          <cell r="AE225">
            <v>51</v>
          </cell>
          <cell r="AF225">
            <v>0.75471307230163664</v>
          </cell>
          <cell r="AG225">
            <v>0</v>
          </cell>
          <cell r="AH225" t="str">
            <v/>
          </cell>
          <cell r="AI225">
            <v>0</v>
          </cell>
          <cell r="AJ225">
            <v>48</v>
          </cell>
          <cell r="AK225">
            <v>843.45847780084841</v>
          </cell>
          <cell r="AL225" t="str">
            <v/>
          </cell>
          <cell r="AM225">
            <v>0.33135143652502758</v>
          </cell>
          <cell r="AN225">
            <v>0.34782608695652173</v>
          </cell>
          <cell r="AO225">
            <v>-3133</v>
          </cell>
          <cell r="AQ225">
            <v>23875</v>
          </cell>
          <cell r="AR225" t="str">
            <v/>
          </cell>
          <cell r="AS225">
            <v>8041</v>
          </cell>
          <cell r="AU225">
            <v>19647</v>
          </cell>
          <cell r="AV225" t="str">
            <v/>
          </cell>
          <cell r="AW225">
            <v>15317</v>
          </cell>
          <cell r="AX225" t="str">
            <v/>
          </cell>
          <cell r="AY225" t="str">
            <v/>
          </cell>
          <cell r="AZ225">
            <v>10619</v>
          </cell>
          <cell r="BA225" t="str">
            <v/>
          </cell>
          <cell r="BB225">
            <v>214.68556874200002</v>
          </cell>
          <cell r="BC225" t="str">
            <v/>
          </cell>
          <cell r="BD225">
            <v>385.32659408300003</v>
          </cell>
          <cell r="BE225" t="str">
            <v/>
          </cell>
          <cell r="BF225">
            <v>771.66779487899987</v>
          </cell>
          <cell r="BG225" t="str">
            <v/>
          </cell>
          <cell r="BH225">
            <v>54</v>
          </cell>
          <cell r="BI225">
            <v>54</v>
          </cell>
          <cell r="BJ225">
            <v>54</v>
          </cell>
        </row>
        <row r="226">
          <cell r="A226" t="str">
            <v>5JW</v>
          </cell>
          <cell r="B226" t="str">
            <v>Q01</v>
          </cell>
          <cell r="C226" t="str">
            <v/>
          </cell>
          <cell r="D226" t="str">
            <v/>
          </cell>
          <cell r="E226" t="str">
            <v/>
          </cell>
          <cell r="F226">
            <v>1</v>
          </cell>
          <cell r="G226">
            <v>1</v>
          </cell>
          <cell r="H226">
            <v>1</v>
          </cell>
          <cell r="J226">
            <v>0</v>
          </cell>
          <cell r="K226">
            <v>6.0261999999999993</v>
          </cell>
          <cell r="L226">
            <v>520.27327079299982</v>
          </cell>
          <cell r="M226" t="str">
            <v/>
          </cell>
          <cell r="N226">
            <v>0</v>
          </cell>
          <cell r="Q226" t="str">
            <v/>
          </cell>
          <cell r="R226" t="str">
            <v/>
          </cell>
          <cell r="S226">
            <v>288</v>
          </cell>
          <cell r="X226">
            <v>1</v>
          </cell>
          <cell r="Y226">
            <v>1</v>
          </cell>
          <cell r="Z226">
            <v>0.95</v>
          </cell>
          <cell r="AA226">
            <v>0</v>
          </cell>
          <cell r="AB226" t="str">
            <v/>
          </cell>
          <cell r="AD226">
            <v>0</v>
          </cell>
          <cell r="AE226">
            <v>102</v>
          </cell>
          <cell r="AF226">
            <v>1</v>
          </cell>
          <cell r="AG226">
            <v>0</v>
          </cell>
          <cell r="AH226" t="str">
            <v/>
          </cell>
          <cell r="AI226">
            <v>2</v>
          </cell>
          <cell r="AJ226">
            <v>46</v>
          </cell>
          <cell r="AK226">
            <v>627.67123900736192</v>
          </cell>
          <cell r="AL226">
            <v>0.14776119402985075</v>
          </cell>
          <cell r="AM226">
            <v>0.22013561087150926</v>
          </cell>
          <cell r="AN226">
            <v>0.33333333333333331</v>
          </cell>
          <cell r="AO226">
            <v>-11460</v>
          </cell>
          <cell r="AQ226">
            <v>37827</v>
          </cell>
          <cell r="AR226" t="str">
            <v/>
          </cell>
          <cell r="AS226">
            <v>19881</v>
          </cell>
          <cell r="AU226">
            <v>32877</v>
          </cell>
          <cell r="AV226" t="str">
            <v/>
          </cell>
          <cell r="AW226">
            <v>28755</v>
          </cell>
          <cell r="AX226" t="str">
            <v/>
          </cell>
          <cell r="AY226" t="str">
            <v/>
          </cell>
          <cell r="AZ226">
            <v>18836</v>
          </cell>
          <cell r="BA226" t="str">
            <v/>
          </cell>
          <cell r="BB226">
            <v>374.86020514399996</v>
          </cell>
          <cell r="BC226" t="str">
            <v/>
          </cell>
          <cell r="BD226">
            <v>641.995441046</v>
          </cell>
          <cell r="BE226" t="str">
            <v/>
          </cell>
          <cell r="BF226">
            <v>1072.063925793</v>
          </cell>
          <cell r="BG226" t="str">
            <v/>
          </cell>
          <cell r="BH226">
            <v>4</v>
          </cell>
          <cell r="BI226">
            <v>0</v>
          </cell>
          <cell r="BJ226">
            <v>0</v>
          </cell>
        </row>
        <row r="227">
          <cell r="A227" t="str">
            <v>5JX</v>
          </cell>
          <cell r="B227" t="str">
            <v>Q14</v>
          </cell>
          <cell r="C227" t="str">
            <v/>
          </cell>
          <cell r="D227" t="str">
            <v/>
          </cell>
          <cell r="E227">
            <v>1</v>
          </cell>
          <cell r="F227">
            <v>0.95624819321437016</v>
          </cell>
          <cell r="G227">
            <v>1</v>
          </cell>
          <cell r="H227">
            <v>0</v>
          </cell>
          <cell r="J227">
            <v>0</v>
          </cell>
          <cell r="K227">
            <v>30.459999967999998</v>
          </cell>
          <cell r="L227">
            <v>141.159999997</v>
          </cell>
          <cell r="M227">
            <v>0</v>
          </cell>
          <cell r="N227">
            <v>0</v>
          </cell>
          <cell r="Q227" t="str">
            <v/>
          </cell>
          <cell r="R227" t="str">
            <v/>
          </cell>
          <cell r="S227">
            <v>312</v>
          </cell>
          <cell r="X227">
            <v>1</v>
          </cell>
          <cell r="Y227">
            <v>1</v>
          </cell>
          <cell r="Z227">
            <v>0.85</v>
          </cell>
          <cell r="AA227">
            <v>0</v>
          </cell>
          <cell r="AB227" t="str">
            <v/>
          </cell>
          <cell r="AD227">
            <v>52</v>
          </cell>
          <cell r="AE227">
            <v>494</v>
          </cell>
          <cell r="AF227">
            <v>0.86011425223377769</v>
          </cell>
          <cell r="AG227">
            <v>0</v>
          </cell>
          <cell r="AH227" t="str">
            <v/>
          </cell>
          <cell r="AI227">
            <v>2</v>
          </cell>
          <cell r="AJ227">
            <v>103</v>
          </cell>
          <cell r="AK227">
            <v>598.85219995009561</v>
          </cell>
          <cell r="AL227">
            <v>0.22061855670103092</v>
          </cell>
          <cell r="AM227">
            <v>0.30201204066642412</v>
          </cell>
          <cell r="AN227">
            <v>0.38</v>
          </cell>
          <cell r="AO227">
            <v>393</v>
          </cell>
          <cell r="AQ227">
            <v>39521</v>
          </cell>
          <cell r="AR227" t="str">
            <v/>
          </cell>
          <cell r="AS227">
            <v>16962</v>
          </cell>
          <cell r="AU227">
            <v>32016</v>
          </cell>
          <cell r="AV227" t="str">
            <v/>
          </cell>
          <cell r="AW227">
            <v>22661</v>
          </cell>
          <cell r="AX227" t="str">
            <v/>
          </cell>
          <cell r="AY227" t="str">
            <v/>
          </cell>
          <cell r="AZ227">
            <v>18015</v>
          </cell>
          <cell r="BA227" t="str">
            <v/>
          </cell>
          <cell r="BB227">
            <v>144.21999970500002</v>
          </cell>
          <cell r="BC227">
            <v>1.3599999700000001</v>
          </cell>
          <cell r="BD227">
            <v>725.38999934599997</v>
          </cell>
          <cell r="BE227">
            <v>0.33999999199999997</v>
          </cell>
          <cell r="BF227">
            <v>1127.2399991</v>
          </cell>
          <cell r="BG227" t="str">
            <v/>
          </cell>
          <cell r="BH227">
            <v>433</v>
          </cell>
          <cell r="BI227">
            <v>449</v>
          </cell>
          <cell r="BJ227">
            <v>5</v>
          </cell>
        </row>
        <row r="228">
          <cell r="A228" t="str">
            <v>5JY</v>
          </cell>
          <cell r="B228" t="str">
            <v>Q14</v>
          </cell>
          <cell r="C228" t="str">
            <v/>
          </cell>
          <cell r="D228" t="str">
            <v/>
          </cell>
          <cell r="E228">
            <v>1</v>
          </cell>
          <cell r="F228">
            <v>1</v>
          </cell>
          <cell r="G228">
            <v>1</v>
          </cell>
          <cell r="H228">
            <v>0</v>
          </cell>
          <cell r="J228">
            <v>0</v>
          </cell>
          <cell r="K228">
            <v>1.729999984</v>
          </cell>
          <cell r="L228">
            <v>245.01</v>
          </cell>
          <cell r="M228" t="str">
            <v/>
          </cell>
          <cell r="N228">
            <v>0</v>
          </cell>
          <cell r="Q228" t="str">
            <v/>
          </cell>
          <cell r="R228" t="str">
            <v/>
          </cell>
          <cell r="S228">
            <v>200</v>
          </cell>
          <cell r="X228">
            <v>1</v>
          </cell>
          <cell r="Y228">
            <v>1</v>
          </cell>
          <cell r="Z228">
            <v>0.90909090909090906</v>
          </cell>
          <cell r="AA228">
            <v>0</v>
          </cell>
          <cell r="AB228" t="str">
            <v/>
          </cell>
          <cell r="AD228">
            <v>0</v>
          </cell>
          <cell r="AE228">
            <v>121</v>
          </cell>
          <cell r="AF228">
            <v>0.88327057557826794</v>
          </cell>
          <cell r="AG228">
            <v>0</v>
          </cell>
          <cell r="AH228" t="str">
            <v/>
          </cell>
          <cell r="AI228">
            <v>2</v>
          </cell>
          <cell r="AJ228">
            <v>400</v>
          </cell>
          <cell r="AK228">
            <v>1119.8132023155131</v>
          </cell>
          <cell r="AL228" t="str">
            <v/>
          </cell>
          <cell r="AM228">
            <v>0.31340089871029236</v>
          </cell>
          <cell r="AN228">
            <v>0.34</v>
          </cell>
          <cell r="AO228">
            <v>558</v>
          </cell>
          <cell r="AQ228">
            <v>26258</v>
          </cell>
          <cell r="AR228" t="str">
            <v/>
          </cell>
          <cell r="AS228">
            <v>11830</v>
          </cell>
          <cell r="AU228">
            <v>24181</v>
          </cell>
          <cell r="AV228" t="str">
            <v/>
          </cell>
          <cell r="AW228">
            <v>17988</v>
          </cell>
          <cell r="AX228" t="str">
            <v/>
          </cell>
          <cell r="AY228" t="str">
            <v/>
          </cell>
          <cell r="AZ228">
            <v>13531</v>
          </cell>
          <cell r="BA228" t="str">
            <v/>
          </cell>
          <cell r="BB228">
            <v>153.021699888</v>
          </cell>
          <cell r="BC228">
            <v>0.67999998500000003</v>
          </cell>
          <cell r="BD228">
            <v>392.288599766</v>
          </cell>
          <cell r="BE228">
            <v>0.16999999599999999</v>
          </cell>
          <cell r="BF228">
            <v>1101.227199703</v>
          </cell>
          <cell r="BG228" t="str">
            <v/>
          </cell>
          <cell r="BH228">
            <v>384</v>
          </cell>
          <cell r="BI228">
            <v>381</v>
          </cell>
          <cell r="BJ228">
            <v>0</v>
          </cell>
        </row>
        <row r="229">
          <cell r="A229" t="str">
            <v>5K1</v>
          </cell>
          <cell r="B229" t="str">
            <v>Q22</v>
          </cell>
          <cell r="C229" t="str">
            <v/>
          </cell>
          <cell r="D229" t="str">
            <v/>
          </cell>
          <cell r="E229">
            <v>1</v>
          </cell>
          <cell r="F229">
            <v>1</v>
          </cell>
          <cell r="G229">
            <v>1</v>
          </cell>
          <cell r="H229">
            <v>0</v>
          </cell>
          <cell r="J229">
            <v>8</v>
          </cell>
          <cell r="K229">
            <v>16.042999999999999</v>
          </cell>
          <cell r="L229">
            <v>240.10983742099998</v>
          </cell>
          <cell r="M229" t="str">
            <v/>
          </cell>
          <cell r="N229">
            <v>0</v>
          </cell>
          <cell r="Q229" t="str">
            <v/>
          </cell>
          <cell r="R229">
            <v>1</v>
          </cell>
          <cell r="S229">
            <v>218</v>
          </cell>
          <cell r="X229">
            <v>1</v>
          </cell>
          <cell r="Y229">
            <v>1</v>
          </cell>
          <cell r="Z229">
            <v>0.96296296296296291</v>
          </cell>
          <cell r="AA229">
            <v>0</v>
          </cell>
          <cell r="AB229" t="str">
            <v/>
          </cell>
          <cell r="AD229">
            <v>68</v>
          </cell>
          <cell r="AE229">
            <v>222</v>
          </cell>
          <cell r="AF229">
            <v>0.96995255666842384</v>
          </cell>
          <cell r="AG229">
            <v>0</v>
          </cell>
          <cell r="AH229" t="str">
            <v/>
          </cell>
          <cell r="AI229">
            <v>2.4</v>
          </cell>
          <cell r="AJ229">
            <v>58</v>
          </cell>
          <cell r="AK229">
            <v>860.32306670339108</v>
          </cell>
          <cell r="AL229">
            <v>0.18960244648318042</v>
          </cell>
          <cell r="AM229">
            <v>0.22367637252722827</v>
          </cell>
          <cell r="AN229">
            <v>0.125</v>
          </cell>
          <cell r="AO229">
            <v>23</v>
          </cell>
          <cell r="AQ229">
            <v>25497</v>
          </cell>
          <cell r="AR229" t="str">
            <v/>
          </cell>
          <cell r="AS229">
            <v>9394</v>
          </cell>
          <cell r="AU229">
            <v>23279</v>
          </cell>
          <cell r="AV229" t="str">
            <v/>
          </cell>
          <cell r="AW229">
            <v>19634</v>
          </cell>
          <cell r="AX229" t="str">
            <v/>
          </cell>
          <cell r="AY229" t="str">
            <v/>
          </cell>
          <cell r="AZ229">
            <v>14310</v>
          </cell>
          <cell r="BA229" t="str">
            <v/>
          </cell>
          <cell r="BB229">
            <v>351.96439999899997</v>
          </cell>
          <cell r="BC229" t="str">
            <v/>
          </cell>
          <cell r="BD229">
            <v>602.05399999999997</v>
          </cell>
          <cell r="BE229">
            <v>5</v>
          </cell>
          <cell r="BF229">
            <v>1153.556299998</v>
          </cell>
          <cell r="BG229" t="str">
            <v/>
          </cell>
          <cell r="BH229">
            <v>1016</v>
          </cell>
          <cell r="BI229">
            <v>740</v>
          </cell>
          <cell r="BJ229">
            <v>276</v>
          </cell>
        </row>
        <row r="230">
          <cell r="A230" t="str">
            <v>5K2</v>
          </cell>
          <cell r="B230" t="str">
            <v>Q22</v>
          </cell>
          <cell r="C230" t="str">
            <v/>
          </cell>
          <cell r="D230" t="str">
            <v/>
          </cell>
          <cell r="E230" t="str">
            <v/>
          </cell>
          <cell r="F230">
            <v>1</v>
          </cell>
          <cell r="G230">
            <v>1</v>
          </cell>
          <cell r="H230">
            <v>0</v>
          </cell>
          <cell r="J230">
            <v>0</v>
          </cell>
          <cell r="K230">
            <v>6.0202000000000009</v>
          </cell>
          <cell r="L230">
            <v>262.23483741799998</v>
          </cell>
          <cell r="M230" t="str">
            <v/>
          </cell>
          <cell r="N230">
            <v>0</v>
          </cell>
          <cell r="Q230" t="str">
            <v/>
          </cell>
          <cell r="R230">
            <v>1</v>
          </cell>
          <cell r="S230">
            <v>222</v>
          </cell>
          <cell r="X230">
            <v>1</v>
          </cell>
          <cell r="Y230">
            <v>1</v>
          </cell>
          <cell r="Z230">
            <v>0.84615384615384615</v>
          </cell>
          <cell r="AA230">
            <v>0</v>
          </cell>
          <cell r="AB230" t="str">
            <v/>
          </cell>
          <cell r="AD230">
            <v>34</v>
          </cell>
          <cell r="AE230">
            <v>575</v>
          </cell>
          <cell r="AF230">
            <v>0.81362196409714893</v>
          </cell>
          <cell r="AG230">
            <v>0</v>
          </cell>
          <cell r="AH230" t="str">
            <v/>
          </cell>
          <cell r="AI230">
            <v>1.2</v>
          </cell>
          <cell r="AJ230">
            <v>15</v>
          </cell>
          <cell r="AK230">
            <v>652.11558427923148</v>
          </cell>
          <cell r="AL230">
            <v>0.15923566878980891</v>
          </cell>
          <cell r="AM230">
            <v>0.23691185803705869</v>
          </cell>
          <cell r="AN230">
            <v>0.1111111111111111</v>
          </cell>
          <cell r="AO230">
            <v>453</v>
          </cell>
          <cell r="AQ230">
            <v>19775</v>
          </cell>
          <cell r="AR230" t="str">
            <v/>
          </cell>
          <cell r="AS230">
            <v>10326</v>
          </cell>
          <cell r="AU230">
            <v>16773</v>
          </cell>
          <cell r="AV230" t="str">
            <v/>
          </cell>
          <cell r="AW230">
            <v>15917</v>
          </cell>
          <cell r="AX230" t="str">
            <v/>
          </cell>
          <cell r="AY230" t="str">
            <v/>
          </cell>
          <cell r="AZ230">
            <v>10483</v>
          </cell>
          <cell r="BA230" t="str">
            <v/>
          </cell>
          <cell r="BB230">
            <v>201.24619999399999</v>
          </cell>
          <cell r="BC230">
            <v>1</v>
          </cell>
          <cell r="BD230">
            <v>320.33939999199998</v>
          </cell>
          <cell r="BE230">
            <v>25</v>
          </cell>
          <cell r="BF230">
            <v>568.65269998300005</v>
          </cell>
          <cell r="BG230" t="str">
            <v/>
          </cell>
          <cell r="BH230">
            <v>180</v>
          </cell>
          <cell r="BI230">
            <v>0</v>
          </cell>
          <cell r="BJ230">
            <v>0</v>
          </cell>
        </row>
        <row r="231">
          <cell r="A231" t="str">
            <v>5K3</v>
          </cell>
          <cell r="B231" t="str">
            <v>Q20</v>
          </cell>
          <cell r="C231" t="str">
            <v/>
          </cell>
          <cell r="D231" t="str">
            <v/>
          </cell>
          <cell r="E231">
            <v>0.99969135802469133</v>
          </cell>
          <cell r="F231">
            <v>1</v>
          </cell>
          <cell r="G231">
            <v>1</v>
          </cell>
          <cell r="H231">
            <v>0</v>
          </cell>
          <cell r="J231">
            <v>0</v>
          </cell>
          <cell r="K231">
            <v>6.0119999999999996</v>
          </cell>
          <cell r="L231">
            <v>1959.066999998</v>
          </cell>
          <cell r="M231" t="str">
            <v/>
          </cell>
          <cell r="N231">
            <v>0</v>
          </cell>
          <cell r="Q231" t="str">
            <v/>
          </cell>
          <cell r="R231" t="str">
            <v/>
          </cell>
          <cell r="S231">
            <v>1</v>
          </cell>
          <cell r="X231">
            <v>0.99245283018867925</v>
          </cell>
          <cell r="Y231">
            <v>1</v>
          </cell>
          <cell r="Z231">
            <v>0.97142857142857142</v>
          </cell>
          <cell r="AA231">
            <v>0</v>
          </cell>
          <cell r="AB231" t="str">
            <v/>
          </cell>
          <cell r="AD231">
            <v>34</v>
          </cell>
          <cell r="AE231">
            <v>126</v>
          </cell>
          <cell r="AF231">
            <v>0.90998313142156106</v>
          </cell>
          <cell r="AG231">
            <v>0</v>
          </cell>
          <cell r="AH231" t="str">
            <v/>
          </cell>
          <cell r="AI231">
            <v>3</v>
          </cell>
          <cell r="AJ231">
            <v>147</v>
          </cell>
          <cell r="AK231">
            <v>896.68746038629615</v>
          </cell>
          <cell r="AL231" t="str">
            <v/>
          </cell>
          <cell r="AM231">
            <v>0.28496960862151993</v>
          </cell>
          <cell r="AN231">
            <v>0.5368421052631579</v>
          </cell>
          <cell r="AO231">
            <v>748</v>
          </cell>
          <cell r="AQ231">
            <v>38357</v>
          </cell>
          <cell r="AR231" t="str">
            <v/>
          </cell>
          <cell r="AS231">
            <v>15062</v>
          </cell>
          <cell r="AU231">
            <v>31602</v>
          </cell>
          <cell r="AV231" t="str">
            <v/>
          </cell>
          <cell r="AW231">
            <v>19352</v>
          </cell>
          <cell r="AX231" t="str">
            <v/>
          </cell>
          <cell r="AY231" t="str">
            <v/>
          </cell>
          <cell r="AZ231">
            <v>16813</v>
          </cell>
          <cell r="BA231" t="str">
            <v/>
          </cell>
          <cell r="BB231">
            <v>352.18639999499999</v>
          </cell>
          <cell r="BC231" t="str">
            <v/>
          </cell>
          <cell r="BD231">
            <v>706.19399999500001</v>
          </cell>
          <cell r="BE231" t="str">
            <v/>
          </cell>
          <cell r="BF231">
            <v>1251.282999993</v>
          </cell>
          <cell r="BG231" t="str">
            <v/>
          </cell>
          <cell r="BH231">
            <v>1061</v>
          </cell>
          <cell r="BI231">
            <v>1053</v>
          </cell>
          <cell r="BJ231">
            <v>0</v>
          </cell>
        </row>
        <row r="232">
          <cell r="A232" t="str">
            <v>5K4</v>
          </cell>
          <cell r="B232" t="str">
            <v>Q20</v>
          </cell>
          <cell r="C232" t="str">
            <v/>
          </cell>
          <cell r="D232" t="str">
            <v/>
          </cell>
          <cell r="E232">
            <v>0.99922148695990654</v>
          </cell>
          <cell r="F232">
            <v>1</v>
          </cell>
          <cell r="G232">
            <v>1</v>
          </cell>
          <cell r="H232">
            <v>0</v>
          </cell>
          <cell r="J232">
            <v>2</v>
          </cell>
          <cell r="K232">
            <v>6.0731916330000004</v>
          </cell>
          <cell r="L232">
            <v>1596.8862485099999</v>
          </cell>
          <cell r="M232" t="str">
            <v/>
          </cell>
          <cell r="N232">
            <v>0</v>
          </cell>
          <cell r="Q232" t="str">
            <v/>
          </cell>
          <cell r="R232" t="str">
            <v/>
          </cell>
          <cell r="S232">
            <v>49</v>
          </cell>
          <cell r="X232">
            <v>0.99248120300751874</v>
          </cell>
          <cell r="Y232">
            <v>0.96491228070175439</v>
          </cell>
          <cell r="Z232">
            <v>0.875</v>
          </cell>
          <cell r="AA232">
            <v>0</v>
          </cell>
          <cell r="AB232" t="str">
            <v/>
          </cell>
          <cell r="AD232">
            <v>11</v>
          </cell>
          <cell r="AE232">
            <v>154</v>
          </cell>
          <cell r="AF232">
            <v>0.44876660341555979</v>
          </cell>
          <cell r="AG232">
            <v>0</v>
          </cell>
          <cell r="AH232" t="str">
            <v/>
          </cell>
          <cell r="AI232">
            <v>0</v>
          </cell>
          <cell r="AJ232">
            <v>0</v>
          </cell>
          <cell r="AK232">
            <v>661.78252521298214</v>
          </cell>
          <cell r="AL232" t="str">
            <v/>
          </cell>
          <cell r="AM232">
            <v>0.29229495278671885</v>
          </cell>
          <cell r="AN232">
            <v>0.47222222222222221</v>
          </cell>
          <cell r="AO232">
            <v>-12612</v>
          </cell>
          <cell r="AQ232">
            <v>37603</v>
          </cell>
          <cell r="AR232" t="str">
            <v/>
          </cell>
          <cell r="AS232">
            <v>14531</v>
          </cell>
          <cell r="AU232">
            <v>29913</v>
          </cell>
          <cell r="AV232" t="str">
            <v/>
          </cell>
          <cell r="AW232">
            <v>18443</v>
          </cell>
          <cell r="AX232" t="str">
            <v/>
          </cell>
          <cell r="AY232" t="str">
            <v/>
          </cell>
          <cell r="AZ232">
            <v>15112</v>
          </cell>
          <cell r="BA232" t="str">
            <v/>
          </cell>
          <cell r="BB232">
            <v>293.507694598</v>
          </cell>
          <cell r="BC232" t="str">
            <v/>
          </cell>
          <cell r="BD232">
            <v>535.76473909600008</v>
          </cell>
          <cell r="BE232" t="str">
            <v/>
          </cell>
          <cell r="BF232">
            <v>930.71215250500006</v>
          </cell>
          <cell r="BG232" t="str">
            <v/>
          </cell>
          <cell r="BH232">
            <v>124</v>
          </cell>
          <cell r="BI232">
            <v>0</v>
          </cell>
          <cell r="BJ232">
            <v>0</v>
          </cell>
        </row>
        <row r="233">
          <cell r="A233" t="str">
            <v>5K5</v>
          </cell>
          <cell r="B233" t="str">
            <v>Q04</v>
          </cell>
          <cell r="C233" t="str">
            <v/>
          </cell>
          <cell r="D233" t="str">
            <v/>
          </cell>
          <cell r="E233" t="str">
            <v/>
          </cell>
          <cell r="F233">
            <v>1</v>
          </cell>
          <cell r="G233">
            <v>1</v>
          </cell>
          <cell r="H233">
            <v>0</v>
          </cell>
          <cell r="J233">
            <v>0</v>
          </cell>
          <cell r="K233">
            <v>375.560297961</v>
          </cell>
          <cell r="L233">
            <v>1620.2098001870002</v>
          </cell>
          <cell r="M233">
            <v>0</v>
          </cell>
          <cell r="N233">
            <v>0</v>
          </cell>
          <cell r="Q233" t="str">
            <v/>
          </cell>
          <cell r="R233" t="str">
            <v/>
          </cell>
          <cell r="S233">
            <v>209</v>
          </cell>
          <cell r="X233">
            <v>1</v>
          </cell>
          <cell r="Y233">
            <v>1</v>
          </cell>
          <cell r="Z233">
            <v>0.94117647058823528</v>
          </cell>
          <cell r="AA233">
            <v>0</v>
          </cell>
          <cell r="AB233" t="str">
            <v/>
          </cell>
          <cell r="AD233">
            <v>5</v>
          </cell>
          <cell r="AE233">
            <v>952</v>
          </cell>
          <cell r="AF233">
            <v>0.74811239014729547</v>
          </cell>
          <cell r="AG233">
            <v>0</v>
          </cell>
          <cell r="AH233" t="str">
            <v/>
          </cell>
          <cell r="AI233">
            <v>2</v>
          </cell>
          <cell r="AJ233">
            <v>16</v>
          </cell>
          <cell r="AK233">
            <v>976.92538207971234</v>
          </cell>
          <cell r="AL233" t="str">
            <v/>
          </cell>
          <cell r="AM233">
            <v>0.35902266136027727</v>
          </cell>
          <cell r="AN233">
            <v>0.75624999999999998</v>
          </cell>
          <cell r="AO233">
            <v>2800</v>
          </cell>
          <cell r="AQ233">
            <v>54232</v>
          </cell>
          <cell r="AR233" t="str">
            <v/>
          </cell>
          <cell r="AS233">
            <v>19957</v>
          </cell>
          <cell r="AU233">
            <v>44945</v>
          </cell>
          <cell r="AV233" t="str">
            <v/>
          </cell>
          <cell r="AW233">
            <v>30619</v>
          </cell>
          <cell r="AX233" t="str">
            <v/>
          </cell>
          <cell r="AY233" t="str">
            <v/>
          </cell>
          <cell r="AZ233">
            <v>25803</v>
          </cell>
          <cell r="BA233" t="str">
            <v/>
          </cell>
          <cell r="BB233">
            <v>582.46242662500003</v>
          </cell>
          <cell r="BC233">
            <v>201.395998999</v>
          </cell>
          <cell r="BD233">
            <v>1079.6732636730001</v>
          </cell>
          <cell r="BE233">
            <v>0.30000000399999999</v>
          </cell>
          <cell r="BF233">
            <v>2913.6584520799997</v>
          </cell>
          <cell r="BG233" t="str">
            <v/>
          </cell>
          <cell r="BH233">
            <v>1554</v>
          </cell>
          <cell r="BI233">
            <v>0</v>
          </cell>
          <cell r="BJ233">
            <v>0</v>
          </cell>
        </row>
        <row r="234">
          <cell r="A234" t="str">
            <v>5K6</v>
          </cell>
          <cell r="B234" t="str">
            <v>Q04</v>
          </cell>
          <cell r="C234" t="str">
            <v/>
          </cell>
          <cell r="D234" t="str">
            <v/>
          </cell>
          <cell r="E234" t="str">
            <v/>
          </cell>
          <cell r="F234">
            <v>1</v>
          </cell>
          <cell r="G234">
            <v>1</v>
          </cell>
          <cell r="H234">
            <v>0</v>
          </cell>
          <cell r="J234">
            <v>1</v>
          </cell>
          <cell r="K234">
            <v>189.79970310600001</v>
          </cell>
          <cell r="L234">
            <v>1303.6521596719999</v>
          </cell>
          <cell r="M234" t="str">
            <v/>
          </cell>
          <cell r="N234">
            <v>0</v>
          </cell>
          <cell r="Q234" t="str">
            <v/>
          </cell>
          <cell r="R234">
            <v>1</v>
          </cell>
          <cell r="S234">
            <v>114</v>
          </cell>
          <cell r="X234">
            <v>1</v>
          </cell>
          <cell r="Y234">
            <v>1</v>
          </cell>
          <cell r="Z234">
            <v>1</v>
          </cell>
          <cell r="AA234">
            <v>0</v>
          </cell>
          <cell r="AB234" t="str">
            <v/>
          </cell>
          <cell r="AD234">
            <v>0</v>
          </cell>
          <cell r="AE234">
            <v>1663</v>
          </cell>
          <cell r="AF234">
            <v>0.74571270514475385</v>
          </cell>
          <cell r="AG234">
            <v>0.14042553191489363</v>
          </cell>
          <cell r="AH234" t="str">
            <v/>
          </cell>
          <cell r="AI234">
            <v>2</v>
          </cell>
          <cell r="AJ234">
            <v>170</v>
          </cell>
          <cell r="AK234">
            <v>699.56468908891429</v>
          </cell>
          <cell r="AL234">
            <v>0.12590799031476999</v>
          </cell>
          <cell r="AM234">
            <v>0.34641047225721888</v>
          </cell>
          <cell r="AN234">
            <v>0.73611111111111116</v>
          </cell>
          <cell r="AO234">
            <v>-9372</v>
          </cell>
          <cell r="AQ234">
            <v>38309</v>
          </cell>
          <cell r="AR234" t="str">
            <v/>
          </cell>
          <cell r="AS234">
            <v>11994</v>
          </cell>
          <cell r="AU234">
            <v>26109</v>
          </cell>
          <cell r="AV234" t="str">
            <v/>
          </cell>
          <cell r="AW234">
            <v>23189</v>
          </cell>
          <cell r="AX234" t="str">
            <v/>
          </cell>
          <cell r="AY234" t="str">
            <v/>
          </cell>
          <cell r="AZ234">
            <v>17204</v>
          </cell>
          <cell r="BA234" t="str">
            <v/>
          </cell>
          <cell r="BB234">
            <v>242.05076290400001</v>
          </cell>
          <cell r="BC234">
            <v>82.104479863999998</v>
          </cell>
          <cell r="BD234">
            <v>581.24871830900008</v>
          </cell>
          <cell r="BE234">
            <v>8.9999997999999998E-2</v>
          </cell>
          <cell r="BF234">
            <v>1785.4375314900001</v>
          </cell>
          <cell r="BG234" t="str">
            <v/>
          </cell>
          <cell r="BH234">
            <v>3253</v>
          </cell>
          <cell r="BI234">
            <v>0</v>
          </cell>
          <cell r="BJ234">
            <v>0</v>
          </cell>
        </row>
        <row r="235">
          <cell r="A235" t="str">
            <v>5K7</v>
          </cell>
          <cell r="B235" t="str">
            <v>Q05</v>
          </cell>
          <cell r="C235" t="str">
            <v/>
          </cell>
          <cell r="D235" t="str">
            <v/>
          </cell>
          <cell r="E235" t="str">
            <v/>
          </cell>
          <cell r="F235">
            <v>1</v>
          </cell>
          <cell r="G235">
            <v>1</v>
          </cell>
          <cell r="H235">
            <v>0</v>
          </cell>
          <cell r="J235">
            <v>0</v>
          </cell>
          <cell r="K235">
            <v>40.786100134000002</v>
          </cell>
          <cell r="L235">
            <v>269.27960099899997</v>
          </cell>
          <cell r="M235" t="str">
            <v/>
          </cell>
          <cell r="N235">
            <v>1</v>
          </cell>
          <cell r="Q235" t="str">
            <v/>
          </cell>
          <cell r="R235" t="str">
            <v/>
          </cell>
          <cell r="S235">
            <v>73</v>
          </cell>
          <cell r="X235">
            <v>1</v>
          </cell>
          <cell r="Y235">
            <v>1</v>
          </cell>
          <cell r="Z235">
            <v>1</v>
          </cell>
          <cell r="AA235">
            <v>0</v>
          </cell>
          <cell r="AB235" t="str">
            <v/>
          </cell>
          <cell r="AD235">
            <v>118</v>
          </cell>
          <cell r="AE235">
            <v>1228</v>
          </cell>
          <cell r="AF235">
            <v>0.51483805324741394</v>
          </cell>
          <cell r="AG235">
            <v>0</v>
          </cell>
          <cell r="AH235" t="str">
            <v/>
          </cell>
          <cell r="AI235">
            <v>5</v>
          </cell>
          <cell r="AJ235">
            <v>250</v>
          </cell>
          <cell r="AK235">
            <v>835.80746244903116</v>
          </cell>
          <cell r="AL235">
            <v>6.5989847715736044E-2</v>
          </cell>
          <cell r="AM235">
            <v>0.27059045755496036</v>
          </cell>
          <cell r="AN235">
            <v>0.55833333333333335</v>
          </cell>
          <cell r="AO235">
            <v>175</v>
          </cell>
          <cell r="AQ235">
            <v>49086</v>
          </cell>
          <cell r="AR235" t="str">
            <v/>
          </cell>
          <cell r="AS235">
            <v>20063</v>
          </cell>
          <cell r="AU235">
            <v>39135</v>
          </cell>
          <cell r="AV235" t="str">
            <v/>
          </cell>
          <cell r="AW235">
            <v>15641</v>
          </cell>
          <cell r="AX235" t="str">
            <v/>
          </cell>
          <cell r="AY235" t="str">
            <v/>
          </cell>
          <cell r="AZ235">
            <v>17433</v>
          </cell>
          <cell r="BA235" t="str">
            <v/>
          </cell>
          <cell r="BB235">
            <v>105.84169106499999</v>
          </cell>
          <cell r="BC235" t="str">
            <v/>
          </cell>
          <cell r="BD235">
            <v>174.20621816700003</v>
          </cell>
          <cell r="BE235" t="str">
            <v/>
          </cell>
          <cell r="BF235">
            <v>241.91947877199996</v>
          </cell>
          <cell r="BG235" t="str">
            <v/>
          </cell>
          <cell r="BH235">
            <v>102</v>
          </cell>
          <cell r="BI235">
            <v>0</v>
          </cell>
          <cell r="BJ235">
            <v>0</v>
          </cell>
        </row>
        <row r="236">
          <cell r="A236" t="str">
            <v>5K8</v>
          </cell>
          <cell r="B236" t="str">
            <v>Q05</v>
          </cell>
          <cell r="C236" t="str">
            <v/>
          </cell>
          <cell r="D236" t="str">
            <v/>
          </cell>
          <cell r="E236" t="str">
            <v/>
          </cell>
          <cell r="F236">
            <v>1</v>
          </cell>
          <cell r="G236">
            <v>1</v>
          </cell>
          <cell r="H236">
            <v>0</v>
          </cell>
          <cell r="J236">
            <v>1</v>
          </cell>
          <cell r="K236">
            <v>92.116100034000013</v>
          </cell>
          <cell r="L236">
            <v>301.06310033499994</v>
          </cell>
          <cell r="M236" t="str">
            <v/>
          </cell>
          <cell r="N236">
            <v>0</v>
          </cell>
          <cell r="Q236" t="str">
            <v/>
          </cell>
          <cell r="R236" t="str">
            <v/>
          </cell>
          <cell r="S236">
            <v>30</v>
          </cell>
          <cell r="X236">
            <v>1</v>
          </cell>
          <cell r="Y236">
            <v>1</v>
          </cell>
          <cell r="Z236">
            <v>1</v>
          </cell>
          <cell r="AA236">
            <v>0</v>
          </cell>
          <cell r="AB236" t="str">
            <v/>
          </cell>
          <cell r="AD236">
            <v>109</v>
          </cell>
          <cell r="AE236">
            <v>1487</v>
          </cell>
          <cell r="AF236">
            <v>0.94586937071279453</v>
          </cell>
          <cell r="AG236">
            <v>0</v>
          </cell>
          <cell r="AH236" t="str">
            <v/>
          </cell>
          <cell r="AI236">
            <v>4</v>
          </cell>
          <cell r="AJ236">
            <v>163</v>
          </cell>
          <cell r="AK236">
            <v>1300.4258743838236</v>
          </cell>
          <cell r="AL236">
            <v>0.1259124087591241</v>
          </cell>
          <cell r="AM236">
            <v>0.29065245106213589</v>
          </cell>
          <cell r="AN236">
            <v>0.64</v>
          </cell>
          <cell r="AO236">
            <v>70</v>
          </cell>
          <cell r="AQ236">
            <v>46206</v>
          </cell>
          <cell r="AR236" t="str">
            <v/>
          </cell>
          <cell r="AS236">
            <v>26147</v>
          </cell>
          <cell r="AU236">
            <v>36915</v>
          </cell>
          <cell r="AV236" t="str">
            <v/>
          </cell>
          <cell r="AW236">
            <v>15482</v>
          </cell>
          <cell r="AX236" t="str">
            <v/>
          </cell>
          <cell r="AY236" t="str">
            <v/>
          </cell>
          <cell r="AZ236">
            <v>14483</v>
          </cell>
          <cell r="BA236" t="str">
            <v/>
          </cell>
          <cell r="BB236">
            <v>203.768616307</v>
          </cell>
          <cell r="BC236" t="str">
            <v/>
          </cell>
          <cell r="BD236">
            <v>289.14199239499999</v>
          </cell>
          <cell r="BE236" t="str">
            <v/>
          </cell>
          <cell r="BF236">
            <v>783.16309331000002</v>
          </cell>
          <cell r="BG236">
            <v>0.15300000799999999</v>
          </cell>
          <cell r="BH236">
            <v>0</v>
          </cell>
          <cell r="BI236">
            <v>69</v>
          </cell>
          <cell r="BJ236">
            <v>0</v>
          </cell>
        </row>
        <row r="237">
          <cell r="A237" t="str">
            <v>5K9</v>
          </cell>
          <cell r="B237" t="str">
            <v>Q08</v>
          </cell>
          <cell r="C237" t="str">
            <v/>
          </cell>
          <cell r="D237" t="str">
            <v/>
          </cell>
          <cell r="E237" t="str">
            <v/>
          </cell>
          <cell r="F237">
            <v>1</v>
          </cell>
          <cell r="G237">
            <v>1</v>
          </cell>
          <cell r="H237">
            <v>0</v>
          </cell>
          <cell r="J237">
            <v>58</v>
          </cell>
          <cell r="K237">
            <v>263.57067367500002</v>
          </cell>
          <cell r="L237">
            <v>3009.2696907150012</v>
          </cell>
          <cell r="M237">
            <v>0</v>
          </cell>
          <cell r="N237">
            <v>0</v>
          </cell>
          <cell r="Q237" t="str">
            <v/>
          </cell>
          <cell r="R237" t="str">
            <v/>
          </cell>
          <cell r="S237">
            <v>785</v>
          </cell>
          <cell r="X237">
            <v>1</v>
          </cell>
          <cell r="Y237">
            <v>1</v>
          </cell>
          <cell r="Z237">
            <v>0.93548387096774188</v>
          </cell>
          <cell r="AA237">
            <v>0</v>
          </cell>
          <cell r="AB237" t="str">
            <v/>
          </cell>
          <cell r="AD237">
            <v>82</v>
          </cell>
          <cell r="AE237">
            <v>673</v>
          </cell>
          <cell r="AF237">
            <v>0.81401930193745009</v>
          </cell>
          <cell r="AG237">
            <v>0</v>
          </cell>
          <cell r="AH237" t="str">
            <v/>
          </cell>
          <cell r="AI237">
            <v>1</v>
          </cell>
          <cell r="AJ237">
            <v>272</v>
          </cell>
          <cell r="AK237">
            <v>531.89709965543773</v>
          </cell>
          <cell r="AL237" t="str">
            <v/>
          </cell>
          <cell r="AM237">
            <v>0.22012679917751884</v>
          </cell>
          <cell r="AN237">
            <v>0.6428571428571429</v>
          </cell>
          <cell r="AO237">
            <v>102</v>
          </cell>
          <cell r="AQ237">
            <v>55335</v>
          </cell>
          <cell r="AR237" t="str">
            <v/>
          </cell>
          <cell r="AS237">
            <v>25315</v>
          </cell>
          <cell r="AU237">
            <v>46487</v>
          </cell>
          <cell r="AV237" t="str">
            <v/>
          </cell>
          <cell r="AW237">
            <v>33105</v>
          </cell>
          <cell r="AX237" t="str">
            <v/>
          </cell>
          <cell r="AY237" t="str">
            <v/>
          </cell>
          <cell r="AZ237">
            <v>27945</v>
          </cell>
          <cell r="BA237" t="str">
            <v/>
          </cell>
          <cell r="BB237">
            <v>608.00361191800005</v>
          </cell>
          <cell r="BC237" t="str">
            <v/>
          </cell>
          <cell r="BD237">
            <v>1304.6460319210003</v>
          </cell>
          <cell r="BE237" t="str">
            <v/>
          </cell>
          <cell r="BF237">
            <v>2168.0059222509999</v>
          </cell>
          <cell r="BG237" t="str">
            <v/>
          </cell>
          <cell r="BH237">
            <v>428</v>
          </cell>
          <cell r="BI237">
            <v>0</v>
          </cell>
          <cell r="BJ237">
            <v>0</v>
          </cell>
        </row>
        <row r="238">
          <cell r="A238" t="str">
            <v>5KA</v>
          </cell>
          <cell r="B238" t="str">
            <v>Q10</v>
          </cell>
          <cell r="C238" t="str">
            <v/>
          </cell>
          <cell r="D238" t="str">
            <v/>
          </cell>
          <cell r="E238" t="str">
            <v/>
          </cell>
          <cell r="F238">
            <v>1</v>
          </cell>
          <cell r="G238">
            <v>1</v>
          </cell>
          <cell r="H238">
            <v>0</v>
          </cell>
          <cell r="J238">
            <v>0</v>
          </cell>
          <cell r="K238">
            <v>9</v>
          </cell>
          <cell r="L238">
            <v>37</v>
          </cell>
          <cell r="M238" t="str">
            <v/>
          </cell>
          <cell r="N238">
            <v>0</v>
          </cell>
          <cell r="Q238" t="str">
            <v/>
          </cell>
          <cell r="R238" t="str">
            <v/>
          </cell>
          <cell r="S238">
            <v>181</v>
          </cell>
          <cell r="X238">
            <v>1</v>
          </cell>
          <cell r="Y238">
            <v>1</v>
          </cell>
          <cell r="Z238">
            <v>1</v>
          </cell>
          <cell r="AA238">
            <v>0</v>
          </cell>
          <cell r="AB238" t="str">
            <v/>
          </cell>
          <cell r="AD238">
            <v>26</v>
          </cell>
          <cell r="AE238">
            <v>304</v>
          </cell>
          <cell r="AF238">
            <v>1</v>
          </cell>
          <cell r="AG238">
            <v>0</v>
          </cell>
          <cell r="AH238" t="str">
            <v/>
          </cell>
          <cell r="AI238">
            <v>2</v>
          </cell>
          <cell r="AJ238">
            <v>40</v>
          </cell>
          <cell r="AK238">
            <v>868.19934313865485</v>
          </cell>
          <cell r="AL238">
            <v>0.25688073394495414</v>
          </cell>
          <cell r="AM238">
            <v>3.1386028427740291E-2</v>
          </cell>
          <cell r="AN238">
            <v>0.46153846153846156</v>
          </cell>
          <cell r="AO238">
            <v>-916</v>
          </cell>
          <cell r="AQ238">
            <v>16934</v>
          </cell>
          <cell r="AR238" t="str">
            <v/>
          </cell>
          <cell r="AS238">
            <v>8938</v>
          </cell>
          <cell r="AU238">
            <v>14212</v>
          </cell>
          <cell r="AV238" t="str">
            <v/>
          </cell>
          <cell r="AW238">
            <v>9703</v>
          </cell>
          <cell r="AX238" t="str">
            <v/>
          </cell>
          <cell r="AY238" t="str">
            <v/>
          </cell>
          <cell r="AZ238">
            <v>9734</v>
          </cell>
          <cell r="BA238" t="str">
            <v/>
          </cell>
          <cell r="BB238">
            <v>169.19880002600001</v>
          </cell>
          <cell r="BC238">
            <v>32</v>
          </cell>
          <cell r="BD238">
            <v>312.34680003099999</v>
          </cell>
          <cell r="BE238" t="str">
            <v/>
          </cell>
          <cell r="BF238">
            <v>604.44840006999993</v>
          </cell>
          <cell r="BG238" t="str">
            <v/>
          </cell>
          <cell r="BH238">
            <v>17</v>
          </cell>
          <cell r="BI238">
            <v>16</v>
          </cell>
          <cell r="BJ238">
            <v>1</v>
          </cell>
        </row>
        <row r="239">
          <cell r="A239" t="str">
            <v>5KC</v>
          </cell>
          <cell r="B239" t="str">
            <v>Q10</v>
          </cell>
          <cell r="C239" t="str">
            <v/>
          </cell>
          <cell r="D239" t="str">
            <v/>
          </cell>
          <cell r="E239" t="str">
            <v/>
          </cell>
          <cell r="F239">
            <v>1</v>
          </cell>
          <cell r="G239">
            <v>1</v>
          </cell>
          <cell r="H239">
            <v>0</v>
          </cell>
          <cell r="J239">
            <v>0</v>
          </cell>
          <cell r="K239">
            <v>11</v>
          </cell>
          <cell r="L239">
            <v>78</v>
          </cell>
          <cell r="M239" t="str">
            <v/>
          </cell>
          <cell r="N239">
            <v>0</v>
          </cell>
          <cell r="Q239" t="str">
            <v/>
          </cell>
          <cell r="R239" t="str">
            <v/>
          </cell>
          <cell r="S239">
            <v>289</v>
          </cell>
          <cell r="X239">
            <v>1</v>
          </cell>
          <cell r="Y239">
            <v>1</v>
          </cell>
          <cell r="Z239">
            <v>0.875</v>
          </cell>
          <cell r="AA239">
            <v>0</v>
          </cell>
          <cell r="AB239" t="str">
            <v/>
          </cell>
          <cell r="AD239">
            <v>28</v>
          </cell>
          <cell r="AE239">
            <v>508</v>
          </cell>
          <cell r="AF239">
            <v>0.85811192764273603</v>
          </cell>
          <cell r="AG239">
            <v>0</v>
          </cell>
          <cell r="AH239" t="str">
            <v/>
          </cell>
          <cell r="AI239">
            <v>4</v>
          </cell>
          <cell r="AJ239">
            <v>51</v>
          </cell>
          <cell r="AK239">
            <v>871.77563862149441</v>
          </cell>
          <cell r="AL239">
            <v>0.20597014925373133</v>
          </cell>
          <cell r="AM239">
            <v>0.29619492208490061</v>
          </cell>
          <cell r="AN239">
            <v>0.54285714285714282</v>
          </cell>
          <cell r="AO239">
            <v>-2914</v>
          </cell>
          <cell r="AQ239">
            <v>28359</v>
          </cell>
          <cell r="AR239" t="str">
            <v/>
          </cell>
          <cell r="AS239">
            <v>14668</v>
          </cell>
          <cell r="AU239">
            <v>24020</v>
          </cell>
          <cell r="AV239" t="str">
            <v/>
          </cell>
          <cell r="AW239">
            <v>16508</v>
          </cell>
          <cell r="AX239" t="str">
            <v/>
          </cell>
          <cell r="AY239" t="str">
            <v/>
          </cell>
          <cell r="AZ239">
            <v>16265</v>
          </cell>
          <cell r="BA239" t="str">
            <v/>
          </cell>
          <cell r="BB239">
            <v>329.23620046999997</v>
          </cell>
          <cell r="BC239">
            <v>34</v>
          </cell>
          <cell r="BD239">
            <v>613.93820056999994</v>
          </cell>
          <cell r="BE239" t="str">
            <v/>
          </cell>
          <cell r="BF239">
            <v>1131.00660131</v>
          </cell>
          <cell r="BG239" t="str">
            <v/>
          </cell>
          <cell r="BH239">
            <v>3</v>
          </cell>
          <cell r="BI239">
            <v>1</v>
          </cell>
          <cell r="BJ239">
            <v>1</v>
          </cell>
        </row>
        <row r="240">
          <cell r="A240" t="str">
            <v>5KD</v>
          </cell>
          <cell r="B240" t="str">
            <v>Q10</v>
          </cell>
          <cell r="C240" t="str">
            <v/>
          </cell>
          <cell r="D240" t="str">
            <v/>
          </cell>
          <cell r="E240" t="str">
            <v/>
          </cell>
          <cell r="F240">
            <v>1</v>
          </cell>
          <cell r="G240">
            <v>1</v>
          </cell>
          <cell r="H240">
            <v>0</v>
          </cell>
          <cell r="J240">
            <v>0</v>
          </cell>
          <cell r="K240">
            <v>83</v>
          </cell>
          <cell r="L240">
            <v>266</v>
          </cell>
          <cell r="M240" t="str">
            <v/>
          </cell>
          <cell r="N240">
            <v>0</v>
          </cell>
          <cell r="Q240" t="str">
            <v/>
          </cell>
          <cell r="R240" t="str">
            <v/>
          </cell>
          <cell r="S240">
            <v>179</v>
          </cell>
          <cell r="X240">
            <v>1</v>
          </cell>
          <cell r="Y240">
            <v>1</v>
          </cell>
          <cell r="Z240">
            <v>0.92307692307692313</v>
          </cell>
          <cell r="AA240">
            <v>0</v>
          </cell>
          <cell r="AB240" t="str">
            <v/>
          </cell>
          <cell r="AD240">
            <v>44</v>
          </cell>
          <cell r="AE240">
            <v>196</v>
          </cell>
          <cell r="AF240">
            <v>0.86844296419650291</v>
          </cell>
          <cell r="AG240">
            <v>0</v>
          </cell>
          <cell r="AH240" t="str">
            <v/>
          </cell>
          <cell r="AI240">
            <v>5</v>
          </cell>
          <cell r="AJ240">
            <v>293</v>
          </cell>
          <cell r="AK240">
            <v>1807.883822996497</v>
          </cell>
          <cell r="AL240">
            <v>0.30241935483870969</v>
          </cell>
          <cell r="AM240">
            <v>0.33148162949937388</v>
          </cell>
          <cell r="AN240">
            <v>0.47619047619047616</v>
          </cell>
          <cell r="AO240">
            <v>188</v>
          </cell>
          <cell r="AQ240">
            <v>16856</v>
          </cell>
          <cell r="AR240" t="str">
            <v/>
          </cell>
          <cell r="AS240">
            <v>9736</v>
          </cell>
          <cell r="AU240">
            <v>16608</v>
          </cell>
          <cell r="AV240" t="str">
            <v/>
          </cell>
          <cell r="AW240">
            <v>13239</v>
          </cell>
          <cell r="AX240" t="str">
            <v/>
          </cell>
          <cell r="AY240" t="str">
            <v/>
          </cell>
          <cell r="AZ240">
            <v>11688</v>
          </cell>
          <cell r="BA240" t="str">
            <v/>
          </cell>
          <cell r="BB240">
            <v>211.45820003199998</v>
          </cell>
          <cell r="BC240">
            <v>96</v>
          </cell>
          <cell r="BD240">
            <v>390.78020004000001</v>
          </cell>
          <cell r="BE240" t="str">
            <v/>
          </cell>
          <cell r="BF240">
            <v>642.05260008999994</v>
          </cell>
          <cell r="BG240" t="str">
            <v/>
          </cell>
          <cell r="BH240">
            <v>81</v>
          </cell>
          <cell r="BI240">
            <v>70</v>
          </cell>
          <cell r="BJ240">
            <v>10</v>
          </cell>
        </row>
        <row r="241">
          <cell r="A241" t="str">
            <v>5KE</v>
          </cell>
          <cell r="B241" t="str">
            <v>Q10</v>
          </cell>
          <cell r="C241" t="str">
            <v/>
          </cell>
          <cell r="D241" t="str">
            <v/>
          </cell>
          <cell r="E241" t="str">
            <v/>
          </cell>
          <cell r="F241">
            <v>1</v>
          </cell>
          <cell r="G241">
            <v>1</v>
          </cell>
          <cell r="H241">
            <v>0</v>
          </cell>
          <cell r="J241">
            <v>0</v>
          </cell>
          <cell r="K241">
            <v>27</v>
          </cell>
          <cell r="L241">
            <v>52</v>
          </cell>
          <cell r="M241" t="str">
            <v/>
          </cell>
          <cell r="N241">
            <v>0</v>
          </cell>
          <cell r="Q241" t="str">
            <v/>
          </cell>
          <cell r="R241" t="str">
            <v/>
          </cell>
          <cell r="S241">
            <v>276</v>
          </cell>
          <cell r="X241">
            <v>1</v>
          </cell>
          <cell r="Y241">
            <v>0.91666666666666663</v>
          </cell>
          <cell r="Z241">
            <v>0.92307692307692313</v>
          </cell>
          <cell r="AA241">
            <v>0</v>
          </cell>
          <cell r="AB241" t="str">
            <v/>
          </cell>
          <cell r="AD241">
            <v>22</v>
          </cell>
          <cell r="AE241">
            <v>672</v>
          </cell>
          <cell r="AF241">
            <v>1</v>
          </cell>
          <cell r="AG241">
            <v>0</v>
          </cell>
          <cell r="AH241" t="str">
            <v/>
          </cell>
          <cell r="AI241">
            <v>1</v>
          </cell>
          <cell r="AJ241">
            <v>82</v>
          </cell>
          <cell r="AK241">
            <v>1270.1997036200692</v>
          </cell>
          <cell r="AL241">
            <v>0.27241379310344827</v>
          </cell>
          <cell r="AM241">
            <v>0.27726749287124369</v>
          </cell>
          <cell r="AN241">
            <v>0.15384615384615385</v>
          </cell>
          <cell r="AO241">
            <v>-3723</v>
          </cell>
          <cell r="AQ241">
            <v>17650</v>
          </cell>
          <cell r="AR241" t="str">
            <v/>
          </cell>
          <cell r="AS241">
            <v>8541</v>
          </cell>
          <cell r="AU241">
            <v>14816</v>
          </cell>
          <cell r="AV241" t="str">
            <v/>
          </cell>
          <cell r="AW241">
            <v>9963</v>
          </cell>
          <cell r="AX241" t="str">
            <v/>
          </cell>
          <cell r="AY241" t="str">
            <v/>
          </cell>
          <cell r="AZ241">
            <v>9859</v>
          </cell>
          <cell r="BA241" t="str">
            <v/>
          </cell>
          <cell r="BB241">
            <v>251.63400003000001</v>
          </cell>
          <cell r="BC241">
            <v>138</v>
          </cell>
          <cell r="BD241">
            <v>536.77400003699995</v>
          </cell>
          <cell r="BE241" t="str">
            <v/>
          </cell>
          <cell r="BF241">
            <v>983.76200008399996</v>
          </cell>
          <cell r="BG241" t="str">
            <v/>
          </cell>
          <cell r="BH241">
            <v>60</v>
          </cell>
          <cell r="BI241">
            <v>40</v>
          </cell>
          <cell r="BJ241">
            <v>20</v>
          </cell>
        </row>
        <row r="242">
          <cell r="A242" t="str">
            <v>5KF</v>
          </cell>
          <cell r="B242" t="str">
            <v>Q09</v>
          </cell>
          <cell r="C242" t="str">
            <v/>
          </cell>
          <cell r="D242" t="str">
            <v/>
          </cell>
          <cell r="E242">
            <v>1</v>
          </cell>
          <cell r="F242">
            <v>1</v>
          </cell>
          <cell r="G242">
            <v>1</v>
          </cell>
          <cell r="H242">
            <v>0</v>
          </cell>
          <cell r="J242">
            <v>0</v>
          </cell>
          <cell r="K242">
            <v>27</v>
          </cell>
          <cell r="L242">
            <v>41</v>
          </cell>
          <cell r="M242" t="str">
            <v/>
          </cell>
          <cell r="N242">
            <v>0</v>
          </cell>
          <cell r="Q242" t="str">
            <v/>
          </cell>
          <cell r="R242" t="str">
            <v/>
          </cell>
          <cell r="S242">
            <v>112</v>
          </cell>
          <cell r="X242">
            <v>0.9971830985915493</v>
          </cell>
          <cell r="Y242">
            <v>1</v>
          </cell>
          <cell r="Z242">
            <v>0.88571428571428568</v>
          </cell>
          <cell r="AA242">
            <v>0</v>
          </cell>
          <cell r="AB242" t="str">
            <v/>
          </cell>
          <cell r="AD242">
            <v>47</v>
          </cell>
          <cell r="AE242">
            <v>746</v>
          </cell>
          <cell r="AF242">
            <v>0.80199487801590508</v>
          </cell>
          <cell r="AG242">
            <v>0</v>
          </cell>
          <cell r="AH242" t="str">
            <v/>
          </cell>
          <cell r="AI242">
            <v>4</v>
          </cell>
          <cell r="AJ242">
            <v>136</v>
          </cell>
          <cell r="AK242">
            <v>982.42549939962896</v>
          </cell>
          <cell r="AL242">
            <v>0.25</v>
          </cell>
          <cell r="AM242">
            <v>0.32661375155398298</v>
          </cell>
          <cell r="AN242">
            <v>0.47222222222222221</v>
          </cell>
          <cell r="AO242">
            <v>12</v>
          </cell>
          <cell r="AQ242">
            <v>46509</v>
          </cell>
          <cell r="AR242" t="str">
            <v/>
          </cell>
          <cell r="AS242">
            <v>25536</v>
          </cell>
          <cell r="AU242">
            <v>38436</v>
          </cell>
          <cell r="AV242" t="str">
            <v/>
          </cell>
          <cell r="AW242">
            <v>20794</v>
          </cell>
          <cell r="AX242" t="str">
            <v/>
          </cell>
          <cell r="AY242" t="str">
            <v/>
          </cell>
          <cell r="AZ242">
            <v>24951</v>
          </cell>
          <cell r="BA242" t="str">
            <v/>
          </cell>
          <cell r="BB242">
            <v>753.9980018</v>
          </cell>
          <cell r="BC242">
            <v>63</v>
          </cell>
          <cell r="BD242">
            <v>840.57800220000001</v>
          </cell>
          <cell r="BE242" t="str">
            <v/>
          </cell>
          <cell r="BF242">
            <v>1702.4140050000001</v>
          </cell>
          <cell r="BG242" t="str">
            <v/>
          </cell>
          <cell r="BH242">
            <v>57</v>
          </cell>
          <cell r="BI242">
            <v>57</v>
          </cell>
          <cell r="BJ242">
            <v>0</v>
          </cell>
        </row>
        <row r="243">
          <cell r="A243" t="str">
            <v>5KG</v>
          </cell>
          <cell r="B243" t="str">
            <v>Q09</v>
          </cell>
          <cell r="C243" t="str">
            <v/>
          </cell>
          <cell r="D243" t="str">
            <v/>
          </cell>
          <cell r="E243" t="str">
            <v/>
          </cell>
          <cell r="F243">
            <v>1</v>
          </cell>
          <cell r="G243">
            <v>1</v>
          </cell>
          <cell r="H243">
            <v>0</v>
          </cell>
          <cell r="J243">
            <v>0</v>
          </cell>
          <cell r="K243">
            <v>55</v>
          </cell>
          <cell r="L243">
            <v>85</v>
          </cell>
          <cell r="M243" t="str">
            <v/>
          </cell>
          <cell r="N243">
            <v>0</v>
          </cell>
          <cell r="Q243" t="str">
            <v/>
          </cell>
          <cell r="R243" t="str">
            <v/>
          </cell>
          <cell r="S243">
            <v>720</v>
          </cell>
          <cell r="X243">
            <v>1</v>
          </cell>
          <cell r="Y243">
            <v>0.98734177215189878</v>
          </cell>
          <cell r="Z243">
            <v>0.84090909090909094</v>
          </cell>
          <cell r="AA243">
            <v>0</v>
          </cell>
          <cell r="AB243" t="str">
            <v/>
          </cell>
          <cell r="AD243">
            <v>47</v>
          </cell>
          <cell r="AE243">
            <v>588</v>
          </cell>
          <cell r="AF243">
            <v>0.97040101845957993</v>
          </cell>
          <cell r="AG243">
            <v>0</v>
          </cell>
          <cell r="AH243" t="str">
            <v/>
          </cell>
          <cell r="AI243">
            <v>9</v>
          </cell>
          <cell r="AJ243">
            <v>235</v>
          </cell>
          <cell r="AK243">
            <v>1244.7558144271111</v>
          </cell>
          <cell r="AL243">
            <v>0.29289940828402367</v>
          </cell>
          <cell r="AM243">
            <v>0.32844834939861811</v>
          </cell>
          <cell r="AN243">
            <v>0.37931034482758619</v>
          </cell>
          <cell r="AO243">
            <v>6</v>
          </cell>
          <cell r="AQ243">
            <v>35504</v>
          </cell>
          <cell r="AR243" t="str">
            <v/>
          </cell>
          <cell r="AS243">
            <v>15678</v>
          </cell>
          <cell r="AU243">
            <v>29004</v>
          </cell>
          <cell r="AV243" t="str">
            <v/>
          </cell>
          <cell r="AW243">
            <v>25881</v>
          </cell>
          <cell r="AX243" t="str">
            <v/>
          </cell>
          <cell r="AY243" t="str">
            <v/>
          </cell>
          <cell r="AZ243">
            <v>16382</v>
          </cell>
          <cell r="BA243" t="str">
            <v/>
          </cell>
          <cell r="BB243">
            <v>443.26779943999998</v>
          </cell>
          <cell r="BC243">
            <v>17</v>
          </cell>
          <cell r="BD243">
            <v>648.40579932000003</v>
          </cell>
          <cell r="BE243" t="str">
            <v/>
          </cell>
          <cell r="BF243">
            <v>1269.66539846</v>
          </cell>
          <cell r="BG243" t="str">
            <v/>
          </cell>
          <cell r="BH243">
            <v>96</v>
          </cell>
          <cell r="BI243">
            <v>96</v>
          </cell>
          <cell r="BJ243">
            <v>0</v>
          </cell>
        </row>
        <row r="244">
          <cell r="A244" t="str">
            <v>5KH</v>
          </cell>
          <cell r="B244" t="str">
            <v>Q11</v>
          </cell>
          <cell r="C244" t="str">
            <v/>
          </cell>
          <cell r="D244" t="str">
            <v/>
          </cell>
          <cell r="E244">
            <v>1</v>
          </cell>
          <cell r="F244">
            <v>1</v>
          </cell>
          <cell r="G244">
            <v>1</v>
          </cell>
          <cell r="H244">
            <v>0</v>
          </cell>
          <cell r="J244">
            <v>0</v>
          </cell>
          <cell r="K244">
            <v>10</v>
          </cell>
          <cell r="L244">
            <v>19.511827903000004</v>
          </cell>
          <cell r="M244">
            <v>0</v>
          </cell>
          <cell r="N244">
            <v>0</v>
          </cell>
          <cell r="Q244" t="str">
            <v/>
          </cell>
          <cell r="R244">
            <v>1</v>
          </cell>
          <cell r="S244">
            <v>249</v>
          </cell>
          <cell r="X244">
            <v>1</v>
          </cell>
          <cell r="Y244">
            <v>0.95</v>
          </cell>
          <cell r="Z244">
            <v>0.94117647058823528</v>
          </cell>
          <cell r="AA244">
            <v>0</v>
          </cell>
          <cell r="AB244" t="str">
            <v/>
          </cell>
          <cell r="AD244">
            <v>18</v>
          </cell>
          <cell r="AE244">
            <v>105</v>
          </cell>
          <cell r="AF244">
            <v>0.90515222482435598</v>
          </cell>
          <cell r="AG244">
            <v>0</v>
          </cell>
          <cell r="AH244" t="str">
            <v/>
          </cell>
          <cell r="AI244">
            <v>0</v>
          </cell>
          <cell r="AJ244">
            <v>84</v>
          </cell>
          <cell r="AK244">
            <v>717.93316143384402</v>
          </cell>
          <cell r="AL244">
            <v>0.10884353741496598</v>
          </cell>
          <cell r="AM244">
            <v>0.19992177592357746</v>
          </cell>
          <cell r="AN244">
            <v>0.2</v>
          </cell>
          <cell r="AO244">
            <v>-4505</v>
          </cell>
          <cell r="AQ244">
            <v>19407</v>
          </cell>
          <cell r="AR244" t="str">
            <v/>
          </cell>
          <cell r="AS244">
            <v>9685</v>
          </cell>
          <cell r="AU244">
            <v>16654</v>
          </cell>
          <cell r="AV244" t="str">
            <v/>
          </cell>
          <cell r="AW244">
            <v>14013</v>
          </cell>
          <cell r="AX244" t="str">
            <v/>
          </cell>
          <cell r="AY244" t="str">
            <v/>
          </cell>
          <cell r="AZ244">
            <v>11264</v>
          </cell>
          <cell r="BA244" t="str">
            <v/>
          </cell>
          <cell r="BB244">
            <v>231.57810392599998</v>
          </cell>
          <cell r="BC244">
            <v>38</v>
          </cell>
          <cell r="BD244">
            <v>616.35287221200008</v>
          </cell>
          <cell r="BE244" t="str">
            <v/>
          </cell>
          <cell r="BF244">
            <v>1560.263607335</v>
          </cell>
          <cell r="BG244" t="str">
            <v/>
          </cell>
          <cell r="BH244">
            <v>5</v>
          </cell>
          <cell r="BI244">
            <v>0</v>
          </cell>
          <cell r="BJ244">
            <v>0</v>
          </cell>
        </row>
        <row r="245">
          <cell r="A245" t="str">
            <v>5KJ</v>
          </cell>
          <cell r="B245" t="str">
            <v>Q11</v>
          </cell>
          <cell r="C245" t="str">
            <v/>
          </cell>
          <cell r="D245" t="str">
            <v/>
          </cell>
          <cell r="E245">
            <v>0.9963503649635036</v>
          </cell>
          <cell r="F245">
            <v>1</v>
          </cell>
          <cell r="G245">
            <v>1</v>
          </cell>
          <cell r="H245">
            <v>0</v>
          </cell>
          <cell r="J245">
            <v>2</v>
          </cell>
          <cell r="K245">
            <v>19</v>
          </cell>
          <cell r="L245">
            <v>244.42914424100002</v>
          </cell>
          <cell r="M245" t="str">
            <v/>
          </cell>
          <cell r="N245">
            <v>1</v>
          </cell>
          <cell r="Q245" t="str">
            <v/>
          </cell>
          <cell r="R245">
            <v>1</v>
          </cell>
          <cell r="S245">
            <v>314</v>
          </cell>
          <cell r="X245">
            <v>1</v>
          </cell>
          <cell r="Y245">
            <v>0.97468354430379744</v>
          </cell>
          <cell r="Z245">
            <v>0.97222222222222221</v>
          </cell>
          <cell r="AA245">
            <v>0</v>
          </cell>
          <cell r="AB245" t="str">
            <v/>
          </cell>
          <cell r="AD245">
            <v>26</v>
          </cell>
          <cell r="AE245">
            <v>189</v>
          </cell>
          <cell r="AF245">
            <v>0.88352272727272729</v>
          </cell>
          <cell r="AG245">
            <v>0</v>
          </cell>
          <cell r="AH245" t="str">
            <v/>
          </cell>
          <cell r="AI245">
            <v>7</v>
          </cell>
          <cell r="AJ245">
            <v>244</v>
          </cell>
          <cell r="AK245">
            <v>691.28229326412645</v>
          </cell>
          <cell r="AL245">
            <v>0.11046511627906977</v>
          </cell>
          <cell r="AM245">
            <v>0.29345581208963967</v>
          </cell>
          <cell r="AN245">
            <v>0.21739130434782608</v>
          </cell>
          <cell r="AO245">
            <v>-2000</v>
          </cell>
          <cell r="AQ245">
            <v>37779</v>
          </cell>
          <cell r="AR245" t="str">
            <v/>
          </cell>
          <cell r="AS245">
            <v>10592</v>
          </cell>
          <cell r="AU245">
            <v>34341</v>
          </cell>
          <cell r="AV245" t="str">
            <v/>
          </cell>
          <cell r="AW245">
            <v>29127</v>
          </cell>
          <cell r="AX245" t="str">
            <v/>
          </cell>
          <cell r="AY245" t="str">
            <v/>
          </cell>
          <cell r="AZ245">
            <v>17304</v>
          </cell>
          <cell r="BA245" t="str">
            <v/>
          </cell>
          <cell r="BB245">
            <v>309.61013696999999</v>
          </cell>
          <cell r="BC245">
            <v>1</v>
          </cell>
          <cell r="BD245">
            <v>772.65254328999993</v>
          </cell>
          <cell r="BE245" t="str">
            <v/>
          </cell>
          <cell r="BF245">
            <v>1413.7656875600001</v>
          </cell>
          <cell r="BG245" t="str">
            <v/>
          </cell>
          <cell r="BH245">
            <v>611</v>
          </cell>
          <cell r="BI245">
            <v>620</v>
          </cell>
          <cell r="BJ245">
            <v>0</v>
          </cell>
        </row>
        <row r="246">
          <cell r="A246" t="str">
            <v>5KK</v>
          </cell>
          <cell r="B246" t="str">
            <v>Q11</v>
          </cell>
          <cell r="C246" t="str">
            <v/>
          </cell>
          <cell r="D246" t="str">
            <v/>
          </cell>
          <cell r="E246" t="str">
            <v/>
          </cell>
          <cell r="F246">
            <v>1</v>
          </cell>
          <cell r="G246">
            <v>1</v>
          </cell>
          <cell r="H246">
            <v>0</v>
          </cell>
          <cell r="J246">
            <v>3</v>
          </cell>
          <cell r="K246">
            <v>42</v>
          </cell>
          <cell r="L246">
            <v>446.34126471799993</v>
          </cell>
          <cell r="M246" t="str">
            <v/>
          </cell>
          <cell r="N246">
            <v>1</v>
          </cell>
          <cell r="Q246" t="str">
            <v/>
          </cell>
          <cell r="R246" t="str">
            <v/>
          </cell>
          <cell r="S246">
            <v>97</v>
          </cell>
          <cell r="X246">
            <v>1</v>
          </cell>
          <cell r="Y246">
            <v>1</v>
          </cell>
          <cell r="Z246">
            <v>0.91666666666666663</v>
          </cell>
          <cell r="AA246">
            <v>0</v>
          </cell>
          <cell r="AB246" t="str">
            <v/>
          </cell>
          <cell r="AD246">
            <v>24</v>
          </cell>
          <cell r="AE246">
            <v>169</v>
          </cell>
          <cell r="AF246">
            <v>0.6694027244149493</v>
          </cell>
          <cell r="AG246">
            <v>0</v>
          </cell>
          <cell r="AH246" t="str">
            <v/>
          </cell>
          <cell r="AI246">
            <v>0.3</v>
          </cell>
          <cell r="AJ246">
            <v>6</v>
          </cell>
          <cell r="AK246">
            <v>743.05018269842117</v>
          </cell>
          <cell r="AL246">
            <v>0.19164619164619165</v>
          </cell>
          <cell r="AM246">
            <v>0.28526326838760729</v>
          </cell>
          <cell r="AN246">
            <v>7.1428571428571425E-2</v>
          </cell>
          <cell r="AO246">
            <v>-5932</v>
          </cell>
          <cell r="AQ246">
            <v>32015</v>
          </cell>
          <cell r="AR246" t="str">
            <v/>
          </cell>
          <cell r="AS246">
            <v>12182</v>
          </cell>
          <cell r="AU246">
            <v>25425</v>
          </cell>
          <cell r="AV246" t="str">
            <v/>
          </cell>
          <cell r="AW246">
            <v>18228</v>
          </cell>
          <cell r="AX246" t="str">
            <v/>
          </cell>
          <cell r="AY246" t="str">
            <v/>
          </cell>
          <cell r="AZ246">
            <v>14358</v>
          </cell>
          <cell r="BA246" t="str">
            <v/>
          </cell>
          <cell r="BB246">
            <v>179.16499483599998</v>
          </cell>
          <cell r="BC246">
            <v>9</v>
          </cell>
          <cell r="BD246">
            <v>474.49631633199999</v>
          </cell>
          <cell r="BE246" t="str">
            <v/>
          </cell>
          <cell r="BF246">
            <v>1233.835799039</v>
          </cell>
          <cell r="BG246">
            <v>8</v>
          </cell>
          <cell r="BH246">
            <v>147</v>
          </cell>
          <cell r="BI246">
            <v>73</v>
          </cell>
          <cell r="BJ246">
            <v>0</v>
          </cell>
        </row>
        <row r="247">
          <cell r="A247" t="str">
            <v>5KL</v>
          </cell>
          <cell r="B247" t="str">
            <v>Q09</v>
          </cell>
          <cell r="C247" t="str">
            <v/>
          </cell>
          <cell r="D247" t="str">
            <v/>
          </cell>
          <cell r="E247">
            <v>0.99877700774561762</v>
          </cell>
          <cell r="F247">
            <v>1</v>
          </cell>
          <cell r="G247">
            <v>1</v>
          </cell>
          <cell r="H247">
            <v>0</v>
          </cell>
          <cell r="J247">
            <v>0</v>
          </cell>
          <cell r="K247">
            <v>300</v>
          </cell>
          <cell r="L247">
            <v>559</v>
          </cell>
          <cell r="M247" t="str">
            <v/>
          </cell>
          <cell r="N247">
            <v>0</v>
          </cell>
          <cell r="Q247">
            <v>1</v>
          </cell>
          <cell r="R247" t="str">
            <v/>
          </cell>
          <cell r="S247">
            <v>679</v>
          </cell>
          <cell r="X247">
            <v>1</v>
          </cell>
          <cell r="Y247">
            <v>1</v>
          </cell>
          <cell r="Z247">
            <v>0.97368421052631582</v>
          </cell>
          <cell r="AA247">
            <v>0</v>
          </cell>
          <cell r="AB247" t="str">
            <v/>
          </cell>
          <cell r="AD247">
            <v>81</v>
          </cell>
          <cell r="AE247">
            <v>972</v>
          </cell>
          <cell r="AF247">
            <v>0.97995011511895624</v>
          </cell>
          <cell r="AG247">
            <v>0</v>
          </cell>
          <cell r="AH247" t="str">
            <v/>
          </cell>
          <cell r="AI247">
            <v>12</v>
          </cell>
          <cell r="AJ247">
            <v>720</v>
          </cell>
          <cell r="AK247">
            <v>1180.6009856513585</v>
          </cell>
          <cell r="AL247" t="str">
            <v/>
          </cell>
          <cell r="AM247">
            <v>0.44450557007289232</v>
          </cell>
          <cell r="AN247">
            <v>0.57894736842105265</v>
          </cell>
          <cell r="AO247">
            <v>19</v>
          </cell>
          <cell r="AQ247">
            <v>49855</v>
          </cell>
          <cell r="AR247" t="str">
            <v/>
          </cell>
          <cell r="AS247">
            <v>37847</v>
          </cell>
          <cell r="AU247">
            <v>48241</v>
          </cell>
          <cell r="AV247" t="str">
            <v/>
          </cell>
          <cell r="AW247">
            <v>39654</v>
          </cell>
          <cell r="AX247" t="str">
            <v/>
          </cell>
          <cell r="AY247" t="str">
            <v/>
          </cell>
          <cell r="AZ247">
            <v>31853</v>
          </cell>
          <cell r="BA247" t="str">
            <v/>
          </cell>
          <cell r="BB247">
            <v>475.05439978999999</v>
          </cell>
          <cell r="BC247">
            <v>16</v>
          </cell>
          <cell r="BD247">
            <v>1276.67839974</v>
          </cell>
          <cell r="BE247" t="str">
            <v/>
          </cell>
          <cell r="BF247">
            <v>1605.5391993999999</v>
          </cell>
          <cell r="BG247" t="str">
            <v/>
          </cell>
          <cell r="BH247">
            <v>654</v>
          </cell>
          <cell r="BI247">
            <v>20</v>
          </cell>
          <cell r="BJ247">
            <v>0</v>
          </cell>
        </row>
        <row r="248">
          <cell r="A248" t="str">
            <v>5KM</v>
          </cell>
          <cell r="B248" t="str">
            <v>Q10</v>
          </cell>
          <cell r="C248" t="str">
            <v/>
          </cell>
          <cell r="D248" t="str">
            <v/>
          </cell>
          <cell r="E248" t="str">
            <v/>
          </cell>
          <cell r="F248">
            <v>1</v>
          </cell>
          <cell r="G248">
            <v>1</v>
          </cell>
          <cell r="H248">
            <v>0</v>
          </cell>
          <cell r="J248">
            <v>0</v>
          </cell>
          <cell r="K248">
            <v>24</v>
          </cell>
          <cell r="L248">
            <v>224</v>
          </cell>
          <cell r="M248" t="str">
            <v/>
          </cell>
          <cell r="N248">
            <v>0</v>
          </cell>
          <cell r="Q248" t="str">
            <v/>
          </cell>
          <cell r="R248" t="str">
            <v/>
          </cell>
          <cell r="S248">
            <v>1487</v>
          </cell>
          <cell r="X248">
            <v>1</v>
          </cell>
          <cell r="Y248">
            <v>0.97468354430379744</v>
          </cell>
          <cell r="Z248">
            <v>0.90322580645161288</v>
          </cell>
          <cell r="AA248">
            <v>0</v>
          </cell>
          <cell r="AB248" t="str">
            <v/>
          </cell>
          <cell r="AD248">
            <v>91</v>
          </cell>
          <cell r="AE248">
            <v>824</v>
          </cell>
          <cell r="AF248">
            <v>0.79996791786974653</v>
          </cell>
          <cell r="AG248">
            <v>0</v>
          </cell>
          <cell r="AH248" t="str">
            <v/>
          </cell>
          <cell r="AI248">
            <v>10</v>
          </cell>
          <cell r="AJ248">
            <v>103</v>
          </cell>
          <cell r="AK248">
            <v>1262.1944730213913</v>
          </cell>
          <cell r="AL248">
            <v>0.30071174377224197</v>
          </cell>
          <cell r="AM248">
            <v>0.23012599661839508</v>
          </cell>
          <cell r="AN248">
            <v>0.46153846153846156</v>
          </cell>
          <cell r="AO248">
            <v>50</v>
          </cell>
          <cell r="AQ248">
            <v>31376</v>
          </cell>
          <cell r="AR248" t="str">
            <v/>
          </cell>
          <cell r="AS248">
            <v>22702</v>
          </cell>
          <cell r="AU248">
            <v>27783</v>
          </cell>
          <cell r="AV248" t="str">
            <v/>
          </cell>
          <cell r="AW248">
            <v>23999</v>
          </cell>
          <cell r="AX248" t="str">
            <v/>
          </cell>
          <cell r="AY248" t="str">
            <v/>
          </cell>
          <cell r="AZ248">
            <v>26234</v>
          </cell>
          <cell r="BA248" t="str">
            <v/>
          </cell>
          <cell r="BB248">
            <v>383.06339999800002</v>
          </cell>
          <cell r="BC248">
            <v>56</v>
          </cell>
          <cell r="BD248">
            <v>879.07739999800003</v>
          </cell>
          <cell r="BE248" t="str">
            <v/>
          </cell>
          <cell r="BF248">
            <v>2066.1761999959999</v>
          </cell>
          <cell r="BG248">
            <v>1</v>
          </cell>
          <cell r="BH248">
            <v>1060</v>
          </cell>
          <cell r="BI248">
            <v>1048</v>
          </cell>
          <cell r="BJ248">
            <v>12</v>
          </cell>
        </row>
        <row r="249">
          <cell r="A249" t="str">
            <v>5KN</v>
          </cell>
          <cell r="B249" t="str">
            <v>Q10</v>
          </cell>
          <cell r="C249" t="str">
            <v/>
          </cell>
          <cell r="D249" t="str">
            <v/>
          </cell>
          <cell r="E249">
            <v>1</v>
          </cell>
          <cell r="F249">
            <v>1</v>
          </cell>
          <cell r="G249">
            <v>1</v>
          </cell>
          <cell r="H249">
            <v>0</v>
          </cell>
          <cell r="J249">
            <v>0</v>
          </cell>
          <cell r="K249">
            <v>8</v>
          </cell>
          <cell r="L249">
            <v>97</v>
          </cell>
          <cell r="M249" t="str">
            <v/>
          </cell>
          <cell r="N249">
            <v>0</v>
          </cell>
          <cell r="Q249" t="str">
            <v/>
          </cell>
          <cell r="R249" t="str">
            <v/>
          </cell>
          <cell r="S249">
            <v>456</v>
          </cell>
          <cell r="X249">
            <v>1</v>
          </cell>
          <cell r="Y249">
            <v>1</v>
          </cell>
          <cell r="Z249">
            <v>1</v>
          </cell>
          <cell r="AA249">
            <v>0</v>
          </cell>
          <cell r="AB249" t="str">
            <v/>
          </cell>
          <cell r="AD249">
            <v>32</v>
          </cell>
          <cell r="AE249">
            <v>198</v>
          </cell>
          <cell r="AF249">
            <v>0.83211267605633799</v>
          </cell>
          <cell r="AG249">
            <v>0</v>
          </cell>
          <cell r="AH249" t="str">
            <v/>
          </cell>
          <cell r="AI249">
            <v>3</v>
          </cell>
          <cell r="AJ249">
            <v>240</v>
          </cell>
          <cell r="AK249">
            <v>1190.5804079488751</v>
          </cell>
          <cell r="AL249">
            <v>0.26254826254826252</v>
          </cell>
          <cell r="AM249">
            <v>0.19510054261091606</v>
          </cell>
          <cell r="AN249">
            <v>0.375</v>
          </cell>
          <cell r="AO249">
            <v>553</v>
          </cell>
          <cell r="AQ249">
            <v>14458</v>
          </cell>
          <cell r="AR249" t="str">
            <v/>
          </cell>
          <cell r="AS249">
            <v>8948</v>
          </cell>
          <cell r="AU249">
            <v>13432</v>
          </cell>
          <cell r="AV249" t="str">
            <v/>
          </cell>
          <cell r="AW249">
            <v>12527</v>
          </cell>
          <cell r="AX249" t="str">
            <v/>
          </cell>
          <cell r="AY249" t="str">
            <v/>
          </cell>
          <cell r="AZ249">
            <v>10903</v>
          </cell>
          <cell r="BA249" t="str">
            <v/>
          </cell>
          <cell r="BB249">
            <v>190.06339999799999</v>
          </cell>
          <cell r="BC249">
            <v>19</v>
          </cell>
          <cell r="BD249">
            <v>416.07739999799998</v>
          </cell>
          <cell r="BE249" t="str">
            <v/>
          </cell>
          <cell r="BF249">
            <v>1062.1761999959999</v>
          </cell>
          <cell r="BG249" t="str">
            <v/>
          </cell>
          <cell r="BH249">
            <v>317</v>
          </cell>
          <cell r="BI249">
            <v>317</v>
          </cell>
          <cell r="BJ249">
            <v>150</v>
          </cell>
        </row>
        <row r="250">
          <cell r="A250" t="str">
            <v>5KP</v>
          </cell>
          <cell r="B250" t="str">
            <v>Q19</v>
          </cell>
          <cell r="C250" t="str">
            <v/>
          </cell>
          <cell r="D250" t="str">
            <v/>
          </cell>
          <cell r="E250" t="str">
            <v/>
          </cell>
          <cell r="F250">
            <v>1</v>
          </cell>
          <cell r="G250">
            <v>1</v>
          </cell>
          <cell r="H250">
            <v>0</v>
          </cell>
          <cell r="J250">
            <v>4</v>
          </cell>
          <cell r="K250">
            <v>34.333199992000004</v>
          </cell>
          <cell r="L250">
            <v>683.67769983799997</v>
          </cell>
          <cell r="M250" t="str">
            <v/>
          </cell>
          <cell r="N250">
            <v>4</v>
          </cell>
          <cell r="Q250" t="str">
            <v/>
          </cell>
          <cell r="R250" t="str">
            <v/>
          </cell>
          <cell r="S250" t="str">
            <v/>
          </cell>
          <cell r="X250">
            <v>1</v>
          </cell>
          <cell r="Y250">
            <v>1</v>
          </cell>
          <cell r="Z250">
            <v>0.92307692307692313</v>
          </cell>
          <cell r="AA250">
            <v>0</v>
          </cell>
          <cell r="AB250" t="str">
            <v/>
          </cell>
          <cell r="AD250">
            <v>42</v>
          </cell>
          <cell r="AE250">
            <v>346</v>
          </cell>
          <cell r="AF250">
            <v>0.30991834774255522</v>
          </cell>
          <cell r="AG250">
            <v>0</v>
          </cell>
          <cell r="AH250" t="str">
            <v/>
          </cell>
          <cell r="AI250">
            <v>2</v>
          </cell>
          <cell r="AJ250">
            <v>50</v>
          </cell>
          <cell r="AK250">
            <v>301.3186187853035</v>
          </cell>
          <cell r="AL250">
            <v>8.8169642857142863E-2</v>
          </cell>
          <cell r="AM250">
            <v>0.20005845459467489</v>
          </cell>
          <cell r="AN250">
            <v>0.57352941176470584</v>
          </cell>
          <cell r="AO250">
            <v>-5789</v>
          </cell>
          <cell r="AQ250">
            <v>42496</v>
          </cell>
          <cell r="AR250" t="str">
            <v/>
          </cell>
          <cell r="AS250">
            <v>20940</v>
          </cell>
          <cell r="AU250">
            <v>36555</v>
          </cell>
          <cell r="AV250" t="str">
            <v/>
          </cell>
          <cell r="AW250">
            <v>23261</v>
          </cell>
          <cell r="AX250" t="str">
            <v/>
          </cell>
          <cell r="AY250" t="str">
            <v/>
          </cell>
          <cell r="AZ250">
            <v>20601</v>
          </cell>
          <cell r="BA250" t="str">
            <v/>
          </cell>
          <cell r="BB250">
            <v>503.80851712200001</v>
          </cell>
          <cell r="BC250">
            <v>3.8999999E-2</v>
          </cell>
          <cell r="BD250">
            <v>1198.6995449010001</v>
          </cell>
          <cell r="BE250">
            <v>8.3699998129999997</v>
          </cell>
          <cell r="BF250">
            <v>2175.5272052739997</v>
          </cell>
          <cell r="BG250">
            <v>1.059999999</v>
          </cell>
          <cell r="BH250">
            <v>775</v>
          </cell>
          <cell r="BI250">
            <v>7</v>
          </cell>
          <cell r="BJ250">
            <v>7</v>
          </cell>
        </row>
        <row r="251">
          <cell r="A251" t="str">
            <v>5KQ</v>
          </cell>
          <cell r="B251" t="str">
            <v>Q19</v>
          </cell>
          <cell r="C251" t="str">
            <v/>
          </cell>
          <cell r="D251" t="str">
            <v/>
          </cell>
          <cell r="E251" t="str">
            <v/>
          </cell>
          <cell r="F251">
            <v>1</v>
          </cell>
          <cell r="G251">
            <v>1</v>
          </cell>
          <cell r="H251">
            <v>0</v>
          </cell>
          <cell r="J251">
            <v>4</v>
          </cell>
          <cell r="K251">
            <v>70.483793927999997</v>
          </cell>
          <cell r="L251">
            <v>1889.8571675839994</v>
          </cell>
          <cell r="M251" t="str">
            <v/>
          </cell>
          <cell r="N251">
            <v>0</v>
          </cell>
          <cell r="Q251" t="str">
            <v/>
          </cell>
          <cell r="R251" t="str">
            <v/>
          </cell>
          <cell r="S251" t="str">
            <v/>
          </cell>
          <cell r="X251">
            <v>1</v>
          </cell>
          <cell r="Y251">
            <v>1</v>
          </cell>
          <cell r="Z251">
            <v>0.92</v>
          </cell>
          <cell r="AA251">
            <v>0</v>
          </cell>
          <cell r="AB251" t="str">
            <v/>
          </cell>
          <cell r="AD251">
            <v>29</v>
          </cell>
          <cell r="AE251">
            <v>263</v>
          </cell>
          <cell r="AF251">
            <v>2.1886627270737581E-8</v>
          </cell>
          <cell r="AG251">
            <v>0</v>
          </cell>
          <cell r="AH251" t="str">
            <v/>
          </cell>
          <cell r="AI251">
            <v>2</v>
          </cell>
          <cell r="AJ251">
            <v>40</v>
          </cell>
          <cell r="AK251">
            <v>610.07207801385027</v>
          </cell>
          <cell r="AL251">
            <v>0.10933940774487472</v>
          </cell>
          <cell r="AM251">
            <v>0.45403271764272068</v>
          </cell>
          <cell r="AN251">
            <v>0.375</v>
          </cell>
          <cell r="AO251">
            <v>756</v>
          </cell>
          <cell r="AQ251">
            <v>25477</v>
          </cell>
          <cell r="AR251" t="str">
            <v/>
          </cell>
          <cell r="AS251">
            <v>13793</v>
          </cell>
          <cell r="AU251">
            <v>20122</v>
          </cell>
          <cell r="AV251" t="str">
            <v/>
          </cell>
          <cell r="AW251">
            <v>14317</v>
          </cell>
          <cell r="AX251" t="str">
            <v/>
          </cell>
          <cell r="AY251" t="str">
            <v/>
          </cell>
          <cell r="AZ251">
            <v>11822</v>
          </cell>
          <cell r="BA251" t="str">
            <v/>
          </cell>
          <cell r="BB251">
            <v>178.42242140300002</v>
          </cell>
          <cell r="BC251">
            <v>0.117000006</v>
          </cell>
          <cell r="BD251">
            <v>501.72058310200003</v>
          </cell>
          <cell r="BE251" t="str">
            <v/>
          </cell>
          <cell r="BF251">
            <v>735.74726978800004</v>
          </cell>
          <cell r="BG251">
            <v>16</v>
          </cell>
          <cell r="BH251">
            <v>766</v>
          </cell>
          <cell r="BI251">
            <v>0</v>
          </cell>
          <cell r="BJ251">
            <v>0</v>
          </cell>
        </row>
        <row r="252">
          <cell r="A252" t="str">
            <v>5KR</v>
          </cell>
          <cell r="B252" t="str">
            <v>Q21</v>
          </cell>
          <cell r="C252" t="str">
            <v/>
          </cell>
          <cell r="D252" t="str">
            <v/>
          </cell>
          <cell r="E252">
            <v>1</v>
          </cell>
          <cell r="F252">
            <v>1</v>
          </cell>
          <cell r="G252">
            <v>1</v>
          </cell>
          <cell r="H252">
            <v>0</v>
          </cell>
          <cell r="J252">
            <v>28</v>
          </cell>
          <cell r="K252">
            <v>152</v>
          </cell>
          <cell r="L252">
            <v>2108.8000000000002</v>
          </cell>
          <cell r="M252" t="str">
            <v/>
          </cell>
          <cell r="N252">
            <v>1</v>
          </cell>
          <cell r="Q252" t="str">
            <v/>
          </cell>
          <cell r="R252" t="str">
            <v/>
          </cell>
          <cell r="S252">
            <v>3</v>
          </cell>
          <cell r="X252">
            <v>1</v>
          </cell>
          <cell r="Y252">
            <v>1</v>
          </cell>
          <cell r="Z252">
            <v>0.92307692307692313</v>
          </cell>
          <cell r="AA252">
            <v>0</v>
          </cell>
          <cell r="AB252" t="str">
            <v/>
          </cell>
          <cell r="AD252">
            <v>32</v>
          </cell>
          <cell r="AE252">
            <v>276</v>
          </cell>
          <cell r="AF252">
            <v>0.88958770090845563</v>
          </cell>
          <cell r="AG252">
            <v>0</v>
          </cell>
          <cell r="AH252" t="str">
            <v/>
          </cell>
          <cell r="AI252">
            <v>10</v>
          </cell>
          <cell r="AJ252">
            <v>247</v>
          </cell>
          <cell r="AK252">
            <v>767.8160232064356</v>
          </cell>
          <cell r="AL252">
            <v>0.19373219373219372</v>
          </cell>
          <cell r="AM252">
            <v>0.30525716274581149</v>
          </cell>
          <cell r="AN252">
            <v>0.21052631578947367</v>
          </cell>
          <cell r="AO252">
            <v>-2876</v>
          </cell>
          <cell r="AQ252">
            <v>30381</v>
          </cell>
          <cell r="AR252" t="str">
            <v/>
          </cell>
          <cell r="AS252">
            <v>8763</v>
          </cell>
          <cell r="AU252">
            <v>26339</v>
          </cell>
          <cell r="AV252" t="str">
            <v/>
          </cell>
          <cell r="AW252">
            <v>19804</v>
          </cell>
          <cell r="AX252" t="str">
            <v/>
          </cell>
          <cell r="AY252" t="str">
            <v/>
          </cell>
          <cell r="AZ252">
            <v>15462</v>
          </cell>
          <cell r="BA252" t="str">
            <v/>
          </cell>
          <cell r="BB252">
            <v>237.9</v>
          </cell>
          <cell r="BC252" t="str">
            <v/>
          </cell>
          <cell r="BD252">
            <v>556.9</v>
          </cell>
          <cell r="BE252" t="str">
            <v/>
          </cell>
          <cell r="BF252">
            <v>817.5</v>
          </cell>
          <cell r="BG252" t="str">
            <v/>
          </cell>
          <cell r="BH252">
            <v>695</v>
          </cell>
          <cell r="BI252">
            <v>2</v>
          </cell>
          <cell r="BJ252">
            <v>0</v>
          </cell>
        </row>
        <row r="253">
          <cell r="A253" t="str">
            <v>5KT</v>
          </cell>
          <cell r="B253" t="str">
            <v>Q21</v>
          </cell>
          <cell r="C253" t="str">
            <v/>
          </cell>
          <cell r="D253" t="str">
            <v/>
          </cell>
          <cell r="E253">
            <v>1</v>
          </cell>
          <cell r="F253">
            <v>1</v>
          </cell>
          <cell r="G253">
            <v>1</v>
          </cell>
          <cell r="H253">
            <v>0</v>
          </cell>
          <cell r="J253">
            <v>29</v>
          </cell>
          <cell r="K253">
            <v>294</v>
          </cell>
          <cell r="L253">
            <v>2339.6</v>
          </cell>
          <cell r="M253" t="str">
            <v/>
          </cell>
          <cell r="N253">
            <v>0</v>
          </cell>
          <cell r="Q253" t="str">
            <v/>
          </cell>
          <cell r="R253" t="str">
            <v/>
          </cell>
          <cell r="S253">
            <v>2</v>
          </cell>
          <cell r="X253">
            <v>1</v>
          </cell>
          <cell r="Y253">
            <v>1</v>
          </cell>
          <cell r="Z253">
            <v>0.92452830188679247</v>
          </cell>
          <cell r="AA253">
            <v>0</v>
          </cell>
          <cell r="AB253" t="str">
            <v/>
          </cell>
          <cell r="AD253">
            <v>38</v>
          </cell>
          <cell r="AE253">
            <v>250</v>
          </cell>
          <cell r="AF253">
            <v>1</v>
          </cell>
          <cell r="AG253">
            <v>0</v>
          </cell>
          <cell r="AH253" t="str">
            <v/>
          </cell>
          <cell r="AI253">
            <v>12</v>
          </cell>
          <cell r="AJ253">
            <v>208</v>
          </cell>
          <cell r="AK253">
            <v>817.88337096988448</v>
          </cell>
          <cell r="AL253">
            <v>0.19262295081967212</v>
          </cell>
          <cell r="AM253">
            <v>0.31553111991574301</v>
          </cell>
          <cell r="AN253">
            <v>0.64516129032258063</v>
          </cell>
          <cell r="AO253">
            <v>18</v>
          </cell>
          <cell r="AQ253">
            <v>38319</v>
          </cell>
          <cell r="AR253" t="str">
            <v/>
          </cell>
          <cell r="AS253">
            <v>17733</v>
          </cell>
          <cell r="AU253">
            <v>32030</v>
          </cell>
          <cell r="AV253" t="str">
            <v/>
          </cell>
          <cell r="AW253">
            <v>30149</v>
          </cell>
          <cell r="AX253" t="str">
            <v/>
          </cell>
          <cell r="AY253" t="str">
            <v/>
          </cell>
          <cell r="AZ253">
            <v>22767</v>
          </cell>
          <cell r="BA253" t="str">
            <v/>
          </cell>
          <cell r="BB253">
            <v>331.05</v>
          </cell>
          <cell r="BC253" t="str">
            <v/>
          </cell>
          <cell r="BD253">
            <v>770.55</v>
          </cell>
          <cell r="BE253" t="str">
            <v/>
          </cell>
          <cell r="BF253">
            <v>882.75</v>
          </cell>
          <cell r="BG253" t="str">
            <v/>
          </cell>
          <cell r="BH253">
            <v>1560</v>
          </cell>
          <cell r="BI253">
            <v>0</v>
          </cell>
          <cell r="BJ253">
            <v>0</v>
          </cell>
        </row>
        <row r="254">
          <cell r="A254" t="str">
            <v>5KV</v>
          </cell>
          <cell r="B254" t="str">
            <v>Q22</v>
          </cell>
          <cell r="C254" t="str">
            <v/>
          </cell>
          <cell r="D254" t="str">
            <v/>
          </cell>
          <cell r="E254" t="str">
            <v/>
          </cell>
          <cell r="F254">
            <v>1</v>
          </cell>
          <cell r="G254">
            <v>1</v>
          </cell>
          <cell r="H254">
            <v>0</v>
          </cell>
          <cell r="J254">
            <v>10</v>
          </cell>
          <cell r="K254">
            <v>23.036700001</v>
          </cell>
          <cell r="L254">
            <v>68.69089999400002</v>
          </cell>
          <cell r="M254" t="str">
            <v/>
          </cell>
          <cell r="N254">
            <v>2</v>
          </cell>
          <cell r="Q254" t="str">
            <v/>
          </cell>
          <cell r="R254" t="str">
            <v/>
          </cell>
          <cell r="S254">
            <v>615</v>
          </cell>
          <cell r="X254">
            <v>1</v>
          </cell>
          <cell r="Y254">
            <v>0.98360655737704916</v>
          </cell>
          <cell r="Z254">
            <v>0.96296296296296291</v>
          </cell>
          <cell r="AA254">
            <v>0</v>
          </cell>
          <cell r="AB254" t="str">
            <v/>
          </cell>
          <cell r="AD254">
            <v>38</v>
          </cell>
          <cell r="AE254">
            <v>164</v>
          </cell>
          <cell r="AF254">
            <v>0.95696899449434947</v>
          </cell>
          <cell r="AG254">
            <v>0</v>
          </cell>
          <cell r="AH254" t="str">
            <v/>
          </cell>
          <cell r="AI254">
            <v>0</v>
          </cell>
          <cell r="AJ254">
            <v>26</v>
          </cell>
          <cell r="AK254">
            <v>704.08601857095096</v>
          </cell>
          <cell r="AL254" t="str">
            <v/>
          </cell>
          <cell r="AM254" t="str">
            <v/>
          </cell>
          <cell r="AN254">
            <v>0.76712328767123283</v>
          </cell>
          <cell r="AO254">
            <v>1311</v>
          </cell>
          <cell r="AQ254">
            <v>38262</v>
          </cell>
          <cell r="AR254" t="str">
            <v/>
          </cell>
          <cell r="AS254">
            <v>17263</v>
          </cell>
          <cell r="AU254">
            <v>31619</v>
          </cell>
          <cell r="AV254" t="str">
            <v/>
          </cell>
          <cell r="AW254">
            <v>24981</v>
          </cell>
          <cell r="AX254" t="str">
            <v/>
          </cell>
          <cell r="AY254" t="str">
            <v/>
          </cell>
          <cell r="AZ254">
            <v>19971</v>
          </cell>
          <cell r="BA254" t="str">
            <v/>
          </cell>
          <cell r="BB254">
            <v>461.781800003</v>
          </cell>
          <cell r="BC254">
            <v>131</v>
          </cell>
          <cell r="BD254">
            <v>472.25789999599999</v>
          </cell>
          <cell r="BE254" t="str">
            <v/>
          </cell>
          <cell r="BF254">
            <v>1087.8374999920002</v>
          </cell>
          <cell r="BG254">
            <v>31</v>
          </cell>
          <cell r="BH254">
            <v>452</v>
          </cell>
          <cell r="BI254">
            <v>332</v>
          </cell>
          <cell r="BJ254">
            <v>87</v>
          </cell>
        </row>
        <row r="255">
          <cell r="A255" t="str">
            <v>5KW</v>
          </cell>
          <cell r="B255" t="str">
            <v>Q20</v>
          </cell>
          <cell r="C255" t="str">
            <v/>
          </cell>
          <cell r="D255" t="str">
            <v/>
          </cell>
          <cell r="E255" t="str">
            <v/>
          </cell>
          <cell r="F255">
            <v>1</v>
          </cell>
          <cell r="G255">
            <v>1</v>
          </cell>
          <cell r="H255">
            <v>0</v>
          </cell>
          <cell r="J255">
            <v>0</v>
          </cell>
          <cell r="K255">
            <v>11.023999999000001</v>
          </cell>
          <cell r="L255">
            <v>173.25186661700002</v>
          </cell>
          <cell r="M255" t="str">
            <v/>
          </cell>
          <cell r="N255">
            <v>0</v>
          </cell>
          <cell r="Q255" t="str">
            <v/>
          </cell>
          <cell r="R255" t="str">
            <v/>
          </cell>
          <cell r="S255">
            <v>14</v>
          </cell>
          <cell r="X255">
            <v>1</v>
          </cell>
          <cell r="Y255">
            <v>1</v>
          </cell>
          <cell r="Z255">
            <v>0.875</v>
          </cell>
          <cell r="AA255">
            <v>0</v>
          </cell>
          <cell r="AB255" t="str">
            <v/>
          </cell>
          <cell r="AD255">
            <v>40</v>
          </cell>
          <cell r="AE255">
            <v>195</v>
          </cell>
          <cell r="AF255">
            <v>0.86974615064502703</v>
          </cell>
          <cell r="AG255">
            <v>0</v>
          </cell>
          <cell r="AH255" t="str">
            <v/>
          </cell>
          <cell r="AI255">
            <v>3</v>
          </cell>
          <cell r="AJ255">
            <v>90</v>
          </cell>
          <cell r="AK255">
            <v>778.94171367177</v>
          </cell>
          <cell r="AL255">
            <v>0.1486146095717884</v>
          </cell>
          <cell r="AM255">
            <v>0.2745807639500647</v>
          </cell>
          <cell r="AN255">
            <v>0.69047619047619047</v>
          </cell>
          <cell r="AO255">
            <v>1226</v>
          </cell>
          <cell r="AQ255">
            <v>25582</v>
          </cell>
          <cell r="AR255" t="str">
            <v/>
          </cell>
          <cell r="AS255">
            <v>13344</v>
          </cell>
          <cell r="AU255">
            <v>21864</v>
          </cell>
          <cell r="AV255" t="str">
            <v/>
          </cell>
          <cell r="AW255">
            <v>17629</v>
          </cell>
          <cell r="AX255" t="str">
            <v/>
          </cell>
          <cell r="AY255" t="str">
            <v/>
          </cell>
          <cell r="AZ255">
            <v>12897</v>
          </cell>
          <cell r="BA255" t="str">
            <v/>
          </cell>
          <cell r="BB255">
            <v>215.37279999099999</v>
          </cell>
          <cell r="BC255" t="str">
            <v/>
          </cell>
          <cell r="BD255">
            <v>669.38799999000003</v>
          </cell>
          <cell r="BE255" t="str">
            <v/>
          </cell>
          <cell r="BF255">
            <v>589.56599998599995</v>
          </cell>
          <cell r="BG255" t="str">
            <v/>
          </cell>
          <cell r="BH255">
            <v>260</v>
          </cell>
          <cell r="BI255">
            <v>236</v>
          </cell>
          <cell r="BJ255">
            <v>0</v>
          </cell>
        </row>
        <row r="256">
          <cell r="A256" t="str">
            <v>5KX</v>
          </cell>
          <cell r="B256" t="str">
            <v>Q20</v>
          </cell>
          <cell r="C256" t="str">
            <v/>
          </cell>
          <cell r="D256" t="str">
            <v/>
          </cell>
          <cell r="E256">
            <v>1</v>
          </cell>
          <cell r="F256">
            <v>1</v>
          </cell>
          <cell r="G256">
            <v>1</v>
          </cell>
          <cell r="H256">
            <v>6</v>
          </cell>
          <cell r="J256">
            <v>0</v>
          </cell>
          <cell r="K256">
            <v>59.020200000000003</v>
          </cell>
          <cell r="L256">
            <v>144.51473179600001</v>
          </cell>
          <cell r="M256" t="str">
            <v/>
          </cell>
          <cell r="N256">
            <v>3</v>
          </cell>
          <cell r="Q256" t="str">
            <v/>
          </cell>
          <cell r="R256" t="str">
            <v/>
          </cell>
          <cell r="S256">
            <v>76</v>
          </cell>
          <cell r="X256">
            <v>1</v>
          </cell>
          <cell r="Y256">
            <v>0.98936170212765961</v>
          </cell>
          <cell r="Z256">
            <v>0.94736842105263153</v>
          </cell>
          <cell r="AA256">
            <v>0</v>
          </cell>
          <cell r="AB256" t="str">
            <v/>
          </cell>
          <cell r="AD256">
            <v>0</v>
          </cell>
          <cell r="AE256">
            <v>246</v>
          </cell>
          <cell r="AF256">
            <v>0.8037023680730857</v>
          </cell>
          <cell r="AG256">
            <v>0</v>
          </cell>
          <cell r="AH256" t="str">
            <v/>
          </cell>
          <cell r="AI256">
            <v>0</v>
          </cell>
          <cell r="AJ256">
            <v>620</v>
          </cell>
          <cell r="AK256">
            <v>762.51738132652019</v>
          </cell>
          <cell r="AL256">
            <v>0.18292682926829268</v>
          </cell>
          <cell r="AM256">
            <v>0.2854347495940468</v>
          </cell>
          <cell r="AN256">
            <v>0.76315789473684215</v>
          </cell>
          <cell r="AO256">
            <v>-3863</v>
          </cell>
          <cell r="AQ256">
            <v>36717</v>
          </cell>
          <cell r="AR256" t="str">
            <v/>
          </cell>
          <cell r="AS256">
            <v>17928</v>
          </cell>
          <cell r="AU256">
            <v>32094</v>
          </cell>
          <cell r="AV256" t="str">
            <v/>
          </cell>
          <cell r="AW256">
            <v>25554</v>
          </cell>
          <cell r="AX256" t="str">
            <v/>
          </cell>
          <cell r="AY256" t="str">
            <v/>
          </cell>
          <cell r="AZ256">
            <v>18165</v>
          </cell>
          <cell r="BA256" t="str">
            <v/>
          </cell>
          <cell r="BB256">
            <v>400.24619999399999</v>
          </cell>
          <cell r="BC256" t="str">
            <v/>
          </cell>
          <cell r="BD256">
            <v>932.33939999200004</v>
          </cell>
          <cell r="BE256" t="str">
            <v/>
          </cell>
          <cell r="BF256">
            <v>885.65269998300005</v>
          </cell>
          <cell r="BG256" t="str">
            <v/>
          </cell>
          <cell r="BH256">
            <v>0</v>
          </cell>
          <cell r="BI256">
            <v>25</v>
          </cell>
          <cell r="BJ256">
            <v>3</v>
          </cell>
        </row>
        <row r="257">
          <cell r="A257" t="str">
            <v>5KY</v>
          </cell>
          <cell r="B257" t="str">
            <v>Q20</v>
          </cell>
          <cell r="C257" t="str">
            <v/>
          </cell>
          <cell r="D257" t="str">
            <v/>
          </cell>
          <cell r="E257">
            <v>1</v>
          </cell>
          <cell r="F257">
            <v>1</v>
          </cell>
          <cell r="G257">
            <v>1</v>
          </cell>
          <cell r="H257">
            <v>0</v>
          </cell>
          <cell r="J257">
            <v>0</v>
          </cell>
          <cell r="K257">
            <v>18.026199999999999</v>
          </cell>
          <cell r="L257">
            <v>177.38620403499999</v>
          </cell>
          <cell r="M257" t="str">
            <v/>
          </cell>
          <cell r="N257">
            <v>1</v>
          </cell>
          <cell r="Q257" t="str">
            <v/>
          </cell>
          <cell r="R257" t="str">
            <v/>
          </cell>
          <cell r="S257">
            <v>207</v>
          </cell>
          <cell r="X257">
            <v>1</v>
          </cell>
          <cell r="Y257">
            <v>0.98701298701298701</v>
          </cell>
          <cell r="Z257">
            <v>0.94285714285714284</v>
          </cell>
          <cell r="AA257">
            <v>0</v>
          </cell>
          <cell r="AB257" t="str">
            <v/>
          </cell>
          <cell r="AD257">
            <v>8</v>
          </cell>
          <cell r="AE257">
            <v>325</v>
          </cell>
          <cell r="AF257">
            <v>1</v>
          </cell>
          <cell r="AG257">
            <v>0.17241379310344829</v>
          </cell>
          <cell r="AH257" t="str">
            <v/>
          </cell>
          <cell r="AI257">
            <v>0</v>
          </cell>
          <cell r="AJ257">
            <v>0</v>
          </cell>
          <cell r="AK257">
            <v>598.68687583195606</v>
          </cell>
          <cell r="AL257">
            <v>0.11170212765957446</v>
          </cell>
          <cell r="AM257">
            <v>0.26059767009961166</v>
          </cell>
          <cell r="AN257">
            <v>0.75862068965517238</v>
          </cell>
          <cell r="AO257">
            <v>-6779</v>
          </cell>
          <cell r="AQ257">
            <v>31712</v>
          </cell>
          <cell r="AR257" t="str">
            <v/>
          </cell>
          <cell r="AS257">
            <v>14314</v>
          </cell>
          <cell r="AU257">
            <v>26490</v>
          </cell>
          <cell r="AV257" t="str">
            <v/>
          </cell>
          <cell r="AW257">
            <v>20993</v>
          </cell>
          <cell r="AX257" t="str">
            <v/>
          </cell>
          <cell r="AY257" t="str">
            <v/>
          </cell>
          <cell r="AZ257">
            <v>16145</v>
          </cell>
          <cell r="BA257" t="str">
            <v/>
          </cell>
          <cell r="BB257">
            <v>289.33939999099999</v>
          </cell>
          <cell r="BC257">
            <v>1</v>
          </cell>
          <cell r="BD257">
            <v>629.43639998899994</v>
          </cell>
          <cell r="BE257" t="str">
            <v/>
          </cell>
          <cell r="BF257">
            <v>522.79419998000003</v>
          </cell>
          <cell r="BG257" t="str">
            <v/>
          </cell>
          <cell r="BH257">
            <v>0</v>
          </cell>
          <cell r="BI257">
            <v>0</v>
          </cell>
          <cell r="BJ257">
            <v>43</v>
          </cell>
        </row>
        <row r="258">
          <cell r="A258" t="str">
            <v>5L1</v>
          </cell>
          <cell r="B258" t="str">
            <v>Q17</v>
          </cell>
          <cell r="C258" t="str">
            <v/>
          </cell>
          <cell r="D258" t="str">
            <v/>
          </cell>
          <cell r="E258">
            <v>1</v>
          </cell>
          <cell r="F258">
            <v>1</v>
          </cell>
          <cell r="G258">
            <v>1</v>
          </cell>
          <cell r="H258">
            <v>0</v>
          </cell>
          <cell r="J258">
            <v>39</v>
          </cell>
          <cell r="K258">
            <v>109.08080836800001</v>
          </cell>
          <cell r="L258">
            <v>234.18638790700001</v>
          </cell>
          <cell r="M258" t="str">
            <v/>
          </cell>
          <cell r="N258">
            <v>2</v>
          </cell>
          <cell r="Q258" t="str">
            <v/>
          </cell>
          <cell r="R258">
            <v>1</v>
          </cell>
          <cell r="S258">
            <v>564</v>
          </cell>
          <cell r="X258">
            <v>0.99656357388316152</v>
          </cell>
          <cell r="Y258">
            <v>0.98666666666666669</v>
          </cell>
          <cell r="Z258">
            <v>0.91891891891891897</v>
          </cell>
          <cell r="AA258">
            <v>0</v>
          </cell>
          <cell r="AB258" t="str">
            <v/>
          </cell>
          <cell r="AD258">
            <v>0</v>
          </cell>
          <cell r="AE258">
            <v>442</v>
          </cell>
          <cell r="AF258">
            <v>0.67354384199270345</v>
          </cell>
          <cell r="AG258">
            <v>0</v>
          </cell>
          <cell r="AH258" t="str">
            <v/>
          </cell>
          <cell r="AI258">
            <v>5</v>
          </cell>
          <cell r="AJ258">
            <v>180</v>
          </cell>
          <cell r="AK258">
            <v>985.22975033196178</v>
          </cell>
          <cell r="AL258">
            <v>0.24469589816124471</v>
          </cell>
          <cell r="AM258">
            <v>0.24134384107474038</v>
          </cell>
          <cell r="AN258">
            <v>0.29268292682926828</v>
          </cell>
          <cell r="AO258">
            <v>781</v>
          </cell>
          <cell r="AQ258">
            <v>36755</v>
          </cell>
          <cell r="AR258" t="str">
            <v/>
          </cell>
          <cell r="AS258">
            <v>21464</v>
          </cell>
          <cell r="AU258">
            <v>32439</v>
          </cell>
          <cell r="AV258" t="str">
            <v/>
          </cell>
          <cell r="AW258">
            <v>24601</v>
          </cell>
          <cell r="AX258" t="str">
            <v/>
          </cell>
          <cell r="AY258" t="str">
            <v/>
          </cell>
          <cell r="AZ258">
            <v>22854</v>
          </cell>
          <cell r="BA258" t="str">
            <v/>
          </cell>
          <cell r="BB258">
            <v>382.022255406</v>
          </cell>
          <cell r="BC258">
            <v>9</v>
          </cell>
          <cell r="BD258">
            <v>1121.3169046559999</v>
          </cell>
          <cell r="BE258" t="str">
            <v/>
          </cell>
          <cell r="BF258">
            <v>2281.8144662020004</v>
          </cell>
          <cell r="BG258" t="str">
            <v/>
          </cell>
          <cell r="BH258">
            <v>996</v>
          </cell>
          <cell r="BI258">
            <v>996</v>
          </cell>
          <cell r="BJ258">
            <v>0</v>
          </cell>
        </row>
        <row r="259">
          <cell r="A259" t="str">
            <v>5L2</v>
          </cell>
          <cell r="B259" t="str">
            <v>Q18</v>
          </cell>
          <cell r="C259" t="str">
            <v/>
          </cell>
          <cell r="D259" t="str">
            <v/>
          </cell>
          <cell r="E259" t="str">
            <v/>
          </cell>
          <cell r="F259">
            <v>1</v>
          </cell>
          <cell r="G259">
            <v>1</v>
          </cell>
          <cell r="H259">
            <v>0</v>
          </cell>
          <cell r="J259">
            <v>0</v>
          </cell>
          <cell r="K259">
            <v>126.110599998</v>
          </cell>
          <cell r="L259">
            <v>1840.6041002930001</v>
          </cell>
          <cell r="M259" t="str">
            <v/>
          </cell>
          <cell r="N259">
            <v>0</v>
          </cell>
          <cell r="Q259" t="str">
            <v/>
          </cell>
          <cell r="R259">
            <v>0</v>
          </cell>
          <cell r="S259">
            <v>4</v>
          </cell>
          <cell r="X259">
            <v>1</v>
          </cell>
          <cell r="Y259">
            <v>0.98039215686274506</v>
          </cell>
          <cell r="Z259">
            <v>0.83870967741935487</v>
          </cell>
          <cell r="AA259">
            <v>0</v>
          </cell>
          <cell r="AB259" t="str">
            <v/>
          </cell>
          <cell r="AD259">
            <v>7</v>
          </cell>
          <cell r="AE259">
            <v>288</v>
          </cell>
          <cell r="AF259">
            <v>0.58936665441626856</v>
          </cell>
          <cell r="AG259">
            <v>0</v>
          </cell>
          <cell r="AH259" t="str">
            <v/>
          </cell>
          <cell r="AI259">
            <v>0</v>
          </cell>
          <cell r="AJ259">
            <v>0</v>
          </cell>
          <cell r="AK259">
            <v>776.77260455643443</v>
          </cell>
          <cell r="AL259">
            <v>0.16246056782334384</v>
          </cell>
          <cell r="AM259">
            <v>0.25199539686226485</v>
          </cell>
          <cell r="AN259">
            <v>0.20930232558139536</v>
          </cell>
          <cell r="AO259">
            <v>279</v>
          </cell>
          <cell r="AQ259">
            <v>38586</v>
          </cell>
          <cell r="AR259" t="str">
            <v/>
          </cell>
          <cell r="AS259">
            <v>28573</v>
          </cell>
          <cell r="AU259">
            <v>29474</v>
          </cell>
          <cell r="AV259" t="str">
            <v/>
          </cell>
          <cell r="AW259">
            <v>19176</v>
          </cell>
          <cell r="AX259" t="str">
            <v/>
          </cell>
          <cell r="AY259" t="str">
            <v/>
          </cell>
          <cell r="AZ259">
            <v>19857</v>
          </cell>
          <cell r="BA259" t="str">
            <v/>
          </cell>
          <cell r="BB259">
            <v>363.16502176400002</v>
          </cell>
          <cell r="BC259">
            <v>6.0389999989999996</v>
          </cell>
          <cell r="BD259">
            <v>1011.5725757169999</v>
          </cell>
          <cell r="BE259">
            <v>12</v>
          </cell>
          <cell r="BF259">
            <v>1519.1574662749999</v>
          </cell>
          <cell r="BG259">
            <v>5</v>
          </cell>
          <cell r="BH259">
            <v>723</v>
          </cell>
          <cell r="BI259">
            <v>0</v>
          </cell>
          <cell r="BJ259">
            <v>0</v>
          </cell>
        </row>
        <row r="260">
          <cell r="A260" t="str">
            <v>5L3</v>
          </cell>
          <cell r="B260" t="str">
            <v>Q18</v>
          </cell>
          <cell r="C260" t="str">
            <v/>
          </cell>
          <cell r="D260" t="str">
            <v/>
          </cell>
          <cell r="E260" t="str">
            <v/>
          </cell>
          <cell r="F260">
            <v>1</v>
          </cell>
          <cell r="G260">
            <v>1</v>
          </cell>
          <cell r="H260">
            <v>0</v>
          </cell>
          <cell r="J260">
            <v>0</v>
          </cell>
          <cell r="K260">
            <v>10.056199999</v>
          </cell>
          <cell r="L260">
            <v>1145.2907003019998</v>
          </cell>
          <cell r="M260" t="str">
            <v/>
          </cell>
          <cell r="N260">
            <v>0</v>
          </cell>
          <cell r="Q260" t="str">
            <v/>
          </cell>
          <cell r="R260" t="str">
            <v/>
          </cell>
          <cell r="S260">
            <v>125</v>
          </cell>
          <cell r="X260">
            <v>1</v>
          </cell>
          <cell r="Y260">
            <v>1</v>
          </cell>
          <cell r="Z260">
            <v>0.96153846153846156</v>
          </cell>
          <cell r="AA260">
            <v>0</v>
          </cell>
          <cell r="AB260" t="str">
            <v/>
          </cell>
          <cell r="AD260">
            <v>12</v>
          </cell>
          <cell r="AE260">
            <v>163</v>
          </cell>
          <cell r="AF260">
            <v>0.58534423323155715</v>
          </cell>
          <cell r="AG260">
            <v>0</v>
          </cell>
          <cell r="AH260" t="str">
            <v/>
          </cell>
          <cell r="AI260">
            <v>2</v>
          </cell>
          <cell r="AJ260">
            <v>34</v>
          </cell>
          <cell r="AK260">
            <v>581.52234589415127</v>
          </cell>
          <cell r="AL260">
            <v>0.23184713375796179</v>
          </cell>
          <cell r="AM260">
            <v>4.457045922694778E-2</v>
          </cell>
          <cell r="AN260">
            <v>0.28260869565217389</v>
          </cell>
          <cell r="AO260">
            <v>-2398</v>
          </cell>
          <cell r="AQ260">
            <v>55079</v>
          </cell>
          <cell r="AR260" t="str">
            <v/>
          </cell>
          <cell r="AS260">
            <v>22236</v>
          </cell>
          <cell r="AU260">
            <v>40699</v>
          </cell>
          <cell r="AV260" t="str">
            <v/>
          </cell>
          <cell r="AW260">
            <v>21641</v>
          </cell>
          <cell r="AX260" t="str">
            <v/>
          </cell>
          <cell r="AY260" t="str">
            <v/>
          </cell>
          <cell r="AZ260">
            <v>22374</v>
          </cell>
          <cell r="BA260" t="str">
            <v/>
          </cell>
          <cell r="BB260">
            <v>506.89235946700001</v>
          </cell>
          <cell r="BC260">
            <v>9</v>
          </cell>
          <cell r="BD260">
            <v>568.28821144099993</v>
          </cell>
          <cell r="BE260" t="str">
            <v/>
          </cell>
          <cell r="BF260">
            <v>648.06789657000002</v>
          </cell>
          <cell r="BG260" t="str">
            <v/>
          </cell>
          <cell r="BH260">
            <v>931</v>
          </cell>
          <cell r="BI260">
            <v>931</v>
          </cell>
          <cell r="BJ260">
            <v>0</v>
          </cell>
        </row>
        <row r="261">
          <cell r="A261" t="str">
            <v>5L4</v>
          </cell>
          <cell r="B261" t="str">
            <v>Q18</v>
          </cell>
          <cell r="C261" t="str">
            <v/>
          </cell>
          <cell r="D261" t="str">
            <v/>
          </cell>
          <cell r="E261">
            <v>1</v>
          </cell>
          <cell r="F261">
            <v>1</v>
          </cell>
          <cell r="G261">
            <v>1</v>
          </cell>
          <cell r="H261">
            <v>0</v>
          </cell>
          <cell r="J261">
            <v>0</v>
          </cell>
          <cell r="K261">
            <v>4.0060000000000002</v>
          </cell>
          <cell r="L261">
            <v>367.22349990700002</v>
          </cell>
          <cell r="M261" t="str">
            <v/>
          </cell>
          <cell r="N261">
            <v>0</v>
          </cell>
          <cell r="Q261" t="str">
            <v/>
          </cell>
          <cell r="R261" t="str">
            <v/>
          </cell>
          <cell r="S261">
            <v>11</v>
          </cell>
          <cell r="X261">
            <v>1</v>
          </cell>
          <cell r="Y261">
            <v>1</v>
          </cell>
          <cell r="Z261">
            <v>1</v>
          </cell>
          <cell r="AA261">
            <v>0</v>
          </cell>
          <cell r="AB261" t="str">
            <v/>
          </cell>
          <cell r="AD261">
            <v>5</v>
          </cell>
          <cell r="AE261">
            <v>134</v>
          </cell>
          <cell r="AF261">
            <v>0.64649599172485128</v>
          </cell>
          <cell r="AG261">
            <v>0</v>
          </cell>
          <cell r="AH261" t="str">
            <v/>
          </cell>
          <cell r="AI261">
            <v>0</v>
          </cell>
          <cell r="AJ261">
            <v>0</v>
          </cell>
          <cell r="AK261">
            <v>748.1588278845029</v>
          </cell>
          <cell r="AL261">
            <v>0.24652777777777779</v>
          </cell>
          <cell r="AM261" t="str">
            <v/>
          </cell>
          <cell r="AN261">
            <v>0.3</v>
          </cell>
          <cell r="AO261">
            <v>-3307</v>
          </cell>
          <cell r="AQ261">
            <v>16734</v>
          </cell>
          <cell r="AR261" t="str">
            <v/>
          </cell>
          <cell r="AS261">
            <v>8783</v>
          </cell>
          <cell r="AU261">
            <v>13030</v>
          </cell>
          <cell r="AV261" t="str">
            <v/>
          </cell>
          <cell r="AW261">
            <v>7724</v>
          </cell>
          <cell r="AX261" t="str">
            <v/>
          </cell>
          <cell r="AY261" t="str">
            <v/>
          </cell>
          <cell r="AZ261">
            <v>7064</v>
          </cell>
          <cell r="BA261" t="str">
            <v/>
          </cell>
          <cell r="BB261">
            <v>223.09319999799999</v>
          </cell>
          <cell r="BC261">
            <v>1</v>
          </cell>
          <cell r="BD261">
            <v>236.94699993399999</v>
          </cell>
          <cell r="BE261">
            <v>2</v>
          </cell>
          <cell r="BF261">
            <v>276.83149995799999</v>
          </cell>
          <cell r="BG261" t="str">
            <v/>
          </cell>
          <cell r="BH261">
            <v>361</v>
          </cell>
          <cell r="BI261">
            <v>361</v>
          </cell>
          <cell r="BJ261">
            <v>0</v>
          </cell>
        </row>
        <row r="262">
          <cell r="A262" t="str">
            <v>5L5</v>
          </cell>
          <cell r="B262" t="str">
            <v>Q19</v>
          </cell>
          <cell r="C262" t="str">
            <v/>
          </cell>
          <cell r="D262" t="str">
            <v/>
          </cell>
          <cell r="E262" t="str">
            <v/>
          </cell>
          <cell r="F262">
            <v>1</v>
          </cell>
          <cell r="G262">
            <v>1</v>
          </cell>
          <cell r="H262">
            <v>0</v>
          </cell>
          <cell r="J262">
            <v>1</v>
          </cell>
          <cell r="K262">
            <v>5.1113809350000006</v>
          </cell>
          <cell r="L262">
            <v>299.87201380499999</v>
          </cell>
          <cell r="M262" t="str">
            <v/>
          </cell>
          <cell r="N262">
            <v>0</v>
          </cell>
          <cell r="Q262" t="str">
            <v/>
          </cell>
          <cell r="R262">
            <v>0</v>
          </cell>
          <cell r="S262">
            <v>91</v>
          </cell>
          <cell r="X262">
            <v>0.99537037037037035</v>
          </cell>
          <cell r="Y262">
            <v>0.98305084745762716</v>
          </cell>
          <cell r="Z262">
            <v>1</v>
          </cell>
          <cell r="AA262">
            <v>0</v>
          </cell>
          <cell r="AB262" t="str">
            <v/>
          </cell>
          <cell r="AD262">
            <v>0</v>
          </cell>
          <cell r="AE262">
            <v>167</v>
          </cell>
          <cell r="AF262">
            <v>1.4664906877841326E-8</v>
          </cell>
          <cell r="AG262">
            <v>0</v>
          </cell>
          <cell r="AH262" t="str">
            <v/>
          </cell>
          <cell r="AI262">
            <v>6.13</v>
          </cell>
          <cell r="AJ262">
            <v>210</v>
          </cell>
          <cell r="AK262">
            <v>408.48277040622258</v>
          </cell>
          <cell r="AL262">
            <v>0.10403726708074534</v>
          </cell>
          <cell r="AM262">
            <v>0.23545196451476136</v>
          </cell>
          <cell r="AN262">
            <v>0.37254901960784315</v>
          </cell>
          <cell r="AO262">
            <v>-2037</v>
          </cell>
          <cell r="AQ262">
            <v>33729</v>
          </cell>
          <cell r="AR262" t="str">
            <v/>
          </cell>
          <cell r="AS262">
            <v>13873</v>
          </cell>
          <cell r="AU262">
            <v>32448</v>
          </cell>
          <cell r="AV262" t="str">
            <v/>
          </cell>
          <cell r="AW262">
            <v>24905</v>
          </cell>
          <cell r="AX262" t="str">
            <v/>
          </cell>
          <cell r="AY262" t="str">
            <v/>
          </cell>
          <cell r="AZ262">
            <v>18065</v>
          </cell>
          <cell r="BA262" t="str">
            <v/>
          </cell>
          <cell r="BB262">
            <v>546.55022220700005</v>
          </cell>
          <cell r="BC262" t="str">
            <v/>
          </cell>
          <cell r="BD262">
            <v>1297.282456998</v>
          </cell>
          <cell r="BE262">
            <v>217.619992</v>
          </cell>
          <cell r="BF262">
            <v>1159.4463948779996</v>
          </cell>
          <cell r="BG262">
            <v>1.559999943</v>
          </cell>
          <cell r="BH262">
            <v>221</v>
          </cell>
          <cell r="BI262">
            <v>0</v>
          </cell>
          <cell r="BJ262">
            <v>0</v>
          </cell>
        </row>
        <row r="263">
          <cell r="A263" t="str">
            <v>5L6</v>
          </cell>
          <cell r="B263" t="str">
            <v>Q19</v>
          </cell>
          <cell r="C263" t="str">
            <v/>
          </cell>
          <cell r="D263" t="str">
            <v/>
          </cell>
          <cell r="E263">
            <v>1</v>
          </cell>
          <cell r="F263">
            <v>1</v>
          </cell>
          <cell r="G263">
            <v>1</v>
          </cell>
          <cell r="H263">
            <v>0</v>
          </cell>
          <cell r="J263">
            <v>0</v>
          </cell>
          <cell r="K263">
            <v>4.4925999920000006</v>
          </cell>
          <cell r="L263">
            <v>1192.4810999649999</v>
          </cell>
          <cell r="M263" t="str">
            <v/>
          </cell>
          <cell r="N263">
            <v>0</v>
          </cell>
          <cell r="Q263" t="str">
            <v/>
          </cell>
          <cell r="R263" t="str">
            <v/>
          </cell>
          <cell r="S263">
            <v>161</v>
          </cell>
          <cell r="X263">
            <v>1</v>
          </cell>
          <cell r="Y263">
            <v>1</v>
          </cell>
          <cell r="Z263">
            <v>0.95</v>
          </cell>
          <cell r="AA263">
            <v>0</v>
          </cell>
          <cell r="AB263" t="str">
            <v/>
          </cell>
          <cell r="AD263">
            <v>0</v>
          </cell>
          <cell r="AE263">
            <v>127</v>
          </cell>
          <cell r="AF263">
            <v>1.3137151865475565E-8</v>
          </cell>
          <cell r="AG263">
            <v>0</v>
          </cell>
          <cell r="AH263" t="str">
            <v/>
          </cell>
          <cell r="AI263">
            <v>4.5999999999999996</v>
          </cell>
          <cell r="AJ263">
            <v>104</v>
          </cell>
          <cell r="AK263">
            <v>489.46479428916643</v>
          </cell>
          <cell r="AL263">
            <v>0.1391304347826087</v>
          </cell>
          <cell r="AM263">
            <v>0.3142491555539384</v>
          </cell>
          <cell r="AN263">
            <v>0.5393258426966292</v>
          </cell>
          <cell r="AO263">
            <v>92</v>
          </cell>
          <cell r="AQ263">
            <v>38897</v>
          </cell>
          <cell r="AR263" t="str">
            <v/>
          </cell>
          <cell r="AS263">
            <v>14775</v>
          </cell>
          <cell r="AU263">
            <v>32926</v>
          </cell>
          <cell r="AV263" t="str">
            <v/>
          </cell>
          <cell r="AW263">
            <v>21089</v>
          </cell>
          <cell r="AX263" t="str">
            <v/>
          </cell>
          <cell r="AY263" t="str">
            <v/>
          </cell>
          <cell r="AZ263">
            <v>15048</v>
          </cell>
          <cell r="BA263" t="str">
            <v/>
          </cell>
          <cell r="BB263">
            <v>63.270458148000003</v>
          </cell>
          <cell r="BC263" t="str">
            <v/>
          </cell>
          <cell r="BD263">
            <v>890.44893516299999</v>
          </cell>
          <cell r="BE263">
            <v>6.9750001040000003</v>
          </cell>
          <cell r="BF263">
            <v>979.15101009199998</v>
          </cell>
          <cell r="BG263">
            <v>5.0000001000000002E-2</v>
          </cell>
          <cell r="BH263">
            <v>150</v>
          </cell>
          <cell r="BI263">
            <v>0</v>
          </cell>
          <cell r="BJ263">
            <v>0</v>
          </cell>
        </row>
        <row r="264">
          <cell r="A264" t="str">
            <v>5L7</v>
          </cell>
          <cell r="B264" t="str">
            <v>Q19</v>
          </cell>
          <cell r="C264" t="str">
            <v/>
          </cell>
          <cell r="D264" t="str">
            <v/>
          </cell>
          <cell r="E264">
            <v>1</v>
          </cell>
          <cell r="F264">
            <v>1</v>
          </cell>
          <cell r="G264">
            <v>1</v>
          </cell>
          <cell r="H264">
            <v>1</v>
          </cell>
          <cell r="J264">
            <v>0</v>
          </cell>
          <cell r="K264">
            <v>3.0981999969999996</v>
          </cell>
          <cell r="L264">
            <v>626.87520000200004</v>
          </cell>
          <cell r="M264" t="str">
            <v/>
          </cell>
          <cell r="N264">
            <v>0</v>
          </cell>
          <cell r="Q264" t="str">
            <v/>
          </cell>
          <cell r="R264" t="str">
            <v/>
          </cell>
          <cell r="S264">
            <v>46</v>
          </cell>
          <cell r="X264">
            <v>1</v>
          </cell>
          <cell r="Y264">
            <v>1</v>
          </cell>
          <cell r="Z264">
            <v>0.9375</v>
          </cell>
          <cell r="AA264">
            <v>0</v>
          </cell>
          <cell r="AB264" t="str">
            <v/>
          </cell>
          <cell r="AD264">
            <v>0</v>
          </cell>
          <cell r="AE264">
            <v>149</v>
          </cell>
          <cell r="AF264">
            <v>1.5434480629726812E-8</v>
          </cell>
          <cell r="AG264">
            <v>0</v>
          </cell>
          <cell r="AH264" t="str">
            <v/>
          </cell>
          <cell r="AI264">
            <v>6.5</v>
          </cell>
          <cell r="AJ264">
            <v>171</v>
          </cell>
          <cell r="AK264">
            <v>435</v>
          </cell>
          <cell r="AL264">
            <v>8.7248322147651006E-2</v>
          </cell>
          <cell r="AM264" t="str">
            <v/>
          </cell>
          <cell r="AN264">
            <v>0.46250000000000002</v>
          </cell>
          <cell r="AO264">
            <v>30</v>
          </cell>
          <cell r="AQ264">
            <v>35673</v>
          </cell>
          <cell r="AR264" t="str">
            <v/>
          </cell>
          <cell r="AS264">
            <v>13074</v>
          </cell>
          <cell r="AU264">
            <v>31071</v>
          </cell>
          <cell r="AV264" t="str">
            <v/>
          </cell>
          <cell r="AW264">
            <v>22474</v>
          </cell>
          <cell r="AX264" t="str">
            <v/>
          </cell>
          <cell r="AY264" t="str">
            <v/>
          </cell>
          <cell r="AZ264">
            <v>14237</v>
          </cell>
          <cell r="BA264" t="str">
            <v/>
          </cell>
          <cell r="BB264">
            <v>178.92222071200004</v>
          </cell>
          <cell r="BC264" t="str">
            <v/>
          </cell>
          <cell r="BD264">
            <v>730.25410004700007</v>
          </cell>
          <cell r="BE264">
            <v>13.950000210000001</v>
          </cell>
          <cell r="BF264">
            <v>969.21088029299995</v>
          </cell>
          <cell r="BG264">
            <v>0.10000000100000001</v>
          </cell>
          <cell r="BH264">
            <v>73</v>
          </cell>
          <cell r="BI264">
            <v>0</v>
          </cell>
          <cell r="BJ264">
            <v>0</v>
          </cell>
        </row>
        <row r="265">
          <cell r="A265" t="str">
            <v>5L8</v>
          </cell>
          <cell r="B265" t="str">
            <v>Q19</v>
          </cell>
          <cell r="C265" t="str">
            <v/>
          </cell>
          <cell r="D265" t="str">
            <v/>
          </cell>
          <cell r="E265">
            <v>1</v>
          </cell>
          <cell r="F265">
            <v>1</v>
          </cell>
          <cell r="G265">
            <v>1</v>
          </cell>
          <cell r="H265">
            <v>0</v>
          </cell>
          <cell r="J265">
            <v>0</v>
          </cell>
          <cell r="K265">
            <v>16.185871411000001</v>
          </cell>
          <cell r="L265">
            <v>1167.5744232419997</v>
          </cell>
          <cell r="M265" t="str">
            <v/>
          </cell>
          <cell r="N265">
            <v>0</v>
          </cell>
          <cell r="Q265" t="str">
            <v/>
          </cell>
          <cell r="R265" t="str">
            <v/>
          </cell>
          <cell r="S265">
            <v>325</v>
          </cell>
          <cell r="X265">
            <v>1</v>
          </cell>
          <cell r="Y265">
            <v>1</v>
          </cell>
          <cell r="Z265">
            <v>0.97777777777777775</v>
          </cell>
          <cell r="AA265">
            <v>0</v>
          </cell>
          <cell r="AB265" t="str">
            <v/>
          </cell>
          <cell r="AD265">
            <v>3</v>
          </cell>
          <cell r="AE265">
            <v>259</v>
          </cell>
          <cell r="AF265">
            <v>0.93257198396306651</v>
          </cell>
          <cell r="AG265">
            <v>0</v>
          </cell>
          <cell r="AH265" t="str">
            <v/>
          </cell>
          <cell r="AI265">
            <v>14.55</v>
          </cell>
          <cell r="AJ265">
            <v>384</v>
          </cell>
          <cell r="AK265">
            <v>852.90363931790193</v>
          </cell>
          <cell r="AL265">
            <v>0.13667820069204153</v>
          </cell>
          <cell r="AM265">
            <v>0.24152668238774483</v>
          </cell>
          <cell r="AN265">
            <v>0.54411764705882348</v>
          </cell>
          <cell r="AO265">
            <v>2972</v>
          </cell>
          <cell r="AQ265">
            <v>48239</v>
          </cell>
          <cell r="AR265" t="str">
            <v/>
          </cell>
          <cell r="AS265">
            <v>25837</v>
          </cell>
          <cell r="AU265">
            <v>36405</v>
          </cell>
          <cell r="AV265" t="str">
            <v/>
          </cell>
          <cell r="AW265">
            <v>29384</v>
          </cell>
          <cell r="AX265" t="str">
            <v/>
          </cell>
          <cell r="AY265" t="str">
            <v/>
          </cell>
          <cell r="AZ265">
            <v>21498</v>
          </cell>
          <cell r="BA265" t="str">
            <v/>
          </cell>
          <cell r="BB265">
            <v>232.93291695299999</v>
          </cell>
          <cell r="BC265">
            <v>3.7830001119999999</v>
          </cell>
          <cell r="BD265">
            <v>490.444617053</v>
          </cell>
          <cell r="BE265" t="str">
            <v/>
          </cell>
          <cell r="BF265">
            <v>1099.2264720220001</v>
          </cell>
          <cell r="BG265" t="str">
            <v/>
          </cell>
          <cell r="BH265">
            <v>1064</v>
          </cell>
          <cell r="BI265">
            <v>1014</v>
          </cell>
          <cell r="BJ265">
            <v>50</v>
          </cell>
        </row>
        <row r="266">
          <cell r="A266" t="str">
            <v>5L9</v>
          </cell>
          <cell r="B266" t="str">
            <v>Q19</v>
          </cell>
          <cell r="C266" t="str">
            <v/>
          </cell>
          <cell r="D266" t="str">
            <v/>
          </cell>
          <cell r="E266">
            <v>1</v>
          </cell>
          <cell r="F266">
            <v>1</v>
          </cell>
          <cell r="G266">
            <v>1</v>
          </cell>
          <cell r="H266">
            <v>0</v>
          </cell>
          <cell r="J266">
            <v>12</v>
          </cell>
          <cell r="K266">
            <v>15.408780383</v>
          </cell>
          <cell r="L266">
            <v>400.78046478300001</v>
          </cell>
          <cell r="M266">
            <v>66</v>
          </cell>
          <cell r="N266">
            <v>2</v>
          </cell>
          <cell r="Q266">
            <v>1</v>
          </cell>
          <cell r="R266">
            <v>1</v>
          </cell>
          <cell r="S266">
            <v>27</v>
          </cell>
          <cell r="X266">
            <v>1</v>
          </cell>
          <cell r="Y266">
            <v>1</v>
          </cell>
          <cell r="Z266">
            <v>0.90322580645161288</v>
          </cell>
          <cell r="AA266">
            <v>0</v>
          </cell>
          <cell r="AB266" t="str">
            <v/>
          </cell>
          <cell r="AD266">
            <v>0</v>
          </cell>
          <cell r="AE266">
            <v>137</v>
          </cell>
          <cell r="AF266">
            <v>1</v>
          </cell>
          <cell r="AG266">
            <v>0</v>
          </cell>
          <cell r="AH266" t="str">
            <v/>
          </cell>
          <cell r="AI266">
            <v>7.8</v>
          </cell>
          <cell r="AJ266">
            <v>208</v>
          </cell>
          <cell r="AK266">
            <v>593</v>
          </cell>
          <cell r="AL266" t="str">
            <v/>
          </cell>
          <cell r="AM266">
            <v>0.26256229478790527</v>
          </cell>
          <cell r="AN266">
            <v>0.47692307692307695</v>
          </cell>
          <cell r="AO266">
            <v>108</v>
          </cell>
          <cell r="AQ266">
            <v>29453</v>
          </cell>
          <cell r="AR266" t="str">
            <v/>
          </cell>
          <cell r="AS266">
            <v>21325</v>
          </cell>
          <cell r="AU266">
            <v>27716</v>
          </cell>
          <cell r="AV266" t="str">
            <v/>
          </cell>
          <cell r="AW266">
            <v>24629</v>
          </cell>
          <cell r="AX266" t="str">
            <v/>
          </cell>
          <cell r="AY266" t="str">
            <v/>
          </cell>
          <cell r="AZ266">
            <v>18615</v>
          </cell>
          <cell r="BA266" t="str">
            <v/>
          </cell>
          <cell r="BB266">
            <v>359.39430192700001</v>
          </cell>
          <cell r="BC266" t="str">
            <v/>
          </cell>
          <cell r="BD266">
            <v>963.16845131000002</v>
          </cell>
          <cell r="BE266">
            <v>4.1849999059999998</v>
          </cell>
          <cell r="BF266">
            <v>1855.4077522450002</v>
          </cell>
          <cell r="BG266">
            <v>2.9999998999999999E-2</v>
          </cell>
          <cell r="BH266">
            <v>568</v>
          </cell>
          <cell r="BI266">
            <v>566</v>
          </cell>
          <cell r="BJ266">
            <v>1</v>
          </cell>
        </row>
        <row r="267">
          <cell r="A267" t="str">
            <v>5LA</v>
          </cell>
          <cell r="B267" t="str">
            <v>Q04</v>
          </cell>
          <cell r="C267" t="str">
            <v/>
          </cell>
          <cell r="D267" t="str">
            <v/>
          </cell>
          <cell r="E267">
            <v>1</v>
          </cell>
          <cell r="F267">
            <v>1</v>
          </cell>
          <cell r="G267">
            <v>1</v>
          </cell>
          <cell r="H267">
            <v>0</v>
          </cell>
          <cell r="J267">
            <v>0</v>
          </cell>
          <cell r="K267">
            <v>50.455100212000005</v>
          </cell>
          <cell r="L267">
            <v>310.183601641</v>
          </cell>
          <cell r="M267" t="str">
            <v/>
          </cell>
          <cell r="N267">
            <v>0</v>
          </cell>
          <cell r="Q267" t="str">
            <v/>
          </cell>
          <cell r="R267" t="str">
            <v/>
          </cell>
          <cell r="S267">
            <v>262</v>
          </cell>
          <cell r="X267">
            <v>0.98936170212765961</v>
          </cell>
          <cell r="Y267">
            <v>1</v>
          </cell>
          <cell r="Z267">
            <v>1</v>
          </cell>
          <cell r="AA267">
            <v>0</v>
          </cell>
          <cell r="AB267" t="str">
            <v/>
          </cell>
          <cell r="AD267">
            <v>15</v>
          </cell>
          <cell r="AE267">
            <v>366</v>
          </cell>
          <cell r="AF267">
            <v>0.55471956224350205</v>
          </cell>
          <cell r="AG267">
            <v>0</v>
          </cell>
          <cell r="AH267" t="str">
            <v/>
          </cell>
          <cell r="AI267">
            <v>2</v>
          </cell>
          <cell r="AJ267">
            <v>78</v>
          </cell>
          <cell r="AK267">
            <v>566.28254047386213</v>
          </cell>
          <cell r="AL267" t="str">
            <v/>
          </cell>
          <cell r="AM267">
            <v>0.27428167838453882</v>
          </cell>
          <cell r="AN267">
            <v>0.66304347826086951</v>
          </cell>
          <cell r="AO267">
            <v>-22052</v>
          </cell>
          <cell r="AQ267">
            <v>26296</v>
          </cell>
          <cell r="AR267" t="str">
            <v/>
          </cell>
          <cell r="AS267">
            <v>16359</v>
          </cell>
          <cell r="AU267">
            <v>22074</v>
          </cell>
          <cell r="AV267" t="str">
            <v/>
          </cell>
          <cell r="AW267">
            <v>13514</v>
          </cell>
          <cell r="AX267" t="str">
            <v/>
          </cell>
          <cell r="AY267" t="str">
            <v/>
          </cell>
          <cell r="AZ267">
            <v>9629</v>
          </cell>
          <cell r="BA267" t="str">
            <v/>
          </cell>
          <cell r="BB267">
            <v>507.88644147100001</v>
          </cell>
          <cell r="BC267" t="str">
            <v/>
          </cell>
          <cell r="BD267">
            <v>946.15952512299998</v>
          </cell>
          <cell r="BE267" t="str">
            <v/>
          </cell>
          <cell r="BF267">
            <v>1407.1411805119999</v>
          </cell>
          <cell r="BG267" t="str">
            <v/>
          </cell>
          <cell r="BH267">
            <v>1</v>
          </cell>
          <cell r="BI267">
            <v>0</v>
          </cell>
          <cell r="BJ267">
            <v>0</v>
          </cell>
        </row>
        <row r="268">
          <cell r="A268" t="str">
            <v>5LC</v>
          </cell>
          <cell r="B268" t="str">
            <v>Q04</v>
          </cell>
          <cell r="C268" t="str">
            <v/>
          </cell>
          <cell r="D268" t="str">
            <v/>
          </cell>
          <cell r="E268">
            <v>1</v>
          </cell>
          <cell r="F268">
            <v>1</v>
          </cell>
          <cell r="G268">
            <v>1</v>
          </cell>
          <cell r="H268">
            <v>0</v>
          </cell>
          <cell r="J268">
            <v>0</v>
          </cell>
          <cell r="K268">
            <v>61.871999850999998</v>
          </cell>
          <cell r="L268">
            <v>401.75199885799998</v>
          </cell>
          <cell r="M268" t="str">
            <v/>
          </cell>
          <cell r="N268">
            <v>0</v>
          </cell>
          <cell r="Q268" t="str">
            <v/>
          </cell>
          <cell r="R268" t="str">
            <v/>
          </cell>
          <cell r="S268">
            <v>340</v>
          </cell>
          <cell r="X268">
            <v>1</v>
          </cell>
          <cell r="Y268">
            <v>1</v>
          </cell>
          <cell r="Z268">
            <v>1</v>
          </cell>
          <cell r="AA268">
            <v>0</v>
          </cell>
          <cell r="AB268" t="str">
            <v/>
          </cell>
          <cell r="AD268">
            <v>21</v>
          </cell>
          <cell r="AE268">
            <v>429</v>
          </cell>
          <cell r="AF268">
            <v>0.82794264754918301</v>
          </cell>
          <cell r="AG268">
            <v>0</v>
          </cell>
          <cell r="AH268" t="str">
            <v/>
          </cell>
          <cell r="AI268">
            <v>2</v>
          </cell>
          <cell r="AJ268">
            <v>0</v>
          </cell>
          <cell r="AK268">
            <v>877.05246295554673</v>
          </cell>
          <cell r="AL268">
            <v>4.9833887043189369E-2</v>
          </cell>
          <cell r="AM268">
            <v>0.31776895878514277</v>
          </cell>
          <cell r="AN268">
            <v>0.75213675213675213</v>
          </cell>
          <cell r="AO268">
            <v>800</v>
          </cell>
          <cell r="AQ268">
            <v>39503</v>
          </cell>
          <cell r="AR268" t="str">
            <v/>
          </cell>
          <cell r="AS268">
            <v>21606</v>
          </cell>
          <cell r="AU268">
            <v>31378</v>
          </cell>
          <cell r="AV268" t="str">
            <v/>
          </cell>
          <cell r="AW268">
            <v>17803</v>
          </cell>
          <cell r="AX268" t="str">
            <v/>
          </cell>
          <cell r="AY268" t="str">
            <v/>
          </cell>
          <cell r="AZ268">
            <v>13125</v>
          </cell>
          <cell r="BA268" t="str">
            <v/>
          </cell>
          <cell r="BB268">
            <v>564.41265688400006</v>
          </cell>
          <cell r="BC268" t="str">
            <v/>
          </cell>
          <cell r="BD268">
            <v>997.2849414939999</v>
          </cell>
          <cell r="BE268" t="str">
            <v/>
          </cell>
          <cell r="BF268">
            <v>1646.0614598159998</v>
          </cell>
          <cell r="BG268" t="str">
            <v/>
          </cell>
          <cell r="BH268">
            <v>3</v>
          </cell>
          <cell r="BI268">
            <v>0</v>
          </cell>
          <cell r="BJ268">
            <v>0</v>
          </cell>
        </row>
        <row r="269">
          <cell r="A269" t="str">
            <v>5LD</v>
          </cell>
          <cell r="B269" t="str">
            <v>Q07</v>
          </cell>
          <cell r="C269" t="str">
            <v/>
          </cell>
          <cell r="D269" t="str">
            <v/>
          </cell>
          <cell r="E269" t="str">
            <v/>
          </cell>
          <cell r="F269">
            <v>1</v>
          </cell>
          <cell r="G269">
            <v>1</v>
          </cell>
          <cell r="H269">
            <v>0</v>
          </cell>
          <cell r="J269">
            <v>1</v>
          </cell>
          <cell r="K269">
            <v>39.239808361999998</v>
          </cell>
          <cell r="L269">
            <v>721.36914600500006</v>
          </cell>
          <cell r="M269" t="str">
            <v/>
          </cell>
          <cell r="N269">
            <v>0</v>
          </cell>
          <cell r="Q269" t="str">
            <v/>
          </cell>
          <cell r="R269" t="str">
            <v/>
          </cell>
          <cell r="S269">
            <v>1046</v>
          </cell>
          <cell r="X269">
            <v>1</v>
          </cell>
          <cell r="Y269">
            <v>1</v>
          </cell>
          <cell r="Z269">
            <v>0.90909090909090906</v>
          </cell>
          <cell r="AA269">
            <v>0</v>
          </cell>
          <cell r="AB269" t="str">
            <v/>
          </cell>
          <cell r="AD269">
            <v>183</v>
          </cell>
          <cell r="AE269">
            <v>895</v>
          </cell>
          <cell r="AF269">
            <v>0.59815331345580458</v>
          </cell>
          <cell r="AG269">
            <v>0</v>
          </cell>
          <cell r="AH269" t="str">
            <v/>
          </cell>
          <cell r="AI269">
            <v>5</v>
          </cell>
          <cell r="AJ269">
            <v>257</v>
          </cell>
          <cell r="AK269">
            <v>1188.5078844559657</v>
          </cell>
          <cell r="AL269">
            <v>3.7037037037037035E-2</v>
          </cell>
          <cell r="AM269">
            <v>0.41999958632957124</v>
          </cell>
          <cell r="AN269">
            <v>0.69026548672566368</v>
          </cell>
          <cell r="AO269">
            <v>2553.837</v>
          </cell>
          <cell r="AQ269">
            <v>53548</v>
          </cell>
          <cell r="AR269" t="str">
            <v/>
          </cell>
          <cell r="AS269">
            <v>33928</v>
          </cell>
          <cell r="AU269">
            <v>44423</v>
          </cell>
          <cell r="AV269" t="str">
            <v/>
          </cell>
          <cell r="AW269">
            <v>26695</v>
          </cell>
          <cell r="AX269" t="str">
            <v/>
          </cell>
          <cell r="AY269" t="str">
            <v/>
          </cell>
          <cell r="AZ269">
            <v>23627</v>
          </cell>
          <cell r="BA269" t="str">
            <v/>
          </cell>
          <cell r="BB269">
            <v>444.21049661300003</v>
          </cell>
          <cell r="BC269" t="str">
            <v/>
          </cell>
          <cell r="BD269">
            <v>762.96629610800017</v>
          </cell>
          <cell r="BE269" t="str">
            <v/>
          </cell>
          <cell r="BF269">
            <v>1262.5166824329999</v>
          </cell>
          <cell r="BG269" t="str">
            <v/>
          </cell>
          <cell r="BH269">
            <v>4</v>
          </cell>
          <cell r="BI269">
            <v>0</v>
          </cell>
          <cell r="BJ269">
            <v>0</v>
          </cell>
        </row>
        <row r="270">
          <cell r="A270" t="str">
            <v>5LE</v>
          </cell>
          <cell r="B270" t="str">
            <v>Q07</v>
          </cell>
          <cell r="C270" t="str">
            <v/>
          </cell>
          <cell r="D270" t="str">
            <v/>
          </cell>
          <cell r="E270" t="str">
            <v/>
          </cell>
          <cell r="F270">
            <v>1</v>
          </cell>
          <cell r="G270">
            <v>1</v>
          </cell>
          <cell r="H270">
            <v>0</v>
          </cell>
          <cell r="J270">
            <v>0</v>
          </cell>
          <cell r="K270">
            <v>19.235799998000001</v>
          </cell>
          <cell r="L270">
            <v>526.54129986800001</v>
          </cell>
          <cell r="M270" t="str">
            <v/>
          </cell>
          <cell r="N270">
            <v>0</v>
          </cell>
          <cell r="Q270" t="str">
            <v/>
          </cell>
          <cell r="R270" t="str">
            <v/>
          </cell>
          <cell r="S270">
            <v>414</v>
          </cell>
          <cell r="X270">
            <v>1</v>
          </cell>
          <cell r="Y270">
            <v>0.97560975609756095</v>
          </cell>
          <cell r="Z270">
            <v>1</v>
          </cell>
          <cell r="AA270">
            <v>0</v>
          </cell>
          <cell r="AB270" t="str">
            <v/>
          </cell>
          <cell r="AD270">
            <v>76</v>
          </cell>
          <cell r="AE270">
            <v>781</v>
          </cell>
          <cell r="AF270">
            <v>0.745211964708414</v>
          </cell>
          <cell r="AG270">
            <v>0</v>
          </cell>
          <cell r="AH270" t="str">
            <v/>
          </cell>
          <cell r="AI270">
            <v>3</v>
          </cell>
          <cell r="AJ270">
            <v>91</v>
          </cell>
          <cell r="AK270">
            <v>848.6218420257801</v>
          </cell>
          <cell r="AL270">
            <v>7.8781512605042014E-2</v>
          </cell>
          <cell r="AM270">
            <v>0.29409521828801194</v>
          </cell>
          <cell r="AN270">
            <v>0.71698113207547165</v>
          </cell>
          <cell r="AO270">
            <v>855</v>
          </cell>
          <cell r="AQ270">
            <v>40922</v>
          </cell>
          <cell r="AR270" t="str">
            <v/>
          </cell>
          <cell r="AS270">
            <v>30457</v>
          </cell>
          <cell r="AU270">
            <v>36974</v>
          </cell>
          <cell r="AV270" t="str">
            <v/>
          </cell>
          <cell r="AW270">
            <v>23502</v>
          </cell>
          <cell r="AX270" t="str">
            <v/>
          </cell>
          <cell r="AY270" t="str">
            <v/>
          </cell>
          <cell r="AZ270">
            <v>22286</v>
          </cell>
          <cell r="BA270" t="str">
            <v/>
          </cell>
          <cell r="BB270">
            <v>431.70466689699998</v>
          </cell>
          <cell r="BC270" t="str">
            <v/>
          </cell>
          <cell r="BD270">
            <v>713.51321212800008</v>
          </cell>
          <cell r="BE270" t="str">
            <v/>
          </cell>
          <cell r="BF270">
            <v>1149.0700403870001</v>
          </cell>
          <cell r="BG270" t="str">
            <v/>
          </cell>
          <cell r="BH270">
            <v>14</v>
          </cell>
          <cell r="BI270">
            <v>14</v>
          </cell>
          <cell r="BJ270">
            <v>14</v>
          </cell>
        </row>
        <row r="271">
          <cell r="A271" t="str">
            <v>5LF</v>
          </cell>
          <cell r="B271" t="str">
            <v>Q07</v>
          </cell>
          <cell r="C271" t="str">
            <v/>
          </cell>
          <cell r="D271" t="str">
            <v/>
          </cell>
          <cell r="E271" t="str">
            <v/>
          </cell>
          <cell r="F271">
            <v>1</v>
          </cell>
          <cell r="G271">
            <v>1</v>
          </cell>
          <cell r="H271">
            <v>0</v>
          </cell>
          <cell r="J271">
            <v>0</v>
          </cell>
          <cell r="K271">
            <v>8.6067999660000005</v>
          </cell>
          <cell r="L271">
            <v>246.41979912799999</v>
          </cell>
          <cell r="M271">
            <v>0</v>
          </cell>
          <cell r="N271">
            <v>0</v>
          </cell>
          <cell r="Q271" t="str">
            <v/>
          </cell>
          <cell r="R271" t="str">
            <v/>
          </cell>
          <cell r="S271">
            <v>528</v>
          </cell>
          <cell r="X271">
            <v>1</v>
          </cell>
          <cell r="Y271">
            <v>0.9821428571428571</v>
          </cell>
          <cell r="Z271">
            <v>1</v>
          </cell>
          <cell r="AA271">
            <v>0</v>
          </cell>
          <cell r="AB271" t="str">
            <v/>
          </cell>
          <cell r="AD271">
            <v>103</v>
          </cell>
          <cell r="AE271">
            <v>782</v>
          </cell>
          <cell r="AF271">
            <v>0.6581045172719221</v>
          </cell>
          <cell r="AG271">
            <v>0</v>
          </cell>
          <cell r="AH271" t="str">
            <v/>
          </cell>
          <cell r="AI271">
            <v>4</v>
          </cell>
          <cell r="AJ271">
            <v>298</v>
          </cell>
          <cell r="AK271">
            <v>621.08649542811338</v>
          </cell>
          <cell r="AL271">
            <v>0.11776859504132231</v>
          </cell>
          <cell r="AM271">
            <v>0.31694474402080824</v>
          </cell>
          <cell r="AN271">
            <v>0.61</v>
          </cell>
          <cell r="AO271">
            <v>170</v>
          </cell>
          <cell r="AQ271">
            <v>48837</v>
          </cell>
          <cell r="AR271" t="str">
            <v/>
          </cell>
          <cell r="AS271">
            <v>19231</v>
          </cell>
          <cell r="AU271">
            <v>37629</v>
          </cell>
          <cell r="AV271" t="str">
            <v/>
          </cell>
          <cell r="AW271">
            <v>26687</v>
          </cell>
          <cell r="AX271" t="str">
            <v/>
          </cell>
          <cell r="AY271" t="str">
            <v/>
          </cell>
          <cell r="AZ271">
            <v>23469</v>
          </cell>
          <cell r="BA271" t="str">
            <v/>
          </cell>
          <cell r="BB271">
            <v>451.30548709600004</v>
          </cell>
          <cell r="BC271" t="str">
            <v/>
          </cell>
          <cell r="BD271">
            <v>746.66405865799993</v>
          </cell>
          <cell r="BE271">
            <v>5.9999998999999998E-2</v>
          </cell>
          <cell r="BF271">
            <v>1388.4907820299998</v>
          </cell>
          <cell r="BG271">
            <v>0.02</v>
          </cell>
          <cell r="BH271">
            <v>0</v>
          </cell>
          <cell r="BI271">
            <v>0</v>
          </cell>
          <cell r="BJ271">
            <v>0</v>
          </cell>
        </row>
        <row r="272">
          <cell r="A272" t="str">
            <v>5LG</v>
          </cell>
          <cell r="B272" t="str">
            <v>Q08</v>
          </cell>
          <cell r="C272" t="str">
            <v/>
          </cell>
          <cell r="D272" t="str">
            <v/>
          </cell>
          <cell r="E272">
            <v>1</v>
          </cell>
          <cell r="F272">
            <v>1</v>
          </cell>
          <cell r="G272">
            <v>1</v>
          </cell>
          <cell r="H272">
            <v>0</v>
          </cell>
          <cell r="J272">
            <v>4</v>
          </cell>
          <cell r="K272">
            <v>61.271799979000001</v>
          </cell>
          <cell r="L272">
            <v>532.61229988799994</v>
          </cell>
          <cell r="M272" t="str">
            <v/>
          </cell>
          <cell r="N272">
            <v>0</v>
          </cell>
          <cell r="Q272" t="str">
            <v/>
          </cell>
          <cell r="R272">
            <v>1</v>
          </cell>
          <cell r="S272">
            <v>268</v>
          </cell>
          <cell r="X272">
            <v>1</v>
          </cell>
          <cell r="Y272">
            <v>1</v>
          </cell>
          <cell r="Z272">
            <v>0.96296296296296291</v>
          </cell>
          <cell r="AA272">
            <v>0</v>
          </cell>
          <cell r="AB272">
            <v>0.54545454545454541</v>
          </cell>
          <cell r="AD272">
            <v>73</v>
          </cell>
          <cell r="AE272">
            <v>210</v>
          </cell>
          <cell r="AF272">
            <v>0.84647796024200517</v>
          </cell>
          <cell r="AG272">
            <v>0</v>
          </cell>
          <cell r="AH272" t="str">
            <v/>
          </cell>
          <cell r="AI272">
            <v>0</v>
          </cell>
          <cell r="AJ272">
            <v>0</v>
          </cell>
          <cell r="AK272">
            <v>400.42952055409859</v>
          </cell>
          <cell r="AL272">
            <v>7.1949947862356617E-2</v>
          </cell>
          <cell r="AM272">
            <v>0.2899985420070208</v>
          </cell>
          <cell r="AN272">
            <v>0.69262295081967218</v>
          </cell>
          <cell r="AO272">
            <v>-8935</v>
          </cell>
          <cell r="AQ272">
            <v>62177</v>
          </cell>
          <cell r="AR272" t="str">
            <v/>
          </cell>
          <cell r="AS272">
            <v>25801</v>
          </cell>
          <cell r="AU272">
            <v>45048</v>
          </cell>
          <cell r="AV272" t="str">
            <v/>
          </cell>
          <cell r="AW272">
            <v>18295</v>
          </cell>
          <cell r="AX272" t="str">
            <v/>
          </cell>
          <cell r="AY272" t="str">
            <v/>
          </cell>
          <cell r="AZ272">
            <v>19756</v>
          </cell>
          <cell r="BA272" t="str">
            <v/>
          </cell>
          <cell r="BB272">
            <v>754.73016052599996</v>
          </cell>
          <cell r="BC272" t="str">
            <v/>
          </cell>
          <cell r="BD272">
            <v>1448.8686068059999</v>
          </cell>
          <cell r="BE272" t="str">
            <v/>
          </cell>
          <cell r="BF272">
            <v>2167.843812304</v>
          </cell>
          <cell r="BG272" t="str">
            <v/>
          </cell>
          <cell r="BH272">
            <v>32</v>
          </cell>
          <cell r="BI272">
            <v>10</v>
          </cell>
          <cell r="BJ272">
            <v>10</v>
          </cell>
        </row>
        <row r="273">
          <cell r="A273" t="str">
            <v>5LH</v>
          </cell>
          <cell r="B273" t="str">
            <v>Q14</v>
          </cell>
          <cell r="C273" t="str">
            <v/>
          </cell>
          <cell r="D273" t="str">
            <v/>
          </cell>
          <cell r="E273" t="str">
            <v/>
          </cell>
          <cell r="F273">
            <v>1</v>
          </cell>
          <cell r="G273">
            <v>0.96374077326354779</v>
          </cell>
          <cell r="H273">
            <v>0</v>
          </cell>
          <cell r="J273">
            <v>0</v>
          </cell>
          <cell r="K273">
            <v>28.919999934</v>
          </cell>
          <cell r="L273">
            <v>1006</v>
          </cell>
          <cell r="M273" t="str">
            <v/>
          </cell>
          <cell r="N273">
            <v>0</v>
          </cell>
          <cell r="Q273" t="str">
            <v/>
          </cell>
          <cell r="R273" t="str">
            <v/>
          </cell>
          <cell r="S273">
            <v>828</v>
          </cell>
          <cell r="X273">
            <v>1</v>
          </cell>
          <cell r="Y273">
            <v>1</v>
          </cell>
          <cell r="Z273">
            <v>0.70833333333333337</v>
          </cell>
          <cell r="AA273">
            <v>0</v>
          </cell>
          <cell r="AB273" t="str">
            <v/>
          </cell>
          <cell r="AD273">
            <v>70</v>
          </cell>
          <cell r="AE273">
            <v>723</v>
          </cell>
          <cell r="AF273">
            <v>0.93199503778053461</v>
          </cell>
          <cell r="AG273">
            <v>0</v>
          </cell>
          <cell r="AH273" t="str">
            <v/>
          </cell>
          <cell r="AI273">
            <v>18</v>
          </cell>
          <cell r="AJ273">
            <v>694</v>
          </cell>
          <cell r="AK273">
            <v>982.01422367932071</v>
          </cell>
          <cell r="AL273">
            <v>0.23130193905817176</v>
          </cell>
          <cell r="AM273">
            <v>0.3137769603745193</v>
          </cell>
          <cell r="AN273">
            <v>0.30434782608695654</v>
          </cell>
          <cell r="AO273">
            <v>100</v>
          </cell>
          <cell r="AQ273">
            <v>47063</v>
          </cell>
          <cell r="AR273" t="str">
            <v/>
          </cell>
          <cell r="AS273">
            <v>27767</v>
          </cell>
          <cell r="AU273">
            <v>36788</v>
          </cell>
          <cell r="AV273" t="str">
            <v/>
          </cell>
          <cell r="AW273">
            <v>23273</v>
          </cell>
          <cell r="AX273" t="str">
            <v/>
          </cell>
          <cell r="AY273" t="str">
            <v/>
          </cell>
          <cell r="AZ273">
            <v>21483</v>
          </cell>
          <cell r="BA273" t="str">
            <v/>
          </cell>
          <cell r="BB273">
            <v>374.87999955999999</v>
          </cell>
          <cell r="BC273">
            <v>2.719999939</v>
          </cell>
          <cell r="BD273">
            <v>742.51999909000006</v>
          </cell>
          <cell r="BE273">
            <v>0.67999998500000003</v>
          </cell>
          <cell r="BF273">
            <v>989.83999884000002</v>
          </cell>
          <cell r="BG273">
            <v>2</v>
          </cell>
          <cell r="BH273">
            <v>249</v>
          </cell>
          <cell r="BI273">
            <v>249</v>
          </cell>
          <cell r="BJ273">
            <v>0</v>
          </cell>
        </row>
        <row r="274">
          <cell r="A274" t="str">
            <v>5LJ</v>
          </cell>
          <cell r="B274" t="str">
            <v>Q12</v>
          </cell>
          <cell r="C274" t="str">
            <v/>
          </cell>
          <cell r="D274" t="str">
            <v/>
          </cell>
          <cell r="E274" t="str">
            <v/>
          </cell>
          <cell r="F274">
            <v>1</v>
          </cell>
          <cell r="G274">
            <v>1</v>
          </cell>
          <cell r="H274">
            <v>0</v>
          </cell>
          <cell r="J274">
            <v>0</v>
          </cell>
          <cell r="K274">
            <v>31.014200000000002</v>
          </cell>
          <cell r="L274">
            <v>401.46619999199999</v>
          </cell>
          <cell r="M274" t="str">
            <v/>
          </cell>
          <cell r="N274">
            <v>0</v>
          </cell>
          <cell r="Q274" t="str">
            <v/>
          </cell>
          <cell r="R274" t="str">
            <v/>
          </cell>
          <cell r="S274">
            <v>238</v>
          </cell>
          <cell r="X274">
            <v>1</v>
          </cell>
          <cell r="Y274">
            <v>1</v>
          </cell>
          <cell r="Z274">
            <v>1</v>
          </cell>
          <cell r="AA274">
            <v>0</v>
          </cell>
          <cell r="AB274" t="str">
            <v/>
          </cell>
          <cell r="AD274">
            <v>0</v>
          </cell>
          <cell r="AE274">
            <v>205</v>
          </cell>
          <cell r="AF274">
            <v>0.61319722931097342</v>
          </cell>
          <cell r="AG274">
            <v>0</v>
          </cell>
          <cell r="AH274" t="str">
            <v/>
          </cell>
          <cell r="AI274">
            <v>1</v>
          </cell>
          <cell r="AJ274">
            <v>79</v>
          </cell>
          <cell r="AK274">
            <v>662.46027554641398</v>
          </cell>
          <cell r="AL274" t="str">
            <v/>
          </cell>
          <cell r="AM274">
            <v>0.38260013260013259</v>
          </cell>
          <cell r="AN274">
            <v>0.48571428571428571</v>
          </cell>
          <cell r="AO274">
            <v>-3553</v>
          </cell>
          <cell r="AQ274">
            <v>26511</v>
          </cell>
          <cell r="AR274" t="str">
            <v/>
          </cell>
          <cell r="AS274">
            <v>12275</v>
          </cell>
          <cell r="AU274">
            <v>22063</v>
          </cell>
          <cell r="AV274" t="str">
            <v/>
          </cell>
          <cell r="AW274">
            <v>17524</v>
          </cell>
          <cell r="AX274" t="str">
            <v/>
          </cell>
          <cell r="AY274" t="str">
            <v/>
          </cell>
          <cell r="AZ274">
            <v>11661</v>
          </cell>
          <cell r="BA274" t="str">
            <v/>
          </cell>
          <cell r="BB274">
            <v>196.014199964</v>
          </cell>
          <cell r="BC274" t="str">
            <v/>
          </cell>
          <cell r="BD274">
            <v>381.95199989600002</v>
          </cell>
          <cell r="BE274" t="str">
            <v/>
          </cell>
          <cell r="BF274">
            <v>730.13039982199996</v>
          </cell>
          <cell r="BG274" t="str">
            <v/>
          </cell>
          <cell r="BH274">
            <v>41</v>
          </cell>
          <cell r="BI274">
            <v>41</v>
          </cell>
          <cell r="BJ274">
            <v>0</v>
          </cell>
        </row>
        <row r="275">
          <cell r="A275" t="str">
            <v>5LK</v>
          </cell>
          <cell r="B275" t="str">
            <v>Q12</v>
          </cell>
          <cell r="C275" t="str">
            <v/>
          </cell>
          <cell r="D275" t="str">
            <v/>
          </cell>
          <cell r="E275" t="str">
            <v/>
          </cell>
          <cell r="F275">
            <v>1</v>
          </cell>
          <cell r="G275">
            <v>1</v>
          </cell>
          <cell r="H275">
            <v>0</v>
          </cell>
          <cell r="J275">
            <v>0</v>
          </cell>
          <cell r="K275">
            <v>21</v>
          </cell>
          <cell r="L275">
            <v>540.19000000400001</v>
          </cell>
          <cell r="M275" t="str">
            <v/>
          </cell>
          <cell r="N275">
            <v>1</v>
          </cell>
          <cell r="Q275" t="str">
            <v/>
          </cell>
          <cell r="R275" t="str">
            <v/>
          </cell>
          <cell r="S275">
            <v>25</v>
          </cell>
          <cell r="X275">
            <v>1</v>
          </cell>
          <cell r="Y275">
            <v>0.92592592592592593</v>
          </cell>
          <cell r="Z275">
            <v>0.8571428571428571</v>
          </cell>
          <cell r="AA275">
            <v>0</v>
          </cell>
          <cell r="AB275" t="str">
            <v/>
          </cell>
          <cell r="AD275">
            <v>0</v>
          </cell>
          <cell r="AE275">
            <v>82</v>
          </cell>
          <cell r="AF275">
            <v>0.69011652999568407</v>
          </cell>
          <cell r="AG275">
            <v>0</v>
          </cell>
          <cell r="AH275" t="str">
            <v/>
          </cell>
          <cell r="AI275">
            <v>1</v>
          </cell>
          <cell r="AJ275">
            <v>40</v>
          </cell>
          <cell r="AK275">
            <v>631.32240019967401</v>
          </cell>
          <cell r="AL275" t="str">
            <v/>
          </cell>
          <cell r="AM275">
            <v>0.28558361282811762</v>
          </cell>
          <cell r="AN275">
            <v>0.22727272727272727</v>
          </cell>
          <cell r="AO275">
            <v>-2772</v>
          </cell>
          <cell r="AQ275">
            <v>15521</v>
          </cell>
          <cell r="AR275" t="str">
            <v/>
          </cell>
          <cell r="AS275">
            <v>6878</v>
          </cell>
          <cell r="AU275">
            <v>12894</v>
          </cell>
          <cell r="AV275" t="str">
            <v/>
          </cell>
          <cell r="AW275">
            <v>10947</v>
          </cell>
          <cell r="AX275" t="str">
            <v/>
          </cell>
          <cell r="AY275" t="str">
            <v/>
          </cell>
          <cell r="AZ275">
            <v>6208</v>
          </cell>
          <cell r="BA275" t="str">
            <v/>
          </cell>
          <cell r="BB275">
            <v>139.982300017</v>
          </cell>
          <cell r="BC275" t="str">
            <v/>
          </cell>
          <cell r="BD275">
            <v>272.01340005100002</v>
          </cell>
          <cell r="BE275" t="str">
            <v/>
          </cell>
          <cell r="BF275">
            <v>509.07680008599999</v>
          </cell>
          <cell r="BG275" t="str">
            <v/>
          </cell>
          <cell r="BH275">
            <v>23</v>
          </cell>
          <cell r="BI275">
            <v>23</v>
          </cell>
          <cell r="BJ275">
            <v>0</v>
          </cell>
        </row>
        <row r="276">
          <cell r="A276" t="str">
            <v>5LL</v>
          </cell>
          <cell r="B276" t="str">
            <v>Q18</v>
          </cell>
          <cell r="C276" t="str">
            <v/>
          </cell>
          <cell r="D276" t="str">
            <v/>
          </cell>
          <cell r="E276" t="str">
            <v/>
          </cell>
          <cell r="F276">
            <v>1</v>
          </cell>
          <cell r="G276">
            <v>1</v>
          </cell>
          <cell r="H276">
            <v>0</v>
          </cell>
          <cell r="J276">
            <v>1</v>
          </cell>
          <cell r="K276">
            <v>106.03220000100001</v>
          </cell>
          <cell r="L276">
            <v>658.60970044199996</v>
          </cell>
          <cell r="M276" t="str">
            <v/>
          </cell>
          <cell r="N276">
            <v>0</v>
          </cell>
          <cell r="Q276" t="str">
            <v/>
          </cell>
          <cell r="R276" t="str">
            <v/>
          </cell>
          <cell r="S276">
            <v>105</v>
          </cell>
          <cell r="X276">
            <v>0.98230088495575218</v>
          </cell>
          <cell r="Y276">
            <v>1</v>
          </cell>
          <cell r="Z276">
            <v>0.90909090909090906</v>
          </cell>
          <cell r="AA276">
            <v>0</v>
          </cell>
          <cell r="AB276" t="str">
            <v/>
          </cell>
          <cell r="AD276">
            <v>0</v>
          </cell>
          <cell r="AE276">
            <v>116</v>
          </cell>
          <cell r="AF276">
            <v>0.95142555438225973</v>
          </cell>
          <cell r="AG276">
            <v>0</v>
          </cell>
          <cell r="AH276" t="str">
            <v/>
          </cell>
          <cell r="AI276">
            <v>0</v>
          </cell>
          <cell r="AJ276">
            <v>0</v>
          </cell>
          <cell r="AK276">
            <v>603.23585475847312</v>
          </cell>
          <cell r="AL276">
            <v>0.18772563176895307</v>
          </cell>
          <cell r="AM276">
            <v>4.3083549484805937E-2</v>
          </cell>
          <cell r="AN276">
            <v>0.66666666666666663</v>
          </cell>
          <cell r="AO276">
            <v>97</v>
          </cell>
          <cell r="AQ276">
            <v>17061</v>
          </cell>
          <cell r="AR276" t="str">
            <v/>
          </cell>
          <cell r="AS276">
            <v>9163</v>
          </cell>
          <cell r="AU276">
            <v>12676</v>
          </cell>
          <cell r="AV276" t="str">
            <v/>
          </cell>
          <cell r="AW276">
            <v>8675</v>
          </cell>
          <cell r="AX276" t="str">
            <v/>
          </cell>
          <cell r="AY276" t="str">
            <v/>
          </cell>
          <cell r="AZ276">
            <v>8815</v>
          </cell>
          <cell r="BA276" t="str">
            <v/>
          </cell>
          <cell r="BB276">
            <v>333.432600009</v>
          </cell>
          <cell r="BC276">
            <v>32</v>
          </cell>
          <cell r="BD276">
            <v>409.533400008</v>
          </cell>
          <cell r="BE276">
            <v>7</v>
          </cell>
          <cell r="BF276">
            <v>1181.9357000069999</v>
          </cell>
          <cell r="BG276">
            <v>17</v>
          </cell>
          <cell r="BH276">
            <v>240</v>
          </cell>
          <cell r="BI276">
            <v>0</v>
          </cell>
          <cell r="BJ276">
            <v>0</v>
          </cell>
        </row>
        <row r="277">
          <cell r="A277" t="str">
            <v>5LM</v>
          </cell>
          <cell r="B277" t="str">
            <v>Q18</v>
          </cell>
          <cell r="C277" t="str">
            <v/>
          </cell>
          <cell r="D277" t="str">
            <v/>
          </cell>
          <cell r="E277">
            <v>1</v>
          </cell>
          <cell r="F277">
            <v>1</v>
          </cell>
          <cell r="G277">
            <v>1</v>
          </cell>
          <cell r="H277">
            <v>1</v>
          </cell>
          <cell r="J277">
            <v>1</v>
          </cell>
          <cell r="K277">
            <v>132.02399999900001</v>
          </cell>
          <cell r="L277">
            <v>1753.7230009969999</v>
          </cell>
          <cell r="M277">
            <v>0</v>
          </cell>
          <cell r="N277">
            <v>0</v>
          </cell>
          <cell r="Q277" t="str">
            <v/>
          </cell>
          <cell r="R277" t="str">
            <v/>
          </cell>
          <cell r="S277">
            <v>262</v>
          </cell>
          <cell r="X277">
            <v>1</v>
          </cell>
          <cell r="Y277">
            <v>1</v>
          </cell>
          <cell r="Z277">
            <v>0.97297297297297303</v>
          </cell>
          <cell r="AA277">
            <v>0</v>
          </cell>
          <cell r="AB277" t="str">
            <v/>
          </cell>
          <cell r="AD277">
            <v>0</v>
          </cell>
          <cell r="AE277">
            <v>159</v>
          </cell>
          <cell r="AF277">
            <v>0.93095422808378592</v>
          </cell>
          <cell r="AG277">
            <v>0</v>
          </cell>
          <cell r="AH277" t="str">
            <v/>
          </cell>
          <cell r="AI277">
            <v>14</v>
          </cell>
          <cell r="AJ277">
            <v>36</v>
          </cell>
          <cell r="AK277">
            <v>737.34614141770226</v>
          </cell>
          <cell r="AL277" t="str">
            <v/>
          </cell>
          <cell r="AM277">
            <v>4.2580101180438451E-2</v>
          </cell>
          <cell r="AN277">
            <v>0.25</v>
          </cell>
          <cell r="AO277">
            <v>-490</v>
          </cell>
          <cell r="AQ277">
            <v>31202</v>
          </cell>
          <cell r="AR277" t="str">
            <v/>
          </cell>
          <cell r="AS277">
            <v>13385</v>
          </cell>
          <cell r="AU277">
            <v>23184</v>
          </cell>
          <cell r="AV277" t="str">
            <v/>
          </cell>
          <cell r="AW277">
            <v>12775</v>
          </cell>
          <cell r="AX277" t="str">
            <v/>
          </cell>
          <cell r="AY277" t="str">
            <v/>
          </cell>
          <cell r="AZ277">
            <v>15145</v>
          </cell>
          <cell r="BA277" t="str">
            <v/>
          </cell>
          <cell r="BB277">
            <v>426.43229858899997</v>
          </cell>
          <cell r="BC277">
            <v>10</v>
          </cell>
          <cell r="BD277">
            <v>556.46792347999997</v>
          </cell>
          <cell r="BE277">
            <v>25</v>
          </cell>
          <cell r="BF277">
            <v>1326.329713333</v>
          </cell>
          <cell r="BG277">
            <v>2</v>
          </cell>
          <cell r="BH277">
            <v>385</v>
          </cell>
          <cell r="BI277">
            <v>0</v>
          </cell>
          <cell r="BJ277">
            <v>0</v>
          </cell>
        </row>
        <row r="278">
          <cell r="A278" t="str">
            <v>5LN</v>
          </cell>
          <cell r="B278" t="str">
            <v>Q18</v>
          </cell>
          <cell r="C278" t="str">
            <v/>
          </cell>
          <cell r="D278" t="str">
            <v/>
          </cell>
          <cell r="E278">
            <v>1</v>
          </cell>
          <cell r="F278">
            <v>1</v>
          </cell>
          <cell r="G278">
            <v>1</v>
          </cell>
          <cell r="H278">
            <v>0</v>
          </cell>
          <cell r="J278">
            <v>0</v>
          </cell>
          <cell r="K278">
            <v>90.0595</v>
          </cell>
          <cell r="L278">
            <v>1698.616499899</v>
          </cell>
          <cell r="M278" t="str">
            <v/>
          </cell>
          <cell r="N278">
            <v>0</v>
          </cell>
          <cell r="Q278" t="str">
            <v/>
          </cell>
          <cell r="R278" t="str">
            <v/>
          </cell>
          <cell r="S278">
            <v>350</v>
          </cell>
          <cell r="X278">
            <v>1</v>
          </cell>
          <cell r="Y278">
            <v>1</v>
          </cell>
          <cell r="Z278">
            <v>0.87878787878787878</v>
          </cell>
          <cell r="AA278">
            <v>0</v>
          </cell>
          <cell r="AB278" t="str">
            <v/>
          </cell>
          <cell r="AD278">
            <v>38</v>
          </cell>
          <cell r="AE278">
            <v>287</v>
          </cell>
          <cell r="AF278">
            <v>1</v>
          </cell>
          <cell r="AG278">
            <v>0</v>
          </cell>
          <cell r="AH278" t="str">
            <v/>
          </cell>
          <cell r="AI278">
            <v>6</v>
          </cell>
          <cell r="AJ278">
            <v>240</v>
          </cell>
          <cell r="AK278">
            <v>883.38846755235977</v>
          </cell>
          <cell r="AL278" t="str">
            <v/>
          </cell>
          <cell r="AM278">
            <v>0.42333412005349697</v>
          </cell>
          <cell r="AN278">
            <v>0.53846153846153844</v>
          </cell>
          <cell r="AO278">
            <v>920</v>
          </cell>
          <cell r="AQ278">
            <v>43982</v>
          </cell>
          <cell r="AR278" t="str">
            <v/>
          </cell>
          <cell r="AS278">
            <v>21944</v>
          </cell>
          <cell r="AU278">
            <v>32679</v>
          </cell>
          <cell r="AV278" t="str">
            <v/>
          </cell>
          <cell r="AW278">
            <v>21354</v>
          </cell>
          <cell r="AX278" t="str">
            <v/>
          </cell>
          <cell r="AY278" t="str">
            <v/>
          </cell>
          <cell r="AZ278">
            <v>22118</v>
          </cell>
          <cell r="BA278" t="str">
            <v/>
          </cell>
          <cell r="BB278">
            <v>685.80106816299997</v>
          </cell>
          <cell r="BC278">
            <v>29</v>
          </cell>
          <cell r="BD278">
            <v>982.05547962900005</v>
          </cell>
          <cell r="BE278">
            <v>37</v>
          </cell>
          <cell r="BF278">
            <v>2280.4314718720002</v>
          </cell>
          <cell r="BG278">
            <v>16</v>
          </cell>
          <cell r="BH278">
            <v>460</v>
          </cell>
          <cell r="BI278">
            <v>0</v>
          </cell>
          <cell r="BJ278">
            <v>0</v>
          </cell>
        </row>
        <row r="279">
          <cell r="A279" t="str">
            <v>5LP</v>
          </cell>
          <cell r="B279" t="str">
            <v>Q18</v>
          </cell>
          <cell r="C279" t="str">
            <v/>
          </cell>
          <cell r="D279" t="str">
            <v/>
          </cell>
          <cell r="E279">
            <v>1</v>
          </cell>
          <cell r="F279">
            <v>1</v>
          </cell>
          <cell r="G279">
            <v>1</v>
          </cell>
          <cell r="H279">
            <v>0</v>
          </cell>
          <cell r="J279">
            <v>0</v>
          </cell>
          <cell r="K279">
            <v>118.018000001</v>
          </cell>
          <cell r="L279">
            <v>646.39150001400003</v>
          </cell>
          <cell r="M279" t="str">
            <v/>
          </cell>
          <cell r="N279">
            <v>1</v>
          </cell>
          <cell r="Q279" t="str">
            <v/>
          </cell>
          <cell r="R279" t="str">
            <v/>
          </cell>
          <cell r="S279">
            <v>144</v>
          </cell>
          <cell r="X279">
            <v>0.98571428571428577</v>
          </cell>
          <cell r="Y279">
            <v>0.95652173913043481</v>
          </cell>
          <cell r="Z279">
            <v>0.8</v>
          </cell>
          <cell r="AA279">
            <v>0</v>
          </cell>
          <cell r="AB279" t="str">
            <v/>
          </cell>
          <cell r="AD279">
            <v>0</v>
          </cell>
          <cell r="AE279">
            <v>77</v>
          </cell>
          <cell r="AF279">
            <v>1</v>
          </cell>
          <cell r="AG279">
            <v>0</v>
          </cell>
          <cell r="AH279" t="str">
            <v/>
          </cell>
          <cell r="AI279">
            <v>2</v>
          </cell>
          <cell r="AJ279">
            <v>30</v>
          </cell>
          <cell r="AK279">
            <v>732.45708358107004</v>
          </cell>
          <cell r="AL279" t="str">
            <v/>
          </cell>
          <cell r="AM279">
            <v>0.39866271204079506</v>
          </cell>
          <cell r="AN279">
            <v>0.86956521739130432</v>
          </cell>
          <cell r="AO279">
            <v>552</v>
          </cell>
          <cell r="AQ279">
            <v>18916</v>
          </cell>
          <cell r="AR279" t="str">
            <v/>
          </cell>
          <cell r="AS279">
            <v>11018</v>
          </cell>
          <cell r="AU279">
            <v>14055</v>
          </cell>
          <cell r="AV279" t="str">
            <v/>
          </cell>
          <cell r="AW279">
            <v>8974</v>
          </cell>
          <cell r="AX279" t="str">
            <v/>
          </cell>
          <cell r="AY279" t="str">
            <v/>
          </cell>
          <cell r="AZ279">
            <v>9151</v>
          </cell>
          <cell r="BA279" t="str">
            <v/>
          </cell>
          <cell r="BB279">
            <v>322.27960001299999</v>
          </cell>
          <cell r="BC279">
            <v>16</v>
          </cell>
          <cell r="BD279">
            <v>461.29100001400002</v>
          </cell>
          <cell r="BE279">
            <v>13</v>
          </cell>
          <cell r="BF279">
            <v>1183.4245000200001</v>
          </cell>
          <cell r="BG279">
            <v>2</v>
          </cell>
          <cell r="BH279">
            <v>246</v>
          </cell>
          <cell r="BI279">
            <v>0</v>
          </cell>
          <cell r="BJ279">
            <v>0</v>
          </cell>
        </row>
        <row r="280">
          <cell r="A280" t="str">
            <v>5LQ</v>
          </cell>
          <cell r="B280" t="str">
            <v>Q19</v>
          </cell>
          <cell r="C280" t="str">
            <v/>
          </cell>
          <cell r="D280" t="str">
            <v/>
          </cell>
          <cell r="E280" t="str">
            <v/>
          </cell>
          <cell r="F280">
            <v>1</v>
          </cell>
          <cell r="G280">
            <v>1</v>
          </cell>
          <cell r="H280">
            <v>0</v>
          </cell>
          <cell r="J280">
            <v>0</v>
          </cell>
          <cell r="K280">
            <v>253.79614496600001</v>
          </cell>
          <cell r="L280">
            <v>6417.0725519779999</v>
          </cell>
          <cell r="M280" t="str">
            <v/>
          </cell>
          <cell r="N280">
            <v>0</v>
          </cell>
          <cell r="Q280" t="str">
            <v/>
          </cell>
          <cell r="R280" t="str">
            <v/>
          </cell>
          <cell r="S280">
            <v>11</v>
          </cell>
          <cell r="X280">
            <v>0.99606299212598426</v>
          </cell>
          <cell r="Y280">
            <v>1</v>
          </cell>
          <cell r="Z280">
            <v>0.90909090909090906</v>
          </cell>
          <cell r="AA280">
            <v>0</v>
          </cell>
          <cell r="AB280" t="str">
            <v/>
          </cell>
          <cell r="AD280">
            <v>14</v>
          </cell>
          <cell r="AE280">
            <v>252</v>
          </cell>
          <cell r="AF280">
            <v>0.65997130559540884</v>
          </cell>
          <cell r="AG280">
            <v>0</v>
          </cell>
          <cell r="AH280" t="str">
            <v/>
          </cell>
          <cell r="AI280">
            <v>6</v>
          </cell>
          <cell r="AJ280">
            <v>931</v>
          </cell>
          <cell r="AK280">
            <v>823.23467170255378</v>
          </cell>
          <cell r="AL280" t="str">
            <v/>
          </cell>
          <cell r="AM280">
            <v>0.16859989913569726</v>
          </cell>
          <cell r="AN280">
            <v>0.55333333333333334</v>
          </cell>
          <cell r="AO280">
            <v>21</v>
          </cell>
          <cell r="AQ280">
            <v>52915</v>
          </cell>
          <cell r="AR280" t="str">
            <v/>
          </cell>
          <cell r="AS280">
            <v>20265</v>
          </cell>
          <cell r="AU280">
            <v>40570</v>
          </cell>
          <cell r="AV280" t="str">
            <v/>
          </cell>
          <cell r="AW280">
            <v>19495</v>
          </cell>
          <cell r="AX280" t="str">
            <v/>
          </cell>
          <cell r="AY280" t="str">
            <v/>
          </cell>
          <cell r="AZ280">
            <v>17831</v>
          </cell>
          <cell r="BA280" t="str">
            <v/>
          </cell>
          <cell r="BB280">
            <v>736.99242373000004</v>
          </cell>
          <cell r="BC280">
            <v>232.47898939999999</v>
          </cell>
          <cell r="BD280">
            <v>854.40956430699998</v>
          </cell>
          <cell r="BE280" t="str">
            <v/>
          </cell>
          <cell r="BF280">
            <v>1350.257731856</v>
          </cell>
          <cell r="BG280" t="str">
            <v/>
          </cell>
          <cell r="BH280">
            <v>1216</v>
          </cell>
          <cell r="BI280">
            <v>1216</v>
          </cell>
          <cell r="BJ280">
            <v>0</v>
          </cell>
        </row>
        <row r="281">
          <cell r="A281" t="str">
            <v>5LR</v>
          </cell>
          <cell r="B281" t="str">
            <v>Q19</v>
          </cell>
          <cell r="C281" t="str">
            <v/>
          </cell>
          <cell r="D281" t="str">
            <v/>
          </cell>
          <cell r="E281" t="str">
            <v/>
          </cell>
          <cell r="F281">
            <v>1</v>
          </cell>
          <cell r="G281">
            <v>1</v>
          </cell>
          <cell r="H281">
            <v>0</v>
          </cell>
          <cell r="J281">
            <v>0</v>
          </cell>
          <cell r="K281">
            <v>6.5633999459999997</v>
          </cell>
          <cell r="L281">
            <v>232.72489935999999</v>
          </cell>
          <cell r="M281" t="str">
            <v/>
          </cell>
          <cell r="N281">
            <v>0</v>
          </cell>
          <cell r="Q281" t="str">
            <v/>
          </cell>
          <cell r="R281" t="str">
            <v/>
          </cell>
          <cell r="S281">
            <v>43</v>
          </cell>
          <cell r="X281">
            <v>1</v>
          </cell>
          <cell r="Y281">
            <v>0.967741935483871</v>
          </cell>
          <cell r="Z281">
            <v>0.61111111111111116</v>
          </cell>
          <cell r="AA281">
            <v>0</v>
          </cell>
          <cell r="AB281" t="str">
            <v/>
          </cell>
          <cell r="AD281">
            <v>143</v>
          </cell>
          <cell r="AE281">
            <v>571</v>
          </cell>
          <cell r="AF281">
            <v>0.90958992573458186</v>
          </cell>
          <cell r="AG281">
            <v>0</v>
          </cell>
          <cell r="AH281" t="str">
            <v/>
          </cell>
          <cell r="AI281">
            <v>4</v>
          </cell>
          <cell r="AJ281">
            <v>96</v>
          </cell>
          <cell r="AK281">
            <v>1179.788585330147</v>
          </cell>
          <cell r="AL281">
            <v>0.19794344473007713</v>
          </cell>
          <cell r="AM281">
            <v>0.19999843021521749</v>
          </cell>
          <cell r="AN281">
            <v>0.2413793103448276</v>
          </cell>
          <cell r="AO281">
            <v>-7168</v>
          </cell>
          <cell r="AQ281">
            <v>36477</v>
          </cell>
          <cell r="AR281" t="str">
            <v/>
          </cell>
          <cell r="AS281">
            <v>11388</v>
          </cell>
          <cell r="AU281">
            <v>32945</v>
          </cell>
          <cell r="AV281" t="str">
            <v/>
          </cell>
          <cell r="AW281">
            <v>18397</v>
          </cell>
          <cell r="AX281" t="str">
            <v/>
          </cell>
          <cell r="AY281" t="str">
            <v/>
          </cell>
          <cell r="AZ281">
            <v>19995</v>
          </cell>
          <cell r="BA281" t="str">
            <v/>
          </cell>
          <cell r="BB281">
            <v>421.43789986500002</v>
          </cell>
          <cell r="BC281">
            <v>3.2369999489999999</v>
          </cell>
          <cell r="BD281">
            <v>701.79959984700008</v>
          </cell>
          <cell r="BE281" t="str">
            <v/>
          </cell>
          <cell r="BF281">
            <v>1269.2960997409998</v>
          </cell>
          <cell r="BG281" t="str">
            <v/>
          </cell>
          <cell r="BH281">
            <v>407</v>
          </cell>
          <cell r="BI281">
            <v>36</v>
          </cell>
          <cell r="BJ281">
            <v>36</v>
          </cell>
        </row>
        <row r="282">
          <cell r="A282" t="str">
            <v>5LT</v>
          </cell>
          <cell r="B282" t="str">
            <v>Q19</v>
          </cell>
          <cell r="C282" t="str">
            <v/>
          </cell>
          <cell r="D282" t="str">
            <v/>
          </cell>
          <cell r="E282">
            <v>1</v>
          </cell>
          <cell r="F282">
            <v>1</v>
          </cell>
          <cell r="G282">
            <v>1</v>
          </cell>
          <cell r="H282">
            <v>0</v>
          </cell>
          <cell r="J282">
            <v>0</v>
          </cell>
          <cell r="K282">
            <v>100.06530176999999</v>
          </cell>
          <cell r="L282">
            <v>2208.8893034299999</v>
          </cell>
          <cell r="M282" t="str">
            <v/>
          </cell>
          <cell r="N282">
            <v>0</v>
          </cell>
          <cell r="Q282" t="str">
            <v/>
          </cell>
          <cell r="R282">
            <v>0.83458646616541354</v>
          </cell>
          <cell r="S282" t="str">
            <v/>
          </cell>
          <cell r="X282">
            <v>1</v>
          </cell>
          <cell r="Y282">
            <v>0.97499999999999998</v>
          </cell>
          <cell r="Z282">
            <v>0.84615384615384615</v>
          </cell>
          <cell r="AA282">
            <v>0</v>
          </cell>
          <cell r="AB282" t="str">
            <v/>
          </cell>
          <cell r="AD282">
            <v>0</v>
          </cell>
          <cell r="AE282">
            <v>124</v>
          </cell>
          <cell r="AF282">
            <v>0.70797831138652212</v>
          </cell>
          <cell r="AG282">
            <v>0</v>
          </cell>
          <cell r="AH282" t="str">
            <v/>
          </cell>
          <cell r="AI282">
            <v>4</v>
          </cell>
          <cell r="AJ282">
            <v>124</v>
          </cell>
          <cell r="AK282">
            <v>701</v>
          </cell>
          <cell r="AL282" t="str">
            <v/>
          </cell>
          <cell r="AM282">
            <v>0.23207027444657194</v>
          </cell>
          <cell r="AN282">
            <v>0.57692307692307687</v>
          </cell>
          <cell r="AO282">
            <v>-3994</v>
          </cell>
          <cell r="AQ282">
            <v>29785</v>
          </cell>
          <cell r="AR282" t="str">
            <v/>
          </cell>
          <cell r="AS282">
            <v>9461</v>
          </cell>
          <cell r="AU282">
            <v>24605</v>
          </cell>
          <cell r="AV282" t="str">
            <v/>
          </cell>
          <cell r="AW282">
            <v>12750</v>
          </cell>
          <cell r="AX282" t="str">
            <v/>
          </cell>
          <cell r="AY282" t="str">
            <v/>
          </cell>
          <cell r="AZ282">
            <v>10053</v>
          </cell>
          <cell r="BA282" t="str">
            <v/>
          </cell>
          <cell r="BB282">
            <v>334.75480490199999</v>
          </cell>
          <cell r="BC282">
            <v>77.325001630000003</v>
          </cell>
          <cell r="BD282">
            <v>503.19660560699998</v>
          </cell>
          <cell r="BE282">
            <v>12</v>
          </cell>
          <cell r="BF282">
            <v>804.14780912200001</v>
          </cell>
          <cell r="BG282">
            <v>2</v>
          </cell>
          <cell r="BH282">
            <v>553</v>
          </cell>
          <cell r="BI282">
            <v>364</v>
          </cell>
          <cell r="BJ282">
            <v>0</v>
          </cell>
        </row>
        <row r="283">
          <cell r="A283" t="str">
            <v>5LV</v>
          </cell>
          <cell r="B283" t="str">
            <v>Q25</v>
          </cell>
          <cell r="C283" t="str">
            <v/>
          </cell>
          <cell r="D283" t="str">
            <v/>
          </cell>
          <cell r="E283" t="str">
            <v/>
          </cell>
          <cell r="F283">
            <v>1</v>
          </cell>
          <cell r="G283">
            <v>1</v>
          </cell>
          <cell r="H283">
            <v>0</v>
          </cell>
          <cell r="J283">
            <v>0</v>
          </cell>
          <cell r="K283">
            <v>6.371999969</v>
          </cell>
          <cell r="L283">
            <v>1921.7569986349999</v>
          </cell>
          <cell r="M283" t="str">
            <v/>
          </cell>
          <cell r="N283">
            <v>0</v>
          </cell>
          <cell r="Q283" t="str">
            <v/>
          </cell>
          <cell r="R283" t="str">
            <v/>
          </cell>
          <cell r="S283">
            <v>1386</v>
          </cell>
          <cell r="X283">
            <v>0.99669966996699666</v>
          </cell>
          <cell r="Y283">
            <v>0.98333333333333328</v>
          </cell>
          <cell r="Z283">
            <v>0.97916666666666663</v>
          </cell>
          <cell r="AA283">
            <v>0</v>
          </cell>
          <cell r="AB283" t="str">
            <v/>
          </cell>
          <cell r="AD283">
            <v>56</v>
          </cell>
          <cell r="AE283">
            <v>433</v>
          </cell>
          <cell r="AF283">
            <v>0.70883027522935782</v>
          </cell>
          <cell r="AG283">
            <v>0</v>
          </cell>
          <cell r="AH283" t="str">
            <v/>
          </cell>
          <cell r="AI283">
            <v>0.4</v>
          </cell>
          <cell r="AJ283">
            <v>40</v>
          </cell>
          <cell r="AK283">
            <v>660.03448009206829</v>
          </cell>
          <cell r="AL283" t="str">
            <v/>
          </cell>
          <cell r="AM283">
            <v>0.28097495515960547</v>
          </cell>
          <cell r="AN283">
            <v>0.60563380281690138</v>
          </cell>
          <cell r="AO283">
            <v>-1967</v>
          </cell>
          <cell r="AQ283">
            <v>44281</v>
          </cell>
          <cell r="AR283" t="str">
            <v/>
          </cell>
          <cell r="AS283">
            <v>6902</v>
          </cell>
          <cell r="AU283">
            <v>42176</v>
          </cell>
          <cell r="AV283" t="str">
            <v/>
          </cell>
          <cell r="AW283">
            <v>35324</v>
          </cell>
          <cell r="AX283" t="str">
            <v/>
          </cell>
          <cell r="AY283" t="str">
            <v/>
          </cell>
          <cell r="AZ283">
            <v>24891</v>
          </cell>
          <cell r="BA283" t="str">
            <v/>
          </cell>
          <cell r="BB283">
            <v>432.30461390900001</v>
          </cell>
          <cell r="BC283" t="str">
            <v/>
          </cell>
          <cell r="BD283">
            <v>345.26798256700005</v>
          </cell>
          <cell r="BE283" t="str">
            <v/>
          </cell>
          <cell r="BF283">
            <v>1423.7517755920001</v>
          </cell>
          <cell r="BG283" t="str">
            <v/>
          </cell>
          <cell r="BH283">
            <v>477</v>
          </cell>
          <cell r="BI283">
            <v>83</v>
          </cell>
          <cell r="BJ283">
            <v>63</v>
          </cell>
        </row>
        <row r="284">
          <cell r="A284" t="str">
            <v>5LW</v>
          </cell>
          <cell r="B284" t="str">
            <v>Q25</v>
          </cell>
          <cell r="C284" t="str">
            <v/>
          </cell>
          <cell r="D284" t="str">
            <v/>
          </cell>
          <cell r="E284" t="str">
            <v/>
          </cell>
          <cell r="F284">
            <v>1</v>
          </cell>
          <cell r="G284">
            <v>1</v>
          </cell>
          <cell r="H284">
            <v>0</v>
          </cell>
          <cell r="J284">
            <v>0</v>
          </cell>
          <cell r="K284">
            <v>17.346199478999999</v>
          </cell>
          <cell r="L284">
            <v>1072.4781802989999</v>
          </cell>
          <cell r="M284" t="str">
            <v/>
          </cell>
          <cell r="N284">
            <v>0</v>
          </cell>
          <cell r="Q284" t="str">
            <v/>
          </cell>
          <cell r="R284" t="str">
            <v/>
          </cell>
          <cell r="S284">
            <v>128</v>
          </cell>
          <cell r="X284">
            <v>1</v>
          </cell>
          <cell r="Y284">
            <v>0.9821428571428571</v>
          </cell>
          <cell r="Z284">
            <v>1</v>
          </cell>
          <cell r="AA284">
            <v>0</v>
          </cell>
          <cell r="AB284" t="str">
            <v/>
          </cell>
          <cell r="AD284">
            <v>55</v>
          </cell>
          <cell r="AE284">
            <v>254</v>
          </cell>
          <cell r="AF284">
            <v>0.85185624481081723</v>
          </cell>
          <cell r="AG284">
            <v>0</v>
          </cell>
          <cell r="AH284" t="str">
            <v/>
          </cell>
          <cell r="AI284">
            <v>3.8</v>
          </cell>
          <cell r="AJ284">
            <v>208</v>
          </cell>
          <cell r="AK284">
            <v>622.42752657605638</v>
          </cell>
          <cell r="AL284">
            <v>0.18723994452149792</v>
          </cell>
          <cell r="AM284">
            <v>0.2805578535429098</v>
          </cell>
          <cell r="AN284">
            <v>0.5714285714285714</v>
          </cell>
          <cell r="AO284">
            <v>-4243</v>
          </cell>
          <cell r="AQ284">
            <v>33080</v>
          </cell>
          <cell r="AR284" t="str">
            <v/>
          </cell>
          <cell r="AS284">
            <v>10833</v>
          </cell>
          <cell r="AU284">
            <v>24254</v>
          </cell>
          <cell r="AV284" t="str">
            <v/>
          </cell>
          <cell r="AW284">
            <v>27249</v>
          </cell>
          <cell r="AX284" t="str">
            <v/>
          </cell>
          <cell r="AY284" t="str">
            <v/>
          </cell>
          <cell r="AZ284">
            <v>18426</v>
          </cell>
          <cell r="BA284" t="str">
            <v/>
          </cell>
          <cell r="BB284">
            <v>315.13518958899999</v>
          </cell>
          <cell r="BC284" t="str">
            <v/>
          </cell>
          <cell r="BD284">
            <v>546.803781286</v>
          </cell>
          <cell r="BE284" t="str">
            <v/>
          </cell>
          <cell r="BF284">
            <v>931.77856766500008</v>
          </cell>
          <cell r="BG284" t="str">
            <v/>
          </cell>
          <cell r="BH284">
            <v>931</v>
          </cell>
          <cell r="BI284">
            <v>608</v>
          </cell>
          <cell r="BJ284">
            <v>27</v>
          </cell>
        </row>
        <row r="285">
          <cell r="A285" t="str">
            <v>5LX</v>
          </cell>
          <cell r="B285" t="str">
            <v>Q17</v>
          </cell>
          <cell r="C285" t="str">
            <v/>
          </cell>
          <cell r="D285" t="str">
            <v/>
          </cell>
          <cell r="E285" t="str">
            <v/>
          </cell>
          <cell r="F285">
            <v>1</v>
          </cell>
          <cell r="G285">
            <v>1</v>
          </cell>
          <cell r="H285">
            <v>0</v>
          </cell>
          <cell r="J285">
            <v>16</v>
          </cell>
          <cell r="K285">
            <v>25.715540542999999</v>
          </cell>
          <cell r="L285">
            <v>2180.8322548750011</v>
          </cell>
          <cell r="M285" t="str">
            <v/>
          </cell>
          <cell r="N285">
            <v>1</v>
          </cell>
          <cell r="Q285" t="str">
            <v/>
          </cell>
          <cell r="R285">
            <v>1</v>
          </cell>
          <cell r="S285">
            <v>314</v>
          </cell>
          <cell r="X285">
            <v>0.99502487562189057</v>
          </cell>
          <cell r="Y285">
            <v>1</v>
          </cell>
          <cell r="Z285">
            <v>0.875</v>
          </cell>
          <cell r="AA285">
            <v>0</v>
          </cell>
          <cell r="AB285" t="str">
            <v/>
          </cell>
          <cell r="AD285">
            <v>0</v>
          </cell>
          <cell r="AE285">
            <v>88</v>
          </cell>
          <cell r="AF285">
            <v>0.88852361028093241</v>
          </cell>
          <cell r="AG285">
            <v>0</v>
          </cell>
          <cell r="AH285" t="str">
            <v/>
          </cell>
          <cell r="AI285">
            <v>5</v>
          </cell>
          <cell r="AJ285">
            <v>428</v>
          </cell>
          <cell r="AK285">
            <v>1213.1092996173682</v>
          </cell>
          <cell r="AL285">
            <v>0.19387755102040816</v>
          </cell>
          <cell r="AM285">
            <v>0.32642382773193801</v>
          </cell>
          <cell r="AN285">
            <v>0.95652173913043481</v>
          </cell>
          <cell r="AO285">
            <v>104</v>
          </cell>
          <cell r="AQ285">
            <v>35665</v>
          </cell>
          <cell r="AR285" t="str">
            <v/>
          </cell>
          <cell r="AS285">
            <v>16501</v>
          </cell>
          <cell r="AU285">
            <v>30146</v>
          </cell>
          <cell r="AV285" t="str">
            <v/>
          </cell>
          <cell r="AW285">
            <v>18677</v>
          </cell>
          <cell r="AX285" t="str">
            <v/>
          </cell>
          <cell r="AY285" t="str">
            <v/>
          </cell>
          <cell r="AZ285">
            <v>17483</v>
          </cell>
          <cell r="BA285" t="str">
            <v/>
          </cell>
          <cell r="BB285">
            <v>239.739829813</v>
          </cell>
          <cell r="BC285">
            <v>1</v>
          </cell>
          <cell r="BD285">
            <v>546.4735931140001</v>
          </cell>
          <cell r="BE285" t="str">
            <v/>
          </cell>
          <cell r="BF285">
            <v>1295.8539510200001</v>
          </cell>
          <cell r="BG285">
            <v>2</v>
          </cell>
          <cell r="BH285">
            <v>332</v>
          </cell>
          <cell r="BI285">
            <v>332</v>
          </cell>
          <cell r="BJ285">
            <v>0</v>
          </cell>
        </row>
        <row r="286">
          <cell r="A286" t="str">
            <v>5LY</v>
          </cell>
          <cell r="B286" t="str">
            <v>Q17</v>
          </cell>
          <cell r="C286" t="str">
            <v/>
          </cell>
          <cell r="D286" t="str">
            <v/>
          </cell>
          <cell r="E286" t="str">
            <v/>
          </cell>
          <cell r="F286">
            <v>1</v>
          </cell>
          <cell r="G286">
            <v>1</v>
          </cell>
          <cell r="H286">
            <v>0</v>
          </cell>
          <cell r="J286">
            <v>21</v>
          </cell>
          <cell r="K286">
            <v>36.297613875000003</v>
          </cell>
          <cell r="L286">
            <v>465.13163873299999</v>
          </cell>
          <cell r="M286">
            <v>25</v>
          </cell>
          <cell r="N286">
            <v>0</v>
          </cell>
          <cell r="Q286">
            <v>1</v>
          </cell>
          <cell r="R286">
            <v>1</v>
          </cell>
          <cell r="S286">
            <v>107</v>
          </cell>
          <cell r="X286">
            <v>1</v>
          </cell>
          <cell r="Y286">
            <v>1</v>
          </cell>
          <cell r="Z286">
            <v>0.96153846153846156</v>
          </cell>
          <cell r="AA286">
            <v>0</v>
          </cell>
          <cell r="AB286" t="str">
            <v/>
          </cell>
          <cell r="AD286">
            <v>0</v>
          </cell>
          <cell r="AE286">
            <v>71</v>
          </cell>
          <cell r="AF286">
            <v>0.62176054829727989</v>
          </cell>
          <cell r="AG286">
            <v>0</v>
          </cell>
          <cell r="AH286" t="str">
            <v/>
          </cell>
          <cell r="AI286">
            <v>0</v>
          </cell>
          <cell r="AJ286">
            <v>0</v>
          </cell>
          <cell r="AK286">
            <v>398.57904635126039</v>
          </cell>
          <cell r="AL286">
            <v>9.9173553719008267E-2</v>
          </cell>
          <cell r="AM286">
            <v>0.20698774347759752</v>
          </cell>
          <cell r="AN286">
            <v>0.5625</v>
          </cell>
          <cell r="AO286">
            <v>739</v>
          </cell>
          <cell r="AQ286">
            <v>24138</v>
          </cell>
          <cell r="AR286" t="str">
            <v/>
          </cell>
          <cell r="AS286">
            <v>10671</v>
          </cell>
          <cell r="AU286">
            <v>21252</v>
          </cell>
          <cell r="AV286" t="str">
            <v/>
          </cell>
          <cell r="AW286">
            <v>14093</v>
          </cell>
          <cell r="AX286" t="str">
            <v/>
          </cell>
          <cell r="AY286" t="str">
            <v/>
          </cell>
          <cell r="AZ286">
            <v>11558</v>
          </cell>
          <cell r="BA286" t="str">
            <v/>
          </cell>
          <cell r="BB286">
            <v>234.44560552999997</v>
          </cell>
          <cell r="BC286">
            <v>3</v>
          </cell>
          <cell r="BD286">
            <v>653.84869694200006</v>
          </cell>
          <cell r="BE286" t="str">
            <v/>
          </cell>
          <cell r="BF286">
            <v>1062.0810788060001</v>
          </cell>
          <cell r="BG286" t="str">
            <v/>
          </cell>
          <cell r="BH286">
            <v>690</v>
          </cell>
          <cell r="BI286">
            <v>690</v>
          </cell>
          <cell r="BJ286">
            <v>0</v>
          </cell>
        </row>
        <row r="287">
          <cell r="A287" t="str">
            <v>5M1</v>
          </cell>
          <cell r="B287" t="str">
            <v>Q27</v>
          </cell>
          <cell r="C287" t="str">
            <v/>
          </cell>
          <cell r="D287" t="str">
            <v/>
          </cell>
          <cell r="E287" t="str">
            <v/>
          </cell>
          <cell r="F287">
            <v>1</v>
          </cell>
          <cell r="G287">
            <v>1</v>
          </cell>
          <cell r="H287">
            <v>2</v>
          </cell>
          <cell r="J287">
            <v>0</v>
          </cell>
          <cell r="K287">
            <v>84.001900000000006</v>
          </cell>
          <cell r="L287">
            <v>1871.9620990479998</v>
          </cell>
          <cell r="M287">
            <v>97</v>
          </cell>
          <cell r="N287">
            <v>0</v>
          </cell>
          <cell r="Q287">
            <v>1</v>
          </cell>
          <cell r="R287">
            <v>1</v>
          </cell>
          <cell r="S287">
            <v>406</v>
          </cell>
          <cell r="X287">
            <v>1</v>
          </cell>
          <cell r="Y287">
            <v>1</v>
          </cell>
          <cell r="Z287">
            <v>1</v>
          </cell>
          <cell r="AA287">
            <v>0</v>
          </cell>
          <cell r="AB287" t="str">
            <v/>
          </cell>
          <cell r="AD287">
            <v>34</v>
          </cell>
          <cell r="AE287">
            <v>867</v>
          </cell>
          <cell r="AF287">
            <v>0.77768729641693812</v>
          </cell>
          <cell r="AG287">
            <v>0</v>
          </cell>
          <cell r="AH287" t="str">
            <v/>
          </cell>
          <cell r="AI287">
            <v>10</v>
          </cell>
          <cell r="AJ287">
            <v>696</v>
          </cell>
          <cell r="AK287">
            <v>738.09257052450755</v>
          </cell>
          <cell r="AL287" t="str">
            <v/>
          </cell>
          <cell r="AM287">
            <v>0.31083758173556469</v>
          </cell>
          <cell r="AN287">
            <v>0.2247191011235955</v>
          </cell>
          <cell r="AO287">
            <v>324</v>
          </cell>
          <cell r="AQ287">
            <v>76086</v>
          </cell>
          <cell r="AR287" t="str">
            <v/>
          </cell>
          <cell r="AS287">
            <v>36180</v>
          </cell>
          <cell r="AU287">
            <v>66892</v>
          </cell>
          <cell r="AV287" t="str">
            <v/>
          </cell>
          <cell r="AW287">
            <v>37094</v>
          </cell>
          <cell r="AX287" t="str">
            <v/>
          </cell>
          <cell r="AY287" t="str">
            <v/>
          </cell>
          <cell r="AZ287">
            <v>35431</v>
          </cell>
          <cell r="BA287" t="str">
            <v/>
          </cell>
          <cell r="BB287">
            <v>1028.205180398</v>
          </cell>
          <cell r="BC287" t="str">
            <v/>
          </cell>
          <cell r="BD287">
            <v>1301.989574206</v>
          </cell>
          <cell r="BE287" t="str">
            <v/>
          </cell>
          <cell r="BF287">
            <v>1680.3431452899999</v>
          </cell>
          <cell r="BG287" t="str">
            <v/>
          </cell>
          <cell r="BH287">
            <v>53</v>
          </cell>
          <cell r="BI287">
            <v>0</v>
          </cell>
          <cell r="BJ287">
            <v>0</v>
          </cell>
        </row>
        <row r="288">
          <cell r="A288" t="str">
            <v>5M2</v>
          </cell>
          <cell r="B288" t="str">
            <v>Q26</v>
          </cell>
          <cell r="C288" t="str">
            <v/>
          </cell>
          <cell r="D288" t="str">
            <v/>
          </cell>
          <cell r="E288">
            <v>1</v>
          </cell>
          <cell r="F288">
            <v>1</v>
          </cell>
          <cell r="G288">
            <v>1</v>
          </cell>
          <cell r="H288">
            <v>46</v>
          </cell>
          <cell r="J288">
            <v>0</v>
          </cell>
          <cell r="K288">
            <v>18.027300001</v>
          </cell>
          <cell r="L288">
            <v>1429.5005826239999</v>
          </cell>
          <cell r="M288">
            <v>25</v>
          </cell>
          <cell r="N288">
            <v>11</v>
          </cell>
          <cell r="Q288">
            <v>1</v>
          </cell>
          <cell r="R288">
            <v>1</v>
          </cell>
          <cell r="S288">
            <v>960</v>
          </cell>
          <cell r="X288">
            <v>1</v>
          </cell>
          <cell r="Y288">
            <v>1</v>
          </cell>
          <cell r="Z288">
            <v>1</v>
          </cell>
          <cell r="AA288">
            <v>0</v>
          </cell>
          <cell r="AB288" t="str">
            <v/>
          </cell>
          <cell r="AD288">
            <v>18</v>
          </cell>
          <cell r="AE288">
            <v>185</v>
          </cell>
          <cell r="AF288">
            <v>0.79929161747343569</v>
          </cell>
          <cell r="AG288">
            <v>1.1441647597254002E-2</v>
          </cell>
          <cell r="AH288" t="str">
            <v/>
          </cell>
          <cell r="AI288">
            <v>2</v>
          </cell>
          <cell r="AJ288">
            <v>0</v>
          </cell>
          <cell r="AK288">
            <v>911.52220369130237</v>
          </cell>
          <cell r="AL288" t="str">
            <v/>
          </cell>
          <cell r="AM288">
            <v>0.28000658043919985</v>
          </cell>
          <cell r="AN288">
            <v>0.12195121951219512</v>
          </cell>
          <cell r="AO288">
            <v>733</v>
          </cell>
          <cell r="AQ288">
            <v>44698</v>
          </cell>
          <cell r="AR288" t="str">
            <v/>
          </cell>
          <cell r="AS288">
            <v>27310</v>
          </cell>
          <cell r="AU288">
            <v>39879</v>
          </cell>
          <cell r="AV288" t="str">
            <v/>
          </cell>
          <cell r="AW288">
            <v>37449</v>
          </cell>
          <cell r="AX288" t="str">
            <v/>
          </cell>
          <cell r="AY288" t="str">
            <v/>
          </cell>
          <cell r="AZ288">
            <v>24192</v>
          </cell>
          <cell r="BA288" t="str">
            <v/>
          </cell>
          <cell r="BB288">
            <v>505.60846388499999</v>
          </cell>
          <cell r="BC288">
            <v>3</v>
          </cell>
          <cell r="BD288">
            <v>1210.0126511240001</v>
          </cell>
          <cell r="BE288" t="str">
            <v/>
          </cell>
          <cell r="BF288">
            <v>2283.795835805</v>
          </cell>
          <cell r="BG288" t="str">
            <v/>
          </cell>
          <cell r="BH288">
            <v>154</v>
          </cell>
          <cell r="BI288">
            <v>4</v>
          </cell>
          <cell r="BJ288">
            <v>4</v>
          </cell>
        </row>
        <row r="289">
          <cell r="A289" t="str">
            <v>5M3</v>
          </cell>
          <cell r="B289" t="str">
            <v>Q27</v>
          </cell>
          <cell r="C289" t="str">
            <v/>
          </cell>
          <cell r="D289" t="str">
            <v/>
          </cell>
          <cell r="E289">
            <v>1</v>
          </cell>
          <cell r="F289">
            <v>1</v>
          </cell>
          <cell r="G289">
            <v>1</v>
          </cell>
          <cell r="H289">
            <v>0</v>
          </cell>
          <cell r="J289">
            <v>0</v>
          </cell>
          <cell r="K289">
            <v>58.787899981999999</v>
          </cell>
          <cell r="L289">
            <v>1534.6206568100001</v>
          </cell>
          <cell r="M289" t="str">
            <v/>
          </cell>
          <cell r="N289">
            <v>0</v>
          </cell>
          <cell r="Q289" t="str">
            <v/>
          </cell>
          <cell r="R289">
            <v>1</v>
          </cell>
          <cell r="S289">
            <v>349</v>
          </cell>
          <cell r="X289">
            <v>1</v>
          </cell>
          <cell r="Y289">
            <v>0.99019607843137258</v>
          </cell>
          <cell r="Z289">
            <v>1</v>
          </cell>
          <cell r="AA289">
            <v>0</v>
          </cell>
          <cell r="AB289" t="str">
            <v/>
          </cell>
          <cell r="AD289">
            <v>58</v>
          </cell>
          <cell r="AE289">
            <v>328</v>
          </cell>
          <cell r="AF289">
            <v>0.33111129176489718</v>
          </cell>
          <cell r="AG289">
            <v>0</v>
          </cell>
          <cell r="AH289" t="str">
            <v/>
          </cell>
          <cell r="AI289">
            <v>13</v>
          </cell>
          <cell r="AJ289">
            <v>321</v>
          </cell>
          <cell r="AK289">
            <v>1028.8603624885654</v>
          </cell>
          <cell r="AL289">
            <v>0.18668252080856124</v>
          </cell>
          <cell r="AM289">
            <v>0.31030158832229437</v>
          </cell>
          <cell r="AN289">
            <v>0.42372881355932202</v>
          </cell>
          <cell r="AO289">
            <v>3634</v>
          </cell>
          <cell r="AQ289">
            <v>50045</v>
          </cell>
          <cell r="AR289" t="str">
            <v/>
          </cell>
          <cell r="AS289">
            <v>22257</v>
          </cell>
          <cell r="AU289">
            <v>51760</v>
          </cell>
          <cell r="AV289" t="str">
            <v/>
          </cell>
          <cell r="AW289">
            <v>29933</v>
          </cell>
          <cell r="AX289" t="str">
            <v/>
          </cell>
          <cell r="AY289" t="str">
            <v/>
          </cell>
          <cell r="AZ289">
            <v>27513</v>
          </cell>
          <cell r="BA289" t="str">
            <v/>
          </cell>
          <cell r="BB289">
            <v>466.68310002999999</v>
          </cell>
          <cell r="BC289" t="str">
            <v/>
          </cell>
          <cell r="BD289">
            <v>1073.3290546640001</v>
          </cell>
          <cell r="BE289">
            <v>2.9999998999999999E-2</v>
          </cell>
          <cell r="BF289">
            <v>1757.9850478559999</v>
          </cell>
          <cell r="BG289" t="str">
            <v/>
          </cell>
          <cell r="BH289">
            <v>375</v>
          </cell>
          <cell r="BI289">
            <v>375</v>
          </cell>
          <cell r="BJ289">
            <v>0</v>
          </cell>
        </row>
        <row r="290">
          <cell r="A290" t="str">
            <v>5M5</v>
          </cell>
          <cell r="B290" t="str">
            <v>Q15</v>
          </cell>
          <cell r="C290" t="str">
            <v/>
          </cell>
          <cell r="D290" t="str">
            <v/>
          </cell>
          <cell r="E290">
            <v>1</v>
          </cell>
          <cell r="F290">
            <v>1</v>
          </cell>
          <cell r="G290">
            <v>1</v>
          </cell>
          <cell r="H290">
            <v>0</v>
          </cell>
          <cell r="J290">
            <v>0</v>
          </cell>
          <cell r="K290">
            <v>120.54000207999999</v>
          </cell>
          <cell r="L290">
            <v>684.72000400000002</v>
          </cell>
          <cell r="M290" t="str">
            <v/>
          </cell>
          <cell r="N290">
            <v>0</v>
          </cell>
          <cell r="Q290" t="str">
            <v/>
          </cell>
          <cell r="R290" t="str">
            <v/>
          </cell>
          <cell r="S290">
            <v>69</v>
          </cell>
          <cell r="X290">
            <v>1</v>
          </cell>
          <cell r="Y290">
            <v>1</v>
          </cell>
          <cell r="Z290">
            <v>0.86111111111111116</v>
          </cell>
          <cell r="AA290">
            <v>0</v>
          </cell>
          <cell r="AB290" t="str">
            <v/>
          </cell>
          <cell r="AD290">
            <v>15</v>
          </cell>
          <cell r="AE290">
            <v>165</v>
          </cell>
          <cell r="AF290">
            <v>0.80196578085183834</v>
          </cell>
          <cell r="AG290">
            <v>0</v>
          </cell>
          <cell r="AH290" t="str">
            <v/>
          </cell>
          <cell r="AI290">
            <v>5</v>
          </cell>
          <cell r="AJ290">
            <v>176</v>
          </cell>
          <cell r="AK290">
            <v>949.62371255125163</v>
          </cell>
          <cell r="AL290">
            <v>0.195822454308094</v>
          </cell>
          <cell r="AM290" t="str">
            <v/>
          </cell>
          <cell r="AN290">
            <v>0.27027027027027029</v>
          </cell>
          <cell r="AO290">
            <v>0</v>
          </cell>
          <cell r="AQ290">
            <v>37111</v>
          </cell>
          <cell r="AR290" t="str">
            <v/>
          </cell>
          <cell r="AS290">
            <v>25327</v>
          </cell>
          <cell r="AU290">
            <v>26993</v>
          </cell>
          <cell r="AV290" t="str">
            <v/>
          </cell>
          <cell r="AW290">
            <v>20867</v>
          </cell>
          <cell r="AX290" t="str">
            <v/>
          </cell>
          <cell r="AY290" t="str">
            <v/>
          </cell>
          <cell r="AZ290">
            <v>19259</v>
          </cell>
          <cell r="BA290" t="str">
            <v/>
          </cell>
          <cell r="BB290">
            <v>368.464803717</v>
          </cell>
          <cell r="BC290">
            <v>22</v>
          </cell>
          <cell r="BD290">
            <v>687.76330892999999</v>
          </cell>
          <cell r="BE290" t="str">
            <v/>
          </cell>
          <cell r="BF290">
            <v>989.39421393199996</v>
          </cell>
          <cell r="BG290" t="str">
            <v/>
          </cell>
          <cell r="BH290">
            <v>259</v>
          </cell>
          <cell r="BI290">
            <v>1</v>
          </cell>
          <cell r="BJ290">
            <v>1</v>
          </cell>
        </row>
        <row r="291">
          <cell r="A291" t="str">
            <v>5M6</v>
          </cell>
          <cell r="B291" t="str">
            <v>Q08</v>
          </cell>
          <cell r="C291" t="str">
            <v/>
          </cell>
          <cell r="D291" t="str">
            <v/>
          </cell>
          <cell r="E291">
            <v>1</v>
          </cell>
          <cell r="F291">
            <v>1</v>
          </cell>
          <cell r="G291">
            <v>1</v>
          </cell>
          <cell r="H291">
            <v>0</v>
          </cell>
          <cell r="J291">
            <v>0</v>
          </cell>
          <cell r="K291">
            <v>113.41499994900001</v>
          </cell>
          <cell r="L291">
            <v>327.8874997179999</v>
          </cell>
          <cell r="M291" t="str">
            <v/>
          </cell>
          <cell r="N291">
            <v>0</v>
          </cell>
          <cell r="Q291" t="str">
            <v/>
          </cell>
          <cell r="R291" t="str">
            <v/>
          </cell>
          <cell r="S291">
            <v>306</v>
          </cell>
          <cell r="X291">
            <v>1</v>
          </cell>
          <cell r="Y291">
            <v>1</v>
          </cell>
          <cell r="Z291">
            <v>0.92307692307692313</v>
          </cell>
          <cell r="AA291">
            <v>0</v>
          </cell>
          <cell r="AB291" t="str">
            <v/>
          </cell>
          <cell r="AD291">
            <v>0</v>
          </cell>
          <cell r="AE291">
            <v>133</v>
          </cell>
          <cell r="AF291">
            <v>1</v>
          </cell>
          <cell r="AG291">
            <v>0</v>
          </cell>
          <cell r="AH291" t="str">
            <v/>
          </cell>
          <cell r="AI291">
            <v>4</v>
          </cell>
          <cell r="AJ291">
            <v>109</v>
          </cell>
          <cell r="AK291">
            <v>381.3718644249879</v>
          </cell>
          <cell r="AL291">
            <v>5.4487179487179488E-2</v>
          </cell>
          <cell r="AM291">
            <v>0.24385054732645622</v>
          </cell>
          <cell r="AN291">
            <v>0.69354838709677424</v>
          </cell>
          <cell r="AO291">
            <v>1751</v>
          </cell>
          <cell r="AQ291">
            <v>35691</v>
          </cell>
          <cell r="AR291" t="str">
            <v/>
          </cell>
          <cell r="AS291">
            <v>18351</v>
          </cell>
          <cell r="AU291">
            <v>30485</v>
          </cell>
          <cell r="AV291" t="str">
            <v/>
          </cell>
          <cell r="AW291">
            <v>13949</v>
          </cell>
          <cell r="AX291" t="str">
            <v/>
          </cell>
          <cell r="AY291" t="str">
            <v/>
          </cell>
          <cell r="AZ291">
            <v>12443</v>
          </cell>
          <cell r="BA291" t="str">
            <v/>
          </cell>
          <cell r="BB291">
            <v>306.81062263800004</v>
          </cell>
          <cell r="BC291" t="str">
            <v/>
          </cell>
          <cell r="BD291">
            <v>751.8530605169999</v>
          </cell>
          <cell r="BE291" t="str">
            <v/>
          </cell>
          <cell r="BF291">
            <v>1521.5933071360002</v>
          </cell>
          <cell r="BG291" t="str">
            <v/>
          </cell>
          <cell r="BH291">
            <v>19</v>
          </cell>
          <cell r="BI291">
            <v>15</v>
          </cell>
          <cell r="BJ291">
            <v>15</v>
          </cell>
        </row>
        <row r="292">
          <cell r="A292" t="str">
            <v>5M7</v>
          </cell>
          <cell r="B292" t="str">
            <v>Q08</v>
          </cell>
          <cell r="C292" t="str">
            <v/>
          </cell>
          <cell r="D292" t="str">
            <v/>
          </cell>
          <cell r="E292" t="str">
            <v/>
          </cell>
          <cell r="F292">
            <v>1</v>
          </cell>
          <cell r="G292">
            <v>1</v>
          </cell>
          <cell r="H292">
            <v>0</v>
          </cell>
          <cell r="J292">
            <v>0</v>
          </cell>
          <cell r="K292">
            <v>48.470040607000001</v>
          </cell>
          <cell r="L292">
            <v>1177.57076342</v>
          </cell>
          <cell r="M292" t="str">
            <v/>
          </cell>
          <cell r="N292">
            <v>0</v>
          </cell>
          <cell r="Q292" t="str">
            <v/>
          </cell>
          <cell r="R292" t="str">
            <v/>
          </cell>
          <cell r="S292">
            <v>150</v>
          </cell>
          <cell r="X292">
            <v>1</v>
          </cell>
          <cell r="Y292">
            <v>1</v>
          </cell>
          <cell r="Z292">
            <v>0.96551724137931039</v>
          </cell>
          <cell r="AA292">
            <v>0</v>
          </cell>
          <cell r="AB292" t="str">
            <v/>
          </cell>
          <cell r="AD292">
            <v>77</v>
          </cell>
          <cell r="AE292">
            <v>280</v>
          </cell>
          <cell r="AF292">
            <v>0.87404351087771948</v>
          </cell>
          <cell r="AG292">
            <v>0</v>
          </cell>
          <cell r="AH292" t="str">
            <v/>
          </cell>
          <cell r="AI292">
            <v>2</v>
          </cell>
          <cell r="AJ292">
            <v>160</v>
          </cell>
          <cell r="AK292">
            <v>416.05104096709198</v>
          </cell>
          <cell r="AL292" t="str">
            <v/>
          </cell>
          <cell r="AM292">
            <v>0.30108161777560805</v>
          </cell>
          <cell r="AN292">
            <v>0.74375000000000002</v>
          </cell>
          <cell r="AO292">
            <v>-6708</v>
          </cell>
          <cell r="AQ292">
            <v>76304</v>
          </cell>
          <cell r="AR292" t="str">
            <v/>
          </cell>
          <cell r="AS292">
            <v>31352</v>
          </cell>
          <cell r="AU292">
            <v>58400</v>
          </cell>
          <cell r="AV292" t="str">
            <v/>
          </cell>
          <cell r="AW292">
            <v>35686</v>
          </cell>
          <cell r="AX292" t="str">
            <v/>
          </cell>
          <cell r="AY292" t="str">
            <v/>
          </cell>
          <cell r="AZ292">
            <v>28096</v>
          </cell>
          <cell r="BA292" t="str">
            <v/>
          </cell>
          <cell r="BB292">
            <v>729.02605952599993</v>
          </cell>
          <cell r="BC292" t="str">
            <v/>
          </cell>
          <cell r="BD292">
            <v>1639.2497881469999</v>
          </cell>
          <cell r="BE292">
            <v>34</v>
          </cell>
          <cell r="BF292">
            <v>3057.9865228660001</v>
          </cell>
          <cell r="BG292" t="str">
            <v/>
          </cell>
          <cell r="BH292">
            <v>30</v>
          </cell>
          <cell r="BI292">
            <v>206</v>
          </cell>
          <cell r="BJ292">
            <v>0</v>
          </cell>
        </row>
        <row r="293">
          <cell r="A293" t="str">
            <v>5M8</v>
          </cell>
          <cell r="B293" t="str">
            <v>Q20</v>
          </cell>
          <cell r="C293" t="str">
            <v/>
          </cell>
          <cell r="D293" t="str">
            <v/>
          </cell>
          <cell r="E293">
            <v>1</v>
          </cell>
          <cell r="F293">
            <v>1</v>
          </cell>
          <cell r="G293">
            <v>1</v>
          </cell>
          <cell r="H293">
            <v>0</v>
          </cell>
          <cell r="J293">
            <v>1</v>
          </cell>
          <cell r="K293">
            <v>19.006</v>
          </cell>
          <cell r="L293">
            <v>468.98487417299998</v>
          </cell>
          <cell r="M293" t="str">
            <v/>
          </cell>
          <cell r="N293">
            <v>0</v>
          </cell>
          <cell r="Q293" t="str">
            <v/>
          </cell>
          <cell r="R293" t="str">
            <v/>
          </cell>
          <cell r="S293">
            <v>23</v>
          </cell>
          <cell r="X293">
            <v>1</v>
          </cell>
          <cell r="Y293">
            <v>1</v>
          </cell>
          <cell r="Z293">
            <v>0.90476190476190477</v>
          </cell>
          <cell r="AA293">
            <v>0</v>
          </cell>
          <cell r="AB293" t="str">
            <v/>
          </cell>
          <cell r="AD293">
            <v>40</v>
          </cell>
          <cell r="AE293">
            <v>110</v>
          </cell>
          <cell r="AF293">
            <v>0.42247322869297343</v>
          </cell>
          <cell r="AG293">
            <v>0</v>
          </cell>
          <cell r="AH293" t="str">
            <v/>
          </cell>
          <cell r="AI293">
            <v>0</v>
          </cell>
          <cell r="AJ293">
            <v>0</v>
          </cell>
          <cell r="AK293">
            <v>820.35657145771052</v>
          </cell>
          <cell r="AL293">
            <v>0.15789473684210525</v>
          </cell>
          <cell r="AM293">
            <v>0.2728148584274474</v>
          </cell>
          <cell r="AN293">
            <v>0.52941176470588236</v>
          </cell>
          <cell r="AO293">
            <v>-4213</v>
          </cell>
          <cell r="AQ293">
            <v>33230</v>
          </cell>
          <cell r="AR293" t="str">
            <v/>
          </cell>
          <cell r="AS293">
            <v>17310</v>
          </cell>
          <cell r="AU293">
            <v>29914</v>
          </cell>
          <cell r="AV293" t="str">
            <v/>
          </cell>
          <cell r="AW293">
            <v>26930</v>
          </cell>
          <cell r="AX293" t="str">
            <v/>
          </cell>
          <cell r="AY293" t="str">
            <v/>
          </cell>
          <cell r="AZ293">
            <v>16362</v>
          </cell>
          <cell r="BA293" t="str">
            <v/>
          </cell>
          <cell r="BB293">
            <v>405.09319999799999</v>
          </cell>
          <cell r="BC293">
            <v>6</v>
          </cell>
          <cell r="BD293">
            <v>913.096999998</v>
          </cell>
          <cell r="BE293" t="str">
            <v/>
          </cell>
          <cell r="BF293">
            <v>1241.141499996</v>
          </cell>
          <cell r="BG293" t="str">
            <v/>
          </cell>
          <cell r="BH293">
            <v>22</v>
          </cell>
          <cell r="BI293">
            <v>22</v>
          </cell>
          <cell r="BJ293">
            <v>22</v>
          </cell>
        </row>
        <row r="294">
          <cell r="A294" t="str">
            <v>5M9</v>
          </cell>
          <cell r="B294" t="str">
            <v>Q28</v>
          </cell>
          <cell r="C294" t="str">
            <v/>
          </cell>
          <cell r="D294" t="str">
            <v/>
          </cell>
          <cell r="E294" t="str">
            <v/>
          </cell>
          <cell r="F294">
            <v>1</v>
          </cell>
          <cell r="G294">
            <v>1</v>
          </cell>
          <cell r="H294">
            <v>0</v>
          </cell>
          <cell r="J294">
            <v>0</v>
          </cell>
          <cell r="K294">
            <v>35.045999999000003</v>
          </cell>
          <cell r="L294">
            <v>445.08149999900002</v>
          </cell>
          <cell r="M294" t="str">
            <v/>
          </cell>
          <cell r="N294">
            <v>1</v>
          </cell>
          <cell r="Q294" t="str">
            <v/>
          </cell>
          <cell r="R294" t="str">
            <v/>
          </cell>
          <cell r="S294">
            <v>168</v>
          </cell>
          <cell r="X294">
            <v>1</v>
          </cell>
          <cell r="Y294">
            <v>1</v>
          </cell>
          <cell r="Z294">
            <v>0.9285714285714286</v>
          </cell>
          <cell r="AA294">
            <v>0</v>
          </cell>
          <cell r="AB294" t="str">
            <v/>
          </cell>
          <cell r="AD294">
            <v>37</v>
          </cell>
          <cell r="AE294">
            <v>417</v>
          </cell>
          <cell r="AF294">
            <v>1</v>
          </cell>
          <cell r="AG294">
            <v>0</v>
          </cell>
          <cell r="AH294" t="str">
            <v/>
          </cell>
          <cell r="AI294">
            <v>2</v>
          </cell>
          <cell r="AJ294">
            <v>26</v>
          </cell>
          <cell r="AK294">
            <v>720.61314598317176</v>
          </cell>
          <cell r="AL294">
            <v>0.21825396825396826</v>
          </cell>
          <cell r="AM294">
            <v>0.42602136296893445</v>
          </cell>
          <cell r="AN294">
            <v>0.33333333333333331</v>
          </cell>
          <cell r="AO294">
            <v>0</v>
          </cell>
          <cell r="AQ294">
            <v>17032</v>
          </cell>
          <cell r="AR294" t="str">
            <v/>
          </cell>
          <cell r="AS294">
            <v>10831</v>
          </cell>
          <cell r="AU294">
            <v>14259</v>
          </cell>
          <cell r="AV294" t="str">
            <v/>
          </cell>
          <cell r="AW294">
            <v>8375</v>
          </cell>
          <cell r="AX294" t="str">
            <v/>
          </cell>
          <cell r="AY294" t="str">
            <v/>
          </cell>
          <cell r="AZ294">
            <v>7305</v>
          </cell>
          <cell r="BA294" t="str">
            <v/>
          </cell>
          <cell r="BB294">
            <v>188.28479999299998</v>
          </cell>
          <cell r="BC294">
            <v>1</v>
          </cell>
          <cell r="BD294">
            <v>267.33179999200001</v>
          </cell>
          <cell r="BE294" t="str">
            <v/>
          </cell>
          <cell r="BF294">
            <v>613.310299966</v>
          </cell>
          <cell r="BG294" t="str">
            <v/>
          </cell>
          <cell r="BH294">
            <v>2</v>
          </cell>
          <cell r="BI294">
            <v>0</v>
          </cell>
          <cell r="BJ294">
            <v>0</v>
          </cell>
        </row>
        <row r="295">
          <cell r="A295" t="str">
            <v>5MA</v>
          </cell>
          <cell r="B295" t="str">
            <v>Q19</v>
          </cell>
          <cell r="C295" t="str">
            <v/>
          </cell>
          <cell r="D295" t="str">
            <v/>
          </cell>
          <cell r="E295" t="str">
            <v/>
          </cell>
          <cell r="F295">
            <v>1</v>
          </cell>
          <cell r="G295">
            <v>1</v>
          </cell>
          <cell r="H295">
            <v>0</v>
          </cell>
          <cell r="J295">
            <v>4</v>
          </cell>
          <cell r="K295">
            <v>55.999518347400006</v>
          </cell>
          <cell r="L295">
            <v>1887.0305531973002</v>
          </cell>
          <cell r="M295" t="str">
            <v/>
          </cell>
          <cell r="N295">
            <v>0</v>
          </cell>
          <cell r="Q295" t="str">
            <v/>
          </cell>
          <cell r="R295" t="str">
            <v/>
          </cell>
          <cell r="S295">
            <v>137</v>
          </cell>
          <cell r="X295">
            <v>1</v>
          </cell>
          <cell r="Y295">
            <v>0.97142857142857142</v>
          </cell>
          <cell r="Z295">
            <v>1</v>
          </cell>
          <cell r="AA295">
            <v>0</v>
          </cell>
          <cell r="AB295" t="str">
            <v/>
          </cell>
          <cell r="AD295">
            <v>0</v>
          </cell>
          <cell r="AE295">
            <v>90</v>
          </cell>
          <cell r="AF295">
            <v>3.190830235439901E-2</v>
          </cell>
          <cell r="AG295">
            <v>0</v>
          </cell>
          <cell r="AH295" t="str">
            <v/>
          </cell>
          <cell r="AI295">
            <v>3</v>
          </cell>
          <cell r="AJ295">
            <v>677</v>
          </cell>
          <cell r="AK295">
            <v>1028.5042609462239</v>
          </cell>
          <cell r="AL295" t="str">
            <v/>
          </cell>
          <cell r="AM295" t="str">
            <v/>
          </cell>
          <cell r="AN295">
            <v>0.18181818181818182</v>
          </cell>
          <cell r="AO295">
            <v>142</v>
          </cell>
          <cell r="AQ295">
            <v>20574</v>
          </cell>
          <cell r="AR295" t="str">
            <v/>
          </cell>
          <cell r="AS295">
            <v>9911</v>
          </cell>
          <cell r="AU295">
            <v>16454</v>
          </cell>
          <cell r="AV295" t="str">
            <v/>
          </cell>
          <cell r="AW295">
            <v>9825</v>
          </cell>
          <cell r="AX295" t="str">
            <v/>
          </cell>
          <cell r="AY295" t="str">
            <v/>
          </cell>
          <cell r="AZ295">
            <v>9367</v>
          </cell>
          <cell r="BA295" t="str">
            <v/>
          </cell>
          <cell r="BB295">
            <v>152.16024073499997</v>
          </cell>
          <cell r="BC295">
            <v>0.89700002000000001</v>
          </cell>
          <cell r="BD295">
            <v>454.558923359</v>
          </cell>
          <cell r="BE295" t="str">
            <v/>
          </cell>
          <cell r="BF295">
            <v>666.35825667699999</v>
          </cell>
          <cell r="BG295" t="str">
            <v/>
          </cell>
          <cell r="BH295">
            <v>1046</v>
          </cell>
          <cell r="BI295">
            <v>2717</v>
          </cell>
          <cell r="BJ295">
            <v>0</v>
          </cell>
        </row>
        <row r="296">
          <cell r="A296" t="str">
            <v>5MC</v>
          </cell>
          <cell r="B296" t="str">
            <v>Q19</v>
          </cell>
          <cell r="C296" t="str">
            <v/>
          </cell>
          <cell r="D296" t="str">
            <v/>
          </cell>
          <cell r="E296" t="str">
            <v/>
          </cell>
          <cell r="F296">
            <v>1</v>
          </cell>
          <cell r="G296">
            <v>1</v>
          </cell>
          <cell r="H296">
            <v>0</v>
          </cell>
          <cell r="J296">
            <v>1</v>
          </cell>
          <cell r="K296">
            <v>34.566441122999997</v>
          </cell>
          <cell r="L296">
            <v>1407.2877824129998</v>
          </cell>
          <cell r="M296" t="str">
            <v/>
          </cell>
          <cell r="N296">
            <v>0</v>
          </cell>
          <cell r="Q296" t="str">
            <v/>
          </cell>
          <cell r="R296" t="str">
            <v/>
          </cell>
          <cell r="S296">
            <v>220</v>
          </cell>
          <cell r="X296">
            <v>1</v>
          </cell>
          <cell r="Y296">
            <v>1</v>
          </cell>
          <cell r="Z296">
            <v>1</v>
          </cell>
          <cell r="AA296">
            <v>0</v>
          </cell>
          <cell r="AB296" t="str">
            <v/>
          </cell>
          <cell r="AD296">
            <v>0</v>
          </cell>
          <cell r="AE296">
            <v>62</v>
          </cell>
          <cell r="AF296">
            <v>0.86962709934528892</v>
          </cell>
          <cell r="AG296">
            <v>0</v>
          </cell>
          <cell r="AH296" t="str">
            <v/>
          </cell>
          <cell r="AI296">
            <v>4</v>
          </cell>
          <cell r="AJ296">
            <v>132</v>
          </cell>
          <cell r="AK296">
            <v>811.29139808846401</v>
          </cell>
          <cell r="AL296" t="str">
            <v/>
          </cell>
          <cell r="AM296">
            <v>0.24661844301684455</v>
          </cell>
          <cell r="AN296">
            <v>0.45454545454545453</v>
          </cell>
          <cell r="AO296">
            <v>-590</v>
          </cell>
          <cell r="AQ296">
            <v>22194</v>
          </cell>
          <cell r="AR296" t="str">
            <v/>
          </cell>
          <cell r="AS296">
            <v>9790</v>
          </cell>
          <cell r="AU296">
            <v>18593</v>
          </cell>
          <cell r="AV296" t="str">
            <v/>
          </cell>
          <cell r="AW296">
            <v>11571</v>
          </cell>
          <cell r="AX296" t="str">
            <v/>
          </cell>
          <cell r="AY296" t="str">
            <v/>
          </cell>
          <cell r="AZ296">
            <v>8269</v>
          </cell>
          <cell r="BA296" t="str">
            <v/>
          </cell>
          <cell r="BB296">
            <v>162.06126877900002</v>
          </cell>
          <cell r="BC296">
            <v>2.3400000200000002</v>
          </cell>
          <cell r="BD296">
            <v>419.70896838000004</v>
          </cell>
          <cell r="BE296">
            <v>13.950000210000001</v>
          </cell>
          <cell r="BF296">
            <v>854.74327967799991</v>
          </cell>
          <cell r="BG296">
            <v>0.10000000100000001</v>
          </cell>
          <cell r="BH296">
            <v>536</v>
          </cell>
          <cell r="BI296">
            <v>103</v>
          </cell>
          <cell r="BJ296">
            <v>0</v>
          </cell>
        </row>
        <row r="297">
          <cell r="A297" t="str">
            <v>5MD</v>
          </cell>
          <cell r="B297" t="str">
            <v>Q28</v>
          </cell>
          <cell r="C297" t="str">
            <v/>
          </cell>
          <cell r="D297" t="str">
            <v/>
          </cell>
          <cell r="E297">
            <v>1</v>
          </cell>
          <cell r="F297">
            <v>1</v>
          </cell>
          <cell r="G297">
            <v>1</v>
          </cell>
          <cell r="H297">
            <v>0</v>
          </cell>
          <cell r="J297">
            <v>1</v>
          </cell>
          <cell r="K297">
            <v>123.02920000100001</v>
          </cell>
          <cell r="L297">
            <v>1278.3502809549996</v>
          </cell>
          <cell r="M297" t="str">
            <v/>
          </cell>
          <cell r="N297">
            <v>0</v>
          </cell>
          <cell r="Q297" t="str">
            <v/>
          </cell>
          <cell r="R297">
            <v>0.971830985915493</v>
          </cell>
          <cell r="S297">
            <v>539</v>
          </cell>
          <cell r="X297">
            <v>1</v>
          </cell>
          <cell r="Y297">
            <v>1</v>
          </cell>
          <cell r="Z297">
            <v>0.89830508474576276</v>
          </cell>
          <cell r="AA297">
            <v>0</v>
          </cell>
          <cell r="AB297" t="str">
            <v/>
          </cell>
          <cell r="AD297">
            <v>0</v>
          </cell>
          <cell r="AE297">
            <v>729</v>
          </cell>
          <cell r="AF297">
            <v>0.99499457745891384</v>
          </cell>
          <cell r="AG297">
            <v>0</v>
          </cell>
          <cell r="AH297" t="str">
            <v/>
          </cell>
          <cell r="AI297">
            <v>7</v>
          </cell>
          <cell r="AJ297">
            <v>451</v>
          </cell>
          <cell r="AK297">
            <v>1025.7569839866794</v>
          </cell>
          <cell r="AL297">
            <v>0.17445482866043613</v>
          </cell>
          <cell r="AM297">
            <v>0.29700003031037825</v>
          </cell>
          <cell r="AN297">
            <v>0.20588235294117646</v>
          </cell>
          <cell r="AO297">
            <v>-2900</v>
          </cell>
          <cell r="AQ297">
            <v>64098</v>
          </cell>
          <cell r="AR297" t="str">
            <v/>
          </cell>
          <cell r="AS297">
            <v>46172</v>
          </cell>
          <cell r="AU297">
            <v>54768</v>
          </cell>
          <cell r="AV297" t="str">
            <v/>
          </cell>
          <cell r="AW297">
            <v>26017</v>
          </cell>
          <cell r="AX297" t="str">
            <v/>
          </cell>
          <cell r="AY297" t="str">
            <v/>
          </cell>
          <cell r="AZ297">
            <v>28966</v>
          </cell>
          <cell r="BA297" t="str">
            <v/>
          </cell>
          <cell r="BB297">
            <v>718.41620000700004</v>
          </cell>
          <cell r="BC297">
            <v>6</v>
          </cell>
          <cell r="BD297">
            <v>977.61990001099991</v>
          </cell>
          <cell r="BE297" t="str">
            <v/>
          </cell>
          <cell r="BF297">
            <v>1841.2856000219999</v>
          </cell>
          <cell r="BG297" t="str">
            <v/>
          </cell>
          <cell r="BH297">
            <v>49</v>
          </cell>
          <cell r="BI297">
            <v>0</v>
          </cell>
          <cell r="BJ297">
            <v>0</v>
          </cell>
        </row>
        <row r="298">
          <cell r="A298" t="str">
            <v>5ME</v>
          </cell>
          <cell r="B298" t="str">
            <v>Q26</v>
          </cell>
          <cell r="C298" t="str">
            <v/>
          </cell>
          <cell r="D298" t="str">
            <v/>
          </cell>
          <cell r="E298" t="str">
            <v/>
          </cell>
          <cell r="F298">
            <v>0.92027479943584223</v>
          </cell>
          <cell r="G298">
            <v>0.9490058993918622</v>
          </cell>
          <cell r="H298">
            <v>0</v>
          </cell>
          <cell r="J298">
            <v>0</v>
          </cell>
          <cell r="K298">
            <v>2.0059999999999998</v>
          </cell>
          <cell r="L298">
            <v>1905.0335</v>
          </cell>
          <cell r="M298" t="str">
            <v/>
          </cell>
          <cell r="N298">
            <v>0</v>
          </cell>
          <cell r="Q298">
            <v>1</v>
          </cell>
          <cell r="R298">
            <v>1</v>
          </cell>
          <cell r="S298">
            <v>231</v>
          </cell>
          <cell r="X298">
            <v>1</v>
          </cell>
          <cell r="Y298">
            <v>1</v>
          </cell>
          <cell r="Z298">
            <v>0.95</v>
          </cell>
          <cell r="AA298">
            <v>0</v>
          </cell>
          <cell r="AB298" t="str">
            <v/>
          </cell>
          <cell r="AD298">
            <v>21</v>
          </cell>
          <cell r="AE298">
            <v>321</v>
          </cell>
          <cell r="AF298">
            <v>0.79996465806679629</v>
          </cell>
          <cell r="AG298">
            <v>0.05</v>
          </cell>
          <cell r="AH298" t="str">
            <v/>
          </cell>
          <cell r="AI298">
            <v>3.7</v>
          </cell>
          <cell r="AJ298">
            <v>82</v>
          </cell>
          <cell r="AK298">
            <v>1032.0284697508896</v>
          </cell>
          <cell r="AL298">
            <v>0.21686746987951808</v>
          </cell>
          <cell r="AM298">
            <v>0.37442755625740232</v>
          </cell>
          <cell r="AN298">
            <v>0.34375</v>
          </cell>
          <cell r="AO298">
            <v>-8487</v>
          </cell>
          <cell r="AQ298">
            <v>25500</v>
          </cell>
          <cell r="AR298" t="str">
            <v/>
          </cell>
          <cell r="AS298">
            <v>10916</v>
          </cell>
          <cell r="AU298">
            <v>19087</v>
          </cell>
          <cell r="AV298" t="str">
            <v/>
          </cell>
          <cell r="AW298">
            <v>16433</v>
          </cell>
          <cell r="AX298" t="str">
            <v/>
          </cell>
          <cell r="AY298" t="str">
            <v/>
          </cell>
          <cell r="AZ298">
            <v>12583</v>
          </cell>
          <cell r="BA298" t="str">
            <v/>
          </cell>
          <cell r="BB298">
            <v>184.09319999799999</v>
          </cell>
          <cell r="BC298">
            <v>59</v>
          </cell>
          <cell r="BD298">
            <v>628.096999998</v>
          </cell>
          <cell r="BE298" t="str">
            <v/>
          </cell>
          <cell r="BF298">
            <v>1211.141499996</v>
          </cell>
          <cell r="BG298" t="str">
            <v/>
          </cell>
          <cell r="BH298">
            <v>488</v>
          </cell>
          <cell r="BI298">
            <v>460</v>
          </cell>
          <cell r="BJ298">
            <v>28</v>
          </cell>
        </row>
        <row r="299">
          <cell r="A299" t="str">
            <v>5MF</v>
          </cell>
          <cell r="B299" t="str">
            <v>Q26</v>
          </cell>
          <cell r="C299" t="str">
            <v/>
          </cell>
          <cell r="D299" t="str">
            <v/>
          </cell>
          <cell r="E299" t="str">
            <v/>
          </cell>
          <cell r="F299">
            <v>1</v>
          </cell>
          <cell r="G299">
            <v>1</v>
          </cell>
          <cell r="H299">
            <v>0</v>
          </cell>
          <cell r="J299">
            <v>0</v>
          </cell>
          <cell r="K299">
            <v>5</v>
          </cell>
          <cell r="L299">
            <v>1781</v>
          </cell>
          <cell r="M299" t="str">
            <v/>
          </cell>
          <cell r="N299">
            <v>0</v>
          </cell>
          <cell r="Q299" t="str">
            <v/>
          </cell>
          <cell r="R299" t="str">
            <v/>
          </cell>
          <cell r="S299">
            <v>274</v>
          </cell>
          <cell r="X299">
            <v>1</v>
          </cell>
          <cell r="Y299">
            <v>1</v>
          </cell>
          <cell r="Z299">
            <v>1</v>
          </cell>
          <cell r="AA299">
            <v>0</v>
          </cell>
          <cell r="AB299" t="str">
            <v/>
          </cell>
          <cell r="AD299">
            <v>30</v>
          </cell>
          <cell r="AE299">
            <v>269</v>
          </cell>
          <cell r="AF299">
            <v>0.80003400782179901</v>
          </cell>
          <cell r="AG299">
            <v>0</v>
          </cell>
          <cell r="AH299" t="str">
            <v/>
          </cell>
          <cell r="AI299">
            <v>4</v>
          </cell>
          <cell r="AJ299">
            <v>55</v>
          </cell>
          <cell r="AK299">
            <v>993.89834584055552</v>
          </cell>
          <cell r="AL299">
            <v>0.14794520547945206</v>
          </cell>
          <cell r="AM299">
            <v>0.38354872705086251</v>
          </cell>
          <cell r="AN299">
            <v>0.14634146341463414</v>
          </cell>
          <cell r="AO299">
            <v>72</v>
          </cell>
          <cell r="AQ299">
            <v>25285</v>
          </cell>
          <cell r="AR299" t="str">
            <v/>
          </cell>
          <cell r="AS299">
            <v>10466</v>
          </cell>
          <cell r="AU299">
            <v>19629</v>
          </cell>
          <cell r="AV299" t="str">
            <v/>
          </cell>
          <cell r="AW299">
            <v>17426</v>
          </cell>
          <cell r="AX299" t="str">
            <v/>
          </cell>
          <cell r="AY299" t="str">
            <v/>
          </cell>
          <cell r="AZ299">
            <v>14003</v>
          </cell>
          <cell r="BA299" t="str">
            <v/>
          </cell>
          <cell r="BB299">
            <v>228</v>
          </cell>
          <cell r="BC299">
            <v>66</v>
          </cell>
          <cell r="BD299">
            <v>664</v>
          </cell>
          <cell r="BE299" t="str">
            <v/>
          </cell>
          <cell r="BF299">
            <v>962</v>
          </cell>
          <cell r="BG299" t="str">
            <v/>
          </cell>
          <cell r="BH299">
            <v>488</v>
          </cell>
          <cell r="BI299">
            <v>475</v>
          </cell>
          <cell r="BJ299">
            <v>13</v>
          </cell>
        </row>
        <row r="300">
          <cell r="A300" t="str">
            <v>5MG</v>
          </cell>
          <cell r="B300" t="str">
            <v>Q27</v>
          </cell>
          <cell r="C300" t="str">
            <v/>
          </cell>
          <cell r="D300" t="str">
            <v/>
          </cell>
          <cell r="E300" t="str">
            <v/>
          </cell>
          <cell r="F300">
            <v>1</v>
          </cell>
          <cell r="G300">
            <v>1</v>
          </cell>
          <cell r="H300">
            <v>0</v>
          </cell>
          <cell r="J300">
            <v>0</v>
          </cell>
          <cell r="K300">
            <v>10.014199999999999</v>
          </cell>
          <cell r="L300">
            <v>361.83393398699997</v>
          </cell>
          <cell r="M300" t="str">
            <v/>
          </cell>
          <cell r="N300">
            <v>0</v>
          </cell>
          <cell r="Q300" t="str">
            <v/>
          </cell>
          <cell r="R300" t="str">
            <v/>
          </cell>
          <cell r="S300">
            <v>226</v>
          </cell>
          <cell r="X300">
            <v>1</v>
          </cell>
          <cell r="Y300">
            <v>1</v>
          </cell>
          <cell r="Z300">
            <v>1</v>
          </cell>
          <cell r="AA300">
            <v>0</v>
          </cell>
          <cell r="AB300" t="str">
            <v/>
          </cell>
          <cell r="AD300">
            <v>32</v>
          </cell>
          <cell r="AE300">
            <v>132</v>
          </cell>
          <cell r="AF300">
            <v>0.74196787148594379</v>
          </cell>
          <cell r="AG300">
            <v>0</v>
          </cell>
          <cell r="AH300" t="str">
            <v/>
          </cell>
          <cell r="AI300">
            <v>3</v>
          </cell>
          <cell r="AJ300">
            <v>86</v>
          </cell>
          <cell r="AK300">
            <v>1005.193256040615</v>
          </cell>
          <cell r="AL300">
            <v>0.1069364161849711</v>
          </cell>
          <cell r="AM300">
            <v>0.17684760341667366</v>
          </cell>
          <cell r="AN300">
            <v>0.53846153846153844</v>
          </cell>
          <cell r="AO300">
            <v>-3647</v>
          </cell>
          <cell r="AQ300">
            <v>26612</v>
          </cell>
          <cell r="AR300" t="str">
            <v/>
          </cell>
          <cell r="AS300">
            <v>10189</v>
          </cell>
          <cell r="AU300">
            <v>23361</v>
          </cell>
          <cell r="AV300" t="str">
            <v/>
          </cell>
          <cell r="AW300">
            <v>13272</v>
          </cell>
          <cell r="AX300" t="str">
            <v/>
          </cell>
          <cell r="AY300" t="str">
            <v/>
          </cell>
          <cell r="AZ300">
            <v>10742</v>
          </cell>
          <cell r="BA300" t="str">
            <v/>
          </cell>
          <cell r="BB300">
            <v>260.18701739599999</v>
          </cell>
          <cell r="BC300" t="str">
            <v/>
          </cell>
          <cell r="BD300">
            <v>432.94945709399997</v>
          </cell>
          <cell r="BE300" t="str">
            <v/>
          </cell>
          <cell r="BF300">
            <v>707.800385087</v>
          </cell>
          <cell r="BG300" t="str">
            <v/>
          </cell>
          <cell r="BH300">
            <v>149</v>
          </cell>
          <cell r="BI300">
            <v>0</v>
          </cell>
          <cell r="BJ300">
            <v>0</v>
          </cell>
        </row>
        <row r="301">
          <cell r="A301" t="str">
            <v>5MH</v>
          </cell>
          <cell r="B301" t="str">
            <v>Q27</v>
          </cell>
          <cell r="C301" t="str">
            <v/>
          </cell>
          <cell r="D301" t="str">
            <v/>
          </cell>
          <cell r="E301" t="str">
            <v/>
          </cell>
          <cell r="F301">
            <v>1</v>
          </cell>
          <cell r="G301">
            <v>1</v>
          </cell>
          <cell r="H301">
            <v>0</v>
          </cell>
          <cell r="J301">
            <v>0</v>
          </cell>
          <cell r="K301">
            <v>3</v>
          </cell>
          <cell r="L301">
            <v>433.83571589800005</v>
          </cell>
          <cell r="M301" t="str">
            <v/>
          </cell>
          <cell r="N301">
            <v>0</v>
          </cell>
          <cell r="Q301" t="str">
            <v/>
          </cell>
          <cell r="R301" t="str">
            <v/>
          </cell>
          <cell r="S301">
            <v>85</v>
          </cell>
          <cell r="X301">
            <v>1</v>
          </cell>
          <cell r="Y301">
            <v>1</v>
          </cell>
          <cell r="Z301">
            <v>1</v>
          </cell>
          <cell r="AA301">
            <v>0</v>
          </cell>
          <cell r="AB301" t="str">
            <v/>
          </cell>
          <cell r="AD301">
            <v>22</v>
          </cell>
          <cell r="AE301">
            <v>114</v>
          </cell>
          <cell r="AF301">
            <v>0.74610630407911005</v>
          </cell>
          <cell r="AG301">
            <v>0</v>
          </cell>
          <cell r="AH301" t="str">
            <v/>
          </cell>
          <cell r="AI301">
            <v>4</v>
          </cell>
          <cell r="AJ301">
            <v>112</v>
          </cell>
          <cell r="AK301">
            <v>1043.518380307492</v>
          </cell>
          <cell r="AL301">
            <v>0.22021660649819494</v>
          </cell>
          <cell r="AM301">
            <v>0.30202653325088535</v>
          </cell>
          <cell r="AN301">
            <v>0.2857142857142857</v>
          </cell>
          <cell r="AO301">
            <v>-1301</v>
          </cell>
          <cell r="AQ301">
            <v>16609</v>
          </cell>
          <cell r="AR301" t="str">
            <v/>
          </cell>
          <cell r="AS301">
            <v>7360</v>
          </cell>
          <cell r="AU301">
            <v>14639</v>
          </cell>
          <cell r="AV301" t="str">
            <v/>
          </cell>
          <cell r="AW301">
            <v>10781</v>
          </cell>
          <cell r="AX301" t="str">
            <v/>
          </cell>
          <cell r="AY301" t="str">
            <v/>
          </cell>
          <cell r="AZ301">
            <v>8946</v>
          </cell>
          <cell r="BA301" t="str">
            <v/>
          </cell>
          <cell r="BB301">
            <v>172.94745595000001</v>
          </cell>
          <cell r="BC301" t="str">
            <v/>
          </cell>
          <cell r="BD301">
            <v>323.6962585</v>
          </cell>
          <cell r="BE301" t="str">
            <v/>
          </cell>
          <cell r="BF301">
            <v>560.19816709999998</v>
          </cell>
          <cell r="BG301" t="str">
            <v/>
          </cell>
          <cell r="BH301">
            <v>77</v>
          </cell>
          <cell r="BI301">
            <v>0</v>
          </cell>
          <cell r="BJ301">
            <v>0</v>
          </cell>
        </row>
        <row r="302">
          <cell r="A302" t="str">
            <v>5MJ</v>
          </cell>
          <cell r="B302" t="str">
            <v>Q27</v>
          </cell>
          <cell r="C302" t="str">
            <v/>
          </cell>
          <cell r="D302" t="str">
            <v/>
          </cell>
          <cell r="E302" t="str">
            <v/>
          </cell>
          <cell r="F302">
            <v>1</v>
          </cell>
          <cell r="G302">
            <v>1</v>
          </cell>
          <cell r="H302">
            <v>0</v>
          </cell>
          <cell r="J302">
            <v>0</v>
          </cell>
          <cell r="K302">
            <v>6</v>
          </cell>
          <cell r="L302">
            <v>542.45550923200005</v>
          </cell>
          <cell r="M302" t="str">
            <v/>
          </cell>
          <cell r="N302">
            <v>0</v>
          </cell>
          <cell r="Q302" t="str">
            <v/>
          </cell>
          <cell r="R302" t="str">
            <v/>
          </cell>
          <cell r="S302">
            <v>193</v>
          </cell>
          <cell r="X302">
            <v>1</v>
          </cell>
          <cell r="Y302">
            <v>1</v>
          </cell>
          <cell r="Z302">
            <v>1</v>
          </cell>
          <cell r="AA302">
            <v>0</v>
          </cell>
          <cell r="AB302" t="str">
            <v/>
          </cell>
          <cell r="AD302">
            <v>35</v>
          </cell>
          <cell r="AE302">
            <v>118</v>
          </cell>
          <cell r="AF302">
            <v>0.70199748065502965</v>
          </cell>
          <cell r="AG302">
            <v>0</v>
          </cell>
          <cell r="AH302" t="str">
            <v/>
          </cell>
          <cell r="AI302">
            <v>6</v>
          </cell>
          <cell r="AJ302">
            <v>165</v>
          </cell>
          <cell r="AK302">
            <v>1099.537037037037</v>
          </cell>
          <cell r="AL302">
            <v>0.18559556786703602</v>
          </cell>
          <cell r="AM302">
            <v>0.18043991118512351</v>
          </cell>
          <cell r="AN302">
            <v>0.3</v>
          </cell>
          <cell r="AO302">
            <v>149</v>
          </cell>
          <cell r="AQ302">
            <v>24346</v>
          </cell>
          <cell r="AR302" t="str">
            <v/>
          </cell>
          <cell r="AS302">
            <v>12018</v>
          </cell>
          <cell r="AU302">
            <v>20445</v>
          </cell>
          <cell r="AV302" t="str">
            <v/>
          </cell>
          <cell r="AW302">
            <v>14992</v>
          </cell>
          <cell r="AX302" t="str">
            <v/>
          </cell>
          <cell r="AY302" t="str">
            <v/>
          </cell>
          <cell r="AZ302">
            <v>12040</v>
          </cell>
          <cell r="BA302" t="str">
            <v/>
          </cell>
          <cell r="BB302">
            <v>243.29561519999999</v>
          </cell>
          <cell r="BC302" t="str">
            <v/>
          </cell>
          <cell r="BD302">
            <v>440.93979739999997</v>
          </cell>
          <cell r="BE302" t="str">
            <v/>
          </cell>
          <cell r="BF302">
            <v>715.12152189999995</v>
          </cell>
          <cell r="BG302" t="str">
            <v/>
          </cell>
          <cell r="BH302">
            <v>91</v>
          </cell>
          <cell r="BI302">
            <v>98</v>
          </cell>
          <cell r="BJ302">
            <v>21</v>
          </cell>
        </row>
        <row r="303">
          <cell r="A303" t="str">
            <v>5MK</v>
          </cell>
          <cell r="B303" t="str">
            <v>Q26</v>
          </cell>
          <cell r="C303" t="str">
            <v/>
          </cell>
          <cell r="D303" t="str">
            <v/>
          </cell>
          <cell r="E303" t="str">
            <v/>
          </cell>
          <cell r="F303">
            <v>1</v>
          </cell>
          <cell r="G303">
            <v>1</v>
          </cell>
          <cell r="H303">
            <v>0</v>
          </cell>
          <cell r="J303">
            <v>0</v>
          </cell>
          <cell r="K303">
            <v>38</v>
          </cell>
          <cell r="L303">
            <v>612.78330310399997</v>
          </cell>
          <cell r="M303" t="str">
            <v/>
          </cell>
          <cell r="N303">
            <v>1</v>
          </cell>
          <cell r="Q303" t="str">
            <v/>
          </cell>
          <cell r="R303" t="str">
            <v/>
          </cell>
          <cell r="S303">
            <v>891</v>
          </cell>
          <cell r="X303">
            <v>1</v>
          </cell>
          <cell r="Y303">
            <v>1</v>
          </cell>
          <cell r="Z303">
            <v>0.8571428571428571</v>
          </cell>
          <cell r="AA303">
            <v>0</v>
          </cell>
          <cell r="AB303" t="str">
            <v/>
          </cell>
          <cell r="AD303">
            <v>13</v>
          </cell>
          <cell r="AE303">
            <v>195</v>
          </cell>
          <cell r="AF303">
            <v>0.80272873194221506</v>
          </cell>
          <cell r="AG303">
            <v>0</v>
          </cell>
          <cell r="AH303" t="str">
            <v/>
          </cell>
          <cell r="AI303">
            <v>2</v>
          </cell>
          <cell r="AJ303">
            <v>14</v>
          </cell>
          <cell r="AK303">
            <v>1466.010882220163</v>
          </cell>
          <cell r="AL303" t="str">
            <v/>
          </cell>
          <cell r="AM303">
            <v>0.25983349467570183</v>
          </cell>
          <cell r="AN303">
            <v>8.8235294117647065E-2</v>
          </cell>
          <cell r="AO303">
            <v>1790</v>
          </cell>
          <cell r="AQ303">
            <v>24343</v>
          </cell>
          <cell r="AR303" t="str">
            <v/>
          </cell>
          <cell r="AS303">
            <v>17792</v>
          </cell>
          <cell r="AU303">
            <v>22020</v>
          </cell>
          <cell r="AV303" t="str">
            <v/>
          </cell>
          <cell r="AW303">
            <v>18143</v>
          </cell>
          <cell r="AX303" t="str">
            <v/>
          </cell>
          <cell r="AY303" t="str">
            <v/>
          </cell>
          <cell r="AZ303">
            <v>13944</v>
          </cell>
          <cell r="BA303" t="str">
            <v/>
          </cell>
          <cell r="BB303">
            <v>310.19879225300002</v>
          </cell>
          <cell r="BC303" t="str">
            <v/>
          </cell>
          <cell r="BD303">
            <v>894.38403553700005</v>
          </cell>
          <cell r="BE303" t="str">
            <v/>
          </cell>
          <cell r="BF303">
            <v>1553.365241879</v>
          </cell>
          <cell r="BG303" t="str">
            <v/>
          </cell>
          <cell r="BH303">
            <v>44</v>
          </cell>
          <cell r="BI303">
            <v>2</v>
          </cell>
          <cell r="BJ303">
            <v>2</v>
          </cell>
        </row>
        <row r="304">
          <cell r="A304" t="str">
            <v>5ML</v>
          </cell>
          <cell r="B304" t="str">
            <v>Q26</v>
          </cell>
          <cell r="C304" t="str">
            <v/>
          </cell>
          <cell r="D304" t="str">
            <v/>
          </cell>
          <cell r="E304">
            <v>1</v>
          </cell>
          <cell r="F304">
            <v>1</v>
          </cell>
          <cell r="G304">
            <v>1</v>
          </cell>
          <cell r="H304">
            <v>0</v>
          </cell>
          <cell r="J304">
            <v>0</v>
          </cell>
          <cell r="K304">
            <v>13.346700002000002</v>
          </cell>
          <cell r="L304">
            <v>656.88936650199992</v>
          </cell>
          <cell r="M304" t="str">
            <v/>
          </cell>
          <cell r="N304">
            <v>0</v>
          </cell>
          <cell r="Q304" t="str">
            <v/>
          </cell>
          <cell r="R304" t="str">
            <v/>
          </cell>
          <cell r="S304">
            <v>112</v>
          </cell>
          <cell r="X304">
            <v>1</v>
          </cell>
          <cell r="Y304">
            <v>1</v>
          </cell>
          <cell r="Z304">
            <v>1</v>
          </cell>
          <cell r="AA304">
            <v>0</v>
          </cell>
          <cell r="AB304" t="str">
            <v/>
          </cell>
          <cell r="AD304">
            <v>51</v>
          </cell>
          <cell r="AE304">
            <v>91</v>
          </cell>
          <cell r="AF304">
            <v>0.5978511128165771</v>
          </cell>
          <cell r="AG304">
            <v>0</v>
          </cell>
          <cell r="AH304" t="str">
            <v/>
          </cell>
          <cell r="AI304">
            <v>6</v>
          </cell>
          <cell r="AJ304">
            <v>154</v>
          </cell>
          <cell r="AK304">
            <v>809.9017014467197</v>
          </cell>
          <cell r="AL304">
            <v>0.13513513513513514</v>
          </cell>
          <cell r="AM304">
            <v>0.25952956055689747</v>
          </cell>
          <cell r="AN304">
            <v>0.5625</v>
          </cell>
          <cell r="AO304">
            <v>97</v>
          </cell>
          <cell r="AQ304">
            <v>25151</v>
          </cell>
          <cell r="AR304" t="str">
            <v/>
          </cell>
          <cell r="AS304">
            <v>13732</v>
          </cell>
          <cell r="AU304">
            <v>17810</v>
          </cell>
          <cell r="AV304" t="str">
            <v/>
          </cell>
          <cell r="AW304">
            <v>14386</v>
          </cell>
          <cell r="AX304" t="str">
            <v/>
          </cell>
          <cell r="AY304" t="str">
            <v/>
          </cell>
          <cell r="AZ304">
            <v>9561</v>
          </cell>
          <cell r="BA304" t="str">
            <v/>
          </cell>
          <cell r="BB304">
            <v>140.254292128</v>
          </cell>
          <cell r="BC304">
            <v>4</v>
          </cell>
          <cell r="BD304">
            <v>319.66393529099997</v>
          </cell>
          <cell r="BE304" t="str">
            <v/>
          </cell>
          <cell r="BF304">
            <v>651.023941562</v>
          </cell>
          <cell r="BG304" t="str">
            <v/>
          </cell>
          <cell r="BH304">
            <v>108</v>
          </cell>
          <cell r="BI304">
            <v>108</v>
          </cell>
          <cell r="BJ304">
            <v>28</v>
          </cell>
        </row>
        <row r="305">
          <cell r="A305" t="str">
            <v>5MM</v>
          </cell>
          <cell r="B305" t="str">
            <v>Q26</v>
          </cell>
          <cell r="C305" t="str">
            <v/>
          </cell>
          <cell r="D305" t="str">
            <v/>
          </cell>
          <cell r="E305" t="str">
            <v/>
          </cell>
          <cell r="F305">
            <v>1</v>
          </cell>
          <cell r="G305">
            <v>1</v>
          </cell>
          <cell r="H305">
            <v>0</v>
          </cell>
          <cell r="J305">
            <v>0</v>
          </cell>
          <cell r="K305">
            <v>45.005699999999997</v>
          </cell>
          <cell r="L305">
            <v>560.93329738300008</v>
          </cell>
          <cell r="M305" t="str">
            <v/>
          </cell>
          <cell r="N305">
            <v>0</v>
          </cell>
          <cell r="Q305" t="str">
            <v/>
          </cell>
          <cell r="R305" t="str">
            <v/>
          </cell>
          <cell r="S305">
            <v>236</v>
          </cell>
          <cell r="X305">
            <v>1</v>
          </cell>
          <cell r="Y305">
            <v>1</v>
          </cell>
          <cell r="Z305">
            <v>1</v>
          </cell>
          <cell r="AA305">
            <v>0</v>
          </cell>
          <cell r="AB305" t="str">
            <v/>
          </cell>
          <cell r="AD305">
            <v>26</v>
          </cell>
          <cell r="AE305">
            <v>108</v>
          </cell>
          <cell r="AF305">
            <v>0.80552305172010297</v>
          </cell>
          <cell r="AG305">
            <v>0</v>
          </cell>
          <cell r="AH305" t="str">
            <v/>
          </cell>
          <cell r="AI305">
            <v>0</v>
          </cell>
          <cell r="AJ305">
            <v>0</v>
          </cell>
          <cell r="AK305">
            <v>709.12980201017785</v>
          </cell>
          <cell r="AL305">
            <v>0.10320284697508897</v>
          </cell>
          <cell r="AM305">
            <v>0.34937468528737758</v>
          </cell>
          <cell r="AN305">
            <v>0.2857142857142857</v>
          </cell>
          <cell r="AO305">
            <v>101</v>
          </cell>
          <cell r="AQ305">
            <v>32190</v>
          </cell>
          <cell r="AR305" t="str">
            <v/>
          </cell>
          <cell r="AS305">
            <v>14722</v>
          </cell>
          <cell r="AU305">
            <v>21125</v>
          </cell>
          <cell r="AV305" t="str">
            <v/>
          </cell>
          <cell r="AW305">
            <v>17774</v>
          </cell>
          <cell r="AX305" t="str">
            <v/>
          </cell>
          <cell r="AY305" t="str">
            <v/>
          </cell>
          <cell r="AZ305">
            <v>11451</v>
          </cell>
          <cell r="BA305" t="str">
            <v/>
          </cell>
          <cell r="BB305">
            <v>269.33415390299996</v>
          </cell>
          <cell r="BC305">
            <v>4</v>
          </cell>
          <cell r="BD305">
            <v>461.38201996499998</v>
          </cell>
          <cell r="BE305" t="str">
            <v/>
          </cell>
          <cell r="BF305">
            <v>741.50861973799988</v>
          </cell>
          <cell r="BG305" t="str">
            <v/>
          </cell>
          <cell r="BH305">
            <v>1</v>
          </cell>
          <cell r="BI305">
            <v>1</v>
          </cell>
          <cell r="BJ305">
            <v>1</v>
          </cell>
        </row>
        <row r="306">
          <cell r="A306" t="str">
            <v>5MN</v>
          </cell>
          <cell r="B306" t="str">
            <v>Q26</v>
          </cell>
          <cell r="C306" t="str">
            <v/>
          </cell>
          <cell r="D306" t="str">
            <v/>
          </cell>
          <cell r="E306" t="str">
            <v/>
          </cell>
          <cell r="F306">
            <v>1</v>
          </cell>
          <cell r="G306">
            <v>1</v>
          </cell>
          <cell r="H306">
            <v>0</v>
          </cell>
          <cell r="J306">
            <v>1</v>
          </cell>
          <cell r="K306">
            <v>66.009800000000013</v>
          </cell>
          <cell r="L306">
            <v>1125.6933414810003</v>
          </cell>
          <cell r="M306" t="str">
            <v/>
          </cell>
          <cell r="N306">
            <v>0</v>
          </cell>
          <cell r="Q306" t="str">
            <v/>
          </cell>
          <cell r="R306" t="str">
            <v/>
          </cell>
          <cell r="S306">
            <v>283</v>
          </cell>
          <cell r="X306">
            <v>1</v>
          </cell>
          <cell r="Y306">
            <v>1</v>
          </cell>
          <cell r="Z306">
            <v>1</v>
          </cell>
          <cell r="AA306">
            <v>0</v>
          </cell>
          <cell r="AB306" t="str">
            <v/>
          </cell>
          <cell r="AD306">
            <v>68</v>
          </cell>
          <cell r="AE306">
            <v>148</v>
          </cell>
          <cell r="AF306">
            <v>0.57482036863480157</v>
          </cell>
          <cell r="AG306">
            <v>0</v>
          </cell>
          <cell r="AH306" t="str">
            <v/>
          </cell>
          <cell r="AI306">
            <v>2</v>
          </cell>
          <cell r="AJ306">
            <v>20</v>
          </cell>
          <cell r="AK306">
            <v>679.55226619365101</v>
          </cell>
          <cell r="AL306">
            <v>5.9659090909090912E-2</v>
          </cell>
          <cell r="AM306">
            <v>0.29999723351868757</v>
          </cell>
          <cell r="AN306">
            <v>0.31372549019607843</v>
          </cell>
          <cell r="AO306">
            <v>-4911</v>
          </cell>
          <cell r="AQ306">
            <v>38748</v>
          </cell>
          <cell r="AR306" t="str">
            <v/>
          </cell>
          <cell r="AS306">
            <v>22140</v>
          </cell>
          <cell r="AU306">
            <v>26341</v>
          </cell>
          <cell r="AV306" t="str">
            <v/>
          </cell>
          <cell r="AW306">
            <v>23946</v>
          </cell>
          <cell r="AX306" t="str">
            <v/>
          </cell>
          <cell r="AY306" t="str">
            <v/>
          </cell>
          <cell r="AZ306">
            <v>15445</v>
          </cell>
          <cell r="BA306" t="str">
            <v/>
          </cell>
          <cell r="BB306">
            <v>384.10323741299999</v>
          </cell>
          <cell r="BC306">
            <v>12</v>
          </cell>
          <cell r="BD306">
            <v>705.03965775400002</v>
          </cell>
          <cell r="BE306" t="str">
            <v/>
          </cell>
          <cell r="BF306">
            <v>1068.2646179850001</v>
          </cell>
          <cell r="BG306" t="str">
            <v/>
          </cell>
          <cell r="BH306">
            <v>2</v>
          </cell>
          <cell r="BI306">
            <v>2</v>
          </cell>
          <cell r="BJ306">
            <v>2</v>
          </cell>
        </row>
        <row r="307">
          <cell r="A307" t="str">
            <v>5MP</v>
          </cell>
          <cell r="B307" t="str">
            <v>Q28</v>
          </cell>
          <cell r="C307" t="str">
            <v/>
          </cell>
          <cell r="D307" t="str">
            <v/>
          </cell>
          <cell r="E307">
            <v>0.99089253187613846</v>
          </cell>
          <cell r="F307">
            <v>1</v>
          </cell>
          <cell r="G307">
            <v>1</v>
          </cell>
          <cell r="H307">
            <v>0</v>
          </cell>
          <cell r="J307">
            <v>1</v>
          </cell>
          <cell r="K307">
            <v>26.005700000000001</v>
          </cell>
          <cell r="L307">
            <v>143.66984458200002</v>
          </cell>
          <cell r="M307" t="str">
            <v/>
          </cell>
          <cell r="N307">
            <v>0</v>
          </cell>
          <cell r="Q307" t="str">
            <v/>
          </cell>
          <cell r="R307">
            <v>1</v>
          </cell>
          <cell r="S307">
            <v>123</v>
          </cell>
          <cell r="X307">
            <v>0.99425287356321834</v>
          </cell>
          <cell r="Y307">
            <v>1</v>
          </cell>
          <cell r="Z307">
            <v>0.91666666666666663</v>
          </cell>
          <cell r="AA307">
            <v>0</v>
          </cell>
          <cell r="AB307" t="str">
            <v/>
          </cell>
          <cell r="AD307">
            <v>37</v>
          </cell>
          <cell r="AE307">
            <v>651</v>
          </cell>
          <cell r="AF307">
            <v>0.99189388356669128</v>
          </cell>
          <cell r="AG307">
            <v>0</v>
          </cell>
          <cell r="AH307" t="str">
            <v/>
          </cell>
          <cell r="AI307">
            <v>4</v>
          </cell>
          <cell r="AJ307">
            <v>270</v>
          </cell>
          <cell r="AK307">
            <v>759.44859512281971</v>
          </cell>
          <cell r="AL307" t="str">
            <v/>
          </cell>
          <cell r="AM307">
            <v>0.22340018619689239</v>
          </cell>
          <cell r="AN307">
            <v>0.27500000000000002</v>
          </cell>
          <cell r="AO307">
            <v>1688</v>
          </cell>
          <cell r="AQ307">
            <v>37677</v>
          </cell>
          <cell r="AR307" t="str">
            <v/>
          </cell>
          <cell r="AS307">
            <v>12931</v>
          </cell>
          <cell r="AU307">
            <v>27863</v>
          </cell>
          <cell r="AV307" t="str">
            <v/>
          </cell>
          <cell r="AW307">
            <v>19937</v>
          </cell>
          <cell r="AX307" t="str">
            <v/>
          </cell>
          <cell r="AY307" t="str">
            <v/>
          </cell>
          <cell r="AZ307">
            <v>13527</v>
          </cell>
          <cell r="BA307" t="str">
            <v/>
          </cell>
          <cell r="BB307">
            <v>372.80232967299997</v>
          </cell>
          <cell r="BC307">
            <v>107</v>
          </cell>
          <cell r="BD307">
            <v>659.48599329899992</v>
          </cell>
          <cell r="BE307" t="str">
            <v/>
          </cell>
          <cell r="BF307">
            <v>821.82566001199996</v>
          </cell>
          <cell r="BG307" t="str">
            <v/>
          </cell>
          <cell r="BH307">
            <v>57</v>
          </cell>
          <cell r="BI307">
            <v>2</v>
          </cell>
          <cell r="BJ307">
            <v>2</v>
          </cell>
        </row>
        <row r="308">
          <cell r="A308" t="str">
            <v>5MQ</v>
          </cell>
          <cell r="B308" t="str">
            <v>Q28</v>
          </cell>
          <cell r="C308" t="str">
            <v/>
          </cell>
          <cell r="D308" t="str">
            <v/>
          </cell>
          <cell r="E308">
            <v>1</v>
          </cell>
          <cell r="F308">
            <v>1</v>
          </cell>
          <cell r="G308">
            <v>1</v>
          </cell>
          <cell r="H308">
            <v>0</v>
          </cell>
          <cell r="J308">
            <v>0</v>
          </cell>
          <cell r="K308">
            <v>18.033300001000001</v>
          </cell>
          <cell r="L308">
            <v>826.42897924800013</v>
          </cell>
          <cell r="M308" t="str">
            <v/>
          </cell>
          <cell r="N308">
            <v>1</v>
          </cell>
          <cell r="Q308" t="str">
            <v/>
          </cell>
          <cell r="R308">
            <v>0.85227272727272729</v>
          </cell>
          <cell r="S308">
            <v>126</v>
          </cell>
          <cell r="X308">
            <v>1</v>
          </cell>
          <cell r="Y308">
            <v>1</v>
          </cell>
          <cell r="Z308">
            <v>0.9375</v>
          </cell>
          <cell r="AA308">
            <v>0</v>
          </cell>
          <cell r="AB308" t="str">
            <v/>
          </cell>
          <cell r="AD308">
            <v>73</v>
          </cell>
          <cell r="AE308">
            <v>393</v>
          </cell>
          <cell r="AF308">
            <v>0.86420549890280107</v>
          </cell>
          <cell r="AG308">
            <v>0</v>
          </cell>
          <cell r="AH308" t="str">
            <v/>
          </cell>
          <cell r="AI308">
            <v>2</v>
          </cell>
          <cell r="AJ308">
            <v>57</v>
          </cell>
          <cell r="AK308">
            <v>526.44196193124606</v>
          </cell>
          <cell r="AL308" t="str">
            <v/>
          </cell>
          <cell r="AM308">
            <v>0.25982238648662698</v>
          </cell>
          <cell r="AN308">
            <v>0.55555555555555558</v>
          </cell>
          <cell r="AO308">
            <v>220</v>
          </cell>
          <cell r="AQ308">
            <v>50831</v>
          </cell>
          <cell r="AR308" t="str">
            <v/>
          </cell>
          <cell r="AS308">
            <v>19318</v>
          </cell>
          <cell r="AU308">
            <v>38971</v>
          </cell>
          <cell r="AV308" t="str">
            <v/>
          </cell>
          <cell r="AW308">
            <v>29239</v>
          </cell>
          <cell r="AX308" t="str">
            <v/>
          </cell>
          <cell r="AY308" t="str">
            <v/>
          </cell>
          <cell r="AZ308">
            <v>21036</v>
          </cell>
          <cell r="BA308" t="str">
            <v/>
          </cell>
          <cell r="BB308">
            <v>584.91288062000001</v>
          </cell>
          <cell r="BC308" t="str">
            <v/>
          </cell>
          <cell r="BD308">
            <v>987.51768881800001</v>
          </cell>
          <cell r="BE308" t="str">
            <v/>
          </cell>
          <cell r="BF308">
            <v>1578.6629047019999</v>
          </cell>
          <cell r="BG308" t="str">
            <v/>
          </cell>
          <cell r="BH308">
            <v>682</v>
          </cell>
          <cell r="BI308">
            <v>0</v>
          </cell>
          <cell r="BJ308">
            <v>0</v>
          </cell>
        </row>
        <row r="309">
          <cell r="A309" t="str">
            <v>5MR</v>
          </cell>
          <cell r="B309" t="str">
            <v>Q28</v>
          </cell>
          <cell r="C309" t="str">
            <v/>
          </cell>
          <cell r="D309" t="str">
            <v/>
          </cell>
          <cell r="E309">
            <v>1</v>
          </cell>
          <cell r="F309">
            <v>1</v>
          </cell>
          <cell r="G309">
            <v>1</v>
          </cell>
          <cell r="H309">
            <v>0</v>
          </cell>
          <cell r="J309">
            <v>0</v>
          </cell>
          <cell r="K309">
            <v>12.006</v>
          </cell>
          <cell r="L309">
            <v>173.11974685999999</v>
          </cell>
          <cell r="M309" t="str">
            <v/>
          </cell>
          <cell r="N309">
            <v>0</v>
          </cell>
          <cell r="Q309" t="str">
            <v/>
          </cell>
          <cell r="R309" t="str">
            <v/>
          </cell>
          <cell r="S309">
            <v>16</v>
          </cell>
          <cell r="X309">
            <v>1</v>
          </cell>
          <cell r="Y309">
            <v>1</v>
          </cell>
          <cell r="Z309">
            <v>0.88461538461538458</v>
          </cell>
          <cell r="AA309">
            <v>0</v>
          </cell>
          <cell r="AB309" t="str">
            <v/>
          </cell>
          <cell r="AD309">
            <v>41</v>
          </cell>
          <cell r="AE309">
            <v>201</v>
          </cell>
          <cell r="AF309">
            <v>0.94105226112968499</v>
          </cell>
          <cell r="AG309">
            <v>0</v>
          </cell>
          <cell r="AH309" t="str">
            <v/>
          </cell>
          <cell r="AI309">
            <v>0</v>
          </cell>
          <cell r="AJ309">
            <v>0</v>
          </cell>
          <cell r="AK309">
            <v>624.35589790652716</v>
          </cell>
          <cell r="AL309">
            <v>0.24889867841409691</v>
          </cell>
          <cell r="AM309">
            <v>0.42470863957399996</v>
          </cell>
          <cell r="AN309">
            <v>0.76086956521739135</v>
          </cell>
          <cell r="AO309">
            <v>824</v>
          </cell>
          <cell r="AQ309">
            <v>33021</v>
          </cell>
          <cell r="AR309" t="str">
            <v/>
          </cell>
          <cell r="AS309">
            <v>10609</v>
          </cell>
          <cell r="AU309">
            <v>25605</v>
          </cell>
          <cell r="AV309" t="str">
            <v/>
          </cell>
          <cell r="AW309">
            <v>14607</v>
          </cell>
          <cell r="AX309" t="str">
            <v/>
          </cell>
          <cell r="AY309" t="str">
            <v/>
          </cell>
          <cell r="AZ309">
            <v>14317</v>
          </cell>
          <cell r="BA309" t="str">
            <v/>
          </cell>
          <cell r="BB309">
            <v>383.54686839999999</v>
          </cell>
          <cell r="BC309" t="str">
            <v/>
          </cell>
          <cell r="BD309">
            <v>733.90525996099996</v>
          </cell>
          <cell r="BE309" t="str">
            <v/>
          </cell>
          <cell r="BF309">
            <v>1543.859831512</v>
          </cell>
          <cell r="BG309" t="str">
            <v/>
          </cell>
          <cell r="BH309">
            <v>54</v>
          </cell>
          <cell r="BI309">
            <v>335</v>
          </cell>
          <cell r="BJ309">
            <v>0</v>
          </cell>
        </row>
        <row r="310">
          <cell r="A310" t="str">
            <v>5MT</v>
          </cell>
          <cell r="B310" t="str">
            <v>Q28</v>
          </cell>
          <cell r="C310" t="str">
            <v/>
          </cell>
          <cell r="D310" t="str">
            <v/>
          </cell>
          <cell r="E310">
            <v>1</v>
          </cell>
          <cell r="F310">
            <v>1</v>
          </cell>
          <cell r="G310">
            <v>1</v>
          </cell>
          <cell r="H310">
            <v>0</v>
          </cell>
          <cell r="J310">
            <v>2</v>
          </cell>
          <cell r="K310">
            <v>27.012</v>
          </cell>
          <cell r="L310">
            <v>263.74554665400001</v>
          </cell>
          <cell r="M310">
            <v>360</v>
          </cell>
          <cell r="N310">
            <v>0</v>
          </cell>
          <cell r="Q310">
            <v>1</v>
          </cell>
          <cell r="R310">
            <v>1</v>
          </cell>
          <cell r="S310">
            <v>2</v>
          </cell>
          <cell r="X310">
            <v>0.99613899613899615</v>
          </cell>
          <cell r="Y310">
            <v>1</v>
          </cell>
          <cell r="Z310">
            <v>0.83333333333333337</v>
          </cell>
          <cell r="AA310">
            <v>0</v>
          </cell>
          <cell r="AB310" t="str">
            <v/>
          </cell>
          <cell r="AD310">
            <v>86</v>
          </cell>
          <cell r="AE310">
            <v>363</v>
          </cell>
          <cell r="AF310">
            <v>0.25954125820881319</v>
          </cell>
          <cell r="AG310">
            <v>0</v>
          </cell>
          <cell r="AH310" t="str">
            <v/>
          </cell>
          <cell r="AI310">
            <v>3</v>
          </cell>
          <cell r="AJ310">
            <v>40</v>
          </cell>
          <cell r="AK310">
            <v>664.23706017614643</v>
          </cell>
          <cell r="AL310">
            <v>0.25068119891008173</v>
          </cell>
          <cell r="AM310">
            <v>0.20460124130850715</v>
          </cell>
          <cell r="AN310">
            <v>0.84090909090909094</v>
          </cell>
          <cell r="AO310">
            <v>11</v>
          </cell>
          <cell r="AQ310">
            <v>53338</v>
          </cell>
          <cell r="AR310" t="str">
            <v>x</v>
          </cell>
          <cell r="AS310">
            <v>14521</v>
          </cell>
          <cell r="AU310">
            <v>42804</v>
          </cell>
          <cell r="AV310" t="str">
            <v>x</v>
          </cell>
          <cell r="AW310">
            <v>29543</v>
          </cell>
          <cell r="AX310" t="str">
            <v>x</v>
          </cell>
          <cell r="AY310" t="str">
            <v>x</v>
          </cell>
          <cell r="AZ310">
            <v>23628</v>
          </cell>
          <cell r="BA310" t="str">
            <v>x</v>
          </cell>
          <cell r="BB310">
            <v>480.06854059199998</v>
          </cell>
          <cell r="BC310" t="str">
            <v/>
          </cell>
          <cell r="BD310">
            <v>1329.8981576399999</v>
          </cell>
          <cell r="BE310" t="str">
            <v/>
          </cell>
          <cell r="BF310">
            <v>1711.146260814</v>
          </cell>
          <cell r="BG310" t="str">
            <v/>
          </cell>
          <cell r="BH310">
            <v>805</v>
          </cell>
          <cell r="BI310">
            <v>1580</v>
          </cell>
          <cell r="BJ310">
            <v>101</v>
          </cell>
        </row>
        <row r="311">
          <cell r="A311" t="str">
            <v>5MV</v>
          </cell>
          <cell r="B311" t="str">
            <v>Q27</v>
          </cell>
          <cell r="C311" t="str">
            <v/>
          </cell>
          <cell r="D311" t="str">
            <v/>
          </cell>
          <cell r="E311">
            <v>0.99822064056939497</v>
          </cell>
          <cell r="F311">
            <v>1</v>
          </cell>
          <cell r="G311">
            <v>1</v>
          </cell>
          <cell r="H311">
            <v>0</v>
          </cell>
          <cell r="J311">
            <v>0</v>
          </cell>
          <cell r="K311">
            <v>20</v>
          </cell>
          <cell r="L311">
            <v>1856.0986616050002</v>
          </cell>
          <cell r="M311" t="str">
            <v/>
          </cell>
          <cell r="N311">
            <v>0</v>
          </cell>
          <cell r="Q311" t="str">
            <v/>
          </cell>
          <cell r="R311">
            <v>0.66666666666666663</v>
          </cell>
          <cell r="S311">
            <v>351</v>
          </cell>
          <cell r="X311">
            <v>1</v>
          </cell>
          <cell r="Y311">
            <v>0.9885057471264368</v>
          </cell>
          <cell r="Z311">
            <v>1</v>
          </cell>
          <cell r="AA311">
            <v>0</v>
          </cell>
          <cell r="AB311" t="str">
            <v/>
          </cell>
          <cell r="AD311">
            <v>35</v>
          </cell>
          <cell r="AE311">
            <v>295</v>
          </cell>
          <cell r="AF311">
            <v>0.87844917918267551</v>
          </cell>
          <cell r="AG311">
            <v>0</v>
          </cell>
          <cell r="AH311" t="str">
            <v/>
          </cell>
          <cell r="AI311">
            <v>4</v>
          </cell>
          <cell r="AJ311">
            <v>98</v>
          </cell>
          <cell r="AK311">
            <v>899.23826154240282</v>
          </cell>
          <cell r="AL311">
            <v>0.20578778135048231</v>
          </cell>
          <cell r="AM311">
            <v>0.29327179306740625</v>
          </cell>
          <cell r="AN311">
            <v>0.4375</v>
          </cell>
          <cell r="AO311">
            <v>1315</v>
          </cell>
          <cell r="AQ311">
            <v>45586</v>
          </cell>
          <cell r="AR311" t="str">
            <v/>
          </cell>
          <cell r="AS311">
            <v>31178</v>
          </cell>
          <cell r="AU311">
            <v>45626</v>
          </cell>
          <cell r="AV311" t="str">
            <v/>
          </cell>
          <cell r="AW311">
            <v>26538</v>
          </cell>
          <cell r="AX311" t="str">
            <v/>
          </cell>
          <cell r="AY311" t="str">
            <v/>
          </cell>
          <cell r="AZ311">
            <v>24500</v>
          </cell>
          <cell r="BA311" t="str">
            <v/>
          </cell>
          <cell r="BB311">
            <v>491.19275349399999</v>
          </cell>
          <cell r="BC311" t="str">
            <v/>
          </cell>
          <cell r="BD311">
            <v>1025.3042131740001</v>
          </cell>
          <cell r="BE311" t="str">
            <v/>
          </cell>
          <cell r="BF311">
            <v>1430.8714512839999</v>
          </cell>
          <cell r="BG311" t="str">
            <v/>
          </cell>
          <cell r="BH311">
            <v>91</v>
          </cell>
          <cell r="BI311">
            <v>91</v>
          </cell>
          <cell r="BJ311">
            <v>0</v>
          </cell>
        </row>
        <row r="312">
          <cell r="A312" t="str">
            <v>5MW</v>
          </cell>
          <cell r="B312" t="str">
            <v>Q27</v>
          </cell>
          <cell r="C312" t="str">
            <v/>
          </cell>
          <cell r="D312" t="str">
            <v/>
          </cell>
          <cell r="E312" t="str">
            <v/>
          </cell>
          <cell r="F312">
            <v>1</v>
          </cell>
          <cell r="G312">
            <v>1</v>
          </cell>
          <cell r="H312">
            <v>0</v>
          </cell>
          <cell r="J312">
            <v>0</v>
          </cell>
          <cell r="K312">
            <v>22.487899719000001</v>
          </cell>
          <cell r="L312">
            <v>568.10871310899995</v>
          </cell>
          <cell r="M312" t="str">
            <v/>
          </cell>
          <cell r="N312">
            <v>0</v>
          </cell>
          <cell r="Q312" t="str">
            <v/>
          </cell>
          <cell r="R312" t="str">
            <v/>
          </cell>
          <cell r="S312">
            <v>78</v>
          </cell>
          <cell r="X312">
            <v>1</v>
          </cell>
          <cell r="Y312">
            <v>1</v>
          </cell>
          <cell r="Z312">
            <v>1</v>
          </cell>
          <cell r="AA312">
            <v>0</v>
          </cell>
          <cell r="AB312" t="str">
            <v/>
          </cell>
          <cell r="AD312">
            <v>7</v>
          </cell>
          <cell r="AE312">
            <v>416</v>
          </cell>
          <cell r="AF312">
            <v>0.99950641658440276</v>
          </cell>
          <cell r="AG312">
            <v>0</v>
          </cell>
          <cell r="AH312" t="str">
            <v/>
          </cell>
          <cell r="AI312">
            <v>6</v>
          </cell>
          <cell r="AJ312">
            <v>94</v>
          </cell>
          <cell r="AK312">
            <v>842.04568920024781</v>
          </cell>
          <cell r="AL312">
            <v>0.16375545851528384</v>
          </cell>
          <cell r="AM312">
            <v>0.32152787070490801</v>
          </cell>
          <cell r="AN312">
            <v>0.16</v>
          </cell>
          <cell r="AO312">
            <v>-3999</v>
          </cell>
          <cell r="AQ312">
            <v>36835</v>
          </cell>
          <cell r="AR312" t="str">
            <v/>
          </cell>
          <cell r="AS312">
            <v>17674</v>
          </cell>
          <cell r="AU312">
            <v>33995</v>
          </cell>
          <cell r="AV312" t="str">
            <v/>
          </cell>
          <cell r="AW312">
            <v>21754</v>
          </cell>
          <cell r="AX312" t="str">
            <v/>
          </cell>
          <cell r="AY312" t="str">
            <v/>
          </cell>
          <cell r="AZ312">
            <v>14158</v>
          </cell>
          <cell r="BA312" t="str">
            <v/>
          </cell>
          <cell r="BB312">
            <v>340.29095755600008</v>
          </cell>
          <cell r="BC312" t="str">
            <v/>
          </cell>
          <cell r="BD312">
            <v>619.79674429400006</v>
          </cell>
          <cell r="BE312">
            <v>0.47999998900000002</v>
          </cell>
          <cell r="BF312">
            <v>826.99574318600003</v>
          </cell>
          <cell r="BG312" t="str">
            <v/>
          </cell>
          <cell r="BH312">
            <v>74</v>
          </cell>
          <cell r="BI312">
            <v>11</v>
          </cell>
          <cell r="BJ312">
            <v>11</v>
          </cell>
        </row>
        <row r="313">
          <cell r="A313" t="str">
            <v>5MX</v>
          </cell>
          <cell r="B313" t="str">
            <v>Q27</v>
          </cell>
          <cell r="C313" t="str">
            <v/>
          </cell>
          <cell r="D313" t="str">
            <v/>
          </cell>
          <cell r="E313">
            <v>1</v>
          </cell>
          <cell r="F313">
            <v>1</v>
          </cell>
          <cell r="G313">
            <v>1</v>
          </cell>
          <cell r="H313">
            <v>1</v>
          </cell>
          <cell r="J313">
            <v>0</v>
          </cell>
          <cell r="K313">
            <v>50.007899999999999</v>
          </cell>
          <cell r="L313">
            <v>552.73006912799997</v>
          </cell>
          <cell r="M313" t="str">
            <v/>
          </cell>
          <cell r="N313">
            <v>0</v>
          </cell>
          <cell r="Q313" t="str">
            <v/>
          </cell>
          <cell r="R313">
            <v>1</v>
          </cell>
          <cell r="S313">
            <v>388</v>
          </cell>
          <cell r="X313">
            <v>1</v>
          </cell>
          <cell r="Y313">
            <v>1</v>
          </cell>
          <cell r="Z313">
            <v>1</v>
          </cell>
          <cell r="AA313">
            <v>0</v>
          </cell>
          <cell r="AB313" t="str">
            <v/>
          </cell>
          <cell r="AD313">
            <v>210</v>
          </cell>
          <cell r="AE313">
            <v>904</v>
          </cell>
          <cell r="AF313">
            <v>0.94636190975178469</v>
          </cell>
          <cell r="AG313">
            <v>0</v>
          </cell>
          <cell r="AH313" t="str">
            <v/>
          </cell>
          <cell r="AI313">
            <v>5</v>
          </cell>
          <cell r="AJ313">
            <v>717</v>
          </cell>
          <cell r="AK313">
            <v>1466.1713779275558</v>
          </cell>
          <cell r="AL313">
            <v>6.1801935964259119E-2</v>
          </cell>
          <cell r="AM313">
            <v>0.38230476190476192</v>
          </cell>
          <cell r="AN313">
            <v>0.33673469387755101</v>
          </cell>
          <cell r="AO313">
            <v>6165</v>
          </cell>
          <cell r="AQ313">
            <v>61540</v>
          </cell>
          <cell r="AR313" t="str">
            <v/>
          </cell>
          <cell r="AS313">
            <v>27611</v>
          </cell>
          <cell r="AU313">
            <v>52894</v>
          </cell>
          <cell r="AV313" t="str">
            <v/>
          </cell>
          <cell r="AW313">
            <v>22372</v>
          </cell>
          <cell r="AX313" t="str">
            <v/>
          </cell>
          <cell r="AY313" t="str">
            <v/>
          </cell>
          <cell r="AZ313">
            <v>26133</v>
          </cell>
          <cell r="BA313" t="str">
            <v/>
          </cell>
          <cell r="BB313">
            <v>668.46815209500005</v>
          </cell>
          <cell r="BC313" t="str">
            <v/>
          </cell>
          <cell r="BD313">
            <v>887.81963889000008</v>
          </cell>
          <cell r="BE313" t="str">
            <v/>
          </cell>
          <cell r="BF313">
            <v>1376.984245479</v>
          </cell>
          <cell r="BG313" t="str">
            <v/>
          </cell>
          <cell r="BH313">
            <v>16</v>
          </cell>
          <cell r="BI313">
            <v>0</v>
          </cell>
          <cell r="BJ313">
            <v>0</v>
          </cell>
        </row>
        <row r="314">
          <cell r="A314" t="str">
            <v>5MY</v>
          </cell>
          <cell r="B314" t="str">
            <v>Q27</v>
          </cell>
          <cell r="C314" t="str">
            <v/>
          </cell>
          <cell r="D314" t="str">
            <v/>
          </cell>
          <cell r="E314" t="str">
            <v/>
          </cell>
          <cell r="F314">
            <v>1</v>
          </cell>
          <cell r="G314">
            <v>1</v>
          </cell>
          <cell r="H314">
            <v>0</v>
          </cell>
          <cell r="J314">
            <v>0</v>
          </cell>
          <cell r="K314">
            <v>54.207900078000002</v>
          </cell>
          <cell r="L314">
            <v>229.46208003800001</v>
          </cell>
          <cell r="M314" t="str">
            <v/>
          </cell>
          <cell r="N314">
            <v>0</v>
          </cell>
          <cell r="Q314" t="str">
            <v/>
          </cell>
          <cell r="R314" t="str">
            <v/>
          </cell>
          <cell r="S314">
            <v>737</v>
          </cell>
          <cell r="X314">
            <v>1</v>
          </cell>
          <cell r="Y314">
            <v>1</v>
          </cell>
          <cell r="Z314">
            <v>1</v>
          </cell>
          <cell r="AA314">
            <v>0</v>
          </cell>
          <cell r="AB314" t="str">
            <v/>
          </cell>
          <cell r="AD314">
            <v>33</v>
          </cell>
          <cell r="AE314">
            <v>784</v>
          </cell>
          <cell r="AF314">
            <v>0.9710132001427042</v>
          </cell>
          <cell r="AG314">
            <v>0</v>
          </cell>
          <cell r="AH314" t="str">
            <v/>
          </cell>
          <cell r="AI314">
            <v>15</v>
          </cell>
          <cell r="AJ314">
            <v>284</v>
          </cell>
          <cell r="AK314">
            <v>1365.7661250124613</v>
          </cell>
          <cell r="AL314">
            <v>0.15603532875368009</v>
          </cell>
          <cell r="AM314">
            <v>0.32218230563002681</v>
          </cell>
          <cell r="AN314">
            <v>0.43333333333333335</v>
          </cell>
          <cell r="AO314">
            <v>98</v>
          </cell>
          <cell r="AQ314">
            <v>58236</v>
          </cell>
          <cell r="AR314" t="str">
            <v/>
          </cell>
          <cell r="AS314">
            <v>42747</v>
          </cell>
          <cell r="AU314">
            <v>45447</v>
          </cell>
          <cell r="AV314" t="str">
            <v/>
          </cell>
          <cell r="AW314">
            <v>25703</v>
          </cell>
          <cell r="AX314" t="str">
            <v/>
          </cell>
          <cell r="AY314" t="str">
            <v/>
          </cell>
          <cell r="AZ314">
            <v>25818</v>
          </cell>
          <cell r="BA314" t="str">
            <v/>
          </cell>
          <cell r="BB314">
            <v>751.54133358599995</v>
          </cell>
          <cell r="BC314" t="str">
            <v/>
          </cell>
          <cell r="BD314">
            <v>1404.9554759640002</v>
          </cell>
          <cell r="BE314">
            <v>0.20000000300000001</v>
          </cell>
          <cell r="BF314">
            <v>1707.546969476</v>
          </cell>
          <cell r="BG314" t="str">
            <v/>
          </cell>
          <cell r="BH314">
            <v>28</v>
          </cell>
          <cell r="BI314">
            <v>12</v>
          </cell>
          <cell r="BJ314">
            <v>1</v>
          </cell>
        </row>
        <row r="315">
          <cell r="A315" t="str">
            <v>5NA</v>
          </cell>
          <cell r="B315" t="str">
            <v>Q06</v>
          </cell>
          <cell r="C315" t="str">
            <v/>
          </cell>
          <cell r="D315" t="str">
            <v/>
          </cell>
          <cell r="E315" t="str">
            <v/>
          </cell>
          <cell r="F315">
            <v>1</v>
          </cell>
          <cell r="G315">
            <v>1</v>
          </cell>
          <cell r="H315">
            <v>0</v>
          </cell>
          <cell r="J315">
            <v>0</v>
          </cell>
          <cell r="K315">
            <v>59.291500622000001</v>
          </cell>
          <cell r="L315">
            <v>680.56850441500012</v>
          </cell>
          <cell r="M315" t="str">
            <v/>
          </cell>
          <cell r="N315">
            <v>0</v>
          </cell>
          <cell r="Q315" t="str">
            <v/>
          </cell>
          <cell r="R315" t="str">
            <v/>
          </cell>
          <cell r="S315">
            <v>223</v>
          </cell>
          <cell r="X315">
            <v>1</v>
          </cell>
          <cell r="Y315">
            <v>0.95238095238095233</v>
          </cell>
          <cell r="Z315">
            <v>0.89473684210526316</v>
          </cell>
          <cell r="AA315">
            <v>0</v>
          </cell>
          <cell r="AB315" t="str">
            <v/>
          </cell>
          <cell r="AD315">
            <v>0</v>
          </cell>
          <cell r="AE315">
            <v>222</v>
          </cell>
          <cell r="AF315">
            <v>0.96363478562749527</v>
          </cell>
          <cell r="AG315">
            <v>0</v>
          </cell>
          <cell r="AH315" t="str">
            <v/>
          </cell>
          <cell r="AI315">
            <v>3</v>
          </cell>
          <cell r="AJ315">
            <v>240</v>
          </cell>
          <cell r="AK315">
            <v>836.98092319047078</v>
          </cell>
          <cell r="AL315">
            <v>5.4945054945054944E-2</v>
          </cell>
          <cell r="AM315">
            <v>0.34984728614758098</v>
          </cell>
          <cell r="AN315">
            <v>0.68888888888888888</v>
          </cell>
          <cell r="AO315">
            <v>2047</v>
          </cell>
          <cell r="AQ315">
            <v>44200</v>
          </cell>
          <cell r="AR315" t="str">
            <v/>
          </cell>
          <cell r="AS315">
            <v>20889</v>
          </cell>
          <cell r="AU315">
            <v>32785</v>
          </cell>
          <cell r="AV315" t="str">
            <v/>
          </cell>
          <cell r="AW315">
            <v>20482</v>
          </cell>
          <cell r="AX315" t="str">
            <v/>
          </cell>
          <cell r="AY315" t="str">
            <v/>
          </cell>
          <cell r="AZ315">
            <v>17818</v>
          </cell>
          <cell r="BA315" t="str">
            <v/>
          </cell>
          <cell r="BB315">
            <v>678.76529253900003</v>
          </cell>
          <cell r="BC315">
            <v>39</v>
          </cell>
          <cell r="BD315">
            <v>503.01698202299997</v>
          </cell>
          <cell r="BE315" t="str">
            <v/>
          </cell>
          <cell r="BF315">
            <v>1237.6547871519999</v>
          </cell>
          <cell r="BG315">
            <v>0.38700001299999998</v>
          </cell>
          <cell r="BH315">
            <v>0</v>
          </cell>
          <cell r="BI315">
            <v>0</v>
          </cell>
          <cell r="BJ315">
            <v>0</v>
          </cell>
        </row>
        <row r="316">
          <cell r="A316" t="str">
            <v>5NC</v>
          </cell>
          <cell r="B316" t="str">
            <v>Q06</v>
          </cell>
          <cell r="C316" t="str">
            <v/>
          </cell>
          <cell r="D316" t="str">
            <v/>
          </cell>
          <cell r="E316" t="str">
            <v/>
          </cell>
          <cell r="F316">
            <v>1</v>
          </cell>
          <cell r="G316">
            <v>1</v>
          </cell>
          <cell r="H316">
            <v>0</v>
          </cell>
          <cell r="J316">
            <v>0</v>
          </cell>
          <cell r="K316">
            <v>105.73659996999999</v>
          </cell>
          <cell r="L316">
            <v>706.82259971300005</v>
          </cell>
          <cell r="M316" t="str">
            <v/>
          </cell>
          <cell r="N316">
            <v>0</v>
          </cell>
          <cell r="Q316" t="str">
            <v/>
          </cell>
          <cell r="R316" t="str">
            <v/>
          </cell>
          <cell r="S316">
            <v>93</v>
          </cell>
          <cell r="X316">
            <v>1</v>
          </cell>
          <cell r="Y316">
            <v>1</v>
          </cell>
          <cell r="Z316">
            <v>1</v>
          </cell>
          <cell r="AA316">
            <v>0</v>
          </cell>
          <cell r="AB316" t="str">
            <v/>
          </cell>
          <cell r="AD316">
            <v>0</v>
          </cell>
          <cell r="AE316">
            <v>620</v>
          </cell>
          <cell r="AF316">
            <v>0.79949995191845369</v>
          </cell>
          <cell r="AG316">
            <v>0</v>
          </cell>
          <cell r="AH316" t="str">
            <v/>
          </cell>
          <cell r="AI316">
            <v>2</v>
          </cell>
          <cell r="AJ316">
            <v>219</v>
          </cell>
          <cell r="AK316">
            <v>880.87894043661947</v>
          </cell>
          <cell r="AL316" t="str">
            <v/>
          </cell>
          <cell r="AM316">
            <v>0.11699647073141049</v>
          </cell>
          <cell r="AN316">
            <v>0.65686274509803921</v>
          </cell>
          <cell r="AO316">
            <v>-1962</v>
          </cell>
          <cell r="AQ316">
            <v>42042</v>
          </cell>
          <cell r="AR316" t="str">
            <v/>
          </cell>
          <cell r="AS316">
            <v>23534</v>
          </cell>
          <cell r="AU316">
            <v>36413</v>
          </cell>
          <cell r="AV316" t="str">
            <v/>
          </cell>
          <cell r="AW316">
            <v>20413</v>
          </cell>
          <cell r="AX316" t="str">
            <v/>
          </cell>
          <cell r="AY316" t="str">
            <v/>
          </cell>
          <cell r="AZ316">
            <v>18920</v>
          </cell>
          <cell r="BA316" t="str">
            <v/>
          </cell>
          <cell r="BB316">
            <v>214.61718272599998</v>
          </cell>
          <cell r="BC316" t="str">
            <v/>
          </cell>
          <cell r="BD316">
            <v>584.97848988699991</v>
          </cell>
          <cell r="BE316" t="str">
            <v/>
          </cell>
          <cell r="BF316">
            <v>197.961714019</v>
          </cell>
          <cell r="BG316">
            <v>0.35999999199999999</v>
          </cell>
          <cell r="BH316">
            <v>0</v>
          </cell>
          <cell r="BI316">
            <v>105</v>
          </cell>
          <cell r="BJ316">
            <v>0</v>
          </cell>
        </row>
        <row r="317">
          <cell r="A317" t="str">
            <v>RA0</v>
          </cell>
          <cell r="B317" t="str">
            <v>Q08</v>
          </cell>
          <cell r="C317" t="str">
            <v/>
          </cell>
          <cell r="D317" t="str">
            <v/>
          </cell>
          <cell r="E317" t="str">
            <v/>
          </cell>
          <cell r="J317" t="str">
            <v/>
          </cell>
          <cell r="K317" t="str">
            <v/>
          </cell>
          <cell r="L317" t="str">
            <v/>
          </cell>
          <cell r="M317" t="str">
            <v/>
          </cell>
          <cell r="Q317" t="str">
            <v/>
          </cell>
          <cell r="R317" t="str">
            <v/>
          </cell>
          <cell r="X317" t="str">
            <v/>
          </cell>
          <cell r="Y317" t="str">
            <v/>
          </cell>
          <cell r="Z317" t="str">
            <v/>
          </cell>
          <cell r="AB317" t="str">
            <v/>
          </cell>
          <cell r="AD317" t="str">
            <v/>
          </cell>
          <cell r="AE317" t="str">
            <v/>
          </cell>
          <cell r="AF317" t="str">
            <v/>
          </cell>
          <cell r="AG317">
            <v>0</v>
          </cell>
          <cell r="AH317" t="str">
            <v/>
          </cell>
          <cell r="AI317" t="str">
            <v/>
          </cell>
          <cell r="AJ317" t="str">
            <v/>
          </cell>
          <cell r="AK317" t="str">
            <v/>
          </cell>
          <cell r="AL317" t="str">
            <v/>
          </cell>
          <cell r="AM317" t="str">
            <v/>
          </cell>
          <cell r="AN317" t="str">
            <v/>
          </cell>
          <cell r="AO317" t="str">
            <v/>
          </cell>
          <cell r="AS317" t="str">
            <v/>
          </cell>
          <cell r="BB317" t="str">
            <v/>
          </cell>
          <cell r="BC317" t="str">
            <v/>
          </cell>
          <cell r="BD317" t="str">
            <v/>
          </cell>
          <cell r="BE317" t="str">
            <v/>
          </cell>
          <cell r="BF317" t="str">
            <v/>
          </cell>
          <cell r="BG317" t="str">
            <v/>
          </cell>
          <cell r="BH317" t="str">
            <v/>
          </cell>
          <cell r="BI317" t="str">
            <v/>
          </cell>
          <cell r="BJ317" t="str">
            <v/>
          </cell>
        </row>
        <row r="318">
          <cell r="A318" t="str">
            <v>RA2</v>
          </cell>
          <cell r="B318" t="str">
            <v>Q19</v>
          </cell>
          <cell r="C318" t="str">
            <v/>
          </cell>
          <cell r="D318" t="str">
            <v/>
          </cell>
          <cell r="E318">
            <v>0.99537928378898732</v>
          </cell>
          <cell r="F318" t="str">
            <v/>
          </cell>
          <cell r="G318" t="str">
            <v/>
          </cell>
          <cell r="H318" t="str">
            <v/>
          </cell>
          <cell r="J318" t="str">
            <v/>
          </cell>
          <cell r="K318" t="str">
            <v/>
          </cell>
          <cell r="L318" t="str">
            <v/>
          </cell>
          <cell r="M318">
            <v>3830</v>
          </cell>
          <cell r="N318" t="str">
            <v/>
          </cell>
          <cell r="Q318">
            <v>1</v>
          </cell>
          <cell r="R318">
            <v>1</v>
          </cell>
          <cell r="S318" t="str">
            <v/>
          </cell>
          <cell r="X318" t="str">
            <v/>
          </cell>
          <cell r="Y318" t="str">
            <v/>
          </cell>
          <cell r="Z318" t="str">
            <v/>
          </cell>
          <cell r="AB318">
            <v>1</v>
          </cell>
          <cell r="AD318" t="str">
            <v/>
          </cell>
          <cell r="AE318" t="str">
            <v/>
          </cell>
          <cell r="AF318" t="str">
            <v/>
          </cell>
          <cell r="AG318">
            <v>1.03866128101558E-2</v>
          </cell>
          <cell r="AH318">
            <v>2</v>
          </cell>
          <cell r="AI318" t="str">
            <v/>
          </cell>
          <cell r="AJ318" t="str">
            <v/>
          </cell>
          <cell r="AK318" t="str">
            <v/>
          </cell>
          <cell r="AL318" t="str">
            <v/>
          </cell>
          <cell r="AM318" t="str">
            <v/>
          </cell>
          <cell r="AN318" t="str">
            <v/>
          </cell>
          <cell r="AO318">
            <v>276</v>
          </cell>
          <cell r="AQ318" t="str">
            <v/>
          </cell>
          <cell r="AR318" t="str">
            <v/>
          </cell>
          <cell r="AS318" t="str">
            <v/>
          </cell>
          <cell r="AU318" t="str">
            <v/>
          </cell>
          <cell r="AV318" t="str">
            <v/>
          </cell>
          <cell r="AW318" t="str">
            <v/>
          </cell>
          <cell r="AX318" t="str">
            <v/>
          </cell>
          <cell r="AY318" t="str">
            <v/>
          </cell>
          <cell r="AZ318" t="str">
            <v/>
          </cell>
          <cell r="BA318" t="str">
            <v/>
          </cell>
          <cell r="BB318" t="str">
            <v/>
          </cell>
          <cell r="BC318" t="str">
            <v/>
          </cell>
          <cell r="BD318" t="str">
            <v/>
          </cell>
          <cell r="BE318" t="str">
            <v/>
          </cell>
          <cell r="BF318" t="str">
            <v/>
          </cell>
          <cell r="BG318" t="str">
            <v/>
          </cell>
          <cell r="BH318" t="str">
            <v/>
          </cell>
          <cell r="BI318" t="str">
            <v/>
          </cell>
          <cell r="BJ318" t="str">
            <v/>
          </cell>
        </row>
        <row r="319">
          <cell r="A319" t="str">
            <v>RA3</v>
          </cell>
          <cell r="B319" t="str">
            <v>Q20</v>
          </cell>
          <cell r="C319" t="str">
            <v/>
          </cell>
          <cell r="D319" t="str">
            <v/>
          </cell>
          <cell r="E319">
            <v>0.97658493483543185</v>
          </cell>
          <cell r="F319" t="str">
            <v/>
          </cell>
          <cell r="G319" t="str">
            <v/>
          </cell>
          <cell r="H319" t="str">
            <v/>
          </cell>
          <cell r="J319" t="str">
            <v/>
          </cell>
          <cell r="K319" t="str">
            <v/>
          </cell>
          <cell r="L319" t="str">
            <v/>
          </cell>
          <cell r="M319">
            <v>1225</v>
          </cell>
          <cell r="N319" t="str">
            <v/>
          </cell>
          <cell r="Q319">
            <v>1</v>
          </cell>
          <cell r="R319">
            <v>1</v>
          </cell>
          <cell r="S319" t="str">
            <v/>
          </cell>
          <cell r="X319" t="str">
            <v/>
          </cell>
          <cell r="Y319" t="str">
            <v/>
          </cell>
          <cell r="Z319" t="str">
            <v/>
          </cell>
          <cell r="AB319">
            <v>1</v>
          </cell>
          <cell r="AD319" t="str">
            <v/>
          </cell>
          <cell r="AE319" t="str">
            <v/>
          </cell>
          <cell r="AF319" t="str">
            <v/>
          </cell>
          <cell r="AG319">
            <v>9.9573257467994308E-3</v>
          </cell>
          <cell r="AH319">
            <v>0.66666666666666663</v>
          </cell>
          <cell r="AI319" t="str">
            <v/>
          </cell>
          <cell r="AJ319" t="str">
            <v/>
          </cell>
          <cell r="AK319" t="str">
            <v/>
          </cell>
          <cell r="AL319" t="str">
            <v/>
          </cell>
          <cell r="AM319" t="str">
            <v/>
          </cell>
          <cell r="AN319" t="str">
            <v/>
          </cell>
          <cell r="AO319">
            <v>-6989</v>
          </cell>
          <cell r="AQ319" t="str">
            <v/>
          </cell>
          <cell r="AR319" t="str">
            <v/>
          </cell>
          <cell r="AS319" t="str">
            <v/>
          </cell>
          <cell r="AU319" t="str">
            <v/>
          </cell>
          <cell r="AV319" t="str">
            <v/>
          </cell>
          <cell r="AW319" t="str">
            <v/>
          </cell>
          <cell r="AX319" t="str">
            <v/>
          </cell>
          <cell r="AY319" t="str">
            <v/>
          </cell>
          <cell r="AZ319" t="str">
            <v/>
          </cell>
          <cell r="BA319" t="str">
            <v/>
          </cell>
          <cell r="BB319" t="str">
            <v/>
          </cell>
          <cell r="BC319" t="str">
            <v/>
          </cell>
          <cell r="BD319" t="str">
            <v/>
          </cell>
          <cell r="BE319" t="str">
            <v/>
          </cell>
          <cell r="BF319" t="str">
            <v/>
          </cell>
          <cell r="BG319" t="str">
            <v/>
          </cell>
          <cell r="BH319" t="str">
            <v/>
          </cell>
          <cell r="BI319" t="str">
            <v/>
          </cell>
          <cell r="BJ319" t="str">
            <v/>
          </cell>
        </row>
        <row r="320">
          <cell r="A320" t="str">
            <v>RA4</v>
          </cell>
          <cell r="B320" t="str">
            <v>Q22</v>
          </cell>
          <cell r="C320" t="str">
            <v/>
          </cell>
          <cell r="D320" t="str">
            <v/>
          </cell>
          <cell r="E320">
            <v>0.99081577525661801</v>
          </cell>
          <cell r="F320" t="str">
            <v/>
          </cell>
          <cell r="G320" t="str">
            <v/>
          </cell>
          <cell r="H320" t="str">
            <v/>
          </cell>
          <cell r="J320" t="str">
            <v/>
          </cell>
          <cell r="K320" t="str">
            <v/>
          </cell>
          <cell r="L320" t="str">
            <v/>
          </cell>
          <cell r="M320">
            <v>1029</v>
          </cell>
          <cell r="N320" t="str">
            <v/>
          </cell>
          <cell r="Q320">
            <v>1</v>
          </cell>
          <cell r="R320">
            <v>1</v>
          </cell>
          <cell r="S320" t="str">
            <v/>
          </cell>
          <cell r="X320" t="str">
            <v/>
          </cell>
          <cell r="Y320" t="str">
            <v/>
          </cell>
          <cell r="Z320" t="str">
            <v/>
          </cell>
          <cell r="AB320">
            <v>1</v>
          </cell>
          <cell r="AD320" t="str">
            <v/>
          </cell>
          <cell r="AE320" t="str">
            <v/>
          </cell>
          <cell r="AF320" t="str">
            <v/>
          </cell>
          <cell r="AG320">
            <v>3.1601123595505619E-2</v>
          </cell>
          <cell r="AH320">
            <v>1</v>
          </cell>
          <cell r="AI320" t="str">
            <v/>
          </cell>
          <cell r="AJ320" t="str">
            <v/>
          </cell>
          <cell r="AK320" t="str">
            <v/>
          </cell>
          <cell r="AL320" t="str">
            <v/>
          </cell>
          <cell r="AM320" t="str">
            <v/>
          </cell>
          <cell r="AN320" t="str">
            <v/>
          </cell>
          <cell r="AO320">
            <v>2</v>
          </cell>
          <cell r="AQ320" t="str">
            <v/>
          </cell>
          <cell r="AR320" t="str">
            <v/>
          </cell>
          <cell r="AS320" t="str">
            <v/>
          </cell>
          <cell r="AU320" t="str">
            <v/>
          </cell>
          <cell r="AV320" t="str">
            <v/>
          </cell>
          <cell r="AW320" t="str">
            <v/>
          </cell>
          <cell r="AX320" t="str">
            <v/>
          </cell>
          <cell r="AY320" t="str">
            <v/>
          </cell>
          <cell r="AZ320" t="str">
            <v/>
          </cell>
          <cell r="BA320" t="str">
            <v/>
          </cell>
          <cell r="BB320" t="str">
            <v/>
          </cell>
          <cell r="BC320" t="str">
            <v/>
          </cell>
          <cell r="BD320" t="str">
            <v/>
          </cell>
          <cell r="BE320" t="str">
            <v/>
          </cell>
          <cell r="BF320" t="str">
            <v/>
          </cell>
          <cell r="BG320" t="str">
            <v/>
          </cell>
          <cell r="BH320" t="str">
            <v/>
          </cell>
          <cell r="BI320" t="str">
            <v/>
          </cell>
          <cell r="BJ320" t="str">
            <v/>
          </cell>
        </row>
        <row r="321">
          <cell r="A321" t="str">
            <v>RA7</v>
          </cell>
          <cell r="B321" t="str">
            <v>Q20</v>
          </cell>
          <cell r="C321" t="str">
            <v/>
          </cell>
          <cell r="D321" t="str">
            <v/>
          </cell>
          <cell r="E321">
            <v>0.96934291991212307</v>
          </cell>
          <cell r="F321" t="str">
            <v/>
          </cell>
          <cell r="G321" t="str">
            <v/>
          </cell>
          <cell r="H321" t="str">
            <v/>
          </cell>
          <cell r="J321" t="str">
            <v/>
          </cell>
          <cell r="K321" t="str">
            <v/>
          </cell>
          <cell r="L321" t="str">
            <v/>
          </cell>
          <cell r="M321">
            <v>6804</v>
          </cell>
          <cell r="N321" t="str">
            <v/>
          </cell>
          <cell r="Q321">
            <v>1</v>
          </cell>
          <cell r="R321">
            <v>0.9989624762234135</v>
          </cell>
          <cell r="S321" t="str">
            <v/>
          </cell>
          <cell r="X321" t="str">
            <v/>
          </cell>
          <cell r="Y321" t="str">
            <v/>
          </cell>
          <cell r="Z321" t="str">
            <v/>
          </cell>
          <cell r="AB321">
            <v>0.79347826086956519</v>
          </cell>
          <cell r="AD321" t="str">
            <v/>
          </cell>
          <cell r="AE321" t="str">
            <v/>
          </cell>
          <cell r="AF321" t="str">
            <v/>
          </cell>
          <cell r="AG321">
            <v>1.4084507042253523E-2</v>
          </cell>
          <cell r="AH321">
            <v>4</v>
          </cell>
          <cell r="AI321" t="str">
            <v/>
          </cell>
          <cell r="AJ321" t="str">
            <v/>
          </cell>
          <cell r="AK321" t="str">
            <v/>
          </cell>
          <cell r="AL321" t="str">
            <v/>
          </cell>
          <cell r="AM321" t="str">
            <v/>
          </cell>
          <cell r="AN321" t="str">
            <v/>
          </cell>
          <cell r="AO321">
            <v>3285</v>
          </cell>
          <cell r="AQ321" t="str">
            <v/>
          </cell>
          <cell r="AR321" t="str">
            <v/>
          </cell>
          <cell r="AS321" t="str">
            <v/>
          </cell>
          <cell r="AU321" t="str">
            <v/>
          </cell>
          <cell r="AV321" t="str">
            <v/>
          </cell>
          <cell r="AW321" t="str">
            <v/>
          </cell>
          <cell r="AX321" t="str">
            <v/>
          </cell>
          <cell r="AY321" t="str">
            <v/>
          </cell>
          <cell r="AZ321" t="str">
            <v/>
          </cell>
          <cell r="BA321" t="str">
            <v/>
          </cell>
          <cell r="BB321" t="str">
            <v/>
          </cell>
          <cell r="BC321" t="str">
            <v/>
          </cell>
          <cell r="BD321" t="str">
            <v/>
          </cell>
          <cell r="BE321" t="str">
            <v/>
          </cell>
          <cell r="BF321" t="str">
            <v/>
          </cell>
          <cell r="BG321" t="str">
            <v/>
          </cell>
          <cell r="BH321" t="str">
            <v/>
          </cell>
          <cell r="BI321" t="str">
            <v/>
          </cell>
          <cell r="BJ321" t="str">
            <v/>
          </cell>
        </row>
        <row r="322">
          <cell r="A322" t="str">
            <v>RA9</v>
          </cell>
          <cell r="B322" t="str">
            <v>Q21</v>
          </cell>
          <cell r="C322" t="str">
            <v/>
          </cell>
          <cell r="D322" t="str">
            <v/>
          </cell>
          <cell r="E322">
            <v>0.92879353233830841</v>
          </cell>
          <cell r="F322" t="str">
            <v/>
          </cell>
          <cell r="G322" t="str">
            <v/>
          </cell>
          <cell r="H322" t="str">
            <v/>
          </cell>
          <cell r="J322" t="str">
            <v/>
          </cell>
          <cell r="K322" t="str">
            <v/>
          </cell>
          <cell r="L322" t="str">
            <v/>
          </cell>
          <cell r="M322">
            <v>4176</v>
          </cell>
          <cell r="N322" t="str">
            <v/>
          </cell>
          <cell r="Q322">
            <v>1</v>
          </cell>
          <cell r="R322">
            <v>1</v>
          </cell>
          <cell r="S322" t="str">
            <v/>
          </cell>
          <cell r="X322" t="str">
            <v/>
          </cell>
          <cell r="Y322" t="str">
            <v/>
          </cell>
          <cell r="Z322" t="str">
            <v/>
          </cell>
          <cell r="AB322">
            <v>0.96799999999999997</v>
          </cell>
          <cell r="AD322" t="str">
            <v/>
          </cell>
          <cell r="AE322" t="str">
            <v/>
          </cell>
          <cell r="AF322" t="str">
            <v/>
          </cell>
          <cell r="AG322">
            <v>1.4985014985014986E-2</v>
          </cell>
          <cell r="AH322">
            <v>3.3333333333333335</v>
          </cell>
          <cell r="AI322" t="str">
            <v/>
          </cell>
          <cell r="AJ322" t="str">
            <v/>
          </cell>
          <cell r="AK322" t="str">
            <v/>
          </cell>
          <cell r="AL322" t="str">
            <v/>
          </cell>
          <cell r="AM322" t="str">
            <v/>
          </cell>
          <cell r="AN322" t="str">
            <v/>
          </cell>
          <cell r="AO322">
            <v>77</v>
          </cell>
          <cell r="AQ322" t="str">
            <v/>
          </cell>
          <cell r="AR322" t="str">
            <v/>
          </cell>
          <cell r="AS322" t="str">
            <v/>
          </cell>
          <cell r="AU322" t="str">
            <v/>
          </cell>
          <cell r="AV322" t="str">
            <v/>
          </cell>
          <cell r="AW322" t="str">
            <v/>
          </cell>
          <cell r="AX322" t="str">
            <v/>
          </cell>
          <cell r="AY322" t="str">
            <v/>
          </cell>
          <cell r="AZ322" t="str">
            <v/>
          </cell>
          <cell r="BA322" t="str">
            <v/>
          </cell>
          <cell r="BB322" t="str">
            <v/>
          </cell>
          <cell r="BC322" t="str">
            <v/>
          </cell>
          <cell r="BD322" t="str">
            <v/>
          </cell>
          <cell r="BE322" t="str">
            <v/>
          </cell>
          <cell r="BF322" t="str">
            <v/>
          </cell>
          <cell r="BG322" t="str">
            <v/>
          </cell>
          <cell r="BH322" t="str">
            <v/>
          </cell>
          <cell r="BI322" t="str">
            <v/>
          </cell>
          <cell r="BJ322" t="str">
            <v/>
          </cell>
        </row>
        <row r="323">
          <cell r="A323" t="str">
            <v>RAE</v>
          </cell>
          <cell r="B323" t="str">
            <v>Q12</v>
          </cell>
          <cell r="C323" t="str">
            <v/>
          </cell>
          <cell r="D323" t="str">
            <v/>
          </cell>
          <cell r="E323">
            <v>0.98773637895525179</v>
          </cell>
          <cell r="F323" t="str">
            <v/>
          </cell>
          <cell r="G323" t="str">
            <v/>
          </cell>
          <cell r="H323" t="str">
            <v/>
          </cell>
          <cell r="J323" t="str">
            <v/>
          </cell>
          <cell r="K323" t="str">
            <v/>
          </cell>
          <cell r="L323" t="str">
            <v/>
          </cell>
          <cell r="M323">
            <v>5054</v>
          </cell>
          <cell r="N323" t="str">
            <v/>
          </cell>
          <cell r="Q323">
            <v>1</v>
          </cell>
          <cell r="R323">
            <v>1</v>
          </cell>
          <cell r="S323" t="str">
            <v/>
          </cell>
          <cell r="X323" t="str">
            <v/>
          </cell>
          <cell r="Y323" t="str">
            <v/>
          </cell>
          <cell r="Z323" t="str">
            <v/>
          </cell>
          <cell r="AB323">
            <v>1</v>
          </cell>
          <cell r="AD323" t="str">
            <v/>
          </cell>
          <cell r="AE323" t="str">
            <v/>
          </cell>
          <cell r="AF323" t="str">
            <v/>
          </cell>
          <cell r="AG323">
            <v>5.7919919415764295E-3</v>
          </cell>
          <cell r="AH323">
            <v>2.6666666666666665</v>
          </cell>
          <cell r="AI323" t="str">
            <v/>
          </cell>
          <cell r="AJ323" t="str">
            <v/>
          </cell>
          <cell r="AK323" t="str">
            <v/>
          </cell>
          <cell r="AL323" t="str">
            <v/>
          </cell>
          <cell r="AM323" t="str">
            <v/>
          </cell>
          <cell r="AN323" t="str">
            <v/>
          </cell>
          <cell r="AO323" t="str">
            <v/>
          </cell>
          <cell r="AQ323" t="str">
            <v/>
          </cell>
          <cell r="AR323" t="str">
            <v/>
          </cell>
          <cell r="AS323" t="str">
            <v/>
          </cell>
          <cell r="AU323" t="str">
            <v/>
          </cell>
          <cell r="AV323" t="str">
            <v/>
          </cell>
          <cell r="AW323" t="str">
            <v/>
          </cell>
          <cell r="AX323" t="str">
            <v/>
          </cell>
          <cell r="AY323" t="str">
            <v/>
          </cell>
          <cell r="AZ323" t="str">
            <v/>
          </cell>
          <cell r="BA323" t="str">
            <v/>
          </cell>
          <cell r="BB323" t="str">
            <v/>
          </cell>
          <cell r="BC323" t="str">
            <v/>
          </cell>
          <cell r="BD323" t="str">
            <v/>
          </cell>
          <cell r="BE323" t="str">
            <v/>
          </cell>
          <cell r="BF323" t="str">
            <v/>
          </cell>
          <cell r="BG323" t="str">
            <v/>
          </cell>
          <cell r="BH323" t="str">
            <v/>
          </cell>
          <cell r="BI323" t="str">
            <v/>
          </cell>
          <cell r="BJ323" t="str">
            <v/>
          </cell>
        </row>
        <row r="324">
          <cell r="A324" t="str">
            <v>RAJ</v>
          </cell>
          <cell r="B324" t="str">
            <v>Q03</v>
          </cell>
          <cell r="C324" t="str">
            <v/>
          </cell>
          <cell r="D324" t="str">
            <v/>
          </cell>
          <cell r="E324">
            <v>0.98202247191011238</v>
          </cell>
          <cell r="F324" t="str">
            <v/>
          </cell>
          <cell r="G324" t="str">
            <v/>
          </cell>
          <cell r="H324" t="str">
            <v/>
          </cell>
          <cell r="J324" t="str">
            <v/>
          </cell>
          <cell r="K324" t="str">
            <v/>
          </cell>
          <cell r="L324" t="str">
            <v/>
          </cell>
          <cell r="M324">
            <v>6126</v>
          </cell>
          <cell r="N324" t="str">
            <v/>
          </cell>
          <cell r="Q324">
            <v>1</v>
          </cell>
          <cell r="R324">
            <v>1</v>
          </cell>
          <cell r="S324" t="str">
            <v/>
          </cell>
          <cell r="X324" t="str">
            <v/>
          </cell>
          <cell r="Y324" t="str">
            <v/>
          </cell>
          <cell r="Z324" t="str">
            <v/>
          </cell>
          <cell r="AB324">
            <v>1</v>
          </cell>
          <cell r="AD324" t="str">
            <v/>
          </cell>
          <cell r="AE324" t="str">
            <v/>
          </cell>
          <cell r="AF324" t="str">
            <v/>
          </cell>
          <cell r="AG324">
            <v>2.3134759976865239E-2</v>
          </cell>
          <cell r="AH324">
            <v>3</v>
          </cell>
          <cell r="AI324" t="str">
            <v/>
          </cell>
          <cell r="AJ324" t="str">
            <v/>
          </cell>
          <cell r="AK324" t="str">
            <v/>
          </cell>
          <cell r="AL324" t="str">
            <v/>
          </cell>
          <cell r="AM324" t="str">
            <v/>
          </cell>
          <cell r="AN324" t="str">
            <v/>
          </cell>
          <cell r="AO324">
            <v>524</v>
          </cell>
          <cell r="AQ324" t="str">
            <v/>
          </cell>
          <cell r="AR324" t="str">
            <v/>
          </cell>
          <cell r="AS324" t="str">
            <v/>
          </cell>
          <cell r="AU324" t="str">
            <v/>
          </cell>
          <cell r="AV324" t="str">
            <v/>
          </cell>
          <cell r="AW324" t="str">
            <v/>
          </cell>
          <cell r="AX324" t="str">
            <v/>
          </cell>
          <cell r="AY324" t="str">
            <v/>
          </cell>
          <cell r="AZ324" t="str">
            <v/>
          </cell>
          <cell r="BA324" t="str">
            <v/>
          </cell>
          <cell r="BB324" t="str">
            <v/>
          </cell>
          <cell r="BC324" t="str">
            <v/>
          </cell>
          <cell r="BD324" t="str">
            <v/>
          </cell>
          <cell r="BE324" t="str">
            <v/>
          </cell>
          <cell r="BF324" t="str">
            <v/>
          </cell>
          <cell r="BG324" t="str">
            <v/>
          </cell>
          <cell r="BH324" t="str">
            <v/>
          </cell>
          <cell r="BI324" t="str">
            <v/>
          </cell>
          <cell r="BJ324" t="str">
            <v/>
          </cell>
        </row>
        <row r="325">
          <cell r="A325" t="str">
            <v>RAL</v>
          </cell>
          <cell r="B325" t="str">
            <v>Q05</v>
          </cell>
          <cell r="C325" t="str">
            <v/>
          </cell>
          <cell r="D325" t="str">
            <v/>
          </cell>
          <cell r="E325">
            <v>0.98577209241613362</v>
          </cell>
          <cell r="F325" t="str">
            <v/>
          </cell>
          <cell r="G325" t="str">
            <v/>
          </cell>
          <cell r="H325" t="str">
            <v/>
          </cell>
          <cell r="J325" t="str">
            <v/>
          </cell>
          <cell r="K325" t="str">
            <v/>
          </cell>
          <cell r="L325" t="str">
            <v/>
          </cell>
          <cell r="M325">
            <v>5393</v>
          </cell>
          <cell r="N325" t="str">
            <v/>
          </cell>
          <cell r="Q325">
            <v>1</v>
          </cell>
          <cell r="R325">
            <v>1</v>
          </cell>
          <cell r="S325" t="str">
            <v/>
          </cell>
          <cell r="X325" t="str">
            <v/>
          </cell>
          <cell r="Y325" t="str">
            <v/>
          </cell>
          <cell r="Z325" t="str">
            <v/>
          </cell>
          <cell r="AB325">
            <v>0.77884615384615385</v>
          </cell>
          <cell r="AD325" t="str">
            <v/>
          </cell>
          <cell r="AE325" t="str">
            <v/>
          </cell>
          <cell r="AF325" t="str">
            <v/>
          </cell>
          <cell r="AG325">
            <v>7.4626865671641781E-3</v>
          </cell>
          <cell r="AH325">
            <v>6.333333333333333</v>
          </cell>
          <cell r="AI325" t="str">
            <v/>
          </cell>
          <cell r="AJ325" t="str">
            <v/>
          </cell>
          <cell r="AK325" t="str">
            <v/>
          </cell>
          <cell r="AL325" t="str">
            <v/>
          </cell>
          <cell r="AM325" t="str">
            <v/>
          </cell>
          <cell r="AN325" t="str">
            <v/>
          </cell>
          <cell r="AO325">
            <v>-4845</v>
          </cell>
          <cell r="AQ325" t="str">
            <v/>
          </cell>
          <cell r="AR325" t="str">
            <v/>
          </cell>
          <cell r="AS325" t="str">
            <v/>
          </cell>
          <cell r="AU325" t="str">
            <v/>
          </cell>
          <cell r="AV325" t="str">
            <v/>
          </cell>
          <cell r="AW325" t="str">
            <v/>
          </cell>
          <cell r="AX325" t="str">
            <v/>
          </cell>
          <cell r="AY325" t="str">
            <v/>
          </cell>
          <cell r="AZ325" t="str">
            <v/>
          </cell>
          <cell r="BA325" t="str">
            <v/>
          </cell>
          <cell r="BB325" t="str">
            <v/>
          </cell>
          <cell r="BC325" t="str">
            <v/>
          </cell>
          <cell r="BD325" t="str">
            <v/>
          </cell>
          <cell r="BE325" t="str">
            <v/>
          </cell>
          <cell r="BF325" t="str">
            <v/>
          </cell>
          <cell r="BG325" t="str">
            <v/>
          </cell>
          <cell r="BH325" t="str">
            <v/>
          </cell>
          <cell r="BI325" t="str">
            <v/>
          </cell>
          <cell r="BJ325" t="str">
            <v/>
          </cell>
        </row>
        <row r="326">
          <cell r="A326" t="str">
            <v>RAN</v>
          </cell>
          <cell r="B326" t="str">
            <v>Q05</v>
          </cell>
          <cell r="C326" t="str">
            <v/>
          </cell>
          <cell r="D326" t="str">
            <v/>
          </cell>
          <cell r="E326" t="str">
            <v/>
          </cell>
          <cell r="F326" t="str">
            <v/>
          </cell>
          <cell r="G326" t="str">
            <v/>
          </cell>
          <cell r="H326" t="str">
            <v/>
          </cell>
          <cell r="J326" t="str">
            <v/>
          </cell>
          <cell r="K326" t="str">
            <v/>
          </cell>
          <cell r="L326" t="str">
            <v/>
          </cell>
          <cell r="M326">
            <v>2310</v>
          </cell>
          <cell r="N326" t="str">
            <v/>
          </cell>
          <cell r="Q326">
            <v>1</v>
          </cell>
          <cell r="R326">
            <v>1</v>
          </cell>
          <cell r="S326" t="str">
            <v/>
          </cell>
          <cell r="X326" t="str">
            <v/>
          </cell>
          <cell r="Y326" t="str">
            <v/>
          </cell>
          <cell r="Z326" t="str">
            <v/>
          </cell>
          <cell r="AB326" t="str">
            <v/>
          </cell>
          <cell r="AD326" t="str">
            <v/>
          </cell>
          <cell r="AE326" t="str">
            <v/>
          </cell>
          <cell r="AF326" t="str">
            <v/>
          </cell>
          <cell r="AG326">
            <v>1.1945392491467578E-2</v>
          </cell>
          <cell r="AH326">
            <v>0</v>
          </cell>
          <cell r="AI326" t="str">
            <v/>
          </cell>
          <cell r="AJ326" t="str">
            <v/>
          </cell>
          <cell r="AK326" t="str">
            <v/>
          </cell>
          <cell r="AL326" t="str">
            <v/>
          </cell>
          <cell r="AM326" t="str">
            <v/>
          </cell>
          <cell r="AN326" t="str">
            <v/>
          </cell>
          <cell r="AO326">
            <v>6</v>
          </cell>
          <cell r="AQ326" t="str">
            <v/>
          </cell>
          <cell r="AR326" t="str">
            <v/>
          </cell>
          <cell r="AS326" t="str">
            <v/>
          </cell>
          <cell r="AU326" t="str">
            <v/>
          </cell>
          <cell r="AV326" t="str">
            <v/>
          </cell>
          <cell r="AW326" t="str">
            <v/>
          </cell>
          <cell r="AX326" t="str">
            <v/>
          </cell>
          <cell r="AY326" t="str">
            <v/>
          </cell>
          <cell r="AZ326" t="str">
            <v/>
          </cell>
          <cell r="BA326" t="str">
            <v/>
          </cell>
          <cell r="BB326" t="str">
            <v/>
          </cell>
          <cell r="BC326" t="str">
            <v/>
          </cell>
          <cell r="BD326" t="str">
            <v/>
          </cell>
          <cell r="BE326" t="str">
            <v/>
          </cell>
          <cell r="BF326" t="str">
            <v/>
          </cell>
          <cell r="BG326" t="str">
            <v/>
          </cell>
          <cell r="BH326" t="str">
            <v/>
          </cell>
          <cell r="BI326" t="str">
            <v/>
          </cell>
          <cell r="BJ326" t="str">
            <v/>
          </cell>
        </row>
        <row r="327">
          <cell r="A327" t="str">
            <v>RAP</v>
          </cell>
          <cell r="B327" t="str">
            <v>Q05</v>
          </cell>
          <cell r="C327" t="str">
            <v/>
          </cell>
          <cell r="D327" t="str">
            <v/>
          </cell>
          <cell r="E327">
            <v>0.94909210960713108</v>
          </cell>
          <cell r="F327" t="str">
            <v/>
          </cell>
          <cell r="G327" t="str">
            <v/>
          </cell>
          <cell r="H327" t="str">
            <v/>
          </cell>
          <cell r="J327" t="str">
            <v/>
          </cell>
          <cell r="K327" t="str">
            <v/>
          </cell>
          <cell r="L327" t="str">
            <v/>
          </cell>
          <cell r="M327">
            <v>2228</v>
          </cell>
          <cell r="N327" t="str">
            <v/>
          </cell>
          <cell r="Q327">
            <v>1</v>
          </cell>
          <cell r="R327">
            <v>1</v>
          </cell>
          <cell r="S327" t="str">
            <v/>
          </cell>
          <cell r="X327" t="str">
            <v/>
          </cell>
          <cell r="Y327" t="str">
            <v/>
          </cell>
          <cell r="Z327" t="str">
            <v/>
          </cell>
          <cell r="AB327">
            <v>1</v>
          </cell>
          <cell r="AD327" t="str">
            <v/>
          </cell>
          <cell r="AE327" t="str">
            <v/>
          </cell>
          <cell r="AF327" t="str">
            <v/>
          </cell>
          <cell r="AG327">
            <v>7.3154362416107385E-2</v>
          </cell>
          <cell r="AH327">
            <v>3.6666666666666665</v>
          </cell>
          <cell r="AI327" t="str">
            <v/>
          </cell>
          <cell r="AJ327" t="str">
            <v/>
          </cell>
          <cell r="AK327" t="str">
            <v/>
          </cell>
          <cell r="AL327" t="str">
            <v/>
          </cell>
          <cell r="AM327" t="str">
            <v/>
          </cell>
          <cell r="AN327" t="str">
            <v/>
          </cell>
          <cell r="AO327">
            <v>-8166</v>
          </cell>
          <cell r="AQ327" t="str">
            <v/>
          </cell>
          <cell r="AR327" t="str">
            <v/>
          </cell>
          <cell r="AS327" t="str">
            <v/>
          </cell>
          <cell r="AU327" t="str">
            <v/>
          </cell>
          <cell r="AV327" t="str">
            <v/>
          </cell>
          <cell r="AW327" t="str">
            <v/>
          </cell>
          <cell r="AX327" t="str">
            <v/>
          </cell>
          <cell r="AY327" t="str">
            <v/>
          </cell>
          <cell r="AZ327" t="str">
            <v/>
          </cell>
          <cell r="BA327" t="str">
            <v/>
          </cell>
          <cell r="BB327" t="str">
            <v/>
          </cell>
          <cell r="BC327" t="str">
            <v/>
          </cell>
          <cell r="BD327" t="str">
            <v/>
          </cell>
          <cell r="BE327" t="str">
            <v/>
          </cell>
          <cell r="BF327" t="str">
            <v/>
          </cell>
          <cell r="BG327" t="str">
            <v/>
          </cell>
          <cell r="BH327" t="str">
            <v/>
          </cell>
          <cell r="BI327" t="str">
            <v/>
          </cell>
          <cell r="BJ327" t="str">
            <v/>
          </cell>
        </row>
        <row r="328">
          <cell r="A328" t="str">
            <v>RAS</v>
          </cell>
          <cell r="B328" t="str">
            <v>Q04</v>
          </cell>
          <cell r="C328" t="str">
            <v/>
          </cell>
          <cell r="D328" t="str">
            <v/>
          </cell>
          <cell r="E328">
            <v>0.98902849053264907</v>
          </cell>
          <cell r="F328" t="str">
            <v/>
          </cell>
          <cell r="G328" t="str">
            <v/>
          </cell>
          <cell r="H328" t="str">
            <v/>
          </cell>
          <cell r="J328" t="str">
            <v/>
          </cell>
          <cell r="K328" t="str">
            <v/>
          </cell>
          <cell r="L328" t="str">
            <v/>
          </cell>
          <cell r="M328">
            <v>2916</v>
          </cell>
          <cell r="N328" t="str">
            <v/>
          </cell>
          <cell r="Q328">
            <v>1</v>
          </cell>
          <cell r="R328">
            <v>1</v>
          </cell>
          <cell r="S328" t="str">
            <v/>
          </cell>
          <cell r="X328" t="str">
            <v/>
          </cell>
          <cell r="Y328" t="str">
            <v/>
          </cell>
          <cell r="Z328" t="str">
            <v/>
          </cell>
          <cell r="AB328">
            <v>0.78823529411764703</v>
          </cell>
          <cell r="AD328" t="str">
            <v/>
          </cell>
          <cell r="AE328" t="str">
            <v/>
          </cell>
          <cell r="AF328" t="str">
            <v/>
          </cell>
          <cell r="AG328">
            <v>2.3523523523523524E-2</v>
          </cell>
          <cell r="AH328">
            <v>2.3333333333333335</v>
          </cell>
          <cell r="AI328" t="str">
            <v/>
          </cell>
          <cell r="AJ328" t="str">
            <v/>
          </cell>
          <cell r="AK328" t="str">
            <v/>
          </cell>
          <cell r="AL328" t="str">
            <v/>
          </cell>
          <cell r="AM328" t="str">
            <v/>
          </cell>
          <cell r="AN328" t="str">
            <v/>
          </cell>
          <cell r="AO328">
            <v>2212</v>
          </cell>
          <cell r="AQ328" t="str">
            <v/>
          </cell>
          <cell r="AR328" t="str">
            <v/>
          </cell>
          <cell r="AS328" t="str">
            <v/>
          </cell>
          <cell r="AU328" t="str">
            <v/>
          </cell>
          <cell r="AV328" t="str">
            <v/>
          </cell>
          <cell r="AW328" t="str">
            <v/>
          </cell>
          <cell r="AX328" t="str">
            <v/>
          </cell>
          <cell r="AY328" t="str">
            <v/>
          </cell>
          <cell r="AZ328" t="str">
            <v/>
          </cell>
          <cell r="BA328" t="str">
            <v/>
          </cell>
          <cell r="BB328" t="str">
            <v/>
          </cell>
          <cell r="BC328" t="str">
            <v/>
          </cell>
          <cell r="BD328" t="str">
            <v/>
          </cell>
          <cell r="BE328" t="str">
            <v/>
          </cell>
          <cell r="BF328" t="str">
            <v/>
          </cell>
          <cell r="BG328" t="str">
            <v/>
          </cell>
          <cell r="BH328" t="str">
            <v/>
          </cell>
          <cell r="BI328" t="str">
            <v/>
          </cell>
          <cell r="BJ328" t="str">
            <v/>
          </cell>
        </row>
        <row r="329">
          <cell r="A329" t="str">
            <v>RAT</v>
          </cell>
          <cell r="B329" t="str">
            <v>Q06</v>
          </cell>
          <cell r="C329" t="str">
            <v/>
          </cell>
          <cell r="D329" t="str">
            <v/>
          </cell>
          <cell r="E329" t="str">
            <v/>
          </cell>
          <cell r="F329" t="str">
            <v/>
          </cell>
          <cell r="G329" t="str">
            <v/>
          </cell>
          <cell r="H329" t="str">
            <v/>
          </cell>
          <cell r="J329" t="str">
            <v/>
          </cell>
          <cell r="K329" t="str">
            <v/>
          </cell>
          <cell r="L329" t="str">
            <v/>
          </cell>
          <cell r="M329" t="str">
            <v/>
          </cell>
          <cell r="N329" t="str">
            <v/>
          </cell>
          <cell r="Q329" t="str">
            <v/>
          </cell>
          <cell r="R329" t="str">
            <v/>
          </cell>
          <cell r="S329" t="str">
            <v/>
          </cell>
          <cell r="X329" t="str">
            <v/>
          </cell>
          <cell r="Y329" t="str">
            <v/>
          </cell>
          <cell r="Z329" t="str">
            <v/>
          </cell>
          <cell r="AB329" t="str">
            <v/>
          </cell>
          <cell r="AD329" t="str">
            <v/>
          </cell>
          <cell r="AE329" t="str">
            <v/>
          </cell>
          <cell r="AF329" t="str">
            <v/>
          </cell>
          <cell r="AG329">
            <v>0</v>
          </cell>
          <cell r="AH329" t="str">
            <v/>
          </cell>
          <cell r="AI329" t="str">
            <v/>
          </cell>
          <cell r="AJ329" t="str">
            <v/>
          </cell>
          <cell r="AK329" t="str">
            <v/>
          </cell>
          <cell r="AL329" t="str">
            <v/>
          </cell>
          <cell r="AM329" t="str">
            <v/>
          </cell>
          <cell r="AN329" t="str">
            <v/>
          </cell>
          <cell r="AO329">
            <v>352</v>
          </cell>
          <cell r="AQ329" t="str">
            <v/>
          </cell>
          <cell r="AR329" t="str">
            <v/>
          </cell>
          <cell r="AS329" t="str">
            <v/>
          </cell>
          <cell r="AU329" t="str">
            <v/>
          </cell>
          <cell r="AV329" t="str">
            <v/>
          </cell>
          <cell r="AW329" t="str">
            <v/>
          </cell>
          <cell r="AX329" t="str">
            <v/>
          </cell>
          <cell r="AY329" t="str">
            <v/>
          </cell>
          <cell r="AZ329" t="str">
            <v/>
          </cell>
          <cell r="BA329" t="str">
            <v/>
          </cell>
          <cell r="BB329" t="str">
            <v/>
          </cell>
          <cell r="BC329" t="str">
            <v/>
          </cell>
          <cell r="BD329" t="str">
            <v/>
          </cell>
          <cell r="BE329" t="str">
            <v/>
          </cell>
          <cell r="BF329" t="str">
            <v/>
          </cell>
          <cell r="BG329" t="str">
            <v/>
          </cell>
          <cell r="BH329" t="str">
            <v/>
          </cell>
          <cell r="BI329" t="str">
            <v/>
          </cell>
          <cell r="BJ329" t="str">
            <v/>
          </cell>
        </row>
        <row r="330">
          <cell r="A330" t="str">
            <v>RAX</v>
          </cell>
          <cell r="B330" t="str">
            <v>Q08</v>
          </cell>
          <cell r="C330" t="str">
            <v/>
          </cell>
          <cell r="D330" t="str">
            <v/>
          </cell>
          <cell r="E330">
            <v>0.97421434327155521</v>
          </cell>
          <cell r="F330" t="str">
            <v/>
          </cell>
          <cell r="G330" t="str">
            <v/>
          </cell>
          <cell r="H330" t="str">
            <v/>
          </cell>
          <cell r="J330" t="str">
            <v/>
          </cell>
          <cell r="K330" t="str">
            <v/>
          </cell>
          <cell r="L330" t="str">
            <v/>
          </cell>
          <cell r="M330">
            <v>4931</v>
          </cell>
          <cell r="N330" t="str">
            <v/>
          </cell>
          <cell r="Q330">
            <v>1</v>
          </cell>
          <cell r="R330">
            <v>1</v>
          </cell>
          <cell r="S330" t="str">
            <v/>
          </cell>
          <cell r="X330" t="str">
            <v/>
          </cell>
          <cell r="Y330" t="str">
            <v/>
          </cell>
          <cell r="Z330" t="str">
            <v/>
          </cell>
          <cell r="AB330">
            <v>1</v>
          </cell>
          <cell r="AD330" t="str">
            <v/>
          </cell>
          <cell r="AE330" t="str">
            <v/>
          </cell>
          <cell r="AF330" t="str">
            <v/>
          </cell>
          <cell r="AG330">
            <v>4.0399999999999998E-2</v>
          </cell>
          <cell r="AH330">
            <v>4.333333333333333</v>
          </cell>
          <cell r="AI330" t="str">
            <v/>
          </cell>
          <cell r="AJ330" t="str">
            <v/>
          </cell>
          <cell r="AK330" t="str">
            <v/>
          </cell>
          <cell r="AL330" t="str">
            <v/>
          </cell>
          <cell r="AM330" t="str">
            <v/>
          </cell>
          <cell r="AN330" t="str">
            <v/>
          </cell>
          <cell r="AO330">
            <v>14</v>
          </cell>
          <cell r="AQ330" t="str">
            <v/>
          </cell>
          <cell r="AR330" t="str">
            <v/>
          </cell>
          <cell r="AS330" t="str">
            <v/>
          </cell>
          <cell r="AU330" t="str">
            <v/>
          </cell>
          <cell r="AV330" t="str">
            <v/>
          </cell>
          <cell r="AW330" t="str">
            <v/>
          </cell>
          <cell r="AX330" t="str">
            <v/>
          </cell>
          <cell r="AY330" t="str">
            <v/>
          </cell>
          <cell r="AZ330" t="str">
            <v/>
          </cell>
          <cell r="BA330" t="str">
            <v/>
          </cell>
          <cell r="BB330" t="str">
            <v/>
          </cell>
          <cell r="BC330" t="str">
            <v/>
          </cell>
          <cell r="BD330" t="str">
            <v/>
          </cell>
          <cell r="BE330" t="str">
            <v/>
          </cell>
          <cell r="BF330" t="str">
            <v/>
          </cell>
          <cell r="BG330" t="str">
            <v/>
          </cell>
          <cell r="BH330" t="str">
            <v/>
          </cell>
          <cell r="BI330" t="str">
            <v/>
          </cell>
          <cell r="BJ330" t="str">
            <v/>
          </cell>
        </row>
        <row r="331">
          <cell r="A331" t="str">
            <v>RB1</v>
          </cell>
          <cell r="B331" t="str">
            <v>Q20</v>
          </cell>
          <cell r="J331" t="str">
            <v/>
          </cell>
          <cell r="K331" t="str">
            <v/>
          </cell>
          <cell r="L331" t="str">
            <v/>
          </cell>
          <cell r="Q331" t="str">
            <v/>
          </cell>
          <cell r="R331" t="str">
            <v/>
          </cell>
          <cell r="AH331" t="str">
            <v/>
          </cell>
          <cell r="AK331" t="str">
            <v/>
          </cell>
          <cell r="AO331">
            <v>-947</v>
          </cell>
        </row>
        <row r="332">
          <cell r="A332" t="str">
            <v>RB4</v>
          </cell>
          <cell r="B332" t="str">
            <v>Q03</v>
          </cell>
          <cell r="C332">
            <v>0.77012633143423337</v>
          </cell>
          <cell r="D332">
            <v>0.9534676941315946</v>
          </cell>
          <cell r="E332" t="str">
            <v/>
          </cell>
          <cell r="F332" t="str">
            <v/>
          </cell>
          <cell r="G332" t="str">
            <v/>
          </cell>
          <cell r="H332" t="str">
            <v/>
          </cell>
          <cell r="J332" t="str">
            <v/>
          </cell>
          <cell r="K332" t="str">
            <v/>
          </cell>
          <cell r="L332" t="str">
            <v/>
          </cell>
          <cell r="M332" t="str">
            <v/>
          </cell>
          <cell r="N332" t="str">
            <v/>
          </cell>
          <cell r="Q332" t="str">
            <v/>
          </cell>
          <cell r="R332" t="str">
            <v/>
          </cell>
          <cell r="S332" t="str">
            <v/>
          </cell>
          <cell r="X332" t="str">
            <v/>
          </cell>
          <cell r="Y332" t="str">
            <v/>
          </cell>
          <cell r="Z332" t="str">
            <v/>
          </cell>
          <cell r="AB332" t="str">
            <v/>
          </cell>
          <cell r="AD332" t="str">
            <v/>
          </cell>
          <cell r="AE332" t="str">
            <v/>
          </cell>
          <cell r="AF332" t="str">
            <v/>
          </cell>
          <cell r="AG332" t="str">
            <v/>
          </cell>
          <cell r="AH332" t="str">
            <v/>
          </cell>
          <cell r="AI332" t="str">
            <v/>
          </cell>
          <cell r="AJ332" t="str">
            <v/>
          </cell>
          <cell r="AK332" t="str">
            <v/>
          </cell>
          <cell r="AL332" t="str">
            <v/>
          </cell>
          <cell r="AM332" t="str">
            <v/>
          </cell>
          <cell r="AN332" t="str">
            <v/>
          </cell>
          <cell r="AO332">
            <v>1445</v>
          </cell>
          <cell r="AQ332" t="str">
            <v/>
          </cell>
          <cell r="AR332" t="str">
            <v/>
          </cell>
          <cell r="AS332" t="str">
            <v/>
          </cell>
          <cell r="AU332" t="str">
            <v/>
          </cell>
          <cell r="AV332" t="str">
            <v/>
          </cell>
          <cell r="AW332" t="str">
            <v/>
          </cell>
          <cell r="AX332" t="str">
            <v/>
          </cell>
          <cell r="AY332" t="str">
            <v/>
          </cell>
          <cell r="AZ332" t="str">
            <v/>
          </cell>
          <cell r="BA332" t="str">
            <v/>
          </cell>
          <cell r="BB332" t="str">
            <v/>
          </cell>
          <cell r="BC332" t="str">
            <v/>
          </cell>
          <cell r="BD332" t="str">
            <v/>
          </cell>
          <cell r="BE332" t="str">
            <v/>
          </cell>
          <cell r="BF332" t="str">
            <v/>
          </cell>
          <cell r="BG332" t="str">
            <v/>
          </cell>
          <cell r="BH332" t="str">
            <v/>
          </cell>
          <cell r="BI332" t="str">
            <v/>
          </cell>
          <cell r="BJ332" t="str">
            <v/>
          </cell>
        </row>
        <row r="333">
          <cell r="A333" t="str">
            <v>RB5</v>
          </cell>
          <cell r="B333" t="str">
            <v>Q20</v>
          </cell>
          <cell r="J333" t="str">
            <v/>
          </cell>
          <cell r="K333" t="str">
            <v/>
          </cell>
          <cell r="L333" t="str">
            <v/>
          </cell>
          <cell r="Q333" t="str">
            <v/>
          </cell>
          <cell r="R333" t="str">
            <v/>
          </cell>
          <cell r="AH333" t="str">
            <v/>
          </cell>
          <cell r="AK333" t="str">
            <v/>
          </cell>
          <cell r="AO333">
            <v>-488</v>
          </cell>
        </row>
        <row r="334">
          <cell r="A334" t="str">
            <v>RB6</v>
          </cell>
          <cell r="B334" t="str">
            <v>Q15</v>
          </cell>
          <cell r="C334">
            <v>0.73850315599639316</v>
          </cell>
          <cell r="D334">
            <v>0.76602698399396629</v>
          </cell>
          <cell r="E334" t="str">
            <v/>
          </cell>
          <cell r="F334" t="str">
            <v/>
          </cell>
          <cell r="G334" t="str">
            <v/>
          </cell>
          <cell r="H334" t="str">
            <v/>
          </cell>
          <cell r="J334" t="str">
            <v/>
          </cell>
          <cell r="K334" t="str">
            <v/>
          </cell>
          <cell r="L334" t="str">
            <v/>
          </cell>
          <cell r="M334" t="str">
            <v/>
          </cell>
          <cell r="N334" t="str">
            <v/>
          </cell>
          <cell r="Q334" t="str">
            <v/>
          </cell>
          <cell r="R334" t="str">
            <v/>
          </cell>
          <cell r="S334" t="str">
            <v/>
          </cell>
          <cell r="X334" t="str">
            <v/>
          </cell>
          <cell r="Y334" t="str">
            <v/>
          </cell>
          <cell r="Z334" t="str">
            <v/>
          </cell>
          <cell r="AB334" t="str">
            <v/>
          </cell>
          <cell r="AD334" t="str">
            <v/>
          </cell>
          <cell r="AE334" t="str">
            <v/>
          </cell>
          <cell r="AF334" t="str">
            <v/>
          </cell>
          <cell r="AG334" t="str">
            <v/>
          </cell>
          <cell r="AH334" t="str">
            <v/>
          </cell>
          <cell r="AI334" t="str">
            <v/>
          </cell>
          <cell r="AJ334" t="str">
            <v/>
          </cell>
          <cell r="AK334" t="str">
            <v/>
          </cell>
          <cell r="AL334" t="str">
            <v/>
          </cell>
          <cell r="AM334" t="str">
            <v/>
          </cell>
          <cell r="AN334" t="str">
            <v/>
          </cell>
          <cell r="AO334">
            <v>5</v>
          </cell>
          <cell r="AQ334" t="str">
            <v/>
          </cell>
          <cell r="AR334" t="str">
            <v/>
          </cell>
          <cell r="AS334" t="str">
            <v/>
          </cell>
          <cell r="AU334" t="str">
            <v/>
          </cell>
          <cell r="AV334" t="str">
            <v/>
          </cell>
          <cell r="AW334" t="str">
            <v/>
          </cell>
          <cell r="AX334" t="str">
            <v/>
          </cell>
          <cell r="AY334" t="str">
            <v/>
          </cell>
          <cell r="AZ334" t="str">
            <v/>
          </cell>
          <cell r="BA334" t="str">
            <v/>
          </cell>
          <cell r="BB334" t="str">
            <v/>
          </cell>
          <cell r="BC334" t="str">
            <v/>
          </cell>
          <cell r="BD334" t="str">
            <v/>
          </cell>
          <cell r="BE334" t="str">
            <v/>
          </cell>
          <cell r="BF334" t="str">
            <v/>
          </cell>
          <cell r="BG334" t="str">
            <v/>
          </cell>
          <cell r="BH334" t="str">
            <v/>
          </cell>
          <cell r="BI334" t="str">
            <v/>
          </cell>
          <cell r="BJ334" t="str">
            <v/>
          </cell>
        </row>
        <row r="335">
          <cell r="A335" t="str">
            <v>RB7</v>
          </cell>
          <cell r="B335" t="str">
            <v>Q26</v>
          </cell>
          <cell r="C335">
            <v>0.87364620938628157</v>
          </cell>
          <cell r="D335">
            <v>0.99692957205910571</v>
          </cell>
          <cell r="E335" t="str">
            <v/>
          </cell>
          <cell r="F335" t="str">
            <v/>
          </cell>
          <cell r="G335" t="str">
            <v/>
          </cell>
          <cell r="H335" t="str">
            <v/>
          </cell>
          <cell r="J335" t="str">
            <v/>
          </cell>
          <cell r="K335" t="str">
            <v/>
          </cell>
          <cell r="L335" t="str">
            <v/>
          </cell>
          <cell r="M335" t="str">
            <v/>
          </cell>
          <cell r="N335" t="str">
            <v/>
          </cell>
          <cell r="Q335" t="str">
            <v/>
          </cell>
          <cell r="R335" t="str">
            <v/>
          </cell>
          <cell r="S335" t="str">
            <v/>
          </cell>
          <cell r="X335" t="str">
            <v/>
          </cell>
          <cell r="Y335" t="str">
            <v/>
          </cell>
          <cell r="Z335" t="str">
            <v/>
          </cell>
          <cell r="AB335" t="str">
            <v/>
          </cell>
          <cell r="AD335" t="str">
            <v/>
          </cell>
          <cell r="AE335" t="str">
            <v/>
          </cell>
          <cell r="AF335" t="str">
            <v/>
          </cell>
          <cell r="AG335" t="str">
            <v/>
          </cell>
          <cell r="AH335" t="str">
            <v/>
          </cell>
          <cell r="AI335" t="str">
            <v/>
          </cell>
          <cell r="AJ335" t="str">
            <v/>
          </cell>
          <cell r="AK335" t="str">
            <v/>
          </cell>
          <cell r="AL335" t="str">
            <v/>
          </cell>
          <cell r="AM335" t="str">
            <v/>
          </cell>
          <cell r="AN335" t="str">
            <v/>
          </cell>
          <cell r="AO335">
            <v>0</v>
          </cell>
          <cell r="AQ335" t="str">
            <v/>
          </cell>
          <cell r="AR335" t="str">
            <v/>
          </cell>
          <cell r="AS335" t="str">
            <v/>
          </cell>
          <cell r="AU335" t="str">
            <v/>
          </cell>
          <cell r="AV335" t="str">
            <v/>
          </cell>
          <cell r="AW335" t="str">
            <v/>
          </cell>
          <cell r="AX335" t="str">
            <v/>
          </cell>
          <cell r="AY335" t="str">
            <v/>
          </cell>
          <cell r="AZ335" t="str">
            <v/>
          </cell>
          <cell r="BA335" t="str">
            <v/>
          </cell>
          <cell r="BB335" t="str">
            <v/>
          </cell>
          <cell r="BC335" t="str">
            <v/>
          </cell>
          <cell r="BD335" t="str">
            <v/>
          </cell>
          <cell r="BE335" t="str">
            <v/>
          </cell>
          <cell r="BF335" t="str">
            <v/>
          </cell>
          <cell r="BG335" t="str">
            <v/>
          </cell>
          <cell r="BH335" t="str">
            <v/>
          </cell>
          <cell r="BI335" t="str">
            <v/>
          </cell>
          <cell r="BJ335" t="str">
            <v/>
          </cell>
        </row>
        <row r="336">
          <cell r="A336" t="str">
            <v>RB8</v>
          </cell>
          <cell r="B336" t="str">
            <v>Q23</v>
          </cell>
          <cell r="C336">
            <v>0.80352084176446781</v>
          </cell>
          <cell r="D336">
            <v>0.91943127962085303</v>
          </cell>
          <cell r="E336" t="str">
            <v/>
          </cell>
          <cell r="F336" t="str">
            <v/>
          </cell>
          <cell r="G336" t="str">
            <v/>
          </cell>
          <cell r="H336" t="str">
            <v/>
          </cell>
          <cell r="J336" t="str">
            <v/>
          </cell>
          <cell r="K336" t="str">
            <v/>
          </cell>
          <cell r="L336" t="str">
            <v/>
          </cell>
          <cell r="M336" t="str">
            <v/>
          </cell>
          <cell r="N336" t="str">
            <v/>
          </cell>
          <cell r="Q336" t="str">
            <v/>
          </cell>
          <cell r="R336" t="str">
            <v/>
          </cell>
          <cell r="S336" t="str">
            <v/>
          </cell>
          <cell r="X336" t="str">
            <v/>
          </cell>
          <cell r="Y336" t="str">
            <v/>
          </cell>
          <cell r="Z336" t="str">
            <v/>
          </cell>
          <cell r="AB336" t="str">
            <v/>
          </cell>
          <cell r="AD336" t="str">
            <v/>
          </cell>
          <cell r="AE336" t="str">
            <v/>
          </cell>
          <cell r="AF336" t="str">
            <v/>
          </cell>
          <cell r="AG336" t="str">
            <v/>
          </cell>
          <cell r="AH336" t="str">
            <v/>
          </cell>
          <cell r="AI336" t="str">
            <v/>
          </cell>
          <cell r="AJ336" t="str">
            <v/>
          </cell>
          <cell r="AK336" t="str">
            <v/>
          </cell>
          <cell r="AL336" t="str">
            <v/>
          </cell>
          <cell r="AM336" t="str">
            <v/>
          </cell>
          <cell r="AN336" t="str">
            <v/>
          </cell>
          <cell r="AO336">
            <v>611</v>
          </cell>
          <cell r="AQ336" t="str">
            <v/>
          </cell>
          <cell r="AR336" t="str">
            <v/>
          </cell>
          <cell r="AS336" t="str">
            <v/>
          </cell>
          <cell r="AU336" t="str">
            <v/>
          </cell>
          <cell r="AV336" t="str">
            <v/>
          </cell>
          <cell r="AW336" t="str">
            <v/>
          </cell>
          <cell r="AX336" t="str">
            <v/>
          </cell>
          <cell r="AY336" t="str">
            <v/>
          </cell>
          <cell r="AZ336" t="str">
            <v/>
          </cell>
          <cell r="BA336" t="str">
            <v/>
          </cell>
          <cell r="BB336" t="str">
            <v/>
          </cell>
          <cell r="BC336" t="str">
            <v/>
          </cell>
          <cell r="BD336" t="str">
            <v/>
          </cell>
          <cell r="BE336" t="str">
            <v/>
          </cell>
          <cell r="BF336" t="str">
            <v/>
          </cell>
          <cell r="BG336" t="str">
            <v/>
          </cell>
          <cell r="BH336" t="str">
            <v/>
          </cell>
          <cell r="BI336" t="str">
            <v/>
          </cell>
          <cell r="BJ336" t="str">
            <v/>
          </cell>
        </row>
        <row r="337">
          <cell r="A337" t="str">
            <v>RBA</v>
          </cell>
          <cell r="B337" t="str">
            <v>Q22</v>
          </cell>
          <cell r="C337" t="str">
            <v/>
          </cell>
          <cell r="D337" t="str">
            <v/>
          </cell>
          <cell r="E337">
            <v>0.98840381991814463</v>
          </cell>
          <cell r="F337" t="str">
            <v/>
          </cell>
          <cell r="G337" t="str">
            <v/>
          </cell>
          <cell r="H337" t="str">
            <v/>
          </cell>
          <cell r="J337" t="str">
            <v/>
          </cell>
          <cell r="K337" t="str">
            <v/>
          </cell>
          <cell r="L337" t="str">
            <v/>
          </cell>
          <cell r="M337">
            <v>3522</v>
          </cell>
          <cell r="N337" t="str">
            <v/>
          </cell>
          <cell r="Q337">
            <v>1</v>
          </cell>
          <cell r="R337">
            <v>1</v>
          </cell>
          <cell r="S337" t="str">
            <v/>
          </cell>
          <cell r="X337" t="str">
            <v/>
          </cell>
          <cell r="Y337" t="str">
            <v/>
          </cell>
          <cell r="Z337" t="str">
            <v/>
          </cell>
          <cell r="AB337">
            <v>1</v>
          </cell>
          <cell r="AD337" t="str">
            <v/>
          </cell>
          <cell r="AE337" t="str">
            <v/>
          </cell>
          <cell r="AF337" t="str">
            <v/>
          </cell>
          <cell r="AG337">
            <v>4.9563838223632042E-2</v>
          </cell>
          <cell r="AH337">
            <v>5</v>
          </cell>
          <cell r="AI337" t="str">
            <v/>
          </cell>
          <cell r="AJ337" t="str">
            <v/>
          </cell>
          <cell r="AK337" t="str">
            <v/>
          </cell>
          <cell r="AL337" t="str">
            <v/>
          </cell>
          <cell r="AM337" t="str">
            <v/>
          </cell>
          <cell r="AN337" t="str">
            <v/>
          </cell>
          <cell r="AO337">
            <v>16</v>
          </cell>
          <cell r="AQ337" t="str">
            <v/>
          </cell>
          <cell r="AR337" t="str">
            <v/>
          </cell>
          <cell r="AS337" t="str">
            <v/>
          </cell>
          <cell r="AU337" t="str">
            <v/>
          </cell>
          <cell r="AV337" t="str">
            <v/>
          </cell>
          <cell r="AW337" t="str">
            <v/>
          </cell>
          <cell r="AX337" t="str">
            <v/>
          </cell>
          <cell r="AY337" t="str">
            <v/>
          </cell>
          <cell r="AZ337" t="str">
            <v/>
          </cell>
          <cell r="BA337" t="str">
            <v/>
          </cell>
          <cell r="BB337" t="str">
            <v/>
          </cell>
          <cell r="BC337" t="str">
            <v/>
          </cell>
          <cell r="BD337" t="str">
            <v/>
          </cell>
          <cell r="BE337" t="str">
            <v/>
          </cell>
          <cell r="BF337" t="str">
            <v/>
          </cell>
          <cell r="BG337" t="str">
            <v/>
          </cell>
          <cell r="BH337" t="str">
            <v/>
          </cell>
          <cell r="BI337" t="str">
            <v/>
          </cell>
          <cell r="BJ337" t="str">
            <v/>
          </cell>
        </row>
        <row r="338">
          <cell r="A338" t="str">
            <v>RBB</v>
          </cell>
          <cell r="B338" t="str">
            <v>Q20</v>
          </cell>
          <cell r="C338" t="str">
            <v/>
          </cell>
          <cell r="D338" t="str">
            <v/>
          </cell>
          <cell r="E338" t="str">
            <v/>
          </cell>
          <cell r="F338" t="str">
            <v/>
          </cell>
          <cell r="G338" t="str">
            <v/>
          </cell>
          <cell r="H338" t="str">
            <v/>
          </cell>
          <cell r="J338" t="str">
            <v/>
          </cell>
          <cell r="K338" t="str">
            <v/>
          </cell>
          <cell r="L338" t="str">
            <v/>
          </cell>
          <cell r="M338">
            <v>164</v>
          </cell>
          <cell r="N338" t="str">
            <v/>
          </cell>
          <cell r="Q338">
            <v>1</v>
          </cell>
          <cell r="R338">
            <v>1</v>
          </cell>
          <cell r="S338" t="str">
            <v/>
          </cell>
          <cell r="X338" t="str">
            <v/>
          </cell>
          <cell r="Y338" t="str">
            <v/>
          </cell>
          <cell r="Z338" t="str">
            <v/>
          </cell>
          <cell r="AB338" t="str">
            <v/>
          </cell>
          <cell r="AD338" t="str">
            <v/>
          </cell>
          <cell r="AE338" t="str">
            <v/>
          </cell>
          <cell r="AF338" t="str">
            <v/>
          </cell>
          <cell r="AG338">
            <v>0</v>
          </cell>
          <cell r="AH338">
            <v>0.33333333333333331</v>
          </cell>
          <cell r="AI338" t="str">
            <v/>
          </cell>
          <cell r="AJ338" t="str">
            <v/>
          </cell>
          <cell r="AK338" t="str">
            <v/>
          </cell>
          <cell r="AL338" t="str">
            <v/>
          </cell>
          <cell r="AM338" t="str">
            <v/>
          </cell>
          <cell r="AN338" t="str">
            <v/>
          </cell>
          <cell r="AO338" t="str">
            <v/>
          </cell>
          <cell r="AQ338" t="str">
            <v/>
          </cell>
          <cell r="AR338" t="str">
            <v/>
          </cell>
          <cell r="AS338" t="str">
            <v/>
          </cell>
          <cell r="AU338" t="str">
            <v/>
          </cell>
          <cell r="AV338" t="str">
            <v/>
          </cell>
          <cell r="AW338" t="str">
            <v/>
          </cell>
          <cell r="AX338" t="str">
            <v/>
          </cell>
          <cell r="AY338" t="str">
            <v/>
          </cell>
          <cell r="AZ338" t="str">
            <v/>
          </cell>
          <cell r="BA338" t="str">
            <v/>
          </cell>
          <cell r="BB338" t="str">
            <v/>
          </cell>
          <cell r="BC338" t="str">
            <v/>
          </cell>
          <cell r="BD338" t="str">
            <v/>
          </cell>
          <cell r="BE338" t="str">
            <v/>
          </cell>
          <cell r="BF338" t="str">
            <v/>
          </cell>
          <cell r="BG338" t="str">
            <v/>
          </cell>
          <cell r="BH338" t="str">
            <v/>
          </cell>
          <cell r="BI338" t="str">
            <v/>
          </cell>
          <cell r="BJ338" t="str">
            <v/>
          </cell>
        </row>
        <row r="339">
          <cell r="A339" t="str">
            <v>RBD</v>
          </cell>
          <cell r="B339" t="str">
            <v>Q22</v>
          </cell>
          <cell r="C339" t="str">
            <v/>
          </cell>
          <cell r="D339" t="str">
            <v/>
          </cell>
          <cell r="E339">
            <v>0.97199902605308008</v>
          </cell>
          <cell r="F339" t="str">
            <v/>
          </cell>
          <cell r="G339" t="str">
            <v/>
          </cell>
          <cell r="H339" t="str">
            <v/>
          </cell>
          <cell r="J339" t="str">
            <v/>
          </cell>
          <cell r="K339" t="str">
            <v/>
          </cell>
          <cell r="L339" t="str">
            <v/>
          </cell>
          <cell r="M339">
            <v>2035</v>
          </cell>
          <cell r="N339" t="str">
            <v/>
          </cell>
          <cell r="Q339">
            <v>0.99875311720698257</v>
          </cell>
          <cell r="R339">
            <v>1</v>
          </cell>
          <cell r="S339" t="str">
            <v/>
          </cell>
          <cell r="X339" t="str">
            <v/>
          </cell>
          <cell r="Y339" t="str">
            <v/>
          </cell>
          <cell r="Z339" t="str">
            <v/>
          </cell>
          <cell r="AB339">
            <v>1</v>
          </cell>
          <cell r="AD339" t="str">
            <v/>
          </cell>
          <cell r="AE339" t="str">
            <v/>
          </cell>
          <cell r="AF339" t="str">
            <v/>
          </cell>
          <cell r="AG339">
            <v>1.8626309662398137E-2</v>
          </cell>
          <cell r="AH339">
            <v>1.6666666666666667</v>
          </cell>
          <cell r="AI339" t="str">
            <v/>
          </cell>
          <cell r="AJ339" t="str">
            <v/>
          </cell>
          <cell r="AK339" t="str">
            <v/>
          </cell>
          <cell r="AL339" t="str">
            <v/>
          </cell>
          <cell r="AM339" t="str">
            <v/>
          </cell>
          <cell r="AN339" t="str">
            <v/>
          </cell>
          <cell r="AO339">
            <v>-998</v>
          </cell>
          <cell r="AQ339" t="str">
            <v/>
          </cell>
          <cell r="AR339" t="str">
            <v/>
          </cell>
          <cell r="AS339" t="str">
            <v/>
          </cell>
          <cell r="AU339" t="str">
            <v/>
          </cell>
          <cell r="AV339" t="str">
            <v/>
          </cell>
          <cell r="AW339" t="str">
            <v/>
          </cell>
          <cell r="AX339" t="str">
            <v/>
          </cell>
          <cell r="AY339" t="str">
            <v/>
          </cell>
          <cell r="AZ339" t="str">
            <v/>
          </cell>
          <cell r="BA339" t="str">
            <v/>
          </cell>
          <cell r="BB339" t="str">
            <v/>
          </cell>
          <cell r="BC339" t="str">
            <v/>
          </cell>
          <cell r="BD339" t="str">
            <v/>
          </cell>
          <cell r="BE339" t="str">
            <v/>
          </cell>
          <cell r="BF339" t="str">
            <v/>
          </cell>
          <cell r="BG339" t="str">
            <v/>
          </cell>
          <cell r="BH339" t="str">
            <v/>
          </cell>
          <cell r="BI339" t="str">
            <v/>
          </cell>
          <cell r="BJ339" t="str">
            <v/>
          </cell>
        </row>
        <row r="340">
          <cell r="A340" t="str">
            <v>RBF</v>
          </cell>
          <cell r="B340" t="str">
            <v>Q16</v>
          </cell>
          <cell r="C340" t="str">
            <v/>
          </cell>
          <cell r="D340" t="str">
            <v/>
          </cell>
          <cell r="E340" t="str">
            <v/>
          </cell>
          <cell r="F340" t="str">
            <v/>
          </cell>
          <cell r="G340" t="str">
            <v/>
          </cell>
          <cell r="H340" t="str">
            <v/>
          </cell>
          <cell r="J340" t="str">
            <v/>
          </cell>
          <cell r="K340" t="str">
            <v/>
          </cell>
          <cell r="L340" t="str">
            <v/>
          </cell>
          <cell r="M340">
            <v>2507</v>
          </cell>
          <cell r="N340" t="str">
            <v/>
          </cell>
          <cell r="Q340">
            <v>1</v>
          </cell>
          <cell r="R340">
            <v>1</v>
          </cell>
          <cell r="S340" t="str">
            <v/>
          </cell>
          <cell r="X340" t="str">
            <v/>
          </cell>
          <cell r="Y340" t="str">
            <v/>
          </cell>
          <cell r="Z340" t="str">
            <v/>
          </cell>
          <cell r="AB340" t="str">
            <v/>
          </cell>
          <cell r="AD340" t="str">
            <v/>
          </cell>
          <cell r="AE340" t="str">
            <v/>
          </cell>
          <cell r="AF340" t="str">
            <v/>
          </cell>
          <cell r="AG340">
            <v>5.3608247422680409E-2</v>
          </cell>
          <cell r="AH340">
            <v>0.33333333333333331</v>
          </cell>
          <cell r="AI340" t="str">
            <v/>
          </cell>
          <cell r="AJ340" t="str">
            <v/>
          </cell>
          <cell r="AK340" t="str">
            <v/>
          </cell>
          <cell r="AL340" t="str">
            <v/>
          </cell>
          <cell r="AM340" t="str">
            <v/>
          </cell>
          <cell r="AN340" t="str">
            <v/>
          </cell>
          <cell r="AO340">
            <v>228.68506000000301</v>
          </cell>
          <cell r="AQ340" t="str">
            <v/>
          </cell>
          <cell r="AR340" t="str">
            <v/>
          </cell>
          <cell r="AS340" t="str">
            <v/>
          </cell>
          <cell r="AU340" t="str">
            <v/>
          </cell>
          <cell r="AV340" t="str">
            <v/>
          </cell>
          <cell r="AW340" t="str">
            <v/>
          </cell>
          <cell r="AX340" t="str">
            <v/>
          </cell>
          <cell r="AY340" t="str">
            <v/>
          </cell>
          <cell r="AZ340" t="str">
            <v/>
          </cell>
          <cell r="BA340" t="str">
            <v/>
          </cell>
          <cell r="BB340" t="str">
            <v/>
          </cell>
          <cell r="BC340" t="str">
            <v/>
          </cell>
          <cell r="BD340" t="str">
            <v/>
          </cell>
          <cell r="BE340" t="str">
            <v/>
          </cell>
          <cell r="BF340" t="str">
            <v/>
          </cell>
          <cell r="BG340" t="str">
            <v/>
          </cell>
          <cell r="BH340" t="str">
            <v/>
          </cell>
          <cell r="BI340" t="str">
            <v/>
          </cell>
          <cell r="BJ340" t="str">
            <v/>
          </cell>
        </row>
        <row r="341">
          <cell r="A341" t="str">
            <v>RBK</v>
          </cell>
          <cell r="B341" t="str">
            <v>Q27</v>
          </cell>
          <cell r="C341" t="str">
            <v/>
          </cell>
          <cell r="D341" t="str">
            <v/>
          </cell>
          <cell r="E341">
            <v>0.9604806408544726</v>
          </cell>
          <cell r="F341" t="str">
            <v/>
          </cell>
          <cell r="G341" t="str">
            <v/>
          </cell>
          <cell r="H341" t="str">
            <v/>
          </cell>
          <cell r="J341" t="str">
            <v/>
          </cell>
          <cell r="K341" t="str">
            <v/>
          </cell>
          <cell r="L341" t="str">
            <v/>
          </cell>
          <cell r="M341">
            <v>2697</v>
          </cell>
          <cell r="N341" t="str">
            <v/>
          </cell>
          <cell r="Q341">
            <v>1</v>
          </cell>
          <cell r="R341">
            <v>1</v>
          </cell>
          <cell r="S341" t="str">
            <v/>
          </cell>
          <cell r="X341" t="str">
            <v/>
          </cell>
          <cell r="Y341" t="str">
            <v/>
          </cell>
          <cell r="Z341" t="str">
            <v/>
          </cell>
          <cell r="AB341">
            <v>1</v>
          </cell>
          <cell r="AD341" t="str">
            <v/>
          </cell>
          <cell r="AE341" t="str">
            <v/>
          </cell>
          <cell r="AF341" t="str">
            <v/>
          </cell>
          <cell r="AG341">
            <v>1.3993541442411194E-2</v>
          </cell>
          <cell r="AH341">
            <v>1.6666666666666667</v>
          </cell>
          <cell r="AI341" t="str">
            <v/>
          </cell>
          <cell r="AJ341" t="str">
            <v/>
          </cell>
          <cell r="AK341" t="str">
            <v/>
          </cell>
          <cell r="AL341" t="str">
            <v/>
          </cell>
          <cell r="AM341" t="str">
            <v/>
          </cell>
          <cell r="AN341" t="str">
            <v/>
          </cell>
          <cell r="AO341">
            <v>1926</v>
          </cell>
          <cell r="AQ341" t="str">
            <v/>
          </cell>
          <cell r="AR341" t="str">
            <v/>
          </cell>
          <cell r="AS341" t="str">
            <v/>
          </cell>
          <cell r="AU341" t="str">
            <v/>
          </cell>
          <cell r="AV341" t="str">
            <v/>
          </cell>
          <cell r="AW341" t="str">
            <v/>
          </cell>
          <cell r="AX341" t="str">
            <v/>
          </cell>
          <cell r="AY341" t="str">
            <v/>
          </cell>
          <cell r="AZ341" t="str">
            <v/>
          </cell>
          <cell r="BA341" t="str">
            <v/>
          </cell>
          <cell r="BB341" t="str">
            <v/>
          </cell>
          <cell r="BC341" t="str">
            <v/>
          </cell>
          <cell r="BD341" t="str">
            <v/>
          </cell>
          <cell r="BE341" t="str">
            <v/>
          </cell>
          <cell r="BF341" t="str">
            <v/>
          </cell>
          <cell r="BG341" t="str">
            <v/>
          </cell>
          <cell r="BH341" t="str">
            <v/>
          </cell>
          <cell r="BI341" t="str">
            <v/>
          </cell>
          <cell r="BJ341" t="str">
            <v/>
          </cell>
        </row>
        <row r="342">
          <cell r="A342" t="str">
            <v>RBL</v>
          </cell>
          <cell r="B342" t="str">
            <v>Q15</v>
          </cell>
          <cell r="C342" t="str">
            <v/>
          </cell>
          <cell r="D342" t="str">
            <v/>
          </cell>
          <cell r="E342">
            <v>0.96523941068139962</v>
          </cell>
          <cell r="F342" t="str">
            <v/>
          </cell>
          <cell r="G342" t="str">
            <v/>
          </cell>
          <cell r="H342" t="str">
            <v/>
          </cell>
          <cell r="J342" t="str">
            <v/>
          </cell>
          <cell r="K342" t="str">
            <v/>
          </cell>
          <cell r="L342" t="str">
            <v/>
          </cell>
          <cell r="M342">
            <v>4040</v>
          </cell>
          <cell r="N342" t="str">
            <v/>
          </cell>
          <cell r="Q342">
            <v>0.99213630406290954</v>
          </cell>
          <cell r="R342">
            <v>0.99606380774808367</v>
          </cell>
          <cell r="S342" t="str">
            <v/>
          </cell>
          <cell r="X342" t="str">
            <v/>
          </cell>
          <cell r="Y342" t="str">
            <v/>
          </cell>
          <cell r="Z342" t="str">
            <v/>
          </cell>
          <cell r="AB342">
            <v>1</v>
          </cell>
          <cell r="AD342" t="str">
            <v/>
          </cell>
          <cell r="AE342" t="str">
            <v/>
          </cell>
          <cell r="AF342" t="str">
            <v/>
          </cell>
          <cell r="AG342">
            <v>1.982570806100218E-2</v>
          </cell>
          <cell r="AH342">
            <v>8</v>
          </cell>
          <cell r="AI342" t="str">
            <v/>
          </cell>
          <cell r="AJ342" t="str">
            <v/>
          </cell>
          <cell r="AK342" t="str">
            <v/>
          </cell>
          <cell r="AL342" t="str">
            <v/>
          </cell>
          <cell r="AM342" t="str">
            <v/>
          </cell>
          <cell r="AN342" t="str">
            <v/>
          </cell>
          <cell r="AO342">
            <v>20</v>
          </cell>
          <cell r="AQ342" t="str">
            <v/>
          </cell>
          <cell r="AR342" t="str">
            <v/>
          </cell>
          <cell r="AS342" t="str">
            <v/>
          </cell>
          <cell r="AU342" t="str">
            <v/>
          </cell>
          <cell r="AV342" t="str">
            <v/>
          </cell>
          <cell r="AW342" t="str">
            <v/>
          </cell>
          <cell r="AX342" t="str">
            <v/>
          </cell>
          <cell r="AY342" t="str">
            <v/>
          </cell>
          <cell r="AZ342" t="str">
            <v/>
          </cell>
          <cell r="BA342" t="str">
            <v/>
          </cell>
          <cell r="BB342" t="str">
            <v/>
          </cell>
          <cell r="BC342" t="str">
            <v/>
          </cell>
          <cell r="BD342" t="str">
            <v/>
          </cell>
          <cell r="BE342" t="str">
            <v/>
          </cell>
          <cell r="BF342" t="str">
            <v/>
          </cell>
          <cell r="BG342" t="str">
            <v/>
          </cell>
          <cell r="BH342" t="str">
            <v/>
          </cell>
          <cell r="BI342" t="str">
            <v/>
          </cell>
          <cell r="BJ342" t="str">
            <v/>
          </cell>
        </row>
        <row r="343">
          <cell r="A343" t="str">
            <v>RBN</v>
          </cell>
          <cell r="B343" t="str">
            <v>Q15</v>
          </cell>
          <cell r="C343" t="str">
            <v/>
          </cell>
          <cell r="D343" t="str">
            <v/>
          </cell>
          <cell r="E343">
            <v>0.98184751916095203</v>
          </cell>
          <cell r="F343" t="str">
            <v/>
          </cell>
          <cell r="G343" t="str">
            <v/>
          </cell>
          <cell r="H343" t="str">
            <v/>
          </cell>
          <cell r="J343" t="str">
            <v/>
          </cell>
          <cell r="K343" t="str">
            <v/>
          </cell>
          <cell r="L343" t="str">
            <v/>
          </cell>
          <cell r="M343">
            <v>4053</v>
          </cell>
          <cell r="N343" t="str">
            <v/>
          </cell>
          <cell r="Q343">
            <v>0.99850523168908822</v>
          </cell>
          <cell r="R343">
            <v>0.9987642115669797</v>
          </cell>
          <cell r="S343" t="str">
            <v/>
          </cell>
          <cell r="X343" t="str">
            <v/>
          </cell>
          <cell r="Y343" t="str">
            <v/>
          </cell>
          <cell r="Z343" t="str">
            <v/>
          </cell>
          <cell r="AB343">
            <v>0.99588477366255146</v>
          </cell>
          <cell r="AD343" t="str">
            <v/>
          </cell>
          <cell r="AE343" t="str">
            <v/>
          </cell>
          <cell r="AF343" t="str">
            <v/>
          </cell>
          <cell r="AG343">
            <v>1.2191742865059575E-2</v>
          </cell>
          <cell r="AH343">
            <v>1.6666666666666667</v>
          </cell>
          <cell r="AI343" t="str">
            <v/>
          </cell>
          <cell r="AJ343" t="str">
            <v/>
          </cell>
          <cell r="AK343" t="str">
            <v/>
          </cell>
          <cell r="AL343" t="str">
            <v/>
          </cell>
          <cell r="AM343" t="str">
            <v/>
          </cell>
          <cell r="AN343" t="str">
            <v/>
          </cell>
          <cell r="AO343">
            <v>106</v>
          </cell>
          <cell r="AQ343" t="str">
            <v/>
          </cell>
          <cell r="AR343" t="str">
            <v/>
          </cell>
          <cell r="AS343" t="str">
            <v/>
          </cell>
          <cell r="AU343" t="str">
            <v/>
          </cell>
          <cell r="AV343" t="str">
            <v/>
          </cell>
          <cell r="AW343" t="str">
            <v/>
          </cell>
          <cell r="AX343" t="str">
            <v/>
          </cell>
          <cell r="AY343" t="str">
            <v/>
          </cell>
          <cell r="AZ343" t="str">
            <v/>
          </cell>
          <cell r="BA343" t="str">
            <v/>
          </cell>
          <cell r="BB343" t="str">
            <v/>
          </cell>
          <cell r="BC343" t="str">
            <v/>
          </cell>
          <cell r="BD343" t="str">
            <v/>
          </cell>
          <cell r="BE343" t="str">
            <v/>
          </cell>
          <cell r="BF343" t="str">
            <v/>
          </cell>
          <cell r="BG343" t="str">
            <v/>
          </cell>
          <cell r="BH343" t="str">
            <v/>
          </cell>
          <cell r="BI343" t="str">
            <v/>
          </cell>
          <cell r="BJ343" t="str">
            <v/>
          </cell>
        </row>
        <row r="344">
          <cell r="A344" t="str">
            <v>RBQ</v>
          </cell>
          <cell r="B344" t="str">
            <v>Q15</v>
          </cell>
          <cell r="C344" t="str">
            <v/>
          </cell>
          <cell r="D344" t="str">
            <v/>
          </cell>
          <cell r="E344" t="str">
            <v/>
          </cell>
          <cell r="F344" t="str">
            <v/>
          </cell>
          <cell r="G344" t="str">
            <v/>
          </cell>
          <cell r="H344" t="str">
            <v/>
          </cell>
          <cell r="J344" t="str">
            <v/>
          </cell>
          <cell r="K344" t="str">
            <v/>
          </cell>
          <cell r="L344" t="str">
            <v/>
          </cell>
          <cell r="M344">
            <v>698</v>
          </cell>
          <cell r="N344" t="str">
            <v/>
          </cell>
          <cell r="Q344">
            <v>1</v>
          </cell>
          <cell r="R344">
            <v>1</v>
          </cell>
          <cell r="S344" t="str">
            <v/>
          </cell>
          <cell r="X344" t="str">
            <v/>
          </cell>
          <cell r="Y344" t="str">
            <v/>
          </cell>
          <cell r="Z344" t="str">
            <v/>
          </cell>
          <cell r="AB344" t="str">
            <v/>
          </cell>
          <cell r="AD344" t="str">
            <v/>
          </cell>
          <cell r="AE344" t="str">
            <v/>
          </cell>
          <cell r="AF344" t="str">
            <v/>
          </cell>
          <cell r="AG344">
            <v>0</v>
          </cell>
          <cell r="AH344">
            <v>1.3333333333333333</v>
          </cell>
          <cell r="AI344" t="str">
            <v/>
          </cell>
          <cell r="AJ344" t="str">
            <v/>
          </cell>
          <cell r="AK344" t="str">
            <v/>
          </cell>
          <cell r="AL344" t="str">
            <v/>
          </cell>
          <cell r="AM344" t="str">
            <v/>
          </cell>
          <cell r="AN344" t="str">
            <v/>
          </cell>
          <cell r="AO344">
            <v>0</v>
          </cell>
          <cell r="AQ344" t="str">
            <v/>
          </cell>
          <cell r="AR344" t="str">
            <v/>
          </cell>
          <cell r="AS344" t="str">
            <v/>
          </cell>
          <cell r="AU344" t="str">
            <v/>
          </cell>
          <cell r="AV344" t="str">
            <v/>
          </cell>
          <cell r="AW344" t="str">
            <v/>
          </cell>
          <cell r="AX344" t="str">
            <v/>
          </cell>
          <cell r="AY344" t="str">
            <v/>
          </cell>
          <cell r="AZ344" t="str">
            <v/>
          </cell>
          <cell r="BA344" t="str">
            <v/>
          </cell>
          <cell r="BB344" t="str">
            <v/>
          </cell>
          <cell r="BC344" t="str">
            <v/>
          </cell>
          <cell r="BD344" t="str">
            <v/>
          </cell>
          <cell r="BE344" t="str">
            <v/>
          </cell>
          <cell r="BF344" t="str">
            <v/>
          </cell>
          <cell r="BG344" t="str">
            <v/>
          </cell>
          <cell r="BH344" t="str">
            <v/>
          </cell>
          <cell r="BI344" t="str">
            <v/>
          </cell>
          <cell r="BJ344" t="str">
            <v/>
          </cell>
        </row>
        <row r="345">
          <cell r="A345" t="str">
            <v>RBS</v>
          </cell>
          <cell r="B345" t="str">
            <v>Q15</v>
          </cell>
          <cell r="C345" t="str">
            <v/>
          </cell>
          <cell r="D345" t="str">
            <v/>
          </cell>
          <cell r="E345">
            <v>0.98970673917265484</v>
          </cell>
          <cell r="F345" t="str">
            <v/>
          </cell>
          <cell r="G345" t="str">
            <v/>
          </cell>
          <cell r="H345" t="str">
            <v/>
          </cell>
          <cell r="J345" t="str">
            <v/>
          </cell>
          <cell r="K345" t="str">
            <v/>
          </cell>
          <cell r="L345" t="str">
            <v/>
          </cell>
          <cell r="M345">
            <v>1789</v>
          </cell>
          <cell r="N345" t="str">
            <v/>
          </cell>
          <cell r="Q345">
            <v>1</v>
          </cell>
          <cell r="R345">
            <v>1</v>
          </cell>
          <cell r="S345" t="str">
            <v/>
          </cell>
          <cell r="X345" t="str">
            <v/>
          </cell>
          <cell r="Y345" t="str">
            <v/>
          </cell>
          <cell r="Z345" t="str">
            <v/>
          </cell>
          <cell r="AB345" t="str">
            <v/>
          </cell>
          <cell r="AD345" t="str">
            <v/>
          </cell>
          <cell r="AE345" t="str">
            <v/>
          </cell>
          <cell r="AF345" t="str">
            <v/>
          </cell>
          <cell r="AG345">
            <v>0</v>
          </cell>
          <cell r="AH345">
            <v>0.66666666666666663</v>
          </cell>
          <cell r="AI345" t="str">
            <v/>
          </cell>
          <cell r="AJ345" t="str">
            <v/>
          </cell>
          <cell r="AK345" t="str">
            <v/>
          </cell>
          <cell r="AL345" t="str">
            <v/>
          </cell>
          <cell r="AM345" t="str">
            <v/>
          </cell>
          <cell r="AN345" t="str">
            <v/>
          </cell>
          <cell r="AO345">
            <v>1</v>
          </cell>
          <cell r="AQ345" t="str">
            <v/>
          </cell>
          <cell r="AR345" t="str">
            <v/>
          </cell>
          <cell r="AS345" t="str">
            <v/>
          </cell>
          <cell r="AU345" t="str">
            <v/>
          </cell>
          <cell r="AV345" t="str">
            <v/>
          </cell>
          <cell r="AW345" t="str">
            <v/>
          </cell>
          <cell r="AX345" t="str">
            <v/>
          </cell>
          <cell r="AY345" t="str">
            <v/>
          </cell>
          <cell r="AZ345" t="str">
            <v/>
          </cell>
          <cell r="BA345" t="str">
            <v/>
          </cell>
          <cell r="BB345" t="str">
            <v/>
          </cell>
          <cell r="BC345" t="str">
            <v/>
          </cell>
          <cell r="BD345" t="str">
            <v/>
          </cell>
          <cell r="BE345" t="str">
            <v/>
          </cell>
          <cell r="BF345" t="str">
            <v/>
          </cell>
          <cell r="BG345" t="str">
            <v/>
          </cell>
          <cell r="BH345" t="str">
            <v/>
          </cell>
          <cell r="BI345" t="str">
            <v/>
          </cell>
          <cell r="BJ345" t="str">
            <v/>
          </cell>
        </row>
        <row r="346">
          <cell r="A346" t="str">
            <v>RBT</v>
          </cell>
          <cell r="B346" t="str">
            <v>Q15</v>
          </cell>
          <cell r="C346" t="str">
            <v/>
          </cell>
          <cell r="D346" t="str">
            <v/>
          </cell>
          <cell r="E346">
            <v>0.98315488936473949</v>
          </cell>
          <cell r="F346" t="str">
            <v/>
          </cell>
          <cell r="G346" t="str">
            <v/>
          </cell>
          <cell r="H346" t="str">
            <v/>
          </cell>
          <cell r="J346" t="str">
            <v/>
          </cell>
          <cell r="K346" t="str">
            <v/>
          </cell>
          <cell r="L346" t="str">
            <v/>
          </cell>
          <cell r="M346">
            <v>3170</v>
          </cell>
          <cell r="N346" t="str">
            <v/>
          </cell>
          <cell r="Q346">
            <v>1</v>
          </cell>
          <cell r="R346">
            <v>0.99925650557620815</v>
          </cell>
          <cell r="S346" t="str">
            <v/>
          </cell>
          <cell r="X346" t="str">
            <v/>
          </cell>
          <cell r="Y346" t="str">
            <v/>
          </cell>
          <cell r="Z346" t="str">
            <v/>
          </cell>
          <cell r="AB346">
            <v>1</v>
          </cell>
          <cell r="AD346" t="str">
            <v/>
          </cell>
          <cell r="AE346" t="str">
            <v/>
          </cell>
          <cell r="AF346" t="str">
            <v/>
          </cell>
          <cell r="AG346">
            <v>1.098901098901099E-2</v>
          </cell>
          <cell r="AH346">
            <v>3</v>
          </cell>
          <cell r="AI346" t="str">
            <v/>
          </cell>
          <cell r="AJ346" t="str">
            <v/>
          </cell>
          <cell r="AK346" t="str">
            <v/>
          </cell>
          <cell r="AL346" t="str">
            <v/>
          </cell>
          <cell r="AM346" t="str">
            <v/>
          </cell>
          <cell r="AN346" t="str">
            <v/>
          </cell>
          <cell r="AO346">
            <v>32</v>
          </cell>
          <cell r="AQ346" t="str">
            <v/>
          </cell>
          <cell r="AR346" t="str">
            <v/>
          </cell>
          <cell r="AS346" t="str">
            <v/>
          </cell>
          <cell r="AU346" t="str">
            <v/>
          </cell>
          <cell r="AV346" t="str">
            <v/>
          </cell>
          <cell r="AW346" t="str">
            <v/>
          </cell>
          <cell r="AX346" t="str">
            <v/>
          </cell>
          <cell r="AY346" t="str">
            <v/>
          </cell>
          <cell r="AZ346" t="str">
            <v/>
          </cell>
          <cell r="BA346" t="str">
            <v/>
          </cell>
          <cell r="BB346" t="str">
            <v/>
          </cell>
          <cell r="BC346" t="str">
            <v/>
          </cell>
          <cell r="BD346" t="str">
            <v/>
          </cell>
          <cell r="BE346" t="str">
            <v/>
          </cell>
          <cell r="BF346" t="str">
            <v/>
          </cell>
          <cell r="BG346" t="str">
            <v/>
          </cell>
          <cell r="BH346" t="str">
            <v/>
          </cell>
          <cell r="BI346" t="str">
            <v/>
          </cell>
          <cell r="BJ346" t="str">
            <v/>
          </cell>
        </row>
        <row r="347">
          <cell r="A347" t="str">
            <v>RBV</v>
          </cell>
          <cell r="B347" t="str">
            <v>Q14</v>
          </cell>
          <cell r="C347" t="str">
            <v/>
          </cell>
          <cell r="D347" t="str">
            <v/>
          </cell>
          <cell r="E347" t="str">
            <v/>
          </cell>
          <cell r="F347" t="str">
            <v/>
          </cell>
          <cell r="G347" t="str">
            <v/>
          </cell>
          <cell r="H347" t="str">
            <v/>
          </cell>
          <cell r="J347" t="str">
            <v/>
          </cell>
          <cell r="K347" t="str">
            <v/>
          </cell>
          <cell r="L347" t="str">
            <v/>
          </cell>
          <cell r="M347">
            <v>210</v>
          </cell>
          <cell r="N347" t="str">
            <v/>
          </cell>
          <cell r="Q347">
            <v>1</v>
          </cell>
          <cell r="R347" t="str">
            <v/>
          </cell>
          <cell r="S347" t="str">
            <v/>
          </cell>
          <cell r="X347" t="str">
            <v/>
          </cell>
          <cell r="Y347" t="str">
            <v/>
          </cell>
          <cell r="Z347" t="str">
            <v/>
          </cell>
          <cell r="AB347" t="str">
            <v/>
          </cell>
          <cell r="AD347" t="str">
            <v/>
          </cell>
          <cell r="AE347" t="str">
            <v/>
          </cell>
          <cell r="AF347" t="str">
            <v/>
          </cell>
          <cell r="AG347">
            <v>0</v>
          </cell>
          <cell r="AH347">
            <v>1</v>
          </cell>
          <cell r="AI347" t="str">
            <v/>
          </cell>
          <cell r="AJ347" t="str">
            <v/>
          </cell>
          <cell r="AK347" t="str">
            <v/>
          </cell>
          <cell r="AL347" t="str">
            <v/>
          </cell>
          <cell r="AM347" t="str">
            <v/>
          </cell>
          <cell r="AN347" t="str">
            <v/>
          </cell>
          <cell r="AO347">
            <v>10</v>
          </cell>
          <cell r="AQ347" t="str">
            <v/>
          </cell>
          <cell r="AR347" t="str">
            <v/>
          </cell>
          <cell r="AS347" t="str">
            <v/>
          </cell>
          <cell r="AU347" t="str">
            <v/>
          </cell>
          <cell r="AV347" t="str">
            <v/>
          </cell>
          <cell r="AW347" t="str">
            <v/>
          </cell>
          <cell r="AX347" t="str">
            <v/>
          </cell>
          <cell r="AY347" t="str">
            <v/>
          </cell>
          <cell r="AZ347" t="str">
            <v/>
          </cell>
          <cell r="BA347" t="str">
            <v/>
          </cell>
          <cell r="BB347" t="str">
            <v/>
          </cell>
          <cell r="BC347" t="str">
            <v/>
          </cell>
          <cell r="BD347" t="str">
            <v/>
          </cell>
          <cell r="BE347" t="str">
            <v/>
          </cell>
          <cell r="BF347" t="str">
            <v/>
          </cell>
          <cell r="BG347" t="str">
            <v/>
          </cell>
          <cell r="BH347" t="str">
            <v/>
          </cell>
          <cell r="BI347" t="str">
            <v/>
          </cell>
          <cell r="BJ347" t="str">
            <v/>
          </cell>
        </row>
        <row r="348">
          <cell r="A348" t="str">
            <v>RBX</v>
          </cell>
          <cell r="B348" t="str">
            <v>Q24</v>
          </cell>
          <cell r="C348">
            <v>0.7542115437724386</v>
          </cell>
          <cell r="D348">
            <v>0.92793481028775149</v>
          </cell>
          <cell r="E348" t="str">
            <v/>
          </cell>
          <cell r="F348" t="str">
            <v/>
          </cell>
          <cell r="G348" t="str">
            <v/>
          </cell>
          <cell r="H348" t="str">
            <v/>
          </cell>
          <cell r="J348" t="str">
            <v/>
          </cell>
          <cell r="K348" t="str">
            <v/>
          </cell>
          <cell r="L348" t="str">
            <v/>
          </cell>
          <cell r="M348" t="str">
            <v/>
          </cell>
          <cell r="N348" t="str">
            <v/>
          </cell>
          <cell r="Q348" t="str">
            <v/>
          </cell>
          <cell r="R348" t="str">
            <v/>
          </cell>
          <cell r="S348" t="str">
            <v/>
          </cell>
          <cell r="X348" t="str">
            <v/>
          </cell>
          <cell r="Y348" t="str">
            <v/>
          </cell>
          <cell r="Z348" t="str">
            <v/>
          </cell>
          <cell r="AB348" t="str">
            <v/>
          </cell>
          <cell r="AD348" t="str">
            <v/>
          </cell>
          <cell r="AE348" t="str">
            <v/>
          </cell>
          <cell r="AF348" t="str">
            <v/>
          </cell>
          <cell r="AG348" t="str">
            <v/>
          </cell>
          <cell r="AH348" t="str">
            <v/>
          </cell>
          <cell r="AI348" t="str">
            <v/>
          </cell>
          <cell r="AJ348" t="str">
            <v/>
          </cell>
          <cell r="AK348" t="str">
            <v/>
          </cell>
          <cell r="AL348" t="str">
            <v/>
          </cell>
          <cell r="AM348" t="str">
            <v/>
          </cell>
          <cell r="AN348" t="str">
            <v/>
          </cell>
          <cell r="AO348">
            <v>3</v>
          </cell>
          <cell r="AQ348" t="str">
            <v/>
          </cell>
          <cell r="AR348" t="str">
            <v/>
          </cell>
          <cell r="AS348" t="str">
            <v/>
          </cell>
          <cell r="AU348" t="str">
            <v/>
          </cell>
          <cell r="AV348" t="str">
            <v/>
          </cell>
          <cell r="AW348" t="str">
            <v/>
          </cell>
          <cell r="AX348" t="str">
            <v/>
          </cell>
          <cell r="AY348" t="str">
            <v/>
          </cell>
          <cell r="AZ348" t="str">
            <v/>
          </cell>
          <cell r="BA348" t="str">
            <v/>
          </cell>
          <cell r="BB348" t="str">
            <v/>
          </cell>
          <cell r="BC348" t="str">
            <v/>
          </cell>
          <cell r="BD348" t="str">
            <v/>
          </cell>
          <cell r="BE348" t="str">
            <v/>
          </cell>
          <cell r="BF348" t="str">
            <v/>
          </cell>
          <cell r="BG348" t="str">
            <v/>
          </cell>
          <cell r="BH348" t="str">
            <v/>
          </cell>
          <cell r="BI348" t="str">
            <v/>
          </cell>
          <cell r="BJ348" t="str">
            <v/>
          </cell>
        </row>
        <row r="349">
          <cell r="A349" t="str">
            <v>RBZ</v>
          </cell>
          <cell r="B349" t="str">
            <v>Q21</v>
          </cell>
          <cell r="C349" t="str">
            <v/>
          </cell>
          <cell r="D349" t="str">
            <v/>
          </cell>
          <cell r="E349">
            <v>0.97549668874172191</v>
          </cell>
          <cell r="F349" t="str">
            <v/>
          </cell>
          <cell r="G349" t="str">
            <v/>
          </cell>
          <cell r="H349" t="str">
            <v/>
          </cell>
          <cell r="J349" t="str">
            <v/>
          </cell>
          <cell r="K349" t="str">
            <v/>
          </cell>
          <cell r="L349" t="str">
            <v/>
          </cell>
          <cell r="M349">
            <v>2398</v>
          </cell>
          <cell r="N349" t="str">
            <v/>
          </cell>
          <cell r="Q349">
            <v>1</v>
          </cell>
          <cell r="R349">
            <v>1</v>
          </cell>
          <cell r="S349" t="str">
            <v/>
          </cell>
          <cell r="X349" t="str">
            <v/>
          </cell>
          <cell r="Y349" t="str">
            <v/>
          </cell>
          <cell r="Z349" t="str">
            <v/>
          </cell>
          <cell r="AB349">
            <v>1</v>
          </cell>
          <cell r="AD349" t="str">
            <v/>
          </cell>
          <cell r="AE349" t="str">
            <v/>
          </cell>
          <cell r="AF349" t="str">
            <v/>
          </cell>
          <cell r="AG349">
            <v>2.9930928626247123E-2</v>
          </cell>
          <cell r="AH349">
            <v>2</v>
          </cell>
          <cell r="AI349" t="str">
            <v/>
          </cell>
          <cell r="AJ349" t="str">
            <v/>
          </cell>
          <cell r="AK349" t="str">
            <v/>
          </cell>
          <cell r="AL349" t="str">
            <v/>
          </cell>
          <cell r="AM349" t="str">
            <v/>
          </cell>
          <cell r="AN349" t="str">
            <v/>
          </cell>
          <cell r="AO349">
            <v>-7961</v>
          </cell>
          <cell r="AQ349" t="str">
            <v/>
          </cell>
          <cell r="AR349" t="str">
            <v/>
          </cell>
          <cell r="AS349" t="str">
            <v/>
          </cell>
          <cell r="AU349" t="str">
            <v/>
          </cell>
          <cell r="AV349" t="str">
            <v/>
          </cell>
          <cell r="AW349" t="str">
            <v/>
          </cell>
          <cell r="AX349" t="str">
            <v/>
          </cell>
          <cell r="AY349" t="str">
            <v/>
          </cell>
          <cell r="AZ349" t="str">
            <v/>
          </cell>
          <cell r="BA349" t="str">
            <v/>
          </cell>
          <cell r="BB349" t="str">
            <v/>
          </cell>
          <cell r="BC349" t="str">
            <v/>
          </cell>
          <cell r="BD349" t="str">
            <v/>
          </cell>
          <cell r="BE349" t="str">
            <v/>
          </cell>
          <cell r="BF349" t="str">
            <v/>
          </cell>
          <cell r="BG349" t="str">
            <v/>
          </cell>
          <cell r="BH349" t="str">
            <v/>
          </cell>
          <cell r="BI349" t="str">
            <v/>
          </cell>
          <cell r="BJ349" t="str">
            <v/>
          </cell>
        </row>
        <row r="350">
          <cell r="A350" t="str">
            <v>RC1</v>
          </cell>
          <cell r="B350" t="str">
            <v>Q02</v>
          </cell>
          <cell r="C350" t="str">
            <v/>
          </cell>
          <cell r="D350" t="str">
            <v/>
          </cell>
          <cell r="E350">
            <v>0.98814033931806955</v>
          </cell>
          <cell r="F350" t="str">
            <v/>
          </cell>
          <cell r="G350" t="str">
            <v/>
          </cell>
          <cell r="H350" t="str">
            <v/>
          </cell>
          <cell r="J350" t="str">
            <v/>
          </cell>
          <cell r="K350" t="str">
            <v/>
          </cell>
          <cell r="L350" t="str">
            <v/>
          </cell>
          <cell r="M350">
            <v>3877</v>
          </cell>
          <cell r="N350" t="str">
            <v/>
          </cell>
          <cell r="Q350">
            <v>1</v>
          </cell>
          <cell r="R350">
            <v>1</v>
          </cell>
          <cell r="S350" t="str">
            <v/>
          </cell>
          <cell r="X350" t="str">
            <v/>
          </cell>
          <cell r="Y350" t="str">
            <v/>
          </cell>
          <cell r="Z350" t="str">
            <v/>
          </cell>
          <cell r="AB350">
            <v>1</v>
          </cell>
          <cell r="AD350" t="str">
            <v/>
          </cell>
          <cell r="AE350" t="str">
            <v/>
          </cell>
          <cell r="AF350" t="str">
            <v/>
          </cell>
          <cell r="AG350">
            <v>1.872871736662883E-2</v>
          </cell>
          <cell r="AH350">
            <v>2.3333333333333335</v>
          </cell>
          <cell r="AI350" t="str">
            <v/>
          </cell>
          <cell r="AJ350" t="str">
            <v/>
          </cell>
          <cell r="AK350" t="str">
            <v/>
          </cell>
          <cell r="AL350" t="str">
            <v/>
          </cell>
          <cell r="AM350" t="str">
            <v/>
          </cell>
          <cell r="AN350" t="str">
            <v/>
          </cell>
          <cell r="AO350">
            <v>-11887</v>
          </cell>
          <cell r="AQ350" t="str">
            <v/>
          </cell>
          <cell r="AR350" t="str">
            <v/>
          </cell>
          <cell r="AS350" t="str">
            <v/>
          </cell>
          <cell r="AU350" t="str">
            <v/>
          </cell>
          <cell r="AV350" t="str">
            <v/>
          </cell>
          <cell r="AW350" t="str">
            <v/>
          </cell>
          <cell r="AX350" t="str">
            <v/>
          </cell>
          <cell r="AY350" t="str">
            <v/>
          </cell>
          <cell r="AZ350" t="str">
            <v/>
          </cell>
          <cell r="BA350" t="str">
            <v/>
          </cell>
          <cell r="BB350" t="str">
            <v/>
          </cell>
          <cell r="BC350" t="str">
            <v/>
          </cell>
          <cell r="BD350" t="str">
            <v/>
          </cell>
          <cell r="BE350" t="str">
            <v/>
          </cell>
          <cell r="BF350" t="str">
            <v/>
          </cell>
          <cell r="BG350" t="str">
            <v/>
          </cell>
          <cell r="BH350" t="str">
            <v/>
          </cell>
          <cell r="BI350" t="str">
            <v/>
          </cell>
          <cell r="BJ350" t="str">
            <v/>
          </cell>
        </row>
        <row r="351">
          <cell r="A351" t="str">
            <v>RC3</v>
          </cell>
          <cell r="B351" t="str">
            <v>Q04</v>
          </cell>
          <cell r="C351" t="str">
            <v/>
          </cell>
          <cell r="D351" t="str">
            <v/>
          </cell>
          <cell r="E351">
            <v>0.97950559898584411</v>
          </cell>
          <cell r="F351" t="str">
            <v/>
          </cell>
          <cell r="G351" t="str">
            <v/>
          </cell>
          <cell r="H351" t="str">
            <v/>
          </cell>
          <cell r="J351" t="str">
            <v/>
          </cell>
          <cell r="K351" t="str">
            <v/>
          </cell>
          <cell r="L351" t="str">
            <v/>
          </cell>
          <cell r="M351">
            <v>2838</v>
          </cell>
          <cell r="N351" t="str">
            <v/>
          </cell>
          <cell r="Q351">
            <v>1</v>
          </cell>
          <cell r="R351">
            <v>1</v>
          </cell>
          <cell r="S351" t="str">
            <v/>
          </cell>
          <cell r="X351" t="str">
            <v/>
          </cell>
          <cell r="Y351" t="str">
            <v/>
          </cell>
          <cell r="Z351" t="str">
            <v/>
          </cell>
          <cell r="AB351">
            <v>0.9623655913978495</v>
          </cell>
          <cell r="AD351" t="str">
            <v/>
          </cell>
          <cell r="AE351" t="str">
            <v/>
          </cell>
          <cell r="AF351" t="str">
            <v/>
          </cell>
          <cell r="AG351">
            <v>1.3871374527112233E-2</v>
          </cell>
          <cell r="AH351">
            <v>4.666666666666667</v>
          </cell>
          <cell r="AI351" t="str">
            <v/>
          </cell>
          <cell r="AJ351" t="str">
            <v/>
          </cell>
          <cell r="AK351" t="str">
            <v/>
          </cell>
          <cell r="AL351" t="str">
            <v/>
          </cell>
          <cell r="AM351" t="str">
            <v/>
          </cell>
          <cell r="AN351" t="str">
            <v/>
          </cell>
          <cell r="AO351">
            <v>1059</v>
          </cell>
          <cell r="AQ351" t="str">
            <v/>
          </cell>
          <cell r="AR351" t="str">
            <v/>
          </cell>
          <cell r="AS351" t="str">
            <v/>
          </cell>
          <cell r="AU351" t="str">
            <v/>
          </cell>
          <cell r="AV351" t="str">
            <v/>
          </cell>
          <cell r="AW351" t="str">
            <v/>
          </cell>
          <cell r="AX351" t="str">
            <v/>
          </cell>
          <cell r="AY351" t="str">
            <v/>
          </cell>
          <cell r="AZ351" t="str">
            <v/>
          </cell>
          <cell r="BA351" t="str">
            <v/>
          </cell>
          <cell r="BB351" t="str">
            <v/>
          </cell>
          <cell r="BC351" t="str">
            <v/>
          </cell>
          <cell r="BD351" t="str">
            <v/>
          </cell>
          <cell r="BE351" t="str">
            <v/>
          </cell>
          <cell r="BF351" t="str">
            <v/>
          </cell>
          <cell r="BG351" t="str">
            <v/>
          </cell>
          <cell r="BH351" t="str">
            <v/>
          </cell>
          <cell r="BI351" t="str">
            <v/>
          </cell>
          <cell r="BJ351" t="str">
            <v/>
          </cell>
        </row>
        <row r="352">
          <cell r="A352" t="str">
            <v>RC9</v>
          </cell>
          <cell r="B352" t="str">
            <v>Q02</v>
          </cell>
          <cell r="C352" t="str">
            <v/>
          </cell>
          <cell r="D352" t="str">
            <v/>
          </cell>
          <cell r="E352">
            <v>0.8953404152583293</v>
          </cell>
          <cell r="F352" t="str">
            <v/>
          </cell>
          <cell r="G352" t="str">
            <v/>
          </cell>
          <cell r="H352" t="str">
            <v/>
          </cell>
          <cell r="J352" t="str">
            <v/>
          </cell>
          <cell r="K352" t="str">
            <v/>
          </cell>
          <cell r="L352" t="str">
            <v/>
          </cell>
          <cell r="M352">
            <v>4206</v>
          </cell>
          <cell r="N352" t="str">
            <v/>
          </cell>
          <cell r="Q352">
            <v>1</v>
          </cell>
          <cell r="R352">
            <v>1</v>
          </cell>
          <cell r="S352" t="str">
            <v/>
          </cell>
          <cell r="X352" t="str">
            <v/>
          </cell>
          <cell r="Y352" t="str">
            <v/>
          </cell>
          <cell r="Z352" t="str">
            <v/>
          </cell>
          <cell r="AB352">
            <v>1</v>
          </cell>
          <cell r="AD352" t="str">
            <v/>
          </cell>
          <cell r="AE352" t="str">
            <v/>
          </cell>
          <cell r="AF352" t="str">
            <v/>
          </cell>
          <cell r="AG352">
            <v>4.3084877208099955E-2</v>
          </cell>
          <cell r="AH352">
            <v>1.6666666666666667</v>
          </cell>
          <cell r="AI352" t="str">
            <v/>
          </cell>
          <cell r="AJ352" t="str">
            <v/>
          </cell>
          <cell r="AK352" t="str">
            <v/>
          </cell>
          <cell r="AL352" t="str">
            <v/>
          </cell>
          <cell r="AM352" t="str">
            <v/>
          </cell>
          <cell r="AN352" t="str">
            <v/>
          </cell>
          <cell r="AO352">
            <v>396</v>
          </cell>
          <cell r="AQ352" t="str">
            <v/>
          </cell>
          <cell r="AR352" t="str">
            <v/>
          </cell>
          <cell r="AS352" t="str">
            <v/>
          </cell>
          <cell r="AU352" t="str">
            <v/>
          </cell>
          <cell r="AV352" t="str">
            <v/>
          </cell>
          <cell r="AW352" t="str">
            <v/>
          </cell>
          <cell r="AX352" t="str">
            <v/>
          </cell>
          <cell r="AY352" t="str">
            <v/>
          </cell>
          <cell r="AZ352" t="str">
            <v/>
          </cell>
          <cell r="BA352" t="str">
            <v/>
          </cell>
          <cell r="BB352" t="str">
            <v/>
          </cell>
          <cell r="BC352" t="str">
            <v/>
          </cell>
          <cell r="BD352" t="str">
            <v/>
          </cell>
          <cell r="BE352" t="str">
            <v/>
          </cell>
          <cell r="BF352" t="str">
            <v/>
          </cell>
          <cell r="BG352" t="str">
            <v/>
          </cell>
          <cell r="BH352" t="str">
            <v/>
          </cell>
          <cell r="BI352" t="str">
            <v/>
          </cell>
          <cell r="BJ352" t="str">
            <v/>
          </cell>
        </row>
        <row r="353">
          <cell r="A353" t="str">
            <v>RCB</v>
          </cell>
          <cell r="B353" t="str">
            <v>Q11</v>
          </cell>
          <cell r="C353" t="str">
            <v/>
          </cell>
          <cell r="D353" t="str">
            <v/>
          </cell>
          <cell r="E353">
            <v>0.98443052970045697</v>
          </cell>
          <cell r="F353" t="str">
            <v/>
          </cell>
          <cell r="G353" t="str">
            <v/>
          </cell>
          <cell r="H353" t="str">
            <v/>
          </cell>
          <cell r="J353" t="str">
            <v/>
          </cell>
          <cell r="K353" t="str">
            <v/>
          </cell>
          <cell r="L353" t="str">
            <v/>
          </cell>
          <cell r="M353">
            <v>4738</v>
          </cell>
          <cell r="N353" t="str">
            <v/>
          </cell>
          <cell r="Q353">
            <v>1</v>
          </cell>
          <cell r="R353">
            <v>1</v>
          </cell>
          <cell r="S353" t="str">
            <v/>
          </cell>
          <cell r="X353" t="str">
            <v/>
          </cell>
          <cell r="Y353" t="str">
            <v/>
          </cell>
          <cell r="Z353" t="str">
            <v/>
          </cell>
          <cell r="AB353">
            <v>1</v>
          </cell>
          <cell r="AD353" t="str">
            <v/>
          </cell>
          <cell r="AE353" t="str">
            <v/>
          </cell>
          <cell r="AF353" t="str">
            <v/>
          </cell>
          <cell r="AG353">
            <v>2.4082116067903673E-2</v>
          </cell>
          <cell r="AH353">
            <v>2.6666666666666665</v>
          </cell>
          <cell r="AI353" t="str">
            <v/>
          </cell>
          <cell r="AJ353" t="str">
            <v/>
          </cell>
          <cell r="AK353" t="str">
            <v/>
          </cell>
          <cell r="AL353" t="str">
            <v/>
          </cell>
          <cell r="AM353" t="str">
            <v/>
          </cell>
          <cell r="AN353" t="str">
            <v/>
          </cell>
          <cell r="AO353">
            <v>3</v>
          </cell>
          <cell r="AQ353" t="str">
            <v/>
          </cell>
          <cell r="AR353" t="str">
            <v/>
          </cell>
          <cell r="AS353" t="str">
            <v/>
          </cell>
          <cell r="AU353" t="str">
            <v/>
          </cell>
          <cell r="AV353" t="str">
            <v/>
          </cell>
          <cell r="AW353" t="str">
            <v/>
          </cell>
          <cell r="AX353" t="str">
            <v/>
          </cell>
          <cell r="AY353" t="str">
            <v/>
          </cell>
          <cell r="AZ353" t="str">
            <v/>
          </cell>
          <cell r="BA353" t="str">
            <v/>
          </cell>
          <cell r="BB353" t="str">
            <v/>
          </cell>
          <cell r="BC353" t="str">
            <v/>
          </cell>
          <cell r="BD353" t="str">
            <v/>
          </cell>
          <cell r="BE353" t="str">
            <v/>
          </cell>
          <cell r="BF353" t="str">
            <v/>
          </cell>
          <cell r="BG353" t="str">
            <v/>
          </cell>
          <cell r="BH353" t="str">
            <v/>
          </cell>
          <cell r="BI353" t="str">
            <v/>
          </cell>
          <cell r="BJ353" t="str">
            <v/>
          </cell>
        </row>
        <row r="354">
          <cell r="A354" t="str">
            <v>RCC</v>
          </cell>
          <cell r="B354" t="str">
            <v>Q11</v>
          </cell>
          <cell r="C354" t="str">
            <v/>
          </cell>
          <cell r="D354" t="str">
            <v/>
          </cell>
          <cell r="E354">
            <v>0.97930098405157784</v>
          </cell>
          <cell r="F354" t="str">
            <v/>
          </cell>
          <cell r="G354" t="str">
            <v/>
          </cell>
          <cell r="H354" t="str">
            <v/>
          </cell>
          <cell r="J354" t="str">
            <v/>
          </cell>
          <cell r="K354" t="str">
            <v/>
          </cell>
          <cell r="L354" t="str">
            <v/>
          </cell>
          <cell r="M354">
            <v>3390</v>
          </cell>
          <cell r="N354" t="str">
            <v/>
          </cell>
          <cell r="Q354">
            <v>0.98187311178247738</v>
          </cell>
          <cell r="R354">
            <v>0.97861635220125787</v>
          </cell>
          <cell r="S354" t="str">
            <v/>
          </cell>
          <cell r="X354" t="str">
            <v/>
          </cell>
          <cell r="Y354" t="str">
            <v/>
          </cell>
          <cell r="Z354" t="str">
            <v/>
          </cell>
          <cell r="AB354">
            <v>0.8904109589041096</v>
          </cell>
          <cell r="AD354" t="str">
            <v/>
          </cell>
          <cell r="AE354" t="str">
            <v/>
          </cell>
          <cell r="AF354" t="str">
            <v/>
          </cell>
          <cell r="AG354">
            <v>1.4143530644316398E-2</v>
          </cell>
          <cell r="AH354">
            <v>1</v>
          </cell>
          <cell r="AI354" t="str">
            <v/>
          </cell>
          <cell r="AJ354" t="str">
            <v/>
          </cell>
          <cell r="AK354" t="str">
            <v/>
          </cell>
          <cell r="AL354" t="str">
            <v/>
          </cell>
          <cell r="AM354" t="str">
            <v/>
          </cell>
          <cell r="AN354" t="str">
            <v/>
          </cell>
          <cell r="AO354">
            <v>-7292</v>
          </cell>
          <cell r="AQ354" t="str">
            <v/>
          </cell>
          <cell r="AR354" t="str">
            <v/>
          </cell>
          <cell r="AS354" t="str">
            <v/>
          </cell>
          <cell r="AU354" t="str">
            <v/>
          </cell>
          <cell r="AV354" t="str">
            <v/>
          </cell>
          <cell r="AW354" t="str">
            <v/>
          </cell>
          <cell r="AX354" t="str">
            <v/>
          </cell>
          <cell r="AY354" t="str">
            <v/>
          </cell>
          <cell r="AZ354" t="str">
            <v/>
          </cell>
          <cell r="BA354" t="str">
            <v/>
          </cell>
          <cell r="BB354" t="str">
            <v/>
          </cell>
          <cell r="BC354" t="str">
            <v/>
          </cell>
          <cell r="BD354" t="str">
            <v/>
          </cell>
          <cell r="BE354" t="str">
            <v/>
          </cell>
          <cell r="BF354" t="str">
            <v/>
          </cell>
          <cell r="BG354" t="str">
            <v/>
          </cell>
          <cell r="BH354" t="str">
            <v/>
          </cell>
          <cell r="BI354" t="str">
            <v/>
          </cell>
          <cell r="BJ354" t="str">
            <v/>
          </cell>
        </row>
        <row r="355">
          <cell r="A355" t="str">
            <v>RCD</v>
          </cell>
          <cell r="B355" t="str">
            <v>Q11</v>
          </cell>
          <cell r="C355" t="str">
            <v/>
          </cell>
          <cell r="D355" t="str">
            <v/>
          </cell>
          <cell r="E355">
            <v>0.99094202898550721</v>
          </cell>
          <cell r="F355" t="str">
            <v/>
          </cell>
          <cell r="G355" t="str">
            <v/>
          </cell>
          <cell r="H355" t="str">
            <v/>
          </cell>
          <cell r="J355" t="str">
            <v/>
          </cell>
          <cell r="K355" t="str">
            <v/>
          </cell>
          <cell r="L355" t="str">
            <v/>
          </cell>
          <cell r="M355">
            <v>2636</v>
          </cell>
          <cell r="N355" t="str">
            <v/>
          </cell>
          <cell r="Q355">
            <v>1</v>
          </cell>
          <cell r="R355">
            <v>1</v>
          </cell>
          <cell r="S355" t="str">
            <v/>
          </cell>
          <cell r="X355" t="str">
            <v/>
          </cell>
          <cell r="Y355" t="str">
            <v/>
          </cell>
          <cell r="Z355" t="str">
            <v/>
          </cell>
          <cell r="AB355">
            <v>1</v>
          </cell>
          <cell r="AD355" t="str">
            <v/>
          </cell>
          <cell r="AE355" t="str">
            <v/>
          </cell>
          <cell r="AF355" t="str">
            <v/>
          </cell>
          <cell r="AG355">
            <v>1.6372795969773299E-2</v>
          </cell>
          <cell r="AH355">
            <v>1</v>
          </cell>
          <cell r="AI355" t="str">
            <v/>
          </cell>
          <cell r="AJ355" t="str">
            <v/>
          </cell>
          <cell r="AK355" t="str">
            <v/>
          </cell>
          <cell r="AL355" t="str">
            <v/>
          </cell>
          <cell r="AM355" t="str">
            <v/>
          </cell>
          <cell r="AN355" t="str">
            <v/>
          </cell>
          <cell r="AO355" t="str">
            <v/>
          </cell>
          <cell r="AQ355" t="str">
            <v/>
          </cell>
          <cell r="AR355" t="str">
            <v/>
          </cell>
          <cell r="AS355" t="str">
            <v/>
          </cell>
          <cell r="AU355" t="str">
            <v/>
          </cell>
          <cell r="AV355" t="str">
            <v/>
          </cell>
          <cell r="AW355" t="str">
            <v/>
          </cell>
          <cell r="AX355" t="str">
            <v/>
          </cell>
          <cell r="AY355" t="str">
            <v/>
          </cell>
          <cell r="AZ355" t="str">
            <v/>
          </cell>
          <cell r="BA355" t="str">
            <v/>
          </cell>
          <cell r="BB355" t="str">
            <v/>
          </cell>
          <cell r="BC355" t="str">
            <v/>
          </cell>
          <cell r="BD355" t="str">
            <v/>
          </cell>
          <cell r="BE355" t="str">
            <v/>
          </cell>
          <cell r="BF355" t="str">
            <v/>
          </cell>
          <cell r="BG355" t="str">
            <v/>
          </cell>
          <cell r="BH355" t="str">
            <v/>
          </cell>
          <cell r="BI355" t="str">
            <v/>
          </cell>
          <cell r="BJ355" t="str">
            <v/>
          </cell>
        </row>
        <row r="356">
          <cell r="A356" t="str">
            <v>RCF</v>
          </cell>
          <cell r="B356" t="str">
            <v>Q12</v>
          </cell>
          <cell r="C356" t="str">
            <v/>
          </cell>
          <cell r="D356" t="str">
            <v/>
          </cell>
          <cell r="E356">
            <v>0.98218940052128589</v>
          </cell>
          <cell r="F356" t="str">
            <v/>
          </cell>
          <cell r="G356" t="str">
            <v/>
          </cell>
          <cell r="H356" t="str">
            <v/>
          </cell>
          <cell r="J356" t="str">
            <v/>
          </cell>
          <cell r="K356" t="str">
            <v/>
          </cell>
          <cell r="L356" t="str">
            <v/>
          </cell>
          <cell r="M356">
            <v>1583</v>
          </cell>
          <cell r="N356" t="str">
            <v/>
          </cell>
          <cell r="Q356">
            <v>1</v>
          </cell>
          <cell r="R356">
            <v>1</v>
          </cell>
          <cell r="S356" t="str">
            <v/>
          </cell>
          <cell r="X356" t="str">
            <v/>
          </cell>
          <cell r="Y356" t="str">
            <v/>
          </cell>
          <cell r="Z356" t="str">
            <v/>
          </cell>
          <cell r="AB356">
            <v>1</v>
          </cell>
          <cell r="AD356" t="str">
            <v/>
          </cell>
          <cell r="AE356" t="str">
            <v/>
          </cell>
          <cell r="AF356" t="str">
            <v/>
          </cell>
          <cell r="AG356">
            <v>2.7917364600781687E-3</v>
          </cell>
          <cell r="AH356">
            <v>1.6666666666666667</v>
          </cell>
          <cell r="AI356" t="str">
            <v/>
          </cell>
          <cell r="AJ356" t="str">
            <v/>
          </cell>
          <cell r="AK356" t="str">
            <v/>
          </cell>
          <cell r="AL356" t="str">
            <v/>
          </cell>
          <cell r="AM356" t="str">
            <v/>
          </cell>
          <cell r="AN356" t="str">
            <v/>
          </cell>
          <cell r="AO356">
            <v>4267</v>
          </cell>
          <cell r="AQ356" t="str">
            <v/>
          </cell>
          <cell r="AR356" t="str">
            <v/>
          </cell>
          <cell r="AS356" t="str">
            <v/>
          </cell>
          <cell r="AU356" t="str">
            <v/>
          </cell>
          <cell r="AV356" t="str">
            <v/>
          </cell>
          <cell r="AW356" t="str">
            <v/>
          </cell>
          <cell r="AX356" t="str">
            <v/>
          </cell>
          <cell r="AY356" t="str">
            <v/>
          </cell>
          <cell r="AZ356" t="str">
            <v/>
          </cell>
          <cell r="BA356" t="str">
            <v/>
          </cell>
          <cell r="BB356" t="str">
            <v/>
          </cell>
          <cell r="BC356" t="str">
            <v/>
          </cell>
          <cell r="BD356" t="str">
            <v/>
          </cell>
          <cell r="BE356" t="str">
            <v/>
          </cell>
          <cell r="BF356" t="str">
            <v/>
          </cell>
          <cell r="BG356" t="str">
            <v/>
          </cell>
          <cell r="BH356" t="str">
            <v/>
          </cell>
          <cell r="BI356" t="str">
            <v/>
          </cell>
          <cell r="BJ356" t="str">
            <v/>
          </cell>
        </row>
        <row r="357">
          <cell r="A357" t="str">
            <v>RCS</v>
          </cell>
          <cell r="B357" t="str">
            <v>Q24</v>
          </cell>
          <cell r="C357" t="str">
            <v/>
          </cell>
          <cell r="D357" t="str">
            <v/>
          </cell>
          <cell r="E357" t="str">
            <v/>
          </cell>
          <cell r="J357" t="str">
            <v/>
          </cell>
          <cell r="K357" t="str">
            <v/>
          </cell>
          <cell r="L357" t="str">
            <v/>
          </cell>
          <cell r="M357">
            <v>3314</v>
          </cell>
          <cell r="Q357">
            <v>1</v>
          </cell>
          <cell r="R357">
            <v>1</v>
          </cell>
          <cell r="X357" t="str">
            <v/>
          </cell>
          <cell r="Y357" t="str">
            <v/>
          </cell>
          <cell r="Z357" t="str">
            <v/>
          </cell>
          <cell r="AB357">
            <v>1</v>
          </cell>
          <cell r="AD357" t="str">
            <v/>
          </cell>
          <cell r="AE357" t="str">
            <v/>
          </cell>
          <cell r="AF357" t="str">
            <v/>
          </cell>
          <cell r="AG357">
            <v>1.2240553485896753E-2</v>
          </cell>
          <cell r="AH357">
            <v>1.6666666666666667</v>
          </cell>
          <cell r="AI357" t="str">
            <v/>
          </cell>
          <cell r="AJ357" t="str">
            <v/>
          </cell>
          <cell r="AK357" t="str">
            <v/>
          </cell>
          <cell r="AL357" t="str">
            <v/>
          </cell>
          <cell r="AM357" t="str">
            <v/>
          </cell>
          <cell r="AN357" t="str">
            <v/>
          </cell>
          <cell r="AO357">
            <v>126</v>
          </cell>
          <cell r="AS357" t="str">
            <v/>
          </cell>
          <cell r="BB357" t="str">
            <v/>
          </cell>
          <cell r="BC357" t="str">
            <v/>
          </cell>
          <cell r="BD357" t="str">
            <v/>
          </cell>
          <cell r="BE357" t="str">
            <v/>
          </cell>
          <cell r="BF357" t="str">
            <v/>
          </cell>
          <cell r="BG357" t="str">
            <v/>
          </cell>
          <cell r="BH357" t="str">
            <v/>
          </cell>
          <cell r="BI357" t="str">
            <v/>
          </cell>
          <cell r="BJ357" t="str">
            <v/>
          </cell>
        </row>
        <row r="358">
          <cell r="A358" t="str">
            <v>RCU</v>
          </cell>
          <cell r="B358" t="str">
            <v>Q23</v>
          </cell>
          <cell r="C358" t="str">
            <v/>
          </cell>
          <cell r="D358" t="str">
            <v/>
          </cell>
          <cell r="E358">
            <v>0.96726646248085757</v>
          </cell>
          <cell r="F358" t="str">
            <v/>
          </cell>
          <cell r="G358" t="str">
            <v/>
          </cell>
          <cell r="H358" t="str">
            <v/>
          </cell>
          <cell r="J358" t="str">
            <v/>
          </cell>
          <cell r="K358" t="str">
            <v/>
          </cell>
          <cell r="L358" t="str">
            <v/>
          </cell>
          <cell r="M358">
            <v>1222</v>
          </cell>
          <cell r="N358" t="str">
            <v/>
          </cell>
          <cell r="Q358">
            <v>1</v>
          </cell>
          <cell r="R358">
            <v>1</v>
          </cell>
          <cell r="S358" t="str">
            <v/>
          </cell>
          <cell r="X358" t="str">
            <v/>
          </cell>
          <cell r="Y358" t="str">
            <v/>
          </cell>
          <cell r="Z358" t="str">
            <v/>
          </cell>
          <cell r="AB358" t="str">
            <v/>
          </cell>
          <cell r="AD358" t="str">
            <v/>
          </cell>
          <cell r="AE358" t="str">
            <v/>
          </cell>
          <cell r="AF358" t="str">
            <v/>
          </cell>
          <cell r="AG358">
            <v>0</v>
          </cell>
          <cell r="AH358">
            <v>0.33333333333333331</v>
          </cell>
          <cell r="AI358" t="str">
            <v/>
          </cell>
          <cell r="AJ358" t="str">
            <v/>
          </cell>
          <cell r="AK358" t="str">
            <v/>
          </cell>
          <cell r="AL358" t="str">
            <v/>
          </cell>
          <cell r="AM358" t="str">
            <v/>
          </cell>
          <cell r="AN358" t="str">
            <v/>
          </cell>
          <cell r="AO358">
            <v>1379</v>
          </cell>
          <cell r="AQ358" t="str">
            <v/>
          </cell>
          <cell r="AR358" t="str">
            <v/>
          </cell>
          <cell r="AS358" t="str">
            <v/>
          </cell>
          <cell r="AU358" t="str">
            <v/>
          </cell>
          <cell r="AV358" t="str">
            <v/>
          </cell>
          <cell r="AW358" t="str">
            <v/>
          </cell>
          <cell r="AX358" t="str">
            <v/>
          </cell>
          <cell r="AY358" t="str">
            <v/>
          </cell>
          <cell r="AZ358" t="str">
            <v/>
          </cell>
          <cell r="BA358" t="str">
            <v/>
          </cell>
          <cell r="BB358" t="str">
            <v/>
          </cell>
          <cell r="BC358" t="str">
            <v/>
          </cell>
          <cell r="BD358" t="str">
            <v/>
          </cell>
          <cell r="BE358" t="str">
            <v/>
          </cell>
          <cell r="BF358" t="str">
            <v/>
          </cell>
          <cell r="BG358" t="str">
            <v/>
          </cell>
          <cell r="BH358" t="str">
            <v/>
          </cell>
          <cell r="BI358" t="str">
            <v/>
          </cell>
          <cell r="BJ358" t="str">
            <v/>
          </cell>
        </row>
        <row r="359">
          <cell r="A359" t="str">
            <v>RCX</v>
          </cell>
          <cell r="B359" t="str">
            <v>Q01</v>
          </cell>
          <cell r="C359" t="str">
            <v/>
          </cell>
          <cell r="D359" t="str">
            <v/>
          </cell>
          <cell r="E359">
            <v>0.97937398226886196</v>
          </cell>
          <cell r="F359" t="str">
            <v/>
          </cell>
          <cell r="G359" t="str">
            <v/>
          </cell>
          <cell r="H359" t="str">
            <v/>
          </cell>
          <cell r="J359" t="str">
            <v/>
          </cell>
          <cell r="K359" t="str">
            <v/>
          </cell>
          <cell r="L359" t="str">
            <v/>
          </cell>
          <cell r="M359">
            <v>4202</v>
          </cell>
          <cell r="N359" t="str">
            <v/>
          </cell>
          <cell r="Q359">
            <v>1</v>
          </cell>
          <cell r="R359">
            <v>1</v>
          </cell>
          <cell r="S359" t="str">
            <v/>
          </cell>
          <cell r="X359" t="str">
            <v/>
          </cell>
          <cell r="Y359" t="str">
            <v/>
          </cell>
          <cell r="Z359" t="str">
            <v/>
          </cell>
          <cell r="AB359">
            <v>0.69230769230769229</v>
          </cell>
          <cell r="AD359" t="str">
            <v/>
          </cell>
          <cell r="AE359" t="str">
            <v/>
          </cell>
          <cell r="AF359" t="str">
            <v/>
          </cell>
          <cell r="AG359">
            <v>7.2115384615384611E-3</v>
          </cell>
          <cell r="AH359">
            <v>2</v>
          </cell>
          <cell r="AI359" t="str">
            <v/>
          </cell>
          <cell r="AJ359" t="str">
            <v/>
          </cell>
          <cell r="AK359" t="str">
            <v/>
          </cell>
          <cell r="AL359" t="str">
            <v/>
          </cell>
          <cell r="AM359" t="str">
            <v/>
          </cell>
          <cell r="AN359" t="str">
            <v/>
          </cell>
          <cell r="AO359">
            <v>-10986</v>
          </cell>
          <cell r="AQ359" t="str">
            <v/>
          </cell>
          <cell r="AR359" t="str">
            <v/>
          </cell>
          <cell r="AS359" t="str">
            <v/>
          </cell>
          <cell r="AU359" t="str">
            <v/>
          </cell>
          <cell r="AV359" t="str">
            <v/>
          </cell>
          <cell r="AW359" t="str">
            <v/>
          </cell>
          <cell r="AX359" t="str">
            <v/>
          </cell>
          <cell r="AY359" t="str">
            <v/>
          </cell>
          <cell r="AZ359" t="str">
            <v/>
          </cell>
          <cell r="BA359" t="str">
            <v/>
          </cell>
          <cell r="BB359" t="str">
            <v/>
          </cell>
          <cell r="BC359" t="str">
            <v/>
          </cell>
          <cell r="BD359" t="str">
            <v/>
          </cell>
          <cell r="BE359" t="str">
            <v/>
          </cell>
          <cell r="BF359" t="str">
            <v/>
          </cell>
          <cell r="BG359" t="str">
            <v/>
          </cell>
          <cell r="BH359" t="str">
            <v/>
          </cell>
          <cell r="BI359" t="str">
            <v/>
          </cell>
          <cell r="BJ359" t="str">
            <v/>
          </cell>
        </row>
        <row r="360">
          <cell r="A360" t="str">
            <v>RD1</v>
          </cell>
          <cell r="B360" t="str">
            <v>Q20</v>
          </cell>
          <cell r="C360" t="str">
            <v/>
          </cell>
          <cell r="D360" t="str">
            <v/>
          </cell>
          <cell r="E360">
            <v>0.90524534686971236</v>
          </cell>
          <cell r="F360" t="str">
            <v/>
          </cell>
          <cell r="G360" t="str">
            <v/>
          </cell>
          <cell r="H360" t="str">
            <v/>
          </cell>
          <cell r="J360" t="str">
            <v/>
          </cell>
          <cell r="K360" t="str">
            <v/>
          </cell>
          <cell r="L360" t="str">
            <v/>
          </cell>
          <cell r="M360">
            <v>4374</v>
          </cell>
          <cell r="N360" t="str">
            <v/>
          </cell>
          <cell r="Q360">
            <v>1</v>
          </cell>
          <cell r="R360">
            <v>1</v>
          </cell>
          <cell r="S360" t="str">
            <v/>
          </cell>
          <cell r="X360" t="str">
            <v/>
          </cell>
          <cell r="Y360" t="str">
            <v/>
          </cell>
          <cell r="Z360" t="str">
            <v/>
          </cell>
          <cell r="AB360">
            <v>0.76126126126126126</v>
          </cell>
          <cell r="AD360" t="str">
            <v/>
          </cell>
          <cell r="AE360" t="str">
            <v/>
          </cell>
          <cell r="AF360" t="str">
            <v/>
          </cell>
          <cell r="AG360">
            <v>4.5994517209869024E-2</v>
          </cell>
          <cell r="AH360">
            <v>7</v>
          </cell>
          <cell r="AI360" t="str">
            <v/>
          </cell>
          <cell r="AJ360" t="str">
            <v/>
          </cell>
          <cell r="AK360" t="str">
            <v/>
          </cell>
          <cell r="AL360" t="str">
            <v/>
          </cell>
          <cell r="AM360" t="str">
            <v/>
          </cell>
          <cell r="AN360" t="str">
            <v/>
          </cell>
          <cell r="AO360">
            <v>-7338</v>
          </cell>
          <cell r="AQ360" t="str">
            <v/>
          </cell>
          <cell r="AR360" t="str">
            <v/>
          </cell>
          <cell r="AS360" t="str">
            <v/>
          </cell>
          <cell r="AU360" t="str">
            <v/>
          </cell>
          <cell r="AV360" t="str">
            <v/>
          </cell>
          <cell r="AW360" t="str">
            <v/>
          </cell>
          <cell r="AX360" t="str">
            <v/>
          </cell>
          <cell r="AY360" t="str">
            <v/>
          </cell>
          <cell r="AZ360" t="str">
            <v/>
          </cell>
          <cell r="BA360" t="str">
            <v/>
          </cell>
          <cell r="BB360" t="str">
            <v/>
          </cell>
          <cell r="BC360" t="str">
            <v/>
          </cell>
          <cell r="BD360" t="str">
            <v/>
          </cell>
          <cell r="BE360" t="str">
            <v/>
          </cell>
          <cell r="BF360" t="str">
            <v/>
          </cell>
          <cell r="BG360" t="str">
            <v/>
          </cell>
          <cell r="BH360" t="str">
            <v/>
          </cell>
          <cell r="BI360" t="str">
            <v/>
          </cell>
          <cell r="BJ360" t="str">
            <v/>
          </cell>
        </row>
        <row r="361">
          <cell r="A361" t="str">
            <v>RD3</v>
          </cell>
          <cell r="B361" t="str">
            <v>Q22</v>
          </cell>
          <cell r="C361" t="str">
            <v/>
          </cell>
          <cell r="D361" t="str">
            <v/>
          </cell>
          <cell r="E361">
            <v>0.98811349693251538</v>
          </cell>
          <cell r="F361" t="str">
            <v/>
          </cell>
          <cell r="G361" t="str">
            <v/>
          </cell>
          <cell r="H361" t="str">
            <v/>
          </cell>
          <cell r="J361" t="str">
            <v/>
          </cell>
          <cell r="K361" t="str">
            <v/>
          </cell>
          <cell r="L361" t="str">
            <v/>
          </cell>
          <cell r="M361">
            <v>1336</v>
          </cell>
          <cell r="N361" t="str">
            <v/>
          </cell>
          <cell r="Q361">
            <v>1</v>
          </cell>
          <cell r="R361">
            <v>1</v>
          </cell>
          <cell r="S361" t="str">
            <v/>
          </cell>
          <cell r="X361" t="str">
            <v/>
          </cell>
          <cell r="Y361" t="str">
            <v/>
          </cell>
          <cell r="Z361" t="str">
            <v/>
          </cell>
          <cell r="AB361">
            <v>0.97385620915032678</v>
          </cell>
          <cell r="AD361" t="str">
            <v/>
          </cell>
          <cell r="AE361" t="str">
            <v/>
          </cell>
          <cell r="AF361" t="str">
            <v/>
          </cell>
          <cell r="AG361">
            <v>4.6137339055794001E-2</v>
          </cell>
          <cell r="AH361">
            <v>2.3333333333333335</v>
          </cell>
          <cell r="AI361" t="str">
            <v/>
          </cell>
          <cell r="AJ361" t="str">
            <v/>
          </cell>
          <cell r="AK361" t="str">
            <v/>
          </cell>
          <cell r="AL361" t="str">
            <v/>
          </cell>
          <cell r="AM361" t="str">
            <v/>
          </cell>
          <cell r="AN361" t="str">
            <v/>
          </cell>
          <cell r="AO361">
            <v>0</v>
          </cell>
          <cell r="AQ361" t="str">
            <v/>
          </cell>
          <cell r="AR361" t="str">
            <v/>
          </cell>
          <cell r="AS361" t="str">
            <v/>
          </cell>
          <cell r="AU361" t="str">
            <v/>
          </cell>
          <cell r="AV361" t="str">
            <v/>
          </cell>
          <cell r="AW361" t="str">
            <v/>
          </cell>
          <cell r="AX361" t="str">
            <v/>
          </cell>
          <cell r="AY361" t="str">
            <v/>
          </cell>
          <cell r="AZ361" t="str">
            <v/>
          </cell>
          <cell r="BA361" t="str">
            <v/>
          </cell>
          <cell r="BB361" t="str">
            <v/>
          </cell>
          <cell r="BC361" t="str">
            <v/>
          </cell>
          <cell r="BD361" t="str">
            <v/>
          </cell>
          <cell r="BE361" t="str">
            <v/>
          </cell>
          <cell r="BF361" t="str">
            <v/>
          </cell>
          <cell r="BG361" t="str">
            <v/>
          </cell>
          <cell r="BH361" t="str">
            <v/>
          </cell>
          <cell r="BI361" t="str">
            <v/>
          </cell>
          <cell r="BJ361" t="str">
            <v/>
          </cell>
        </row>
        <row r="362">
          <cell r="A362" t="str">
            <v>RD7</v>
          </cell>
          <cell r="B362" t="str">
            <v>Q16</v>
          </cell>
          <cell r="C362" t="str">
            <v/>
          </cell>
          <cell r="D362" t="str">
            <v/>
          </cell>
          <cell r="E362">
            <v>0.9777426454632816</v>
          </cell>
          <cell r="F362" t="str">
            <v/>
          </cell>
          <cell r="G362" t="str">
            <v/>
          </cell>
          <cell r="H362" t="str">
            <v/>
          </cell>
          <cell r="J362" t="str">
            <v/>
          </cell>
          <cell r="K362" t="str">
            <v/>
          </cell>
          <cell r="L362" t="str">
            <v/>
          </cell>
          <cell r="M362">
            <v>4941</v>
          </cell>
          <cell r="N362" t="str">
            <v/>
          </cell>
          <cell r="Q362">
            <v>1</v>
          </cell>
          <cell r="R362">
            <v>1</v>
          </cell>
          <cell r="S362" t="str">
            <v/>
          </cell>
          <cell r="X362" t="str">
            <v/>
          </cell>
          <cell r="Y362" t="str">
            <v/>
          </cell>
          <cell r="Z362" t="str">
            <v/>
          </cell>
          <cell r="AB362">
            <v>0.81684981684981683</v>
          </cell>
          <cell r="AD362" t="str">
            <v/>
          </cell>
          <cell r="AE362" t="str">
            <v/>
          </cell>
          <cell r="AF362" t="str">
            <v/>
          </cell>
          <cell r="AG362">
            <v>1.6354208216992423E-2</v>
          </cell>
          <cell r="AH362">
            <v>5.333333333333333</v>
          </cell>
          <cell r="AI362" t="str">
            <v/>
          </cell>
          <cell r="AJ362" t="str">
            <v/>
          </cell>
          <cell r="AK362" t="str">
            <v/>
          </cell>
          <cell r="AL362" t="str">
            <v/>
          </cell>
          <cell r="AM362" t="str">
            <v/>
          </cell>
          <cell r="AN362" t="str">
            <v/>
          </cell>
          <cell r="AO362">
            <v>-3691</v>
          </cell>
          <cell r="AQ362" t="str">
            <v/>
          </cell>
          <cell r="AR362" t="str">
            <v/>
          </cell>
          <cell r="AS362" t="str">
            <v/>
          </cell>
          <cell r="AU362" t="str">
            <v/>
          </cell>
          <cell r="AV362" t="str">
            <v/>
          </cell>
          <cell r="AW362" t="str">
            <v/>
          </cell>
          <cell r="AX362" t="str">
            <v/>
          </cell>
          <cell r="AY362" t="str">
            <v/>
          </cell>
          <cell r="AZ362" t="str">
            <v/>
          </cell>
          <cell r="BA362" t="str">
            <v/>
          </cell>
          <cell r="BB362" t="str">
            <v/>
          </cell>
          <cell r="BC362" t="str">
            <v/>
          </cell>
          <cell r="BD362" t="str">
            <v/>
          </cell>
          <cell r="BE362" t="str">
            <v/>
          </cell>
          <cell r="BF362" t="str">
            <v/>
          </cell>
          <cell r="BG362" t="str">
            <v/>
          </cell>
          <cell r="BH362" t="str">
            <v/>
          </cell>
          <cell r="BI362" t="str">
            <v/>
          </cell>
          <cell r="BJ362" t="str">
            <v/>
          </cell>
        </row>
        <row r="363">
          <cell r="A363" t="str">
            <v>RD8</v>
          </cell>
          <cell r="B363" t="str">
            <v>Q16</v>
          </cell>
          <cell r="C363" t="str">
            <v/>
          </cell>
          <cell r="D363" t="str">
            <v/>
          </cell>
          <cell r="E363">
            <v>0.96711124583207031</v>
          </cell>
          <cell r="F363" t="str">
            <v/>
          </cell>
          <cell r="G363" t="str">
            <v/>
          </cell>
          <cell r="H363" t="str">
            <v/>
          </cell>
          <cell r="J363" t="str">
            <v/>
          </cell>
          <cell r="K363" t="str">
            <v/>
          </cell>
          <cell r="L363" t="str">
            <v/>
          </cell>
          <cell r="M363">
            <v>1911</v>
          </cell>
          <cell r="N363" t="str">
            <v/>
          </cell>
          <cell r="Q363">
            <v>1</v>
          </cell>
          <cell r="R363">
            <v>1</v>
          </cell>
          <cell r="S363" t="str">
            <v/>
          </cell>
          <cell r="X363" t="str">
            <v/>
          </cell>
          <cell r="Y363" t="str">
            <v/>
          </cell>
          <cell r="Z363" t="str">
            <v/>
          </cell>
          <cell r="AB363">
            <v>1</v>
          </cell>
          <cell r="AD363" t="str">
            <v/>
          </cell>
          <cell r="AE363" t="str">
            <v/>
          </cell>
          <cell r="AF363" t="str">
            <v/>
          </cell>
          <cell r="AG363">
            <v>2.5669033315128344E-2</v>
          </cell>
          <cell r="AH363">
            <v>2</v>
          </cell>
          <cell r="AI363" t="str">
            <v/>
          </cell>
          <cell r="AJ363" t="str">
            <v/>
          </cell>
          <cell r="AK363" t="str">
            <v/>
          </cell>
          <cell r="AL363" t="str">
            <v/>
          </cell>
          <cell r="AM363" t="str">
            <v/>
          </cell>
          <cell r="AN363" t="str">
            <v/>
          </cell>
          <cell r="AO363">
            <v>374</v>
          </cell>
          <cell r="AQ363" t="str">
            <v/>
          </cell>
          <cell r="AR363" t="str">
            <v/>
          </cell>
          <cell r="AS363" t="str">
            <v/>
          </cell>
          <cell r="AU363" t="str">
            <v/>
          </cell>
          <cell r="AV363" t="str">
            <v/>
          </cell>
          <cell r="AW363" t="str">
            <v/>
          </cell>
          <cell r="AX363" t="str">
            <v/>
          </cell>
          <cell r="AY363" t="str">
            <v/>
          </cell>
          <cell r="AZ363" t="str">
            <v/>
          </cell>
          <cell r="BA363" t="str">
            <v/>
          </cell>
          <cell r="BB363" t="str">
            <v/>
          </cell>
          <cell r="BC363" t="str">
            <v/>
          </cell>
          <cell r="BD363" t="str">
            <v/>
          </cell>
          <cell r="BE363" t="str">
            <v/>
          </cell>
          <cell r="BF363" t="str">
            <v/>
          </cell>
          <cell r="BG363" t="str">
            <v/>
          </cell>
          <cell r="BH363" t="str">
            <v/>
          </cell>
          <cell r="BI363" t="str">
            <v/>
          </cell>
          <cell r="BJ363" t="str">
            <v/>
          </cell>
        </row>
        <row r="364">
          <cell r="A364" t="str">
            <v>RD9</v>
          </cell>
          <cell r="B364" t="str">
            <v>Q16</v>
          </cell>
          <cell r="C364" t="str">
            <v/>
          </cell>
          <cell r="D364" t="str">
            <v/>
          </cell>
          <cell r="E364" t="str">
            <v/>
          </cell>
          <cell r="J364" t="str">
            <v/>
          </cell>
          <cell r="K364" t="str">
            <v/>
          </cell>
          <cell r="L364" t="str">
            <v/>
          </cell>
          <cell r="M364" t="str">
            <v/>
          </cell>
          <cell r="Q364" t="str">
            <v/>
          </cell>
          <cell r="R364" t="str">
            <v/>
          </cell>
          <cell r="X364" t="str">
            <v/>
          </cell>
          <cell r="Y364" t="str">
            <v/>
          </cell>
          <cell r="Z364" t="str">
            <v/>
          </cell>
          <cell r="AB364" t="str">
            <v/>
          </cell>
          <cell r="AD364" t="str">
            <v/>
          </cell>
          <cell r="AE364" t="str">
            <v/>
          </cell>
          <cell r="AF364" t="str">
            <v/>
          </cell>
          <cell r="AG364">
            <v>0</v>
          </cell>
          <cell r="AH364" t="str">
            <v/>
          </cell>
          <cell r="AI364" t="str">
            <v/>
          </cell>
          <cell r="AJ364" t="str">
            <v/>
          </cell>
          <cell r="AK364" t="str">
            <v/>
          </cell>
          <cell r="AL364" t="str">
            <v/>
          </cell>
          <cell r="AM364" t="str">
            <v/>
          </cell>
          <cell r="AN364" t="str">
            <v/>
          </cell>
          <cell r="AO364" t="str">
            <v/>
          </cell>
          <cell r="AS364" t="str">
            <v/>
          </cell>
          <cell r="BB364" t="str">
            <v/>
          </cell>
          <cell r="BC364" t="str">
            <v/>
          </cell>
          <cell r="BD364" t="str">
            <v/>
          </cell>
          <cell r="BE364" t="str">
            <v/>
          </cell>
          <cell r="BF364" t="str">
            <v/>
          </cell>
          <cell r="BG364" t="str">
            <v/>
          </cell>
          <cell r="BH364" t="str">
            <v/>
          </cell>
          <cell r="BI364" t="str">
            <v/>
          </cell>
          <cell r="BJ364" t="str">
            <v/>
          </cell>
        </row>
        <row r="365">
          <cell r="A365" t="str">
            <v>RDD</v>
          </cell>
          <cell r="B365" t="str">
            <v>Q03</v>
          </cell>
          <cell r="C365" t="str">
            <v/>
          </cell>
          <cell r="D365" t="str">
            <v/>
          </cell>
          <cell r="E365">
            <v>0.9788249328959141</v>
          </cell>
          <cell r="F365" t="str">
            <v/>
          </cell>
          <cell r="G365" t="str">
            <v/>
          </cell>
          <cell r="H365" t="str">
            <v/>
          </cell>
          <cell r="J365" t="str">
            <v/>
          </cell>
          <cell r="K365" t="str">
            <v/>
          </cell>
          <cell r="L365" t="str">
            <v/>
          </cell>
          <cell r="M365">
            <v>3723</v>
          </cell>
          <cell r="N365" t="str">
            <v/>
          </cell>
          <cell r="Q365">
            <v>1</v>
          </cell>
          <cell r="R365">
            <v>1</v>
          </cell>
          <cell r="S365" t="str">
            <v/>
          </cell>
          <cell r="X365" t="str">
            <v/>
          </cell>
          <cell r="Y365" t="str">
            <v/>
          </cell>
          <cell r="Z365" t="str">
            <v/>
          </cell>
          <cell r="AB365">
            <v>0.90163934426229508</v>
          </cell>
          <cell r="AD365" t="str">
            <v/>
          </cell>
          <cell r="AE365" t="str">
            <v/>
          </cell>
          <cell r="AF365" t="str">
            <v/>
          </cell>
          <cell r="AG365">
            <v>3.0252797347699957E-2</v>
          </cell>
          <cell r="AH365">
            <v>2.6666666666666665</v>
          </cell>
          <cell r="AI365" t="str">
            <v/>
          </cell>
          <cell r="AJ365" t="str">
            <v/>
          </cell>
          <cell r="AK365" t="str">
            <v/>
          </cell>
          <cell r="AL365" t="str">
            <v/>
          </cell>
          <cell r="AM365" t="str">
            <v/>
          </cell>
          <cell r="AN365" t="str">
            <v/>
          </cell>
          <cell r="AO365" t="str">
            <v/>
          </cell>
          <cell r="AQ365" t="str">
            <v/>
          </cell>
          <cell r="AR365" t="str">
            <v/>
          </cell>
          <cell r="AS365" t="str">
            <v/>
          </cell>
          <cell r="AU365" t="str">
            <v/>
          </cell>
          <cell r="AV365" t="str">
            <v/>
          </cell>
          <cell r="AW365" t="str">
            <v/>
          </cell>
          <cell r="AX365" t="str">
            <v/>
          </cell>
          <cell r="AY365" t="str">
            <v/>
          </cell>
          <cell r="AZ365" t="str">
            <v/>
          </cell>
          <cell r="BA365" t="str">
            <v/>
          </cell>
          <cell r="BB365" t="str">
            <v/>
          </cell>
          <cell r="BC365" t="str">
            <v/>
          </cell>
          <cell r="BD365" t="str">
            <v/>
          </cell>
          <cell r="BE365" t="str">
            <v/>
          </cell>
          <cell r="BF365" t="str">
            <v/>
          </cell>
          <cell r="BG365" t="str">
            <v/>
          </cell>
          <cell r="BH365" t="str">
            <v/>
          </cell>
          <cell r="BI365" t="str">
            <v/>
          </cell>
          <cell r="BJ365" t="str">
            <v/>
          </cell>
        </row>
        <row r="366">
          <cell r="A366" t="str">
            <v>RDE</v>
          </cell>
          <cell r="B366" t="str">
            <v>Q03</v>
          </cell>
          <cell r="C366" t="str">
            <v/>
          </cell>
          <cell r="D366" t="str">
            <v/>
          </cell>
          <cell r="E366">
            <v>0.96412366782737158</v>
          </cell>
          <cell r="F366" t="str">
            <v/>
          </cell>
          <cell r="G366" t="str">
            <v/>
          </cell>
          <cell r="H366" t="str">
            <v/>
          </cell>
          <cell r="J366" t="str">
            <v/>
          </cell>
          <cell r="K366" t="str">
            <v/>
          </cell>
          <cell r="L366" t="str">
            <v/>
          </cell>
          <cell r="M366">
            <v>4837</v>
          </cell>
          <cell r="N366" t="str">
            <v/>
          </cell>
          <cell r="Q366">
            <v>1</v>
          </cell>
          <cell r="R366">
            <v>1</v>
          </cell>
          <cell r="S366" t="str">
            <v/>
          </cell>
          <cell r="X366" t="str">
            <v/>
          </cell>
          <cell r="Y366" t="str">
            <v/>
          </cell>
          <cell r="Z366" t="str">
            <v/>
          </cell>
          <cell r="AB366">
            <v>0.8666666666666667</v>
          </cell>
          <cell r="AD366" t="str">
            <v/>
          </cell>
          <cell r="AE366" t="str">
            <v/>
          </cell>
          <cell r="AF366" t="str">
            <v/>
          </cell>
          <cell r="AG366">
            <v>1.106883431338637E-2</v>
          </cell>
          <cell r="AH366">
            <v>0.66666666666666663</v>
          </cell>
          <cell r="AI366" t="str">
            <v/>
          </cell>
          <cell r="AJ366" t="str">
            <v/>
          </cell>
          <cell r="AK366" t="str">
            <v/>
          </cell>
          <cell r="AL366" t="str">
            <v/>
          </cell>
          <cell r="AM366" t="str">
            <v/>
          </cell>
          <cell r="AN366" t="str">
            <v/>
          </cell>
          <cell r="AO366">
            <v>-1439</v>
          </cell>
          <cell r="AQ366" t="str">
            <v/>
          </cell>
          <cell r="AR366" t="str">
            <v/>
          </cell>
          <cell r="AS366" t="str">
            <v/>
          </cell>
          <cell r="AU366" t="str">
            <v/>
          </cell>
          <cell r="AV366" t="str">
            <v/>
          </cell>
          <cell r="AW366" t="str">
            <v/>
          </cell>
          <cell r="AX366" t="str">
            <v/>
          </cell>
          <cell r="AY366" t="str">
            <v/>
          </cell>
          <cell r="AZ366" t="str">
            <v/>
          </cell>
          <cell r="BA366" t="str">
            <v/>
          </cell>
          <cell r="BB366" t="str">
            <v/>
          </cell>
          <cell r="BC366" t="str">
            <v/>
          </cell>
          <cell r="BD366" t="str">
            <v/>
          </cell>
          <cell r="BE366" t="str">
            <v/>
          </cell>
          <cell r="BF366" t="str">
            <v/>
          </cell>
          <cell r="BG366" t="str">
            <v/>
          </cell>
          <cell r="BH366" t="str">
            <v/>
          </cell>
          <cell r="BI366" t="str">
            <v/>
          </cell>
          <cell r="BJ366" t="str">
            <v/>
          </cell>
        </row>
        <row r="367">
          <cell r="A367" t="str">
            <v>RDR</v>
          </cell>
          <cell r="B367" t="str">
            <v>Q19</v>
          </cell>
          <cell r="C367" t="str">
            <v/>
          </cell>
          <cell r="D367" t="str">
            <v/>
          </cell>
          <cell r="E367" t="str">
            <v/>
          </cell>
          <cell r="F367" t="str">
            <v/>
          </cell>
          <cell r="G367" t="str">
            <v/>
          </cell>
          <cell r="H367" t="str">
            <v/>
          </cell>
          <cell r="J367" t="str">
            <v/>
          </cell>
          <cell r="K367" t="str">
            <v/>
          </cell>
          <cell r="L367" t="str">
            <v/>
          </cell>
          <cell r="M367" t="str">
            <v/>
          </cell>
          <cell r="N367" t="str">
            <v/>
          </cell>
          <cell r="Q367" t="str">
            <v/>
          </cell>
          <cell r="R367" t="str">
            <v/>
          </cell>
          <cell r="S367" t="str">
            <v/>
          </cell>
          <cell r="X367" t="str">
            <v/>
          </cell>
          <cell r="Y367" t="str">
            <v/>
          </cell>
          <cell r="Z367" t="str">
            <v/>
          </cell>
          <cell r="AB367" t="str">
            <v/>
          </cell>
          <cell r="AD367" t="str">
            <v/>
          </cell>
          <cell r="AE367" t="str">
            <v/>
          </cell>
          <cell r="AF367" t="str">
            <v/>
          </cell>
          <cell r="AG367">
            <v>0</v>
          </cell>
          <cell r="AH367" t="str">
            <v/>
          </cell>
          <cell r="AI367" t="str">
            <v/>
          </cell>
          <cell r="AJ367" t="str">
            <v/>
          </cell>
          <cell r="AK367" t="str">
            <v/>
          </cell>
          <cell r="AL367" t="str">
            <v/>
          </cell>
          <cell r="AM367" t="str">
            <v/>
          </cell>
          <cell r="AN367" t="str">
            <v/>
          </cell>
          <cell r="AO367">
            <v>2457</v>
          </cell>
          <cell r="AQ367" t="str">
            <v/>
          </cell>
          <cell r="AR367" t="str">
            <v/>
          </cell>
          <cell r="AS367" t="str">
            <v/>
          </cell>
          <cell r="AU367" t="str">
            <v/>
          </cell>
          <cell r="AV367" t="str">
            <v/>
          </cell>
          <cell r="AW367" t="str">
            <v/>
          </cell>
          <cell r="AX367" t="str">
            <v/>
          </cell>
          <cell r="AY367" t="str">
            <v/>
          </cell>
          <cell r="AZ367" t="str">
            <v/>
          </cell>
          <cell r="BA367" t="str">
            <v/>
          </cell>
          <cell r="BB367" t="str">
            <v/>
          </cell>
          <cell r="BC367" t="str">
            <v/>
          </cell>
          <cell r="BD367" t="str">
            <v/>
          </cell>
          <cell r="BE367" t="str">
            <v/>
          </cell>
          <cell r="BF367" t="str">
            <v/>
          </cell>
          <cell r="BG367" t="str">
            <v/>
          </cell>
          <cell r="BH367" t="str">
            <v/>
          </cell>
          <cell r="BI367" t="str">
            <v/>
          </cell>
          <cell r="BJ367" t="str">
            <v/>
          </cell>
        </row>
        <row r="368">
          <cell r="A368" t="str">
            <v>RDU</v>
          </cell>
          <cell r="B368" t="str">
            <v>Q19</v>
          </cell>
          <cell r="C368" t="str">
            <v/>
          </cell>
          <cell r="D368" t="str">
            <v/>
          </cell>
          <cell r="E368">
            <v>0.98948640483383687</v>
          </cell>
          <cell r="F368" t="str">
            <v/>
          </cell>
          <cell r="G368" t="str">
            <v/>
          </cell>
          <cell r="H368" t="str">
            <v/>
          </cell>
          <cell r="J368" t="str">
            <v/>
          </cell>
          <cell r="K368" t="str">
            <v/>
          </cell>
          <cell r="L368" t="str">
            <v/>
          </cell>
          <cell r="M368">
            <v>4762</v>
          </cell>
          <cell r="N368" t="str">
            <v/>
          </cell>
          <cell r="Q368">
            <v>1</v>
          </cell>
          <cell r="R368">
            <v>1</v>
          </cell>
          <cell r="S368" t="str">
            <v/>
          </cell>
          <cell r="X368" t="str">
            <v/>
          </cell>
          <cell r="Y368" t="str">
            <v/>
          </cell>
          <cell r="Z368" t="str">
            <v/>
          </cell>
          <cell r="AB368">
            <v>1</v>
          </cell>
          <cell r="AD368" t="str">
            <v/>
          </cell>
          <cell r="AE368" t="str">
            <v/>
          </cell>
          <cell r="AF368" t="str">
            <v/>
          </cell>
          <cell r="AG368">
            <v>2.3902821316614416E-2</v>
          </cell>
          <cell r="AH368">
            <v>1.3333333333333333</v>
          </cell>
          <cell r="AI368" t="str">
            <v/>
          </cell>
          <cell r="AJ368" t="str">
            <v/>
          </cell>
          <cell r="AK368" t="str">
            <v/>
          </cell>
          <cell r="AL368" t="str">
            <v/>
          </cell>
          <cell r="AM368" t="str">
            <v/>
          </cell>
          <cell r="AN368" t="str">
            <v/>
          </cell>
          <cell r="AO368" t="str">
            <v/>
          </cell>
          <cell r="AQ368" t="str">
            <v/>
          </cell>
          <cell r="AR368" t="str">
            <v/>
          </cell>
          <cell r="AS368" t="str">
            <v/>
          </cell>
          <cell r="AU368" t="str">
            <v/>
          </cell>
          <cell r="AV368" t="str">
            <v/>
          </cell>
          <cell r="AW368" t="str">
            <v/>
          </cell>
          <cell r="AX368" t="str">
            <v/>
          </cell>
          <cell r="AY368" t="str">
            <v/>
          </cell>
          <cell r="AZ368" t="str">
            <v/>
          </cell>
          <cell r="BA368" t="str">
            <v/>
          </cell>
          <cell r="BB368" t="str">
            <v/>
          </cell>
          <cell r="BC368" t="str">
            <v/>
          </cell>
          <cell r="BD368" t="str">
            <v/>
          </cell>
          <cell r="BE368" t="str">
            <v/>
          </cell>
          <cell r="BF368" t="str">
            <v/>
          </cell>
          <cell r="BG368" t="str">
            <v/>
          </cell>
          <cell r="BH368" t="str">
            <v/>
          </cell>
          <cell r="BI368" t="str">
            <v/>
          </cell>
          <cell r="BJ368" t="str">
            <v/>
          </cell>
        </row>
        <row r="369">
          <cell r="A369" t="str">
            <v>RDY</v>
          </cell>
          <cell r="B369" t="str">
            <v>Q22</v>
          </cell>
          <cell r="C369" t="str">
            <v/>
          </cell>
          <cell r="D369" t="str">
            <v/>
          </cell>
          <cell r="E369" t="str">
            <v/>
          </cell>
          <cell r="F369" t="str">
            <v/>
          </cell>
          <cell r="G369" t="str">
            <v/>
          </cell>
          <cell r="H369" t="str">
            <v/>
          </cell>
          <cell r="J369" t="str">
            <v/>
          </cell>
          <cell r="K369" t="str">
            <v/>
          </cell>
          <cell r="L369" t="str">
            <v/>
          </cell>
          <cell r="M369" t="str">
            <v/>
          </cell>
          <cell r="N369" t="str">
            <v/>
          </cell>
          <cell r="Q369" t="str">
            <v/>
          </cell>
          <cell r="R369" t="str">
            <v/>
          </cell>
          <cell r="S369" t="str">
            <v/>
          </cell>
          <cell r="X369" t="str">
            <v/>
          </cell>
          <cell r="Y369" t="str">
            <v/>
          </cell>
          <cell r="Z369" t="str">
            <v/>
          </cell>
          <cell r="AB369" t="str">
            <v/>
          </cell>
          <cell r="AD369" t="str">
            <v/>
          </cell>
          <cell r="AE369" t="str">
            <v/>
          </cell>
          <cell r="AF369" t="str">
            <v/>
          </cell>
          <cell r="AG369">
            <v>0</v>
          </cell>
          <cell r="AH369" t="str">
            <v/>
          </cell>
          <cell r="AI369" t="str">
            <v/>
          </cell>
          <cell r="AJ369" t="str">
            <v/>
          </cell>
          <cell r="AK369" t="str">
            <v/>
          </cell>
          <cell r="AL369" t="str">
            <v/>
          </cell>
          <cell r="AM369" t="str">
            <v/>
          </cell>
          <cell r="AN369" t="str">
            <v/>
          </cell>
          <cell r="AO369">
            <v>1453</v>
          </cell>
          <cell r="AQ369" t="str">
            <v/>
          </cell>
          <cell r="AR369" t="str">
            <v/>
          </cell>
          <cell r="AS369" t="str">
            <v/>
          </cell>
          <cell r="AU369" t="str">
            <v/>
          </cell>
          <cell r="AV369" t="str">
            <v/>
          </cell>
          <cell r="AW369" t="str">
            <v/>
          </cell>
          <cell r="AX369" t="str">
            <v/>
          </cell>
          <cell r="AY369" t="str">
            <v/>
          </cell>
          <cell r="AZ369" t="str">
            <v/>
          </cell>
          <cell r="BA369" t="str">
            <v/>
          </cell>
          <cell r="BB369" t="str">
            <v/>
          </cell>
          <cell r="BC369" t="str">
            <v/>
          </cell>
          <cell r="BD369" t="str">
            <v/>
          </cell>
          <cell r="BE369" t="str">
            <v/>
          </cell>
          <cell r="BF369" t="str">
            <v/>
          </cell>
          <cell r="BG369" t="str">
            <v/>
          </cell>
          <cell r="BH369" t="str">
            <v/>
          </cell>
          <cell r="BI369" t="str">
            <v/>
          </cell>
          <cell r="BJ369" t="str">
            <v/>
          </cell>
        </row>
        <row r="370">
          <cell r="A370" t="str">
            <v>RDZ</v>
          </cell>
          <cell r="B370" t="str">
            <v>Q22</v>
          </cell>
          <cell r="C370" t="str">
            <v/>
          </cell>
          <cell r="D370" t="str">
            <v/>
          </cell>
          <cell r="E370">
            <v>0.98671390611160315</v>
          </cell>
          <cell r="F370" t="str">
            <v/>
          </cell>
          <cell r="G370" t="str">
            <v/>
          </cell>
          <cell r="H370" t="str">
            <v/>
          </cell>
          <cell r="J370" t="str">
            <v/>
          </cell>
          <cell r="K370" t="str">
            <v/>
          </cell>
          <cell r="L370" t="str">
            <v/>
          </cell>
          <cell r="M370">
            <v>3829</v>
          </cell>
          <cell r="N370" t="str">
            <v/>
          </cell>
          <cell r="Q370">
            <v>1</v>
          </cell>
          <cell r="R370">
            <v>1</v>
          </cell>
          <cell r="S370" t="str">
            <v/>
          </cell>
          <cell r="X370" t="str">
            <v/>
          </cell>
          <cell r="Y370" t="str">
            <v/>
          </cell>
          <cell r="Z370" t="str">
            <v/>
          </cell>
          <cell r="AB370">
            <v>1</v>
          </cell>
          <cell r="AD370" t="str">
            <v/>
          </cell>
          <cell r="AE370" t="str">
            <v/>
          </cell>
          <cell r="AF370" t="str">
            <v/>
          </cell>
          <cell r="AG370">
            <v>2.5050100200400802E-2</v>
          </cell>
          <cell r="AH370">
            <v>2.6666666666666665</v>
          </cell>
          <cell r="AI370" t="str">
            <v/>
          </cell>
          <cell r="AJ370" t="str">
            <v/>
          </cell>
          <cell r="AK370" t="str">
            <v/>
          </cell>
          <cell r="AL370" t="str">
            <v/>
          </cell>
          <cell r="AM370" t="str">
            <v/>
          </cell>
          <cell r="AN370" t="str">
            <v/>
          </cell>
          <cell r="AO370" t="str">
            <v/>
          </cell>
          <cell r="AQ370" t="str">
            <v/>
          </cell>
          <cell r="AR370" t="str">
            <v/>
          </cell>
          <cell r="AS370" t="str">
            <v/>
          </cell>
          <cell r="AU370" t="str">
            <v/>
          </cell>
          <cell r="AV370" t="str">
            <v/>
          </cell>
          <cell r="AW370" t="str">
            <v/>
          </cell>
          <cell r="AX370" t="str">
            <v/>
          </cell>
          <cell r="AY370" t="str">
            <v/>
          </cell>
          <cell r="AZ370" t="str">
            <v/>
          </cell>
          <cell r="BA370" t="str">
            <v/>
          </cell>
          <cell r="BB370" t="str">
            <v/>
          </cell>
          <cell r="BC370" t="str">
            <v/>
          </cell>
          <cell r="BD370" t="str">
            <v/>
          </cell>
          <cell r="BE370" t="str">
            <v/>
          </cell>
          <cell r="BF370" t="str">
            <v/>
          </cell>
          <cell r="BG370" t="str">
            <v/>
          </cell>
          <cell r="BH370" t="str">
            <v/>
          </cell>
          <cell r="BI370" t="str">
            <v/>
          </cell>
          <cell r="BJ370" t="str">
            <v/>
          </cell>
        </row>
        <row r="371">
          <cell r="A371" t="str">
            <v>RE6</v>
          </cell>
          <cell r="B371" t="str">
            <v>Q13</v>
          </cell>
          <cell r="C371">
            <v>0.72840466926070035</v>
          </cell>
          <cell r="D371">
            <v>0.906993006993007</v>
          </cell>
          <cell r="E371" t="str">
            <v/>
          </cell>
          <cell r="F371" t="str">
            <v/>
          </cell>
          <cell r="G371" t="str">
            <v/>
          </cell>
          <cell r="H371" t="str">
            <v/>
          </cell>
          <cell r="J371" t="str">
            <v/>
          </cell>
          <cell r="K371" t="str">
            <v/>
          </cell>
          <cell r="L371" t="str">
            <v/>
          </cell>
          <cell r="M371" t="str">
            <v/>
          </cell>
          <cell r="N371" t="str">
            <v/>
          </cell>
          <cell r="Q371" t="str">
            <v/>
          </cell>
          <cell r="R371" t="str">
            <v/>
          </cell>
          <cell r="S371" t="str">
            <v/>
          </cell>
          <cell r="X371" t="str">
            <v/>
          </cell>
          <cell r="Y371" t="str">
            <v/>
          </cell>
          <cell r="Z371" t="str">
            <v/>
          </cell>
          <cell r="AB371" t="str">
            <v/>
          </cell>
          <cell r="AD371" t="str">
            <v/>
          </cell>
          <cell r="AE371" t="str">
            <v/>
          </cell>
          <cell r="AF371" t="str">
            <v/>
          </cell>
          <cell r="AG371" t="str">
            <v/>
          </cell>
          <cell r="AH371" t="str">
            <v/>
          </cell>
          <cell r="AI371" t="str">
            <v/>
          </cell>
          <cell r="AJ371" t="str">
            <v/>
          </cell>
          <cell r="AK371" t="str">
            <v/>
          </cell>
          <cell r="AL371" t="str">
            <v/>
          </cell>
          <cell r="AM371" t="str">
            <v/>
          </cell>
          <cell r="AN371" t="str">
            <v/>
          </cell>
          <cell r="AO371">
            <v>24</v>
          </cell>
          <cell r="AQ371" t="str">
            <v/>
          </cell>
          <cell r="AR371" t="str">
            <v/>
          </cell>
          <cell r="AS371" t="str">
            <v/>
          </cell>
          <cell r="AU371" t="str">
            <v/>
          </cell>
          <cell r="AV371" t="str">
            <v/>
          </cell>
          <cell r="AW371" t="str">
            <v/>
          </cell>
          <cell r="AX371" t="str">
            <v/>
          </cell>
          <cell r="AY371" t="str">
            <v/>
          </cell>
          <cell r="AZ371" t="str">
            <v/>
          </cell>
          <cell r="BA371" t="str">
            <v/>
          </cell>
          <cell r="BB371" t="str">
            <v/>
          </cell>
          <cell r="BC371" t="str">
            <v/>
          </cell>
          <cell r="BD371" t="str">
            <v/>
          </cell>
          <cell r="BE371" t="str">
            <v/>
          </cell>
          <cell r="BF371" t="str">
            <v/>
          </cell>
          <cell r="BG371" t="str">
            <v/>
          </cell>
          <cell r="BH371" t="str">
            <v/>
          </cell>
          <cell r="BI371" t="str">
            <v/>
          </cell>
          <cell r="BJ371" t="str">
            <v/>
          </cell>
        </row>
        <row r="372">
          <cell r="A372" t="str">
            <v>RE9</v>
          </cell>
          <cell r="B372" t="str">
            <v>Q09</v>
          </cell>
          <cell r="C372" t="str">
            <v/>
          </cell>
          <cell r="D372" t="str">
            <v/>
          </cell>
          <cell r="E372">
            <v>0.98886086591004618</v>
          </cell>
          <cell r="F372" t="str">
            <v/>
          </cell>
          <cell r="G372" t="str">
            <v/>
          </cell>
          <cell r="H372" t="str">
            <v/>
          </cell>
          <cell r="J372" t="str">
            <v/>
          </cell>
          <cell r="K372" t="str">
            <v/>
          </cell>
          <cell r="L372" t="str">
            <v/>
          </cell>
          <cell r="M372">
            <v>1867</v>
          </cell>
          <cell r="N372" t="str">
            <v/>
          </cell>
          <cell r="Q372">
            <v>1</v>
          </cell>
          <cell r="R372">
            <v>0.99256044637321761</v>
          </cell>
          <cell r="S372" t="str">
            <v/>
          </cell>
          <cell r="X372" t="str">
            <v/>
          </cell>
          <cell r="Y372" t="str">
            <v/>
          </cell>
          <cell r="Z372" t="str">
            <v/>
          </cell>
          <cell r="AB372">
            <v>1</v>
          </cell>
          <cell r="AD372" t="str">
            <v/>
          </cell>
          <cell r="AE372" t="str">
            <v/>
          </cell>
          <cell r="AF372" t="str">
            <v/>
          </cell>
          <cell r="AG372">
            <v>2.2624434389140274E-3</v>
          </cell>
          <cell r="AH372">
            <v>1.3333333333333333</v>
          </cell>
          <cell r="AI372" t="str">
            <v/>
          </cell>
          <cell r="AJ372" t="str">
            <v/>
          </cell>
          <cell r="AK372" t="str">
            <v/>
          </cell>
          <cell r="AL372" t="str">
            <v/>
          </cell>
          <cell r="AM372" t="str">
            <v/>
          </cell>
          <cell r="AN372" t="str">
            <v/>
          </cell>
          <cell r="AO372" t="str">
            <v/>
          </cell>
          <cell r="AQ372" t="str">
            <v/>
          </cell>
          <cell r="AR372" t="str">
            <v/>
          </cell>
          <cell r="AS372" t="str">
            <v/>
          </cell>
          <cell r="AU372" t="str">
            <v/>
          </cell>
          <cell r="AV372" t="str">
            <v/>
          </cell>
          <cell r="AW372" t="str">
            <v/>
          </cell>
          <cell r="AX372" t="str">
            <v/>
          </cell>
          <cell r="AY372" t="str">
            <v/>
          </cell>
          <cell r="AZ372" t="str">
            <v/>
          </cell>
          <cell r="BA372" t="str">
            <v/>
          </cell>
          <cell r="BB372" t="str">
            <v/>
          </cell>
          <cell r="BC372" t="str">
            <v/>
          </cell>
          <cell r="BD372" t="str">
            <v/>
          </cell>
          <cell r="BE372" t="str">
            <v/>
          </cell>
          <cell r="BF372" t="str">
            <v/>
          </cell>
          <cell r="BG372" t="str">
            <v/>
          </cell>
          <cell r="BH372" t="str">
            <v/>
          </cell>
          <cell r="BI372" t="str">
            <v/>
          </cell>
          <cell r="BJ372" t="str">
            <v/>
          </cell>
        </row>
        <row r="373">
          <cell r="A373" t="str">
            <v>REF</v>
          </cell>
          <cell r="B373" t="str">
            <v>Q21</v>
          </cell>
          <cell r="C373" t="str">
            <v/>
          </cell>
          <cell r="D373" t="str">
            <v/>
          </cell>
          <cell r="E373">
            <v>0.92754303599374022</v>
          </cell>
          <cell r="F373" t="str">
            <v/>
          </cell>
          <cell r="G373" t="str">
            <v/>
          </cell>
          <cell r="H373" t="str">
            <v/>
          </cell>
          <cell r="J373" t="str">
            <v/>
          </cell>
          <cell r="K373" t="str">
            <v/>
          </cell>
          <cell r="L373" t="str">
            <v/>
          </cell>
          <cell r="M373">
            <v>7076</v>
          </cell>
          <cell r="N373" t="str">
            <v/>
          </cell>
          <cell r="Q373">
            <v>1</v>
          </cell>
          <cell r="R373">
            <v>1</v>
          </cell>
          <cell r="S373" t="str">
            <v/>
          </cell>
          <cell r="X373" t="str">
            <v/>
          </cell>
          <cell r="Y373" t="str">
            <v/>
          </cell>
          <cell r="Z373" t="str">
            <v/>
          </cell>
          <cell r="AB373">
            <v>0.71897810218978098</v>
          </cell>
          <cell r="AD373" t="str">
            <v/>
          </cell>
          <cell r="AE373" t="str">
            <v/>
          </cell>
          <cell r="AF373" t="str">
            <v/>
          </cell>
          <cell r="AG373">
            <v>3.923620193565263E-2</v>
          </cell>
          <cell r="AH373">
            <v>5</v>
          </cell>
          <cell r="AI373" t="str">
            <v/>
          </cell>
          <cell r="AJ373" t="str">
            <v/>
          </cell>
          <cell r="AK373" t="str">
            <v/>
          </cell>
          <cell r="AL373" t="str">
            <v/>
          </cell>
          <cell r="AM373" t="str">
            <v/>
          </cell>
          <cell r="AN373" t="str">
            <v/>
          </cell>
          <cell r="AO373">
            <v>-15687</v>
          </cell>
          <cell r="AQ373" t="str">
            <v/>
          </cell>
          <cell r="AR373" t="str">
            <v/>
          </cell>
          <cell r="AS373" t="str">
            <v/>
          </cell>
          <cell r="AU373" t="str">
            <v/>
          </cell>
          <cell r="AV373" t="str">
            <v/>
          </cell>
          <cell r="AW373" t="str">
            <v/>
          </cell>
          <cell r="AX373" t="str">
            <v/>
          </cell>
          <cell r="AY373" t="str">
            <v/>
          </cell>
          <cell r="AZ373" t="str">
            <v/>
          </cell>
          <cell r="BA373" t="str">
            <v/>
          </cell>
          <cell r="BB373" t="str">
            <v/>
          </cell>
          <cell r="BC373" t="str">
            <v/>
          </cell>
          <cell r="BD373" t="str">
            <v/>
          </cell>
          <cell r="BE373" t="str">
            <v/>
          </cell>
          <cell r="BF373" t="str">
            <v/>
          </cell>
          <cell r="BG373" t="str">
            <v/>
          </cell>
          <cell r="BH373" t="str">
            <v/>
          </cell>
          <cell r="BI373" t="str">
            <v/>
          </cell>
          <cell r="BJ373" t="str">
            <v/>
          </cell>
        </row>
        <row r="374">
          <cell r="A374" t="str">
            <v>REM</v>
          </cell>
          <cell r="B374" t="str">
            <v>Q15</v>
          </cell>
          <cell r="C374" t="str">
            <v/>
          </cell>
          <cell r="D374" t="str">
            <v/>
          </cell>
          <cell r="E374">
            <v>0.96788034816721835</v>
          </cell>
          <cell r="F374" t="str">
            <v/>
          </cell>
          <cell r="G374" t="str">
            <v/>
          </cell>
          <cell r="H374" t="str">
            <v/>
          </cell>
          <cell r="J374" t="str">
            <v/>
          </cell>
          <cell r="K374" t="str">
            <v/>
          </cell>
          <cell r="L374" t="str">
            <v/>
          </cell>
          <cell r="M374">
            <v>4954</v>
          </cell>
          <cell r="N374" t="str">
            <v/>
          </cell>
          <cell r="Q374">
            <v>1</v>
          </cell>
          <cell r="R374">
            <v>1</v>
          </cell>
          <cell r="S374" t="str">
            <v/>
          </cell>
          <cell r="X374" t="str">
            <v/>
          </cell>
          <cell r="Y374" t="str">
            <v/>
          </cell>
          <cell r="Z374" t="str">
            <v/>
          </cell>
          <cell r="AB374">
            <v>1</v>
          </cell>
          <cell r="AD374" t="str">
            <v/>
          </cell>
          <cell r="AE374" t="str">
            <v/>
          </cell>
          <cell r="AF374" t="str">
            <v/>
          </cell>
          <cell r="AG374">
            <v>1.6908929101156926E-2</v>
          </cell>
          <cell r="AH374">
            <v>6</v>
          </cell>
          <cell r="AI374" t="str">
            <v/>
          </cell>
          <cell r="AJ374" t="str">
            <v/>
          </cell>
          <cell r="AK374" t="str">
            <v/>
          </cell>
          <cell r="AL374" t="str">
            <v/>
          </cell>
          <cell r="AM374" t="str">
            <v/>
          </cell>
          <cell r="AN374" t="str">
            <v/>
          </cell>
          <cell r="AO374">
            <v>6</v>
          </cell>
          <cell r="AQ374" t="str">
            <v/>
          </cell>
          <cell r="AR374" t="str">
            <v/>
          </cell>
          <cell r="AS374" t="str">
            <v/>
          </cell>
          <cell r="AU374" t="str">
            <v/>
          </cell>
          <cell r="AV374" t="str">
            <v/>
          </cell>
          <cell r="AW374" t="str">
            <v/>
          </cell>
          <cell r="AX374" t="str">
            <v/>
          </cell>
          <cell r="AY374" t="str">
            <v/>
          </cell>
          <cell r="AZ374" t="str">
            <v/>
          </cell>
          <cell r="BA374" t="str">
            <v/>
          </cell>
          <cell r="BB374" t="str">
            <v/>
          </cell>
          <cell r="BC374" t="str">
            <v/>
          </cell>
          <cell r="BD374" t="str">
            <v/>
          </cell>
          <cell r="BE374" t="str">
            <v/>
          </cell>
          <cell r="BF374" t="str">
            <v/>
          </cell>
          <cell r="BG374" t="str">
            <v/>
          </cell>
          <cell r="BH374" t="str">
            <v/>
          </cell>
          <cell r="BI374" t="str">
            <v/>
          </cell>
          <cell r="BJ374" t="str">
            <v/>
          </cell>
        </row>
        <row r="375">
          <cell r="A375" t="str">
            <v>REN</v>
          </cell>
          <cell r="B375" t="str">
            <v>Q15</v>
          </cell>
          <cell r="C375" t="str">
            <v/>
          </cell>
          <cell r="D375" t="str">
            <v/>
          </cell>
          <cell r="E375" t="str">
            <v/>
          </cell>
          <cell r="F375" t="str">
            <v/>
          </cell>
          <cell r="G375" t="str">
            <v/>
          </cell>
          <cell r="H375" t="str">
            <v/>
          </cell>
          <cell r="J375" t="str">
            <v/>
          </cell>
          <cell r="K375" t="str">
            <v/>
          </cell>
          <cell r="L375" t="str">
            <v/>
          </cell>
          <cell r="M375">
            <v>25</v>
          </cell>
          <cell r="N375" t="str">
            <v/>
          </cell>
          <cell r="Q375">
            <v>1</v>
          </cell>
          <cell r="R375">
            <v>1</v>
          </cell>
          <cell r="S375" t="str">
            <v/>
          </cell>
          <cell r="X375" t="str">
            <v/>
          </cell>
          <cell r="Y375" t="str">
            <v/>
          </cell>
          <cell r="Z375" t="str">
            <v/>
          </cell>
          <cell r="AB375" t="str">
            <v/>
          </cell>
          <cell r="AD375" t="str">
            <v/>
          </cell>
          <cell r="AE375" t="str">
            <v/>
          </cell>
          <cell r="AF375" t="str">
            <v/>
          </cell>
          <cell r="AG375">
            <v>0</v>
          </cell>
          <cell r="AH375">
            <v>0</v>
          </cell>
          <cell r="AI375" t="str">
            <v/>
          </cell>
          <cell r="AJ375" t="str">
            <v/>
          </cell>
          <cell r="AK375" t="str">
            <v/>
          </cell>
          <cell r="AL375" t="str">
            <v/>
          </cell>
          <cell r="AM375" t="str">
            <v/>
          </cell>
          <cell r="AN375" t="str">
            <v/>
          </cell>
          <cell r="AO375">
            <v>170</v>
          </cell>
          <cell r="AQ375" t="str">
            <v/>
          </cell>
          <cell r="AR375" t="str">
            <v/>
          </cell>
          <cell r="AS375" t="str">
            <v/>
          </cell>
          <cell r="AU375" t="str">
            <v/>
          </cell>
          <cell r="AV375" t="str">
            <v/>
          </cell>
          <cell r="AW375" t="str">
            <v/>
          </cell>
          <cell r="AX375" t="str">
            <v/>
          </cell>
          <cell r="AY375" t="str">
            <v/>
          </cell>
          <cell r="AZ375" t="str">
            <v/>
          </cell>
          <cell r="BA375" t="str">
            <v/>
          </cell>
          <cell r="BB375" t="str">
            <v/>
          </cell>
          <cell r="BC375" t="str">
            <v/>
          </cell>
          <cell r="BD375" t="str">
            <v/>
          </cell>
          <cell r="BE375" t="str">
            <v/>
          </cell>
          <cell r="BF375" t="str">
            <v/>
          </cell>
          <cell r="BG375" t="str">
            <v/>
          </cell>
          <cell r="BH375" t="str">
            <v/>
          </cell>
          <cell r="BI375" t="str">
            <v/>
          </cell>
          <cell r="BJ375" t="str">
            <v/>
          </cell>
        </row>
        <row r="376">
          <cell r="A376" t="str">
            <v>REP</v>
          </cell>
          <cell r="B376" t="str">
            <v>Q15</v>
          </cell>
          <cell r="C376" t="str">
            <v/>
          </cell>
          <cell r="D376" t="str">
            <v/>
          </cell>
          <cell r="E376">
            <v>1</v>
          </cell>
          <cell r="F376" t="str">
            <v/>
          </cell>
          <cell r="G376" t="str">
            <v/>
          </cell>
          <cell r="H376" t="str">
            <v/>
          </cell>
          <cell r="J376" t="str">
            <v/>
          </cell>
          <cell r="K376" t="str">
            <v/>
          </cell>
          <cell r="L376" t="str">
            <v/>
          </cell>
          <cell r="M376">
            <v>887</v>
          </cell>
          <cell r="N376" t="str">
            <v/>
          </cell>
          <cell r="Q376">
            <v>1</v>
          </cell>
          <cell r="R376">
            <v>0.99927536231884062</v>
          </cell>
          <cell r="S376" t="str">
            <v/>
          </cell>
          <cell r="X376" t="str">
            <v/>
          </cell>
          <cell r="Y376" t="str">
            <v/>
          </cell>
          <cell r="Z376" t="str">
            <v/>
          </cell>
          <cell r="AB376" t="str">
            <v/>
          </cell>
          <cell r="AD376" t="str">
            <v/>
          </cell>
          <cell r="AE376" t="str">
            <v/>
          </cell>
          <cell r="AF376" t="str">
            <v/>
          </cell>
          <cell r="AG376">
            <v>0</v>
          </cell>
          <cell r="AH376">
            <v>0.33333333333333331</v>
          </cell>
          <cell r="AI376" t="str">
            <v/>
          </cell>
          <cell r="AJ376" t="str">
            <v/>
          </cell>
          <cell r="AK376" t="str">
            <v/>
          </cell>
          <cell r="AL376" t="str">
            <v/>
          </cell>
          <cell r="AM376" t="str">
            <v/>
          </cell>
          <cell r="AN376" t="str">
            <v/>
          </cell>
          <cell r="AO376" t="str">
            <v/>
          </cell>
          <cell r="AQ376" t="str">
            <v/>
          </cell>
          <cell r="AR376" t="str">
            <v/>
          </cell>
          <cell r="AS376" t="str">
            <v/>
          </cell>
          <cell r="AU376" t="str">
            <v/>
          </cell>
          <cell r="AV376" t="str">
            <v/>
          </cell>
          <cell r="AW376" t="str">
            <v/>
          </cell>
          <cell r="AX376" t="str">
            <v/>
          </cell>
          <cell r="AY376" t="str">
            <v/>
          </cell>
          <cell r="AZ376" t="str">
            <v/>
          </cell>
          <cell r="BA376" t="str">
            <v/>
          </cell>
          <cell r="BB376" t="str">
            <v/>
          </cell>
          <cell r="BC376" t="str">
            <v/>
          </cell>
          <cell r="BD376" t="str">
            <v/>
          </cell>
          <cell r="BE376" t="str">
            <v/>
          </cell>
          <cell r="BF376" t="str">
            <v/>
          </cell>
          <cell r="BG376" t="str">
            <v/>
          </cell>
          <cell r="BH376" t="str">
            <v/>
          </cell>
          <cell r="BI376" t="str">
            <v/>
          </cell>
          <cell r="BJ376" t="str">
            <v/>
          </cell>
        </row>
        <row r="377">
          <cell r="A377" t="str">
            <v>RET</v>
          </cell>
          <cell r="B377" t="str">
            <v>Q15</v>
          </cell>
          <cell r="C377" t="str">
            <v/>
          </cell>
          <cell r="D377" t="str">
            <v/>
          </cell>
          <cell r="E377" t="str">
            <v/>
          </cell>
          <cell r="F377" t="str">
            <v/>
          </cell>
          <cell r="G377" t="str">
            <v/>
          </cell>
          <cell r="H377" t="str">
            <v/>
          </cell>
          <cell r="J377" t="str">
            <v/>
          </cell>
          <cell r="K377" t="str">
            <v/>
          </cell>
          <cell r="L377" t="str">
            <v/>
          </cell>
          <cell r="M377">
            <v>617</v>
          </cell>
          <cell r="N377" t="str">
            <v/>
          </cell>
          <cell r="Q377">
            <v>1</v>
          </cell>
          <cell r="R377">
            <v>1</v>
          </cell>
          <cell r="S377" t="str">
            <v/>
          </cell>
          <cell r="X377" t="str">
            <v/>
          </cell>
          <cell r="Y377" t="str">
            <v/>
          </cell>
          <cell r="Z377" t="str">
            <v/>
          </cell>
          <cell r="AB377" t="str">
            <v/>
          </cell>
          <cell r="AD377" t="str">
            <v/>
          </cell>
          <cell r="AE377" t="str">
            <v/>
          </cell>
          <cell r="AF377" t="str">
            <v/>
          </cell>
          <cell r="AG377">
            <v>1.3605442176870748E-2</v>
          </cell>
          <cell r="AH377">
            <v>0.33333333333333331</v>
          </cell>
          <cell r="AI377" t="str">
            <v/>
          </cell>
          <cell r="AJ377" t="str">
            <v/>
          </cell>
          <cell r="AK377" t="str">
            <v/>
          </cell>
          <cell r="AL377" t="str">
            <v/>
          </cell>
          <cell r="AM377" t="str">
            <v/>
          </cell>
          <cell r="AN377" t="str">
            <v/>
          </cell>
          <cell r="AO377">
            <v>10</v>
          </cell>
          <cell r="AQ377" t="str">
            <v/>
          </cell>
          <cell r="AR377" t="str">
            <v/>
          </cell>
          <cell r="AS377" t="str">
            <v/>
          </cell>
          <cell r="AU377" t="str">
            <v/>
          </cell>
          <cell r="AV377" t="str">
            <v/>
          </cell>
          <cell r="AW377" t="str">
            <v/>
          </cell>
          <cell r="AX377" t="str">
            <v/>
          </cell>
          <cell r="AY377" t="str">
            <v/>
          </cell>
          <cell r="AZ377" t="str">
            <v/>
          </cell>
          <cell r="BA377" t="str">
            <v/>
          </cell>
          <cell r="BB377" t="str">
            <v/>
          </cell>
          <cell r="BC377" t="str">
            <v/>
          </cell>
          <cell r="BD377" t="str">
            <v/>
          </cell>
          <cell r="BE377" t="str">
            <v/>
          </cell>
          <cell r="BF377" t="str">
            <v/>
          </cell>
          <cell r="BG377" t="str">
            <v/>
          </cell>
          <cell r="BH377" t="str">
            <v/>
          </cell>
          <cell r="BI377" t="str">
            <v/>
          </cell>
          <cell r="BJ377" t="str">
            <v/>
          </cell>
        </row>
        <row r="378">
          <cell r="A378" t="str">
            <v>RF4</v>
          </cell>
          <cell r="B378" t="str">
            <v>Q06</v>
          </cell>
          <cell r="C378" t="str">
            <v/>
          </cell>
          <cell r="D378" t="str">
            <v/>
          </cell>
          <cell r="E378">
            <v>0.98907065127587757</v>
          </cell>
          <cell r="F378" t="str">
            <v/>
          </cell>
          <cell r="G378" t="str">
            <v/>
          </cell>
          <cell r="H378" t="str">
            <v/>
          </cell>
          <cell r="J378" t="str">
            <v/>
          </cell>
          <cell r="K378" t="str">
            <v/>
          </cell>
          <cell r="L378" t="str">
            <v/>
          </cell>
          <cell r="M378">
            <v>8845</v>
          </cell>
          <cell r="N378" t="str">
            <v/>
          </cell>
          <cell r="Q378">
            <v>0.99820520490577325</v>
          </cell>
          <cell r="R378">
            <v>1</v>
          </cell>
          <cell r="S378" t="str">
            <v/>
          </cell>
          <cell r="X378" t="str">
            <v/>
          </cell>
          <cell r="Y378" t="str">
            <v/>
          </cell>
          <cell r="Z378" t="str">
            <v/>
          </cell>
          <cell r="AB378">
            <v>1</v>
          </cell>
          <cell r="AD378" t="str">
            <v/>
          </cell>
          <cell r="AE378" t="str">
            <v/>
          </cell>
          <cell r="AF378" t="str">
            <v/>
          </cell>
          <cell r="AG378">
            <v>1.2267657992565056E-2</v>
          </cell>
          <cell r="AH378">
            <v>5.333333333333333</v>
          </cell>
          <cell r="AI378" t="str">
            <v/>
          </cell>
          <cell r="AJ378" t="str">
            <v/>
          </cell>
          <cell r="AK378" t="str">
            <v/>
          </cell>
          <cell r="AL378" t="str">
            <v/>
          </cell>
          <cell r="AM378" t="str">
            <v/>
          </cell>
          <cell r="AN378" t="str">
            <v/>
          </cell>
          <cell r="AO378">
            <v>-16009</v>
          </cell>
          <cell r="AQ378" t="str">
            <v/>
          </cell>
          <cell r="AR378" t="str">
            <v/>
          </cell>
          <cell r="AS378" t="str">
            <v/>
          </cell>
          <cell r="AU378" t="str">
            <v/>
          </cell>
          <cell r="AV378" t="str">
            <v/>
          </cell>
          <cell r="AW378" t="str">
            <v/>
          </cell>
          <cell r="AX378" t="str">
            <v/>
          </cell>
          <cell r="AY378" t="str">
            <v/>
          </cell>
          <cell r="AZ378" t="str">
            <v/>
          </cell>
          <cell r="BA378" t="str">
            <v/>
          </cell>
          <cell r="BB378" t="str">
            <v/>
          </cell>
          <cell r="BC378" t="str">
            <v/>
          </cell>
          <cell r="BD378" t="str">
            <v/>
          </cell>
          <cell r="BE378" t="str">
            <v/>
          </cell>
          <cell r="BF378" t="str">
            <v/>
          </cell>
          <cell r="BG378" t="str">
            <v/>
          </cell>
          <cell r="BH378" t="str">
            <v/>
          </cell>
          <cell r="BI378" t="str">
            <v/>
          </cell>
          <cell r="BJ378" t="str">
            <v/>
          </cell>
        </row>
        <row r="379">
          <cell r="A379" t="str">
            <v>RF41</v>
          </cell>
          <cell r="B379" t="str">
            <v>Q06</v>
          </cell>
          <cell r="C379" t="str">
            <v/>
          </cell>
          <cell r="D379" t="str">
            <v/>
          </cell>
          <cell r="E379" t="str">
            <v/>
          </cell>
          <cell r="J379" t="str">
            <v/>
          </cell>
          <cell r="K379" t="str">
            <v/>
          </cell>
          <cell r="L379" t="str">
            <v/>
          </cell>
          <cell r="M379" t="str">
            <v/>
          </cell>
          <cell r="Q379" t="str">
            <v/>
          </cell>
          <cell r="R379" t="str">
            <v/>
          </cell>
          <cell r="X379" t="str">
            <v/>
          </cell>
          <cell r="Y379" t="str">
            <v/>
          </cell>
          <cell r="Z379" t="str">
            <v/>
          </cell>
          <cell r="AB379" t="str">
            <v/>
          </cell>
          <cell r="AD379" t="str">
            <v/>
          </cell>
          <cell r="AE379" t="str">
            <v/>
          </cell>
          <cell r="AF379" t="str">
            <v/>
          </cell>
          <cell r="AG379">
            <v>4.4438310792161193E-2</v>
          </cell>
          <cell r="AH379" t="str">
            <v/>
          </cell>
          <cell r="AI379" t="str">
            <v/>
          </cell>
          <cell r="AJ379" t="str">
            <v/>
          </cell>
          <cell r="AK379" t="str">
            <v/>
          </cell>
          <cell r="AL379" t="str">
            <v/>
          </cell>
          <cell r="AM379" t="str">
            <v/>
          </cell>
          <cell r="AN379" t="str">
            <v/>
          </cell>
          <cell r="AO379" t="str">
            <v/>
          </cell>
          <cell r="AS379" t="str">
            <v/>
          </cell>
          <cell r="BB379" t="str">
            <v/>
          </cell>
          <cell r="BC379" t="str">
            <v/>
          </cell>
          <cell r="BD379" t="str">
            <v/>
          </cell>
          <cell r="BE379" t="str">
            <v/>
          </cell>
          <cell r="BF379" t="str">
            <v/>
          </cell>
          <cell r="BG379" t="str">
            <v/>
          </cell>
          <cell r="BH379" t="str">
            <v/>
          </cell>
          <cell r="BI379" t="str">
            <v/>
          </cell>
          <cell r="BJ379" t="str">
            <v/>
          </cell>
        </row>
        <row r="380">
          <cell r="A380" t="str">
            <v>RFF</v>
          </cell>
          <cell r="B380" t="str">
            <v>Q23</v>
          </cell>
          <cell r="C380" t="str">
            <v/>
          </cell>
          <cell r="D380" t="str">
            <v/>
          </cell>
          <cell r="E380">
            <v>0.97849145550972305</v>
          </cell>
          <cell r="F380" t="str">
            <v/>
          </cell>
          <cell r="G380" t="str">
            <v/>
          </cell>
          <cell r="H380" t="str">
            <v/>
          </cell>
          <cell r="J380" t="str">
            <v/>
          </cell>
          <cell r="K380" t="str">
            <v/>
          </cell>
          <cell r="L380" t="str">
            <v/>
          </cell>
          <cell r="M380">
            <v>2741</v>
          </cell>
          <cell r="N380" t="str">
            <v/>
          </cell>
          <cell r="Q380">
            <v>1</v>
          </cell>
          <cell r="R380">
            <v>1</v>
          </cell>
          <cell r="S380" t="str">
            <v/>
          </cell>
          <cell r="X380" t="str">
            <v/>
          </cell>
          <cell r="Y380" t="str">
            <v/>
          </cell>
          <cell r="Z380" t="str">
            <v/>
          </cell>
          <cell r="AB380">
            <v>1</v>
          </cell>
          <cell r="AD380" t="str">
            <v/>
          </cell>
          <cell r="AE380" t="str">
            <v/>
          </cell>
          <cell r="AF380" t="str">
            <v/>
          </cell>
          <cell r="AG380">
            <v>2.3786869647954329E-3</v>
          </cell>
          <cell r="AH380">
            <v>2.3333333333333335</v>
          </cell>
          <cell r="AI380" t="str">
            <v/>
          </cell>
          <cell r="AJ380" t="str">
            <v/>
          </cell>
          <cell r="AK380" t="str">
            <v/>
          </cell>
          <cell r="AL380" t="str">
            <v/>
          </cell>
          <cell r="AM380" t="str">
            <v/>
          </cell>
          <cell r="AN380" t="str">
            <v/>
          </cell>
          <cell r="AO380" t="str">
            <v/>
          </cell>
          <cell r="AQ380" t="str">
            <v/>
          </cell>
          <cell r="AR380" t="str">
            <v/>
          </cell>
          <cell r="AS380" t="str">
            <v/>
          </cell>
          <cell r="AU380" t="str">
            <v/>
          </cell>
          <cell r="AV380" t="str">
            <v/>
          </cell>
          <cell r="AW380" t="str">
            <v/>
          </cell>
          <cell r="AX380" t="str">
            <v/>
          </cell>
          <cell r="AY380" t="str">
            <v/>
          </cell>
          <cell r="AZ380" t="str">
            <v/>
          </cell>
          <cell r="BA380" t="str">
            <v/>
          </cell>
          <cell r="BB380" t="str">
            <v/>
          </cell>
          <cell r="BC380" t="str">
            <v/>
          </cell>
          <cell r="BD380" t="str">
            <v/>
          </cell>
          <cell r="BE380" t="str">
            <v/>
          </cell>
          <cell r="BF380" t="str">
            <v/>
          </cell>
          <cell r="BG380" t="str">
            <v/>
          </cell>
          <cell r="BH380" t="str">
            <v/>
          </cell>
          <cell r="BI380" t="str">
            <v/>
          </cell>
          <cell r="BJ380" t="str">
            <v/>
          </cell>
        </row>
        <row r="381">
          <cell r="A381" t="str">
            <v>RFK</v>
          </cell>
          <cell r="B381" t="str">
            <v>Q24</v>
          </cell>
          <cell r="C381" t="str">
            <v/>
          </cell>
          <cell r="D381" t="str">
            <v/>
          </cell>
          <cell r="E381">
            <v>0.95183640521996504</v>
          </cell>
          <cell r="J381" t="str">
            <v/>
          </cell>
          <cell r="K381" t="str">
            <v/>
          </cell>
          <cell r="L381" t="str">
            <v/>
          </cell>
          <cell r="M381">
            <v>5290</v>
          </cell>
          <cell r="Q381">
            <v>1</v>
          </cell>
          <cell r="R381">
            <v>1</v>
          </cell>
          <cell r="X381" t="str">
            <v/>
          </cell>
          <cell r="Y381" t="str">
            <v/>
          </cell>
          <cell r="Z381" t="str">
            <v/>
          </cell>
          <cell r="AB381">
            <v>1</v>
          </cell>
          <cell r="AD381" t="str">
            <v/>
          </cell>
          <cell r="AE381" t="str">
            <v/>
          </cell>
          <cell r="AF381" t="str">
            <v/>
          </cell>
          <cell r="AG381">
            <v>2.4178832116788326E-2</v>
          </cell>
          <cell r="AH381">
            <v>3.3333333333333335</v>
          </cell>
          <cell r="AI381" t="str">
            <v/>
          </cell>
          <cell r="AJ381" t="str">
            <v/>
          </cell>
          <cell r="AK381" t="str">
            <v/>
          </cell>
          <cell r="AL381" t="str">
            <v/>
          </cell>
          <cell r="AM381" t="str">
            <v/>
          </cell>
          <cell r="AN381" t="str">
            <v/>
          </cell>
          <cell r="AO381">
            <v>29</v>
          </cell>
          <cell r="AS381" t="str">
            <v/>
          </cell>
          <cell r="BB381" t="str">
            <v/>
          </cell>
          <cell r="BC381" t="str">
            <v/>
          </cell>
          <cell r="BD381" t="str">
            <v/>
          </cell>
          <cell r="BE381" t="str">
            <v/>
          </cell>
          <cell r="BF381" t="str">
            <v/>
          </cell>
          <cell r="BG381" t="str">
            <v/>
          </cell>
          <cell r="BH381" t="str">
            <v/>
          </cell>
          <cell r="BI381" t="str">
            <v/>
          </cell>
          <cell r="BJ381" t="str">
            <v/>
          </cell>
        </row>
        <row r="382">
          <cell r="A382" t="str">
            <v>RFR</v>
          </cell>
          <cell r="B382" t="str">
            <v>Q23</v>
          </cell>
          <cell r="C382" t="str">
            <v/>
          </cell>
          <cell r="D382" t="str">
            <v/>
          </cell>
          <cell r="E382">
            <v>0.97924028268551233</v>
          </cell>
          <cell r="F382" t="str">
            <v/>
          </cell>
          <cell r="G382" t="str">
            <v/>
          </cell>
          <cell r="H382" t="str">
            <v/>
          </cell>
          <cell r="J382" t="str">
            <v/>
          </cell>
          <cell r="K382" t="str">
            <v/>
          </cell>
          <cell r="L382" t="str">
            <v/>
          </cell>
          <cell r="M382">
            <v>3572</v>
          </cell>
          <cell r="N382" t="str">
            <v/>
          </cell>
          <cell r="Q382">
            <v>0.99888847721378293</v>
          </cell>
          <cell r="R382">
            <v>1</v>
          </cell>
          <cell r="S382" t="str">
            <v/>
          </cell>
          <cell r="X382" t="str">
            <v/>
          </cell>
          <cell r="Y382" t="str">
            <v/>
          </cell>
          <cell r="Z382" t="str">
            <v/>
          </cell>
          <cell r="AB382">
            <v>1</v>
          </cell>
          <cell r="AD382" t="str">
            <v/>
          </cell>
          <cell r="AE382" t="str">
            <v/>
          </cell>
          <cell r="AF382" t="str">
            <v/>
          </cell>
          <cell r="AG382">
            <v>9.4899169632265724E-3</v>
          </cell>
          <cell r="AH382">
            <v>1.6666666666666667</v>
          </cell>
          <cell r="AI382" t="str">
            <v/>
          </cell>
          <cell r="AJ382" t="str">
            <v/>
          </cell>
          <cell r="AK382" t="str">
            <v/>
          </cell>
          <cell r="AL382" t="str">
            <v/>
          </cell>
          <cell r="AM382" t="str">
            <v/>
          </cell>
          <cell r="AN382" t="str">
            <v/>
          </cell>
          <cell r="AO382">
            <v>23</v>
          </cell>
          <cell r="AQ382" t="str">
            <v/>
          </cell>
          <cell r="AR382" t="str">
            <v/>
          </cell>
          <cell r="AS382" t="str">
            <v/>
          </cell>
          <cell r="AU382" t="str">
            <v/>
          </cell>
          <cell r="AV382" t="str">
            <v/>
          </cell>
          <cell r="AW382" t="str">
            <v/>
          </cell>
          <cell r="AX382" t="str">
            <v/>
          </cell>
          <cell r="AY382" t="str">
            <v/>
          </cell>
          <cell r="AZ382" t="str">
            <v/>
          </cell>
          <cell r="BA382" t="str">
            <v/>
          </cell>
          <cell r="BB382" t="str">
            <v/>
          </cell>
          <cell r="BC382" t="str">
            <v/>
          </cell>
          <cell r="BD382" t="str">
            <v/>
          </cell>
          <cell r="BE382" t="str">
            <v/>
          </cell>
          <cell r="BF382" t="str">
            <v/>
          </cell>
          <cell r="BG382" t="str">
            <v/>
          </cell>
          <cell r="BH382" t="str">
            <v/>
          </cell>
          <cell r="BI382" t="str">
            <v/>
          </cell>
          <cell r="BJ382" t="str">
            <v/>
          </cell>
        </row>
        <row r="383">
          <cell r="A383" t="str">
            <v>RFS</v>
          </cell>
          <cell r="B383" t="str">
            <v>Q24</v>
          </cell>
          <cell r="C383" t="str">
            <v/>
          </cell>
          <cell r="D383" t="str">
            <v/>
          </cell>
          <cell r="E383">
            <v>0.98056749785038688</v>
          </cell>
          <cell r="F383" t="str">
            <v/>
          </cell>
          <cell r="G383" t="str">
            <v/>
          </cell>
          <cell r="H383" t="str">
            <v/>
          </cell>
          <cell r="J383" t="str">
            <v/>
          </cell>
          <cell r="K383" t="str">
            <v/>
          </cell>
          <cell r="L383" t="str">
            <v/>
          </cell>
          <cell r="M383">
            <v>3336</v>
          </cell>
          <cell r="N383" t="str">
            <v/>
          </cell>
          <cell r="Q383">
            <v>1</v>
          </cell>
          <cell r="R383">
            <v>1</v>
          </cell>
          <cell r="S383" t="str">
            <v/>
          </cell>
          <cell r="X383" t="str">
            <v/>
          </cell>
          <cell r="Y383" t="str">
            <v/>
          </cell>
          <cell r="Z383" t="str">
            <v/>
          </cell>
          <cell r="AB383">
            <v>1</v>
          </cell>
          <cell r="AD383" t="str">
            <v/>
          </cell>
          <cell r="AE383" t="str">
            <v/>
          </cell>
          <cell r="AF383" t="str">
            <v/>
          </cell>
          <cell r="AG383">
            <v>3.3088235294117647E-2</v>
          </cell>
          <cell r="AH383">
            <v>2.3333333333333335</v>
          </cell>
          <cell r="AI383" t="str">
            <v/>
          </cell>
          <cell r="AJ383" t="str">
            <v/>
          </cell>
          <cell r="AK383" t="str">
            <v/>
          </cell>
          <cell r="AL383" t="str">
            <v/>
          </cell>
          <cell r="AM383" t="str">
            <v/>
          </cell>
          <cell r="AN383" t="str">
            <v/>
          </cell>
          <cell r="AO383" t="str">
            <v/>
          </cell>
          <cell r="AQ383" t="str">
            <v/>
          </cell>
          <cell r="AR383" t="str">
            <v/>
          </cell>
          <cell r="AS383" t="str">
            <v/>
          </cell>
          <cell r="AU383" t="str">
            <v/>
          </cell>
          <cell r="AV383" t="str">
            <v/>
          </cell>
          <cell r="AW383" t="str">
            <v/>
          </cell>
          <cell r="AX383" t="str">
            <v/>
          </cell>
          <cell r="AY383" t="str">
            <v/>
          </cell>
          <cell r="AZ383" t="str">
            <v/>
          </cell>
          <cell r="BA383" t="str">
            <v/>
          </cell>
          <cell r="BB383" t="str">
            <v/>
          </cell>
          <cell r="BC383" t="str">
            <v/>
          </cell>
          <cell r="BD383" t="str">
            <v/>
          </cell>
          <cell r="BE383" t="str">
            <v/>
          </cell>
          <cell r="BF383" t="str">
            <v/>
          </cell>
          <cell r="BG383" t="str">
            <v/>
          </cell>
          <cell r="BH383" t="str">
            <v/>
          </cell>
          <cell r="BI383" t="str">
            <v/>
          </cell>
          <cell r="BJ383" t="str">
            <v/>
          </cell>
        </row>
        <row r="384">
          <cell r="A384" t="str">
            <v>RFU</v>
          </cell>
          <cell r="B384" t="str">
            <v>Q02</v>
          </cell>
          <cell r="C384">
            <v>0.77124532335649387</v>
          </cell>
          <cell r="D384">
            <v>0.96440489432703003</v>
          </cell>
          <cell r="E384" t="str">
            <v/>
          </cell>
          <cell r="F384" t="str">
            <v/>
          </cell>
          <cell r="G384" t="str">
            <v/>
          </cell>
          <cell r="H384" t="str">
            <v/>
          </cell>
          <cell r="J384" t="str">
            <v/>
          </cell>
          <cell r="K384" t="str">
            <v/>
          </cell>
          <cell r="L384" t="str">
            <v/>
          </cell>
          <cell r="M384" t="str">
            <v/>
          </cell>
          <cell r="N384" t="str">
            <v/>
          </cell>
          <cell r="Q384" t="str">
            <v/>
          </cell>
          <cell r="R384" t="str">
            <v/>
          </cell>
          <cell r="S384" t="str">
            <v/>
          </cell>
          <cell r="X384" t="str">
            <v/>
          </cell>
          <cell r="Y384" t="str">
            <v/>
          </cell>
          <cell r="Z384" t="str">
            <v/>
          </cell>
          <cell r="AB384" t="str">
            <v/>
          </cell>
          <cell r="AD384" t="str">
            <v/>
          </cell>
          <cell r="AE384" t="str">
            <v/>
          </cell>
          <cell r="AF384" t="str">
            <v/>
          </cell>
          <cell r="AG384" t="str">
            <v/>
          </cell>
          <cell r="AH384" t="str">
            <v/>
          </cell>
          <cell r="AI384" t="str">
            <v/>
          </cell>
          <cell r="AJ384" t="str">
            <v/>
          </cell>
          <cell r="AK384" t="str">
            <v/>
          </cell>
          <cell r="AL384" t="str">
            <v/>
          </cell>
          <cell r="AM384" t="str">
            <v/>
          </cell>
          <cell r="AN384" t="str">
            <v/>
          </cell>
          <cell r="AO384">
            <v>147</v>
          </cell>
          <cell r="AQ384" t="str">
            <v/>
          </cell>
          <cell r="AR384" t="str">
            <v/>
          </cell>
          <cell r="AS384" t="str">
            <v/>
          </cell>
          <cell r="AU384" t="str">
            <v/>
          </cell>
          <cell r="AV384" t="str">
            <v/>
          </cell>
          <cell r="AW384" t="str">
            <v/>
          </cell>
          <cell r="AX384" t="str">
            <v/>
          </cell>
          <cell r="AY384" t="str">
            <v/>
          </cell>
          <cell r="AZ384" t="str">
            <v/>
          </cell>
          <cell r="BA384" t="str">
            <v/>
          </cell>
          <cell r="BB384" t="str">
            <v/>
          </cell>
          <cell r="BC384" t="str">
            <v/>
          </cell>
          <cell r="BD384" t="str">
            <v/>
          </cell>
          <cell r="BE384" t="str">
            <v/>
          </cell>
          <cell r="BF384" t="str">
            <v/>
          </cell>
          <cell r="BG384" t="str">
            <v/>
          </cell>
          <cell r="BH384" t="str">
            <v/>
          </cell>
          <cell r="BI384" t="str">
            <v/>
          </cell>
          <cell r="BJ384" t="str">
            <v/>
          </cell>
        </row>
        <row r="385">
          <cell r="A385" t="str">
            <v>RFW</v>
          </cell>
          <cell r="B385" t="str">
            <v>Q04</v>
          </cell>
          <cell r="C385" t="str">
            <v/>
          </cell>
          <cell r="D385" t="str">
            <v/>
          </cell>
          <cell r="E385">
            <v>0.96139296840231414</v>
          </cell>
          <cell r="F385" t="str">
            <v/>
          </cell>
          <cell r="G385" t="str">
            <v/>
          </cell>
          <cell r="H385" t="str">
            <v/>
          </cell>
          <cell r="J385" t="str">
            <v/>
          </cell>
          <cell r="K385" t="str">
            <v/>
          </cell>
          <cell r="L385" t="str">
            <v/>
          </cell>
          <cell r="M385">
            <v>1563</v>
          </cell>
          <cell r="N385" t="str">
            <v/>
          </cell>
          <cell r="Q385">
            <v>1</v>
          </cell>
          <cell r="R385">
            <v>1</v>
          </cell>
          <cell r="S385" t="str">
            <v/>
          </cell>
          <cell r="X385" t="str">
            <v/>
          </cell>
          <cell r="Y385" t="str">
            <v/>
          </cell>
          <cell r="Z385" t="str">
            <v/>
          </cell>
          <cell r="AB385">
            <v>1</v>
          </cell>
          <cell r="AD385" t="str">
            <v/>
          </cell>
          <cell r="AE385" t="str">
            <v/>
          </cell>
          <cell r="AF385" t="str">
            <v/>
          </cell>
          <cell r="AG385">
            <v>1.7740981667652277E-3</v>
          </cell>
          <cell r="AH385">
            <v>2.6666666666666665</v>
          </cell>
          <cell r="AI385" t="str">
            <v/>
          </cell>
          <cell r="AJ385" t="str">
            <v/>
          </cell>
          <cell r="AK385" t="str">
            <v/>
          </cell>
          <cell r="AL385" t="str">
            <v/>
          </cell>
          <cell r="AM385" t="str">
            <v/>
          </cell>
          <cell r="AN385" t="str">
            <v/>
          </cell>
          <cell r="AO385">
            <v>-9024</v>
          </cell>
          <cell r="AQ385" t="str">
            <v/>
          </cell>
          <cell r="AR385" t="str">
            <v/>
          </cell>
          <cell r="AS385" t="str">
            <v/>
          </cell>
          <cell r="AU385" t="str">
            <v/>
          </cell>
          <cell r="AV385" t="str">
            <v/>
          </cell>
          <cell r="AW385" t="str">
            <v/>
          </cell>
          <cell r="AX385" t="str">
            <v/>
          </cell>
          <cell r="AY385" t="str">
            <v/>
          </cell>
          <cell r="AZ385" t="str">
            <v/>
          </cell>
          <cell r="BA385" t="str">
            <v/>
          </cell>
          <cell r="BB385" t="str">
            <v/>
          </cell>
          <cell r="BC385" t="str">
            <v/>
          </cell>
          <cell r="BD385" t="str">
            <v/>
          </cell>
          <cell r="BE385" t="str">
            <v/>
          </cell>
          <cell r="BF385" t="str">
            <v/>
          </cell>
          <cell r="BG385" t="str">
            <v/>
          </cell>
          <cell r="BH385" t="str">
            <v/>
          </cell>
          <cell r="BI385" t="str">
            <v/>
          </cell>
          <cell r="BJ385" t="str">
            <v/>
          </cell>
        </row>
        <row r="386">
          <cell r="A386" t="str">
            <v>RG2</v>
          </cell>
          <cell r="B386" t="str">
            <v>Q07</v>
          </cell>
          <cell r="C386" t="str">
            <v/>
          </cell>
          <cell r="D386" t="str">
            <v/>
          </cell>
          <cell r="E386">
            <v>0.96443556443556444</v>
          </cell>
          <cell r="F386" t="str">
            <v/>
          </cell>
          <cell r="G386" t="str">
            <v/>
          </cell>
          <cell r="H386" t="str">
            <v/>
          </cell>
          <cell r="J386" t="str">
            <v/>
          </cell>
          <cell r="K386" t="str">
            <v/>
          </cell>
          <cell r="L386" t="str">
            <v/>
          </cell>
          <cell r="M386">
            <v>3186</v>
          </cell>
          <cell r="N386" t="str">
            <v/>
          </cell>
          <cell r="Q386">
            <v>1</v>
          </cell>
          <cell r="R386">
            <v>0.97137404580152675</v>
          </cell>
          <cell r="S386" t="str">
            <v/>
          </cell>
          <cell r="X386" t="str">
            <v/>
          </cell>
          <cell r="Y386" t="str">
            <v/>
          </cell>
          <cell r="Z386" t="str">
            <v/>
          </cell>
          <cell r="AB386">
            <v>0.98837209302325579</v>
          </cell>
          <cell r="AD386" t="str">
            <v/>
          </cell>
          <cell r="AE386" t="str">
            <v/>
          </cell>
          <cell r="AF386" t="str">
            <v/>
          </cell>
          <cell r="AG386">
            <v>4.511677282377919E-2</v>
          </cell>
          <cell r="AH386">
            <v>1.3333333333333333</v>
          </cell>
          <cell r="AI386" t="str">
            <v/>
          </cell>
          <cell r="AJ386" t="str">
            <v/>
          </cell>
          <cell r="AK386" t="str">
            <v/>
          </cell>
          <cell r="AL386" t="str">
            <v/>
          </cell>
          <cell r="AM386" t="str">
            <v/>
          </cell>
          <cell r="AN386" t="str">
            <v/>
          </cell>
          <cell r="AO386">
            <v>-19199</v>
          </cell>
          <cell r="AQ386" t="str">
            <v/>
          </cell>
          <cell r="AR386" t="str">
            <v/>
          </cell>
          <cell r="AS386" t="str">
            <v/>
          </cell>
          <cell r="AU386" t="str">
            <v/>
          </cell>
          <cell r="AV386" t="str">
            <v/>
          </cell>
          <cell r="AW386" t="str">
            <v/>
          </cell>
          <cell r="AX386" t="str">
            <v/>
          </cell>
          <cell r="AY386" t="str">
            <v/>
          </cell>
          <cell r="AZ386" t="str">
            <v/>
          </cell>
          <cell r="BA386" t="str">
            <v/>
          </cell>
          <cell r="BB386" t="str">
            <v/>
          </cell>
          <cell r="BC386" t="str">
            <v/>
          </cell>
          <cell r="BD386" t="str">
            <v/>
          </cell>
          <cell r="BE386" t="str">
            <v/>
          </cell>
          <cell r="BF386" t="str">
            <v/>
          </cell>
          <cell r="BG386" t="str">
            <v/>
          </cell>
          <cell r="BH386" t="str">
            <v/>
          </cell>
          <cell r="BI386" t="str">
            <v/>
          </cell>
          <cell r="BJ386" t="str">
            <v/>
          </cell>
        </row>
        <row r="387">
          <cell r="A387" t="str">
            <v>RG3</v>
          </cell>
          <cell r="B387" t="str">
            <v>Q07</v>
          </cell>
          <cell r="C387" t="str">
            <v/>
          </cell>
          <cell r="D387" t="str">
            <v/>
          </cell>
          <cell r="E387">
            <v>0.96675681766959654</v>
          </cell>
          <cell r="F387" t="str">
            <v/>
          </cell>
          <cell r="G387" t="str">
            <v/>
          </cell>
          <cell r="H387" t="str">
            <v/>
          </cell>
          <cell r="J387" t="str">
            <v/>
          </cell>
          <cell r="K387" t="str">
            <v/>
          </cell>
          <cell r="L387" t="str">
            <v/>
          </cell>
          <cell r="M387">
            <v>4577</v>
          </cell>
          <cell r="N387" t="str">
            <v/>
          </cell>
          <cell r="Q387">
            <v>1</v>
          </cell>
          <cell r="R387">
            <v>1</v>
          </cell>
          <cell r="S387" t="str">
            <v/>
          </cell>
          <cell r="X387" t="str">
            <v/>
          </cell>
          <cell r="Y387" t="str">
            <v/>
          </cell>
          <cell r="Z387" t="str">
            <v/>
          </cell>
          <cell r="AB387">
            <v>1</v>
          </cell>
          <cell r="AD387" t="str">
            <v/>
          </cell>
          <cell r="AE387" t="str">
            <v/>
          </cell>
          <cell r="AF387" t="str">
            <v/>
          </cell>
          <cell r="AG387">
            <v>1.0633584404076208E-2</v>
          </cell>
          <cell r="AH387">
            <v>1</v>
          </cell>
          <cell r="AI387" t="str">
            <v/>
          </cell>
          <cell r="AJ387" t="str">
            <v/>
          </cell>
          <cell r="AK387" t="str">
            <v/>
          </cell>
          <cell r="AL387" t="str">
            <v/>
          </cell>
          <cell r="AM387" t="str">
            <v/>
          </cell>
          <cell r="AN387" t="str">
            <v/>
          </cell>
          <cell r="AO387">
            <v>-15765</v>
          </cell>
          <cell r="AQ387" t="str">
            <v/>
          </cell>
          <cell r="AR387" t="str">
            <v/>
          </cell>
          <cell r="AS387" t="str">
            <v/>
          </cell>
          <cell r="AU387" t="str">
            <v/>
          </cell>
          <cell r="AV387" t="str">
            <v/>
          </cell>
          <cell r="AW387" t="str">
            <v/>
          </cell>
          <cell r="AX387" t="str">
            <v/>
          </cell>
          <cell r="AY387" t="str">
            <v/>
          </cell>
          <cell r="AZ387" t="str">
            <v/>
          </cell>
          <cell r="BA387" t="str">
            <v/>
          </cell>
          <cell r="BB387" t="str">
            <v/>
          </cell>
          <cell r="BC387" t="str">
            <v/>
          </cell>
          <cell r="BD387" t="str">
            <v/>
          </cell>
          <cell r="BE387" t="str">
            <v/>
          </cell>
          <cell r="BF387" t="str">
            <v/>
          </cell>
          <cell r="BG387" t="str">
            <v/>
          </cell>
          <cell r="BH387" t="str">
            <v/>
          </cell>
          <cell r="BI387" t="str">
            <v/>
          </cell>
          <cell r="BJ387" t="str">
            <v/>
          </cell>
        </row>
        <row r="388">
          <cell r="A388" t="str">
            <v>RGC</v>
          </cell>
          <cell r="B388" t="str">
            <v>Q06</v>
          </cell>
          <cell r="C388" t="str">
            <v/>
          </cell>
          <cell r="D388" t="str">
            <v/>
          </cell>
          <cell r="E388">
            <v>0.93233837505019412</v>
          </cell>
          <cell r="F388" t="str">
            <v/>
          </cell>
          <cell r="G388" t="str">
            <v/>
          </cell>
          <cell r="H388" t="str">
            <v/>
          </cell>
          <cell r="J388" t="str">
            <v/>
          </cell>
          <cell r="K388" t="str">
            <v/>
          </cell>
          <cell r="L388" t="str">
            <v/>
          </cell>
          <cell r="M388">
            <v>4255</v>
          </cell>
          <cell r="N388" t="str">
            <v/>
          </cell>
          <cell r="Q388">
            <v>1</v>
          </cell>
          <cell r="R388">
            <v>0.99969696969696975</v>
          </cell>
          <cell r="S388" t="str">
            <v/>
          </cell>
          <cell r="X388" t="str">
            <v/>
          </cell>
          <cell r="Y388" t="str">
            <v/>
          </cell>
          <cell r="Z388" t="str">
            <v/>
          </cell>
          <cell r="AB388">
            <v>1</v>
          </cell>
          <cell r="AD388" t="str">
            <v/>
          </cell>
          <cell r="AE388" t="str">
            <v/>
          </cell>
          <cell r="AF388" t="str">
            <v/>
          </cell>
          <cell r="AG388">
            <v>2.8449502133712657E-2</v>
          </cell>
          <cell r="AH388">
            <v>1</v>
          </cell>
          <cell r="AI388" t="str">
            <v/>
          </cell>
          <cell r="AJ388" t="str">
            <v/>
          </cell>
          <cell r="AK388" t="str">
            <v/>
          </cell>
          <cell r="AL388" t="str">
            <v/>
          </cell>
          <cell r="AM388" t="str">
            <v/>
          </cell>
          <cell r="AN388" t="str">
            <v/>
          </cell>
          <cell r="AO388">
            <v>-15602</v>
          </cell>
          <cell r="AQ388" t="str">
            <v/>
          </cell>
          <cell r="AR388" t="str">
            <v/>
          </cell>
          <cell r="AS388" t="str">
            <v/>
          </cell>
          <cell r="AU388" t="str">
            <v/>
          </cell>
          <cell r="AV388" t="str">
            <v/>
          </cell>
          <cell r="AW388" t="str">
            <v/>
          </cell>
          <cell r="AX388" t="str">
            <v/>
          </cell>
          <cell r="AY388" t="str">
            <v/>
          </cell>
          <cell r="AZ388" t="str">
            <v/>
          </cell>
          <cell r="BA388" t="str">
            <v/>
          </cell>
          <cell r="BB388" t="str">
            <v/>
          </cell>
          <cell r="BC388" t="str">
            <v/>
          </cell>
          <cell r="BD388" t="str">
            <v/>
          </cell>
          <cell r="BE388" t="str">
            <v/>
          </cell>
          <cell r="BF388" t="str">
            <v/>
          </cell>
          <cell r="BG388" t="str">
            <v/>
          </cell>
          <cell r="BH388" t="str">
            <v/>
          </cell>
          <cell r="BI388" t="str">
            <v/>
          </cell>
          <cell r="BJ388" t="str">
            <v/>
          </cell>
        </row>
        <row r="389">
          <cell r="A389" t="str">
            <v>RGD</v>
          </cell>
          <cell r="B389" t="str">
            <v>Q12</v>
          </cell>
          <cell r="C389" t="str">
            <v/>
          </cell>
          <cell r="D389" t="str">
            <v/>
          </cell>
          <cell r="E389" t="str">
            <v/>
          </cell>
          <cell r="F389" t="str">
            <v/>
          </cell>
          <cell r="G389" t="str">
            <v/>
          </cell>
          <cell r="H389" t="str">
            <v/>
          </cell>
          <cell r="J389" t="str">
            <v/>
          </cell>
          <cell r="K389" t="str">
            <v/>
          </cell>
          <cell r="L389" t="str">
            <v/>
          </cell>
          <cell r="M389">
            <v>15</v>
          </cell>
          <cell r="N389" t="str">
            <v/>
          </cell>
          <cell r="Q389">
            <v>0</v>
          </cell>
          <cell r="R389">
            <v>0.88131313131313127</v>
          </cell>
          <cell r="S389" t="str">
            <v/>
          </cell>
          <cell r="X389" t="str">
            <v/>
          </cell>
          <cell r="Y389" t="str">
            <v/>
          </cell>
          <cell r="Z389" t="str">
            <v/>
          </cell>
          <cell r="AB389" t="str">
            <v/>
          </cell>
          <cell r="AD389" t="str">
            <v/>
          </cell>
          <cell r="AE389" t="str">
            <v/>
          </cell>
          <cell r="AF389" t="str">
            <v/>
          </cell>
          <cell r="AG389">
            <v>0</v>
          </cell>
          <cell r="AH389" t="str">
            <v/>
          </cell>
          <cell r="AI389" t="str">
            <v/>
          </cell>
          <cell r="AJ389" t="str">
            <v/>
          </cell>
          <cell r="AK389" t="str">
            <v/>
          </cell>
          <cell r="AL389" t="str">
            <v/>
          </cell>
          <cell r="AM389" t="str">
            <v/>
          </cell>
          <cell r="AN389" t="str">
            <v/>
          </cell>
          <cell r="AO389">
            <v>1549</v>
          </cell>
          <cell r="AQ389" t="str">
            <v/>
          </cell>
          <cell r="AR389" t="str">
            <v/>
          </cell>
          <cell r="AS389" t="str">
            <v/>
          </cell>
          <cell r="AU389" t="str">
            <v/>
          </cell>
          <cell r="AV389" t="str">
            <v/>
          </cell>
          <cell r="AW389" t="str">
            <v/>
          </cell>
          <cell r="AX389" t="str">
            <v/>
          </cell>
          <cell r="AY389" t="str">
            <v/>
          </cell>
          <cell r="AZ389" t="str">
            <v/>
          </cell>
          <cell r="BA389" t="str">
            <v/>
          </cell>
          <cell r="BB389" t="str">
            <v/>
          </cell>
          <cell r="BC389" t="str">
            <v/>
          </cell>
          <cell r="BD389" t="str">
            <v/>
          </cell>
          <cell r="BE389" t="str">
            <v/>
          </cell>
          <cell r="BF389" t="str">
            <v/>
          </cell>
          <cell r="BG389" t="str">
            <v/>
          </cell>
          <cell r="BH389" t="str">
            <v/>
          </cell>
          <cell r="BI389" t="str">
            <v/>
          </cell>
          <cell r="BJ389" t="str">
            <v/>
          </cell>
        </row>
        <row r="390">
          <cell r="A390" t="str">
            <v>RGH</v>
          </cell>
          <cell r="B390" t="str">
            <v>Q12</v>
          </cell>
          <cell r="C390">
            <v>0.62624182214683788</v>
          </cell>
          <cell r="D390">
            <v>0.81490080202617143</v>
          </cell>
          <cell r="E390" t="str">
            <v/>
          </cell>
          <cell r="F390" t="str">
            <v/>
          </cell>
          <cell r="G390" t="str">
            <v/>
          </cell>
          <cell r="H390" t="str">
            <v/>
          </cell>
          <cell r="J390" t="str">
            <v/>
          </cell>
          <cell r="K390" t="str">
            <v/>
          </cell>
          <cell r="L390" t="str">
            <v/>
          </cell>
          <cell r="M390" t="str">
            <v/>
          </cell>
          <cell r="N390" t="str">
            <v/>
          </cell>
          <cell r="Q390" t="str">
            <v/>
          </cell>
          <cell r="R390" t="str">
            <v/>
          </cell>
          <cell r="S390" t="str">
            <v/>
          </cell>
          <cell r="X390" t="str">
            <v/>
          </cell>
          <cell r="Y390" t="str">
            <v/>
          </cell>
          <cell r="Z390" t="str">
            <v/>
          </cell>
          <cell r="AB390" t="str">
            <v/>
          </cell>
          <cell r="AD390" t="str">
            <v/>
          </cell>
          <cell r="AE390" t="str">
            <v/>
          </cell>
          <cell r="AF390" t="str">
            <v/>
          </cell>
          <cell r="AG390" t="str">
            <v/>
          </cell>
          <cell r="AH390" t="str">
            <v/>
          </cell>
          <cell r="AI390" t="str">
            <v/>
          </cell>
          <cell r="AJ390" t="str">
            <v/>
          </cell>
          <cell r="AK390" t="str">
            <v/>
          </cell>
          <cell r="AL390" t="str">
            <v/>
          </cell>
          <cell r="AM390" t="str">
            <v/>
          </cell>
          <cell r="AN390" t="str">
            <v/>
          </cell>
          <cell r="AO390">
            <v>-279</v>
          </cell>
          <cell r="AQ390" t="str">
            <v/>
          </cell>
          <cell r="AR390" t="str">
            <v/>
          </cell>
          <cell r="AS390" t="str">
            <v/>
          </cell>
          <cell r="AU390" t="str">
            <v/>
          </cell>
          <cell r="AV390" t="str">
            <v/>
          </cell>
          <cell r="AW390" t="str">
            <v/>
          </cell>
          <cell r="AX390" t="str">
            <v/>
          </cell>
          <cell r="AY390" t="str">
            <v/>
          </cell>
          <cell r="AZ390" t="str">
            <v/>
          </cell>
          <cell r="BA390" t="str">
            <v/>
          </cell>
          <cell r="BB390" t="str">
            <v/>
          </cell>
          <cell r="BC390" t="str">
            <v/>
          </cell>
          <cell r="BD390" t="str">
            <v/>
          </cell>
          <cell r="BE390" t="str">
            <v/>
          </cell>
          <cell r="BF390" t="str">
            <v/>
          </cell>
          <cell r="BG390" t="str">
            <v/>
          </cell>
          <cell r="BH390" t="str">
            <v/>
          </cell>
          <cell r="BI390" t="str">
            <v/>
          </cell>
          <cell r="BJ390" t="str">
            <v/>
          </cell>
        </row>
        <row r="391">
          <cell r="A391" t="str">
            <v>RGK</v>
          </cell>
          <cell r="B391" t="str">
            <v>Q01</v>
          </cell>
          <cell r="C391" t="str">
            <v/>
          </cell>
          <cell r="D391" t="str">
            <v/>
          </cell>
          <cell r="E391" t="str">
            <v/>
          </cell>
          <cell r="J391" t="str">
            <v/>
          </cell>
          <cell r="K391" t="str">
            <v/>
          </cell>
          <cell r="L391" t="str">
            <v/>
          </cell>
          <cell r="M391" t="str">
            <v/>
          </cell>
          <cell r="Q391" t="str">
            <v/>
          </cell>
          <cell r="R391" t="str">
            <v/>
          </cell>
          <cell r="X391" t="str">
            <v/>
          </cell>
          <cell r="Y391" t="str">
            <v/>
          </cell>
          <cell r="Z391" t="str">
            <v/>
          </cell>
          <cell r="AB391" t="str">
            <v/>
          </cell>
          <cell r="AD391" t="str">
            <v/>
          </cell>
          <cell r="AE391" t="str">
            <v/>
          </cell>
          <cell r="AF391" t="str">
            <v/>
          </cell>
          <cell r="AG391">
            <v>0</v>
          </cell>
          <cell r="AH391" t="str">
            <v/>
          </cell>
          <cell r="AI391" t="str">
            <v/>
          </cell>
          <cell r="AJ391" t="str">
            <v/>
          </cell>
          <cell r="AK391" t="str">
            <v/>
          </cell>
          <cell r="AL391" t="str">
            <v/>
          </cell>
          <cell r="AM391" t="str">
            <v/>
          </cell>
          <cell r="AN391" t="str">
            <v/>
          </cell>
          <cell r="AO391" t="str">
            <v/>
          </cell>
          <cell r="AS391" t="str">
            <v/>
          </cell>
          <cell r="BB391" t="str">
            <v/>
          </cell>
          <cell r="BC391" t="str">
            <v/>
          </cell>
          <cell r="BD391" t="str">
            <v/>
          </cell>
          <cell r="BE391" t="str">
            <v/>
          </cell>
          <cell r="BF391" t="str">
            <v/>
          </cell>
          <cell r="BG391" t="str">
            <v/>
          </cell>
          <cell r="BH391" t="str">
            <v/>
          </cell>
          <cell r="BI391" t="str">
            <v/>
          </cell>
          <cell r="BJ391" t="str">
            <v/>
          </cell>
        </row>
        <row r="392">
          <cell r="A392" t="str">
            <v>RGM</v>
          </cell>
          <cell r="B392" t="str">
            <v>Q01</v>
          </cell>
          <cell r="C392" t="str">
            <v/>
          </cell>
          <cell r="D392" t="str">
            <v/>
          </cell>
          <cell r="E392" t="str">
            <v/>
          </cell>
          <cell r="F392" t="str">
            <v/>
          </cell>
          <cell r="G392" t="str">
            <v/>
          </cell>
          <cell r="H392" t="str">
            <v/>
          </cell>
          <cell r="J392" t="str">
            <v/>
          </cell>
          <cell r="K392" t="str">
            <v/>
          </cell>
          <cell r="L392" t="str">
            <v/>
          </cell>
          <cell r="M392">
            <v>1595</v>
          </cell>
          <cell r="N392" t="str">
            <v/>
          </cell>
          <cell r="Q392">
            <v>1</v>
          </cell>
          <cell r="R392">
            <v>1</v>
          </cell>
          <cell r="S392" t="str">
            <v/>
          </cell>
          <cell r="X392" t="str">
            <v/>
          </cell>
          <cell r="Y392" t="str">
            <v/>
          </cell>
          <cell r="Z392" t="str">
            <v/>
          </cell>
          <cell r="AB392" t="str">
            <v/>
          </cell>
          <cell r="AD392" t="str">
            <v/>
          </cell>
          <cell r="AE392" t="str">
            <v/>
          </cell>
          <cell r="AF392" t="str">
            <v/>
          </cell>
          <cell r="AG392">
            <v>2.1978021978021978E-3</v>
          </cell>
          <cell r="AH392">
            <v>1</v>
          </cell>
          <cell r="AI392" t="str">
            <v/>
          </cell>
          <cell r="AJ392" t="str">
            <v/>
          </cell>
          <cell r="AK392" t="str">
            <v/>
          </cell>
          <cell r="AL392" t="str">
            <v/>
          </cell>
          <cell r="AM392" t="str">
            <v/>
          </cell>
          <cell r="AN392" t="str">
            <v/>
          </cell>
          <cell r="AO392" t="str">
            <v/>
          </cell>
          <cell r="AQ392" t="str">
            <v/>
          </cell>
          <cell r="AR392" t="str">
            <v/>
          </cell>
          <cell r="AS392" t="str">
            <v/>
          </cell>
          <cell r="AU392" t="str">
            <v/>
          </cell>
          <cell r="AV392" t="str">
            <v/>
          </cell>
          <cell r="AW392" t="str">
            <v/>
          </cell>
          <cell r="AX392" t="str">
            <v/>
          </cell>
          <cell r="AY392" t="str">
            <v/>
          </cell>
          <cell r="AZ392" t="str">
            <v/>
          </cell>
          <cell r="BA392" t="str">
            <v/>
          </cell>
          <cell r="BB392" t="str">
            <v/>
          </cell>
          <cell r="BC392" t="str">
            <v/>
          </cell>
          <cell r="BD392" t="str">
            <v/>
          </cell>
          <cell r="BE392" t="str">
            <v/>
          </cell>
          <cell r="BF392" t="str">
            <v/>
          </cell>
          <cell r="BG392" t="str">
            <v/>
          </cell>
          <cell r="BH392" t="str">
            <v/>
          </cell>
          <cell r="BI392" t="str">
            <v/>
          </cell>
          <cell r="BJ392" t="str">
            <v/>
          </cell>
        </row>
        <row r="393">
          <cell r="A393" t="str">
            <v>RGN</v>
          </cell>
          <cell r="B393" t="str">
            <v>Q01</v>
          </cell>
          <cell r="C393" t="str">
            <v/>
          </cell>
          <cell r="D393" t="str">
            <v/>
          </cell>
          <cell r="E393">
            <v>0.97870637207813005</v>
          </cell>
          <cell r="F393" t="str">
            <v/>
          </cell>
          <cell r="G393" t="str">
            <v/>
          </cell>
          <cell r="H393" t="str">
            <v/>
          </cell>
          <cell r="J393" t="str">
            <v/>
          </cell>
          <cell r="K393" t="str">
            <v/>
          </cell>
          <cell r="L393" t="str">
            <v/>
          </cell>
          <cell r="M393">
            <v>5093</v>
          </cell>
          <cell r="N393" t="str">
            <v/>
          </cell>
          <cell r="Q393">
            <v>0.98321858864027534</v>
          </cell>
          <cell r="R393">
            <v>0.99946275071633239</v>
          </cell>
          <cell r="S393" t="str">
            <v/>
          </cell>
          <cell r="X393" t="str">
            <v/>
          </cell>
          <cell r="Y393" t="str">
            <v/>
          </cell>
          <cell r="Z393" t="str">
            <v/>
          </cell>
          <cell r="AB393">
            <v>0.98780487804878048</v>
          </cell>
          <cell r="AD393" t="str">
            <v/>
          </cell>
          <cell r="AE393" t="str">
            <v/>
          </cell>
          <cell r="AF393" t="str">
            <v/>
          </cell>
          <cell r="AG393">
            <v>2.2502960915909989E-2</v>
          </cell>
          <cell r="AH393">
            <v>0.66666666666666663</v>
          </cell>
          <cell r="AI393" t="str">
            <v/>
          </cell>
          <cell r="AJ393" t="str">
            <v/>
          </cell>
          <cell r="AK393" t="str">
            <v/>
          </cell>
          <cell r="AL393" t="str">
            <v/>
          </cell>
          <cell r="AM393" t="str">
            <v/>
          </cell>
          <cell r="AN393" t="str">
            <v/>
          </cell>
          <cell r="AO393" t="str">
            <v/>
          </cell>
          <cell r="AQ393" t="str">
            <v/>
          </cell>
          <cell r="AR393" t="str">
            <v/>
          </cell>
          <cell r="AS393" t="str">
            <v/>
          </cell>
          <cell r="AU393" t="str">
            <v/>
          </cell>
          <cell r="AV393" t="str">
            <v/>
          </cell>
          <cell r="AW393" t="str">
            <v/>
          </cell>
          <cell r="AX393" t="str">
            <v/>
          </cell>
          <cell r="AY393" t="str">
            <v/>
          </cell>
          <cell r="AZ393" t="str">
            <v/>
          </cell>
          <cell r="BA393" t="str">
            <v/>
          </cell>
          <cell r="BB393" t="str">
            <v/>
          </cell>
          <cell r="BC393" t="str">
            <v/>
          </cell>
          <cell r="BD393" t="str">
            <v/>
          </cell>
          <cell r="BE393" t="str">
            <v/>
          </cell>
          <cell r="BF393" t="str">
            <v/>
          </cell>
          <cell r="BG393" t="str">
            <v/>
          </cell>
          <cell r="BH393" t="str">
            <v/>
          </cell>
          <cell r="BI393" t="str">
            <v/>
          </cell>
          <cell r="BJ393" t="str">
            <v/>
          </cell>
        </row>
        <row r="394">
          <cell r="A394" t="str">
            <v>RGP</v>
          </cell>
          <cell r="B394" t="str">
            <v>Q01</v>
          </cell>
          <cell r="C394" t="str">
            <v/>
          </cell>
          <cell r="D394" t="str">
            <v/>
          </cell>
          <cell r="E394">
            <v>0.99289099526066349</v>
          </cell>
          <cell r="F394" t="str">
            <v/>
          </cell>
          <cell r="G394" t="str">
            <v/>
          </cell>
          <cell r="H394" t="str">
            <v/>
          </cell>
          <cell r="J394" t="str">
            <v/>
          </cell>
          <cell r="K394" t="str">
            <v/>
          </cell>
          <cell r="L394" t="str">
            <v/>
          </cell>
          <cell r="M394">
            <v>3866</v>
          </cell>
          <cell r="N394" t="str">
            <v/>
          </cell>
          <cell r="Q394">
            <v>1</v>
          </cell>
          <cell r="R394">
            <v>1</v>
          </cell>
          <cell r="S394" t="str">
            <v/>
          </cell>
          <cell r="X394" t="str">
            <v/>
          </cell>
          <cell r="Y394" t="str">
            <v/>
          </cell>
          <cell r="Z394" t="str">
            <v/>
          </cell>
          <cell r="AB394">
            <v>0.98181818181818181</v>
          </cell>
          <cell r="AD394" t="str">
            <v/>
          </cell>
          <cell r="AE394" t="str">
            <v/>
          </cell>
          <cell r="AF394" t="str">
            <v/>
          </cell>
          <cell r="AG394">
            <v>4.2944785276073622E-2</v>
          </cell>
          <cell r="AH394">
            <v>6</v>
          </cell>
          <cell r="AI394" t="str">
            <v/>
          </cell>
          <cell r="AJ394" t="str">
            <v/>
          </cell>
          <cell r="AK394" t="str">
            <v/>
          </cell>
          <cell r="AL394" t="str">
            <v/>
          </cell>
          <cell r="AM394" t="str">
            <v/>
          </cell>
          <cell r="AN394" t="str">
            <v/>
          </cell>
          <cell r="AO394">
            <v>1527</v>
          </cell>
          <cell r="AQ394" t="str">
            <v/>
          </cell>
          <cell r="AR394" t="str">
            <v/>
          </cell>
          <cell r="AS394" t="str">
            <v/>
          </cell>
          <cell r="AU394" t="str">
            <v/>
          </cell>
          <cell r="AV394" t="str">
            <v/>
          </cell>
          <cell r="AW394" t="str">
            <v/>
          </cell>
          <cell r="AX394" t="str">
            <v/>
          </cell>
          <cell r="AY394" t="str">
            <v/>
          </cell>
          <cell r="AZ394" t="str">
            <v/>
          </cell>
          <cell r="BA394" t="str">
            <v/>
          </cell>
          <cell r="BB394" t="str">
            <v/>
          </cell>
          <cell r="BC394" t="str">
            <v/>
          </cell>
          <cell r="BD394" t="str">
            <v/>
          </cell>
          <cell r="BE394" t="str">
            <v/>
          </cell>
          <cell r="BF394" t="str">
            <v/>
          </cell>
          <cell r="BG394" t="str">
            <v/>
          </cell>
          <cell r="BH394" t="str">
            <v/>
          </cell>
          <cell r="BI394" t="str">
            <v/>
          </cell>
          <cell r="BJ394" t="str">
            <v/>
          </cell>
        </row>
        <row r="395">
          <cell r="A395" t="str">
            <v>RGQ</v>
          </cell>
          <cell r="B395" t="str">
            <v>Q01</v>
          </cell>
          <cell r="C395" t="str">
            <v/>
          </cell>
          <cell r="D395" t="str">
            <v/>
          </cell>
          <cell r="E395">
            <v>0.97938889893328507</v>
          </cell>
          <cell r="F395" t="str">
            <v/>
          </cell>
          <cell r="G395" t="str">
            <v/>
          </cell>
          <cell r="H395" t="str">
            <v/>
          </cell>
          <cell r="J395" t="str">
            <v/>
          </cell>
          <cell r="K395" t="str">
            <v/>
          </cell>
          <cell r="L395" t="str">
            <v/>
          </cell>
          <cell r="M395">
            <v>6213</v>
          </cell>
          <cell r="N395" t="str">
            <v/>
          </cell>
          <cell r="Q395">
            <v>0.9986130374479889</v>
          </cell>
          <cell r="R395">
            <v>1</v>
          </cell>
          <cell r="S395" t="str">
            <v/>
          </cell>
          <cell r="X395" t="str">
            <v/>
          </cell>
          <cell r="Y395" t="str">
            <v/>
          </cell>
          <cell r="Z395" t="str">
            <v/>
          </cell>
          <cell r="AB395">
            <v>0.82380952380952377</v>
          </cell>
          <cell r="AD395" t="str">
            <v/>
          </cell>
          <cell r="AE395" t="str">
            <v/>
          </cell>
          <cell r="AF395" t="str">
            <v/>
          </cell>
          <cell r="AG395">
            <v>3.5120727500783946E-2</v>
          </cell>
          <cell r="AH395">
            <v>2.3333333333333335</v>
          </cell>
          <cell r="AI395" t="str">
            <v/>
          </cell>
          <cell r="AJ395" t="str">
            <v/>
          </cell>
          <cell r="AK395" t="str">
            <v/>
          </cell>
          <cell r="AL395" t="str">
            <v/>
          </cell>
          <cell r="AM395" t="str">
            <v/>
          </cell>
          <cell r="AN395" t="str">
            <v/>
          </cell>
          <cell r="AO395">
            <v>-11905</v>
          </cell>
          <cell r="AQ395" t="str">
            <v/>
          </cell>
          <cell r="AR395" t="str">
            <v/>
          </cell>
          <cell r="AS395" t="str">
            <v/>
          </cell>
          <cell r="AU395" t="str">
            <v/>
          </cell>
          <cell r="AV395" t="str">
            <v/>
          </cell>
          <cell r="AW395" t="str">
            <v/>
          </cell>
          <cell r="AX395" t="str">
            <v/>
          </cell>
          <cell r="AY395" t="str">
            <v/>
          </cell>
          <cell r="AZ395" t="str">
            <v/>
          </cell>
          <cell r="BA395" t="str">
            <v/>
          </cell>
          <cell r="BB395" t="str">
            <v/>
          </cell>
          <cell r="BC395" t="str">
            <v/>
          </cell>
          <cell r="BD395" t="str">
            <v/>
          </cell>
          <cell r="BE395" t="str">
            <v/>
          </cell>
          <cell r="BF395" t="str">
            <v/>
          </cell>
          <cell r="BG395" t="str">
            <v/>
          </cell>
          <cell r="BH395" t="str">
            <v/>
          </cell>
          <cell r="BI395" t="str">
            <v/>
          </cell>
          <cell r="BJ395" t="str">
            <v/>
          </cell>
        </row>
        <row r="396">
          <cell r="A396" t="str">
            <v>RGR</v>
          </cell>
          <cell r="B396" t="str">
            <v>Q01</v>
          </cell>
          <cell r="C396" t="str">
            <v/>
          </cell>
          <cell r="D396" t="str">
            <v/>
          </cell>
          <cell r="E396">
            <v>0.98049476688867743</v>
          </cell>
          <cell r="F396" t="str">
            <v/>
          </cell>
          <cell r="G396" t="str">
            <v/>
          </cell>
          <cell r="H396" t="str">
            <v/>
          </cell>
          <cell r="J396" t="str">
            <v/>
          </cell>
          <cell r="K396" t="str">
            <v/>
          </cell>
          <cell r="L396" t="str">
            <v/>
          </cell>
          <cell r="M396">
            <v>3507</v>
          </cell>
          <cell r="N396" t="str">
            <v/>
          </cell>
          <cell r="Q396">
            <v>1</v>
          </cell>
          <cell r="R396">
            <v>1</v>
          </cell>
          <cell r="S396" t="str">
            <v/>
          </cell>
          <cell r="X396" t="str">
            <v/>
          </cell>
          <cell r="Y396" t="str">
            <v/>
          </cell>
          <cell r="Z396" t="str">
            <v/>
          </cell>
          <cell r="AB396">
            <v>1</v>
          </cell>
          <cell r="AD396" t="str">
            <v/>
          </cell>
          <cell r="AE396" t="str">
            <v/>
          </cell>
          <cell r="AF396" t="str">
            <v/>
          </cell>
          <cell r="AG396">
            <v>9.5648015303682454E-3</v>
          </cell>
          <cell r="AH396">
            <v>1.3333333333333333</v>
          </cell>
          <cell r="AI396" t="str">
            <v/>
          </cell>
          <cell r="AJ396" t="str">
            <v/>
          </cell>
          <cell r="AK396" t="str">
            <v/>
          </cell>
          <cell r="AL396" t="str">
            <v/>
          </cell>
          <cell r="AM396" t="str">
            <v/>
          </cell>
          <cell r="AN396" t="str">
            <v/>
          </cell>
          <cell r="AO396">
            <v>-11833</v>
          </cell>
          <cell r="AQ396" t="str">
            <v/>
          </cell>
          <cell r="AR396" t="str">
            <v/>
          </cell>
          <cell r="AS396" t="str">
            <v/>
          </cell>
          <cell r="AU396" t="str">
            <v/>
          </cell>
          <cell r="AV396" t="str">
            <v/>
          </cell>
          <cell r="AW396" t="str">
            <v/>
          </cell>
          <cell r="AX396" t="str">
            <v/>
          </cell>
          <cell r="AY396" t="str">
            <v/>
          </cell>
          <cell r="AZ396" t="str">
            <v/>
          </cell>
          <cell r="BA396" t="str">
            <v/>
          </cell>
          <cell r="BB396" t="str">
            <v/>
          </cell>
          <cell r="BC396" t="str">
            <v/>
          </cell>
          <cell r="BD396" t="str">
            <v/>
          </cell>
          <cell r="BE396" t="str">
            <v/>
          </cell>
          <cell r="BF396" t="str">
            <v/>
          </cell>
          <cell r="BG396" t="str">
            <v/>
          </cell>
          <cell r="BH396" t="str">
            <v/>
          </cell>
          <cell r="BI396" t="str">
            <v/>
          </cell>
          <cell r="BJ396" t="str">
            <v/>
          </cell>
        </row>
        <row r="397">
          <cell r="A397" t="str">
            <v>RGS</v>
          </cell>
          <cell r="B397" t="str">
            <v>Q01</v>
          </cell>
          <cell r="C397" t="str">
            <v/>
          </cell>
          <cell r="D397" t="str">
            <v/>
          </cell>
          <cell r="E397" t="str">
            <v/>
          </cell>
          <cell r="J397" t="str">
            <v/>
          </cell>
          <cell r="K397" t="str">
            <v/>
          </cell>
          <cell r="L397" t="str">
            <v/>
          </cell>
          <cell r="M397" t="str">
            <v/>
          </cell>
          <cell r="Q397" t="str">
            <v/>
          </cell>
          <cell r="R397" t="str">
            <v/>
          </cell>
          <cell r="X397" t="str">
            <v/>
          </cell>
          <cell r="Y397" t="str">
            <v/>
          </cell>
          <cell r="Z397" t="str">
            <v/>
          </cell>
          <cell r="AB397" t="str">
            <v/>
          </cell>
          <cell r="AD397" t="str">
            <v/>
          </cell>
          <cell r="AE397" t="str">
            <v/>
          </cell>
          <cell r="AF397" t="str">
            <v/>
          </cell>
          <cell r="AG397">
            <v>0</v>
          </cell>
          <cell r="AH397" t="str">
            <v/>
          </cell>
          <cell r="AI397" t="str">
            <v/>
          </cell>
          <cell r="AJ397" t="str">
            <v/>
          </cell>
          <cell r="AK397" t="str">
            <v/>
          </cell>
          <cell r="AL397" t="str">
            <v/>
          </cell>
          <cell r="AM397" t="str">
            <v/>
          </cell>
          <cell r="AN397" t="str">
            <v/>
          </cell>
          <cell r="AO397" t="str">
            <v/>
          </cell>
          <cell r="AS397" t="str">
            <v/>
          </cell>
          <cell r="BB397" t="str">
            <v/>
          </cell>
          <cell r="BC397" t="str">
            <v/>
          </cell>
          <cell r="BD397" t="str">
            <v/>
          </cell>
          <cell r="BE397" t="str">
            <v/>
          </cell>
          <cell r="BF397" t="str">
            <v/>
          </cell>
          <cell r="BG397" t="str">
            <v/>
          </cell>
          <cell r="BH397" t="str">
            <v/>
          </cell>
          <cell r="BI397" t="str">
            <v/>
          </cell>
          <cell r="BJ397" t="str">
            <v/>
          </cell>
        </row>
        <row r="398">
          <cell r="A398" t="str">
            <v>RGT</v>
          </cell>
          <cell r="B398" t="str">
            <v>Q01</v>
          </cell>
          <cell r="C398" t="str">
            <v/>
          </cell>
          <cell r="D398" t="str">
            <v/>
          </cell>
          <cell r="E398">
            <v>0.98945465501657126</v>
          </cell>
          <cell r="F398" t="str">
            <v/>
          </cell>
          <cell r="G398" t="str">
            <v/>
          </cell>
          <cell r="H398" t="str">
            <v/>
          </cell>
          <cell r="J398" t="str">
            <v/>
          </cell>
          <cell r="K398" t="str">
            <v/>
          </cell>
          <cell r="L398" t="str">
            <v/>
          </cell>
          <cell r="M398">
            <v>7683</v>
          </cell>
          <cell r="N398" t="str">
            <v/>
          </cell>
          <cell r="Q398">
            <v>1</v>
          </cell>
          <cell r="R398">
            <v>1</v>
          </cell>
          <cell r="S398" t="str">
            <v/>
          </cell>
          <cell r="X398" t="str">
            <v/>
          </cell>
          <cell r="Y398" t="str">
            <v/>
          </cell>
          <cell r="Z398" t="str">
            <v/>
          </cell>
          <cell r="AB398">
            <v>1</v>
          </cell>
          <cell r="AD398" t="str">
            <v/>
          </cell>
          <cell r="AE398" t="str">
            <v/>
          </cell>
          <cell r="AF398" t="str">
            <v/>
          </cell>
          <cell r="AG398">
            <v>3.4188034188034191E-2</v>
          </cell>
          <cell r="AH398">
            <v>10</v>
          </cell>
          <cell r="AI398" t="str">
            <v/>
          </cell>
          <cell r="AJ398" t="str">
            <v/>
          </cell>
          <cell r="AK398" t="str">
            <v/>
          </cell>
          <cell r="AL398" t="str">
            <v/>
          </cell>
          <cell r="AM398" t="str">
            <v/>
          </cell>
          <cell r="AN398" t="str">
            <v/>
          </cell>
          <cell r="AO398" t="str">
            <v/>
          </cell>
          <cell r="AQ398" t="str">
            <v/>
          </cell>
          <cell r="AR398" t="str">
            <v/>
          </cell>
          <cell r="AS398" t="str">
            <v/>
          </cell>
          <cell r="AU398" t="str">
            <v/>
          </cell>
          <cell r="AV398" t="str">
            <v/>
          </cell>
          <cell r="AW398" t="str">
            <v/>
          </cell>
          <cell r="AX398" t="str">
            <v/>
          </cell>
          <cell r="AY398" t="str">
            <v/>
          </cell>
          <cell r="AZ398" t="str">
            <v/>
          </cell>
          <cell r="BA398" t="str">
            <v/>
          </cell>
          <cell r="BB398" t="str">
            <v/>
          </cell>
          <cell r="BC398" t="str">
            <v/>
          </cell>
          <cell r="BD398" t="str">
            <v/>
          </cell>
          <cell r="BE398" t="str">
            <v/>
          </cell>
          <cell r="BF398" t="str">
            <v/>
          </cell>
          <cell r="BG398" t="str">
            <v/>
          </cell>
          <cell r="BH398" t="str">
            <v/>
          </cell>
          <cell r="BI398" t="str">
            <v/>
          </cell>
          <cell r="BJ398" t="str">
            <v/>
          </cell>
        </row>
        <row r="399">
          <cell r="A399" t="str">
            <v>RGZ</v>
          </cell>
          <cell r="B399" t="str">
            <v>Q07</v>
          </cell>
          <cell r="C399" t="str">
            <v/>
          </cell>
          <cell r="D399" t="str">
            <v/>
          </cell>
          <cell r="E399">
            <v>0.97745959739155086</v>
          </cell>
          <cell r="F399" t="str">
            <v/>
          </cell>
          <cell r="G399" t="str">
            <v/>
          </cell>
          <cell r="H399" t="str">
            <v/>
          </cell>
          <cell r="J399" t="str">
            <v/>
          </cell>
          <cell r="K399" t="str">
            <v/>
          </cell>
          <cell r="L399" t="str">
            <v/>
          </cell>
          <cell r="M399">
            <v>2412</v>
          </cell>
          <cell r="N399" t="str">
            <v/>
          </cell>
          <cell r="Q399">
            <v>1</v>
          </cell>
          <cell r="R399">
            <v>0.85040932771024558</v>
          </cell>
          <cell r="S399" t="str">
            <v/>
          </cell>
          <cell r="X399" t="str">
            <v/>
          </cell>
          <cell r="Y399" t="str">
            <v/>
          </cell>
          <cell r="Z399" t="str">
            <v/>
          </cell>
          <cell r="AB399">
            <v>0.97727272727272729</v>
          </cell>
          <cell r="AD399" t="str">
            <v/>
          </cell>
          <cell r="AE399" t="str">
            <v/>
          </cell>
          <cell r="AF399" t="str">
            <v/>
          </cell>
          <cell r="AG399">
            <v>1.6938519447929738E-2</v>
          </cell>
          <cell r="AH399">
            <v>1</v>
          </cell>
          <cell r="AI399" t="str">
            <v/>
          </cell>
          <cell r="AJ399" t="str">
            <v/>
          </cell>
          <cell r="AK399" t="str">
            <v/>
          </cell>
          <cell r="AL399" t="str">
            <v/>
          </cell>
          <cell r="AM399" t="str">
            <v/>
          </cell>
          <cell r="AN399" t="str">
            <v/>
          </cell>
          <cell r="AO399">
            <v>-19692</v>
          </cell>
          <cell r="AQ399" t="str">
            <v/>
          </cell>
          <cell r="AR399" t="str">
            <v/>
          </cell>
          <cell r="AS399" t="str">
            <v/>
          </cell>
          <cell r="AU399" t="str">
            <v/>
          </cell>
          <cell r="AV399" t="str">
            <v/>
          </cell>
          <cell r="AW399" t="str">
            <v/>
          </cell>
          <cell r="AX399" t="str">
            <v/>
          </cell>
          <cell r="AY399" t="str">
            <v/>
          </cell>
          <cell r="AZ399" t="str">
            <v/>
          </cell>
          <cell r="BA399" t="str">
            <v/>
          </cell>
          <cell r="BB399" t="str">
            <v/>
          </cell>
          <cell r="BC399" t="str">
            <v/>
          </cell>
          <cell r="BD399" t="str">
            <v/>
          </cell>
          <cell r="BE399" t="str">
            <v/>
          </cell>
          <cell r="BF399" t="str">
            <v/>
          </cell>
          <cell r="BG399" t="str">
            <v/>
          </cell>
          <cell r="BH399" t="str">
            <v/>
          </cell>
          <cell r="BI399" t="str">
            <v/>
          </cell>
          <cell r="BJ399" t="str">
            <v/>
          </cell>
        </row>
        <row r="400">
          <cell r="A400" t="str">
            <v>RH1</v>
          </cell>
          <cell r="B400" t="str">
            <v>Q16</v>
          </cell>
          <cell r="C400">
            <v>0.77094379639448574</v>
          </cell>
          <cell r="D400">
            <v>0.96118873364382351</v>
          </cell>
          <cell r="E400" t="str">
            <v/>
          </cell>
          <cell r="F400" t="str">
            <v/>
          </cell>
          <cell r="G400" t="str">
            <v/>
          </cell>
          <cell r="H400" t="str">
            <v/>
          </cell>
          <cell r="J400" t="str">
            <v/>
          </cell>
          <cell r="K400" t="str">
            <v/>
          </cell>
          <cell r="L400" t="str">
            <v/>
          </cell>
          <cell r="M400" t="str">
            <v/>
          </cell>
          <cell r="N400" t="str">
            <v/>
          </cell>
          <cell r="Q400" t="str">
            <v/>
          </cell>
          <cell r="R400" t="str">
            <v/>
          </cell>
          <cell r="S400" t="str">
            <v/>
          </cell>
          <cell r="X400" t="str">
            <v/>
          </cell>
          <cell r="Y400" t="str">
            <v/>
          </cell>
          <cell r="Z400" t="str">
            <v/>
          </cell>
          <cell r="AB400" t="str">
            <v/>
          </cell>
          <cell r="AD400" t="str">
            <v/>
          </cell>
          <cell r="AE400" t="str">
            <v/>
          </cell>
          <cell r="AF400" t="str">
            <v/>
          </cell>
          <cell r="AG400" t="str">
            <v/>
          </cell>
          <cell r="AH400" t="str">
            <v/>
          </cell>
          <cell r="AI400" t="str">
            <v/>
          </cell>
          <cell r="AJ400" t="str">
            <v/>
          </cell>
          <cell r="AK400" t="str">
            <v/>
          </cell>
          <cell r="AL400" t="str">
            <v/>
          </cell>
          <cell r="AM400" t="str">
            <v/>
          </cell>
          <cell r="AN400" t="str">
            <v/>
          </cell>
          <cell r="AO400">
            <v>64</v>
          </cell>
          <cell r="AQ400" t="str">
            <v/>
          </cell>
          <cell r="AR400" t="str">
            <v/>
          </cell>
          <cell r="AS400" t="str">
            <v/>
          </cell>
          <cell r="AU400" t="str">
            <v/>
          </cell>
          <cell r="AV400" t="str">
            <v/>
          </cell>
          <cell r="AW400" t="str">
            <v/>
          </cell>
          <cell r="AX400" t="str">
            <v/>
          </cell>
          <cell r="AY400" t="str">
            <v/>
          </cell>
          <cell r="AZ400" t="str">
            <v/>
          </cell>
          <cell r="BA400" t="str">
            <v/>
          </cell>
          <cell r="BB400" t="str">
            <v/>
          </cell>
          <cell r="BC400" t="str">
            <v/>
          </cell>
          <cell r="BD400" t="str">
            <v/>
          </cell>
          <cell r="BE400" t="str">
            <v/>
          </cell>
          <cell r="BF400" t="str">
            <v/>
          </cell>
          <cell r="BG400" t="str">
            <v/>
          </cell>
          <cell r="BH400" t="str">
            <v/>
          </cell>
          <cell r="BI400" t="str">
            <v/>
          </cell>
          <cell r="BJ400" t="str">
            <v/>
          </cell>
        </row>
        <row r="401">
          <cell r="A401" t="str">
            <v>RH5</v>
          </cell>
          <cell r="B401" t="str">
            <v>Q22</v>
          </cell>
          <cell r="C401" t="str">
            <v/>
          </cell>
          <cell r="D401" t="str">
            <v/>
          </cell>
          <cell r="E401" t="str">
            <v/>
          </cell>
          <cell r="F401" t="str">
            <v/>
          </cell>
          <cell r="G401" t="str">
            <v/>
          </cell>
          <cell r="H401" t="str">
            <v/>
          </cell>
          <cell r="J401" t="str">
            <v/>
          </cell>
          <cell r="K401" t="str">
            <v/>
          </cell>
          <cell r="L401" t="str">
            <v/>
          </cell>
          <cell r="M401" t="str">
            <v/>
          </cell>
          <cell r="N401" t="str">
            <v/>
          </cell>
          <cell r="Q401" t="str">
            <v/>
          </cell>
          <cell r="R401" t="str">
            <v/>
          </cell>
          <cell r="S401" t="str">
            <v/>
          </cell>
          <cell r="X401" t="str">
            <v/>
          </cell>
          <cell r="Y401" t="str">
            <v/>
          </cell>
          <cell r="Z401" t="str">
            <v/>
          </cell>
          <cell r="AB401" t="str">
            <v/>
          </cell>
          <cell r="AD401" t="str">
            <v/>
          </cell>
          <cell r="AE401" t="str">
            <v/>
          </cell>
          <cell r="AF401" t="str">
            <v/>
          </cell>
          <cell r="AG401" t="str">
            <v/>
          </cell>
          <cell r="AH401" t="str">
            <v/>
          </cell>
          <cell r="AI401" t="str">
            <v/>
          </cell>
          <cell r="AJ401" t="str">
            <v/>
          </cell>
          <cell r="AK401" t="str">
            <v/>
          </cell>
          <cell r="AL401" t="str">
            <v/>
          </cell>
          <cell r="AM401" t="str">
            <v/>
          </cell>
          <cell r="AN401" t="str">
            <v/>
          </cell>
          <cell r="AO401">
            <v>3</v>
          </cell>
          <cell r="AQ401" t="str">
            <v/>
          </cell>
          <cell r="AR401" t="str">
            <v/>
          </cell>
          <cell r="AS401" t="str">
            <v/>
          </cell>
          <cell r="AU401" t="str">
            <v/>
          </cell>
          <cell r="AV401" t="str">
            <v/>
          </cell>
          <cell r="AW401" t="str">
            <v/>
          </cell>
          <cell r="AX401" t="str">
            <v/>
          </cell>
          <cell r="AY401" t="str">
            <v/>
          </cell>
          <cell r="AZ401" t="str">
            <v/>
          </cell>
          <cell r="BA401" t="str">
            <v/>
          </cell>
          <cell r="BB401" t="str">
            <v/>
          </cell>
          <cell r="BC401" t="str">
            <v/>
          </cell>
          <cell r="BD401" t="str">
            <v/>
          </cell>
          <cell r="BE401" t="str">
            <v/>
          </cell>
          <cell r="BF401" t="str">
            <v/>
          </cell>
          <cell r="BG401" t="str">
            <v/>
          </cell>
          <cell r="BH401" t="str">
            <v/>
          </cell>
          <cell r="BI401" t="str">
            <v/>
          </cell>
          <cell r="BJ401" t="str">
            <v/>
          </cell>
        </row>
        <row r="402">
          <cell r="A402" t="str">
            <v>RH8</v>
          </cell>
          <cell r="B402" t="str">
            <v>Q21</v>
          </cell>
          <cell r="C402" t="str">
            <v/>
          </cell>
          <cell r="D402" t="str">
            <v/>
          </cell>
          <cell r="E402">
            <v>0.97965825874694878</v>
          </cell>
          <cell r="F402" t="str">
            <v/>
          </cell>
          <cell r="G402" t="str">
            <v/>
          </cell>
          <cell r="H402" t="str">
            <v/>
          </cell>
          <cell r="J402" t="str">
            <v/>
          </cell>
          <cell r="K402" t="str">
            <v/>
          </cell>
          <cell r="L402" t="str">
            <v/>
          </cell>
          <cell r="M402">
            <v>5329</v>
          </cell>
          <cell r="N402" t="str">
            <v/>
          </cell>
          <cell r="Q402">
            <v>1</v>
          </cell>
          <cell r="R402">
            <v>1</v>
          </cell>
          <cell r="S402" t="str">
            <v/>
          </cell>
          <cell r="X402" t="str">
            <v/>
          </cell>
          <cell r="Y402" t="str">
            <v/>
          </cell>
          <cell r="Z402" t="str">
            <v/>
          </cell>
          <cell r="AB402">
            <v>1</v>
          </cell>
          <cell r="AD402" t="str">
            <v/>
          </cell>
          <cell r="AE402" t="str">
            <v/>
          </cell>
          <cell r="AF402" t="str">
            <v/>
          </cell>
          <cell r="AG402">
            <v>1.2220566318926976E-2</v>
          </cell>
          <cell r="AH402">
            <v>1.6666666666666667</v>
          </cell>
          <cell r="AI402" t="str">
            <v/>
          </cell>
          <cell r="AJ402" t="str">
            <v/>
          </cell>
          <cell r="AK402" t="str">
            <v/>
          </cell>
          <cell r="AL402" t="str">
            <v/>
          </cell>
          <cell r="AM402" t="str">
            <v/>
          </cell>
          <cell r="AN402" t="str">
            <v/>
          </cell>
          <cell r="AO402" t="str">
            <v/>
          </cell>
          <cell r="AQ402" t="str">
            <v/>
          </cell>
          <cell r="AR402" t="str">
            <v/>
          </cell>
          <cell r="AS402" t="str">
            <v/>
          </cell>
          <cell r="AU402" t="str">
            <v/>
          </cell>
          <cell r="AV402" t="str">
            <v/>
          </cell>
          <cell r="AW402" t="str">
            <v/>
          </cell>
          <cell r="AX402" t="str">
            <v/>
          </cell>
          <cell r="AY402" t="str">
            <v/>
          </cell>
          <cell r="AZ402" t="str">
            <v/>
          </cell>
          <cell r="BA402" t="str">
            <v/>
          </cell>
          <cell r="BB402" t="str">
            <v/>
          </cell>
          <cell r="BC402" t="str">
            <v/>
          </cell>
          <cell r="BD402" t="str">
            <v/>
          </cell>
          <cell r="BE402" t="str">
            <v/>
          </cell>
          <cell r="BF402" t="str">
            <v/>
          </cell>
          <cell r="BG402" t="str">
            <v/>
          </cell>
          <cell r="BH402" t="str">
            <v/>
          </cell>
          <cell r="BI402" t="str">
            <v/>
          </cell>
          <cell r="BJ402" t="str">
            <v/>
          </cell>
        </row>
        <row r="403">
          <cell r="A403" t="str">
            <v>RHA</v>
          </cell>
          <cell r="B403" t="str">
            <v>Q24</v>
          </cell>
          <cell r="C403" t="str">
            <v/>
          </cell>
          <cell r="D403" t="str">
            <v/>
          </cell>
          <cell r="E403" t="str">
            <v/>
          </cell>
          <cell r="F403" t="str">
            <v/>
          </cell>
          <cell r="G403" t="str">
            <v/>
          </cell>
          <cell r="H403" t="str">
            <v/>
          </cell>
          <cell r="J403" t="str">
            <v/>
          </cell>
          <cell r="K403" t="str">
            <v/>
          </cell>
          <cell r="L403" t="str">
            <v/>
          </cell>
          <cell r="M403" t="str">
            <v/>
          </cell>
          <cell r="N403" t="str">
            <v/>
          </cell>
          <cell r="Q403" t="str">
            <v/>
          </cell>
          <cell r="R403">
            <v>1</v>
          </cell>
          <cell r="S403" t="str">
            <v/>
          </cell>
          <cell r="X403" t="str">
            <v/>
          </cell>
          <cell r="Y403" t="str">
            <v/>
          </cell>
          <cell r="Z403" t="str">
            <v/>
          </cell>
          <cell r="AB403" t="str">
            <v/>
          </cell>
          <cell r="AD403" t="str">
            <v/>
          </cell>
          <cell r="AE403" t="str">
            <v/>
          </cell>
          <cell r="AF403" t="str">
            <v/>
          </cell>
          <cell r="AG403">
            <v>0</v>
          </cell>
          <cell r="AH403" t="str">
            <v/>
          </cell>
          <cell r="AI403" t="str">
            <v/>
          </cell>
          <cell r="AJ403" t="str">
            <v/>
          </cell>
          <cell r="AK403" t="str">
            <v/>
          </cell>
          <cell r="AL403" t="str">
            <v/>
          </cell>
          <cell r="AM403" t="str">
            <v/>
          </cell>
          <cell r="AN403" t="str">
            <v/>
          </cell>
          <cell r="AO403">
            <v>2044</v>
          </cell>
          <cell r="AQ403" t="str">
            <v/>
          </cell>
          <cell r="AR403" t="str">
            <v/>
          </cell>
          <cell r="AS403" t="str">
            <v/>
          </cell>
          <cell r="AU403" t="str">
            <v/>
          </cell>
          <cell r="AV403" t="str">
            <v/>
          </cell>
          <cell r="AW403" t="str">
            <v/>
          </cell>
          <cell r="AX403" t="str">
            <v/>
          </cell>
          <cell r="AY403" t="str">
            <v/>
          </cell>
          <cell r="AZ403" t="str">
            <v/>
          </cell>
          <cell r="BA403" t="str">
            <v/>
          </cell>
          <cell r="BB403" t="str">
            <v/>
          </cell>
          <cell r="BC403" t="str">
            <v/>
          </cell>
          <cell r="BD403" t="str">
            <v/>
          </cell>
          <cell r="BE403" t="str">
            <v/>
          </cell>
          <cell r="BF403" t="str">
            <v/>
          </cell>
          <cell r="BG403" t="str">
            <v/>
          </cell>
          <cell r="BH403" t="str">
            <v/>
          </cell>
          <cell r="BI403" t="str">
            <v/>
          </cell>
          <cell r="BJ403" t="str">
            <v/>
          </cell>
        </row>
        <row r="404">
          <cell r="A404" t="str">
            <v>RHM</v>
          </cell>
          <cell r="B404" t="str">
            <v>Q17</v>
          </cell>
          <cell r="C404" t="str">
            <v/>
          </cell>
          <cell r="D404" t="str">
            <v/>
          </cell>
          <cell r="E404">
            <v>0.94253578732106336</v>
          </cell>
          <cell r="F404" t="str">
            <v/>
          </cell>
          <cell r="G404" t="str">
            <v/>
          </cell>
          <cell r="H404" t="str">
            <v/>
          </cell>
          <cell r="J404" t="str">
            <v/>
          </cell>
          <cell r="K404" t="str">
            <v/>
          </cell>
          <cell r="L404" t="str">
            <v/>
          </cell>
          <cell r="M404">
            <v>8036</v>
          </cell>
          <cell r="N404" t="str">
            <v/>
          </cell>
          <cell r="Q404">
            <v>1</v>
          </cell>
          <cell r="R404">
            <v>0.99319330999611044</v>
          </cell>
          <cell r="S404" t="str">
            <v/>
          </cell>
          <cell r="X404" t="str">
            <v/>
          </cell>
          <cell r="Y404" t="str">
            <v/>
          </cell>
          <cell r="Z404" t="str">
            <v/>
          </cell>
          <cell r="AB404">
            <v>1</v>
          </cell>
          <cell r="AD404" t="str">
            <v/>
          </cell>
          <cell r="AE404" t="str">
            <v/>
          </cell>
          <cell r="AF404" t="str">
            <v/>
          </cell>
          <cell r="AG404">
            <v>1.7577378677875431E-2</v>
          </cell>
          <cell r="AH404">
            <v>7.666666666666667</v>
          </cell>
          <cell r="AI404" t="str">
            <v/>
          </cell>
          <cell r="AJ404" t="str">
            <v/>
          </cell>
          <cell r="AK404" t="str">
            <v/>
          </cell>
          <cell r="AL404" t="str">
            <v/>
          </cell>
          <cell r="AM404" t="str">
            <v/>
          </cell>
          <cell r="AN404" t="str">
            <v/>
          </cell>
          <cell r="AO404">
            <v>-12927</v>
          </cell>
          <cell r="AQ404" t="str">
            <v/>
          </cell>
          <cell r="AR404" t="str">
            <v/>
          </cell>
          <cell r="AS404" t="str">
            <v/>
          </cell>
          <cell r="AU404" t="str">
            <v/>
          </cell>
          <cell r="AV404" t="str">
            <v/>
          </cell>
          <cell r="AW404" t="str">
            <v/>
          </cell>
          <cell r="AX404" t="str">
            <v/>
          </cell>
          <cell r="AY404" t="str">
            <v/>
          </cell>
          <cell r="AZ404" t="str">
            <v/>
          </cell>
          <cell r="BA404" t="str">
            <v/>
          </cell>
          <cell r="BB404" t="str">
            <v/>
          </cell>
          <cell r="BC404" t="str">
            <v/>
          </cell>
          <cell r="BD404" t="str">
            <v/>
          </cell>
          <cell r="BE404" t="str">
            <v/>
          </cell>
          <cell r="BF404" t="str">
            <v/>
          </cell>
          <cell r="BG404" t="str">
            <v/>
          </cell>
          <cell r="BH404" t="str">
            <v/>
          </cell>
          <cell r="BI404" t="str">
            <v/>
          </cell>
          <cell r="BJ404" t="str">
            <v/>
          </cell>
        </row>
        <row r="405">
          <cell r="A405" t="str">
            <v>RHP</v>
          </cell>
          <cell r="B405" t="str">
            <v>Q22</v>
          </cell>
          <cell r="C405">
            <v>0.78181818181818186</v>
          </cell>
          <cell r="D405">
            <v>0.9498392282958199</v>
          </cell>
          <cell r="E405" t="str">
            <v/>
          </cell>
          <cell r="F405" t="str">
            <v/>
          </cell>
          <cell r="G405" t="str">
            <v/>
          </cell>
          <cell r="H405" t="str">
            <v/>
          </cell>
          <cell r="J405" t="str">
            <v/>
          </cell>
          <cell r="K405" t="str">
            <v/>
          </cell>
          <cell r="L405" t="str">
            <v/>
          </cell>
          <cell r="M405" t="str">
            <v/>
          </cell>
          <cell r="N405" t="str">
            <v/>
          </cell>
          <cell r="Q405" t="str">
            <v/>
          </cell>
          <cell r="R405" t="str">
            <v/>
          </cell>
          <cell r="S405" t="str">
            <v/>
          </cell>
          <cell r="X405" t="str">
            <v/>
          </cell>
          <cell r="Y405" t="str">
            <v/>
          </cell>
          <cell r="Z405" t="str">
            <v/>
          </cell>
          <cell r="AB405" t="str">
            <v/>
          </cell>
          <cell r="AD405" t="str">
            <v/>
          </cell>
          <cell r="AE405" t="str">
            <v/>
          </cell>
          <cell r="AF405" t="str">
            <v/>
          </cell>
          <cell r="AG405" t="str">
            <v/>
          </cell>
          <cell r="AH405" t="str">
            <v/>
          </cell>
          <cell r="AI405" t="str">
            <v/>
          </cell>
          <cell r="AJ405" t="str">
            <v/>
          </cell>
          <cell r="AK405" t="str">
            <v/>
          </cell>
          <cell r="AL405" t="str">
            <v/>
          </cell>
          <cell r="AM405" t="str">
            <v/>
          </cell>
          <cell r="AN405" t="str">
            <v/>
          </cell>
          <cell r="AO405">
            <v>250</v>
          </cell>
          <cell r="AQ405" t="str">
            <v/>
          </cell>
          <cell r="AR405" t="str">
            <v/>
          </cell>
          <cell r="AS405" t="str">
            <v/>
          </cell>
          <cell r="AU405" t="str">
            <v/>
          </cell>
          <cell r="AV405" t="str">
            <v/>
          </cell>
          <cell r="AW405" t="str">
            <v/>
          </cell>
          <cell r="AX405" t="str">
            <v/>
          </cell>
          <cell r="AY405" t="str">
            <v/>
          </cell>
          <cell r="AZ405" t="str">
            <v/>
          </cell>
          <cell r="BA405" t="str">
            <v/>
          </cell>
          <cell r="BB405" t="str">
            <v/>
          </cell>
          <cell r="BC405" t="str">
            <v/>
          </cell>
          <cell r="BD405" t="str">
            <v/>
          </cell>
          <cell r="BE405" t="str">
            <v/>
          </cell>
          <cell r="BF405" t="str">
            <v/>
          </cell>
          <cell r="BG405" t="str">
            <v/>
          </cell>
          <cell r="BH405" t="str">
            <v/>
          </cell>
          <cell r="BI405" t="str">
            <v/>
          </cell>
          <cell r="BJ405" t="str">
            <v/>
          </cell>
        </row>
        <row r="406">
          <cell r="A406" t="str">
            <v>RHQ</v>
          </cell>
          <cell r="B406" t="str">
            <v>Q23</v>
          </cell>
          <cell r="C406" t="str">
            <v/>
          </cell>
          <cell r="D406" t="str">
            <v/>
          </cell>
          <cell r="E406">
            <v>0.97816693199909033</v>
          </cell>
          <cell r="F406" t="str">
            <v/>
          </cell>
          <cell r="G406" t="str">
            <v/>
          </cell>
          <cell r="H406" t="str">
            <v/>
          </cell>
          <cell r="J406" t="str">
            <v/>
          </cell>
          <cell r="K406" t="str">
            <v/>
          </cell>
          <cell r="L406" t="str">
            <v/>
          </cell>
          <cell r="M406">
            <v>11416</v>
          </cell>
          <cell r="N406" t="str">
            <v/>
          </cell>
          <cell r="Q406">
            <v>0.99584051942781782</v>
          </cell>
          <cell r="R406">
            <v>0.99089667728720987</v>
          </cell>
          <cell r="S406" t="str">
            <v/>
          </cell>
          <cell r="X406" t="str">
            <v/>
          </cell>
          <cell r="Y406" t="str">
            <v/>
          </cell>
          <cell r="Z406" t="str">
            <v/>
          </cell>
          <cell r="AB406">
            <v>1</v>
          </cell>
          <cell r="AD406" t="str">
            <v/>
          </cell>
          <cell r="AE406" t="str">
            <v/>
          </cell>
          <cell r="AF406" t="str">
            <v/>
          </cell>
          <cell r="AG406">
            <v>2.1134751773049645E-2</v>
          </cell>
          <cell r="AH406">
            <v>6.666666666666667</v>
          </cell>
          <cell r="AI406" t="str">
            <v/>
          </cell>
          <cell r="AJ406" t="str">
            <v/>
          </cell>
          <cell r="AK406" t="str">
            <v/>
          </cell>
          <cell r="AL406" t="str">
            <v/>
          </cell>
          <cell r="AM406" t="str">
            <v/>
          </cell>
          <cell r="AN406" t="str">
            <v/>
          </cell>
          <cell r="AO406" t="str">
            <v/>
          </cell>
          <cell r="AQ406" t="str">
            <v/>
          </cell>
          <cell r="AR406" t="str">
            <v/>
          </cell>
          <cell r="AS406" t="str">
            <v/>
          </cell>
          <cell r="AU406" t="str">
            <v/>
          </cell>
          <cell r="AV406" t="str">
            <v/>
          </cell>
          <cell r="AW406" t="str">
            <v/>
          </cell>
          <cell r="AX406" t="str">
            <v/>
          </cell>
          <cell r="AY406" t="str">
            <v/>
          </cell>
          <cell r="AZ406" t="str">
            <v/>
          </cell>
          <cell r="BA406" t="str">
            <v/>
          </cell>
          <cell r="BB406" t="str">
            <v/>
          </cell>
          <cell r="BC406" t="str">
            <v/>
          </cell>
          <cell r="BD406" t="str">
            <v/>
          </cell>
          <cell r="BE406" t="str">
            <v/>
          </cell>
          <cell r="BF406" t="str">
            <v/>
          </cell>
          <cell r="BG406" t="str">
            <v/>
          </cell>
          <cell r="BH406" t="str">
            <v/>
          </cell>
          <cell r="BI406" t="str">
            <v/>
          </cell>
          <cell r="BJ406" t="str">
            <v/>
          </cell>
        </row>
        <row r="407">
          <cell r="A407" t="str">
            <v>RHR</v>
          </cell>
          <cell r="B407" t="str">
            <v>Q20</v>
          </cell>
          <cell r="J407" t="str">
            <v/>
          </cell>
          <cell r="K407" t="str">
            <v/>
          </cell>
          <cell r="L407" t="str">
            <v/>
          </cell>
          <cell r="Q407" t="str">
            <v/>
          </cell>
          <cell r="R407" t="str">
            <v/>
          </cell>
          <cell r="AH407" t="str">
            <v/>
          </cell>
          <cell r="AK407" t="str">
            <v/>
          </cell>
          <cell r="AO407">
            <v>125</v>
          </cell>
        </row>
        <row r="408">
          <cell r="A408" t="str">
            <v>RHU</v>
          </cell>
          <cell r="B408" t="str">
            <v>Q17</v>
          </cell>
          <cell r="C408" t="str">
            <v/>
          </cell>
          <cell r="D408" t="str">
            <v/>
          </cell>
          <cell r="E408">
            <v>0.96810475071344637</v>
          </cell>
          <cell r="F408" t="str">
            <v/>
          </cell>
          <cell r="G408" t="str">
            <v/>
          </cell>
          <cell r="H408" t="str">
            <v/>
          </cell>
          <cell r="J408" t="str">
            <v/>
          </cell>
          <cell r="K408" t="str">
            <v/>
          </cell>
          <cell r="L408" t="str">
            <v/>
          </cell>
          <cell r="M408">
            <v>7759</v>
          </cell>
          <cell r="N408" t="str">
            <v/>
          </cell>
          <cell r="Q408">
            <v>1</v>
          </cell>
          <cell r="R408">
            <v>1</v>
          </cell>
          <cell r="S408" t="str">
            <v/>
          </cell>
          <cell r="X408" t="str">
            <v/>
          </cell>
          <cell r="Y408" t="str">
            <v/>
          </cell>
          <cell r="Z408" t="str">
            <v/>
          </cell>
          <cell r="AB408">
            <v>0.87157894736842101</v>
          </cell>
          <cell r="AD408" t="str">
            <v/>
          </cell>
          <cell r="AE408" t="str">
            <v/>
          </cell>
          <cell r="AF408" t="str">
            <v/>
          </cell>
          <cell r="AG408">
            <v>1.8760799802517897E-2</v>
          </cell>
          <cell r="AH408">
            <v>12.333333333333334</v>
          </cell>
          <cell r="AI408" t="str">
            <v/>
          </cell>
          <cell r="AJ408" t="str">
            <v/>
          </cell>
          <cell r="AK408" t="str">
            <v/>
          </cell>
          <cell r="AL408" t="str">
            <v/>
          </cell>
          <cell r="AM408" t="str">
            <v/>
          </cell>
          <cell r="AN408" t="str">
            <v/>
          </cell>
          <cell r="AO408">
            <v>1096</v>
          </cell>
          <cell r="AQ408" t="str">
            <v/>
          </cell>
          <cell r="AR408" t="str">
            <v/>
          </cell>
          <cell r="AS408" t="str">
            <v/>
          </cell>
          <cell r="AU408" t="str">
            <v/>
          </cell>
          <cell r="AV408" t="str">
            <v/>
          </cell>
          <cell r="AW408" t="str">
            <v/>
          </cell>
          <cell r="AX408" t="str">
            <v/>
          </cell>
          <cell r="AY408" t="str">
            <v/>
          </cell>
          <cell r="AZ408" t="str">
            <v/>
          </cell>
          <cell r="BA408" t="str">
            <v/>
          </cell>
          <cell r="BB408" t="str">
            <v/>
          </cell>
          <cell r="BC408" t="str">
            <v/>
          </cell>
          <cell r="BD408" t="str">
            <v/>
          </cell>
          <cell r="BE408" t="str">
            <v/>
          </cell>
          <cell r="BF408" t="str">
            <v/>
          </cell>
          <cell r="BG408" t="str">
            <v/>
          </cell>
          <cell r="BH408" t="str">
            <v/>
          </cell>
          <cell r="BI408" t="str">
            <v/>
          </cell>
          <cell r="BJ408" t="str">
            <v/>
          </cell>
        </row>
        <row r="409">
          <cell r="A409" t="str">
            <v>RHW</v>
          </cell>
          <cell r="B409" t="str">
            <v>Q16</v>
          </cell>
          <cell r="C409" t="str">
            <v/>
          </cell>
          <cell r="D409" t="str">
            <v/>
          </cell>
          <cell r="E409">
            <v>0.99496086630213354</v>
          </cell>
          <cell r="F409" t="str">
            <v/>
          </cell>
          <cell r="G409" t="str">
            <v/>
          </cell>
          <cell r="H409" t="str">
            <v/>
          </cell>
          <cell r="J409" t="str">
            <v/>
          </cell>
          <cell r="K409" t="str">
            <v/>
          </cell>
          <cell r="L409" t="str">
            <v/>
          </cell>
          <cell r="M409">
            <v>6241</v>
          </cell>
          <cell r="N409" t="str">
            <v/>
          </cell>
          <cell r="Q409">
            <v>1</v>
          </cell>
          <cell r="R409">
            <v>1</v>
          </cell>
          <cell r="S409" t="str">
            <v/>
          </cell>
          <cell r="X409" t="str">
            <v/>
          </cell>
          <cell r="Y409" t="str">
            <v/>
          </cell>
          <cell r="Z409" t="str">
            <v/>
          </cell>
          <cell r="AB409">
            <v>0.94786729857819907</v>
          </cell>
          <cell r="AD409" t="str">
            <v/>
          </cell>
          <cell r="AE409" t="str">
            <v/>
          </cell>
          <cell r="AF409" t="str">
            <v/>
          </cell>
          <cell r="AG409">
            <v>2.0914569301666078E-2</v>
          </cell>
          <cell r="AH409">
            <v>2.6666666666666665</v>
          </cell>
          <cell r="AI409" t="str">
            <v/>
          </cell>
          <cell r="AJ409" t="str">
            <v/>
          </cell>
          <cell r="AK409" t="str">
            <v/>
          </cell>
          <cell r="AL409" t="str">
            <v/>
          </cell>
          <cell r="AM409" t="str">
            <v/>
          </cell>
          <cell r="AN409" t="str">
            <v/>
          </cell>
          <cell r="AO409">
            <v>26</v>
          </cell>
          <cell r="AQ409" t="str">
            <v/>
          </cell>
          <cell r="AR409" t="str">
            <v/>
          </cell>
          <cell r="AS409" t="str">
            <v/>
          </cell>
          <cell r="AU409" t="str">
            <v/>
          </cell>
          <cell r="AV409" t="str">
            <v/>
          </cell>
          <cell r="AW409" t="str">
            <v/>
          </cell>
          <cell r="AX409" t="str">
            <v/>
          </cell>
          <cell r="AY409" t="str">
            <v/>
          </cell>
          <cell r="AZ409" t="str">
            <v/>
          </cell>
          <cell r="BA409" t="str">
            <v/>
          </cell>
          <cell r="BB409" t="str">
            <v/>
          </cell>
          <cell r="BC409" t="str">
            <v/>
          </cell>
          <cell r="BD409" t="str">
            <v/>
          </cell>
          <cell r="BE409" t="str">
            <v/>
          </cell>
          <cell r="BF409" t="str">
            <v/>
          </cell>
          <cell r="BG409" t="str">
            <v/>
          </cell>
          <cell r="BH409" t="str">
            <v/>
          </cell>
          <cell r="BI409" t="str">
            <v/>
          </cell>
          <cell r="BJ409" t="str">
            <v/>
          </cell>
        </row>
        <row r="410">
          <cell r="A410" t="str">
            <v>RHX</v>
          </cell>
          <cell r="B410" t="str">
            <v>Q16</v>
          </cell>
          <cell r="C410" t="str">
            <v/>
          </cell>
          <cell r="D410" t="str">
            <v/>
          </cell>
          <cell r="E410" t="str">
            <v/>
          </cell>
          <cell r="F410" t="str">
            <v/>
          </cell>
          <cell r="G410" t="str">
            <v/>
          </cell>
          <cell r="H410" t="str">
            <v/>
          </cell>
          <cell r="J410" t="str">
            <v/>
          </cell>
          <cell r="K410" t="str">
            <v/>
          </cell>
          <cell r="L410" t="str">
            <v/>
          </cell>
          <cell r="M410">
            <v>0</v>
          </cell>
          <cell r="N410" t="str">
            <v/>
          </cell>
          <cell r="Q410" t="str">
            <v/>
          </cell>
          <cell r="R410">
            <v>1</v>
          </cell>
          <cell r="S410" t="str">
            <v/>
          </cell>
          <cell r="X410" t="str">
            <v/>
          </cell>
          <cell r="Y410" t="str">
            <v/>
          </cell>
          <cell r="Z410" t="str">
            <v/>
          </cell>
          <cell r="AB410" t="str">
            <v/>
          </cell>
          <cell r="AD410" t="str">
            <v/>
          </cell>
          <cell r="AE410" t="str">
            <v/>
          </cell>
          <cell r="AF410" t="str">
            <v/>
          </cell>
          <cell r="AG410" t="str">
            <v/>
          </cell>
          <cell r="AH410" t="str">
            <v/>
          </cell>
          <cell r="AI410" t="str">
            <v/>
          </cell>
          <cell r="AJ410" t="str">
            <v/>
          </cell>
          <cell r="AK410" t="str">
            <v/>
          </cell>
          <cell r="AL410" t="str">
            <v/>
          </cell>
          <cell r="AM410" t="str">
            <v/>
          </cell>
          <cell r="AN410" t="str">
            <v/>
          </cell>
          <cell r="AO410">
            <v>88</v>
          </cell>
          <cell r="AQ410" t="str">
            <v/>
          </cell>
          <cell r="AR410" t="str">
            <v/>
          </cell>
          <cell r="AS410" t="str">
            <v/>
          </cell>
          <cell r="AU410" t="str">
            <v/>
          </cell>
          <cell r="AV410" t="str">
            <v/>
          </cell>
          <cell r="AW410" t="str">
            <v/>
          </cell>
          <cell r="AX410" t="str">
            <v/>
          </cell>
          <cell r="AY410" t="str">
            <v/>
          </cell>
          <cell r="AZ410" t="str">
            <v/>
          </cell>
          <cell r="BA410" t="str">
            <v/>
          </cell>
          <cell r="BB410" t="str">
            <v/>
          </cell>
          <cell r="BC410" t="str">
            <v/>
          </cell>
          <cell r="BD410" t="str">
            <v/>
          </cell>
          <cell r="BE410" t="str">
            <v/>
          </cell>
          <cell r="BF410" t="str">
            <v/>
          </cell>
          <cell r="BG410" t="str">
            <v/>
          </cell>
          <cell r="BH410" t="str">
            <v/>
          </cell>
          <cell r="BI410" t="str">
            <v/>
          </cell>
          <cell r="BJ410" t="str">
            <v/>
          </cell>
        </row>
        <row r="411">
          <cell r="A411" t="str">
            <v>RHY</v>
          </cell>
          <cell r="B411" t="str">
            <v>Q16</v>
          </cell>
          <cell r="C411">
            <v>0.7043568464730291</v>
          </cell>
          <cell r="D411">
            <v>0.9125789218067023</v>
          </cell>
          <cell r="E411" t="str">
            <v/>
          </cell>
          <cell r="F411" t="str">
            <v/>
          </cell>
          <cell r="G411" t="str">
            <v/>
          </cell>
          <cell r="H411" t="str">
            <v/>
          </cell>
          <cell r="J411" t="str">
            <v/>
          </cell>
          <cell r="K411" t="str">
            <v/>
          </cell>
          <cell r="L411" t="str">
            <v/>
          </cell>
          <cell r="M411" t="str">
            <v/>
          </cell>
          <cell r="N411" t="str">
            <v/>
          </cell>
          <cell r="Q411" t="str">
            <v/>
          </cell>
          <cell r="R411" t="str">
            <v/>
          </cell>
          <cell r="S411" t="str">
            <v/>
          </cell>
          <cell r="X411" t="str">
            <v/>
          </cell>
          <cell r="Y411" t="str">
            <v/>
          </cell>
          <cell r="Z411" t="str">
            <v/>
          </cell>
          <cell r="AB411" t="str">
            <v/>
          </cell>
          <cell r="AD411" t="str">
            <v/>
          </cell>
          <cell r="AE411" t="str">
            <v/>
          </cell>
          <cell r="AF411" t="str">
            <v/>
          </cell>
          <cell r="AG411" t="str">
            <v/>
          </cell>
          <cell r="AH411" t="str">
            <v/>
          </cell>
          <cell r="AI411" t="str">
            <v/>
          </cell>
          <cell r="AJ411" t="str">
            <v/>
          </cell>
          <cell r="AK411" t="str">
            <v/>
          </cell>
          <cell r="AL411" t="str">
            <v/>
          </cell>
          <cell r="AM411" t="str">
            <v/>
          </cell>
          <cell r="AN411" t="str">
            <v/>
          </cell>
          <cell r="AO411">
            <v>413</v>
          </cell>
          <cell r="AQ411" t="str">
            <v/>
          </cell>
          <cell r="AR411" t="str">
            <v/>
          </cell>
          <cell r="AS411" t="str">
            <v/>
          </cell>
          <cell r="AU411" t="str">
            <v/>
          </cell>
          <cell r="AV411" t="str">
            <v/>
          </cell>
          <cell r="AW411" t="str">
            <v/>
          </cell>
          <cell r="AX411" t="str">
            <v/>
          </cell>
          <cell r="AY411" t="str">
            <v/>
          </cell>
          <cell r="AZ411" t="str">
            <v/>
          </cell>
          <cell r="BA411" t="str">
            <v/>
          </cell>
          <cell r="BB411" t="str">
            <v/>
          </cell>
          <cell r="BC411" t="str">
            <v/>
          </cell>
          <cell r="BD411" t="str">
            <v/>
          </cell>
          <cell r="BE411" t="str">
            <v/>
          </cell>
          <cell r="BF411" t="str">
            <v/>
          </cell>
          <cell r="BG411" t="str">
            <v/>
          </cell>
          <cell r="BH411" t="str">
            <v/>
          </cell>
          <cell r="BI411" t="str">
            <v/>
          </cell>
          <cell r="BJ411" t="str">
            <v/>
          </cell>
        </row>
        <row r="412">
          <cell r="A412" t="str">
            <v>RHZ</v>
          </cell>
          <cell r="B412" t="str">
            <v>Q16</v>
          </cell>
          <cell r="C412" t="str">
            <v/>
          </cell>
          <cell r="D412" t="str">
            <v/>
          </cell>
          <cell r="E412" t="str">
            <v/>
          </cell>
          <cell r="J412" t="str">
            <v/>
          </cell>
          <cell r="K412" t="str">
            <v/>
          </cell>
          <cell r="L412" t="str">
            <v/>
          </cell>
          <cell r="M412" t="str">
            <v/>
          </cell>
          <cell r="Q412" t="str">
            <v/>
          </cell>
          <cell r="R412" t="str">
            <v/>
          </cell>
          <cell r="X412" t="str">
            <v/>
          </cell>
          <cell r="Y412" t="str">
            <v/>
          </cell>
          <cell r="Z412" t="str">
            <v/>
          </cell>
          <cell r="AB412" t="str">
            <v/>
          </cell>
          <cell r="AD412" t="str">
            <v/>
          </cell>
          <cell r="AE412" t="str">
            <v/>
          </cell>
          <cell r="AF412" t="str">
            <v/>
          </cell>
          <cell r="AG412">
            <v>0</v>
          </cell>
          <cell r="AH412" t="str">
            <v/>
          </cell>
          <cell r="AI412" t="str">
            <v/>
          </cell>
          <cell r="AJ412" t="str">
            <v/>
          </cell>
          <cell r="AK412" t="str">
            <v/>
          </cell>
          <cell r="AL412" t="str">
            <v/>
          </cell>
          <cell r="AM412" t="str">
            <v/>
          </cell>
          <cell r="AN412" t="str">
            <v/>
          </cell>
          <cell r="AO412" t="str">
            <v/>
          </cell>
          <cell r="AS412" t="str">
            <v/>
          </cell>
          <cell r="BB412" t="str">
            <v/>
          </cell>
          <cell r="BC412" t="str">
            <v/>
          </cell>
          <cell r="BD412" t="str">
            <v/>
          </cell>
          <cell r="BE412" t="str">
            <v/>
          </cell>
          <cell r="BF412" t="str">
            <v/>
          </cell>
          <cell r="BG412" t="str">
            <v/>
          </cell>
          <cell r="BH412" t="str">
            <v/>
          </cell>
          <cell r="BI412" t="str">
            <v/>
          </cell>
          <cell r="BJ412" t="str">
            <v/>
          </cell>
        </row>
        <row r="413">
          <cell r="A413" t="str">
            <v>RJ1</v>
          </cell>
          <cell r="B413" t="str">
            <v>Q07</v>
          </cell>
          <cell r="C413" t="str">
            <v/>
          </cell>
          <cell r="D413" t="str">
            <v/>
          </cell>
          <cell r="E413">
            <v>0.98139119686877707</v>
          </cell>
          <cell r="F413" t="str">
            <v/>
          </cell>
          <cell r="G413" t="str">
            <v/>
          </cell>
          <cell r="H413" t="str">
            <v/>
          </cell>
          <cell r="J413" t="str">
            <v/>
          </cell>
          <cell r="K413" t="str">
            <v/>
          </cell>
          <cell r="L413" t="str">
            <v/>
          </cell>
          <cell r="M413">
            <v>7198</v>
          </cell>
          <cell r="N413" t="str">
            <v/>
          </cell>
          <cell r="Q413">
            <v>0.99438877755511024</v>
          </cell>
          <cell r="R413">
            <v>0.99824005631819779</v>
          </cell>
          <cell r="S413" t="str">
            <v/>
          </cell>
          <cell r="X413" t="str">
            <v/>
          </cell>
          <cell r="Y413" t="str">
            <v/>
          </cell>
          <cell r="Z413" t="str">
            <v/>
          </cell>
          <cell r="AB413">
            <v>1</v>
          </cell>
          <cell r="AD413" t="str">
            <v/>
          </cell>
          <cell r="AE413" t="str">
            <v/>
          </cell>
          <cell r="AF413" t="str">
            <v/>
          </cell>
          <cell r="AG413">
            <v>1.8552875695732841E-3</v>
          </cell>
          <cell r="AH413">
            <v>4.333333333333333</v>
          </cell>
          <cell r="AI413" t="str">
            <v/>
          </cell>
          <cell r="AJ413" t="str">
            <v/>
          </cell>
          <cell r="AK413" t="str">
            <v/>
          </cell>
          <cell r="AL413" t="str">
            <v/>
          </cell>
          <cell r="AM413" t="str">
            <v/>
          </cell>
          <cell r="AN413" t="str">
            <v/>
          </cell>
          <cell r="AO413" t="str">
            <v/>
          </cell>
          <cell r="AQ413" t="str">
            <v/>
          </cell>
          <cell r="AR413" t="str">
            <v/>
          </cell>
          <cell r="AS413" t="str">
            <v/>
          </cell>
          <cell r="AU413" t="str">
            <v/>
          </cell>
          <cell r="AV413" t="str">
            <v/>
          </cell>
          <cell r="AW413" t="str">
            <v/>
          </cell>
          <cell r="AX413" t="str">
            <v/>
          </cell>
          <cell r="AY413" t="str">
            <v/>
          </cell>
          <cell r="AZ413" t="str">
            <v/>
          </cell>
          <cell r="BA413" t="str">
            <v/>
          </cell>
          <cell r="BB413" t="str">
            <v/>
          </cell>
          <cell r="BC413" t="str">
            <v/>
          </cell>
          <cell r="BD413" t="str">
            <v/>
          </cell>
          <cell r="BE413" t="str">
            <v/>
          </cell>
          <cell r="BF413" t="str">
            <v/>
          </cell>
          <cell r="BG413" t="str">
            <v/>
          </cell>
          <cell r="BH413" t="str">
            <v/>
          </cell>
          <cell r="BI413" t="str">
            <v/>
          </cell>
          <cell r="BJ413" t="str">
            <v/>
          </cell>
        </row>
        <row r="414">
          <cell r="A414" t="str">
            <v>RJ2</v>
          </cell>
          <cell r="B414" t="str">
            <v>Q07</v>
          </cell>
          <cell r="C414" t="str">
            <v/>
          </cell>
          <cell r="D414" t="str">
            <v/>
          </cell>
          <cell r="E414">
            <v>0.97649309826431596</v>
          </cell>
          <cell r="F414" t="str">
            <v/>
          </cell>
          <cell r="G414" t="str">
            <v/>
          </cell>
          <cell r="H414" t="str">
            <v/>
          </cell>
          <cell r="J414" t="str">
            <v/>
          </cell>
          <cell r="K414" t="str">
            <v/>
          </cell>
          <cell r="L414" t="str">
            <v/>
          </cell>
          <cell r="M414">
            <v>2877</v>
          </cell>
          <cell r="N414" t="str">
            <v/>
          </cell>
          <cell r="Q414">
            <v>0.9969543147208122</v>
          </cell>
          <cell r="R414">
            <v>0.99319562575941678</v>
          </cell>
          <cell r="S414" t="str">
            <v/>
          </cell>
          <cell r="X414" t="str">
            <v/>
          </cell>
          <cell r="Y414" t="str">
            <v/>
          </cell>
          <cell r="Z414" t="str">
            <v/>
          </cell>
          <cell r="AB414">
            <v>1</v>
          </cell>
          <cell r="AD414" t="str">
            <v/>
          </cell>
          <cell r="AE414" t="str">
            <v/>
          </cell>
          <cell r="AF414" t="str">
            <v/>
          </cell>
          <cell r="AG414">
            <v>1.5139116202945991E-2</v>
          </cell>
          <cell r="AH414">
            <v>4</v>
          </cell>
          <cell r="AI414" t="str">
            <v/>
          </cell>
          <cell r="AJ414" t="str">
            <v/>
          </cell>
          <cell r="AK414" t="str">
            <v/>
          </cell>
          <cell r="AL414" t="str">
            <v/>
          </cell>
          <cell r="AM414" t="str">
            <v/>
          </cell>
          <cell r="AN414" t="str">
            <v/>
          </cell>
          <cell r="AO414">
            <v>-8805</v>
          </cell>
          <cell r="AQ414" t="str">
            <v/>
          </cell>
          <cell r="AR414" t="str">
            <v/>
          </cell>
          <cell r="AS414" t="str">
            <v/>
          </cell>
          <cell r="AU414" t="str">
            <v/>
          </cell>
          <cell r="AV414" t="str">
            <v/>
          </cell>
          <cell r="AW414" t="str">
            <v/>
          </cell>
          <cell r="AX414" t="str">
            <v/>
          </cell>
          <cell r="AY414" t="str">
            <v/>
          </cell>
          <cell r="AZ414" t="str">
            <v/>
          </cell>
          <cell r="BA414" t="str">
            <v/>
          </cell>
          <cell r="BB414" t="str">
            <v/>
          </cell>
          <cell r="BC414" t="str">
            <v/>
          </cell>
          <cell r="BD414" t="str">
            <v/>
          </cell>
          <cell r="BE414" t="str">
            <v/>
          </cell>
          <cell r="BF414" t="str">
            <v/>
          </cell>
          <cell r="BG414" t="str">
            <v/>
          </cell>
          <cell r="BH414" t="str">
            <v/>
          </cell>
          <cell r="BI414" t="str">
            <v/>
          </cell>
          <cell r="BJ414" t="str">
            <v/>
          </cell>
        </row>
        <row r="415">
          <cell r="A415" t="str">
            <v>RJ5</v>
          </cell>
          <cell r="B415" t="str">
            <v>Q04</v>
          </cell>
          <cell r="C415" t="str">
            <v/>
          </cell>
          <cell r="D415" t="str">
            <v/>
          </cell>
          <cell r="E415">
            <v>0.96870772837947516</v>
          </cell>
          <cell r="F415" t="str">
            <v/>
          </cell>
          <cell r="G415" t="str">
            <v/>
          </cell>
          <cell r="H415" t="str">
            <v/>
          </cell>
          <cell r="J415" t="str">
            <v/>
          </cell>
          <cell r="K415" t="str">
            <v/>
          </cell>
          <cell r="L415" t="str">
            <v/>
          </cell>
          <cell r="M415">
            <v>3088</v>
          </cell>
          <cell r="N415" t="str">
            <v/>
          </cell>
          <cell r="Q415">
            <v>1</v>
          </cell>
          <cell r="R415">
            <v>1</v>
          </cell>
          <cell r="S415" t="str">
            <v/>
          </cell>
          <cell r="X415" t="str">
            <v/>
          </cell>
          <cell r="Y415" t="str">
            <v/>
          </cell>
          <cell r="Z415" t="str">
            <v/>
          </cell>
          <cell r="AB415">
            <v>1</v>
          </cell>
          <cell r="AD415" t="str">
            <v/>
          </cell>
          <cell r="AE415" t="str">
            <v/>
          </cell>
          <cell r="AF415" t="str">
            <v/>
          </cell>
          <cell r="AG415">
            <v>1.8518518518518517E-2</v>
          </cell>
          <cell r="AH415">
            <v>5.666666666666667</v>
          </cell>
          <cell r="AI415" t="str">
            <v/>
          </cell>
          <cell r="AJ415" t="str">
            <v/>
          </cell>
          <cell r="AK415" t="str">
            <v/>
          </cell>
          <cell r="AL415" t="str">
            <v/>
          </cell>
          <cell r="AM415" t="str">
            <v/>
          </cell>
          <cell r="AN415" t="str">
            <v/>
          </cell>
          <cell r="AO415">
            <v>3094</v>
          </cell>
          <cell r="AQ415" t="str">
            <v/>
          </cell>
          <cell r="AR415" t="str">
            <v/>
          </cell>
          <cell r="AS415" t="str">
            <v/>
          </cell>
          <cell r="AU415" t="str">
            <v/>
          </cell>
          <cell r="AV415" t="str">
            <v/>
          </cell>
          <cell r="AW415" t="str">
            <v/>
          </cell>
          <cell r="AX415" t="str">
            <v/>
          </cell>
          <cell r="AY415" t="str">
            <v/>
          </cell>
          <cell r="AZ415" t="str">
            <v/>
          </cell>
          <cell r="BA415" t="str">
            <v/>
          </cell>
          <cell r="BB415" t="str">
            <v/>
          </cell>
          <cell r="BC415" t="str">
            <v/>
          </cell>
          <cell r="BD415" t="str">
            <v/>
          </cell>
          <cell r="BE415" t="str">
            <v/>
          </cell>
          <cell r="BF415" t="str">
            <v/>
          </cell>
          <cell r="BG415" t="str">
            <v/>
          </cell>
          <cell r="BH415" t="str">
            <v/>
          </cell>
          <cell r="BI415" t="str">
            <v/>
          </cell>
          <cell r="BJ415" t="str">
            <v/>
          </cell>
        </row>
        <row r="416">
          <cell r="A416" t="str">
            <v>RJ6</v>
          </cell>
          <cell r="B416" t="str">
            <v>Q08</v>
          </cell>
          <cell r="C416" t="str">
            <v/>
          </cell>
          <cell r="D416" t="str">
            <v/>
          </cell>
          <cell r="E416">
            <v>0.97536074053906885</v>
          </cell>
          <cell r="F416" t="str">
            <v/>
          </cell>
          <cell r="G416" t="str">
            <v/>
          </cell>
          <cell r="H416" t="str">
            <v/>
          </cell>
          <cell r="J416" t="str">
            <v/>
          </cell>
          <cell r="K416" t="str">
            <v/>
          </cell>
          <cell r="L416" t="str">
            <v/>
          </cell>
          <cell r="M416">
            <v>3770</v>
          </cell>
          <cell r="N416" t="str">
            <v/>
          </cell>
          <cell r="Q416">
            <v>1</v>
          </cell>
          <cell r="R416">
            <v>1</v>
          </cell>
          <cell r="S416" t="str">
            <v/>
          </cell>
          <cell r="X416" t="str">
            <v/>
          </cell>
          <cell r="Y416" t="str">
            <v/>
          </cell>
          <cell r="Z416" t="str">
            <v/>
          </cell>
          <cell r="AB416">
            <v>1</v>
          </cell>
          <cell r="AD416" t="str">
            <v/>
          </cell>
          <cell r="AE416" t="str">
            <v/>
          </cell>
          <cell r="AF416" t="str">
            <v/>
          </cell>
          <cell r="AG416">
            <v>2.4447421299397188E-2</v>
          </cell>
          <cell r="AH416">
            <v>2.3333333333333335</v>
          </cell>
          <cell r="AI416" t="str">
            <v/>
          </cell>
          <cell r="AJ416" t="str">
            <v/>
          </cell>
          <cell r="AK416" t="str">
            <v/>
          </cell>
          <cell r="AL416" t="str">
            <v/>
          </cell>
          <cell r="AM416" t="str">
            <v/>
          </cell>
          <cell r="AN416" t="str">
            <v/>
          </cell>
          <cell r="AO416">
            <v>-5847</v>
          </cell>
          <cell r="AQ416" t="str">
            <v/>
          </cell>
          <cell r="AR416" t="str">
            <v/>
          </cell>
          <cell r="AS416" t="str">
            <v/>
          </cell>
          <cell r="AU416" t="str">
            <v/>
          </cell>
          <cell r="AV416" t="str">
            <v/>
          </cell>
          <cell r="AW416" t="str">
            <v/>
          </cell>
          <cell r="AX416" t="str">
            <v/>
          </cell>
          <cell r="AY416" t="str">
            <v/>
          </cell>
          <cell r="AZ416" t="str">
            <v/>
          </cell>
          <cell r="BA416" t="str">
            <v/>
          </cell>
          <cell r="BB416" t="str">
            <v/>
          </cell>
          <cell r="BC416" t="str">
            <v/>
          </cell>
          <cell r="BD416" t="str">
            <v/>
          </cell>
          <cell r="BE416" t="str">
            <v/>
          </cell>
          <cell r="BF416" t="str">
            <v/>
          </cell>
          <cell r="BG416" t="str">
            <v/>
          </cell>
          <cell r="BH416" t="str">
            <v/>
          </cell>
          <cell r="BI416" t="str">
            <v/>
          </cell>
          <cell r="BJ416" t="str">
            <v/>
          </cell>
        </row>
        <row r="417">
          <cell r="A417" t="str">
            <v>RJ7</v>
          </cell>
          <cell r="B417" t="str">
            <v>Q08</v>
          </cell>
          <cell r="C417" t="str">
            <v/>
          </cell>
          <cell r="D417" t="str">
            <v/>
          </cell>
          <cell r="E417">
            <v>0.96779989937468558</v>
          </cell>
          <cell r="F417" t="str">
            <v/>
          </cell>
          <cell r="G417" t="str">
            <v/>
          </cell>
          <cell r="H417" t="str">
            <v/>
          </cell>
          <cell r="J417" t="str">
            <v/>
          </cell>
          <cell r="K417" t="str">
            <v/>
          </cell>
          <cell r="L417" t="str">
            <v/>
          </cell>
          <cell r="M417">
            <v>4525</v>
          </cell>
          <cell r="N417" t="str">
            <v/>
          </cell>
          <cell r="Q417">
            <v>1</v>
          </cell>
          <cell r="R417">
            <v>1</v>
          </cell>
          <cell r="S417" t="str">
            <v/>
          </cell>
          <cell r="X417" t="str">
            <v/>
          </cell>
          <cell r="Y417" t="str">
            <v/>
          </cell>
          <cell r="Z417" t="str">
            <v/>
          </cell>
          <cell r="AB417">
            <v>0.9334763948497854</v>
          </cell>
          <cell r="AD417" t="str">
            <v/>
          </cell>
          <cell r="AE417" t="str">
            <v/>
          </cell>
          <cell r="AF417" t="str">
            <v/>
          </cell>
          <cell r="AG417">
            <v>1.7301905717151456E-2</v>
          </cell>
          <cell r="AH417">
            <v>3</v>
          </cell>
          <cell r="AI417" t="str">
            <v/>
          </cell>
          <cell r="AJ417" t="str">
            <v/>
          </cell>
          <cell r="AK417" t="str">
            <v/>
          </cell>
          <cell r="AL417" t="str">
            <v/>
          </cell>
          <cell r="AM417" t="str">
            <v/>
          </cell>
          <cell r="AN417" t="str">
            <v/>
          </cell>
          <cell r="AO417">
            <v>-33569</v>
          </cell>
          <cell r="AQ417" t="str">
            <v/>
          </cell>
          <cell r="AR417" t="str">
            <v/>
          </cell>
          <cell r="AS417" t="str">
            <v/>
          </cell>
          <cell r="AU417" t="str">
            <v/>
          </cell>
          <cell r="AV417" t="str">
            <v/>
          </cell>
          <cell r="AW417" t="str">
            <v/>
          </cell>
          <cell r="AX417" t="str">
            <v/>
          </cell>
          <cell r="AY417" t="str">
            <v/>
          </cell>
          <cell r="AZ417" t="str">
            <v/>
          </cell>
          <cell r="BA417" t="str">
            <v/>
          </cell>
          <cell r="BB417" t="str">
            <v/>
          </cell>
          <cell r="BC417" t="str">
            <v/>
          </cell>
          <cell r="BD417" t="str">
            <v/>
          </cell>
          <cell r="BE417" t="str">
            <v/>
          </cell>
          <cell r="BF417" t="str">
            <v/>
          </cell>
          <cell r="BG417" t="str">
            <v/>
          </cell>
          <cell r="BH417" t="str">
            <v/>
          </cell>
          <cell r="BI417" t="str">
            <v/>
          </cell>
          <cell r="BJ417" t="str">
            <v/>
          </cell>
        </row>
        <row r="418">
          <cell r="A418" t="str">
            <v>RJ8</v>
          </cell>
          <cell r="B418" t="str">
            <v>Q21</v>
          </cell>
          <cell r="C418" t="str">
            <v/>
          </cell>
          <cell r="D418" t="str">
            <v/>
          </cell>
          <cell r="E418" t="str">
            <v/>
          </cell>
          <cell r="F418" t="str">
            <v/>
          </cell>
          <cell r="G418" t="str">
            <v/>
          </cell>
          <cell r="H418" t="str">
            <v/>
          </cell>
          <cell r="J418" t="str">
            <v/>
          </cell>
          <cell r="K418" t="str">
            <v/>
          </cell>
          <cell r="L418" t="str">
            <v/>
          </cell>
          <cell r="M418" t="str">
            <v/>
          </cell>
          <cell r="N418" t="str">
            <v/>
          </cell>
          <cell r="Q418" t="str">
            <v/>
          </cell>
          <cell r="R418" t="str">
            <v/>
          </cell>
          <cell r="S418" t="str">
            <v/>
          </cell>
          <cell r="X418" t="str">
            <v/>
          </cell>
          <cell r="Y418" t="str">
            <v/>
          </cell>
          <cell r="Z418" t="str">
            <v/>
          </cell>
          <cell r="AB418" t="str">
            <v/>
          </cell>
          <cell r="AD418" t="str">
            <v/>
          </cell>
          <cell r="AE418" t="str">
            <v/>
          </cell>
          <cell r="AF418" t="str">
            <v/>
          </cell>
          <cell r="AG418">
            <v>0</v>
          </cell>
          <cell r="AH418" t="str">
            <v/>
          </cell>
          <cell r="AI418" t="str">
            <v/>
          </cell>
          <cell r="AJ418" t="str">
            <v/>
          </cell>
          <cell r="AK418" t="str">
            <v/>
          </cell>
          <cell r="AL418" t="str">
            <v/>
          </cell>
          <cell r="AM418" t="str">
            <v/>
          </cell>
          <cell r="AN418" t="str">
            <v/>
          </cell>
          <cell r="AO418">
            <v>21</v>
          </cell>
          <cell r="AQ418" t="str">
            <v/>
          </cell>
          <cell r="AR418" t="str">
            <v/>
          </cell>
          <cell r="AS418" t="str">
            <v/>
          </cell>
          <cell r="AU418" t="str">
            <v/>
          </cell>
          <cell r="AV418" t="str">
            <v/>
          </cell>
          <cell r="AW418" t="str">
            <v/>
          </cell>
          <cell r="AX418" t="str">
            <v/>
          </cell>
          <cell r="AY418" t="str">
            <v/>
          </cell>
          <cell r="AZ418" t="str">
            <v/>
          </cell>
          <cell r="BA418" t="str">
            <v/>
          </cell>
          <cell r="BB418" t="str">
            <v/>
          </cell>
          <cell r="BC418" t="str">
            <v/>
          </cell>
          <cell r="BD418" t="str">
            <v/>
          </cell>
          <cell r="BE418" t="str">
            <v/>
          </cell>
          <cell r="BF418" t="str">
            <v/>
          </cell>
          <cell r="BG418" t="str">
            <v/>
          </cell>
          <cell r="BH418" t="str">
            <v/>
          </cell>
          <cell r="BI418" t="str">
            <v/>
          </cell>
          <cell r="BJ418" t="str">
            <v/>
          </cell>
        </row>
        <row r="419">
          <cell r="A419" t="str">
            <v>RJ9</v>
          </cell>
          <cell r="B419" t="str">
            <v>Q21</v>
          </cell>
          <cell r="C419">
            <v>0.75037147102526003</v>
          </cell>
          <cell r="D419">
            <v>0.88347737671581084</v>
          </cell>
          <cell r="E419" t="str">
            <v/>
          </cell>
          <cell r="F419" t="str">
            <v/>
          </cell>
          <cell r="G419" t="str">
            <v/>
          </cell>
          <cell r="H419" t="str">
            <v/>
          </cell>
          <cell r="J419" t="str">
            <v/>
          </cell>
          <cell r="K419" t="str">
            <v/>
          </cell>
          <cell r="L419" t="str">
            <v/>
          </cell>
          <cell r="M419" t="str">
            <v/>
          </cell>
          <cell r="N419" t="str">
            <v/>
          </cell>
          <cell r="Q419" t="str">
            <v/>
          </cell>
          <cell r="R419" t="str">
            <v/>
          </cell>
          <cell r="S419" t="str">
            <v/>
          </cell>
          <cell r="X419" t="str">
            <v/>
          </cell>
          <cell r="Y419" t="str">
            <v/>
          </cell>
          <cell r="Z419" t="str">
            <v/>
          </cell>
          <cell r="AB419" t="str">
            <v/>
          </cell>
          <cell r="AD419" t="str">
            <v/>
          </cell>
          <cell r="AE419" t="str">
            <v/>
          </cell>
          <cell r="AF419" t="str">
            <v/>
          </cell>
          <cell r="AG419" t="str">
            <v/>
          </cell>
          <cell r="AH419" t="str">
            <v/>
          </cell>
          <cell r="AI419" t="str">
            <v/>
          </cell>
          <cell r="AJ419" t="str">
            <v/>
          </cell>
          <cell r="AK419" t="str">
            <v/>
          </cell>
          <cell r="AL419" t="str">
            <v/>
          </cell>
          <cell r="AM419" t="str">
            <v/>
          </cell>
          <cell r="AN419" t="str">
            <v/>
          </cell>
          <cell r="AO419">
            <v>32</v>
          </cell>
          <cell r="AQ419" t="str">
            <v/>
          </cell>
          <cell r="AR419" t="str">
            <v/>
          </cell>
          <cell r="AS419" t="str">
            <v/>
          </cell>
          <cell r="AU419" t="str">
            <v/>
          </cell>
          <cell r="AV419" t="str">
            <v/>
          </cell>
          <cell r="AW419" t="str">
            <v/>
          </cell>
          <cell r="AX419" t="str">
            <v/>
          </cell>
          <cell r="AY419" t="str">
            <v/>
          </cell>
          <cell r="AZ419" t="str">
            <v/>
          </cell>
          <cell r="BA419" t="str">
            <v/>
          </cell>
          <cell r="BB419" t="str">
            <v/>
          </cell>
          <cell r="BC419" t="str">
            <v/>
          </cell>
          <cell r="BD419" t="str">
            <v/>
          </cell>
          <cell r="BE419" t="str">
            <v/>
          </cell>
          <cell r="BF419" t="str">
            <v/>
          </cell>
          <cell r="BG419" t="str">
            <v/>
          </cell>
          <cell r="BH419" t="str">
            <v/>
          </cell>
          <cell r="BI419" t="str">
            <v/>
          </cell>
          <cell r="BJ419" t="str">
            <v/>
          </cell>
        </row>
        <row r="420">
          <cell r="A420" t="str">
            <v>RJC</v>
          </cell>
          <cell r="B420" t="str">
            <v>Q28</v>
          </cell>
          <cell r="C420" t="str">
            <v/>
          </cell>
          <cell r="D420" t="str">
            <v/>
          </cell>
          <cell r="E420">
            <v>0.98682501391723887</v>
          </cell>
          <cell r="F420" t="str">
            <v/>
          </cell>
          <cell r="G420" t="str">
            <v/>
          </cell>
          <cell r="H420" t="str">
            <v/>
          </cell>
          <cell r="J420" t="str">
            <v/>
          </cell>
          <cell r="K420" t="str">
            <v/>
          </cell>
          <cell r="L420" t="str">
            <v/>
          </cell>
          <cell r="M420">
            <v>3762</v>
          </cell>
          <cell r="N420" t="str">
            <v/>
          </cell>
          <cell r="Q420">
            <v>0.98528209321340965</v>
          </cell>
          <cell r="R420">
            <v>1</v>
          </cell>
          <cell r="S420" t="str">
            <v/>
          </cell>
          <cell r="X420" t="str">
            <v/>
          </cell>
          <cell r="Y420" t="str">
            <v/>
          </cell>
          <cell r="Z420" t="str">
            <v/>
          </cell>
          <cell r="AB420">
            <v>1</v>
          </cell>
          <cell r="AD420" t="str">
            <v/>
          </cell>
          <cell r="AE420" t="str">
            <v/>
          </cell>
          <cell r="AF420" t="str">
            <v/>
          </cell>
          <cell r="AG420">
            <v>2.8960817717206135E-2</v>
          </cell>
          <cell r="AH420">
            <v>1</v>
          </cell>
          <cell r="AI420" t="str">
            <v/>
          </cell>
          <cell r="AJ420" t="str">
            <v/>
          </cell>
          <cell r="AK420" t="str">
            <v/>
          </cell>
          <cell r="AL420" t="str">
            <v/>
          </cell>
          <cell r="AM420" t="str">
            <v/>
          </cell>
          <cell r="AN420" t="str">
            <v/>
          </cell>
          <cell r="AO420">
            <v>-13827</v>
          </cell>
          <cell r="AQ420" t="str">
            <v/>
          </cell>
          <cell r="AR420" t="str">
            <v/>
          </cell>
          <cell r="AS420" t="str">
            <v/>
          </cell>
          <cell r="AU420" t="str">
            <v/>
          </cell>
          <cell r="AV420" t="str">
            <v/>
          </cell>
          <cell r="AW420" t="str">
            <v/>
          </cell>
          <cell r="AX420" t="str">
            <v/>
          </cell>
          <cell r="AY420" t="str">
            <v/>
          </cell>
          <cell r="AZ420" t="str">
            <v/>
          </cell>
          <cell r="BA420" t="str">
            <v/>
          </cell>
          <cell r="BB420" t="str">
            <v/>
          </cell>
          <cell r="BC420" t="str">
            <v/>
          </cell>
          <cell r="BD420" t="str">
            <v/>
          </cell>
          <cell r="BE420" t="str">
            <v/>
          </cell>
          <cell r="BF420" t="str">
            <v/>
          </cell>
          <cell r="BG420" t="str">
            <v/>
          </cell>
          <cell r="BH420" t="str">
            <v/>
          </cell>
          <cell r="BI420" t="str">
            <v/>
          </cell>
          <cell r="BJ420" t="str">
            <v/>
          </cell>
        </row>
        <row r="421">
          <cell r="A421" t="str">
            <v>RJD</v>
          </cell>
          <cell r="B421" t="str">
            <v>Q26</v>
          </cell>
          <cell r="C421" t="str">
            <v/>
          </cell>
          <cell r="D421" t="str">
            <v/>
          </cell>
          <cell r="E421">
            <v>0.96352583586626139</v>
          </cell>
          <cell r="F421" t="str">
            <v/>
          </cell>
          <cell r="G421" t="str">
            <v/>
          </cell>
          <cell r="H421" t="str">
            <v/>
          </cell>
          <cell r="J421" t="str">
            <v/>
          </cell>
          <cell r="K421" t="str">
            <v/>
          </cell>
          <cell r="L421" t="str">
            <v/>
          </cell>
          <cell r="M421">
            <v>3605</v>
          </cell>
          <cell r="N421" t="str">
            <v/>
          </cell>
          <cell r="Q421">
            <v>1</v>
          </cell>
          <cell r="R421">
            <v>1</v>
          </cell>
          <cell r="S421" t="str">
            <v/>
          </cell>
          <cell r="X421" t="str">
            <v/>
          </cell>
          <cell r="Y421" t="str">
            <v/>
          </cell>
          <cell r="Z421" t="str">
            <v/>
          </cell>
          <cell r="AB421">
            <v>0.88235294117647056</v>
          </cell>
          <cell r="AD421" t="str">
            <v/>
          </cell>
          <cell r="AE421" t="str">
            <v/>
          </cell>
          <cell r="AF421" t="str">
            <v/>
          </cell>
          <cell r="AG421">
            <v>1.9512195121951219E-2</v>
          </cell>
          <cell r="AH421">
            <v>0.66666666666666663</v>
          </cell>
          <cell r="AI421" t="str">
            <v/>
          </cell>
          <cell r="AJ421" t="str">
            <v/>
          </cell>
          <cell r="AK421" t="str">
            <v/>
          </cell>
          <cell r="AL421" t="str">
            <v/>
          </cell>
          <cell r="AM421" t="str">
            <v/>
          </cell>
          <cell r="AN421" t="str">
            <v/>
          </cell>
          <cell r="AO421">
            <v>478</v>
          </cell>
          <cell r="AQ421" t="str">
            <v/>
          </cell>
          <cell r="AR421" t="str">
            <v/>
          </cell>
          <cell r="AS421" t="str">
            <v/>
          </cell>
          <cell r="AU421" t="str">
            <v/>
          </cell>
          <cell r="AV421" t="str">
            <v/>
          </cell>
          <cell r="AW421" t="str">
            <v/>
          </cell>
          <cell r="AX421" t="str">
            <v/>
          </cell>
          <cell r="AY421" t="str">
            <v/>
          </cell>
          <cell r="AZ421" t="str">
            <v/>
          </cell>
          <cell r="BA421" t="str">
            <v/>
          </cell>
          <cell r="BB421" t="str">
            <v/>
          </cell>
          <cell r="BC421" t="str">
            <v/>
          </cell>
          <cell r="BD421" t="str">
            <v/>
          </cell>
          <cell r="BE421" t="str">
            <v/>
          </cell>
          <cell r="BF421" t="str">
            <v/>
          </cell>
          <cell r="BG421" t="str">
            <v/>
          </cell>
          <cell r="BH421" t="str">
            <v/>
          </cell>
          <cell r="BI421" t="str">
            <v/>
          </cell>
          <cell r="BJ421" t="str">
            <v/>
          </cell>
        </row>
        <row r="422">
          <cell r="A422" t="str">
            <v>RJE</v>
          </cell>
          <cell r="B422" t="str">
            <v>Q26</v>
          </cell>
          <cell r="C422" t="str">
            <v/>
          </cell>
          <cell r="D422" t="str">
            <v/>
          </cell>
          <cell r="E422">
            <v>0.9853522436642641</v>
          </cell>
          <cell r="F422" t="str">
            <v/>
          </cell>
          <cell r="G422" t="str">
            <v/>
          </cell>
          <cell r="H422" t="str">
            <v/>
          </cell>
          <cell r="J422" t="str">
            <v/>
          </cell>
          <cell r="K422" t="str">
            <v/>
          </cell>
          <cell r="L422" t="str">
            <v/>
          </cell>
          <cell r="M422">
            <v>5632</v>
          </cell>
          <cell r="N422" t="str">
            <v/>
          </cell>
          <cell r="Q422">
            <v>1</v>
          </cell>
          <cell r="R422">
            <v>1</v>
          </cell>
          <cell r="S422" t="str">
            <v/>
          </cell>
          <cell r="X422" t="str">
            <v/>
          </cell>
          <cell r="Y422" t="str">
            <v/>
          </cell>
          <cell r="Z422" t="str">
            <v/>
          </cell>
          <cell r="AB422">
            <v>0.72627737226277367</v>
          </cell>
          <cell r="AD422" t="str">
            <v/>
          </cell>
          <cell r="AE422" t="str">
            <v/>
          </cell>
          <cell r="AF422" t="str">
            <v/>
          </cell>
          <cell r="AG422">
            <v>7.1476285905143627E-2</v>
          </cell>
          <cell r="AH422">
            <v>10.333333333333334</v>
          </cell>
          <cell r="AI422" t="str">
            <v/>
          </cell>
          <cell r="AJ422" t="str">
            <v/>
          </cell>
          <cell r="AK422" t="str">
            <v/>
          </cell>
          <cell r="AL422" t="str">
            <v/>
          </cell>
          <cell r="AM422" t="str">
            <v/>
          </cell>
          <cell r="AN422" t="str">
            <v/>
          </cell>
          <cell r="AO422">
            <v>-14985</v>
          </cell>
          <cell r="AQ422" t="str">
            <v/>
          </cell>
          <cell r="AR422" t="str">
            <v/>
          </cell>
          <cell r="AS422" t="str">
            <v/>
          </cell>
          <cell r="AU422" t="str">
            <v/>
          </cell>
          <cell r="AV422" t="str">
            <v/>
          </cell>
          <cell r="AW422" t="str">
            <v/>
          </cell>
          <cell r="AX422" t="str">
            <v/>
          </cell>
          <cell r="AY422" t="str">
            <v/>
          </cell>
          <cell r="AZ422" t="str">
            <v/>
          </cell>
          <cell r="BA422" t="str">
            <v/>
          </cell>
          <cell r="BB422" t="str">
            <v/>
          </cell>
          <cell r="BC422" t="str">
            <v/>
          </cell>
          <cell r="BD422" t="str">
            <v/>
          </cell>
          <cell r="BE422" t="str">
            <v/>
          </cell>
          <cell r="BF422" t="str">
            <v/>
          </cell>
          <cell r="BG422" t="str">
            <v/>
          </cell>
          <cell r="BH422" t="str">
            <v/>
          </cell>
          <cell r="BI422" t="str">
            <v/>
          </cell>
          <cell r="BJ422" t="str">
            <v/>
          </cell>
        </row>
        <row r="423">
          <cell r="A423" t="str">
            <v>RJF</v>
          </cell>
          <cell r="B423" t="str">
            <v>Q26</v>
          </cell>
          <cell r="C423" t="str">
            <v/>
          </cell>
          <cell r="D423" t="str">
            <v/>
          </cell>
          <cell r="E423">
            <v>0.98405164230112019</v>
          </cell>
          <cell r="F423" t="str">
            <v/>
          </cell>
          <cell r="G423" t="str">
            <v/>
          </cell>
          <cell r="H423" t="str">
            <v/>
          </cell>
          <cell r="J423" t="str">
            <v/>
          </cell>
          <cell r="K423" t="str">
            <v/>
          </cell>
          <cell r="L423" t="str">
            <v/>
          </cell>
          <cell r="M423">
            <v>3421</v>
          </cell>
          <cell r="N423" t="str">
            <v/>
          </cell>
          <cell r="Q423">
            <v>1</v>
          </cell>
          <cell r="R423">
            <v>1</v>
          </cell>
          <cell r="S423" t="str">
            <v/>
          </cell>
          <cell r="X423" t="str">
            <v/>
          </cell>
          <cell r="Y423" t="str">
            <v/>
          </cell>
          <cell r="Z423" t="str">
            <v/>
          </cell>
          <cell r="AB423">
            <v>1</v>
          </cell>
          <cell r="AD423" t="str">
            <v/>
          </cell>
          <cell r="AE423" t="str">
            <v/>
          </cell>
          <cell r="AF423" t="str">
            <v/>
          </cell>
          <cell r="AG423">
            <v>2.7334851936218679E-2</v>
          </cell>
          <cell r="AH423">
            <v>0.66666666666666663</v>
          </cell>
          <cell r="AI423" t="str">
            <v/>
          </cell>
          <cell r="AJ423" t="str">
            <v/>
          </cell>
          <cell r="AK423" t="str">
            <v/>
          </cell>
          <cell r="AL423" t="str">
            <v/>
          </cell>
          <cell r="AM423" t="str">
            <v/>
          </cell>
          <cell r="AN423" t="str">
            <v/>
          </cell>
          <cell r="AO423">
            <v>100</v>
          </cell>
          <cell r="AQ423" t="str">
            <v/>
          </cell>
          <cell r="AR423" t="str">
            <v/>
          </cell>
          <cell r="AS423" t="str">
            <v/>
          </cell>
          <cell r="AU423" t="str">
            <v/>
          </cell>
          <cell r="AV423" t="str">
            <v/>
          </cell>
          <cell r="AW423" t="str">
            <v/>
          </cell>
          <cell r="AX423" t="str">
            <v/>
          </cell>
          <cell r="AY423" t="str">
            <v/>
          </cell>
          <cell r="AZ423" t="str">
            <v/>
          </cell>
          <cell r="BA423" t="str">
            <v/>
          </cell>
          <cell r="BB423" t="str">
            <v/>
          </cell>
          <cell r="BC423" t="str">
            <v/>
          </cell>
          <cell r="BD423" t="str">
            <v/>
          </cell>
          <cell r="BE423" t="str">
            <v/>
          </cell>
          <cell r="BF423" t="str">
            <v/>
          </cell>
          <cell r="BG423" t="str">
            <v/>
          </cell>
          <cell r="BH423" t="str">
            <v/>
          </cell>
          <cell r="BI423" t="str">
            <v/>
          </cell>
          <cell r="BJ423" t="str">
            <v/>
          </cell>
        </row>
        <row r="424">
          <cell r="A424" t="str">
            <v>RJH</v>
          </cell>
          <cell r="B424" t="str">
            <v>Q27</v>
          </cell>
          <cell r="C424" t="str">
            <v/>
          </cell>
          <cell r="D424" t="str">
            <v/>
          </cell>
          <cell r="E424">
            <v>0.9568616877864653</v>
          </cell>
          <cell r="F424" t="str">
            <v/>
          </cell>
          <cell r="G424" t="str">
            <v/>
          </cell>
          <cell r="H424" t="str">
            <v/>
          </cell>
          <cell r="J424" t="str">
            <v/>
          </cell>
          <cell r="K424" t="str">
            <v/>
          </cell>
          <cell r="L424" t="str">
            <v/>
          </cell>
          <cell r="M424">
            <v>3279</v>
          </cell>
          <cell r="N424" t="str">
            <v/>
          </cell>
          <cell r="Q424">
            <v>1</v>
          </cell>
          <cell r="R424">
            <v>1</v>
          </cell>
          <cell r="S424" t="str">
            <v/>
          </cell>
          <cell r="X424" t="str">
            <v/>
          </cell>
          <cell r="Y424" t="str">
            <v/>
          </cell>
          <cell r="Z424" t="str">
            <v/>
          </cell>
          <cell r="AB424">
            <v>0.98496240601503759</v>
          </cell>
          <cell r="AD424" t="str">
            <v/>
          </cell>
          <cell r="AE424" t="str">
            <v/>
          </cell>
          <cell r="AF424" t="str">
            <v/>
          </cell>
          <cell r="AG424">
            <v>3.8867924528301886E-2</v>
          </cell>
          <cell r="AH424">
            <v>3.3333333333333335</v>
          </cell>
          <cell r="AI424" t="str">
            <v/>
          </cell>
          <cell r="AJ424" t="str">
            <v/>
          </cell>
          <cell r="AK424" t="str">
            <v/>
          </cell>
          <cell r="AL424" t="str">
            <v/>
          </cell>
          <cell r="AM424" t="str">
            <v/>
          </cell>
          <cell r="AN424" t="str">
            <v/>
          </cell>
          <cell r="AO424">
            <v>-5972</v>
          </cell>
          <cell r="AQ424" t="str">
            <v/>
          </cell>
          <cell r="AR424" t="str">
            <v/>
          </cell>
          <cell r="AS424" t="str">
            <v/>
          </cell>
          <cell r="AU424" t="str">
            <v/>
          </cell>
          <cell r="AV424" t="str">
            <v/>
          </cell>
          <cell r="AW424" t="str">
            <v/>
          </cell>
          <cell r="AX424" t="str">
            <v/>
          </cell>
          <cell r="AY424" t="str">
            <v/>
          </cell>
          <cell r="AZ424" t="str">
            <v/>
          </cell>
          <cell r="BA424" t="str">
            <v/>
          </cell>
          <cell r="BB424" t="str">
            <v/>
          </cell>
          <cell r="BC424" t="str">
            <v/>
          </cell>
          <cell r="BD424" t="str">
            <v/>
          </cell>
          <cell r="BE424" t="str">
            <v/>
          </cell>
          <cell r="BF424" t="str">
            <v/>
          </cell>
          <cell r="BG424" t="str">
            <v/>
          </cell>
          <cell r="BH424" t="str">
            <v/>
          </cell>
          <cell r="BI424" t="str">
            <v/>
          </cell>
          <cell r="BJ424" t="str">
            <v/>
          </cell>
        </row>
        <row r="425">
          <cell r="A425" t="str">
            <v>RJL</v>
          </cell>
          <cell r="B425" t="str">
            <v>Q11</v>
          </cell>
          <cell r="C425" t="str">
            <v/>
          </cell>
          <cell r="D425" t="str">
            <v/>
          </cell>
          <cell r="E425">
            <v>0.98068137318887871</v>
          </cell>
          <cell r="F425" t="str">
            <v/>
          </cell>
          <cell r="G425" t="str">
            <v/>
          </cell>
          <cell r="H425" t="str">
            <v/>
          </cell>
          <cell r="J425" t="str">
            <v/>
          </cell>
          <cell r="K425" t="str">
            <v/>
          </cell>
          <cell r="L425" t="str">
            <v/>
          </cell>
          <cell r="M425">
            <v>6453</v>
          </cell>
          <cell r="N425" t="str">
            <v/>
          </cell>
          <cell r="Q425">
            <v>1</v>
          </cell>
          <cell r="R425">
            <v>1</v>
          </cell>
          <cell r="S425" t="str">
            <v/>
          </cell>
          <cell r="X425" t="str">
            <v/>
          </cell>
          <cell r="Y425" t="str">
            <v/>
          </cell>
          <cell r="Z425" t="str">
            <v/>
          </cell>
          <cell r="AB425">
            <v>1</v>
          </cell>
          <cell r="AD425" t="str">
            <v/>
          </cell>
          <cell r="AE425" t="str">
            <v/>
          </cell>
          <cell r="AF425" t="str">
            <v/>
          </cell>
          <cell r="AG425">
            <v>1.3471502590673576E-2</v>
          </cell>
          <cell r="AH425">
            <v>2.3333333333333335</v>
          </cell>
          <cell r="AI425" t="str">
            <v/>
          </cell>
          <cell r="AJ425" t="str">
            <v/>
          </cell>
          <cell r="AK425" t="str">
            <v/>
          </cell>
          <cell r="AL425" t="str">
            <v/>
          </cell>
          <cell r="AM425" t="str">
            <v/>
          </cell>
          <cell r="AN425" t="str">
            <v/>
          </cell>
          <cell r="AO425">
            <v>0</v>
          </cell>
          <cell r="AQ425" t="str">
            <v/>
          </cell>
          <cell r="AR425" t="str">
            <v/>
          </cell>
          <cell r="AS425" t="str">
            <v/>
          </cell>
          <cell r="AU425" t="str">
            <v/>
          </cell>
          <cell r="AV425" t="str">
            <v/>
          </cell>
          <cell r="AW425" t="str">
            <v/>
          </cell>
          <cell r="AX425" t="str">
            <v/>
          </cell>
          <cell r="AY425" t="str">
            <v/>
          </cell>
          <cell r="AZ425" t="str">
            <v/>
          </cell>
          <cell r="BA425" t="str">
            <v/>
          </cell>
          <cell r="BB425" t="str">
            <v/>
          </cell>
          <cell r="BC425" t="str">
            <v/>
          </cell>
          <cell r="BD425" t="str">
            <v/>
          </cell>
          <cell r="BE425" t="str">
            <v/>
          </cell>
          <cell r="BF425" t="str">
            <v/>
          </cell>
          <cell r="BG425" t="str">
            <v/>
          </cell>
          <cell r="BH425" t="str">
            <v/>
          </cell>
          <cell r="BI425" t="str">
            <v/>
          </cell>
          <cell r="BJ425" t="str">
            <v/>
          </cell>
        </row>
        <row r="426">
          <cell r="A426" t="str">
            <v>RJN</v>
          </cell>
          <cell r="B426" t="str">
            <v>Q15</v>
          </cell>
          <cell r="C426" t="str">
            <v/>
          </cell>
          <cell r="D426" t="str">
            <v/>
          </cell>
          <cell r="E426">
            <v>0.99095022624434392</v>
          </cell>
          <cell r="F426" t="str">
            <v/>
          </cell>
          <cell r="G426" t="str">
            <v/>
          </cell>
          <cell r="H426" t="str">
            <v/>
          </cell>
          <cell r="J426" t="str">
            <v/>
          </cell>
          <cell r="K426" t="str">
            <v/>
          </cell>
          <cell r="L426" t="str">
            <v/>
          </cell>
          <cell r="M426">
            <v>2345</v>
          </cell>
          <cell r="N426" t="str">
            <v/>
          </cell>
          <cell r="Q426">
            <v>1</v>
          </cell>
          <cell r="R426">
            <v>1</v>
          </cell>
          <cell r="S426" t="str">
            <v/>
          </cell>
          <cell r="X426" t="str">
            <v/>
          </cell>
          <cell r="Y426" t="str">
            <v/>
          </cell>
          <cell r="Z426" t="str">
            <v/>
          </cell>
          <cell r="AB426">
            <v>0.98245614035087714</v>
          </cell>
          <cell r="AD426" t="str">
            <v/>
          </cell>
          <cell r="AE426" t="str">
            <v/>
          </cell>
          <cell r="AF426" t="str">
            <v/>
          </cell>
          <cell r="AG426">
            <v>1.2037037037037037E-2</v>
          </cell>
          <cell r="AH426">
            <v>2.6666666666666665</v>
          </cell>
          <cell r="AI426" t="str">
            <v/>
          </cell>
          <cell r="AJ426" t="str">
            <v/>
          </cell>
          <cell r="AK426" t="str">
            <v/>
          </cell>
          <cell r="AL426" t="str">
            <v/>
          </cell>
          <cell r="AM426" t="str">
            <v/>
          </cell>
          <cell r="AN426" t="str">
            <v/>
          </cell>
          <cell r="AO426">
            <v>12</v>
          </cell>
          <cell r="AQ426" t="str">
            <v/>
          </cell>
          <cell r="AR426" t="str">
            <v/>
          </cell>
          <cell r="AS426" t="str">
            <v/>
          </cell>
          <cell r="AU426" t="str">
            <v/>
          </cell>
          <cell r="AV426" t="str">
            <v/>
          </cell>
          <cell r="AW426" t="str">
            <v/>
          </cell>
          <cell r="AX426" t="str">
            <v/>
          </cell>
          <cell r="AY426" t="str">
            <v/>
          </cell>
          <cell r="AZ426" t="str">
            <v/>
          </cell>
          <cell r="BA426" t="str">
            <v/>
          </cell>
          <cell r="BB426" t="str">
            <v/>
          </cell>
          <cell r="BC426" t="str">
            <v/>
          </cell>
          <cell r="BD426" t="str">
            <v/>
          </cell>
          <cell r="BE426" t="str">
            <v/>
          </cell>
          <cell r="BF426" t="str">
            <v/>
          </cell>
          <cell r="BG426" t="str">
            <v/>
          </cell>
          <cell r="BH426" t="str">
            <v/>
          </cell>
          <cell r="BI426" t="str">
            <v/>
          </cell>
          <cell r="BJ426" t="str">
            <v/>
          </cell>
        </row>
        <row r="427">
          <cell r="A427" t="str">
            <v>RJR</v>
          </cell>
          <cell r="B427" t="str">
            <v>Q15</v>
          </cell>
          <cell r="C427" t="str">
            <v/>
          </cell>
          <cell r="D427" t="str">
            <v/>
          </cell>
          <cell r="E427">
            <v>0.98022229486760382</v>
          </cell>
          <cell r="F427" t="str">
            <v/>
          </cell>
          <cell r="G427" t="str">
            <v/>
          </cell>
          <cell r="H427" t="str">
            <v/>
          </cell>
          <cell r="J427" t="str">
            <v/>
          </cell>
          <cell r="K427" t="str">
            <v/>
          </cell>
          <cell r="L427" t="str">
            <v/>
          </cell>
          <cell r="M427">
            <v>3102</v>
          </cell>
          <cell r="N427" t="str">
            <v/>
          </cell>
          <cell r="Q427">
            <v>1</v>
          </cell>
          <cell r="R427">
            <v>1</v>
          </cell>
          <cell r="S427" t="str">
            <v/>
          </cell>
          <cell r="X427" t="str">
            <v/>
          </cell>
          <cell r="Y427" t="str">
            <v/>
          </cell>
          <cell r="Z427" t="str">
            <v/>
          </cell>
          <cell r="AB427">
            <v>1</v>
          </cell>
          <cell r="AD427" t="str">
            <v/>
          </cell>
          <cell r="AE427" t="str">
            <v/>
          </cell>
          <cell r="AF427" t="str">
            <v/>
          </cell>
          <cell r="AG427">
            <v>5.7513914656771803E-2</v>
          </cell>
          <cell r="AH427">
            <v>2.3333333333333335</v>
          </cell>
          <cell r="AI427" t="str">
            <v/>
          </cell>
          <cell r="AJ427" t="str">
            <v/>
          </cell>
          <cell r="AK427" t="str">
            <v/>
          </cell>
          <cell r="AL427" t="str">
            <v/>
          </cell>
          <cell r="AM427" t="str">
            <v/>
          </cell>
          <cell r="AN427" t="str">
            <v/>
          </cell>
          <cell r="AO427" t="str">
            <v/>
          </cell>
          <cell r="AQ427" t="str">
            <v/>
          </cell>
          <cell r="AR427" t="str">
            <v/>
          </cell>
          <cell r="AS427" t="str">
            <v/>
          </cell>
          <cell r="AU427" t="str">
            <v/>
          </cell>
          <cell r="AV427" t="str">
            <v/>
          </cell>
          <cell r="AW427" t="str">
            <v/>
          </cell>
          <cell r="AX427" t="str">
            <v/>
          </cell>
          <cell r="AY427" t="str">
            <v/>
          </cell>
          <cell r="AZ427" t="str">
            <v/>
          </cell>
          <cell r="BA427" t="str">
            <v/>
          </cell>
          <cell r="BB427" t="str">
            <v/>
          </cell>
          <cell r="BC427" t="str">
            <v/>
          </cell>
          <cell r="BD427" t="str">
            <v/>
          </cell>
          <cell r="BE427" t="str">
            <v/>
          </cell>
          <cell r="BF427" t="str">
            <v/>
          </cell>
          <cell r="BG427" t="str">
            <v/>
          </cell>
          <cell r="BH427" t="str">
            <v/>
          </cell>
          <cell r="BI427" t="str">
            <v/>
          </cell>
          <cell r="BJ427" t="str">
            <v/>
          </cell>
        </row>
        <row r="428">
          <cell r="A428" t="str">
            <v>RJX</v>
          </cell>
          <cell r="B428" t="str">
            <v>Q13</v>
          </cell>
          <cell r="C428" t="str">
            <v/>
          </cell>
          <cell r="D428" t="str">
            <v/>
          </cell>
          <cell r="E428" t="str">
            <v/>
          </cell>
          <cell r="F428" t="str">
            <v/>
          </cell>
          <cell r="G428" t="str">
            <v/>
          </cell>
          <cell r="H428" t="str">
            <v/>
          </cell>
          <cell r="J428" t="str">
            <v/>
          </cell>
          <cell r="K428" t="str">
            <v/>
          </cell>
          <cell r="L428" t="str">
            <v/>
          </cell>
          <cell r="M428" t="str">
            <v/>
          </cell>
          <cell r="N428" t="str">
            <v/>
          </cell>
          <cell r="Q428" t="str">
            <v/>
          </cell>
          <cell r="R428" t="str">
            <v/>
          </cell>
          <cell r="S428" t="str">
            <v/>
          </cell>
          <cell r="X428" t="str">
            <v/>
          </cell>
          <cell r="Y428" t="str">
            <v/>
          </cell>
          <cell r="Z428" t="str">
            <v/>
          </cell>
          <cell r="AB428" t="str">
            <v/>
          </cell>
          <cell r="AD428" t="str">
            <v/>
          </cell>
          <cell r="AE428" t="str">
            <v/>
          </cell>
          <cell r="AF428" t="str">
            <v/>
          </cell>
          <cell r="AG428">
            <v>0</v>
          </cell>
          <cell r="AH428" t="str">
            <v/>
          </cell>
          <cell r="AI428" t="str">
            <v/>
          </cell>
          <cell r="AJ428" t="str">
            <v/>
          </cell>
          <cell r="AK428" t="str">
            <v/>
          </cell>
          <cell r="AL428" t="str">
            <v/>
          </cell>
          <cell r="AM428" t="str">
            <v/>
          </cell>
          <cell r="AN428" t="str">
            <v/>
          </cell>
          <cell r="AO428">
            <v>83</v>
          </cell>
          <cell r="AQ428" t="str">
            <v/>
          </cell>
          <cell r="AR428" t="str">
            <v/>
          </cell>
          <cell r="AS428" t="str">
            <v/>
          </cell>
          <cell r="AU428" t="str">
            <v/>
          </cell>
          <cell r="AV428" t="str">
            <v/>
          </cell>
          <cell r="AW428" t="str">
            <v/>
          </cell>
          <cell r="AX428" t="str">
            <v/>
          </cell>
          <cell r="AY428" t="str">
            <v/>
          </cell>
          <cell r="AZ428" t="str">
            <v/>
          </cell>
          <cell r="BA428" t="str">
            <v/>
          </cell>
          <cell r="BB428" t="str">
            <v/>
          </cell>
          <cell r="BC428" t="str">
            <v/>
          </cell>
          <cell r="BD428" t="str">
            <v/>
          </cell>
          <cell r="BE428" t="str">
            <v/>
          </cell>
          <cell r="BF428" t="str">
            <v/>
          </cell>
          <cell r="BG428" t="str">
            <v/>
          </cell>
          <cell r="BH428" t="str">
            <v/>
          </cell>
          <cell r="BI428" t="str">
            <v/>
          </cell>
          <cell r="BJ428" t="str">
            <v/>
          </cell>
        </row>
        <row r="429">
          <cell r="A429" t="str">
            <v>RJZ</v>
          </cell>
          <cell r="B429" t="str">
            <v>Q07</v>
          </cell>
          <cell r="C429" t="str">
            <v/>
          </cell>
          <cell r="D429" t="str">
            <v/>
          </cell>
          <cell r="E429">
            <v>0.98670711035774827</v>
          </cell>
          <cell r="F429" t="str">
            <v/>
          </cell>
          <cell r="G429" t="str">
            <v/>
          </cell>
          <cell r="H429" t="str">
            <v/>
          </cell>
          <cell r="J429" t="str">
            <v/>
          </cell>
          <cell r="K429" t="str">
            <v/>
          </cell>
          <cell r="L429" t="str">
            <v/>
          </cell>
          <cell r="M429">
            <v>5328</v>
          </cell>
          <cell r="N429" t="str">
            <v/>
          </cell>
          <cell r="Q429">
            <v>1</v>
          </cell>
          <cell r="R429">
            <v>1</v>
          </cell>
          <cell r="S429" t="str">
            <v/>
          </cell>
          <cell r="X429" t="str">
            <v/>
          </cell>
          <cell r="Y429" t="str">
            <v/>
          </cell>
          <cell r="Z429" t="str">
            <v/>
          </cell>
          <cell r="AB429">
            <v>0.86524822695035464</v>
          </cell>
          <cell r="AD429" t="str">
            <v/>
          </cell>
          <cell r="AE429" t="str">
            <v/>
          </cell>
          <cell r="AF429" t="str">
            <v/>
          </cell>
          <cell r="AG429">
            <v>9.2615769712140177E-3</v>
          </cell>
          <cell r="AH429">
            <v>10.333333333333334</v>
          </cell>
          <cell r="AI429" t="str">
            <v/>
          </cell>
          <cell r="AJ429" t="str">
            <v/>
          </cell>
          <cell r="AK429" t="str">
            <v/>
          </cell>
          <cell r="AL429" t="str">
            <v/>
          </cell>
          <cell r="AM429" t="str">
            <v/>
          </cell>
          <cell r="AN429" t="str">
            <v/>
          </cell>
          <cell r="AO429">
            <v>122</v>
          </cell>
          <cell r="AQ429" t="str">
            <v/>
          </cell>
          <cell r="AR429" t="str">
            <v/>
          </cell>
          <cell r="AS429" t="str">
            <v/>
          </cell>
          <cell r="AU429" t="str">
            <v/>
          </cell>
          <cell r="AV429" t="str">
            <v/>
          </cell>
          <cell r="AW429" t="str">
            <v/>
          </cell>
          <cell r="AX429" t="str">
            <v/>
          </cell>
          <cell r="AY429" t="str">
            <v/>
          </cell>
          <cell r="AZ429" t="str">
            <v/>
          </cell>
          <cell r="BA429" t="str">
            <v/>
          </cell>
          <cell r="BB429" t="str">
            <v/>
          </cell>
          <cell r="BC429" t="str">
            <v/>
          </cell>
          <cell r="BD429" t="str">
            <v/>
          </cell>
          <cell r="BE429" t="str">
            <v/>
          </cell>
          <cell r="BF429" t="str">
            <v/>
          </cell>
          <cell r="BG429" t="str">
            <v/>
          </cell>
          <cell r="BH429" t="str">
            <v/>
          </cell>
          <cell r="BI429" t="str">
            <v/>
          </cell>
          <cell r="BJ429" t="str">
            <v/>
          </cell>
        </row>
        <row r="430">
          <cell r="A430" t="str">
            <v>RK5</v>
          </cell>
          <cell r="B430" t="str">
            <v>Q24</v>
          </cell>
          <cell r="C430" t="str">
            <v/>
          </cell>
          <cell r="D430" t="str">
            <v/>
          </cell>
          <cell r="E430">
            <v>0.98049792531120328</v>
          </cell>
          <cell r="F430" t="str">
            <v/>
          </cell>
          <cell r="G430" t="str">
            <v/>
          </cell>
          <cell r="H430" t="str">
            <v/>
          </cell>
          <cell r="J430" t="str">
            <v/>
          </cell>
          <cell r="K430" t="str">
            <v/>
          </cell>
          <cell r="L430" t="str">
            <v/>
          </cell>
          <cell r="M430">
            <v>5553</v>
          </cell>
          <cell r="N430" t="str">
            <v/>
          </cell>
          <cell r="Q430">
            <v>1</v>
          </cell>
          <cell r="R430">
            <v>1</v>
          </cell>
          <cell r="S430" t="str">
            <v/>
          </cell>
          <cell r="X430" t="str">
            <v/>
          </cell>
          <cell r="Y430" t="str">
            <v/>
          </cell>
          <cell r="Z430" t="str">
            <v/>
          </cell>
          <cell r="AB430">
            <v>0.97499999999999998</v>
          </cell>
          <cell r="AD430" t="str">
            <v/>
          </cell>
          <cell r="AE430" t="str">
            <v/>
          </cell>
          <cell r="AF430" t="str">
            <v/>
          </cell>
          <cell r="AG430">
            <v>2.208898706216472E-3</v>
          </cell>
          <cell r="AH430">
            <v>5.333333333333333</v>
          </cell>
          <cell r="AI430" t="str">
            <v/>
          </cell>
          <cell r="AJ430" t="str">
            <v/>
          </cell>
          <cell r="AK430" t="str">
            <v/>
          </cell>
          <cell r="AL430" t="str">
            <v/>
          </cell>
          <cell r="AM430" t="str">
            <v/>
          </cell>
          <cell r="AN430" t="str">
            <v/>
          </cell>
          <cell r="AO430">
            <v>1</v>
          </cell>
          <cell r="AQ430" t="str">
            <v/>
          </cell>
          <cell r="AR430" t="str">
            <v/>
          </cell>
          <cell r="AS430" t="str">
            <v/>
          </cell>
          <cell r="AU430" t="str">
            <v/>
          </cell>
          <cell r="AV430" t="str">
            <v/>
          </cell>
          <cell r="AW430" t="str">
            <v/>
          </cell>
          <cell r="AX430" t="str">
            <v/>
          </cell>
          <cell r="AY430" t="str">
            <v/>
          </cell>
          <cell r="AZ430" t="str">
            <v/>
          </cell>
          <cell r="BA430" t="str">
            <v/>
          </cell>
          <cell r="BB430" t="str">
            <v/>
          </cell>
          <cell r="BC430" t="str">
            <v/>
          </cell>
          <cell r="BD430" t="str">
            <v/>
          </cell>
          <cell r="BE430" t="str">
            <v/>
          </cell>
          <cell r="BF430" t="str">
            <v/>
          </cell>
          <cell r="BG430" t="str">
            <v/>
          </cell>
          <cell r="BH430" t="str">
            <v/>
          </cell>
          <cell r="BI430" t="str">
            <v/>
          </cell>
          <cell r="BJ430" t="str">
            <v/>
          </cell>
        </row>
        <row r="431">
          <cell r="A431" t="str">
            <v>RK9</v>
          </cell>
          <cell r="B431" t="str">
            <v>Q21</v>
          </cell>
          <cell r="C431" t="str">
            <v/>
          </cell>
          <cell r="D431" t="str">
            <v/>
          </cell>
          <cell r="E431">
            <v>0.94992394992394991</v>
          </cell>
          <cell r="F431" t="str">
            <v/>
          </cell>
          <cell r="G431" t="str">
            <v/>
          </cell>
          <cell r="H431" t="str">
            <v/>
          </cell>
          <cell r="J431" t="str">
            <v/>
          </cell>
          <cell r="K431" t="str">
            <v/>
          </cell>
          <cell r="L431" t="str">
            <v/>
          </cell>
          <cell r="M431">
            <v>9053</v>
          </cell>
          <cell r="N431" t="str">
            <v/>
          </cell>
          <cell r="Q431">
            <v>1</v>
          </cell>
          <cell r="R431">
            <v>1</v>
          </cell>
          <cell r="S431" t="str">
            <v/>
          </cell>
          <cell r="X431" t="str">
            <v/>
          </cell>
          <cell r="Y431" t="str">
            <v/>
          </cell>
          <cell r="Z431" t="str">
            <v/>
          </cell>
          <cell r="AB431">
            <v>1</v>
          </cell>
          <cell r="AD431" t="str">
            <v/>
          </cell>
          <cell r="AE431" t="str">
            <v/>
          </cell>
          <cell r="AF431" t="str">
            <v/>
          </cell>
          <cell r="AG431">
            <v>2.7334851936218679E-2</v>
          </cell>
          <cell r="AH431">
            <v>8.3333333333333339</v>
          </cell>
          <cell r="AI431" t="str">
            <v/>
          </cell>
          <cell r="AJ431" t="str">
            <v/>
          </cell>
          <cell r="AK431" t="str">
            <v/>
          </cell>
          <cell r="AL431" t="str">
            <v/>
          </cell>
          <cell r="AM431" t="str">
            <v/>
          </cell>
          <cell r="AN431" t="str">
            <v/>
          </cell>
          <cell r="AO431">
            <v>-1932</v>
          </cell>
          <cell r="AQ431" t="str">
            <v/>
          </cell>
          <cell r="AR431" t="str">
            <v/>
          </cell>
          <cell r="AS431" t="str">
            <v/>
          </cell>
          <cell r="AU431" t="str">
            <v/>
          </cell>
          <cell r="AV431" t="str">
            <v/>
          </cell>
          <cell r="AW431" t="str">
            <v/>
          </cell>
          <cell r="AX431" t="str">
            <v/>
          </cell>
          <cell r="AY431" t="str">
            <v/>
          </cell>
          <cell r="AZ431" t="str">
            <v/>
          </cell>
          <cell r="BA431" t="str">
            <v/>
          </cell>
          <cell r="BB431" t="str">
            <v/>
          </cell>
          <cell r="BC431" t="str">
            <v/>
          </cell>
          <cell r="BD431" t="str">
            <v/>
          </cell>
          <cell r="BE431" t="str">
            <v/>
          </cell>
          <cell r="BF431" t="str">
            <v/>
          </cell>
          <cell r="BG431" t="str">
            <v/>
          </cell>
          <cell r="BH431" t="str">
            <v/>
          </cell>
          <cell r="BI431" t="str">
            <v/>
          </cell>
          <cell r="BJ431" t="str">
            <v/>
          </cell>
        </row>
        <row r="432">
          <cell r="A432" t="str">
            <v>RKA</v>
          </cell>
          <cell r="B432" t="str">
            <v>Q27</v>
          </cell>
          <cell r="C432">
            <v>0.68090859924283398</v>
          </cell>
          <cell r="D432">
            <v>0.8293532338308458</v>
          </cell>
          <cell r="E432" t="str">
            <v/>
          </cell>
          <cell r="F432" t="str">
            <v/>
          </cell>
          <cell r="G432" t="str">
            <v/>
          </cell>
          <cell r="H432" t="str">
            <v/>
          </cell>
          <cell r="J432" t="str">
            <v/>
          </cell>
          <cell r="K432" t="str">
            <v/>
          </cell>
          <cell r="L432" t="str">
            <v/>
          </cell>
          <cell r="M432" t="str">
            <v/>
          </cell>
          <cell r="N432" t="str">
            <v/>
          </cell>
          <cell r="Q432" t="str">
            <v/>
          </cell>
          <cell r="R432" t="str">
            <v/>
          </cell>
          <cell r="S432" t="str">
            <v/>
          </cell>
          <cell r="X432" t="str">
            <v/>
          </cell>
          <cell r="Y432" t="str">
            <v/>
          </cell>
          <cell r="Z432" t="str">
            <v/>
          </cell>
          <cell r="AB432" t="str">
            <v/>
          </cell>
          <cell r="AD432" t="str">
            <v/>
          </cell>
          <cell r="AE432" t="str">
            <v/>
          </cell>
          <cell r="AF432" t="str">
            <v/>
          </cell>
          <cell r="AG432" t="str">
            <v/>
          </cell>
          <cell r="AH432" t="str">
            <v/>
          </cell>
          <cell r="AI432" t="str">
            <v/>
          </cell>
          <cell r="AJ432" t="str">
            <v/>
          </cell>
          <cell r="AK432" t="str">
            <v/>
          </cell>
          <cell r="AL432" t="str">
            <v/>
          </cell>
          <cell r="AM432" t="str">
            <v/>
          </cell>
          <cell r="AN432" t="str">
            <v/>
          </cell>
          <cell r="AO432">
            <v>-2860</v>
          </cell>
          <cell r="AQ432" t="str">
            <v/>
          </cell>
          <cell r="AR432" t="str">
            <v/>
          </cell>
          <cell r="AS432" t="str">
            <v/>
          </cell>
          <cell r="AU432" t="str">
            <v/>
          </cell>
          <cell r="AV432" t="str">
            <v/>
          </cell>
          <cell r="AW432" t="str">
            <v/>
          </cell>
          <cell r="AX432" t="str">
            <v/>
          </cell>
          <cell r="AY432" t="str">
            <v/>
          </cell>
          <cell r="AZ432" t="str">
            <v/>
          </cell>
          <cell r="BA432" t="str">
            <v/>
          </cell>
          <cell r="BB432" t="str">
            <v/>
          </cell>
          <cell r="BC432" t="str">
            <v/>
          </cell>
          <cell r="BD432" t="str">
            <v/>
          </cell>
          <cell r="BE432" t="str">
            <v/>
          </cell>
          <cell r="BF432" t="str">
            <v/>
          </cell>
          <cell r="BG432" t="str">
            <v/>
          </cell>
          <cell r="BH432" t="str">
            <v/>
          </cell>
          <cell r="BI432" t="str">
            <v/>
          </cell>
          <cell r="BJ432" t="str">
            <v/>
          </cell>
        </row>
        <row r="433">
          <cell r="A433" t="str">
            <v>RKB</v>
          </cell>
          <cell r="B433" t="str">
            <v>Q28</v>
          </cell>
          <cell r="C433" t="str">
            <v/>
          </cell>
          <cell r="D433" t="str">
            <v/>
          </cell>
          <cell r="E433">
            <v>0.9754607084884942</v>
          </cell>
          <cell r="F433" t="str">
            <v/>
          </cell>
          <cell r="G433" t="str">
            <v/>
          </cell>
          <cell r="H433" t="str">
            <v/>
          </cell>
          <cell r="J433" t="str">
            <v/>
          </cell>
          <cell r="K433" t="str">
            <v/>
          </cell>
          <cell r="L433" t="str">
            <v/>
          </cell>
          <cell r="M433">
            <v>6539</v>
          </cell>
          <cell r="N433" t="str">
            <v/>
          </cell>
          <cell r="Q433">
            <v>1</v>
          </cell>
          <cell r="R433">
            <v>1</v>
          </cell>
          <cell r="S433" t="str">
            <v/>
          </cell>
          <cell r="X433" t="str">
            <v/>
          </cell>
          <cell r="Y433" t="str">
            <v/>
          </cell>
          <cell r="Z433" t="str">
            <v/>
          </cell>
          <cell r="AB433">
            <v>1</v>
          </cell>
          <cell r="AD433" t="str">
            <v/>
          </cell>
          <cell r="AE433" t="str">
            <v/>
          </cell>
          <cell r="AF433" t="str">
            <v/>
          </cell>
          <cell r="AG433">
            <v>4.6453457209219224E-3</v>
          </cell>
          <cell r="AH433">
            <v>6</v>
          </cell>
          <cell r="AI433" t="str">
            <v/>
          </cell>
          <cell r="AJ433" t="str">
            <v/>
          </cell>
          <cell r="AK433" t="str">
            <v/>
          </cell>
          <cell r="AL433" t="str">
            <v/>
          </cell>
          <cell r="AM433" t="str">
            <v/>
          </cell>
          <cell r="AN433" t="str">
            <v/>
          </cell>
          <cell r="AO433">
            <v>20</v>
          </cell>
          <cell r="AQ433" t="str">
            <v/>
          </cell>
          <cell r="AR433" t="str">
            <v/>
          </cell>
          <cell r="AS433" t="str">
            <v/>
          </cell>
          <cell r="AU433" t="str">
            <v/>
          </cell>
          <cell r="AV433" t="str">
            <v/>
          </cell>
          <cell r="AW433" t="str">
            <v/>
          </cell>
          <cell r="AX433" t="str">
            <v/>
          </cell>
          <cell r="AY433" t="str">
            <v/>
          </cell>
          <cell r="AZ433" t="str">
            <v/>
          </cell>
          <cell r="BA433" t="str">
            <v/>
          </cell>
          <cell r="BB433" t="str">
            <v/>
          </cell>
          <cell r="BC433" t="str">
            <v/>
          </cell>
          <cell r="BD433" t="str">
            <v/>
          </cell>
          <cell r="BE433" t="str">
            <v/>
          </cell>
          <cell r="BF433" t="str">
            <v/>
          </cell>
          <cell r="BG433" t="str">
            <v/>
          </cell>
          <cell r="BH433" t="str">
            <v/>
          </cell>
          <cell r="BI433" t="str">
            <v/>
          </cell>
          <cell r="BJ433" t="str">
            <v/>
          </cell>
        </row>
        <row r="434">
          <cell r="A434" t="str">
            <v>RKD</v>
          </cell>
          <cell r="B434" t="str">
            <v>Q17</v>
          </cell>
          <cell r="C434">
            <v>0.81967703349282295</v>
          </cell>
          <cell r="D434">
            <v>0.9098604796990124</v>
          </cell>
          <cell r="E434" t="str">
            <v/>
          </cell>
          <cell r="F434" t="str">
            <v/>
          </cell>
          <cell r="G434" t="str">
            <v/>
          </cell>
          <cell r="H434" t="str">
            <v/>
          </cell>
          <cell r="J434" t="str">
            <v/>
          </cell>
          <cell r="K434" t="str">
            <v/>
          </cell>
          <cell r="L434" t="str">
            <v/>
          </cell>
          <cell r="M434" t="str">
            <v/>
          </cell>
          <cell r="N434" t="str">
            <v/>
          </cell>
          <cell r="Q434" t="str">
            <v/>
          </cell>
          <cell r="R434" t="str">
            <v/>
          </cell>
          <cell r="S434" t="str">
            <v/>
          </cell>
          <cell r="X434" t="str">
            <v/>
          </cell>
          <cell r="Y434" t="str">
            <v/>
          </cell>
          <cell r="Z434" t="str">
            <v/>
          </cell>
          <cell r="AB434" t="str">
            <v/>
          </cell>
          <cell r="AD434" t="str">
            <v/>
          </cell>
          <cell r="AE434" t="str">
            <v/>
          </cell>
          <cell r="AF434" t="str">
            <v/>
          </cell>
          <cell r="AG434" t="str">
            <v/>
          </cell>
          <cell r="AH434" t="str">
            <v/>
          </cell>
          <cell r="AI434" t="str">
            <v/>
          </cell>
          <cell r="AJ434" t="str">
            <v/>
          </cell>
          <cell r="AK434" t="str">
            <v/>
          </cell>
          <cell r="AL434" t="str">
            <v/>
          </cell>
          <cell r="AM434" t="str">
            <v/>
          </cell>
          <cell r="AN434" t="str">
            <v/>
          </cell>
          <cell r="AO434">
            <v>127</v>
          </cell>
          <cell r="AQ434" t="str">
            <v/>
          </cell>
          <cell r="AR434" t="str">
            <v/>
          </cell>
          <cell r="AS434" t="str">
            <v/>
          </cell>
          <cell r="AU434" t="str">
            <v/>
          </cell>
          <cell r="AV434" t="str">
            <v/>
          </cell>
          <cell r="AW434" t="str">
            <v/>
          </cell>
          <cell r="AX434" t="str">
            <v/>
          </cell>
          <cell r="AY434" t="str">
            <v/>
          </cell>
          <cell r="AZ434" t="str">
            <v/>
          </cell>
          <cell r="BA434" t="str">
            <v/>
          </cell>
          <cell r="BB434" t="str">
            <v/>
          </cell>
          <cell r="BC434" t="str">
            <v/>
          </cell>
          <cell r="BD434" t="str">
            <v/>
          </cell>
          <cell r="BE434" t="str">
            <v/>
          </cell>
          <cell r="BF434" t="str">
            <v/>
          </cell>
          <cell r="BG434" t="str">
            <v/>
          </cell>
          <cell r="BH434" t="str">
            <v/>
          </cell>
          <cell r="BI434" t="str">
            <v/>
          </cell>
          <cell r="BJ434" t="str">
            <v/>
          </cell>
        </row>
        <row r="435">
          <cell r="A435" t="str">
            <v>RKE</v>
          </cell>
          <cell r="B435" t="str">
            <v>Q05</v>
          </cell>
          <cell r="C435" t="str">
            <v/>
          </cell>
          <cell r="D435" t="str">
            <v/>
          </cell>
          <cell r="E435">
            <v>0.97439824945295406</v>
          </cell>
          <cell r="F435" t="str">
            <v/>
          </cell>
          <cell r="G435" t="str">
            <v/>
          </cell>
          <cell r="H435" t="str">
            <v/>
          </cell>
          <cell r="J435" t="str">
            <v/>
          </cell>
          <cell r="K435" t="str">
            <v/>
          </cell>
          <cell r="L435" t="str">
            <v/>
          </cell>
          <cell r="M435">
            <v>2571</v>
          </cell>
          <cell r="N435" t="str">
            <v/>
          </cell>
          <cell r="Q435">
            <v>1</v>
          </cell>
          <cell r="R435">
            <v>1</v>
          </cell>
          <cell r="S435" t="str">
            <v/>
          </cell>
          <cell r="X435" t="str">
            <v/>
          </cell>
          <cell r="Y435" t="str">
            <v/>
          </cell>
          <cell r="Z435" t="str">
            <v/>
          </cell>
          <cell r="AB435">
            <v>0.97468354430379744</v>
          </cell>
          <cell r="AD435" t="str">
            <v/>
          </cell>
          <cell r="AE435" t="str">
            <v/>
          </cell>
          <cell r="AF435" t="str">
            <v/>
          </cell>
          <cell r="AG435">
            <v>3.5812672176308541E-2</v>
          </cell>
          <cell r="AH435">
            <v>3.6666666666666665</v>
          </cell>
          <cell r="AI435" t="str">
            <v/>
          </cell>
          <cell r="AJ435" t="str">
            <v/>
          </cell>
          <cell r="AK435" t="str">
            <v/>
          </cell>
          <cell r="AL435" t="str">
            <v/>
          </cell>
          <cell r="AM435" t="str">
            <v/>
          </cell>
          <cell r="AN435" t="str">
            <v/>
          </cell>
          <cell r="AO435">
            <v>20</v>
          </cell>
          <cell r="AQ435" t="str">
            <v/>
          </cell>
          <cell r="AR435" t="str">
            <v/>
          </cell>
          <cell r="AS435" t="str">
            <v/>
          </cell>
          <cell r="AU435" t="str">
            <v/>
          </cell>
          <cell r="AV435" t="str">
            <v/>
          </cell>
          <cell r="AW435" t="str">
            <v/>
          </cell>
          <cell r="AX435" t="str">
            <v/>
          </cell>
          <cell r="AY435" t="str">
            <v/>
          </cell>
          <cell r="AZ435" t="str">
            <v/>
          </cell>
          <cell r="BA435" t="str">
            <v/>
          </cell>
          <cell r="BB435" t="str">
            <v/>
          </cell>
          <cell r="BC435" t="str">
            <v/>
          </cell>
          <cell r="BD435" t="str">
            <v/>
          </cell>
          <cell r="BE435" t="str">
            <v/>
          </cell>
          <cell r="BF435" t="str">
            <v/>
          </cell>
          <cell r="BG435" t="str">
            <v/>
          </cell>
          <cell r="BH435" t="str">
            <v/>
          </cell>
          <cell r="BI435" t="str">
            <v/>
          </cell>
          <cell r="BJ435" t="str">
            <v/>
          </cell>
        </row>
        <row r="436">
          <cell r="A436" t="str">
            <v>RKL</v>
          </cell>
          <cell r="B436" t="str">
            <v>Q04</v>
          </cell>
          <cell r="C436" t="str">
            <v/>
          </cell>
          <cell r="D436" t="str">
            <v/>
          </cell>
          <cell r="E436" t="str">
            <v/>
          </cell>
          <cell r="F436" t="str">
            <v/>
          </cell>
          <cell r="G436" t="str">
            <v/>
          </cell>
          <cell r="H436" t="str">
            <v/>
          </cell>
          <cell r="J436" t="str">
            <v/>
          </cell>
          <cell r="K436" t="str">
            <v/>
          </cell>
          <cell r="L436" t="str">
            <v/>
          </cell>
          <cell r="M436">
            <v>10</v>
          </cell>
          <cell r="N436" t="str">
            <v/>
          </cell>
          <cell r="Q436" t="str">
            <v/>
          </cell>
          <cell r="R436">
            <v>1</v>
          </cell>
          <cell r="S436" t="str">
            <v/>
          </cell>
          <cell r="X436" t="str">
            <v/>
          </cell>
          <cell r="Y436" t="str">
            <v/>
          </cell>
          <cell r="Z436" t="str">
            <v/>
          </cell>
          <cell r="AB436" t="str">
            <v/>
          </cell>
          <cell r="AD436" t="str">
            <v/>
          </cell>
          <cell r="AE436" t="str">
            <v/>
          </cell>
          <cell r="AF436" t="str">
            <v/>
          </cell>
          <cell r="AG436">
            <v>0</v>
          </cell>
          <cell r="AH436" t="str">
            <v/>
          </cell>
          <cell r="AI436" t="str">
            <v/>
          </cell>
          <cell r="AJ436" t="str">
            <v/>
          </cell>
          <cell r="AK436" t="str">
            <v/>
          </cell>
          <cell r="AL436" t="str">
            <v/>
          </cell>
          <cell r="AM436" t="str">
            <v/>
          </cell>
          <cell r="AN436" t="str">
            <v/>
          </cell>
          <cell r="AO436">
            <v>782</v>
          </cell>
          <cell r="AQ436" t="str">
            <v/>
          </cell>
          <cell r="AR436" t="str">
            <v/>
          </cell>
          <cell r="AS436" t="str">
            <v/>
          </cell>
          <cell r="AU436" t="str">
            <v/>
          </cell>
          <cell r="AV436" t="str">
            <v/>
          </cell>
          <cell r="AW436" t="str">
            <v/>
          </cell>
          <cell r="AX436" t="str">
            <v/>
          </cell>
          <cell r="AY436" t="str">
            <v/>
          </cell>
          <cell r="AZ436" t="str">
            <v/>
          </cell>
          <cell r="BA436" t="str">
            <v/>
          </cell>
          <cell r="BB436" t="str">
            <v/>
          </cell>
          <cell r="BC436" t="str">
            <v/>
          </cell>
          <cell r="BD436" t="str">
            <v/>
          </cell>
          <cell r="BE436" t="str">
            <v/>
          </cell>
          <cell r="BF436" t="str">
            <v/>
          </cell>
          <cell r="BG436" t="str">
            <v/>
          </cell>
          <cell r="BH436" t="str">
            <v/>
          </cell>
          <cell r="BI436" t="str">
            <v/>
          </cell>
          <cell r="BJ436" t="str">
            <v/>
          </cell>
        </row>
        <row r="437">
          <cell r="A437" t="str">
            <v>RL1</v>
          </cell>
          <cell r="B437" t="str">
            <v>Q26</v>
          </cell>
          <cell r="C437" t="str">
            <v/>
          </cell>
          <cell r="D437" t="str">
            <v/>
          </cell>
          <cell r="E437">
            <v>1</v>
          </cell>
          <cell r="F437" t="str">
            <v/>
          </cell>
          <cell r="G437" t="str">
            <v/>
          </cell>
          <cell r="H437" t="str">
            <v/>
          </cell>
          <cell r="J437" t="str">
            <v/>
          </cell>
          <cell r="K437" t="str">
            <v/>
          </cell>
          <cell r="L437" t="str">
            <v/>
          </cell>
          <cell r="M437">
            <v>3725</v>
          </cell>
          <cell r="N437" t="str">
            <v/>
          </cell>
          <cell r="Q437">
            <v>1</v>
          </cell>
          <cell r="R437">
            <v>1</v>
          </cell>
          <cell r="S437" t="str">
            <v/>
          </cell>
          <cell r="X437" t="str">
            <v/>
          </cell>
          <cell r="Y437" t="str">
            <v/>
          </cell>
          <cell r="Z437" t="str">
            <v/>
          </cell>
          <cell r="AB437" t="str">
            <v/>
          </cell>
          <cell r="AD437" t="str">
            <v/>
          </cell>
          <cell r="AE437" t="str">
            <v/>
          </cell>
          <cell r="AF437" t="str">
            <v/>
          </cell>
          <cell r="AG437">
            <v>4.7500000000000001E-2</v>
          </cell>
          <cell r="AH437">
            <v>0</v>
          </cell>
          <cell r="AI437" t="str">
            <v/>
          </cell>
          <cell r="AJ437" t="str">
            <v/>
          </cell>
          <cell r="AK437" t="str">
            <v/>
          </cell>
          <cell r="AL437" t="str">
            <v/>
          </cell>
          <cell r="AM437" t="str">
            <v/>
          </cell>
          <cell r="AN437" t="str">
            <v/>
          </cell>
          <cell r="AO437">
            <v>253</v>
          </cell>
          <cell r="AQ437" t="str">
            <v/>
          </cell>
          <cell r="AR437" t="str">
            <v/>
          </cell>
          <cell r="AS437" t="str">
            <v/>
          </cell>
          <cell r="AU437" t="str">
            <v/>
          </cell>
          <cell r="AV437" t="str">
            <v/>
          </cell>
          <cell r="AW437" t="str">
            <v/>
          </cell>
          <cell r="AX437" t="str">
            <v/>
          </cell>
          <cell r="AY437" t="str">
            <v/>
          </cell>
          <cell r="AZ437" t="str">
            <v/>
          </cell>
          <cell r="BA437" t="str">
            <v/>
          </cell>
          <cell r="BB437" t="str">
            <v/>
          </cell>
          <cell r="BC437" t="str">
            <v/>
          </cell>
          <cell r="BD437" t="str">
            <v/>
          </cell>
          <cell r="BE437" t="str">
            <v/>
          </cell>
          <cell r="BF437" t="str">
            <v/>
          </cell>
          <cell r="BG437" t="str">
            <v/>
          </cell>
          <cell r="BH437" t="str">
            <v/>
          </cell>
          <cell r="BI437" t="str">
            <v/>
          </cell>
          <cell r="BJ437" t="str">
            <v/>
          </cell>
        </row>
        <row r="438">
          <cell r="A438" t="str">
            <v>RL4</v>
          </cell>
          <cell r="B438" t="str">
            <v>Q27</v>
          </cell>
          <cell r="C438" t="str">
            <v/>
          </cell>
          <cell r="D438" t="str">
            <v/>
          </cell>
          <cell r="E438">
            <v>0.96825909188723913</v>
          </cell>
          <cell r="F438" t="str">
            <v/>
          </cell>
          <cell r="G438" t="str">
            <v/>
          </cell>
          <cell r="H438" t="str">
            <v/>
          </cell>
          <cell r="J438" t="str">
            <v/>
          </cell>
          <cell r="K438" t="str">
            <v/>
          </cell>
          <cell r="L438" t="str">
            <v/>
          </cell>
          <cell r="M438">
            <v>4723</v>
          </cell>
          <cell r="N438" t="str">
            <v/>
          </cell>
          <cell r="Q438">
            <v>1</v>
          </cell>
          <cell r="R438">
            <v>1</v>
          </cell>
          <cell r="S438" t="str">
            <v/>
          </cell>
          <cell r="X438" t="str">
            <v/>
          </cell>
          <cell r="Y438" t="str">
            <v/>
          </cell>
          <cell r="Z438" t="str">
            <v/>
          </cell>
          <cell r="AB438" t="str">
            <v/>
          </cell>
          <cell r="AD438" t="str">
            <v/>
          </cell>
          <cell r="AE438" t="str">
            <v/>
          </cell>
          <cell r="AF438" t="str">
            <v/>
          </cell>
          <cell r="AG438">
            <v>2.8327097808658476E-2</v>
          </cell>
          <cell r="AH438">
            <v>7.666666666666667</v>
          </cell>
          <cell r="AI438" t="str">
            <v/>
          </cell>
          <cell r="AJ438" t="str">
            <v/>
          </cell>
          <cell r="AK438" t="str">
            <v/>
          </cell>
          <cell r="AL438" t="str">
            <v/>
          </cell>
          <cell r="AM438" t="str">
            <v/>
          </cell>
          <cell r="AN438" t="str">
            <v/>
          </cell>
          <cell r="AO438">
            <v>-9423</v>
          </cell>
          <cell r="AQ438" t="str">
            <v/>
          </cell>
          <cell r="AR438" t="str">
            <v/>
          </cell>
          <cell r="AS438" t="str">
            <v/>
          </cell>
          <cell r="AU438" t="str">
            <v/>
          </cell>
          <cell r="AV438" t="str">
            <v/>
          </cell>
          <cell r="AW438" t="str">
            <v/>
          </cell>
          <cell r="AX438" t="str">
            <v/>
          </cell>
          <cell r="AY438" t="str">
            <v/>
          </cell>
          <cell r="AZ438" t="str">
            <v/>
          </cell>
          <cell r="BA438" t="str">
            <v/>
          </cell>
          <cell r="BB438" t="str">
            <v/>
          </cell>
          <cell r="BC438" t="str">
            <v/>
          </cell>
          <cell r="BD438" t="str">
            <v/>
          </cell>
          <cell r="BE438" t="str">
            <v/>
          </cell>
          <cell r="BF438" t="str">
            <v/>
          </cell>
          <cell r="BG438" t="str">
            <v/>
          </cell>
          <cell r="BH438" t="str">
            <v/>
          </cell>
          <cell r="BI438" t="str">
            <v/>
          </cell>
          <cell r="BJ438" t="str">
            <v/>
          </cell>
        </row>
        <row r="439">
          <cell r="A439" t="str">
            <v>RL5</v>
          </cell>
          <cell r="B439" t="str">
            <v>Q28</v>
          </cell>
          <cell r="C439">
            <v>0.76671122994652408</v>
          </cell>
          <cell r="D439">
            <v>0.94650363011081395</v>
          </cell>
          <cell r="E439" t="str">
            <v/>
          </cell>
          <cell r="F439" t="str">
            <v/>
          </cell>
          <cell r="G439" t="str">
            <v/>
          </cell>
          <cell r="H439" t="str">
            <v/>
          </cell>
          <cell r="J439" t="str">
            <v/>
          </cell>
          <cell r="K439" t="str">
            <v/>
          </cell>
          <cell r="L439" t="str">
            <v/>
          </cell>
          <cell r="M439" t="str">
            <v/>
          </cell>
          <cell r="N439" t="str">
            <v/>
          </cell>
          <cell r="Q439" t="str">
            <v/>
          </cell>
          <cell r="R439" t="str">
            <v/>
          </cell>
          <cell r="S439" t="str">
            <v/>
          </cell>
          <cell r="X439" t="str">
            <v/>
          </cell>
          <cell r="Y439" t="str">
            <v/>
          </cell>
          <cell r="Z439" t="str">
            <v/>
          </cell>
          <cell r="AB439" t="str">
            <v/>
          </cell>
          <cell r="AD439" t="str">
            <v/>
          </cell>
          <cell r="AE439" t="str">
            <v/>
          </cell>
          <cell r="AF439" t="str">
            <v/>
          </cell>
          <cell r="AG439" t="str">
            <v/>
          </cell>
          <cell r="AH439" t="str">
            <v/>
          </cell>
          <cell r="AI439" t="str">
            <v/>
          </cell>
          <cell r="AJ439" t="str">
            <v/>
          </cell>
          <cell r="AK439" t="str">
            <v/>
          </cell>
          <cell r="AL439" t="str">
            <v/>
          </cell>
          <cell r="AM439" t="str">
            <v/>
          </cell>
          <cell r="AN439" t="str">
            <v/>
          </cell>
          <cell r="AO439">
            <v>0</v>
          </cell>
          <cell r="AQ439" t="str">
            <v/>
          </cell>
          <cell r="AR439" t="str">
            <v/>
          </cell>
          <cell r="AS439" t="str">
            <v/>
          </cell>
          <cell r="AU439" t="str">
            <v/>
          </cell>
          <cell r="AV439" t="str">
            <v/>
          </cell>
          <cell r="AW439" t="str">
            <v/>
          </cell>
          <cell r="AX439" t="str">
            <v/>
          </cell>
          <cell r="AY439" t="str">
            <v/>
          </cell>
          <cell r="AZ439" t="str">
            <v/>
          </cell>
          <cell r="BA439" t="str">
            <v/>
          </cell>
          <cell r="BB439" t="str">
            <v/>
          </cell>
          <cell r="BC439" t="str">
            <v/>
          </cell>
          <cell r="BD439" t="str">
            <v/>
          </cell>
          <cell r="BE439" t="str">
            <v/>
          </cell>
          <cell r="BF439" t="str">
            <v/>
          </cell>
          <cell r="BG439" t="str">
            <v/>
          </cell>
          <cell r="BH439" t="str">
            <v/>
          </cell>
          <cell r="BI439" t="str">
            <v/>
          </cell>
          <cell r="BJ439" t="str">
            <v/>
          </cell>
        </row>
        <row r="440">
          <cell r="A440" t="str">
            <v>RL6</v>
          </cell>
          <cell r="B440" t="str">
            <v>Q28</v>
          </cell>
          <cell r="C440">
            <v>0.80827447023208876</v>
          </cell>
          <cell r="D440">
            <v>0.95429666119321288</v>
          </cell>
          <cell r="E440" t="str">
            <v/>
          </cell>
          <cell r="F440" t="str">
            <v/>
          </cell>
          <cell r="G440" t="str">
            <v/>
          </cell>
          <cell r="H440" t="str">
            <v/>
          </cell>
          <cell r="J440" t="str">
            <v/>
          </cell>
          <cell r="K440" t="str">
            <v/>
          </cell>
          <cell r="L440" t="str">
            <v/>
          </cell>
          <cell r="M440" t="str">
            <v/>
          </cell>
          <cell r="N440" t="str">
            <v/>
          </cell>
          <cell r="Q440" t="str">
            <v/>
          </cell>
          <cell r="R440" t="str">
            <v/>
          </cell>
          <cell r="S440" t="str">
            <v/>
          </cell>
          <cell r="X440" t="str">
            <v/>
          </cell>
          <cell r="Y440" t="str">
            <v/>
          </cell>
          <cell r="Z440" t="str">
            <v/>
          </cell>
          <cell r="AB440" t="str">
            <v/>
          </cell>
          <cell r="AD440" t="str">
            <v/>
          </cell>
          <cell r="AE440" t="str">
            <v/>
          </cell>
          <cell r="AF440" t="str">
            <v/>
          </cell>
          <cell r="AG440" t="str">
            <v/>
          </cell>
          <cell r="AH440" t="str">
            <v/>
          </cell>
          <cell r="AI440" t="str">
            <v/>
          </cell>
          <cell r="AJ440" t="str">
            <v/>
          </cell>
          <cell r="AK440" t="str">
            <v/>
          </cell>
          <cell r="AL440" t="str">
            <v/>
          </cell>
          <cell r="AM440" t="str">
            <v/>
          </cell>
          <cell r="AN440" t="str">
            <v/>
          </cell>
          <cell r="AO440">
            <v>0</v>
          </cell>
          <cell r="AQ440" t="str">
            <v/>
          </cell>
          <cell r="AR440" t="str">
            <v/>
          </cell>
          <cell r="AS440" t="str">
            <v/>
          </cell>
          <cell r="AU440" t="str">
            <v/>
          </cell>
          <cell r="AV440" t="str">
            <v/>
          </cell>
          <cell r="AW440" t="str">
            <v/>
          </cell>
          <cell r="AX440" t="str">
            <v/>
          </cell>
          <cell r="AY440" t="str">
            <v/>
          </cell>
          <cell r="AZ440" t="str">
            <v/>
          </cell>
          <cell r="BA440" t="str">
            <v/>
          </cell>
          <cell r="BB440" t="str">
            <v/>
          </cell>
          <cell r="BC440" t="str">
            <v/>
          </cell>
          <cell r="BD440" t="str">
            <v/>
          </cell>
          <cell r="BE440" t="str">
            <v/>
          </cell>
          <cell r="BF440" t="str">
            <v/>
          </cell>
          <cell r="BG440" t="str">
            <v/>
          </cell>
          <cell r="BH440" t="str">
            <v/>
          </cell>
          <cell r="BI440" t="str">
            <v/>
          </cell>
          <cell r="BJ440" t="str">
            <v/>
          </cell>
        </row>
        <row r="441">
          <cell r="A441" t="str">
            <v>RLN</v>
          </cell>
          <cell r="B441" t="str">
            <v>Q09</v>
          </cell>
          <cell r="C441" t="str">
            <v/>
          </cell>
          <cell r="D441" t="str">
            <v/>
          </cell>
          <cell r="E441">
            <v>0.99317996742671011</v>
          </cell>
          <cell r="F441" t="str">
            <v/>
          </cell>
          <cell r="G441" t="str">
            <v/>
          </cell>
          <cell r="H441" t="str">
            <v/>
          </cell>
          <cell r="J441" t="str">
            <v/>
          </cell>
          <cell r="K441" t="str">
            <v/>
          </cell>
          <cell r="L441" t="str">
            <v/>
          </cell>
          <cell r="M441">
            <v>6684</v>
          </cell>
          <cell r="N441" t="str">
            <v/>
          </cell>
          <cell r="Q441">
            <v>1</v>
          </cell>
          <cell r="R441">
            <v>1</v>
          </cell>
          <cell r="S441" t="str">
            <v/>
          </cell>
          <cell r="X441" t="str">
            <v/>
          </cell>
          <cell r="Y441" t="str">
            <v/>
          </cell>
          <cell r="Z441" t="str">
            <v/>
          </cell>
          <cell r="AB441">
            <v>1</v>
          </cell>
          <cell r="AD441" t="str">
            <v/>
          </cell>
          <cell r="AE441" t="str">
            <v/>
          </cell>
          <cell r="AF441" t="str">
            <v/>
          </cell>
          <cell r="AG441">
            <v>3.6325895173845357E-3</v>
          </cell>
          <cell r="AH441">
            <v>3.6666666666666665</v>
          </cell>
          <cell r="AI441" t="str">
            <v/>
          </cell>
          <cell r="AJ441" t="str">
            <v/>
          </cell>
          <cell r="AK441" t="str">
            <v/>
          </cell>
          <cell r="AL441" t="str">
            <v/>
          </cell>
          <cell r="AM441" t="str">
            <v/>
          </cell>
          <cell r="AN441" t="str">
            <v/>
          </cell>
          <cell r="AO441" t="str">
            <v/>
          </cell>
          <cell r="AQ441" t="str">
            <v/>
          </cell>
          <cell r="AR441" t="str">
            <v/>
          </cell>
          <cell r="AS441" t="str">
            <v/>
          </cell>
          <cell r="AU441" t="str">
            <v/>
          </cell>
          <cell r="AV441" t="str">
            <v/>
          </cell>
          <cell r="AW441" t="str">
            <v/>
          </cell>
          <cell r="AX441" t="str">
            <v/>
          </cell>
          <cell r="AY441" t="str">
            <v/>
          </cell>
          <cell r="AZ441" t="str">
            <v/>
          </cell>
          <cell r="BA441" t="str">
            <v/>
          </cell>
          <cell r="BB441" t="str">
            <v/>
          </cell>
          <cell r="BC441" t="str">
            <v/>
          </cell>
          <cell r="BD441" t="str">
            <v/>
          </cell>
          <cell r="BE441" t="str">
            <v/>
          </cell>
          <cell r="BF441" t="str">
            <v/>
          </cell>
          <cell r="BG441" t="str">
            <v/>
          </cell>
          <cell r="BH441" t="str">
            <v/>
          </cell>
          <cell r="BI441" t="str">
            <v/>
          </cell>
          <cell r="BJ441" t="str">
            <v/>
          </cell>
        </row>
        <row r="442">
          <cell r="A442" t="str">
            <v>RLQ</v>
          </cell>
          <cell r="B442" t="str">
            <v>Q28</v>
          </cell>
          <cell r="C442" t="str">
            <v/>
          </cell>
          <cell r="D442" t="str">
            <v/>
          </cell>
          <cell r="E442">
            <v>0.99504827927704875</v>
          </cell>
          <cell r="F442" t="str">
            <v/>
          </cell>
          <cell r="G442" t="str">
            <v/>
          </cell>
          <cell r="H442" t="str">
            <v/>
          </cell>
          <cell r="J442" t="str">
            <v/>
          </cell>
          <cell r="K442" t="str">
            <v/>
          </cell>
          <cell r="L442" t="str">
            <v/>
          </cell>
          <cell r="M442">
            <v>2364</v>
          </cell>
          <cell r="N442" t="str">
            <v/>
          </cell>
          <cell r="Q442">
            <v>1</v>
          </cell>
          <cell r="R442">
            <v>1</v>
          </cell>
          <cell r="S442" t="str">
            <v/>
          </cell>
          <cell r="X442" t="str">
            <v/>
          </cell>
          <cell r="Y442" t="str">
            <v/>
          </cell>
          <cell r="Z442" t="str">
            <v/>
          </cell>
          <cell r="AB442">
            <v>0.98717948717948723</v>
          </cell>
          <cell r="AD442" t="str">
            <v/>
          </cell>
          <cell r="AE442" t="str">
            <v/>
          </cell>
          <cell r="AF442" t="str">
            <v/>
          </cell>
          <cell r="AG442">
            <v>3.1818181818181815E-2</v>
          </cell>
          <cell r="AH442">
            <v>1</v>
          </cell>
          <cell r="AI442" t="str">
            <v/>
          </cell>
          <cell r="AJ442" t="str">
            <v/>
          </cell>
          <cell r="AK442" t="str">
            <v/>
          </cell>
          <cell r="AL442" t="str">
            <v/>
          </cell>
          <cell r="AM442" t="str">
            <v/>
          </cell>
          <cell r="AN442" t="str">
            <v/>
          </cell>
          <cell r="AO442">
            <v>0</v>
          </cell>
          <cell r="AQ442" t="str">
            <v/>
          </cell>
          <cell r="AR442" t="str">
            <v/>
          </cell>
          <cell r="AS442" t="str">
            <v/>
          </cell>
          <cell r="AU442" t="str">
            <v/>
          </cell>
          <cell r="AV442" t="str">
            <v/>
          </cell>
          <cell r="AW442" t="str">
            <v/>
          </cell>
          <cell r="AX442" t="str">
            <v/>
          </cell>
          <cell r="AY442" t="str">
            <v/>
          </cell>
          <cell r="AZ442" t="str">
            <v/>
          </cell>
          <cell r="BA442" t="str">
            <v/>
          </cell>
          <cell r="BB442" t="str">
            <v/>
          </cell>
          <cell r="BC442" t="str">
            <v/>
          </cell>
          <cell r="BD442" t="str">
            <v/>
          </cell>
          <cell r="BE442" t="str">
            <v/>
          </cell>
          <cell r="BF442" t="str">
            <v/>
          </cell>
          <cell r="BG442" t="str">
            <v/>
          </cell>
          <cell r="BH442" t="str">
            <v/>
          </cell>
          <cell r="BI442" t="str">
            <v/>
          </cell>
          <cell r="BJ442" t="str">
            <v/>
          </cell>
        </row>
        <row r="443">
          <cell r="A443" t="str">
            <v>RLT</v>
          </cell>
          <cell r="B443" t="str">
            <v>Q28</v>
          </cell>
          <cell r="C443" t="str">
            <v/>
          </cell>
          <cell r="D443" t="str">
            <v/>
          </cell>
          <cell r="E443">
            <v>0.97843665768194066</v>
          </cell>
          <cell r="F443" t="str">
            <v/>
          </cell>
          <cell r="G443" t="str">
            <v/>
          </cell>
          <cell r="H443" t="str">
            <v/>
          </cell>
          <cell r="J443" t="str">
            <v/>
          </cell>
          <cell r="K443" t="str">
            <v/>
          </cell>
          <cell r="L443" t="str">
            <v/>
          </cell>
          <cell r="M443">
            <v>3090</v>
          </cell>
          <cell r="N443" t="str">
            <v/>
          </cell>
          <cell r="Q443">
            <v>1</v>
          </cell>
          <cell r="R443">
            <v>0.99623545516769341</v>
          </cell>
          <cell r="S443" t="str">
            <v/>
          </cell>
          <cell r="X443" t="str">
            <v/>
          </cell>
          <cell r="Y443" t="str">
            <v/>
          </cell>
          <cell r="Z443" t="str">
            <v/>
          </cell>
          <cell r="AB443">
            <v>1</v>
          </cell>
          <cell r="AD443" t="str">
            <v/>
          </cell>
          <cell r="AE443" t="str">
            <v/>
          </cell>
          <cell r="AF443" t="str">
            <v/>
          </cell>
          <cell r="AG443">
            <v>7.9455164585698068E-3</v>
          </cell>
          <cell r="AH443">
            <v>1</v>
          </cell>
          <cell r="AI443" t="str">
            <v/>
          </cell>
          <cell r="AJ443" t="str">
            <v/>
          </cell>
          <cell r="AK443" t="str">
            <v/>
          </cell>
          <cell r="AL443" t="str">
            <v/>
          </cell>
          <cell r="AM443" t="str">
            <v/>
          </cell>
          <cell r="AN443" t="str">
            <v/>
          </cell>
          <cell r="AO443">
            <v>-7294</v>
          </cell>
          <cell r="AQ443" t="str">
            <v/>
          </cell>
          <cell r="AR443" t="str">
            <v/>
          </cell>
          <cell r="AS443" t="str">
            <v/>
          </cell>
          <cell r="AU443" t="str">
            <v/>
          </cell>
          <cell r="AV443" t="str">
            <v/>
          </cell>
          <cell r="AW443" t="str">
            <v/>
          </cell>
          <cell r="AX443" t="str">
            <v/>
          </cell>
          <cell r="AY443" t="str">
            <v/>
          </cell>
          <cell r="AZ443" t="str">
            <v/>
          </cell>
          <cell r="BA443" t="str">
            <v/>
          </cell>
          <cell r="BB443" t="str">
            <v/>
          </cell>
          <cell r="BC443" t="str">
            <v/>
          </cell>
          <cell r="BD443" t="str">
            <v/>
          </cell>
          <cell r="BE443" t="str">
            <v/>
          </cell>
          <cell r="BF443" t="str">
            <v/>
          </cell>
          <cell r="BG443" t="str">
            <v/>
          </cell>
          <cell r="BH443" t="str">
            <v/>
          </cell>
          <cell r="BI443" t="str">
            <v/>
          </cell>
          <cell r="BJ443" t="str">
            <v/>
          </cell>
        </row>
        <row r="444">
          <cell r="A444" t="str">
            <v>RLU</v>
          </cell>
          <cell r="B444" t="str">
            <v>Q27</v>
          </cell>
          <cell r="C444" t="str">
            <v/>
          </cell>
          <cell r="D444" t="str">
            <v/>
          </cell>
          <cell r="E444" t="str">
            <v/>
          </cell>
          <cell r="F444" t="str">
            <v/>
          </cell>
          <cell r="G444" t="str">
            <v/>
          </cell>
          <cell r="H444" t="str">
            <v/>
          </cell>
          <cell r="J444" t="str">
            <v/>
          </cell>
          <cell r="K444" t="str">
            <v/>
          </cell>
          <cell r="L444" t="str">
            <v/>
          </cell>
          <cell r="M444">
            <v>473</v>
          </cell>
          <cell r="N444" t="str">
            <v/>
          </cell>
          <cell r="Q444">
            <v>1</v>
          </cell>
          <cell r="R444">
            <v>1</v>
          </cell>
          <cell r="S444" t="str">
            <v/>
          </cell>
          <cell r="X444" t="str">
            <v/>
          </cell>
          <cell r="Y444" t="str">
            <v/>
          </cell>
          <cell r="Z444" t="str">
            <v/>
          </cell>
          <cell r="AB444" t="str">
            <v/>
          </cell>
          <cell r="AD444" t="str">
            <v/>
          </cell>
          <cell r="AE444" t="str">
            <v/>
          </cell>
          <cell r="AF444" t="str">
            <v/>
          </cell>
          <cell r="AG444">
            <v>0</v>
          </cell>
          <cell r="AH444">
            <v>0</v>
          </cell>
          <cell r="AI444" t="str">
            <v/>
          </cell>
          <cell r="AJ444" t="str">
            <v/>
          </cell>
          <cell r="AK444" t="str">
            <v/>
          </cell>
          <cell r="AL444" t="str">
            <v/>
          </cell>
          <cell r="AM444" t="str">
            <v/>
          </cell>
          <cell r="AN444" t="str">
            <v/>
          </cell>
          <cell r="AO444">
            <v>50</v>
          </cell>
          <cell r="AQ444" t="str">
            <v/>
          </cell>
          <cell r="AR444" t="str">
            <v/>
          </cell>
          <cell r="AS444" t="str">
            <v/>
          </cell>
          <cell r="AU444" t="str">
            <v/>
          </cell>
          <cell r="AV444" t="str">
            <v/>
          </cell>
          <cell r="AW444" t="str">
            <v/>
          </cell>
          <cell r="AX444" t="str">
            <v/>
          </cell>
          <cell r="AY444" t="str">
            <v/>
          </cell>
          <cell r="AZ444" t="str">
            <v/>
          </cell>
          <cell r="BA444" t="str">
            <v/>
          </cell>
          <cell r="BB444" t="str">
            <v/>
          </cell>
          <cell r="BC444" t="str">
            <v/>
          </cell>
          <cell r="BD444" t="str">
            <v/>
          </cell>
          <cell r="BE444" t="str">
            <v/>
          </cell>
          <cell r="BF444" t="str">
            <v/>
          </cell>
          <cell r="BG444" t="str">
            <v/>
          </cell>
          <cell r="BH444" t="str">
            <v/>
          </cell>
          <cell r="BI444" t="str">
            <v/>
          </cell>
          <cell r="BJ444" t="str">
            <v/>
          </cell>
        </row>
        <row r="445">
          <cell r="A445" t="str">
            <v>RLY</v>
          </cell>
          <cell r="B445" t="str">
            <v>Q26</v>
          </cell>
          <cell r="C445" t="str">
            <v/>
          </cell>
          <cell r="D445" t="str">
            <v/>
          </cell>
          <cell r="E445" t="str">
            <v/>
          </cell>
          <cell r="F445" t="str">
            <v/>
          </cell>
          <cell r="G445" t="str">
            <v/>
          </cell>
          <cell r="H445" t="str">
            <v/>
          </cell>
          <cell r="J445" t="str">
            <v/>
          </cell>
          <cell r="K445" t="str">
            <v/>
          </cell>
          <cell r="L445" t="str">
            <v/>
          </cell>
          <cell r="M445" t="str">
            <v/>
          </cell>
          <cell r="N445" t="str">
            <v/>
          </cell>
          <cell r="Q445" t="str">
            <v/>
          </cell>
          <cell r="R445">
            <v>1</v>
          </cell>
          <cell r="S445" t="str">
            <v/>
          </cell>
          <cell r="X445" t="str">
            <v/>
          </cell>
          <cell r="Y445" t="str">
            <v/>
          </cell>
          <cell r="Z445" t="str">
            <v/>
          </cell>
          <cell r="AB445" t="str">
            <v/>
          </cell>
          <cell r="AD445" t="str">
            <v/>
          </cell>
          <cell r="AE445" t="str">
            <v/>
          </cell>
          <cell r="AF445" t="str">
            <v/>
          </cell>
          <cell r="AG445">
            <v>0.1575</v>
          </cell>
          <cell r="AH445" t="str">
            <v/>
          </cell>
          <cell r="AI445" t="str">
            <v/>
          </cell>
          <cell r="AJ445" t="str">
            <v/>
          </cell>
          <cell r="AK445" t="str">
            <v/>
          </cell>
          <cell r="AL445" t="str">
            <v/>
          </cell>
          <cell r="AM445" t="str">
            <v/>
          </cell>
          <cell r="AN445" t="str">
            <v/>
          </cell>
          <cell r="AO445">
            <v>557</v>
          </cell>
          <cell r="AQ445" t="str">
            <v/>
          </cell>
          <cell r="AR445" t="str">
            <v/>
          </cell>
          <cell r="AS445" t="str">
            <v/>
          </cell>
          <cell r="AU445" t="str">
            <v/>
          </cell>
          <cell r="AV445" t="str">
            <v/>
          </cell>
          <cell r="AW445" t="str">
            <v/>
          </cell>
          <cell r="AX445" t="str">
            <v/>
          </cell>
          <cell r="AY445" t="str">
            <v/>
          </cell>
          <cell r="AZ445" t="str">
            <v/>
          </cell>
          <cell r="BA445" t="str">
            <v/>
          </cell>
          <cell r="BB445" t="str">
            <v/>
          </cell>
          <cell r="BC445" t="str">
            <v/>
          </cell>
          <cell r="BD445" t="str">
            <v/>
          </cell>
          <cell r="BE445" t="str">
            <v/>
          </cell>
          <cell r="BF445" t="str">
            <v/>
          </cell>
          <cell r="BG445" t="str">
            <v/>
          </cell>
          <cell r="BH445" t="str">
            <v/>
          </cell>
          <cell r="BI445" t="str">
            <v/>
          </cell>
          <cell r="BJ445" t="str">
            <v/>
          </cell>
        </row>
        <row r="446">
          <cell r="A446" t="str">
            <v>RM1</v>
          </cell>
          <cell r="B446" t="str">
            <v>Q01</v>
          </cell>
          <cell r="C446" t="str">
            <v/>
          </cell>
          <cell r="D446" t="str">
            <v/>
          </cell>
          <cell r="E446">
            <v>0.97041022192333559</v>
          </cell>
          <cell r="F446" t="str">
            <v/>
          </cell>
          <cell r="G446" t="str">
            <v/>
          </cell>
          <cell r="H446" t="str">
            <v/>
          </cell>
          <cell r="J446" t="str">
            <v/>
          </cell>
          <cell r="K446" t="str">
            <v/>
          </cell>
          <cell r="L446" t="str">
            <v/>
          </cell>
          <cell r="M446">
            <v>10146</v>
          </cell>
          <cell r="N446" t="str">
            <v/>
          </cell>
          <cell r="Q446">
            <v>0.99984627209838584</v>
          </cell>
          <cell r="R446">
            <v>0.9541468303683287</v>
          </cell>
          <cell r="S446" t="str">
            <v/>
          </cell>
          <cell r="X446" t="str">
            <v/>
          </cell>
          <cell r="Y446" t="str">
            <v/>
          </cell>
          <cell r="Z446" t="str">
            <v/>
          </cell>
          <cell r="AB446">
            <v>1</v>
          </cell>
          <cell r="AD446" t="str">
            <v/>
          </cell>
          <cell r="AE446" t="str">
            <v/>
          </cell>
          <cell r="AF446" t="str">
            <v/>
          </cell>
          <cell r="AG446">
            <v>1.7645693057812863E-2</v>
          </cell>
          <cell r="AH446">
            <v>5</v>
          </cell>
          <cell r="AI446" t="str">
            <v/>
          </cell>
          <cell r="AJ446" t="str">
            <v/>
          </cell>
          <cell r="AK446" t="str">
            <v/>
          </cell>
          <cell r="AL446" t="str">
            <v/>
          </cell>
          <cell r="AM446" t="str">
            <v/>
          </cell>
          <cell r="AN446" t="str">
            <v/>
          </cell>
          <cell r="AO446">
            <v>145</v>
          </cell>
          <cell r="AQ446" t="str">
            <v/>
          </cell>
          <cell r="AR446" t="str">
            <v/>
          </cell>
          <cell r="AS446" t="str">
            <v/>
          </cell>
          <cell r="AU446" t="str">
            <v/>
          </cell>
          <cell r="AV446" t="str">
            <v/>
          </cell>
          <cell r="AW446" t="str">
            <v/>
          </cell>
          <cell r="AX446" t="str">
            <v/>
          </cell>
          <cell r="AY446" t="str">
            <v/>
          </cell>
          <cell r="AZ446" t="str">
            <v/>
          </cell>
          <cell r="BA446" t="str">
            <v/>
          </cell>
          <cell r="BB446" t="str">
            <v/>
          </cell>
          <cell r="BC446" t="str">
            <v/>
          </cell>
          <cell r="BD446" t="str">
            <v/>
          </cell>
          <cell r="BE446" t="str">
            <v/>
          </cell>
          <cell r="BF446" t="str">
            <v/>
          </cell>
          <cell r="BG446" t="str">
            <v/>
          </cell>
          <cell r="BH446" t="str">
            <v/>
          </cell>
          <cell r="BI446" t="str">
            <v/>
          </cell>
          <cell r="BJ446" t="str">
            <v/>
          </cell>
        </row>
        <row r="447">
          <cell r="A447" t="str">
            <v>RM2</v>
          </cell>
          <cell r="B447" t="str">
            <v>Q14</v>
          </cell>
          <cell r="C447" t="str">
            <v/>
          </cell>
          <cell r="D447" t="str">
            <v/>
          </cell>
          <cell r="E447">
            <v>0.96456480732956074</v>
          </cell>
          <cell r="F447" t="str">
            <v/>
          </cell>
          <cell r="G447" t="str">
            <v/>
          </cell>
          <cell r="H447" t="str">
            <v/>
          </cell>
          <cell r="J447" t="str">
            <v/>
          </cell>
          <cell r="K447" t="str">
            <v/>
          </cell>
          <cell r="L447" t="str">
            <v/>
          </cell>
          <cell r="M447">
            <v>5305</v>
          </cell>
          <cell r="N447" t="str">
            <v/>
          </cell>
          <cell r="Q447">
            <v>1</v>
          </cell>
          <cell r="R447">
            <v>0.96908278941944348</v>
          </cell>
          <cell r="S447" t="str">
            <v/>
          </cell>
          <cell r="X447" t="str">
            <v/>
          </cell>
          <cell r="Y447" t="str">
            <v/>
          </cell>
          <cell r="Z447" t="str">
            <v/>
          </cell>
          <cell r="AB447">
            <v>1</v>
          </cell>
          <cell r="AD447" t="str">
            <v/>
          </cell>
          <cell r="AE447" t="str">
            <v/>
          </cell>
          <cell r="AF447" t="str">
            <v/>
          </cell>
          <cell r="AG447">
            <v>1.1020881670533642E-2</v>
          </cell>
          <cell r="AH447">
            <v>2.6666666666666665</v>
          </cell>
          <cell r="AI447" t="str">
            <v/>
          </cell>
          <cell r="AJ447" t="str">
            <v/>
          </cell>
          <cell r="AK447" t="str">
            <v/>
          </cell>
          <cell r="AL447" t="str">
            <v/>
          </cell>
          <cell r="AM447" t="str">
            <v/>
          </cell>
          <cell r="AN447" t="str">
            <v/>
          </cell>
          <cell r="AO447">
            <v>7460</v>
          </cell>
          <cell r="AQ447" t="str">
            <v/>
          </cell>
          <cell r="AR447" t="str">
            <v/>
          </cell>
          <cell r="AS447" t="str">
            <v/>
          </cell>
          <cell r="AU447" t="str">
            <v/>
          </cell>
          <cell r="AV447" t="str">
            <v/>
          </cell>
          <cell r="AW447" t="str">
            <v/>
          </cell>
          <cell r="AX447" t="str">
            <v/>
          </cell>
          <cell r="AY447" t="str">
            <v/>
          </cell>
          <cell r="AZ447" t="str">
            <v/>
          </cell>
          <cell r="BA447" t="str">
            <v/>
          </cell>
          <cell r="BB447" t="str">
            <v/>
          </cell>
          <cell r="BC447" t="str">
            <v/>
          </cell>
          <cell r="BD447" t="str">
            <v/>
          </cell>
          <cell r="BE447" t="str">
            <v/>
          </cell>
          <cell r="BF447" t="str">
            <v/>
          </cell>
          <cell r="BG447" t="str">
            <v/>
          </cell>
          <cell r="BH447" t="str">
            <v/>
          </cell>
          <cell r="BI447" t="str">
            <v/>
          </cell>
          <cell r="BJ447" t="str">
            <v/>
          </cell>
        </row>
        <row r="448">
          <cell r="A448" t="str">
            <v>RM3</v>
          </cell>
          <cell r="B448" t="str">
            <v>Q14</v>
          </cell>
          <cell r="C448" t="str">
            <v/>
          </cell>
          <cell r="D448" t="str">
            <v/>
          </cell>
          <cell r="E448">
            <v>0.97613668455238634</v>
          </cell>
          <cell r="F448" t="str">
            <v/>
          </cell>
          <cell r="G448" t="str">
            <v/>
          </cell>
          <cell r="H448" t="str">
            <v/>
          </cell>
          <cell r="J448" t="str">
            <v/>
          </cell>
          <cell r="K448" t="str">
            <v/>
          </cell>
          <cell r="L448" t="str">
            <v/>
          </cell>
          <cell r="M448">
            <v>3928</v>
          </cell>
          <cell r="N448" t="str">
            <v/>
          </cell>
          <cell r="Q448">
            <v>1</v>
          </cell>
          <cell r="R448">
            <v>1</v>
          </cell>
          <cell r="S448" t="str">
            <v/>
          </cell>
          <cell r="X448" t="str">
            <v/>
          </cell>
          <cell r="Y448" t="str">
            <v/>
          </cell>
          <cell r="Z448" t="str">
            <v/>
          </cell>
          <cell r="AB448">
            <v>1</v>
          </cell>
          <cell r="AD448" t="str">
            <v/>
          </cell>
          <cell r="AE448" t="str">
            <v/>
          </cell>
          <cell r="AF448" t="str">
            <v/>
          </cell>
          <cell r="AG448">
            <v>1.6257668711656442E-2</v>
          </cell>
          <cell r="AH448">
            <v>4</v>
          </cell>
          <cell r="AI448" t="str">
            <v/>
          </cell>
          <cell r="AJ448" t="str">
            <v/>
          </cell>
          <cell r="AK448" t="str">
            <v/>
          </cell>
          <cell r="AL448" t="str">
            <v/>
          </cell>
          <cell r="AM448" t="str">
            <v/>
          </cell>
          <cell r="AN448" t="str">
            <v/>
          </cell>
          <cell r="AO448">
            <v>449</v>
          </cell>
          <cell r="AQ448" t="str">
            <v/>
          </cell>
          <cell r="AR448" t="str">
            <v/>
          </cell>
          <cell r="AS448" t="str">
            <v/>
          </cell>
          <cell r="AU448" t="str">
            <v/>
          </cell>
          <cell r="AV448" t="str">
            <v/>
          </cell>
          <cell r="AW448" t="str">
            <v/>
          </cell>
          <cell r="AX448" t="str">
            <v/>
          </cell>
          <cell r="AY448" t="str">
            <v/>
          </cell>
          <cell r="AZ448" t="str">
            <v/>
          </cell>
          <cell r="BA448" t="str">
            <v/>
          </cell>
          <cell r="BB448" t="str">
            <v/>
          </cell>
          <cell r="BC448" t="str">
            <v/>
          </cell>
          <cell r="BD448" t="str">
            <v/>
          </cell>
          <cell r="BE448" t="str">
            <v/>
          </cell>
          <cell r="BF448" t="str">
            <v/>
          </cell>
          <cell r="BG448" t="str">
            <v/>
          </cell>
          <cell r="BH448" t="str">
            <v/>
          </cell>
          <cell r="BI448" t="str">
            <v/>
          </cell>
          <cell r="BJ448" t="str">
            <v/>
          </cell>
        </row>
        <row r="449">
          <cell r="A449" t="str">
            <v>RM4</v>
          </cell>
          <cell r="B449" t="str">
            <v>Q14</v>
          </cell>
          <cell r="C449" t="str">
            <v/>
          </cell>
          <cell r="D449" t="str">
            <v/>
          </cell>
          <cell r="E449">
            <v>0.9706362153344209</v>
          </cell>
          <cell r="F449" t="str">
            <v/>
          </cell>
          <cell r="G449" t="str">
            <v/>
          </cell>
          <cell r="H449" t="str">
            <v/>
          </cell>
          <cell r="J449" t="str">
            <v/>
          </cell>
          <cell r="K449" t="str">
            <v/>
          </cell>
          <cell r="L449" t="str">
            <v/>
          </cell>
          <cell r="M449">
            <v>2131</v>
          </cell>
          <cell r="N449" t="str">
            <v/>
          </cell>
          <cell r="Q449">
            <v>1</v>
          </cell>
          <cell r="R449">
            <v>1</v>
          </cell>
          <cell r="S449" t="str">
            <v/>
          </cell>
          <cell r="X449" t="str">
            <v/>
          </cell>
          <cell r="Y449" t="str">
            <v/>
          </cell>
          <cell r="Z449" t="str">
            <v/>
          </cell>
          <cell r="AB449">
            <v>0.98305084745762716</v>
          </cell>
          <cell r="AD449" t="str">
            <v/>
          </cell>
          <cell r="AE449" t="str">
            <v/>
          </cell>
          <cell r="AF449" t="str">
            <v/>
          </cell>
          <cell r="AG449">
            <v>6.0716454159077113E-4</v>
          </cell>
          <cell r="AH449">
            <v>1.6666666666666667</v>
          </cell>
          <cell r="AI449" t="str">
            <v/>
          </cell>
          <cell r="AJ449" t="str">
            <v/>
          </cell>
          <cell r="AK449" t="str">
            <v/>
          </cell>
          <cell r="AL449" t="str">
            <v/>
          </cell>
          <cell r="AM449" t="str">
            <v/>
          </cell>
          <cell r="AN449" t="str">
            <v/>
          </cell>
          <cell r="AO449">
            <v>2270</v>
          </cell>
          <cell r="AQ449" t="str">
            <v/>
          </cell>
          <cell r="AR449" t="str">
            <v/>
          </cell>
          <cell r="AS449" t="str">
            <v/>
          </cell>
          <cell r="AU449" t="str">
            <v/>
          </cell>
          <cell r="AV449" t="str">
            <v/>
          </cell>
          <cell r="AW449" t="str">
            <v/>
          </cell>
          <cell r="AX449" t="str">
            <v/>
          </cell>
          <cell r="AY449" t="str">
            <v/>
          </cell>
          <cell r="AZ449" t="str">
            <v/>
          </cell>
          <cell r="BA449" t="str">
            <v/>
          </cell>
          <cell r="BB449" t="str">
            <v/>
          </cell>
          <cell r="BC449" t="str">
            <v/>
          </cell>
          <cell r="BD449" t="str">
            <v/>
          </cell>
          <cell r="BE449" t="str">
            <v/>
          </cell>
          <cell r="BF449" t="str">
            <v/>
          </cell>
          <cell r="BG449" t="str">
            <v/>
          </cell>
          <cell r="BH449" t="str">
            <v/>
          </cell>
          <cell r="BI449" t="str">
            <v/>
          </cell>
          <cell r="BJ449" t="str">
            <v/>
          </cell>
        </row>
        <row r="450">
          <cell r="A450" t="str">
            <v>RM6</v>
          </cell>
          <cell r="B450" t="str">
            <v>Q09</v>
          </cell>
          <cell r="C450" t="str">
            <v/>
          </cell>
          <cell r="D450" t="str">
            <v/>
          </cell>
          <cell r="E450" t="str">
            <v/>
          </cell>
          <cell r="J450" t="str">
            <v/>
          </cell>
          <cell r="K450" t="str">
            <v/>
          </cell>
          <cell r="L450" t="str">
            <v/>
          </cell>
          <cell r="M450">
            <v>25</v>
          </cell>
          <cell r="Q450">
            <v>1</v>
          </cell>
          <cell r="R450">
            <v>1</v>
          </cell>
          <cell r="X450" t="str">
            <v/>
          </cell>
          <cell r="Y450" t="str">
            <v/>
          </cell>
          <cell r="Z450" t="str">
            <v/>
          </cell>
          <cell r="AB450" t="str">
            <v/>
          </cell>
          <cell r="AD450" t="str">
            <v/>
          </cell>
          <cell r="AE450" t="str">
            <v/>
          </cell>
          <cell r="AF450" t="str">
            <v/>
          </cell>
          <cell r="AG450">
            <v>0</v>
          </cell>
          <cell r="AH450" t="str">
            <v/>
          </cell>
          <cell r="AI450" t="str">
            <v/>
          </cell>
          <cell r="AJ450" t="str">
            <v/>
          </cell>
          <cell r="AK450" t="str">
            <v/>
          </cell>
          <cell r="AL450" t="str">
            <v/>
          </cell>
          <cell r="AM450" t="str">
            <v/>
          </cell>
          <cell r="AN450" t="str">
            <v/>
          </cell>
          <cell r="AO450">
            <v>32</v>
          </cell>
          <cell r="AS450" t="str">
            <v/>
          </cell>
          <cell r="BB450" t="str">
            <v/>
          </cell>
          <cell r="BC450" t="str">
            <v/>
          </cell>
          <cell r="BD450" t="str">
            <v/>
          </cell>
          <cell r="BE450" t="str">
            <v/>
          </cell>
          <cell r="BF450" t="str">
            <v/>
          </cell>
          <cell r="BG450" t="str">
            <v/>
          </cell>
          <cell r="BH450" t="str">
            <v/>
          </cell>
          <cell r="BI450" t="str">
            <v/>
          </cell>
          <cell r="BJ450" t="str">
            <v/>
          </cell>
        </row>
        <row r="451">
          <cell r="A451" t="str">
            <v>RMA</v>
          </cell>
          <cell r="B451" t="str">
            <v>Q14</v>
          </cell>
          <cell r="C451">
            <v>0.72405063291139238</v>
          </cell>
          <cell r="D451">
            <v>0.85812393956532274</v>
          </cell>
          <cell r="E451" t="str">
            <v/>
          </cell>
          <cell r="F451" t="str">
            <v/>
          </cell>
          <cell r="G451" t="str">
            <v/>
          </cell>
          <cell r="H451" t="str">
            <v/>
          </cell>
          <cell r="J451" t="str">
            <v/>
          </cell>
          <cell r="K451" t="str">
            <v/>
          </cell>
          <cell r="L451" t="str">
            <v/>
          </cell>
          <cell r="M451" t="str">
            <v/>
          </cell>
          <cell r="N451" t="str">
            <v/>
          </cell>
          <cell r="Q451" t="str">
            <v/>
          </cell>
          <cell r="R451" t="str">
            <v/>
          </cell>
          <cell r="S451" t="str">
            <v/>
          </cell>
          <cell r="X451" t="str">
            <v/>
          </cell>
          <cell r="Y451" t="str">
            <v/>
          </cell>
          <cell r="Z451" t="str">
            <v/>
          </cell>
          <cell r="AB451" t="str">
            <v/>
          </cell>
          <cell r="AD451" t="str">
            <v/>
          </cell>
          <cell r="AE451" t="str">
            <v/>
          </cell>
          <cell r="AF451" t="str">
            <v/>
          </cell>
          <cell r="AG451" t="str">
            <v/>
          </cell>
          <cell r="AH451" t="str">
            <v/>
          </cell>
          <cell r="AI451" t="str">
            <v/>
          </cell>
          <cell r="AJ451" t="str">
            <v/>
          </cell>
          <cell r="AK451" t="str">
            <v/>
          </cell>
          <cell r="AL451" t="str">
            <v/>
          </cell>
          <cell r="AM451" t="str">
            <v/>
          </cell>
          <cell r="AN451" t="str">
            <v/>
          </cell>
          <cell r="AO451">
            <v>780</v>
          </cell>
          <cell r="AQ451" t="str">
            <v/>
          </cell>
          <cell r="AR451" t="str">
            <v/>
          </cell>
          <cell r="AS451" t="str">
            <v/>
          </cell>
          <cell r="AU451" t="str">
            <v/>
          </cell>
          <cell r="AV451" t="str">
            <v/>
          </cell>
          <cell r="AW451" t="str">
            <v/>
          </cell>
          <cell r="AX451" t="str">
            <v/>
          </cell>
          <cell r="AY451" t="str">
            <v/>
          </cell>
          <cell r="AZ451" t="str">
            <v/>
          </cell>
          <cell r="BA451" t="str">
            <v/>
          </cell>
          <cell r="BB451" t="str">
            <v/>
          </cell>
          <cell r="BC451" t="str">
            <v/>
          </cell>
          <cell r="BD451" t="str">
            <v/>
          </cell>
          <cell r="BE451" t="str">
            <v/>
          </cell>
          <cell r="BF451" t="str">
            <v/>
          </cell>
          <cell r="BG451" t="str">
            <v/>
          </cell>
          <cell r="BH451" t="str">
            <v/>
          </cell>
          <cell r="BI451" t="str">
            <v/>
          </cell>
          <cell r="BJ451" t="str">
            <v/>
          </cell>
        </row>
        <row r="452">
          <cell r="A452" t="str">
            <v>RMC</v>
          </cell>
          <cell r="B452" t="str">
            <v>Q14</v>
          </cell>
          <cell r="C452" t="str">
            <v/>
          </cell>
          <cell r="D452" t="str">
            <v/>
          </cell>
          <cell r="E452">
            <v>0.92936028339237342</v>
          </cell>
          <cell r="F452" t="str">
            <v/>
          </cell>
          <cell r="G452" t="str">
            <v/>
          </cell>
          <cell r="H452" t="str">
            <v/>
          </cell>
          <cell r="J452" t="str">
            <v/>
          </cell>
          <cell r="K452" t="str">
            <v/>
          </cell>
          <cell r="L452" t="str">
            <v/>
          </cell>
          <cell r="M452">
            <v>3730</v>
          </cell>
          <cell r="N452" t="str">
            <v/>
          </cell>
          <cell r="Q452">
            <v>1</v>
          </cell>
          <cell r="R452">
            <v>1</v>
          </cell>
          <cell r="S452" t="str">
            <v/>
          </cell>
          <cell r="X452" t="str">
            <v/>
          </cell>
          <cell r="Y452" t="str">
            <v/>
          </cell>
          <cell r="Z452" t="str">
            <v/>
          </cell>
          <cell r="AB452">
            <v>0.98611111111111116</v>
          </cell>
          <cell r="AD452" t="str">
            <v/>
          </cell>
          <cell r="AE452" t="str">
            <v/>
          </cell>
          <cell r="AF452" t="str">
            <v/>
          </cell>
          <cell r="AG452">
            <v>1.1139992573338284E-3</v>
          </cell>
          <cell r="AH452">
            <v>4.666666666666667</v>
          </cell>
          <cell r="AI452" t="str">
            <v/>
          </cell>
          <cell r="AJ452" t="str">
            <v/>
          </cell>
          <cell r="AK452" t="str">
            <v/>
          </cell>
          <cell r="AL452" t="str">
            <v/>
          </cell>
          <cell r="AM452" t="str">
            <v/>
          </cell>
          <cell r="AN452" t="str">
            <v/>
          </cell>
          <cell r="AO452">
            <v>3278</v>
          </cell>
          <cell r="AQ452" t="str">
            <v/>
          </cell>
          <cell r="AR452" t="str">
            <v/>
          </cell>
          <cell r="AS452" t="str">
            <v/>
          </cell>
          <cell r="AU452" t="str">
            <v/>
          </cell>
          <cell r="AV452" t="str">
            <v/>
          </cell>
          <cell r="AW452" t="str">
            <v/>
          </cell>
          <cell r="AX452" t="str">
            <v/>
          </cell>
          <cell r="AY452" t="str">
            <v/>
          </cell>
          <cell r="AZ452" t="str">
            <v/>
          </cell>
          <cell r="BA452" t="str">
            <v/>
          </cell>
          <cell r="BB452" t="str">
            <v/>
          </cell>
          <cell r="BC452" t="str">
            <v/>
          </cell>
          <cell r="BD452" t="str">
            <v/>
          </cell>
          <cell r="BE452" t="str">
            <v/>
          </cell>
          <cell r="BF452" t="str">
            <v/>
          </cell>
          <cell r="BG452" t="str">
            <v/>
          </cell>
          <cell r="BH452" t="str">
            <v/>
          </cell>
          <cell r="BI452" t="str">
            <v/>
          </cell>
          <cell r="BJ452" t="str">
            <v/>
          </cell>
        </row>
        <row r="453">
          <cell r="A453" t="str">
            <v>RMD</v>
          </cell>
          <cell r="B453" t="str">
            <v>Q13</v>
          </cell>
          <cell r="C453">
            <v>0.73726169844020795</v>
          </cell>
          <cell r="D453">
            <v>0.93826386712629273</v>
          </cell>
          <cell r="E453" t="str">
            <v/>
          </cell>
          <cell r="F453" t="str">
            <v/>
          </cell>
          <cell r="G453" t="str">
            <v/>
          </cell>
          <cell r="H453" t="str">
            <v/>
          </cell>
          <cell r="J453" t="str">
            <v/>
          </cell>
          <cell r="K453" t="str">
            <v/>
          </cell>
          <cell r="L453" t="str">
            <v/>
          </cell>
          <cell r="M453" t="str">
            <v/>
          </cell>
          <cell r="N453" t="str">
            <v/>
          </cell>
          <cell r="Q453" t="str">
            <v/>
          </cell>
          <cell r="R453" t="str">
            <v/>
          </cell>
          <cell r="S453" t="str">
            <v/>
          </cell>
          <cell r="X453" t="str">
            <v/>
          </cell>
          <cell r="Y453" t="str">
            <v/>
          </cell>
          <cell r="Z453" t="str">
            <v/>
          </cell>
          <cell r="AB453" t="str">
            <v/>
          </cell>
          <cell r="AD453" t="str">
            <v/>
          </cell>
          <cell r="AE453" t="str">
            <v/>
          </cell>
          <cell r="AF453" t="str">
            <v/>
          </cell>
          <cell r="AG453" t="str">
            <v/>
          </cell>
          <cell r="AH453" t="str">
            <v/>
          </cell>
          <cell r="AI453" t="str">
            <v/>
          </cell>
          <cell r="AJ453" t="str">
            <v/>
          </cell>
          <cell r="AK453" t="str">
            <v/>
          </cell>
          <cell r="AL453" t="str">
            <v/>
          </cell>
          <cell r="AM453" t="str">
            <v/>
          </cell>
          <cell r="AN453" t="str">
            <v/>
          </cell>
          <cell r="AO453">
            <v>99</v>
          </cell>
          <cell r="AQ453" t="str">
            <v/>
          </cell>
          <cell r="AR453" t="str">
            <v/>
          </cell>
          <cell r="AS453" t="str">
            <v/>
          </cell>
          <cell r="AU453" t="str">
            <v/>
          </cell>
          <cell r="AV453" t="str">
            <v/>
          </cell>
          <cell r="AW453" t="str">
            <v/>
          </cell>
          <cell r="AX453" t="str">
            <v/>
          </cell>
          <cell r="AY453" t="str">
            <v/>
          </cell>
          <cell r="AZ453" t="str">
            <v/>
          </cell>
          <cell r="BA453" t="str">
            <v/>
          </cell>
          <cell r="BB453" t="str">
            <v/>
          </cell>
          <cell r="BC453" t="str">
            <v/>
          </cell>
          <cell r="BD453" t="str">
            <v/>
          </cell>
          <cell r="BE453" t="str">
            <v/>
          </cell>
          <cell r="BF453" t="str">
            <v/>
          </cell>
          <cell r="BG453" t="str">
            <v/>
          </cell>
          <cell r="BH453" t="str">
            <v/>
          </cell>
          <cell r="BI453" t="str">
            <v/>
          </cell>
          <cell r="BJ453" t="str">
            <v/>
          </cell>
        </row>
        <row r="454">
          <cell r="A454" t="str">
            <v>RMP</v>
          </cell>
          <cell r="B454" t="str">
            <v>Q14</v>
          </cell>
          <cell r="C454" t="str">
            <v/>
          </cell>
          <cell r="D454" t="str">
            <v/>
          </cell>
          <cell r="E454">
            <v>0.98995171603810517</v>
          </cell>
          <cell r="F454" t="str">
            <v/>
          </cell>
          <cell r="G454" t="str">
            <v/>
          </cell>
          <cell r="H454" t="str">
            <v/>
          </cell>
          <cell r="J454" t="str">
            <v/>
          </cell>
          <cell r="K454" t="str">
            <v/>
          </cell>
          <cell r="L454" t="str">
            <v/>
          </cell>
          <cell r="M454">
            <v>2631</v>
          </cell>
          <cell r="N454" t="str">
            <v/>
          </cell>
          <cell r="Q454">
            <v>1</v>
          </cell>
          <cell r="R454">
            <v>1</v>
          </cell>
          <cell r="S454" t="str">
            <v/>
          </cell>
          <cell r="X454" t="str">
            <v/>
          </cell>
          <cell r="Y454" t="str">
            <v/>
          </cell>
          <cell r="Z454" t="str">
            <v/>
          </cell>
          <cell r="AB454">
            <v>1</v>
          </cell>
          <cell r="AD454" t="str">
            <v/>
          </cell>
          <cell r="AE454" t="str">
            <v/>
          </cell>
          <cell r="AF454" t="str">
            <v/>
          </cell>
          <cell r="AG454">
            <v>3.7052456286427976E-2</v>
          </cell>
          <cell r="AH454">
            <v>4.333333333333333</v>
          </cell>
          <cell r="AI454" t="str">
            <v/>
          </cell>
          <cell r="AJ454" t="str">
            <v/>
          </cell>
          <cell r="AK454" t="str">
            <v/>
          </cell>
          <cell r="AL454" t="str">
            <v/>
          </cell>
          <cell r="AM454" t="str">
            <v/>
          </cell>
          <cell r="AN454" t="str">
            <v/>
          </cell>
          <cell r="AO454">
            <v>55</v>
          </cell>
          <cell r="AQ454" t="str">
            <v/>
          </cell>
          <cell r="AR454" t="str">
            <v/>
          </cell>
          <cell r="AS454" t="str">
            <v/>
          </cell>
          <cell r="AU454" t="str">
            <v/>
          </cell>
          <cell r="AV454" t="str">
            <v/>
          </cell>
          <cell r="AW454" t="str">
            <v/>
          </cell>
          <cell r="AX454" t="str">
            <v/>
          </cell>
          <cell r="AY454" t="str">
            <v/>
          </cell>
          <cell r="AZ454" t="str">
            <v/>
          </cell>
          <cell r="BA454" t="str">
            <v/>
          </cell>
          <cell r="BB454" t="str">
            <v/>
          </cell>
          <cell r="BC454" t="str">
            <v/>
          </cell>
          <cell r="BD454" t="str">
            <v/>
          </cell>
          <cell r="BE454" t="str">
            <v/>
          </cell>
          <cell r="BF454" t="str">
            <v/>
          </cell>
          <cell r="BG454" t="str">
            <v/>
          </cell>
          <cell r="BH454" t="str">
            <v/>
          </cell>
          <cell r="BI454" t="str">
            <v/>
          </cell>
          <cell r="BJ454" t="str">
            <v/>
          </cell>
        </row>
        <row r="455">
          <cell r="A455" t="str">
            <v>RMY</v>
          </cell>
          <cell r="B455" t="str">
            <v>Q01</v>
          </cell>
          <cell r="C455" t="str">
            <v/>
          </cell>
          <cell r="D455" t="str">
            <v/>
          </cell>
          <cell r="E455" t="str">
            <v/>
          </cell>
          <cell r="F455" t="str">
            <v/>
          </cell>
          <cell r="G455" t="str">
            <v/>
          </cell>
          <cell r="H455" t="str">
            <v/>
          </cell>
          <cell r="J455" t="str">
            <v/>
          </cell>
          <cell r="K455" t="str">
            <v/>
          </cell>
          <cell r="L455" t="str">
            <v/>
          </cell>
          <cell r="M455" t="str">
            <v/>
          </cell>
          <cell r="N455" t="str">
            <v/>
          </cell>
          <cell r="Q455" t="str">
            <v/>
          </cell>
          <cell r="R455" t="str">
            <v/>
          </cell>
          <cell r="S455" t="str">
            <v/>
          </cell>
          <cell r="X455" t="str">
            <v/>
          </cell>
          <cell r="Y455" t="str">
            <v/>
          </cell>
          <cell r="Z455" t="str">
            <v/>
          </cell>
          <cell r="AB455" t="str">
            <v/>
          </cell>
          <cell r="AD455" t="str">
            <v/>
          </cell>
          <cell r="AE455" t="str">
            <v/>
          </cell>
          <cell r="AF455" t="str">
            <v/>
          </cell>
          <cell r="AG455">
            <v>0</v>
          </cell>
          <cell r="AH455" t="str">
            <v/>
          </cell>
          <cell r="AI455" t="str">
            <v/>
          </cell>
          <cell r="AJ455" t="str">
            <v/>
          </cell>
          <cell r="AK455" t="str">
            <v/>
          </cell>
          <cell r="AL455" t="str">
            <v/>
          </cell>
          <cell r="AM455" t="str">
            <v/>
          </cell>
          <cell r="AN455" t="str">
            <v/>
          </cell>
          <cell r="AO455">
            <v>1119</v>
          </cell>
          <cell r="AQ455" t="str">
            <v/>
          </cell>
          <cell r="AR455" t="str">
            <v/>
          </cell>
          <cell r="AS455" t="str">
            <v/>
          </cell>
          <cell r="AU455" t="str">
            <v/>
          </cell>
          <cell r="AV455" t="str">
            <v/>
          </cell>
          <cell r="AW455" t="str">
            <v/>
          </cell>
          <cell r="AX455" t="str">
            <v/>
          </cell>
          <cell r="AY455" t="str">
            <v/>
          </cell>
          <cell r="AZ455" t="str">
            <v/>
          </cell>
          <cell r="BA455" t="str">
            <v/>
          </cell>
          <cell r="BB455" t="str">
            <v/>
          </cell>
          <cell r="BC455" t="str">
            <v/>
          </cell>
          <cell r="BD455" t="str">
            <v/>
          </cell>
          <cell r="BE455" t="str">
            <v/>
          </cell>
          <cell r="BF455" t="str">
            <v/>
          </cell>
          <cell r="BG455" t="str">
            <v/>
          </cell>
          <cell r="BH455" t="str">
            <v/>
          </cell>
          <cell r="BI455" t="str">
            <v/>
          </cell>
          <cell r="BJ455" t="str">
            <v/>
          </cell>
        </row>
        <row r="456">
          <cell r="A456" t="str">
            <v>RMZ</v>
          </cell>
          <cell r="B456" t="str">
            <v>Q01</v>
          </cell>
          <cell r="C456">
            <v>0.76883451384417256</v>
          </cell>
          <cell r="D456">
            <v>0.95953360768175588</v>
          </cell>
          <cell r="E456" t="str">
            <v/>
          </cell>
          <cell r="F456" t="str">
            <v/>
          </cell>
          <cell r="G456" t="str">
            <v/>
          </cell>
          <cell r="H456" t="str">
            <v/>
          </cell>
          <cell r="J456" t="str">
            <v/>
          </cell>
          <cell r="K456" t="str">
            <v/>
          </cell>
          <cell r="L456" t="str">
            <v/>
          </cell>
          <cell r="M456" t="str">
            <v/>
          </cell>
          <cell r="N456" t="str">
            <v/>
          </cell>
          <cell r="Q456" t="str">
            <v/>
          </cell>
          <cell r="R456" t="str">
            <v/>
          </cell>
          <cell r="S456" t="str">
            <v/>
          </cell>
          <cell r="X456" t="str">
            <v/>
          </cell>
          <cell r="Y456" t="str">
            <v/>
          </cell>
          <cell r="Z456" t="str">
            <v/>
          </cell>
          <cell r="AB456" t="str">
            <v/>
          </cell>
          <cell r="AD456" t="str">
            <v/>
          </cell>
          <cell r="AE456" t="str">
            <v/>
          </cell>
          <cell r="AF456" t="str">
            <v/>
          </cell>
          <cell r="AG456" t="str">
            <v/>
          </cell>
          <cell r="AH456" t="str">
            <v/>
          </cell>
          <cell r="AI456" t="str">
            <v/>
          </cell>
          <cell r="AJ456" t="str">
            <v/>
          </cell>
          <cell r="AK456" t="str">
            <v/>
          </cell>
          <cell r="AL456" t="str">
            <v/>
          </cell>
          <cell r="AM456" t="str">
            <v/>
          </cell>
          <cell r="AN456" t="str">
            <v/>
          </cell>
          <cell r="AO456">
            <v>550</v>
          </cell>
          <cell r="AQ456" t="str">
            <v/>
          </cell>
          <cell r="AR456" t="str">
            <v/>
          </cell>
          <cell r="AS456" t="str">
            <v/>
          </cell>
          <cell r="AU456" t="str">
            <v/>
          </cell>
          <cell r="AV456" t="str">
            <v/>
          </cell>
          <cell r="AW456" t="str">
            <v/>
          </cell>
          <cell r="AX456" t="str">
            <v/>
          </cell>
          <cell r="AY456" t="str">
            <v/>
          </cell>
          <cell r="AZ456" t="str">
            <v/>
          </cell>
          <cell r="BA456" t="str">
            <v/>
          </cell>
          <cell r="BB456" t="str">
            <v/>
          </cell>
          <cell r="BC456" t="str">
            <v/>
          </cell>
          <cell r="BD456" t="str">
            <v/>
          </cell>
          <cell r="BE456" t="str">
            <v/>
          </cell>
          <cell r="BF456" t="str">
            <v/>
          </cell>
          <cell r="BG456" t="str">
            <v/>
          </cell>
          <cell r="BH456" t="str">
            <v/>
          </cell>
          <cell r="BI456" t="str">
            <v/>
          </cell>
          <cell r="BJ456" t="str">
            <v/>
          </cell>
        </row>
        <row r="457">
          <cell r="A457" t="str">
            <v>RN1</v>
          </cell>
          <cell r="B457" t="str">
            <v>Q17</v>
          </cell>
          <cell r="C457" t="str">
            <v/>
          </cell>
          <cell r="D457" t="str">
            <v/>
          </cell>
          <cell r="E457">
            <v>0.98807462973648774</v>
          </cell>
          <cell r="F457" t="str">
            <v/>
          </cell>
          <cell r="G457" t="str">
            <v/>
          </cell>
          <cell r="H457" t="str">
            <v/>
          </cell>
          <cell r="J457" t="str">
            <v/>
          </cell>
          <cell r="K457" t="str">
            <v/>
          </cell>
          <cell r="L457" t="str">
            <v/>
          </cell>
          <cell r="M457">
            <v>3141</v>
          </cell>
          <cell r="N457" t="str">
            <v/>
          </cell>
          <cell r="Q457">
            <v>1</v>
          </cell>
          <cell r="R457">
            <v>1</v>
          </cell>
          <cell r="S457" t="str">
            <v/>
          </cell>
          <cell r="X457" t="str">
            <v/>
          </cell>
          <cell r="Y457" t="str">
            <v/>
          </cell>
          <cell r="Z457" t="str">
            <v/>
          </cell>
          <cell r="AB457">
            <v>0.98639455782312924</v>
          </cell>
          <cell r="AD457" t="str">
            <v/>
          </cell>
          <cell r="AE457" t="str">
            <v/>
          </cell>
          <cell r="AF457" t="str">
            <v/>
          </cell>
          <cell r="AG457">
            <v>4.2819499341238479E-2</v>
          </cell>
          <cell r="AH457">
            <v>0.66666666666666663</v>
          </cell>
          <cell r="AI457" t="str">
            <v/>
          </cell>
          <cell r="AJ457" t="str">
            <v/>
          </cell>
          <cell r="AK457" t="str">
            <v/>
          </cell>
          <cell r="AL457" t="str">
            <v/>
          </cell>
          <cell r="AM457" t="str">
            <v/>
          </cell>
          <cell r="AN457" t="str">
            <v/>
          </cell>
          <cell r="AO457">
            <v>-3045</v>
          </cell>
          <cell r="AQ457" t="str">
            <v/>
          </cell>
          <cell r="AR457" t="str">
            <v/>
          </cell>
          <cell r="AS457" t="str">
            <v/>
          </cell>
          <cell r="AU457" t="str">
            <v/>
          </cell>
          <cell r="AV457" t="str">
            <v/>
          </cell>
          <cell r="AW457" t="str">
            <v/>
          </cell>
          <cell r="AX457" t="str">
            <v/>
          </cell>
          <cell r="AY457" t="str">
            <v/>
          </cell>
          <cell r="AZ457" t="str">
            <v/>
          </cell>
          <cell r="BA457" t="str">
            <v/>
          </cell>
          <cell r="BB457" t="str">
            <v/>
          </cell>
          <cell r="BC457" t="str">
            <v/>
          </cell>
          <cell r="BD457" t="str">
            <v/>
          </cell>
          <cell r="BE457" t="str">
            <v/>
          </cell>
          <cell r="BF457" t="str">
            <v/>
          </cell>
          <cell r="BG457" t="str">
            <v/>
          </cell>
          <cell r="BH457" t="str">
            <v/>
          </cell>
          <cell r="BI457" t="str">
            <v/>
          </cell>
          <cell r="BJ457" t="str">
            <v/>
          </cell>
        </row>
        <row r="458">
          <cell r="A458" t="str">
            <v>RN3</v>
          </cell>
          <cell r="B458" t="str">
            <v>Q20</v>
          </cell>
          <cell r="C458" t="str">
            <v/>
          </cell>
          <cell r="D458" t="str">
            <v/>
          </cell>
          <cell r="E458">
            <v>0.91213389121338917</v>
          </cell>
          <cell r="F458" t="str">
            <v/>
          </cell>
          <cell r="G458" t="str">
            <v/>
          </cell>
          <cell r="H458" t="str">
            <v/>
          </cell>
          <cell r="J458" t="str">
            <v/>
          </cell>
          <cell r="K458" t="str">
            <v/>
          </cell>
          <cell r="L458" t="str">
            <v/>
          </cell>
          <cell r="M458">
            <v>5532</v>
          </cell>
          <cell r="N458" t="str">
            <v/>
          </cell>
          <cell r="Q458">
            <v>1</v>
          </cell>
          <cell r="R458">
            <v>1</v>
          </cell>
          <cell r="S458" t="str">
            <v/>
          </cell>
          <cell r="X458" t="str">
            <v/>
          </cell>
          <cell r="Y458" t="str">
            <v/>
          </cell>
          <cell r="Z458" t="str">
            <v/>
          </cell>
          <cell r="AB458">
            <v>0.82352941176470584</v>
          </cell>
          <cell r="AD458" t="str">
            <v/>
          </cell>
          <cell r="AE458" t="str">
            <v/>
          </cell>
          <cell r="AF458" t="str">
            <v/>
          </cell>
          <cell r="AG458">
            <v>4.578025477707006E-2</v>
          </cell>
          <cell r="AH458">
            <v>0</v>
          </cell>
          <cell r="AI458" t="str">
            <v/>
          </cell>
          <cell r="AJ458" t="str">
            <v/>
          </cell>
          <cell r="AK458" t="str">
            <v/>
          </cell>
          <cell r="AL458" t="str">
            <v/>
          </cell>
          <cell r="AM458" t="str">
            <v/>
          </cell>
          <cell r="AN458" t="str">
            <v/>
          </cell>
          <cell r="AO458">
            <v>-835</v>
          </cell>
          <cell r="AQ458" t="str">
            <v/>
          </cell>
          <cell r="AR458" t="str">
            <v/>
          </cell>
          <cell r="AS458" t="str">
            <v/>
          </cell>
          <cell r="AU458" t="str">
            <v/>
          </cell>
          <cell r="AV458" t="str">
            <v/>
          </cell>
          <cell r="AW458" t="str">
            <v/>
          </cell>
          <cell r="AX458" t="str">
            <v/>
          </cell>
          <cell r="AY458" t="str">
            <v/>
          </cell>
          <cell r="AZ458" t="str">
            <v/>
          </cell>
          <cell r="BA458" t="str">
            <v/>
          </cell>
          <cell r="BB458" t="str">
            <v/>
          </cell>
          <cell r="BC458" t="str">
            <v/>
          </cell>
          <cell r="BD458" t="str">
            <v/>
          </cell>
          <cell r="BE458" t="str">
            <v/>
          </cell>
          <cell r="BF458" t="str">
            <v/>
          </cell>
          <cell r="BG458" t="str">
            <v/>
          </cell>
          <cell r="BH458" t="str">
            <v/>
          </cell>
          <cell r="BI458" t="str">
            <v/>
          </cell>
          <cell r="BJ458" t="str">
            <v/>
          </cell>
        </row>
        <row r="459">
          <cell r="A459" t="str">
            <v>RN5</v>
          </cell>
          <cell r="B459" t="str">
            <v>Q17</v>
          </cell>
          <cell r="C459" t="str">
            <v/>
          </cell>
          <cell r="D459" t="str">
            <v/>
          </cell>
          <cell r="E459">
            <v>0.99214394323365429</v>
          </cell>
          <cell r="F459" t="str">
            <v/>
          </cell>
          <cell r="G459" t="str">
            <v/>
          </cell>
          <cell r="H459" t="str">
            <v/>
          </cell>
          <cell r="J459" t="str">
            <v/>
          </cell>
          <cell r="K459" t="str">
            <v/>
          </cell>
          <cell r="L459" t="str">
            <v/>
          </cell>
          <cell r="M459">
            <v>3223</v>
          </cell>
          <cell r="N459" t="str">
            <v/>
          </cell>
          <cell r="Q459">
            <v>1</v>
          </cell>
          <cell r="R459">
            <v>1</v>
          </cell>
          <cell r="S459" t="str">
            <v/>
          </cell>
          <cell r="X459" t="str">
            <v/>
          </cell>
          <cell r="Y459" t="str">
            <v/>
          </cell>
          <cell r="Z459" t="str">
            <v/>
          </cell>
          <cell r="AB459">
            <v>1</v>
          </cell>
          <cell r="AD459" t="str">
            <v/>
          </cell>
          <cell r="AE459" t="str">
            <v/>
          </cell>
          <cell r="AF459" t="str">
            <v/>
          </cell>
          <cell r="AG459">
            <v>5.3793103448275863E-2</v>
          </cell>
          <cell r="AH459">
            <v>1</v>
          </cell>
          <cell r="AI459" t="str">
            <v/>
          </cell>
          <cell r="AJ459" t="str">
            <v/>
          </cell>
          <cell r="AK459" t="str">
            <v/>
          </cell>
          <cell r="AL459" t="str">
            <v/>
          </cell>
          <cell r="AM459" t="str">
            <v/>
          </cell>
          <cell r="AN459" t="str">
            <v/>
          </cell>
          <cell r="AO459">
            <v>26</v>
          </cell>
          <cell r="AQ459" t="str">
            <v/>
          </cell>
          <cell r="AR459" t="str">
            <v/>
          </cell>
          <cell r="AS459" t="str">
            <v/>
          </cell>
          <cell r="AU459" t="str">
            <v/>
          </cell>
          <cell r="AV459" t="str">
            <v/>
          </cell>
          <cell r="AW459" t="str">
            <v/>
          </cell>
          <cell r="AX459" t="str">
            <v/>
          </cell>
          <cell r="AY459" t="str">
            <v/>
          </cell>
          <cell r="AZ459" t="str">
            <v/>
          </cell>
          <cell r="BA459" t="str">
            <v/>
          </cell>
          <cell r="BB459" t="str">
            <v/>
          </cell>
          <cell r="BC459" t="str">
            <v/>
          </cell>
          <cell r="BD459" t="str">
            <v/>
          </cell>
          <cell r="BE459" t="str">
            <v/>
          </cell>
          <cell r="BF459" t="str">
            <v/>
          </cell>
          <cell r="BG459" t="str">
            <v/>
          </cell>
          <cell r="BH459" t="str">
            <v/>
          </cell>
          <cell r="BI459" t="str">
            <v/>
          </cell>
          <cell r="BJ459" t="str">
            <v/>
          </cell>
        </row>
        <row r="460">
          <cell r="A460" t="str">
            <v>RN7</v>
          </cell>
          <cell r="B460" t="str">
            <v>Q18</v>
          </cell>
          <cell r="C460" t="str">
            <v/>
          </cell>
          <cell r="D460" t="str">
            <v/>
          </cell>
          <cell r="E460">
            <v>0.98138646939506025</v>
          </cell>
          <cell r="F460" t="str">
            <v/>
          </cell>
          <cell r="G460" t="str">
            <v/>
          </cell>
          <cell r="H460" t="str">
            <v/>
          </cell>
          <cell r="J460" t="str">
            <v/>
          </cell>
          <cell r="K460" t="str">
            <v/>
          </cell>
          <cell r="L460" t="str">
            <v/>
          </cell>
          <cell r="M460">
            <v>2430</v>
          </cell>
          <cell r="N460" t="str">
            <v/>
          </cell>
          <cell r="Q460">
            <v>1</v>
          </cell>
          <cell r="R460">
            <v>1</v>
          </cell>
          <cell r="S460" t="str">
            <v/>
          </cell>
          <cell r="X460" t="str">
            <v/>
          </cell>
          <cell r="Y460" t="str">
            <v/>
          </cell>
          <cell r="Z460" t="str">
            <v/>
          </cell>
          <cell r="AB460">
            <v>1</v>
          </cell>
          <cell r="AD460" t="str">
            <v/>
          </cell>
          <cell r="AE460" t="str">
            <v/>
          </cell>
          <cell r="AF460" t="str">
            <v/>
          </cell>
          <cell r="AG460">
            <v>1.3881177123820098E-2</v>
          </cell>
          <cell r="AH460">
            <v>2.6666666666666665</v>
          </cell>
          <cell r="AI460" t="str">
            <v/>
          </cell>
          <cell r="AJ460" t="str">
            <v/>
          </cell>
          <cell r="AK460" t="str">
            <v/>
          </cell>
          <cell r="AL460" t="str">
            <v/>
          </cell>
          <cell r="AM460" t="str">
            <v/>
          </cell>
          <cell r="AN460" t="str">
            <v/>
          </cell>
          <cell r="AO460">
            <v>-3470</v>
          </cell>
          <cell r="AQ460" t="str">
            <v/>
          </cell>
          <cell r="AR460" t="str">
            <v/>
          </cell>
          <cell r="AS460" t="str">
            <v/>
          </cell>
          <cell r="AU460" t="str">
            <v/>
          </cell>
          <cell r="AV460" t="str">
            <v/>
          </cell>
          <cell r="AW460" t="str">
            <v/>
          </cell>
          <cell r="AX460" t="str">
            <v/>
          </cell>
          <cell r="AY460" t="str">
            <v/>
          </cell>
          <cell r="AZ460" t="str">
            <v/>
          </cell>
          <cell r="BA460" t="str">
            <v/>
          </cell>
          <cell r="BB460" t="str">
            <v/>
          </cell>
          <cell r="BC460" t="str">
            <v/>
          </cell>
          <cell r="BD460" t="str">
            <v/>
          </cell>
          <cell r="BE460" t="str">
            <v/>
          </cell>
          <cell r="BF460" t="str">
            <v/>
          </cell>
          <cell r="BG460" t="str">
            <v/>
          </cell>
          <cell r="BH460" t="str">
            <v/>
          </cell>
          <cell r="BI460" t="str">
            <v/>
          </cell>
          <cell r="BJ460" t="str">
            <v/>
          </cell>
        </row>
        <row r="461">
          <cell r="A461" t="str">
            <v>RNA</v>
          </cell>
          <cell r="B461" t="str">
            <v>Q27</v>
          </cell>
          <cell r="C461" t="str">
            <v/>
          </cell>
          <cell r="D461" t="str">
            <v/>
          </cell>
          <cell r="E461">
            <v>0.96491032638966245</v>
          </cell>
          <cell r="F461" t="str">
            <v/>
          </cell>
          <cell r="G461" t="str">
            <v/>
          </cell>
          <cell r="H461" t="str">
            <v/>
          </cell>
          <cell r="J461" t="str">
            <v/>
          </cell>
          <cell r="K461" t="str">
            <v/>
          </cell>
          <cell r="L461" t="str">
            <v/>
          </cell>
          <cell r="M461">
            <v>4308</v>
          </cell>
          <cell r="N461" t="str">
            <v/>
          </cell>
          <cell r="Q461">
            <v>1</v>
          </cell>
          <cell r="R461">
            <v>1</v>
          </cell>
          <cell r="S461" t="str">
            <v/>
          </cell>
          <cell r="X461" t="str">
            <v/>
          </cell>
          <cell r="Y461" t="str">
            <v/>
          </cell>
          <cell r="Z461" t="str">
            <v/>
          </cell>
          <cell r="AB461">
            <v>0.99530516431924887</v>
          </cell>
          <cell r="AD461" t="str">
            <v/>
          </cell>
          <cell r="AE461" t="str">
            <v/>
          </cell>
          <cell r="AF461" t="str">
            <v/>
          </cell>
          <cell r="AG461">
            <v>2.2682721926631191E-2</v>
          </cell>
          <cell r="AH461">
            <v>4.666666666666667</v>
          </cell>
          <cell r="AI461" t="str">
            <v/>
          </cell>
          <cell r="AJ461" t="str">
            <v/>
          </cell>
          <cell r="AK461" t="str">
            <v/>
          </cell>
          <cell r="AL461" t="str">
            <v/>
          </cell>
          <cell r="AM461" t="str">
            <v/>
          </cell>
          <cell r="AN461" t="str">
            <v/>
          </cell>
          <cell r="AO461">
            <v>1753</v>
          </cell>
          <cell r="AQ461" t="str">
            <v/>
          </cell>
          <cell r="AR461" t="str">
            <v/>
          </cell>
          <cell r="AS461" t="str">
            <v/>
          </cell>
          <cell r="AU461" t="str">
            <v/>
          </cell>
          <cell r="AV461" t="str">
            <v/>
          </cell>
          <cell r="AW461" t="str">
            <v/>
          </cell>
          <cell r="AX461" t="str">
            <v/>
          </cell>
          <cell r="AY461" t="str">
            <v/>
          </cell>
          <cell r="AZ461" t="str">
            <v/>
          </cell>
          <cell r="BA461" t="str">
            <v/>
          </cell>
          <cell r="BB461" t="str">
            <v/>
          </cell>
          <cell r="BC461" t="str">
            <v/>
          </cell>
          <cell r="BD461" t="str">
            <v/>
          </cell>
          <cell r="BE461" t="str">
            <v/>
          </cell>
          <cell r="BF461" t="str">
            <v/>
          </cell>
          <cell r="BG461" t="str">
            <v/>
          </cell>
          <cell r="BH461" t="str">
            <v/>
          </cell>
          <cell r="BI461" t="str">
            <v/>
          </cell>
          <cell r="BJ461" t="str">
            <v/>
          </cell>
        </row>
        <row r="462">
          <cell r="A462" t="str">
            <v>RNH</v>
          </cell>
          <cell r="B462" t="str">
            <v>Q06</v>
          </cell>
          <cell r="C462" t="str">
            <v/>
          </cell>
          <cell r="D462" t="str">
            <v/>
          </cell>
          <cell r="E462">
            <v>0.96481566467798685</v>
          </cell>
          <cell r="F462" t="str">
            <v/>
          </cell>
          <cell r="G462" t="str">
            <v/>
          </cell>
          <cell r="H462" t="str">
            <v/>
          </cell>
          <cell r="J462" t="str">
            <v/>
          </cell>
          <cell r="K462" t="str">
            <v/>
          </cell>
          <cell r="L462" t="str">
            <v/>
          </cell>
          <cell r="M462">
            <v>1300</v>
          </cell>
          <cell r="N462" t="str">
            <v/>
          </cell>
          <cell r="Q462">
            <v>0.997907949790795</v>
          </cell>
          <cell r="R462">
            <v>0.99946149703823373</v>
          </cell>
          <cell r="S462" t="str">
            <v/>
          </cell>
          <cell r="X462" t="str">
            <v/>
          </cell>
          <cell r="Y462" t="str">
            <v/>
          </cell>
          <cell r="Z462" t="str">
            <v/>
          </cell>
          <cell r="AB462">
            <v>1</v>
          </cell>
          <cell r="AD462" t="str">
            <v/>
          </cell>
          <cell r="AE462" t="str">
            <v/>
          </cell>
          <cell r="AF462" t="str">
            <v/>
          </cell>
          <cell r="AG462">
            <v>2.8702640642939152E-3</v>
          </cell>
          <cell r="AH462">
            <v>1.3333333333333333</v>
          </cell>
          <cell r="AI462" t="str">
            <v/>
          </cell>
          <cell r="AJ462" t="str">
            <v/>
          </cell>
          <cell r="AK462" t="str">
            <v/>
          </cell>
          <cell r="AL462" t="str">
            <v/>
          </cell>
          <cell r="AM462" t="str">
            <v/>
          </cell>
          <cell r="AN462" t="str">
            <v/>
          </cell>
          <cell r="AO462">
            <v>13</v>
          </cell>
          <cell r="AQ462" t="str">
            <v/>
          </cell>
          <cell r="AR462" t="str">
            <v/>
          </cell>
          <cell r="AS462" t="str">
            <v/>
          </cell>
          <cell r="AU462" t="str">
            <v/>
          </cell>
          <cell r="AV462" t="str">
            <v/>
          </cell>
          <cell r="AW462" t="str">
            <v/>
          </cell>
          <cell r="AX462" t="str">
            <v/>
          </cell>
          <cell r="AY462" t="str">
            <v/>
          </cell>
          <cell r="AZ462" t="str">
            <v/>
          </cell>
          <cell r="BA462" t="str">
            <v/>
          </cell>
          <cell r="BB462" t="str">
            <v/>
          </cell>
          <cell r="BC462" t="str">
            <v/>
          </cell>
          <cell r="BD462" t="str">
            <v/>
          </cell>
          <cell r="BE462" t="str">
            <v/>
          </cell>
          <cell r="BF462" t="str">
            <v/>
          </cell>
          <cell r="BG462" t="str">
            <v/>
          </cell>
          <cell r="BH462" t="str">
            <v/>
          </cell>
          <cell r="BI462" t="str">
            <v/>
          </cell>
          <cell r="BJ462" t="str">
            <v/>
          </cell>
        </row>
        <row r="463">
          <cell r="A463" t="str">
            <v>RNJ</v>
          </cell>
          <cell r="B463" t="str">
            <v>Q06</v>
          </cell>
          <cell r="C463" t="str">
            <v/>
          </cell>
          <cell r="D463" t="str">
            <v/>
          </cell>
          <cell r="E463">
            <v>0.98075812969020593</v>
          </cell>
          <cell r="F463" t="str">
            <v/>
          </cell>
          <cell r="G463" t="str">
            <v/>
          </cell>
          <cell r="H463" t="str">
            <v/>
          </cell>
          <cell r="J463" t="str">
            <v/>
          </cell>
          <cell r="K463" t="str">
            <v/>
          </cell>
          <cell r="L463" t="str">
            <v/>
          </cell>
          <cell r="M463">
            <v>7312</v>
          </cell>
          <cell r="N463" t="str">
            <v/>
          </cell>
          <cell r="Q463">
            <v>1</v>
          </cell>
          <cell r="R463">
            <v>1</v>
          </cell>
          <cell r="S463" t="str">
            <v/>
          </cell>
          <cell r="X463" t="str">
            <v/>
          </cell>
          <cell r="Y463" t="str">
            <v/>
          </cell>
          <cell r="Z463" t="str">
            <v/>
          </cell>
          <cell r="AB463">
            <v>1</v>
          </cell>
          <cell r="AD463" t="str">
            <v/>
          </cell>
          <cell r="AE463" t="str">
            <v/>
          </cell>
          <cell r="AF463" t="str">
            <v/>
          </cell>
          <cell r="AG463">
            <v>1.3120229007633589E-2</v>
          </cell>
          <cell r="AH463">
            <v>7</v>
          </cell>
          <cell r="AI463" t="str">
            <v/>
          </cell>
          <cell r="AJ463" t="str">
            <v/>
          </cell>
          <cell r="AK463" t="str">
            <v/>
          </cell>
          <cell r="AL463" t="str">
            <v/>
          </cell>
          <cell r="AM463" t="str">
            <v/>
          </cell>
          <cell r="AN463" t="str">
            <v/>
          </cell>
          <cell r="AO463">
            <v>3414</v>
          </cell>
          <cell r="AQ463" t="str">
            <v/>
          </cell>
          <cell r="AR463" t="str">
            <v/>
          </cell>
          <cell r="AS463" t="str">
            <v/>
          </cell>
          <cell r="AU463" t="str">
            <v/>
          </cell>
          <cell r="AV463" t="str">
            <v/>
          </cell>
          <cell r="AW463" t="str">
            <v/>
          </cell>
          <cell r="AX463" t="str">
            <v/>
          </cell>
          <cell r="AY463" t="str">
            <v/>
          </cell>
          <cell r="AZ463" t="str">
            <v/>
          </cell>
          <cell r="BA463" t="str">
            <v/>
          </cell>
          <cell r="BB463" t="str">
            <v/>
          </cell>
          <cell r="BC463" t="str">
            <v/>
          </cell>
          <cell r="BD463" t="str">
            <v/>
          </cell>
          <cell r="BE463" t="str">
            <v/>
          </cell>
          <cell r="BF463" t="str">
            <v/>
          </cell>
          <cell r="BG463" t="str">
            <v/>
          </cell>
          <cell r="BH463" t="str">
            <v/>
          </cell>
          <cell r="BI463" t="str">
            <v/>
          </cell>
          <cell r="BJ463" t="str">
            <v/>
          </cell>
        </row>
        <row r="464">
          <cell r="A464" t="str">
            <v>RNK</v>
          </cell>
          <cell r="B464" t="str">
            <v>Q05</v>
          </cell>
          <cell r="C464" t="str">
            <v/>
          </cell>
          <cell r="D464" t="str">
            <v/>
          </cell>
          <cell r="E464" t="str">
            <v/>
          </cell>
          <cell r="F464" t="str">
            <v/>
          </cell>
          <cell r="G464" t="str">
            <v/>
          </cell>
          <cell r="H464" t="str">
            <v/>
          </cell>
          <cell r="J464" t="str">
            <v/>
          </cell>
          <cell r="K464" t="str">
            <v/>
          </cell>
          <cell r="L464" t="str">
            <v/>
          </cell>
          <cell r="M464" t="str">
            <v/>
          </cell>
          <cell r="N464" t="str">
            <v/>
          </cell>
          <cell r="Q464" t="str">
            <v/>
          </cell>
          <cell r="R464">
            <v>1</v>
          </cell>
          <cell r="S464" t="str">
            <v/>
          </cell>
          <cell r="X464" t="str">
            <v/>
          </cell>
          <cell r="Y464" t="str">
            <v/>
          </cell>
          <cell r="Z464" t="str">
            <v/>
          </cell>
          <cell r="AB464" t="str">
            <v/>
          </cell>
          <cell r="AD464" t="str">
            <v/>
          </cell>
          <cell r="AE464" t="str">
            <v/>
          </cell>
          <cell r="AF464" t="str">
            <v/>
          </cell>
          <cell r="AG464" t="str">
            <v/>
          </cell>
          <cell r="AH464" t="str">
            <v/>
          </cell>
          <cell r="AI464" t="str">
            <v/>
          </cell>
          <cell r="AJ464" t="str">
            <v/>
          </cell>
          <cell r="AK464" t="str">
            <v/>
          </cell>
          <cell r="AL464" t="str">
            <v/>
          </cell>
          <cell r="AM464" t="str">
            <v/>
          </cell>
          <cell r="AN464" t="str">
            <v/>
          </cell>
          <cell r="AO464">
            <v>373</v>
          </cell>
          <cell r="AQ464" t="str">
            <v/>
          </cell>
          <cell r="AR464" t="str">
            <v/>
          </cell>
          <cell r="AS464" t="str">
            <v/>
          </cell>
          <cell r="AU464" t="str">
            <v/>
          </cell>
          <cell r="AV464" t="str">
            <v/>
          </cell>
          <cell r="AW464" t="str">
            <v/>
          </cell>
          <cell r="AX464" t="str">
            <v/>
          </cell>
          <cell r="AY464" t="str">
            <v/>
          </cell>
          <cell r="AZ464" t="str">
            <v/>
          </cell>
          <cell r="BA464" t="str">
            <v/>
          </cell>
          <cell r="BB464" t="str">
            <v/>
          </cell>
          <cell r="BC464" t="str">
            <v/>
          </cell>
          <cell r="BD464" t="str">
            <v/>
          </cell>
          <cell r="BE464" t="str">
            <v/>
          </cell>
          <cell r="BF464" t="str">
            <v/>
          </cell>
          <cell r="BG464" t="str">
            <v/>
          </cell>
          <cell r="BH464" t="str">
            <v/>
          </cell>
          <cell r="BI464" t="str">
            <v/>
          </cell>
          <cell r="BJ464" t="str">
            <v/>
          </cell>
        </row>
        <row r="465">
          <cell r="A465" t="str">
            <v>RNL</v>
          </cell>
          <cell r="B465" t="str">
            <v>Q13</v>
          </cell>
          <cell r="C465" t="str">
            <v/>
          </cell>
          <cell r="D465" t="str">
            <v/>
          </cell>
          <cell r="E465">
            <v>0.96507494977592334</v>
          </cell>
          <cell r="F465" t="str">
            <v/>
          </cell>
          <cell r="G465" t="str">
            <v/>
          </cell>
          <cell r="H465" t="str">
            <v/>
          </cell>
          <cell r="J465" t="str">
            <v/>
          </cell>
          <cell r="K465" t="str">
            <v/>
          </cell>
          <cell r="L465" t="str">
            <v/>
          </cell>
          <cell r="M465">
            <v>4780</v>
          </cell>
          <cell r="N465" t="str">
            <v/>
          </cell>
          <cell r="Q465">
            <v>1</v>
          </cell>
          <cell r="R465">
            <v>0.99017637865594998</v>
          </cell>
          <cell r="S465" t="str">
            <v/>
          </cell>
          <cell r="X465" t="str">
            <v/>
          </cell>
          <cell r="Y465" t="str">
            <v/>
          </cell>
          <cell r="Z465" t="str">
            <v/>
          </cell>
          <cell r="AB465">
            <v>0.93577981651376152</v>
          </cell>
          <cell r="AD465" t="str">
            <v/>
          </cell>
          <cell r="AE465" t="str">
            <v/>
          </cell>
          <cell r="AF465" t="str">
            <v/>
          </cell>
          <cell r="AG465">
            <v>2.6498840675720438E-3</v>
          </cell>
          <cell r="AH465">
            <v>2</v>
          </cell>
          <cell r="AI465" t="str">
            <v/>
          </cell>
          <cell r="AJ465" t="str">
            <v/>
          </cell>
          <cell r="AK465" t="str">
            <v/>
          </cell>
          <cell r="AL465" t="str">
            <v/>
          </cell>
          <cell r="AM465" t="str">
            <v/>
          </cell>
          <cell r="AN465" t="str">
            <v/>
          </cell>
          <cell r="AO465">
            <v>56</v>
          </cell>
          <cell r="AQ465" t="str">
            <v/>
          </cell>
          <cell r="AR465" t="str">
            <v/>
          </cell>
          <cell r="AS465" t="str">
            <v/>
          </cell>
          <cell r="AU465" t="str">
            <v/>
          </cell>
          <cell r="AV465" t="str">
            <v/>
          </cell>
          <cell r="AW465" t="str">
            <v/>
          </cell>
          <cell r="AX465" t="str">
            <v/>
          </cell>
          <cell r="AY465" t="str">
            <v/>
          </cell>
          <cell r="AZ465" t="str">
            <v/>
          </cell>
          <cell r="BA465" t="str">
            <v/>
          </cell>
          <cell r="BB465" t="str">
            <v/>
          </cell>
          <cell r="BC465" t="str">
            <v/>
          </cell>
          <cell r="BD465" t="str">
            <v/>
          </cell>
          <cell r="BE465" t="str">
            <v/>
          </cell>
          <cell r="BF465" t="str">
            <v/>
          </cell>
          <cell r="BG465" t="str">
            <v/>
          </cell>
          <cell r="BH465" t="str">
            <v/>
          </cell>
          <cell r="BI465" t="str">
            <v/>
          </cell>
          <cell r="BJ465" t="str">
            <v/>
          </cell>
        </row>
        <row r="466">
          <cell r="A466" t="str">
            <v>RNN</v>
          </cell>
          <cell r="B466" t="str">
            <v>Q13</v>
          </cell>
          <cell r="C466" t="str">
            <v/>
          </cell>
          <cell r="D466" t="str">
            <v/>
          </cell>
          <cell r="E466" t="str">
            <v/>
          </cell>
          <cell r="F466" t="str">
            <v/>
          </cell>
          <cell r="G466" t="str">
            <v/>
          </cell>
          <cell r="H466" t="str">
            <v/>
          </cell>
          <cell r="J466" t="str">
            <v/>
          </cell>
          <cell r="K466" t="str">
            <v/>
          </cell>
          <cell r="L466" t="str">
            <v/>
          </cell>
          <cell r="M466" t="str">
            <v/>
          </cell>
          <cell r="N466" t="str">
            <v/>
          </cell>
          <cell r="Q466" t="str">
            <v/>
          </cell>
          <cell r="R466">
            <v>1</v>
          </cell>
          <cell r="S466" t="str">
            <v/>
          </cell>
          <cell r="X466" t="str">
            <v/>
          </cell>
          <cell r="Y466" t="str">
            <v/>
          </cell>
          <cell r="Z466" t="str">
            <v/>
          </cell>
          <cell r="AB466" t="str">
            <v/>
          </cell>
          <cell r="AD466" t="str">
            <v/>
          </cell>
          <cell r="AE466" t="str">
            <v/>
          </cell>
          <cell r="AF466" t="str">
            <v/>
          </cell>
          <cell r="AG466">
            <v>0</v>
          </cell>
          <cell r="AH466" t="str">
            <v/>
          </cell>
          <cell r="AI466" t="str">
            <v/>
          </cell>
          <cell r="AJ466" t="str">
            <v/>
          </cell>
          <cell r="AK466" t="str">
            <v/>
          </cell>
          <cell r="AL466" t="str">
            <v/>
          </cell>
          <cell r="AM466" t="str">
            <v/>
          </cell>
          <cell r="AN466" t="str">
            <v/>
          </cell>
          <cell r="AO466">
            <v>69</v>
          </cell>
          <cell r="AQ466" t="str">
            <v/>
          </cell>
          <cell r="AR466" t="str">
            <v/>
          </cell>
          <cell r="AS466" t="str">
            <v/>
          </cell>
          <cell r="AU466" t="str">
            <v/>
          </cell>
          <cell r="AV466" t="str">
            <v/>
          </cell>
          <cell r="AW466" t="str">
            <v/>
          </cell>
          <cell r="AX466" t="str">
            <v/>
          </cell>
          <cell r="AY466" t="str">
            <v/>
          </cell>
          <cell r="AZ466" t="str">
            <v/>
          </cell>
          <cell r="BA466" t="str">
            <v/>
          </cell>
          <cell r="BB466" t="str">
            <v/>
          </cell>
          <cell r="BC466" t="str">
            <v/>
          </cell>
          <cell r="BD466" t="str">
            <v/>
          </cell>
          <cell r="BE466" t="str">
            <v/>
          </cell>
          <cell r="BF466" t="str">
            <v/>
          </cell>
          <cell r="BG466" t="str">
            <v/>
          </cell>
          <cell r="BH466" t="str">
            <v/>
          </cell>
          <cell r="BI466" t="str">
            <v/>
          </cell>
          <cell r="BJ466" t="str">
            <v/>
          </cell>
        </row>
        <row r="467">
          <cell r="A467" t="str">
            <v>RNP</v>
          </cell>
          <cell r="B467" t="str">
            <v>Q09</v>
          </cell>
          <cell r="C467" t="str">
            <v/>
          </cell>
          <cell r="D467" t="str">
            <v/>
          </cell>
          <cell r="E467" t="str">
            <v/>
          </cell>
          <cell r="J467" t="str">
            <v/>
          </cell>
          <cell r="K467" t="str">
            <v/>
          </cell>
          <cell r="L467" t="str">
            <v/>
          </cell>
          <cell r="M467">
            <v>4</v>
          </cell>
          <cell r="Q467">
            <v>1</v>
          </cell>
          <cell r="R467">
            <v>1</v>
          </cell>
          <cell r="X467" t="str">
            <v/>
          </cell>
          <cell r="Y467" t="str">
            <v/>
          </cell>
          <cell r="Z467" t="str">
            <v/>
          </cell>
          <cell r="AB467" t="str">
            <v/>
          </cell>
          <cell r="AD467" t="str">
            <v/>
          </cell>
          <cell r="AE467" t="str">
            <v/>
          </cell>
          <cell r="AF467" t="str">
            <v/>
          </cell>
          <cell r="AG467">
            <v>0</v>
          </cell>
          <cell r="AH467" t="str">
            <v/>
          </cell>
          <cell r="AI467" t="str">
            <v/>
          </cell>
          <cell r="AJ467" t="str">
            <v/>
          </cell>
          <cell r="AK467" t="str">
            <v/>
          </cell>
          <cell r="AL467" t="str">
            <v/>
          </cell>
          <cell r="AM467" t="str">
            <v/>
          </cell>
          <cell r="AN467" t="str">
            <v/>
          </cell>
          <cell r="AO467">
            <v>527</v>
          </cell>
          <cell r="AS467" t="str">
            <v/>
          </cell>
          <cell r="BB467" t="str">
            <v/>
          </cell>
          <cell r="BC467" t="str">
            <v/>
          </cell>
          <cell r="BD467" t="str">
            <v/>
          </cell>
          <cell r="BE467" t="str">
            <v/>
          </cell>
          <cell r="BF467" t="str">
            <v/>
          </cell>
          <cell r="BG467" t="str">
            <v/>
          </cell>
          <cell r="BH467" t="str">
            <v/>
          </cell>
          <cell r="BI467" t="str">
            <v/>
          </cell>
          <cell r="BJ467" t="str">
            <v/>
          </cell>
        </row>
        <row r="468">
          <cell r="A468" t="str">
            <v>RNQ</v>
          </cell>
          <cell r="B468" t="str">
            <v>Q25</v>
          </cell>
          <cell r="C468" t="str">
            <v/>
          </cell>
          <cell r="D468" t="str">
            <v/>
          </cell>
          <cell r="E468">
            <v>0.99028594883020937</v>
          </cell>
          <cell r="F468" t="str">
            <v/>
          </cell>
          <cell r="G468" t="str">
            <v/>
          </cell>
          <cell r="H468" t="str">
            <v/>
          </cell>
          <cell r="J468" t="str">
            <v/>
          </cell>
          <cell r="K468" t="str">
            <v/>
          </cell>
          <cell r="L468" t="str">
            <v/>
          </cell>
          <cell r="M468">
            <v>4967</v>
          </cell>
          <cell r="N468" t="str">
            <v/>
          </cell>
          <cell r="Q468">
            <v>1</v>
          </cell>
          <cell r="R468">
            <v>0.90054995417048578</v>
          </cell>
          <cell r="S468" t="str">
            <v/>
          </cell>
          <cell r="X468" t="str">
            <v/>
          </cell>
          <cell r="Y468" t="str">
            <v/>
          </cell>
          <cell r="Z468" t="str">
            <v/>
          </cell>
          <cell r="AB468">
            <v>0.96137339055793991</v>
          </cell>
          <cell r="AD468" t="str">
            <v/>
          </cell>
          <cell r="AE468" t="str">
            <v/>
          </cell>
          <cell r="AF468" t="str">
            <v/>
          </cell>
          <cell r="AG468">
            <v>1.4550264550264549E-2</v>
          </cell>
          <cell r="AH468">
            <v>1.6666666666666667</v>
          </cell>
          <cell r="AI468" t="str">
            <v/>
          </cell>
          <cell r="AJ468" t="str">
            <v/>
          </cell>
          <cell r="AK468" t="str">
            <v/>
          </cell>
          <cell r="AL468" t="str">
            <v/>
          </cell>
          <cell r="AM468" t="str">
            <v/>
          </cell>
          <cell r="AN468" t="str">
            <v/>
          </cell>
          <cell r="AO468">
            <v>40</v>
          </cell>
          <cell r="AQ468" t="str">
            <v/>
          </cell>
          <cell r="AR468" t="str">
            <v/>
          </cell>
          <cell r="AS468" t="str">
            <v/>
          </cell>
          <cell r="AU468" t="str">
            <v/>
          </cell>
          <cell r="AV468" t="str">
            <v/>
          </cell>
          <cell r="AW468" t="str">
            <v/>
          </cell>
          <cell r="AX468" t="str">
            <v/>
          </cell>
          <cell r="AY468" t="str">
            <v/>
          </cell>
          <cell r="AZ468" t="str">
            <v/>
          </cell>
          <cell r="BA468" t="str">
            <v/>
          </cell>
          <cell r="BB468" t="str">
            <v/>
          </cell>
          <cell r="BC468" t="str">
            <v/>
          </cell>
          <cell r="BD468" t="str">
            <v/>
          </cell>
          <cell r="BE468" t="str">
            <v/>
          </cell>
          <cell r="BF468" t="str">
            <v/>
          </cell>
          <cell r="BG468" t="str">
            <v/>
          </cell>
          <cell r="BH468" t="str">
            <v/>
          </cell>
          <cell r="BI468" t="str">
            <v/>
          </cell>
          <cell r="BJ468" t="str">
            <v/>
          </cell>
        </row>
        <row r="469">
          <cell r="A469" t="str">
            <v>RNS</v>
          </cell>
          <cell r="B469" t="str">
            <v>Q25</v>
          </cell>
          <cell r="C469" t="str">
            <v/>
          </cell>
          <cell r="D469" t="str">
            <v/>
          </cell>
          <cell r="E469">
            <v>0.98067373506911826</v>
          </cell>
          <cell r="F469" t="str">
            <v/>
          </cell>
          <cell r="G469" t="str">
            <v/>
          </cell>
          <cell r="H469" t="str">
            <v/>
          </cell>
          <cell r="J469" t="str">
            <v/>
          </cell>
          <cell r="K469" t="str">
            <v/>
          </cell>
          <cell r="L469" t="str">
            <v/>
          </cell>
          <cell r="M469">
            <v>5451</v>
          </cell>
          <cell r="N469" t="str">
            <v/>
          </cell>
          <cell r="Q469">
            <v>1</v>
          </cell>
          <cell r="R469">
            <v>1</v>
          </cell>
          <cell r="S469" t="str">
            <v/>
          </cell>
          <cell r="X469" t="str">
            <v/>
          </cell>
          <cell r="Y469" t="str">
            <v/>
          </cell>
          <cell r="Z469" t="str">
            <v/>
          </cell>
          <cell r="AB469">
            <v>1</v>
          </cell>
          <cell r="AD469" t="str">
            <v/>
          </cell>
          <cell r="AE469" t="str">
            <v/>
          </cell>
          <cell r="AF469" t="str">
            <v/>
          </cell>
          <cell r="AG469">
            <v>1.2406015037593985E-2</v>
          </cell>
          <cell r="AH469">
            <v>2.6666666666666665</v>
          </cell>
          <cell r="AI469" t="str">
            <v/>
          </cell>
          <cell r="AJ469" t="str">
            <v/>
          </cell>
          <cell r="AK469" t="str">
            <v/>
          </cell>
          <cell r="AL469" t="str">
            <v/>
          </cell>
          <cell r="AM469" t="str">
            <v/>
          </cell>
          <cell r="AN469" t="str">
            <v/>
          </cell>
          <cell r="AO469">
            <v>-2907</v>
          </cell>
          <cell r="AQ469" t="str">
            <v/>
          </cell>
          <cell r="AR469" t="str">
            <v/>
          </cell>
          <cell r="AS469" t="str">
            <v/>
          </cell>
          <cell r="AU469" t="str">
            <v/>
          </cell>
          <cell r="AV469" t="str">
            <v/>
          </cell>
          <cell r="AW469" t="str">
            <v/>
          </cell>
          <cell r="AX469" t="str">
            <v/>
          </cell>
          <cell r="AY469" t="str">
            <v/>
          </cell>
          <cell r="AZ469" t="str">
            <v/>
          </cell>
          <cell r="BA469" t="str">
            <v/>
          </cell>
          <cell r="BB469" t="str">
            <v/>
          </cell>
          <cell r="BC469" t="str">
            <v/>
          </cell>
          <cell r="BD469" t="str">
            <v/>
          </cell>
          <cell r="BE469" t="str">
            <v/>
          </cell>
          <cell r="BF469" t="str">
            <v/>
          </cell>
          <cell r="BG469" t="str">
            <v/>
          </cell>
          <cell r="BH469" t="str">
            <v/>
          </cell>
          <cell r="BI469" t="str">
            <v/>
          </cell>
          <cell r="BJ469" t="str">
            <v/>
          </cell>
        </row>
        <row r="470">
          <cell r="A470" t="str">
            <v>RNU</v>
          </cell>
          <cell r="B470" t="str">
            <v>Q16</v>
          </cell>
          <cell r="C470" t="str">
            <v/>
          </cell>
          <cell r="D470" t="str">
            <v/>
          </cell>
          <cell r="E470" t="str">
            <v/>
          </cell>
          <cell r="F470" t="str">
            <v/>
          </cell>
          <cell r="G470" t="str">
            <v/>
          </cell>
          <cell r="H470" t="str">
            <v/>
          </cell>
          <cell r="J470" t="str">
            <v/>
          </cell>
          <cell r="K470" t="str">
            <v/>
          </cell>
          <cell r="L470" t="str">
            <v/>
          </cell>
          <cell r="M470" t="str">
            <v/>
          </cell>
          <cell r="N470" t="str">
            <v/>
          </cell>
          <cell r="Q470" t="str">
            <v/>
          </cell>
          <cell r="R470">
            <v>1</v>
          </cell>
          <cell r="S470" t="str">
            <v/>
          </cell>
          <cell r="X470" t="str">
            <v/>
          </cell>
          <cell r="Y470" t="str">
            <v/>
          </cell>
          <cell r="Z470" t="str">
            <v/>
          </cell>
          <cell r="AB470" t="str">
            <v/>
          </cell>
          <cell r="AD470" t="str">
            <v/>
          </cell>
          <cell r="AE470" t="str">
            <v/>
          </cell>
          <cell r="AF470" t="str">
            <v/>
          </cell>
          <cell r="AG470">
            <v>0</v>
          </cell>
          <cell r="AH470" t="str">
            <v/>
          </cell>
          <cell r="AI470" t="str">
            <v/>
          </cell>
          <cell r="AJ470" t="str">
            <v/>
          </cell>
          <cell r="AK470" t="str">
            <v/>
          </cell>
          <cell r="AL470" t="str">
            <v/>
          </cell>
          <cell r="AM470" t="str">
            <v/>
          </cell>
          <cell r="AN470" t="str">
            <v/>
          </cell>
          <cell r="AO470">
            <v>3</v>
          </cell>
          <cell r="AQ470" t="str">
            <v/>
          </cell>
          <cell r="AR470" t="str">
            <v/>
          </cell>
          <cell r="AS470" t="str">
            <v/>
          </cell>
          <cell r="AU470" t="str">
            <v/>
          </cell>
          <cell r="AV470" t="str">
            <v/>
          </cell>
          <cell r="AW470" t="str">
            <v/>
          </cell>
          <cell r="AX470" t="str">
            <v/>
          </cell>
          <cell r="AY470" t="str">
            <v/>
          </cell>
          <cell r="AZ470" t="str">
            <v/>
          </cell>
          <cell r="BA470" t="str">
            <v/>
          </cell>
          <cell r="BB470" t="str">
            <v/>
          </cell>
          <cell r="BC470" t="str">
            <v/>
          </cell>
          <cell r="BD470" t="str">
            <v/>
          </cell>
          <cell r="BE470" t="str">
            <v/>
          </cell>
          <cell r="BF470" t="str">
            <v/>
          </cell>
          <cell r="BG470" t="str">
            <v/>
          </cell>
          <cell r="BH470" t="str">
            <v/>
          </cell>
          <cell r="BI470" t="str">
            <v/>
          </cell>
          <cell r="BJ470" t="str">
            <v/>
          </cell>
        </row>
        <row r="471">
          <cell r="A471" t="str">
            <v>RNV</v>
          </cell>
          <cell r="B471" t="str">
            <v>Q16</v>
          </cell>
          <cell r="C471" t="str">
            <v/>
          </cell>
          <cell r="D471" t="str">
            <v/>
          </cell>
          <cell r="E471" t="str">
            <v/>
          </cell>
          <cell r="J471" t="str">
            <v/>
          </cell>
          <cell r="K471" t="str">
            <v/>
          </cell>
          <cell r="L471" t="str">
            <v/>
          </cell>
          <cell r="M471" t="str">
            <v/>
          </cell>
          <cell r="Q471" t="str">
            <v/>
          </cell>
          <cell r="R471" t="str">
            <v/>
          </cell>
          <cell r="X471" t="str">
            <v/>
          </cell>
          <cell r="Y471" t="str">
            <v/>
          </cell>
          <cell r="Z471" t="str">
            <v/>
          </cell>
          <cell r="AB471" t="str">
            <v/>
          </cell>
          <cell r="AD471" t="str">
            <v/>
          </cell>
          <cell r="AE471" t="str">
            <v/>
          </cell>
          <cell r="AF471" t="str">
            <v/>
          </cell>
          <cell r="AG471">
            <v>0</v>
          </cell>
          <cell r="AH471" t="str">
            <v/>
          </cell>
          <cell r="AI471" t="str">
            <v/>
          </cell>
          <cell r="AJ471" t="str">
            <v/>
          </cell>
          <cell r="AK471" t="str">
            <v/>
          </cell>
          <cell r="AL471" t="str">
            <v/>
          </cell>
          <cell r="AM471" t="str">
            <v/>
          </cell>
          <cell r="AN471" t="str">
            <v/>
          </cell>
          <cell r="AO471" t="str">
            <v/>
          </cell>
          <cell r="AS471" t="str">
            <v/>
          </cell>
          <cell r="BB471" t="str">
            <v/>
          </cell>
          <cell r="BC471" t="str">
            <v/>
          </cell>
          <cell r="BD471" t="str">
            <v/>
          </cell>
          <cell r="BE471" t="str">
            <v/>
          </cell>
          <cell r="BF471" t="str">
            <v/>
          </cell>
          <cell r="BG471" t="str">
            <v/>
          </cell>
          <cell r="BH471" t="str">
            <v/>
          </cell>
          <cell r="BI471" t="str">
            <v/>
          </cell>
          <cell r="BJ471" t="str">
            <v/>
          </cell>
        </row>
        <row r="472">
          <cell r="A472" t="str">
            <v>RNY</v>
          </cell>
          <cell r="B472" t="str">
            <v>Q16</v>
          </cell>
          <cell r="C472">
            <v>0.83245614035087723</v>
          </cell>
          <cell r="D472">
            <v>0.8777246145667198</v>
          </cell>
          <cell r="E472" t="str">
            <v/>
          </cell>
          <cell r="F472" t="str">
            <v/>
          </cell>
          <cell r="G472" t="str">
            <v/>
          </cell>
          <cell r="H472" t="str">
            <v/>
          </cell>
          <cell r="J472" t="str">
            <v/>
          </cell>
          <cell r="K472" t="str">
            <v/>
          </cell>
          <cell r="L472" t="str">
            <v/>
          </cell>
          <cell r="M472" t="str">
            <v/>
          </cell>
          <cell r="N472" t="str">
            <v/>
          </cell>
          <cell r="Q472" t="str">
            <v/>
          </cell>
          <cell r="R472" t="str">
            <v/>
          </cell>
          <cell r="S472" t="str">
            <v/>
          </cell>
          <cell r="X472" t="str">
            <v/>
          </cell>
          <cell r="Y472" t="str">
            <v/>
          </cell>
          <cell r="Z472" t="str">
            <v/>
          </cell>
          <cell r="AB472" t="str">
            <v/>
          </cell>
          <cell r="AD472" t="str">
            <v/>
          </cell>
          <cell r="AE472" t="str">
            <v/>
          </cell>
          <cell r="AF472" t="str">
            <v/>
          </cell>
          <cell r="AG472" t="str">
            <v/>
          </cell>
          <cell r="AH472" t="str">
            <v/>
          </cell>
          <cell r="AI472" t="str">
            <v/>
          </cell>
          <cell r="AJ472" t="str">
            <v/>
          </cell>
          <cell r="AK472" t="str">
            <v/>
          </cell>
          <cell r="AL472" t="str">
            <v/>
          </cell>
          <cell r="AM472" t="str">
            <v/>
          </cell>
          <cell r="AN472" t="str">
            <v/>
          </cell>
          <cell r="AO472">
            <v>281</v>
          </cell>
          <cell r="AQ472" t="str">
            <v/>
          </cell>
          <cell r="AR472" t="str">
            <v/>
          </cell>
          <cell r="AS472" t="str">
            <v/>
          </cell>
          <cell r="AU472" t="str">
            <v/>
          </cell>
          <cell r="AV472" t="str">
            <v/>
          </cell>
          <cell r="AW472" t="str">
            <v/>
          </cell>
          <cell r="AX472" t="str">
            <v/>
          </cell>
          <cell r="AY472" t="str">
            <v/>
          </cell>
          <cell r="AZ472" t="str">
            <v/>
          </cell>
          <cell r="BA472" t="str">
            <v/>
          </cell>
          <cell r="BB472" t="str">
            <v/>
          </cell>
          <cell r="BC472" t="str">
            <v/>
          </cell>
          <cell r="BD472" t="str">
            <v/>
          </cell>
          <cell r="BE472" t="str">
            <v/>
          </cell>
          <cell r="BF472" t="str">
            <v/>
          </cell>
          <cell r="BG472" t="str">
            <v/>
          </cell>
          <cell r="BH472" t="str">
            <v/>
          </cell>
          <cell r="BI472" t="str">
            <v/>
          </cell>
          <cell r="BJ472" t="str">
            <v/>
          </cell>
        </row>
        <row r="473">
          <cell r="A473" t="str">
            <v>RNZ</v>
          </cell>
          <cell r="B473" t="str">
            <v>Q20</v>
          </cell>
          <cell r="C473" t="str">
            <v/>
          </cell>
          <cell r="D473" t="str">
            <v/>
          </cell>
          <cell r="E473">
            <v>0.97905181918412354</v>
          </cell>
          <cell r="F473" t="str">
            <v/>
          </cell>
          <cell r="G473" t="str">
            <v/>
          </cell>
          <cell r="H473" t="str">
            <v/>
          </cell>
          <cell r="J473" t="str">
            <v/>
          </cell>
          <cell r="K473" t="str">
            <v/>
          </cell>
          <cell r="L473" t="str">
            <v/>
          </cell>
          <cell r="M473">
            <v>4265</v>
          </cell>
          <cell r="N473" t="str">
            <v/>
          </cell>
          <cell r="Q473">
            <v>1</v>
          </cell>
          <cell r="R473">
            <v>1</v>
          </cell>
          <cell r="S473" t="str">
            <v/>
          </cell>
          <cell r="X473" t="str">
            <v/>
          </cell>
          <cell r="Y473" t="str">
            <v/>
          </cell>
          <cell r="Z473" t="str">
            <v/>
          </cell>
          <cell r="AB473">
            <v>0.95541401273885351</v>
          </cell>
          <cell r="AD473" t="str">
            <v/>
          </cell>
          <cell r="AE473" t="str">
            <v/>
          </cell>
          <cell r="AF473" t="str">
            <v/>
          </cell>
          <cell r="AG473">
            <v>5.9221658206429779E-2</v>
          </cell>
          <cell r="AH473">
            <v>2</v>
          </cell>
          <cell r="AI473" t="str">
            <v/>
          </cell>
          <cell r="AJ473" t="str">
            <v/>
          </cell>
          <cell r="AK473" t="str">
            <v/>
          </cell>
          <cell r="AL473" t="str">
            <v/>
          </cell>
          <cell r="AM473" t="str">
            <v/>
          </cell>
          <cell r="AN473" t="str">
            <v/>
          </cell>
          <cell r="AO473">
            <v>0</v>
          </cell>
          <cell r="AQ473" t="str">
            <v/>
          </cell>
          <cell r="AR473" t="str">
            <v/>
          </cell>
          <cell r="AS473" t="str">
            <v/>
          </cell>
          <cell r="AU473" t="str">
            <v/>
          </cell>
          <cell r="AV473" t="str">
            <v/>
          </cell>
          <cell r="AW473" t="str">
            <v/>
          </cell>
          <cell r="AX473" t="str">
            <v/>
          </cell>
          <cell r="AY473" t="str">
            <v/>
          </cell>
          <cell r="AZ473" t="str">
            <v/>
          </cell>
          <cell r="BA473" t="str">
            <v/>
          </cell>
          <cell r="BB473" t="str">
            <v/>
          </cell>
          <cell r="BC473" t="str">
            <v/>
          </cell>
          <cell r="BD473" t="str">
            <v/>
          </cell>
          <cell r="BE473" t="str">
            <v/>
          </cell>
          <cell r="BF473" t="str">
            <v/>
          </cell>
          <cell r="BG473" t="str">
            <v/>
          </cell>
          <cell r="BH473" t="str">
            <v/>
          </cell>
          <cell r="BI473" t="str">
            <v/>
          </cell>
          <cell r="BJ473" t="str">
            <v/>
          </cell>
        </row>
        <row r="474">
          <cell r="A474" t="str">
            <v>RP1</v>
          </cell>
          <cell r="B474" t="str">
            <v>Q25</v>
          </cell>
          <cell r="C474" t="str">
            <v/>
          </cell>
          <cell r="D474" t="str">
            <v/>
          </cell>
          <cell r="E474" t="str">
            <v/>
          </cell>
          <cell r="F474" t="str">
            <v/>
          </cell>
          <cell r="G474" t="str">
            <v/>
          </cell>
          <cell r="H474" t="str">
            <v/>
          </cell>
          <cell r="J474" t="str">
            <v/>
          </cell>
          <cell r="K474" t="str">
            <v/>
          </cell>
          <cell r="L474" t="str">
            <v/>
          </cell>
          <cell r="M474" t="str">
            <v/>
          </cell>
          <cell r="N474" t="str">
            <v/>
          </cell>
          <cell r="Q474" t="str">
            <v/>
          </cell>
          <cell r="R474" t="str">
            <v/>
          </cell>
          <cell r="S474" t="str">
            <v/>
          </cell>
          <cell r="X474" t="str">
            <v/>
          </cell>
          <cell r="Y474" t="str">
            <v/>
          </cell>
          <cell r="Z474" t="str">
            <v/>
          </cell>
          <cell r="AB474" t="str">
            <v/>
          </cell>
          <cell r="AD474" t="str">
            <v/>
          </cell>
          <cell r="AE474" t="str">
            <v/>
          </cell>
          <cell r="AF474" t="str">
            <v/>
          </cell>
          <cell r="AG474">
            <v>0</v>
          </cell>
          <cell r="AH474" t="str">
            <v/>
          </cell>
          <cell r="AI474" t="str">
            <v/>
          </cell>
          <cell r="AJ474" t="str">
            <v/>
          </cell>
          <cell r="AK474" t="str">
            <v/>
          </cell>
          <cell r="AL474" t="str">
            <v/>
          </cell>
          <cell r="AM474" t="str">
            <v/>
          </cell>
          <cell r="AN474" t="str">
            <v/>
          </cell>
          <cell r="AO474">
            <v>28</v>
          </cell>
          <cell r="AQ474" t="str">
            <v/>
          </cell>
          <cell r="AR474" t="str">
            <v/>
          </cell>
          <cell r="AS474" t="str">
            <v/>
          </cell>
          <cell r="AU474" t="str">
            <v/>
          </cell>
          <cell r="AV474" t="str">
            <v/>
          </cell>
          <cell r="AW474" t="str">
            <v/>
          </cell>
          <cell r="AX474" t="str">
            <v/>
          </cell>
          <cell r="AY474" t="str">
            <v/>
          </cell>
          <cell r="AZ474" t="str">
            <v/>
          </cell>
          <cell r="BA474" t="str">
            <v/>
          </cell>
          <cell r="BB474" t="str">
            <v/>
          </cell>
          <cell r="BC474" t="str">
            <v/>
          </cell>
          <cell r="BD474" t="str">
            <v/>
          </cell>
          <cell r="BE474" t="str">
            <v/>
          </cell>
          <cell r="BF474" t="str">
            <v/>
          </cell>
          <cell r="BG474" t="str">
            <v/>
          </cell>
          <cell r="BH474" t="str">
            <v/>
          </cell>
          <cell r="BI474" t="str">
            <v/>
          </cell>
          <cell r="BJ474" t="str">
            <v/>
          </cell>
        </row>
        <row r="475">
          <cell r="A475" t="str">
            <v>RP4</v>
          </cell>
          <cell r="B475" t="str">
            <v>Q05</v>
          </cell>
          <cell r="C475" t="str">
            <v/>
          </cell>
          <cell r="D475" t="str">
            <v/>
          </cell>
          <cell r="E475" t="str">
            <v/>
          </cell>
          <cell r="F475" t="str">
            <v/>
          </cell>
          <cell r="G475" t="str">
            <v/>
          </cell>
          <cell r="H475" t="str">
            <v/>
          </cell>
          <cell r="J475" t="str">
            <v/>
          </cell>
          <cell r="K475" t="str">
            <v/>
          </cell>
          <cell r="L475" t="str">
            <v/>
          </cell>
          <cell r="M475">
            <v>2002</v>
          </cell>
          <cell r="N475" t="str">
            <v/>
          </cell>
          <cell r="Q475">
            <v>1</v>
          </cell>
          <cell r="R475">
            <v>1</v>
          </cell>
          <cell r="S475" t="str">
            <v/>
          </cell>
          <cell r="X475" t="str">
            <v/>
          </cell>
          <cell r="Y475" t="str">
            <v/>
          </cell>
          <cell r="Z475" t="str">
            <v/>
          </cell>
          <cell r="AB475" t="str">
            <v/>
          </cell>
          <cell r="AD475" t="str">
            <v/>
          </cell>
          <cell r="AE475" t="str">
            <v/>
          </cell>
          <cell r="AF475" t="str">
            <v/>
          </cell>
          <cell r="AG475">
            <v>0</v>
          </cell>
          <cell r="AH475">
            <v>0.66666666666666663</v>
          </cell>
          <cell r="AI475" t="str">
            <v/>
          </cell>
          <cell r="AJ475" t="str">
            <v/>
          </cell>
          <cell r="AK475" t="str">
            <v/>
          </cell>
          <cell r="AL475" t="str">
            <v/>
          </cell>
          <cell r="AM475" t="str">
            <v/>
          </cell>
          <cell r="AN475" t="str">
            <v/>
          </cell>
          <cell r="AO475">
            <v>1983</v>
          </cell>
          <cell r="AQ475" t="str">
            <v/>
          </cell>
          <cell r="AR475" t="str">
            <v/>
          </cell>
          <cell r="AS475" t="str">
            <v/>
          </cell>
          <cell r="AU475" t="str">
            <v/>
          </cell>
          <cell r="AV475" t="str">
            <v/>
          </cell>
          <cell r="AW475" t="str">
            <v/>
          </cell>
          <cell r="AX475" t="str">
            <v/>
          </cell>
          <cell r="AY475" t="str">
            <v/>
          </cell>
          <cell r="AZ475" t="str">
            <v/>
          </cell>
          <cell r="BA475" t="str">
            <v/>
          </cell>
          <cell r="BB475" t="str">
            <v/>
          </cell>
          <cell r="BC475" t="str">
            <v/>
          </cell>
          <cell r="BD475" t="str">
            <v/>
          </cell>
          <cell r="BE475" t="str">
            <v/>
          </cell>
          <cell r="BF475" t="str">
            <v/>
          </cell>
          <cell r="BG475" t="str">
            <v/>
          </cell>
          <cell r="BH475" t="str">
            <v/>
          </cell>
          <cell r="BI475" t="str">
            <v/>
          </cell>
          <cell r="BJ475" t="str">
            <v/>
          </cell>
        </row>
        <row r="476">
          <cell r="A476" t="str">
            <v>RP5</v>
          </cell>
          <cell r="B476" t="str">
            <v>Q23</v>
          </cell>
          <cell r="C476" t="str">
            <v/>
          </cell>
          <cell r="D476" t="str">
            <v/>
          </cell>
          <cell r="E476">
            <v>0.9824734982332155</v>
          </cell>
          <cell r="F476" t="str">
            <v/>
          </cell>
          <cell r="G476" t="str">
            <v/>
          </cell>
          <cell r="H476" t="str">
            <v/>
          </cell>
          <cell r="J476" t="str">
            <v/>
          </cell>
          <cell r="K476" t="str">
            <v/>
          </cell>
          <cell r="L476" t="str">
            <v/>
          </cell>
          <cell r="M476">
            <v>4830</v>
          </cell>
          <cell r="N476" t="str">
            <v/>
          </cell>
          <cell r="Q476">
            <v>0.95176848874598075</v>
          </cell>
          <cell r="R476">
            <v>1</v>
          </cell>
          <cell r="S476" t="str">
            <v/>
          </cell>
          <cell r="X476" t="str">
            <v/>
          </cell>
          <cell r="Y476" t="str">
            <v/>
          </cell>
          <cell r="Z476" t="str">
            <v/>
          </cell>
          <cell r="AB476">
            <v>0.97021276595744677</v>
          </cell>
          <cell r="AD476" t="str">
            <v/>
          </cell>
          <cell r="AE476" t="str">
            <v/>
          </cell>
          <cell r="AF476" t="str">
            <v/>
          </cell>
          <cell r="AG476">
            <v>1.9153225806451613E-2</v>
          </cell>
          <cell r="AH476">
            <v>2.3333333333333335</v>
          </cell>
          <cell r="AI476" t="str">
            <v/>
          </cell>
          <cell r="AJ476" t="str">
            <v/>
          </cell>
          <cell r="AK476" t="str">
            <v/>
          </cell>
          <cell r="AL476" t="str">
            <v/>
          </cell>
          <cell r="AM476" t="str">
            <v/>
          </cell>
          <cell r="AN476" t="str">
            <v/>
          </cell>
          <cell r="AO476" t="str">
            <v/>
          </cell>
          <cell r="AQ476" t="str">
            <v/>
          </cell>
          <cell r="AR476" t="str">
            <v/>
          </cell>
          <cell r="AS476" t="str">
            <v/>
          </cell>
          <cell r="AU476" t="str">
            <v/>
          </cell>
          <cell r="AV476" t="str">
            <v/>
          </cell>
          <cell r="AW476" t="str">
            <v/>
          </cell>
          <cell r="AX476" t="str">
            <v/>
          </cell>
          <cell r="AY476" t="str">
            <v/>
          </cell>
          <cell r="AZ476" t="str">
            <v/>
          </cell>
          <cell r="BA476" t="str">
            <v/>
          </cell>
          <cell r="BB476" t="str">
            <v/>
          </cell>
          <cell r="BC476" t="str">
            <v/>
          </cell>
          <cell r="BD476" t="str">
            <v/>
          </cell>
          <cell r="BE476" t="str">
            <v/>
          </cell>
          <cell r="BF476" t="str">
            <v/>
          </cell>
          <cell r="BG476" t="str">
            <v/>
          </cell>
          <cell r="BH476" t="str">
            <v/>
          </cell>
          <cell r="BI476" t="str">
            <v/>
          </cell>
          <cell r="BJ476" t="str">
            <v/>
          </cell>
        </row>
        <row r="477">
          <cell r="A477" t="str">
            <v>RP6</v>
          </cell>
          <cell r="B477" t="str">
            <v>Q05</v>
          </cell>
          <cell r="C477" t="str">
            <v/>
          </cell>
          <cell r="D477" t="str">
            <v/>
          </cell>
          <cell r="E477">
            <v>0.99855312112443162</v>
          </cell>
          <cell r="F477" t="str">
            <v/>
          </cell>
          <cell r="G477" t="str">
            <v/>
          </cell>
          <cell r="H477" t="str">
            <v/>
          </cell>
          <cell r="J477" t="str">
            <v/>
          </cell>
          <cell r="K477" t="str">
            <v/>
          </cell>
          <cell r="L477" t="str">
            <v/>
          </cell>
          <cell r="M477">
            <v>3266</v>
          </cell>
          <cell r="N477" t="str">
            <v/>
          </cell>
          <cell r="Q477">
            <v>1</v>
          </cell>
          <cell r="R477">
            <v>1</v>
          </cell>
          <cell r="S477" t="str">
            <v/>
          </cell>
          <cell r="X477" t="str">
            <v/>
          </cell>
          <cell r="Y477" t="str">
            <v/>
          </cell>
          <cell r="Z477" t="str">
            <v/>
          </cell>
          <cell r="AB477" t="str">
            <v/>
          </cell>
          <cell r="AD477" t="str">
            <v/>
          </cell>
          <cell r="AE477" t="str">
            <v/>
          </cell>
          <cell r="AF477" t="str">
            <v/>
          </cell>
          <cell r="AG477">
            <v>0</v>
          </cell>
          <cell r="AH477">
            <v>0</v>
          </cell>
          <cell r="AI477" t="str">
            <v/>
          </cell>
          <cell r="AJ477" t="str">
            <v/>
          </cell>
          <cell r="AK477" t="str">
            <v/>
          </cell>
          <cell r="AL477" t="str">
            <v/>
          </cell>
          <cell r="AM477" t="str">
            <v/>
          </cell>
          <cell r="AN477" t="str">
            <v/>
          </cell>
          <cell r="AO477" t="str">
            <v/>
          </cell>
          <cell r="AQ477" t="str">
            <v/>
          </cell>
          <cell r="AR477" t="str">
            <v/>
          </cell>
          <cell r="AS477" t="str">
            <v/>
          </cell>
          <cell r="AU477" t="str">
            <v/>
          </cell>
          <cell r="AV477" t="str">
            <v/>
          </cell>
          <cell r="AW477" t="str">
            <v/>
          </cell>
          <cell r="AX477" t="str">
            <v/>
          </cell>
          <cell r="AY477" t="str">
            <v/>
          </cell>
          <cell r="AZ477" t="str">
            <v/>
          </cell>
          <cell r="BA477" t="str">
            <v/>
          </cell>
          <cell r="BB477" t="str">
            <v/>
          </cell>
          <cell r="BC477" t="str">
            <v/>
          </cell>
          <cell r="BD477" t="str">
            <v/>
          </cell>
          <cell r="BE477" t="str">
            <v/>
          </cell>
          <cell r="BF477" t="str">
            <v/>
          </cell>
          <cell r="BG477" t="str">
            <v/>
          </cell>
          <cell r="BH477" t="str">
            <v/>
          </cell>
          <cell r="BI477" t="str">
            <v/>
          </cell>
          <cell r="BJ477" t="str">
            <v/>
          </cell>
        </row>
        <row r="478">
          <cell r="A478" t="str">
            <v>RP7</v>
          </cell>
          <cell r="B478" t="str">
            <v>Q24</v>
          </cell>
          <cell r="C478" t="str">
            <v/>
          </cell>
          <cell r="D478" t="str">
            <v/>
          </cell>
          <cell r="E478" t="str">
            <v/>
          </cell>
          <cell r="F478" t="str">
            <v/>
          </cell>
          <cell r="G478" t="str">
            <v/>
          </cell>
          <cell r="H478" t="str">
            <v/>
          </cell>
          <cell r="J478" t="str">
            <v/>
          </cell>
          <cell r="K478" t="str">
            <v/>
          </cell>
          <cell r="L478" t="str">
            <v/>
          </cell>
          <cell r="M478" t="str">
            <v/>
          </cell>
          <cell r="N478" t="str">
            <v/>
          </cell>
          <cell r="Q478" t="str">
            <v/>
          </cell>
          <cell r="R478">
            <v>1</v>
          </cell>
          <cell r="S478" t="str">
            <v/>
          </cell>
          <cell r="X478" t="str">
            <v/>
          </cell>
          <cell r="Y478" t="str">
            <v/>
          </cell>
          <cell r="Z478" t="str">
            <v/>
          </cell>
          <cell r="AB478" t="str">
            <v/>
          </cell>
          <cell r="AD478" t="str">
            <v/>
          </cell>
          <cell r="AE478" t="str">
            <v/>
          </cell>
          <cell r="AF478" t="str">
            <v/>
          </cell>
          <cell r="AG478">
            <v>0</v>
          </cell>
          <cell r="AH478" t="str">
            <v/>
          </cell>
          <cell r="AI478" t="str">
            <v/>
          </cell>
          <cell r="AJ478" t="str">
            <v/>
          </cell>
          <cell r="AK478" t="str">
            <v/>
          </cell>
          <cell r="AL478" t="str">
            <v/>
          </cell>
          <cell r="AM478" t="str">
            <v/>
          </cell>
          <cell r="AN478" t="str">
            <v/>
          </cell>
          <cell r="AO478">
            <v>3</v>
          </cell>
          <cell r="AQ478" t="str">
            <v/>
          </cell>
          <cell r="AR478" t="str">
            <v/>
          </cell>
          <cell r="AS478" t="str">
            <v/>
          </cell>
          <cell r="AU478" t="str">
            <v/>
          </cell>
          <cell r="AV478" t="str">
            <v/>
          </cell>
          <cell r="AW478" t="str">
            <v/>
          </cell>
          <cell r="AX478" t="str">
            <v/>
          </cell>
          <cell r="AY478" t="str">
            <v/>
          </cell>
          <cell r="AZ478" t="str">
            <v/>
          </cell>
          <cell r="BA478" t="str">
            <v/>
          </cell>
          <cell r="BB478" t="str">
            <v/>
          </cell>
          <cell r="BC478" t="str">
            <v/>
          </cell>
          <cell r="BD478" t="str">
            <v/>
          </cell>
          <cell r="BE478" t="str">
            <v/>
          </cell>
          <cell r="BF478" t="str">
            <v/>
          </cell>
          <cell r="BG478" t="str">
            <v/>
          </cell>
          <cell r="BH478" t="str">
            <v/>
          </cell>
          <cell r="BI478" t="str">
            <v/>
          </cell>
          <cell r="BJ478" t="str">
            <v/>
          </cell>
        </row>
        <row r="479">
          <cell r="A479" t="str">
            <v>RPA</v>
          </cell>
          <cell r="B479" t="str">
            <v>Q18</v>
          </cell>
          <cell r="C479" t="str">
            <v/>
          </cell>
          <cell r="D479" t="str">
            <v/>
          </cell>
          <cell r="E479">
            <v>0.98544002061589997</v>
          </cell>
          <cell r="F479" t="str">
            <v/>
          </cell>
          <cell r="G479" t="str">
            <v/>
          </cell>
          <cell r="H479" t="str">
            <v/>
          </cell>
          <cell r="J479" t="str">
            <v/>
          </cell>
          <cell r="K479" t="str">
            <v/>
          </cell>
          <cell r="L479" t="str">
            <v/>
          </cell>
          <cell r="M479">
            <v>4868</v>
          </cell>
          <cell r="N479" t="str">
            <v/>
          </cell>
          <cell r="Q479">
            <v>1</v>
          </cell>
          <cell r="R479">
            <v>1</v>
          </cell>
          <cell r="S479" t="str">
            <v/>
          </cell>
          <cell r="X479" t="str">
            <v/>
          </cell>
          <cell r="Y479" t="str">
            <v/>
          </cell>
          <cell r="Z479" t="str">
            <v/>
          </cell>
          <cell r="AB479">
            <v>1</v>
          </cell>
          <cell r="AD479" t="str">
            <v/>
          </cell>
          <cell r="AE479" t="str">
            <v/>
          </cell>
          <cell r="AF479" t="str">
            <v/>
          </cell>
          <cell r="AG479">
            <v>3.5974130962004851E-2</v>
          </cell>
          <cell r="AH479">
            <v>3</v>
          </cell>
          <cell r="AI479" t="str">
            <v/>
          </cell>
          <cell r="AJ479" t="str">
            <v/>
          </cell>
          <cell r="AK479" t="str">
            <v/>
          </cell>
          <cell r="AL479" t="str">
            <v/>
          </cell>
          <cell r="AM479" t="str">
            <v/>
          </cell>
          <cell r="AN479" t="str">
            <v/>
          </cell>
          <cell r="AO479">
            <v>210</v>
          </cell>
          <cell r="AQ479" t="str">
            <v/>
          </cell>
          <cell r="AR479" t="str">
            <v/>
          </cell>
          <cell r="AS479" t="str">
            <v/>
          </cell>
          <cell r="AU479" t="str">
            <v/>
          </cell>
          <cell r="AV479" t="str">
            <v/>
          </cell>
          <cell r="AW479" t="str">
            <v/>
          </cell>
          <cell r="AX479" t="str">
            <v/>
          </cell>
          <cell r="AY479" t="str">
            <v/>
          </cell>
          <cell r="AZ479" t="str">
            <v/>
          </cell>
          <cell r="BA479" t="str">
            <v/>
          </cell>
          <cell r="BB479" t="str">
            <v/>
          </cell>
          <cell r="BC479" t="str">
            <v/>
          </cell>
          <cell r="BD479" t="str">
            <v/>
          </cell>
          <cell r="BE479" t="str">
            <v/>
          </cell>
          <cell r="BF479" t="str">
            <v/>
          </cell>
          <cell r="BG479" t="str">
            <v/>
          </cell>
          <cell r="BH479" t="str">
            <v/>
          </cell>
          <cell r="BI479" t="str">
            <v/>
          </cell>
          <cell r="BJ479" t="str">
            <v/>
          </cell>
        </row>
        <row r="480">
          <cell r="A480" t="str">
            <v>RPC</v>
          </cell>
          <cell r="B480" t="str">
            <v>Q19</v>
          </cell>
          <cell r="C480" t="str">
            <v/>
          </cell>
          <cell r="D480" t="str">
            <v/>
          </cell>
          <cell r="E480">
            <v>0.99810246679316883</v>
          </cell>
          <cell r="F480" t="str">
            <v/>
          </cell>
          <cell r="G480" t="str">
            <v/>
          </cell>
          <cell r="H480" t="str">
            <v/>
          </cell>
          <cell r="J480" t="str">
            <v/>
          </cell>
          <cell r="K480" t="str">
            <v/>
          </cell>
          <cell r="L480" t="str">
            <v/>
          </cell>
          <cell r="M480">
            <v>2247</v>
          </cell>
          <cell r="N480" t="str">
            <v/>
          </cell>
          <cell r="Q480">
            <v>1</v>
          </cell>
          <cell r="R480">
            <v>1</v>
          </cell>
          <cell r="S480" t="str">
            <v/>
          </cell>
          <cell r="X480" t="str">
            <v/>
          </cell>
          <cell r="Y480" t="str">
            <v/>
          </cell>
          <cell r="Z480" t="str">
            <v/>
          </cell>
          <cell r="AB480" t="str">
            <v/>
          </cell>
          <cell r="AD480" t="str">
            <v/>
          </cell>
          <cell r="AE480" t="str">
            <v/>
          </cell>
          <cell r="AF480" t="str">
            <v/>
          </cell>
          <cell r="AG480">
            <v>0</v>
          </cell>
          <cell r="AH480">
            <v>0.66666666666666663</v>
          </cell>
          <cell r="AI480" t="str">
            <v/>
          </cell>
          <cell r="AJ480" t="str">
            <v/>
          </cell>
          <cell r="AK480" t="str">
            <v/>
          </cell>
          <cell r="AL480" t="str">
            <v/>
          </cell>
          <cell r="AM480" t="str">
            <v/>
          </cell>
          <cell r="AN480" t="str">
            <v/>
          </cell>
          <cell r="AO480" t="str">
            <v/>
          </cell>
          <cell r="AQ480" t="str">
            <v/>
          </cell>
          <cell r="AR480" t="str">
            <v/>
          </cell>
          <cell r="AS480" t="str">
            <v/>
          </cell>
          <cell r="AU480" t="str">
            <v/>
          </cell>
          <cell r="AV480" t="str">
            <v/>
          </cell>
          <cell r="AW480" t="str">
            <v/>
          </cell>
          <cell r="AX480" t="str">
            <v/>
          </cell>
          <cell r="AY480" t="str">
            <v/>
          </cell>
          <cell r="AZ480" t="str">
            <v/>
          </cell>
          <cell r="BA480" t="str">
            <v/>
          </cell>
          <cell r="BB480" t="str">
            <v/>
          </cell>
          <cell r="BC480" t="str">
            <v/>
          </cell>
          <cell r="BD480" t="str">
            <v/>
          </cell>
          <cell r="BE480" t="str">
            <v/>
          </cell>
          <cell r="BF480" t="str">
            <v/>
          </cell>
          <cell r="BG480" t="str">
            <v/>
          </cell>
          <cell r="BH480" t="str">
            <v/>
          </cell>
          <cell r="BI480" t="str">
            <v/>
          </cell>
          <cell r="BJ480" t="str">
            <v/>
          </cell>
        </row>
        <row r="481">
          <cell r="A481" t="str">
            <v>RPG</v>
          </cell>
          <cell r="B481" t="str">
            <v>Q07</v>
          </cell>
          <cell r="C481" t="str">
            <v/>
          </cell>
          <cell r="D481" t="str">
            <v/>
          </cell>
          <cell r="E481" t="str">
            <v/>
          </cell>
          <cell r="F481" t="str">
            <v/>
          </cell>
          <cell r="G481" t="str">
            <v/>
          </cell>
          <cell r="H481" t="str">
            <v/>
          </cell>
          <cell r="J481" t="str">
            <v/>
          </cell>
          <cell r="K481" t="str">
            <v/>
          </cell>
          <cell r="L481" t="str">
            <v/>
          </cell>
          <cell r="M481" t="str">
            <v/>
          </cell>
          <cell r="N481" t="str">
            <v/>
          </cell>
          <cell r="Q481" t="str">
            <v/>
          </cell>
          <cell r="R481">
            <v>1</v>
          </cell>
          <cell r="S481" t="str">
            <v/>
          </cell>
          <cell r="X481" t="str">
            <v/>
          </cell>
          <cell r="Y481" t="str">
            <v/>
          </cell>
          <cell r="Z481" t="str">
            <v/>
          </cell>
          <cell r="AB481" t="str">
            <v/>
          </cell>
          <cell r="AD481" t="str">
            <v/>
          </cell>
          <cell r="AE481" t="str">
            <v/>
          </cell>
          <cell r="AF481" t="str">
            <v/>
          </cell>
          <cell r="AG481">
            <v>0</v>
          </cell>
          <cell r="AH481" t="str">
            <v/>
          </cell>
          <cell r="AI481" t="str">
            <v/>
          </cell>
          <cell r="AJ481" t="str">
            <v/>
          </cell>
          <cell r="AK481" t="str">
            <v/>
          </cell>
          <cell r="AL481" t="str">
            <v/>
          </cell>
          <cell r="AM481" t="str">
            <v/>
          </cell>
          <cell r="AN481" t="str">
            <v/>
          </cell>
          <cell r="AO481">
            <v>1500</v>
          </cell>
          <cell r="AQ481" t="str">
            <v/>
          </cell>
          <cell r="AR481" t="str">
            <v/>
          </cell>
          <cell r="AS481" t="str">
            <v/>
          </cell>
          <cell r="AU481" t="str">
            <v/>
          </cell>
          <cell r="AV481" t="str">
            <v/>
          </cell>
          <cell r="AW481" t="str">
            <v/>
          </cell>
          <cell r="AX481" t="str">
            <v/>
          </cell>
          <cell r="AY481" t="str">
            <v/>
          </cell>
          <cell r="AZ481" t="str">
            <v/>
          </cell>
          <cell r="BA481" t="str">
            <v/>
          </cell>
          <cell r="BB481" t="str">
            <v/>
          </cell>
          <cell r="BC481" t="str">
            <v/>
          </cell>
          <cell r="BD481" t="str">
            <v/>
          </cell>
          <cell r="BE481" t="str">
            <v/>
          </cell>
          <cell r="BF481" t="str">
            <v/>
          </cell>
          <cell r="BG481" t="str">
            <v/>
          </cell>
          <cell r="BH481" t="str">
            <v/>
          </cell>
          <cell r="BI481" t="str">
            <v/>
          </cell>
          <cell r="BJ481" t="str">
            <v/>
          </cell>
        </row>
        <row r="482">
          <cell r="A482" t="str">
            <v>RPH</v>
          </cell>
          <cell r="B482" t="str">
            <v>Q18</v>
          </cell>
          <cell r="C482">
            <v>0.75924214417744917</v>
          </cell>
          <cell r="D482">
            <v>0.93410966981132071</v>
          </cell>
          <cell r="E482" t="str">
            <v/>
          </cell>
          <cell r="F482" t="str">
            <v/>
          </cell>
          <cell r="G482" t="str">
            <v/>
          </cell>
          <cell r="H482" t="str">
            <v/>
          </cell>
          <cell r="J482" t="str">
            <v/>
          </cell>
          <cell r="K482" t="str">
            <v/>
          </cell>
          <cell r="L482" t="str">
            <v/>
          </cell>
          <cell r="M482" t="str">
            <v/>
          </cell>
          <cell r="N482" t="str">
            <v/>
          </cell>
          <cell r="Q482" t="str">
            <v/>
          </cell>
          <cell r="R482" t="str">
            <v/>
          </cell>
          <cell r="S482" t="str">
            <v/>
          </cell>
          <cell r="X482" t="str">
            <v/>
          </cell>
          <cell r="Y482" t="str">
            <v/>
          </cell>
          <cell r="Z482" t="str">
            <v/>
          </cell>
          <cell r="AB482" t="str">
            <v/>
          </cell>
          <cell r="AD482" t="str">
            <v/>
          </cell>
          <cell r="AE482" t="str">
            <v/>
          </cell>
          <cell r="AF482" t="str">
            <v/>
          </cell>
          <cell r="AG482" t="str">
            <v/>
          </cell>
          <cell r="AH482" t="str">
            <v/>
          </cell>
          <cell r="AI482" t="str">
            <v/>
          </cell>
          <cell r="AJ482" t="str">
            <v/>
          </cell>
          <cell r="AK482" t="str">
            <v/>
          </cell>
          <cell r="AL482" t="str">
            <v/>
          </cell>
          <cell r="AM482" t="str">
            <v/>
          </cell>
          <cell r="AN482" t="str">
            <v/>
          </cell>
          <cell r="AO482">
            <v>444</v>
          </cell>
          <cell r="AQ482" t="str">
            <v/>
          </cell>
          <cell r="AR482" t="str">
            <v/>
          </cell>
          <cell r="AS482" t="str">
            <v/>
          </cell>
          <cell r="AU482" t="str">
            <v/>
          </cell>
          <cell r="AV482" t="str">
            <v/>
          </cell>
          <cell r="AW482" t="str">
            <v/>
          </cell>
          <cell r="AX482" t="str">
            <v/>
          </cell>
          <cell r="AY482" t="str">
            <v/>
          </cell>
          <cell r="AZ482" t="str">
            <v/>
          </cell>
          <cell r="BA482" t="str">
            <v/>
          </cell>
          <cell r="BB482" t="str">
            <v/>
          </cell>
          <cell r="BC482" t="str">
            <v/>
          </cell>
          <cell r="BD482" t="str">
            <v/>
          </cell>
          <cell r="BE482" t="str">
            <v/>
          </cell>
          <cell r="BF482" t="str">
            <v/>
          </cell>
          <cell r="BG482" t="str">
            <v/>
          </cell>
          <cell r="BH482" t="str">
            <v/>
          </cell>
          <cell r="BI482" t="str">
            <v/>
          </cell>
          <cell r="BJ482" t="str">
            <v/>
          </cell>
        </row>
        <row r="483">
          <cell r="A483" t="str">
            <v>RPL</v>
          </cell>
          <cell r="B483" t="str">
            <v>Q19</v>
          </cell>
          <cell r="C483" t="str">
            <v/>
          </cell>
          <cell r="D483" t="str">
            <v/>
          </cell>
          <cell r="E483">
            <v>0.97796286656255427</v>
          </cell>
          <cell r="F483" t="str">
            <v/>
          </cell>
          <cell r="G483" t="str">
            <v/>
          </cell>
          <cell r="H483" t="str">
            <v/>
          </cell>
          <cell r="J483" t="str">
            <v/>
          </cell>
          <cell r="K483" t="str">
            <v/>
          </cell>
          <cell r="L483" t="str">
            <v/>
          </cell>
          <cell r="M483">
            <v>3746</v>
          </cell>
          <cell r="N483" t="str">
            <v/>
          </cell>
          <cell r="Q483">
            <v>1</v>
          </cell>
          <cell r="R483">
            <v>1</v>
          </cell>
          <cell r="S483" t="str">
            <v/>
          </cell>
          <cell r="X483" t="str">
            <v/>
          </cell>
          <cell r="Y483" t="str">
            <v/>
          </cell>
          <cell r="Z483" t="str">
            <v/>
          </cell>
          <cell r="AB483">
            <v>1</v>
          </cell>
          <cell r="AD483" t="str">
            <v/>
          </cell>
          <cell r="AE483" t="str">
            <v/>
          </cell>
          <cell r="AF483" t="str">
            <v/>
          </cell>
          <cell r="AG483">
            <v>2.5125628140703519E-2</v>
          </cell>
          <cell r="AH483">
            <v>4</v>
          </cell>
          <cell r="AI483" t="str">
            <v/>
          </cell>
          <cell r="AJ483" t="str">
            <v/>
          </cell>
          <cell r="AK483" t="str">
            <v/>
          </cell>
          <cell r="AL483" t="str">
            <v/>
          </cell>
          <cell r="AM483" t="str">
            <v/>
          </cell>
          <cell r="AN483" t="str">
            <v/>
          </cell>
          <cell r="AO483">
            <v>-10623</v>
          </cell>
          <cell r="AQ483" t="str">
            <v/>
          </cell>
          <cell r="AR483" t="str">
            <v/>
          </cell>
          <cell r="AS483" t="str">
            <v/>
          </cell>
          <cell r="AU483" t="str">
            <v/>
          </cell>
          <cell r="AV483" t="str">
            <v/>
          </cell>
          <cell r="AW483" t="str">
            <v/>
          </cell>
          <cell r="AX483" t="str">
            <v/>
          </cell>
          <cell r="AY483" t="str">
            <v/>
          </cell>
          <cell r="AZ483" t="str">
            <v/>
          </cell>
          <cell r="BA483" t="str">
            <v/>
          </cell>
          <cell r="BB483" t="str">
            <v/>
          </cell>
          <cell r="BC483" t="str">
            <v/>
          </cell>
          <cell r="BD483" t="str">
            <v/>
          </cell>
          <cell r="BE483" t="str">
            <v/>
          </cell>
          <cell r="BF483" t="str">
            <v/>
          </cell>
          <cell r="BG483" t="str">
            <v/>
          </cell>
          <cell r="BH483" t="str">
            <v/>
          </cell>
          <cell r="BI483" t="str">
            <v/>
          </cell>
          <cell r="BJ483" t="str">
            <v/>
          </cell>
        </row>
        <row r="484">
          <cell r="A484" t="str">
            <v>RPN</v>
          </cell>
          <cell r="B484" t="str">
            <v>Q08</v>
          </cell>
          <cell r="C484" t="str">
            <v/>
          </cell>
          <cell r="D484" t="str">
            <v/>
          </cell>
          <cell r="E484" t="str">
            <v/>
          </cell>
          <cell r="J484" t="str">
            <v/>
          </cell>
          <cell r="K484" t="str">
            <v/>
          </cell>
          <cell r="L484" t="str">
            <v/>
          </cell>
          <cell r="M484" t="str">
            <v/>
          </cell>
          <cell r="Q484" t="str">
            <v/>
          </cell>
          <cell r="R484" t="str">
            <v/>
          </cell>
          <cell r="X484" t="str">
            <v/>
          </cell>
          <cell r="Y484" t="str">
            <v/>
          </cell>
          <cell r="Z484" t="str">
            <v/>
          </cell>
          <cell r="AB484" t="str">
            <v/>
          </cell>
          <cell r="AD484" t="str">
            <v/>
          </cell>
          <cell r="AE484" t="str">
            <v/>
          </cell>
          <cell r="AF484" t="str">
            <v/>
          </cell>
          <cell r="AG484">
            <v>0</v>
          </cell>
          <cell r="AH484" t="str">
            <v/>
          </cell>
          <cell r="AI484" t="str">
            <v/>
          </cell>
          <cell r="AJ484" t="str">
            <v/>
          </cell>
          <cell r="AK484" t="str">
            <v/>
          </cell>
          <cell r="AL484" t="str">
            <v/>
          </cell>
          <cell r="AM484" t="str">
            <v/>
          </cell>
          <cell r="AN484" t="str">
            <v/>
          </cell>
          <cell r="AO484" t="str">
            <v/>
          </cell>
          <cell r="AS484" t="str">
            <v/>
          </cell>
          <cell r="BB484" t="str">
            <v/>
          </cell>
          <cell r="BC484" t="str">
            <v/>
          </cell>
          <cell r="BD484" t="str">
            <v/>
          </cell>
          <cell r="BE484" t="str">
            <v/>
          </cell>
          <cell r="BF484" t="str">
            <v/>
          </cell>
          <cell r="BG484" t="str">
            <v/>
          </cell>
          <cell r="BH484" t="str">
            <v/>
          </cell>
          <cell r="BI484" t="str">
            <v/>
          </cell>
          <cell r="BJ484" t="str">
            <v/>
          </cell>
        </row>
        <row r="485">
          <cell r="A485" t="str">
            <v>RPQ</v>
          </cell>
          <cell r="B485" t="str">
            <v>Q19</v>
          </cell>
          <cell r="C485">
            <v>0.77117680500284247</v>
          </cell>
          <cell r="D485">
            <v>0.94104991394148019</v>
          </cell>
          <cell r="E485" t="str">
            <v/>
          </cell>
          <cell r="F485" t="str">
            <v/>
          </cell>
          <cell r="G485" t="str">
            <v/>
          </cell>
          <cell r="H485" t="str">
            <v/>
          </cell>
          <cell r="J485" t="str">
            <v/>
          </cell>
          <cell r="K485" t="str">
            <v/>
          </cell>
          <cell r="L485" t="str">
            <v/>
          </cell>
          <cell r="M485" t="str">
            <v/>
          </cell>
          <cell r="N485" t="str">
            <v/>
          </cell>
          <cell r="Q485" t="str">
            <v/>
          </cell>
          <cell r="R485" t="str">
            <v/>
          </cell>
          <cell r="S485" t="str">
            <v/>
          </cell>
          <cell r="X485" t="str">
            <v/>
          </cell>
          <cell r="Y485" t="str">
            <v/>
          </cell>
          <cell r="Z485" t="str">
            <v/>
          </cell>
          <cell r="AB485" t="str">
            <v/>
          </cell>
          <cell r="AD485" t="str">
            <v/>
          </cell>
          <cell r="AE485" t="str">
            <v/>
          </cell>
          <cell r="AF485" t="str">
            <v/>
          </cell>
          <cell r="AG485" t="str">
            <v/>
          </cell>
          <cell r="AH485" t="str">
            <v/>
          </cell>
          <cell r="AI485" t="str">
            <v/>
          </cell>
          <cell r="AJ485" t="str">
            <v/>
          </cell>
          <cell r="AK485" t="str">
            <v/>
          </cell>
          <cell r="AL485" t="str">
            <v/>
          </cell>
          <cell r="AM485" t="str">
            <v/>
          </cell>
          <cell r="AN485" t="str">
            <v/>
          </cell>
          <cell r="AO485">
            <v>257</v>
          </cell>
          <cell r="AQ485" t="str">
            <v/>
          </cell>
          <cell r="AR485" t="str">
            <v/>
          </cell>
          <cell r="AS485" t="str">
            <v/>
          </cell>
          <cell r="AU485" t="str">
            <v/>
          </cell>
          <cell r="AV485" t="str">
            <v/>
          </cell>
          <cell r="AW485" t="str">
            <v/>
          </cell>
          <cell r="AX485" t="str">
            <v/>
          </cell>
          <cell r="AY485" t="str">
            <v/>
          </cell>
          <cell r="AZ485" t="str">
            <v/>
          </cell>
          <cell r="BA485" t="str">
            <v/>
          </cell>
          <cell r="BB485" t="str">
            <v/>
          </cell>
          <cell r="BC485" t="str">
            <v/>
          </cell>
          <cell r="BD485" t="str">
            <v/>
          </cell>
          <cell r="BE485" t="str">
            <v/>
          </cell>
          <cell r="BF485" t="str">
            <v/>
          </cell>
          <cell r="BG485" t="str">
            <v/>
          </cell>
          <cell r="BH485" t="str">
            <v/>
          </cell>
          <cell r="BI485" t="str">
            <v/>
          </cell>
          <cell r="BJ485" t="str">
            <v/>
          </cell>
        </row>
        <row r="486">
          <cell r="A486" t="str">
            <v>RPR</v>
          </cell>
          <cell r="B486" t="str">
            <v>Q19</v>
          </cell>
          <cell r="C486" t="str">
            <v/>
          </cell>
          <cell r="D486" t="str">
            <v/>
          </cell>
          <cell r="E486">
            <v>0.98417789181098991</v>
          </cell>
          <cell r="F486" t="str">
            <v/>
          </cell>
          <cell r="G486" t="str">
            <v/>
          </cell>
          <cell r="H486" t="str">
            <v/>
          </cell>
          <cell r="J486" t="str">
            <v/>
          </cell>
          <cell r="K486" t="str">
            <v/>
          </cell>
          <cell r="L486" t="str">
            <v/>
          </cell>
          <cell r="M486">
            <v>2681</v>
          </cell>
          <cell r="N486" t="str">
            <v/>
          </cell>
          <cell r="Q486">
            <v>1</v>
          </cell>
          <cell r="R486">
            <v>1</v>
          </cell>
          <cell r="S486" t="str">
            <v/>
          </cell>
          <cell r="X486" t="str">
            <v/>
          </cell>
          <cell r="Y486" t="str">
            <v/>
          </cell>
          <cell r="Z486" t="str">
            <v/>
          </cell>
          <cell r="AB486">
            <v>1</v>
          </cell>
          <cell r="AD486" t="str">
            <v/>
          </cell>
          <cell r="AE486" t="str">
            <v/>
          </cell>
          <cell r="AF486" t="str">
            <v/>
          </cell>
          <cell r="AG486">
            <v>4.933008526187576E-2</v>
          </cell>
          <cell r="AH486">
            <v>2.3333333333333335</v>
          </cell>
          <cell r="AI486" t="str">
            <v/>
          </cell>
          <cell r="AJ486" t="str">
            <v/>
          </cell>
          <cell r="AK486" t="str">
            <v/>
          </cell>
          <cell r="AL486" t="str">
            <v/>
          </cell>
          <cell r="AM486" t="str">
            <v/>
          </cell>
          <cell r="AN486" t="str">
            <v/>
          </cell>
          <cell r="AO486">
            <v>-13394</v>
          </cell>
          <cell r="AQ486" t="str">
            <v/>
          </cell>
          <cell r="AR486" t="str">
            <v/>
          </cell>
          <cell r="AS486" t="str">
            <v/>
          </cell>
          <cell r="AU486" t="str">
            <v/>
          </cell>
          <cell r="AV486" t="str">
            <v/>
          </cell>
          <cell r="AW486" t="str">
            <v/>
          </cell>
          <cell r="AX486" t="str">
            <v/>
          </cell>
          <cell r="AY486" t="str">
            <v/>
          </cell>
          <cell r="AZ486" t="str">
            <v/>
          </cell>
          <cell r="BA486" t="str">
            <v/>
          </cell>
          <cell r="BB486" t="str">
            <v/>
          </cell>
          <cell r="BC486" t="str">
            <v/>
          </cell>
          <cell r="BD486" t="str">
            <v/>
          </cell>
          <cell r="BE486" t="str">
            <v/>
          </cell>
          <cell r="BF486" t="str">
            <v/>
          </cell>
          <cell r="BG486" t="str">
            <v/>
          </cell>
          <cell r="BH486" t="str">
            <v/>
          </cell>
          <cell r="BI486" t="str">
            <v/>
          </cell>
          <cell r="BJ486" t="str">
            <v/>
          </cell>
        </row>
        <row r="487">
          <cell r="A487" t="str">
            <v>RPY</v>
          </cell>
          <cell r="B487" t="str">
            <v>Q08</v>
          </cell>
          <cell r="C487" t="str">
            <v/>
          </cell>
          <cell r="D487" t="str">
            <v/>
          </cell>
          <cell r="E487" t="str">
            <v/>
          </cell>
          <cell r="F487" t="str">
            <v/>
          </cell>
          <cell r="G487" t="str">
            <v/>
          </cell>
          <cell r="H487" t="str">
            <v/>
          </cell>
          <cell r="J487" t="str">
            <v/>
          </cell>
          <cell r="K487" t="str">
            <v/>
          </cell>
          <cell r="L487" t="str">
            <v/>
          </cell>
          <cell r="M487">
            <v>210</v>
          </cell>
          <cell r="N487" t="str">
            <v/>
          </cell>
          <cell r="Q487">
            <v>1</v>
          </cell>
          <cell r="R487">
            <v>0.99809885931558939</v>
          </cell>
          <cell r="S487" t="str">
            <v/>
          </cell>
          <cell r="X487" t="str">
            <v/>
          </cell>
          <cell r="Y487" t="str">
            <v/>
          </cell>
          <cell r="Z487" t="str">
            <v/>
          </cell>
          <cell r="AB487" t="str">
            <v/>
          </cell>
          <cell r="AD487" t="str">
            <v/>
          </cell>
          <cell r="AE487" t="str">
            <v/>
          </cell>
          <cell r="AF487" t="str">
            <v/>
          </cell>
          <cell r="AG487">
            <v>0</v>
          </cell>
          <cell r="AH487">
            <v>0</v>
          </cell>
          <cell r="AI487" t="str">
            <v/>
          </cell>
          <cell r="AJ487" t="str">
            <v/>
          </cell>
          <cell r="AK487" t="str">
            <v/>
          </cell>
          <cell r="AL487" t="str">
            <v/>
          </cell>
          <cell r="AM487" t="str">
            <v/>
          </cell>
          <cell r="AN487" t="str">
            <v/>
          </cell>
          <cell r="AO487" t="str">
            <v/>
          </cell>
          <cell r="AQ487" t="str">
            <v/>
          </cell>
          <cell r="AR487" t="str">
            <v/>
          </cell>
          <cell r="AS487" t="str">
            <v/>
          </cell>
          <cell r="AU487" t="str">
            <v/>
          </cell>
          <cell r="AV487" t="str">
            <v/>
          </cell>
          <cell r="AW487" t="str">
            <v/>
          </cell>
          <cell r="AX487" t="str">
            <v/>
          </cell>
          <cell r="AY487" t="str">
            <v/>
          </cell>
          <cell r="AZ487" t="str">
            <v/>
          </cell>
          <cell r="BA487" t="str">
            <v/>
          </cell>
          <cell r="BB487" t="str">
            <v/>
          </cell>
          <cell r="BC487" t="str">
            <v/>
          </cell>
          <cell r="BD487" t="str">
            <v/>
          </cell>
          <cell r="BE487" t="str">
            <v/>
          </cell>
          <cell r="BF487" t="str">
            <v/>
          </cell>
          <cell r="BG487" t="str">
            <v/>
          </cell>
          <cell r="BH487" t="str">
            <v/>
          </cell>
          <cell r="BI487" t="str">
            <v/>
          </cell>
          <cell r="BJ487" t="str">
            <v/>
          </cell>
        </row>
        <row r="488">
          <cell r="A488" t="str">
            <v>RQ2</v>
          </cell>
          <cell r="B488" t="str">
            <v>Q19</v>
          </cell>
          <cell r="C488">
            <v>0.75240040858018387</v>
          </cell>
          <cell r="D488">
            <v>0.93177257525083612</v>
          </cell>
          <cell r="E488" t="str">
            <v/>
          </cell>
          <cell r="F488" t="str">
            <v/>
          </cell>
          <cell r="G488" t="str">
            <v/>
          </cell>
          <cell r="H488" t="str">
            <v/>
          </cell>
          <cell r="J488" t="str">
            <v/>
          </cell>
          <cell r="K488" t="str">
            <v/>
          </cell>
          <cell r="L488" t="str">
            <v/>
          </cell>
          <cell r="M488" t="str">
            <v/>
          </cell>
          <cell r="N488" t="str">
            <v/>
          </cell>
          <cell r="Q488" t="str">
            <v/>
          </cell>
          <cell r="R488" t="str">
            <v/>
          </cell>
          <cell r="S488" t="str">
            <v/>
          </cell>
          <cell r="X488" t="str">
            <v/>
          </cell>
          <cell r="Y488" t="str">
            <v/>
          </cell>
          <cell r="Z488" t="str">
            <v/>
          </cell>
          <cell r="AB488" t="str">
            <v/>
          </cell>
          <cell r="AD488" t="str">
            <v/>
          </cell>
          <cell r="AE488" t="str">
            <v/>
          </cell>
          <cell r="AF488" t="str">
            <v/>
          </cell>
          <cell r="AG488" t="str">
            <v/>
          </cell>
          <cell r="AH488" t="str">
            <v/>
          </cell>
          <cell r="AI488" t="str">
            <v/>
          </cell>
          <cell r="AJ488" t="str">
            <v/>
          </cell>
          <cell r="AK488" t="str">
            <v/>
          </cell>
          <cell r="AL488" t="str">
            <v/>
          </cell>
          <cell r="AM488" t="str">
            <v/>
          </cell>
          <cell r="AN488" t="str">
            <v/>
          </cell>
          <cell r="AO488">
            <v>129</v>
          </cell>
          <cell r="AQ488" t="str">
            <v/>
          </cell>
          <cell r="AR488" t="str">
            <v/>
          </cell>
          <cell r="AS488" t="str">
            <v/>
          </cell>
          <cell r="AU488" t="str">
            <v/>
          </cell>
          <cell r="AV488" t="str">
            <v/>
          </cell>
          <cell r="AW488" t="str">
            <v/>
          </cell>
          <cell r="AX488" t="str">
            <v/>
          </cell>
          <cell r="AY488" t="str">
            <v/>
          </cell>
          <cell r="AZ488" t="str">
            <v/>
          </cell>
          <cell r="BA488" t="str">
            <v/>
          </cell>
          <cell r="BB488" t="str">
            <v/>
          </cell>
          <cell r="BC488" t="str">
            <v/>
          </cell>
          <cell r="BD488" t="str">
            <v/>
          </cell>
          <cell r="BE488" t="str">
            <v/>
          </cell>
          <cell r="BF488" t="str">
            <v/>
          </cell>
          <cell r="BG488" t="str">
            <v/>
          </cell>
          <cell r="BH488" t="str">
            <v/>
          </cell>
          <cell r="BI488" t="str">
            <v/>
          </cell>
          <cell r="BJ488" t="str">
            <v/>
          </cell>
        </row>
        <row r="489">
          <cell r="A489" t="str">
            <v>RQ3</v>
          </cell>
          <cell r="B489" t="str">
            <v>Q27</v>
          </cell>
          <cell r="C489" t="str">
            <v/>
          </cell>
          <cell r="D489" t="str">
            <v/>
          </cell>
          <cell r="E489">
            <v>0.96836982968369834</v>
          </cell>
          <cell r="F489" t="str">
            <v/>
          </cell>
          <cell r="G489" t="str">
            <v/>
          </cell>
          <cell r="H489" t="str">
            <v/>
          </cell>
          <cell r="J489" t="str">
            <v/>
          </cell>
          <cell r="K489" t="str">
            <v/>
          </cell>
          <cell r="L489" t="str">
            <v/>
          </cell>
          <cell r="M489">
            <v>1664</v>
          </cell>
          <cell r="N489" t="str">
            <v/>
          </cell>
          <cell r="Q489">
            <v>1</v>
          </cell>
          <cell r="R489">
            <v>1</v>
          </cell>
          <cell r="S489" t="str">
            <v/>
          </cell>
          <cell r="X489" t="str">
            <v/>
          </cell>
          <cell r="Y489" t="str">
            <v/>
          </cell>
          <cell r="Z489" t="str">
            <v/>
          </cell>
          <cell r="AB489" t="str">
            <v/>
          </cell>
          <cell r="AD489" t="str">
            <v/>
          </cell>
          <cell r="AE489" t="str">
            <v/>
          </cell>
          <cell r="AF489" t="str">
            <v/>
          </cell>
          <cell r="AG489">
            <v>0</v>
          </cell>
          <cell r="AH489">
            <v>1.3333333333333333</v>
          </cell>
          <cell r="AI489" t="str">
            <v/>
          </cell>
          <cell r="AJ489" t="str">
            <v/>
          </cell>
          <cell r="AK489" t="str">
            <v/>
          </cell>
          <cell r="AL489" t="str">
            <v/>
          </cell>
          <cell r="AM489" t="str">
            <v/>
          </cell>
          <cell r="AN489" t="str">
            <v/>
          </cell>
          <cell r="AO489">
            <v>1618</v>
          </cell>
          <cell r="AQ489" t="str">
            <v/>
          </cell>
          <cell r="AR489" t="str">
            <v/>
          </cell>
          <cell r="AS489" t="str">
            <v/>
          </cell>
          <cell r="AU489" t="str">
            <v/>
          </cell>
          <cell r="AV489" t="str">
            <v/>
          </cell>
          <cell r="AW489" t="str">
            <v/>
          </cell>
          <cell r="AX489" t="str">
            <v/>
          </cell>
          <cell r="AY489" t="str">
            <v/>
          </cell>
          <cell r="AZ489" t="str">
            <v/>
          </cell>
          <cell r="BA489" t="str">
            <v/>
          </cell>
          <cell r="BB489" t="str">
            <v/>
          </cell>
          <cell r="BC489" t="str">
            <v/>
          </cell>
          <cell r="BD489" t="str">
            <v/>
          </cell>
          <cell r="BE489" t="str">
            <v/>
          </cell>
          <cell r="BF489" t="str">
            <v/>
          </cell>
          <cell r="BG489" t="str">
            <v/>
          </cell>
          <cell r="BH489" t="str">
            <v/>
          </cell>
          <cell r="BI489" t="str">
            <v/>
          </cell>
          <cell r="BJ489" t="str">
            <v/>
          </cell>
        </row>
        <row r="490">
          <cell r="A490" t="str">
            <v>RQ6</v>
          </cell>
          <cell r="B490" t="str">
            <v>Q15</v>
          </cell>
          <cell r="C490" t="str">
            <v/>
          </cell>
          <cell r="D490" t="str">
            <v/>
          </cell>
          <cell r="E490">
            <v>0.87354409317803661</v>
          </cell>
          <cell r="F490" t="str">
            <v/>
          </cell>
          <cell r="G490" t="str">
            <v/>
          </cell>
          <cell r="H490" t="str">
            <v/>
          </cell>
          <cell r="J490" t="str">
            <v/>
          </cell>
          <cell r="K490" t="str">
            <v/>
          </cell>
          <cell r="L490" t="str">
            <v/>
          </cell>
          <cell r="M490">
            <v>5176</v>
          </cell>
          <cell r="N490" t="str">
            <v/>
          </cell>
          <cell r="Q490">
            <v>0.98679245283018868</v>
          </cell>
          <cell r="R490">
            <v>0.99782312925170069</v>
          </cell>
          <cell r="S490" t="str">
            <v/>
          </cell>
          <cell r="X490" t="str">
            <v/>
          </cell>
          <cell r="Y490" t="str">
            <v/>
          </cell>
          <cell r="Z490" t="str">
            <v/>
          </cell>
          <cell r="AB490">
            <v>0.98557692307692313</v>
          </cell>
          <cell r="AD490" t="str">
            <v/>
          </cell>
          <cell r="AE490" t="str">
            <v/>
          </cell>
          <cell r="AF490" t="str">
            <v/>
          </cell>
          <cell r="AG490">
            <v>1.7359786341091185E-2</v>
          </cell>
          <cell r="AH490">
            <v>4.333333333333333</v>
          </cell>
          <cell r="AI490" t="str">
            <v/>
          </cell>
          <cell r="AJ490" t="str">
            <v/>
          </cell>
          <cell r="AK490" t="str">
            <v/>
          </cell>
          <cell r="AL490" t="str">
            <v/>
          </cell>
          <cell r="AM490" t="str">
            <v/>
          </cell>
          <cell r="AN490" t="str">
            <v/>
          </cell>
          <cell r="AO490">
            <v>18</v>
          </cell>
          <cell r="AQ490" t="str">
            <v/>
          </cell>
          <cell r="AR490" t="str">
            <v/>
          </cell>
          <cell r="AS490" t="str">
            <v/>
          </cell>
          <cell r="AU490" t="str">
            <v/>
          </cell>
          <cell r="AV490" t="str">
            <v/>
          </cell>
          <cell r="AW490" t="str">
            <v/>
          </cell>
          <cell r="AX490" t="str">
            <v/>
          </cell>
          <cell r="AY490" t="str">
            <v/>
          </cell>
          <cell r="AZ490" t="str">
            <v/>
          </cell>
          <cell r="BA490" t="str">
            <v/>
          </cell>
          <cell r="BB490" t="str">
            <v/>
          </cell>
          <cell r="BC490" t="str">
            <v/>
          </cell>
          <cell r="BD490" t="str">
            <v/>
          </cell>
          <cell r="BE490" t="str">
            <v/>
          </cell>
          <cell r="BF490" t="str">
            <v/>
          </cell>
          <cell r="BG490" t="str">
            <v/>
          </cell>
          <cell r="BH490" t="str">
            <v/>
          </cell>
          <cell r="BI490" t="str">
            <v/>
          </cell>
          <cell r="BJ490" t="str">
            <v/>
          </cell>
        </row>
        <row r="491">
          <cell r="A491" t="str">
            <v>RQ8</v>
          </cell>
          <cell r="B491" t="str">
            <v>Q03</v>
          </cell>
          <cell r="C491" t="str">
            <v/>
          </cell>
          <cell r="D491" t="str">
            <v/>
          </cell>
          <cell r="E491">
            <v>0.98093036694596936</v>
          </cell>
          <cell r="F491" t="str">
            <v/>
          </cell>
          <cell r="G491" t="str">
            <v/>
          </cell>
          <cell r="H491" t="str">
            <v/>
          </cell>
          <cell r="J491" t="str">
            <v/>
          </cell>
          <cell r="K491" t="str">
            <v/>
          </cell>
          <cell r="L491" t="str">
            <v/>
          </cell>
          <cell r="M491">
            <v>6874</v>
          </cell>
          <cell r="N491" t="str">
            <v/>
          </cell>
          <cell r="Q491">
            <v>1</v>
          </cell>
          <cell r="R491">
            <v>1</v>
          </cell>
          <cell r="S491" t="str">
            <v/>
          </cell>
          <cell r="X491" t="str">
            <v/>
          </cell>
          <cell r="Y491" t="str">
            <v/>
          </cell>
          <cell r="Z491" t="str">
            <v/>
          </cell>
          <cell r="AB491">
            <v>1</v>
          </cell>
          <cell r="AD491" t="str">
            <v/>
          </cell>
          <cell r="AE491" t="str">
            <v/>
          </cell>
          <cell r="AF491" t="str">
            <v/>
          </cell>
          <cell r="AG491">
            <v>1.9170579029733958E-2</v>
          </cell>
          <cell r="AH491">
            <v>3.6666666666666665</v>
          </cell>
          <cell r="AI491" t="str">
            <v/>
          </cell>
          <cell r="AJ491" t="str">
            <v/>
          </cell>
          <cell r="AK491" t="str">
            <v/>
          </cell>
          <cell r="AL491" t="str">
            <v/>
          </cell>
          <cell r="AM491" t="str">
            <v/>
          </cell>
          <cell r="AN491" t="str">
            <v/>
          </cell>
          <cell r="AO491">
            <v>1003</v>
          </cell>
          <cell r="AQ491" t="str">
            <v/>
          </cell>
          <cell r="AR491" t="str">
            <v/>
          </cell>
          <cell r="AS491" t="str">
            <v/>
          </cell>
          <cell r="AU491" t="str">
            <v/>
          </cell>
          <cell r="AV491" t="str">
            <v/>
          </cell>
          <cell r="AW491" t="str">
            <v/>
          </cell>
          <cell r="AX491" t="str">
            <v/>
          </cell>
          <cell r="AY491" t="str">
            <v/>
          </cell>
          <cell r="AZ491" t="str">
            <v/>
          </cell>
          <cell r="BA491" t="str">
            <v/>
          </cell>
          <cell r="BB491" t="str">
            <v/>
          </cell>
          <cell r="BC491" t="str">
            <v/>
          </cell>
          <cell r="BD491" t="str">
            <v/>
          </cell>
          <cell r="BE491" t="str">
            <v/>
          </cell>
          <cell r="BF491" t="str">
            <v/>
          </cell>
          <cell r="BG491" t="str">
            <v/>
          </cell>
          <cell r="BH491" t="str">
            <v/>
          </cell>
          <cell r="BI491" t="str">
            <v/>
          </cell>
          <cell r="BJ491" t="str">
            <v/>
          </cell>
        </row>
        <row r="492">
          <cell r="A492" t="str">
            <v>RQM</v>
          </cell>
          <cell r="B492" t="str">
            <v>Q04</v>
          </cell>
          <cell r="C492" t="str">
            <v/>
          </cell>
          <cell r="D492" t="str">
            <v/>
          </cell>
          <cell r="E492">
            <v>0.98665444172779138</v>
          </cell>
          <cell r="F492" t="str">
            <v/>
          </cell>
          <cell r="G492" t="str">
            <v/>
          </cell>
          <cell r="H492" t="str">
            <v/>
          </cell>
          <cell r="J492" t="str">
            <v/>
          </cell>
          <cell r="K492" t="str">
            <v/>
          </cell>
          <cell r="L492" t="str">
            <v/>
          </cell>
          <cell r="M492">
            <v>3338</v>
          </cell>
          <cell r="N492" t="str">
            <v/>
          </cell>
          <cell r="Q492">
            <v>1</v>
          </cell>
          <cell r="R492">
            <v>1</v>
          </cell>
          <cell r="S492" t="str">
            <v/>
          </cell>
          <cell r="X492" t="str">
            <v/>
          </cell>
          <cell r="Y492" t="str">
            <v/>
          </cell>
          <cell r="Z492" t="str">
            <v/>
          </cell>
          <cell r="AB492">
            <v>0.91489361702127658</v>
          </cell>
          <cell r="AD492" t="str">
            <v/>
          </cell>
          <cell r="AE492" t="str">
            <v/>
          </cell>
          <cell r="AF492" t="str">
            <v/>
          </cell>
          <cell r="AG492">
            <v>2.0833333333333329E-2</v>
          </cell>
          <cell r="AH492">
            <v>2</v>
          </cell>
          <cell r="AI492" t="str">
            <v/>
          </cell>
          <cell r="AJ492" t="str">
            <v/>
          </cell>
          <cell r="AK492" t="str">
            <v/>
          </cell>
          <cell r="AL492" t="str">
            <v/>
          </cell>
          <cell r="AM492" t="str">
            <v/>
          </cell>
          <cell r="AN492" t="str">
            <v/>
          </cell>
          <cell r="AO492">
            <v>2204</v>
          </cell>
          <cell r="AQ492" t="str">
            <v/>
          </cell>
          <cell r="AR492" t="str">
            <v/>
          </cell>
          <cell r="AS492" t="str">
            <v/>
          </cell>
          <cell r="AU492" t="str">
            <v/>
          </cell>
          <cell r="AV492" t="str">
            <v/>
          </cell>
          <cell r="AW492" t="str">
            <v/>
          </cell>
          <cell r="AX492" t="str">
            <v/>
          </cell>
          <cell r="AY492" t="str">
            <v/>
          </cell>
          <cell r="AZ492" t="str">
            <v/>
          </cell>
          <cell r="BA492" t="str">
            <v/>
          </cell>
          <cell r="BB492" t="str">
            <v/>
          </cell>
          <cell r="BC492" t="str">
            <v/>
          </cell>
          <cell r="BD492" t="str">
            <v/>
          </cell>
          <cell r="BE492" t="str">
            <v/>
          </cell>
          <cell r="BF492" t="str">
            <v/>
          </cell>
          <cell r="BG492" t="str">
            <v/>
          </cell>
          <cell r="BH492" t="str">
            <v/>
          </cell>
          <cell r="BI492" t="str">
            <v/>
          </cell>
          <cell r="BJ492" t="str">
            <v/>
          </cell>
        </row>
        <row r="493">
          <cell r="A493" t="str">
            <v>RQN</v>
          </cell>
          <cell r="B493" t="str">
            <v>Q04</v>
          </cell>
          <cell r="C493" t="str">
            <v/>
          </cell>
          <cell r="D493" t="str">
            <v/>
          </cell>
          <cell r="E493">
            <v>0.98609691269679001</v>
          </cell>
          <cell r="F493" t="str">
            <v/>
          </cell>
          <cell r="G493" t="str">
            <v/>
          </cell>
          <cell r="H493" t="str">
            <v/>
          </cell>
          <cell r="J493" t="str">
            <v/>
          </cell>
          <cell r="K493" t="str">
            <v/>
          </cell>
          <cell r="L493" t="str">
            <v/>
          </cell>
          <cell r="M493">
            <v>6762</v>
          </cell>
          <cell r="N493" t="str">
            <v/>
          </cell>
          <cell r="Q493">
            <v>1</v>
          </cell>
          <cell r="R493">
            <v>1</v>
          </cell>
          <cell r="S493" t="str">
            <v/>
          </cell>
          <cell r="X493" t="str">
            <v/>
          </cell>
          <cell r="Y493" t="str">
            <v/>
          </cell>
          <cell r="Z493" t="str">
            <v/>
          </cell>
          <cell r="AB493">
            <v>0.97530864197530864</v>
          </cell>
          <cell r="AD493" t="str">
            <v/>
          </cell>
          <cell r="AE493" t="str">
            <v/>
          </cell>
          <cell r="AF493" t="str">
            <v/>
          </cell>
          <cell r="AG493">
            <v>2.2444564629529474E-2</v>
          </cell>
          <cell r="AH493">
            <v>7</v>
          </cell>
          <cell r="AI493" t="str">
            <v/>
          </cell>
          <cell r="AJ493" t="str">
            <v/>
          </cell>
          <cell r="AK493" t="str">
            <v/>
          </cell>
          <cell r="AL493" t="str">
            <v/>
          </cell>
          <cell r="AM493" t="str">
            <v/>
          </cell>
          <cell r="AN493" t="str">
            <v/>
          </cell>
          <cell r="AO493">
            <v>-18484</v>
          </cell>
          <cell r="AQ493" t="str">
            <v/>
          </cell>
          <cell r="AR493" t="str">
            <v/>
          </cell>
          <cell r="AS493" t="str">
            <v/>
          </cell>
          <cell r="AU493" t="str">
            <v/>
          </cell>
          <cell r="AV493" t="str">
            <v/>
          </cell>
          <cell r="AW493" t="str">
            <v/>
          </cell>
          <cell r="AX493" t="str">
            <v/>
          </cell>
          <cell r="AY493" t="str">
            <v/>
          </cell>
          <cell r="AZ493" t="str">
            <v/>
          </cell>
          <cell r="BA493" t="str">
            <v/>
          </cell>
          <cell r="BB493" t="str">
            <v/>
          </cell>
          <cell r="BC493" t="str">
            <v/>
          </cell>
          <cell r="BD493" t="str">
            <v/>
          </cell>
          <cell r="BE493" t="str">
            <v/>
          </cell>
          <cell r="BF493" t="str">
            <v/>
          </cell>
          <cell r="BG493" t="str">
            <v/>
          </cell>
          <cell r="BH493" t="str">
            <v/>
          </cell>
          <cell r="BI493" t="str">
            <v/>
          </cell>
          <cell r="BJ493" t="str">
            <v/>
          </cell>
        </row>
        <row r="494">
          <cell r="A494" t="str">
            <v>RQQ</v>
          </cell>
          <cell r="B494" t="str">
            <v>Q01</v>
          </cell>
          <cell r="C494" t="str">
            <v/>
          </cell>
          <cell r="D494" t="str">
            <v/>
          </cell>
          <cell r="E494">
            <v>0.98980169971671383</v>
          </cell>
          <cell r="F494" t="str">
            <v/>
          </cell>
          <cell r="G494" t="str">
            <v/>
          </cell>
          <cell r="H494" t="str">
            <v/>
          </cell>
          <cell r="J494" t="str">
            <v/>
          </cell>
          <cell r="K494" t="str">
            <v/>
          </cell>
          <cell r="L494" t="str">
            <v/>
          </cell>
          <cell r="M494">
            <v>2540</v>
          </cell>
          <cell r="N494" t="str">
            <v/>
          </cell>
          <cell r="Q494">
            <v>1</v>
          </cell>
          <cell r="R494">
            <v>1</v>
          </cell>
          <cell r="S494" t="str">
            <v/>
          </cell>
          <cell r="X494" t="str">
            <v/>
          </cell>
          <cell r="Y494" t="str">
            <v/>
          </cell>
          <cell r="Z494" t="str">
            <v/>
          </cell>
          <cell r="AB494">
            <v>0.30232558139534882</v>
          </cell>
          <cell r="AD494" t="str">
            <v/>
          </cell>
          <cell r="AE494" t="str">
            <v/>
          </cell>
          <cell r="AF494" t="str">
            <v/>
          </cell>
          <cell r="AG494">
            <v>3.0837004405286344E-2</v>
          </cell>
          <cell r="AH494">
            <v>1.6666666666666667</v>
          </cell>
          <cell r="AI494" t="str">
            <v/>
          </cell>
          <cell r="AJ494" t="str">
            <v/>
          </cell>
          <cell r="AK494" t="str">
            <v/>
          </cell>
          <cell r="AL494" t="str">
            <v/>
          </cell>
          <cell r="AM494" t="str">
            <v/>
          </cell>
          <cell r="AN494" t="str">
            <v/>
          </cell>
          <cell r="AO494">
            <v>-6535</v>
          </cell>
          <cell r="AQ494" t="str">
            <v/>
          </cell>
          <cell r="AR494" t="str">
            <v/>
          </cell>
          <cell r="AS494" t="str">
            <v/>
          </cell>
          <cell r="AU494" t="str">
            <v/>
          </cell>
          <cell r="AV494" t="str">
            <v/>
          </cell>
          <cell r="AW494" t="str">
            <v/>
          </cell>
          <cell r="AX494" t="str">
            <v/>
          </cell>
          <cell r="AY494" t="str">
            <v/>
          </cell>
          <cell r="AZ494" t="str">
            <v/>
          </cell>
          <cell r="BA494" t="str">
            <v/>
          </cell>
          <cell r="BB494" t="str">
            <v/>
          </cell>
          <cell r="BC494" t="str">
            <v/>
          </cell>
          <cell r="BD494" t="str">
            <v/>
          </cell>
          <cell r="BE494" t="str">
            <v/>
          </cell>
          <cell r="BF494" t="str">
            <v/>
          </cell>
          <cell r="BG494" t="str">
            <v/>
          </cell>
          <cell r="BH494" t="str">
            <v/>
          </cell>
          <cell r="BI494" t="str">
            <v/>
          </cell>
          <cell r="BJ494" t="str">
            <v/>
          </cell>
        </row>
        <row r="495">
          <cell r="A495" t="str">
            <v>RQW</v>
          </cell>
          <cell r="B495" t="str">
            <v>Q03</v>
          </cell>
          <cell r="C495" t="str">
            <v/>
          </cell>
          <cell r="D495" t="str">
            <v/>
          </cell>
          <cell r="E495">
            <v>0.97167317134583908</v>
          </cell>
          <cell r="F495" t="str">
            <v/>
          </cell>
          <cell r="G495" t="str">
            <v/>
          </cell>
          <cell r="H495" t="str">
            <v/>
          </cell>
          <cell r="J495" t="str">
            <v/>
          </cell>
          <cell r="K495" t="str">
            <v/>
          </cell>
          <cell r="L495" t="str">
            <v/>
          </cell>
          <cell r="M495">
            <v>3789</v>
          </cell>
          <cell r="N495" t="str">
            <v/>
          </cell>
          <cell r="Q495">
            <v>1</v>
          </cell>
          <cell r="R495">
            <v>1</v>
          </cell>
          <cell r="S495" t="str">
            <v/>
          </cell>
          <cell r="X495" t="str">
            <v/>
          </cell>
          <cell r="Y495" t="str">
            <v/>
          </cell>
          <cell r="Z495" t="str">
            <v/>
          </cell>
          <cell r="AB495">
            <v>0.97761194029850751</v>
          </cell>
          <cell r="AD495" t="str">
            <v/>
          </cell>
          <cell r="AE495" t="str">
            <v/>
          </cell>
          <cell r="AF495" t="str">
            <v/>
          </cell>
          <cell r="AG495">
            <v>3.3069399161620869E-2</v>
          </cell>
          <cell r="AH495">
            <v>1.3333333333333333</v>
          </cell>
          <cell r="AI495" t="str">
            <v/>
          </cell>
          <cell r="AJ495" t="str">
            <v/>
          </cell>
          <cell r="AK495" t="str">
            <v/>
          </cell>
          <cell r="AL495" t="str">
            <v/>
          </cell>
          <cell r="AM495" t="str">
            <v/>
          </cell>
          <cell r="AN495" t="str">
            <v/>
          </cell>
          <cell r="AO495">
            <v>-5857</v>
          </cell>
          <cell r="AQ495" t="str">
            <v/>
          </cell>
          <cell r="AR495" t="str">
            <v/>
          </cell>
          <cell r="AS495" t="str">
            <v/>
          </cell>
          <cell r="AU495" t="str">
            <v/>
          </cell>
          <cell r="AV495" t="str">
            <v/>
          </cell>
          <cell r="AW495" t="str">
            <v/>
          </cell>
          <cell r="AX495" t="str">
            <v/>
          </cell>
          <cell r="AY495" t="str">
            <v/>
          </cell>
          <cell r="AZ495" t="str">
            <v/>
          </cell>
          <cell r="BA495" t="str">
            <v/>
          </cell>
          <cell r="BB495" t="str">
            <v/>
          </cell>
          <cell r="BC495" t="str">
            <v/>
          </cell>
          <cell r="BD495" t="str">
            <v/>
          </cell>
          <cell r="BE495" t="str">
            <v/>
          </cell>
          <cell r="BF495" t="str">
            <v/>
          </cell>
          <cell r="BG495" t="str">
            <v/>
          </cell>
          <cell r="BH495" t="str">
            <v/>
          </cell>
          <cell r="BI495" t="str">
            <v/>
          </cell>
          <cell r="BJ495" t="str">
            <v/>
          </cell>
        </row>
        <row r="496">
          <cell r="A496" t="str">
            <v>RQX</v>
          </cell>
          <cell r="B496" t="str">
            <v>Q06</v>
          </cell>
          <cell r="C496" t="str">
            <v/>
          </cell>
          <cell r="D496" t="str">
            <v/>
          </cell>
          <cell r="E496">
            <v>0.98595097374285434</v>
          </cell>
          <cell r="F496" t="str">
            <v/>
          </cell>
          <cell r="G496" t="str">
            <v/>
          </cell>
          <cell r="H496" t="str">
            <v/>
          </cell>
          <cell r="J496" t="str">
            <v/>
          </cell>
          <cell r="K496" t="str">
            <v/>
          </cell>
          <cell r="L496" t="str">
            <v/>
          </cell>
          <cell r="M496">
            <v>639</v>
          </cell>
          <cell r="N496" t="str">
            <v/>
          </cell>
          <cell r="Q496">
            <v>1</v>
          </cell>
          <cell r="R496">
            <v>1</v>
          </cell>
          <cell r="S496" t="str">
            <v/>
          </cell>
          <cell r="X496" t="str">
            <v/>
          </cell>
          <cell r="Y496" t="str">
            <v/>
          </cell>
          <cell r="Z496" t="str">
            <v/>
          </cell>
          <cell r="AB496">
            <v>0.98522167487684731</v>
          </cell>
          <cell r="AD496" t="str">
            <v/>
          </cell>
          <cell r="AE496" t="str">
            <v/>
          </cell>
          <cell r="AF496" t="str">
            <v/>
          </cell>
          <cell r="AG496">
            <v>1.91415313225058E-2</v>
          </cell>
          <cell r="AH496">
            <v>2.3333333333333335</v>
          </cell>
          <cell r="AI496" t="str">
            <v/>
          </cell>
          <cell r="AJ496" t="str">
            <v/>
          </cell>
          <cell r="AK496" t="str">
            <v/>
          </cell>
          <cell r="AL496" t="str">
            <v/>
          </cell>
          <cell r="AM496" t="str">
            <v/>
          </cell>
          <cell r="AN496" t="str">
            <v/>
          </cell>
          <cell r="AO496" t="str">
            <v/>
          </cell>
          <cell r="AQ496" t="str">
            <v/>
          </cell>
          <cell r="AR496" t="str">
            <v/>
          </cell>
          <cell r="AS496" t="str">
            <v/>
          </cell>
          <cell r="AU496" t="str">
            <v/>
          </cell>
          <cell r="AV496" t="str">
            <v/>
          </cell>
          <cell r="AW496" t="str">
            <v/>
          </cell>
          <cell r="AX496" t="str">
            <v/>
          </cell>
          <cell r="AY496" t="str">
            <v/>
          </cell>
          <cell r="AZ496" t="str">
            <v/>
          </cell>
          <cell r="BA496" t="str">
            <v/>
          </cell>
          <cell r="BB496" t="str">
            <v/>
          </cell>
          <cell r="BC496" t="str">
            <v/>
          </cell>
          <cell r="BD496" t="str">
            <v/>
          </cell>
          <cell r="BE496" t="str">
            <v/>
          </cell>
          <cell r="BF496" t="str">
            <v/>
          </cell>
          <cell r="BG496" t="str">
            <v/>
          </cell>
          <cell r="BH496" t="str">
            <v/>
          </cell>
          <cell r="BI496" t="str">
            <v/>
          </cell>
          <cell r="BJ496" t="str">
            <v/>
          </cell>
        </row>
        <row r="497">
          <cell r="A497" t="str">
            <v>RQY</v>
          </cell>
          <cell r="B497" t="str">
            <v>Q08</v>
          </cell>
          <cell r="C497" t="str">
            <v/>
          </cell>
          <cell r="D497" t="str">
            <v/>
          </cell>
          <cell r="E497" t="str">
            <v/>
          </cell>
          <cell r="F497" t="str">
            <v/>
          </cell>
          <cell r="G497" t="str">
            <v/>
          </cell>
          <cell r="H497" t="str">
            <v/>
          </cell>
          <cell r="J497" t="str">
            <v/>
          </cell>
          <cell r="K497" t="str">
            <v/>
          </cell>
          <cell r="L497" t="str">
            <v/>
          </cell>
          <cell r="M497">
            <v>25</v>
          </cell>
          <cell r="N497" t="str">
            <v/>
          </cell>
          <cell r="Q497" t="str">
            <v/>
          </cell>
          <cell r="R497">
            <v>1</v>
          </cell>
          <cell r="S497" t="str">
            <v/>
          </cell>
          <cell r="X497" t="str">
            <v/>
          </cell>
          <cell r="Y497" t="str">
            <v/>
          </cell>
          <cell r="Z497" t="str">
            <v/>
          </cell>
          <cell r="AB497" t="str">
            <v/>
          </cell>
          <cell r="AD497" t="str">
            <v/>
          </cell>
          <cell r="AE497" t="str">
            <v/>
          </cell>
          <cell r="AF497" t="str">
            <v/>
          </cell>
          <cell r="AG497">
            <v>0</v>
          </cell>
          <cell r="AH497" t="str">
            <v/>
          </cell>
          <cell r="AI497" t="str">
            <v/>
          </cell>
          <cell r="AJ497" t="str">
            <v/>
          </cell>
          <cell r="AK497" t="str">
            <v/>
          </cell>
          <cell r="AL497" t="str">
            <v/>
          </cell>
          <cell r="AM497" t="str">
            <v/>
          </cell>
          <cell r="AN497" t="str">
            <v/>
          </cell>
          <cell r="AO497">
            <v>1534</v>
          </cell>
          <cell r="AQ497" t="str">
            <v/>
          </cell>
          <cell r="AR497" t="str">
            <v/>
          </cell>
          <cell r="AS497" t="str">
            <v/>
          </cell>
          <cell r="AU497" t="str">
            <v/>
          </cell>
          <cell r="AV497" t="str">
            <v/>
          </cell>
          <cell r="AW497" t="str">
            <v/>
          </cell>
          <cell r="AX497" t="str">
            <v/>
          </cell>
          <cell r="AY497" t="str">
            <v/>
          </cell>
          <cell r="AZ497" t="str">
            <v/>
          </cell>
          <cell r="BA497" t="str">
            <v/>
          </cell>
          <cell r="BB497" t="str">
            <v/>
          </cell>
          <cell r="BC497" t="str">
            <v/>
          </cell>
          <cell r="BD497" t="str">
            <v/>
          </cell>
          <cell r="BE497" t="str">
            <v/>
          </cell>
          <cell r="BF497" t="str">
            <v/>
          </cell>
          <cell r="BG497" t="str">
            <v/>
          </cell>
          <cell r="BH497" t="str">
            <v/>
          </cell>
          <cell r="BI497" t="str">
            <v/>
          </cell>
          <cell r="BJ497" t="str">
            <v/>
          </cell>
        </row>
        <row r="498">
          <cell r="A498" t="str">
            <v>RR1</v>
          </cell>
          <cell r="B498" t="str">
            <v>Q27</v>
          </cell>
          <cell r="C498" t="str">
            <v/>
          </cell>
          <cell r="D498" t="str">
            <v/>
          </cell>
          <cell r="E498">
            <v>0.97833547833547829</v>
          </cell>
          <cell r="F498" t="str">
            <v/>
          </cell>
          <cell r="G498" t="str">
            <v/>
          </cell>
          <cell r="H498" t="str">
            <v/>
          </cell>
          <cell r="J498" t="str">
            <v/>
          </cell>
          <cell r="K498" t="str">
            <v/>
          </cell>
          <cell r="L498" t="str">
            <v/>
          </cell>
          <cell r="M498">
            <v>4091</v>
          </cell>
          <cell r="N498" t="str">
            <v/>
          </cell>
          <cell r="Q498">
            <v>0.99906044472283118</v>
          </cell>
          <cell r="R498">
            <v>1</v>
          </cell>
          <cell r="S498" t="str">
            <v/>
          </cell>
          <cell r="X498" t="str">
            <v/>
          </cell>
          <cell r="Y498" t="str">
            <v/>
          </cell>
          <cell r="Z498" t="str">
            <v/>
          </cell>
          <cell r="AB498">
            <v>1</v>
          </cell>
          <cell r="AD498" t="str">
            <v/>
          </cell>
          <cell r="AE498" t="str">
            <v/>
          </cell>
          <cell r="AF498" t="str">
            <v/>
          </cell>
          <cell r="AG498">
            <v>2.7656477438136828E-2</v>
          </cell>
          <cell r="AH498">
            <v>7</v>
          </cell>
          <cell r="AI498" t="str">
            <v/>
          </cell>
          <cell r="AJ498" t="str">
            <v/>
          </cell>
          <cell r="AK498" t="str">
            <v/>
          </cell>
          <cell r="AL498" t="str">
            <v/>
          </cell>
          <cell r="AM498" t="str">
            <v/>
          </cell>
          <cell r="AN498" t="str">
            <v/>
          </cell>
          <cell r="AO498" t="str">
            <v/>
          </cell>
          <cell r="AQ498" t="str">
            <v/>
          </cell>
          <cell r="AR498" t="str">
            <v/>
          </cell>
          <cell r="AS498" t="str">
            <v/>
          </cell>
          <cell r="AU498" t="str">
            <v/>
          </cell>
          <cell r="AV498" t="str">
            <v/>
          </cell>
          <cell r="AW498" t="str">
            <v/>
          </cell>
          <cell r="AX498" t="str">
            <v/>
          </cell>
          <cell r="AY498" t="str">
            <v/>
          </cell>
          <cell r="AZ498" t="str">
            <v/>
          </cell>
          <cell r="BA498" t="str">
            <v/>
          </cell>
          <cell r="BB498" t="str">
            <v/>
          </cell>
          <cell r="BC498" t="str">
            <v/>
          </cell>
          <cell r="BD498" t="str">
            <v/>
          </cell>
          <cell r="BE498" t="str">
            <v/>
          </cell>
          <cell r="BF498" t="str">
            <v/>
          </cell>
          <cell r="BG498" t="str">
            <v/>
          </cell>
          <cell r="BH498" t="str">
            <v/>
          </cell>
          <cell r="BI498" t="str">
            <v/>
          </cell>
          <cell r="BJ498" t="str">
            <v/>
          </cell>
        </row>
        <row r="499">
          <cell r="A499" t="str">
            <v>RR2</v>
          </cell>
          <cell r="B499" t="str">
            <v>Q17</v>
          </cell>
          <cell r="C499" t="str">
            <v/>
          </cell>
          <cell r="D499" t="str">
            <v/>
          </cell>
          <cell r="E499">
            <v>0.97860615883306323</v>
          </cell>
          <cell r="F499" t="str">
            <v/>
          </cell>
          <cell r="G499" t="str">
            <v/>
          </cell>
          <cell r="H499" t="str">
            <v/>
          </cell>
          <cell r="J499" t="str">
            <v/>
          </cell>
          <cell r="K499" t="str">
            <v/>
          </cell>
          <cell r="L499" t="str">
            <v/>
          </cell>
          <cell r="M499">
            <v>2131</v>
          </cell>
          <cell r="N499" t="str">
            <v/>
          </cell>
          <cell r="Q499">
            <v>1</v>
          </cell>
          <cell r="R499">
            <v>1</v>
          </cell>
          <cell r="S499" t="str">
            <v/>
          </cell>
          <cell r="X499" t="str">
            <v/>
          </cell>
          <cell r="Y499" t="str">
            <v/>
          </cell>
          <cell r="Z499" t="str">
            <v/>
          </cell>
          <cell r="AB499">
            <v>1</v>
          </cell>
          <cell r="AD499" t="str">
            <v/>
          </cell>
          <cell r="AE499" t="str">
            <v/>
          </cell>
          <cell r="AF499" t="str">
            <v/>
          </cell>
          <cell r="AG499">
            <v>9.3970242756460463E-3</v>
          </cell>
          <cell r="AH499">
            <v>1.3333333333333333</v>
          </cell>
          <cell r="AI499" t="str">
            <v/>
          </cell>
          <cell r="AJ499" t="str">
            <v/>
          </cell>
          <cell r="AK499" t="str">
            <v/>
          </cell>
          <cell r="AL499" t="str">
            <v/>
          </cell>
          <cell r="AM499" t="str">
            <v/>
          </cell>
          <cell r="AN499" t="str">
            <v/>
          </cell>
          <cell r="AO499">
            <v>9</v>
          </cell>
          <cell r="AQ499" t="str">
            <v/>
          </cell>
          <cell r="AR499" t="str">
            <v/>
          </cell>
          <cell r="AS499" t="str">
            <v/>
          </cell>
          <cell r="AU499" t="str">
            <v/>
          </cell>
          <cell r="AV499" t="str">
            <v/>
          </cell>
          <cell r="AW499" t="str">
            <v/>
          </cell>
          <cell r="AX499" t="str">
            <v/>
          </cell>
          <cell r="AY499" t="str">
            <v/>
          </cell>
          <cell r="AZ499" t="str">
            <v/>
          </cell>
          <cell r="BA499" t="str">
            <v/>
          </cell>
          <cell r="BB499" t="str">
            <v/>
          </cell>
          <cell r="BC499" t="str">
            <v/>
          </cell>
          <cell r="BD499" t="str">
            <v/>
          </cell>
          <cell r="BE499" t="str">
            <v/>
          </cell>
          <cell r="BF499" t="str">
            <v/>
          </cell>
          <cell r="BG499" t="str">
            <v/>
          </cell>
          <cell r="BH499" t="str">
            <v/>
          </cell>
          <cell r="BI499" t="str">
            <v/>
          </cell>
          <cell r="BJ499" t="str">
            <v/>
          </cell>
        </row>
        <row r="500">
          <cell r="A500" t="str">
            <v>RR21</v>
          </cell>
          <cell r="B500" t="str">
            <v>Q17</v>
          </cell>
          <cell r="C500">
            <v>0.74200913242009137</v>
          </cell>
          <cell r="D500">
            <v>0.99383983572895274</v>
          </cell>
          <cell r="J500" t="str">
            <v/>
          </cell>
          <cell r="K500" t="str">
            <v/>
          </cell>
          <cell r="L500" t="str">
            <v/>
          </cell>
          <cell r="Q500" t="str">
            <v/>
          </cell>
          <cell r="R500" t="str">
            <v/>
          </cell>
          <cell r="AB500" t="str">
            <v/>
          </cell>
          <cell r="AD500" t="str">
            <v/>
          </cell>
          <cell r="AE500" t="str">
            <v/>
          </cell>
          <cell r="AF500" t="str">
            <v/>
          </cell>
          <cell r="AH500" t="str">
            <v/>
          </cell>
          <cell r="AI500" t="str">
            <v/>
          </cell>
          <cell r="AJ500" t="str">
            <v/>
          </cell>
          <cell r="AK500" t="str">
            <v/>
          </cell>
          <cell r="AL500" t="str">
            <v/>
          </cell>
          <cell r="AM500" t="str">
            <v/>
          </cell>
          <cell r="AN500" t="str">
            <v/>
          </cell>
          <cell r="AO500" t="str">
            <v/>
          </cell>
          <cell r="AS500" t="str">
            <v/>
          </cell>
          <cell r="BB500" t="str">
            <v/>
          </cell>
          <cell r="BC500" t="str">
            <v/>
          </cell>
          <cell r="BD500" t="str">
            <v/>
          </cell>
          <cell r="BE500" t="str">
            <v/>
          </cell>
          <cell r="BF500" t="str">
            <v/>
          </cell>
          <cell r="BG500" t="str">
            <v/>
          </cell>
          <cell r="BH500" t="str">
            <v/>
          </cell>
          <cell r="BI500" t="str">
            <v/>
          </cell>
          <cell r="BJ500" t="str">
            <v/>
          </cell>
        </row>
        <row r="501">
          <cell r="A501" t="str">
            <v>RR7</v>
          </cell>
          <cell r="B501" t="str">
            <v>Q09</v>
          </cell>
          <cell r="C501" t="str">
            <v/>
          </cell>
          <cell r="D501" t="str">
            <v/>
          </cell>
          <cell r="E501">
            <v>0.9763696831787152</v>
          </cell>
          <cell r="F501" t="str">
            <v/>
          </cell>
          <cell r="G501" t="str">
            <v/>
          </cell>
          <cell r="H501" t="str">
            <v/>
          </cell>
          <cell r="J501" t="str">
            <v/>
          </cell>
          <cell r="K501" t="str">
            <v/>
          </cell>
          <cell r="L501" t="str">
            <v/>
          </cell>
          <cell r="M501">
            <v>824</v>
          </cell>
          <cell r="N501" t="str">
            <v/>
          </cell>
          <cell r="Q501">
            <v>1</v>
          </cell>
          <cell r="R501">
            <v>0.91376201923076927</v>
          </cell>
          <cell r="S501" t="str">
            <v/>
          </cell>
          <cell r="X501" t="str">
            <v/>
          </cell>
          <cell r="Y501" t="str">
            <v/>
          </cell>
          <cell r="Z501" t="str">
            <v/>
          </cell>
          <cell r="AB501">
            <v>1</v>
          </cell>
          <cell r="AD501" t="str">
            <v/>
          </cell>
          <cell r="AE501" t="str">
            <v/>
          </cell>
          <cell r="AF501" t="str">
            <v/>
          </cell>
          <cell r="AG501">
            <v>1.0256410256410255E-2</v>
          </cell>
          <cell r="AH501">
            <v>2.3333333333333335</v>
          </cell>
          <cell r="AI501" t="str">
            <v/>
          </cell>
          <cell r="AJ501" t="str">
            <v/>
          </cell>
          <cell r="AK501" t="str">
            <v/>
          </cell>
          <cell r="AL501" t="str">
            <v/>
          </cell>
          <cell r="AM501" t="str">
            <v/>
          </cell>
          <cell r="AN501" t="str">
            <v/>
          </cell>
          <cell r="AO501" t="str">
            <v/>
          </cell>
          <cell r="AQ501" t="str">
            <v/>
          </cell>
          <cell r="AR501" t="str">
            <v/>
          </cell>
          <cell r="AS501" t="str">
            <v/>
          </cell>
          <cell r="AU501" t="str">
            <v/>
          </cell>
          <cell r="AV501" t="str">
            <v/>
          </cell>
          <cell r="AW501" t="str">
            <v/>
          </cell>
          <cell r="AX501" t="str">
            <v/>
          </cell>
          <cell r="AY501" t="str">
            <v/>
          </cell>
          <cell r="AZ501" t="str">
            <v/>
          </cell>
          <cell r="BA501" t="str">
            <v/>
          </cell>
          <cell r="BB501" t="str">
            <v/>
          </cell>
          <cell r="BC501" t="str">
            <v/>
          </cell>
          <cell r="BD501" t="str">
            <v/>
          </cell>
          <cell r="BE501" t="str">
            <v/>
          </cell>
          <cell r="BF501" t="str">
            <v/>
          </cell>
          <cell r="BG501" t="str">
            <v/>
          </cell>
          <cell r="BH501" t="str">
            <v/>
          </cell>
          <cell r="BI501" t="str">
            <v/>
          </cell>
          <cell r="BJ501" t="str">
            <v/>
          </cell>
        </row>
        <row r="502">
          <cell r="A502" t="str">
            <v>RR8</v>
          </cell>
          <cell r="B502" t="str">
            <v>Q12</v>
          </cell>
          <cell r="C502" t="str">
            <v/>
          </cell>
          <cell r="D502" t="str">
            <v/>
          </cell>
          <cell r="E502">
            <v>0.94065089579186145</v>
          </cell>
          <cell r="F502" t="str">
            <v/>
          </cell>
          <cell r="G502" t="str">
            <v/>
          </cell>
          <cell r="H502" t="str">
            <v/>
          </cell>
          <cell r="J502" t="str">
            <v/>
          </cell>
          <cell r="K502" t="str">
            <v/>
          </cell>
          <cell r="L502" t="str">
            <v/>
          </cell>
          <cell r="M502">
            <v>10241</v>
          </cell>
          <cell r="N502" t="str">
            <v/>
          </cell>
          <cell r="Q502">
            <v>0.98998748435544426</v>
          </cell>
          <cell r="R502">
            <v>0.98622381581430463</v>
          </cell>
          <cell r="S502" t="str">
            <v/>
          </cell>
          <cell r="X502" t="str">
            <v/>
          </cell>
          <cell r="Y502" t="str">
            <v/>
          </cell>
          <cell r="Z502" t="str">
            <v/>
          </cell>
          <cell r="AB502">
            <v>1</v>
          </cell>
          <cell r="AD502" t="str">
            <v/>
          </cell>
          <cell r="AE502" t="str">
            <v/>
          </cell>
          <cell r="AF502" t="str">
            <v/>
          </cell>
          <cell r="AG502">
            <v>1.2482240714430689E-2</v>
          </cell>
          <cell r="AH502">
            <v>14</v>
          </cell>
          <cell r="AI502" t="str">
            <v/>
          </cell>
          <cell r="AJ502" t="str">
            <v/>
          </cell>
          <cell r="AK502" t="str">
            <v/>
          </cell>
          <cell r="AL502" t="str">
            <v/>
          </cell>
          <cell r="AM502" t="str">
            <v/>
          </cell>
          <cell r="AN502" t="str">
            <v/>
          </cell>
          <cell r="AO502">
            <v>309</v>
          </cell>
          <cell r="AQ502" t="str">
            <v/>
          </cell>
          <cell r="AR502" t="str">
            <v/>
          </cell>
          <cell r="AS502" t="str">
            <v/>
          </cell>
          <cell r="AU502" t="str">
            <v/>
          </cell>
          <cell r="AV502" t="str">
            <v/>
          </cell>
          <cell r="AW502" t="str">
            <v/>
          </cell>
          <cell r="AX502" t="str">
            <v/>
          </cell>
          <cell r="AY502" t="str">
            <v/>
          </cell>
          <cell r="AZ502" t="str">
            <v/>
          </cell>
          <cell r="BA502" t="str">
            <v/>
          </cell>
          <cell r="BB502" t="str">
            <v/>
          </cell>
          <cell r="BC502" t="str">
            <v/>
          </cell>
          <cell r="BD502" t="str">
            <v/>
          </cell>
          <cell r="BE502" t="str">
            <v/>
          </cell>
          <cell r="BF502" t="str">
            <v/>
          </cell>
          <cell r="BG502" t="str">
            <v/>
          </cell>
          <cell r="BH502" t="str">
            <v/>
          </cell>
          <cell r="BI502" t="str">
            <v/>
          </cell>
          <cell r="BJ502" t="str">
            <v/>
          </cell>
        </row>
        <row r="503">
          <cell r="A503" t="str">
            <v>RRD</v>
          </cell>
          <cell r="B503" t="str">
            <v>Q03</v>
          </cell>
          <cell r="C503" t="str">
            <v/>
          </cell>
          <cell r="D503" t="str">
            <v/>
          </cell>
          <cell r="E503" t="str">
            <v/>
          </cell>
          <cell r="F503" t="str">
            <v/>
          </cell>
          <cell r="G503" t="str">
            <v/>
          </cell>
          <cell r="H503" t="str">
            <v/>
          </cell>
          <cell r="J503" t="str">
            <v/>
          </cell>
          <cell r="K503" t="str">
            <v/>
          </cell>
          <cell r="L503" t="str">
            <v/>
          </cell>
          <cell r="M503" t="str">
            <v/>
          </cell>
          <cell r="N503" t="str">
            <v/>
          </cell>
          <cell r="Q503" t="str">
            <v/>
          </cell>
          <cell r="R503">
            <v>1</v>
          </cell>
          <cell r="S503" t="str">
            <v/>
          </cell>
          <cell r="X503" t="str">
            <v/>
          </cell>
          <cell r="Y503" t="str">
            <v/>
          </cell>
          <cell r="Z503" t="str">
            <v/>
          </cell>
          <cell r="AB503" t="str">
            <v/>
          </cell>
          <cell r="AD503" t="str">
            <v/>
          </cell>
          <cell r="AE503" t="str">
            <v/>
          </cell>
          <cell r="AF503" t="str">
            <v/>
          </cell>
          <cell r="AG503">
            <v>0</v>
          </cell>
          <cell r="AH503" t="str">
            <v/>
          </cell>
          <cell r="AI503" t="str">
            <v/>
          </cell>
          <cell r="AJ503" t="str">
            <v/>
          </cell>
          <cell r="AK503" t="str">
            <v/>
          </cell>
          <cell r="AL503" t="str">
            <v/>
          </cell>
          <cell r="AM503" t="str">
            <v/>
          </cell>
          <cell r="AN503" t="str">
            <v/>
          </cell>
          <cell r="AO503">
            <v>2474</v>
          </cell>
          <cell r="AQ503" t="str">
            <v/>
          </cell>
          <cell r="AR503" t="str">
            <v/>
          </cell>
          <cell r="AS503" t="str">
            <v/>
          </cell>
          <cell r="AU503" t="str">
            <v/>
          </cell>
          <cell r="AV503" t="str">
            <v/>
          </cell>
          <cell r="AW503" t="str">
            <v/>
          </cell>
          <cell r="AX503" t="str">
            <v/>
          </cell>
          <cell r="AY503" t="str">
            <v/>
          </cell>
          <cell r="AZ503" t="str">
            <v/>
          </cell>
          <cell r="BA503" t="str">
            <v/>
          </cell>
          <cell r="BB503" t="str">
            <v/>
          </cell>
          <cell r="BC503" t="str">
            <v/>
          </cell>
          <cell r="BD503" t="str">
            <v/>
          </cell>
          <cell r="BE503" t="str">
            <v/>
          </cell>
          <cell r="BF503" t="str">
            <v/>
          </cell>
          <cell r="BG503" t="str">
            <v/>
          </cell>
          <cell r="BH503" t="str">
            <v/>
          </cell>
          <cell r="BI503" t="str">
            <v/>
          </cell>
          <cell r="BJ503" t="str">
            <v/>
          </cell>
        </row>
        <row r="504">
          <cell r="A504" t="str">
            <v>RRE</v>
          </cell>
          <cell r="B504" t="str">
            <v>Q26</v>
          </cell>
          <cell r="C504" t="str">
            <v/>
          </cell>
          <cell r="D504" t="str">
            <v/>
          </cell>
          <cell r="E504" t="str">
            <v/>
          </cell>
          <cell r="F504" t="str">
            <v/>
          </cell>
          <cell r="G504" t="str">
            <v/>
          </cell>
          <cell r="H504" t="str">
            <v/>
          </cell>
          <cell r="J504" t="str">
            <v/>
          </cell>
          <cell r="K504" t="str">
            <v/>
          </cell>
          <cell r="L504" t="str">
            <v/>
          </cell>
          <cell r="M504" t="str">
            <v/>
          </cell>
          <cell r="N504" t="str">
            <v/>
          </cell>
          <cell r="Q504" t="str">
            <v/>
          </cell>
          <cell r="R504">
            <v>0.97297297297297303</v>
          </cell>
          <cell r="S504" t="str">
            <v/>
          </cell>
          <cell r="X504" t="str">
            <v/>
          </cell>
          <cell r="Y504" t="str">
            <v/>
          </cell>
          <cell r="Z504" t="str">
            <v/>
          </cell>
          <cell r="AB504" t="str">
            <v/>
          </cell>
          <cell r="AD504" t="str">
            <v/>
          </cell>
          <cell r="AE504" t="str">
            <v/>
          </cell>
          <cell r="AF504" t="str">
            <v/>
          </cell>
          <cell r="AG504">
            <v>0</v>
          </cell>
          <cell r="AH504" t="str">
            <v/>
          </cell>
          <cell r="AI504" t="str">
            <v/>
          </cell>
          <cell r="AJ504" t="str">
            <v/>
          </cell>
          <cell r="AK504" t="str">
            <v/>
          </cell>
          <cell r="AL504" t="str">
            <v/>
          </cell>
          <cell r="AM504" t="str">
            <v/>
          </cell>
          <cell r="AN504" t="str">
            <v/>
          </cell>
          <cell r="AO504">
            <v>0.52102000000013504</v>
          </cell>
          <cell r="AQ504" t="str">
            <v/>
          </cell>
          <cell r="AR504" t="str">
            <v/>
          </cell>
          <cell r="AS504" t="str">
            <v/>
          </cell>
          <cell r="AU504" t="str">
            <v/>
          </cell>
          <cell r="AV504" t="str">
            <v/>
          </cell>
          <cell r="AW504" t="str">
            <v/>
          </cell>
          <cell r="AX504" t="str">
            <v/>
          </cell>
          <cell r="AY504" t="str">
            <v/>
          </cell>
          <cell r="AZ504" t="str">
            <v/>
          </cell>
          <cell r="BA504" t="str">
            <v/>
          </cell>
          <cell r="BB504" t="str">
            <v/>
          </cell>
          <cell r="BC504" t="str">
            <v/>
          </cell>
          <cell r="BD504" t="str">
            <v/>
          </cell>
          <cell r="BE504" t="str">
            <v/>
          </cell>
          <cell r="BF504" t="str">
            <v/>
          </cell>
          <cell r="BG504" t="str">
            <v/>
          </cell>
          <cell r="BH504" t="str">
            <v/>
          </cell>
          <cell r="BI504" t="str">
            <v/>
          </cell>
          <cell r="BJ504" t="str">
            <v/>
          </cell>
        </row>
        <row r="505">
          <cell r="A505" t="str">
            <v>RRF</v>
          </cell>
          <cell r="B505" t="str">
            <v>Q14</v>
          </cell>
          <cell r="C505" t="str">
            <v/>
          </cell>
          <cell r="D505" t="str">
            <v/>
          </cell>
          <cell r="E505">
            <v>0.97958421511266025</v>
          </cell>
          <cell r="F505" t="str">
            <v/>
          </cell>
          <cell r="G505" t="str">
            <v/>
          </cell>
          <cell r="H505" t="str">
            <v/>
          </cell>
          <cell r="J505" t="str">
            <v/>
          </cell>
          <cell r="K505" t="str">
            <v/>
          </cell>
          <cell r="L505" t="str">
            <v/>
          </cell>
          <cell r="M505">
            <v>6778</v>
          </cell>
          <cell r="N505" t="str">
            <v/>
          </cell>
          <cell r="Q505">
            <v>1</v>
          </cell>
          <cell r="R505">
            <v>1</v>
          </cell>
          <cell r="S505" t="str">
            <v/>
          </cell>
          <cell r="X505" t="str">
            <v/>
          </cell>
          <cell r="Y505" t="str">
            <v/>
          </cell>
          <cell r="Z505" t="str">
            <v/>
          </cell>
          <cell r="AB505">
            <v>0.99646643109540634</v>
          </cell>
          <cell r="AD505" t="str">
            <v/>
          </cell>
          <cell r="AE505" t="str">
            <v/>
          </cell>
          <cell r="AF505" t="str">
            <v/>
          </cell>
          <cell r="AG505">
            <v>2.2582228767795778E-2</v>
          </cell>
          <cell r="AH505">
            <v>0.66666666666666663</v>
          </cell>
          <cell r="AI505" t="str">
            <v/>
          </cell>
          <cell r="AJ505" t="str">
            <v/>
          </cell>
          <cell r="AK505" t="str">
            <v/>
          </cell>
          <cell r="AL505" t="str">
            <v/>
          </cell>
          <cell r="AM505" t="str">
            <v/>
          </cell>
          <cell r="AN505" t="str">
            <v/>
          </cell>
          <cell r="AO505">
            <v>1697</v>
          </cell>
          <cell r="AQ505" t="str">
            <v/>
          </cell>
          <cell r="AR505" t="str">
            <v/>
          </cell>
          <cell r="AS505" t="str">
            <v/>
          </cell>
          <cell r="AU505" t="str">
            <v/>
          </cell>
          <cell r="AV505" t="str">
            <v/>
          </cell>
          <cell r="AW505" t="str">
            <v/>
          </cell>
          <cell r="AX505" t="str">
            <v/>
          </cell>
          <cell r="AY505" t="str">
            <v/>
          </cell>
          <cell r="AZ505" t="str">
            <v/>
          </cell>
          <cell r="BA505" t="str">
            <v/>
          </cell>
          <cell r="BB505" t="str">
            <v/>
          </cell>
          <cell r="BC505" t="str">
            <v/>
          </cell>
          <cell r="BD505" t="str">
            <v/>
          </cell>
          <cell r="BE505" t="str">
            <v/>
          </cell>
          <cell r="BF505" t="str">
            <v/>
          </cell>
          <cell r="BG505" t="str">
            <v/>
          </cell>
          <cell r="BH505" t="str">
            <v/>
          </cell>
          <cell r="BI505" t="str">
            <v/>
          </cell>
          <cell r="BJ505" t="str">
            <v/>
          </cell>
        </row>
        <row r="506">
          <cell r="A506" t="str">
            <v>RRJ</v>
          </cell>
          <cell r="B506" t="str">
            <v>Q27</v>
          </cell>
          <cell r="C506" t="str">
            <v/>
          </cell>
          <cell r="D506" t="str">
            <v/>
          </cell>
          <cell r="E506" t="str">
            <v/>
          </cell>
          <cell r="F506" t="str">
            <v/>
          </cell>
          <cell r="G506" t="str">
            <v/>
          </cell>
          <cell r="H506" t="str">
            <v/>
          </cell>
          <cell r="J506" t="str">
            <v/>
          </cell>
          <cell r="K506" t="str">
            <v/>
          </cell>
          <cell r="L506" t="str">
            <v/>
          </cell>
          <cell r="M506">
            <v>2310</v>
          </cell>
          <cell r="N506" t="str">
            <v/>
          </cell>
          <cell r="Q506">
            <v>1</v>
          </cell>
          <cell r="R506">
            <v>1</v>
          </cell>
          <cell r="S506" t="str">
            <v/>
          </cell>
          <cell r="X506" t="str">
            <v/>
          </cell>
          <cell r="Y506" t="str">
            <v/>
          </cell>
          <cell r="Z506" t="str">
            <v/>
          </cell>
          <cell r="AB506" t="str">
            <v/>
          </cell>
          <cell r="AD506" t="str">
            <v/>
          </cell>
          <cell r="AE506" t="str">
            <v/>
          </cell>
          <cell r="AF506" t="str">
            <v/>
          </cell>
          <cell r="AG506">
            <v>0</v>
          </cell>
          <cell r="AH506">
            <v>0</v>
          </cell>
          <cell r="AI506" t="str">
            <v/>
          </cell>
          <cell r="AJ506" t="str">
            <v/>
          </cell>
          <cell r="AK506" t="str">
            <v/>
          </cell>
          <cell r="AL506" t="str">
            <v/>
          </cell>
          <cell r="AM506" t="str">
            <v/>
          </cell>
          <cell r="AN506" t="str">
            <v/>
          </cell>
          <cell r="AO506">
            <v>514</v>
          </cell>
          <cell r="AQ506" t="str">
            <v/>
          </cell>
          <cell r="AR506" t="str">
            <v/>
          </cell>
          <cell r="AS506" t="str">
            <v/>
          </cell>
          <cell r="AU506" t="str">
            <v/>
          </cell>
          <cell r="AV506" t="str">
            <v/>
          </cell>
          <cell r="AW506" t="str">
            <v/>
          </cell>
          <cell r="AX506" t="str">
            <v/>
          </cell>
          <cell r="AY506" t="str">
            <v/>
          </cell>
          <cell r="AZ506" t="str">
            <v/>
          </cell>
          <cell r="BA506" t="str">
            <v/>
          </cell>
          <cell r="BB506" t="str">
            <v/>
          </cell>
          <cell r="BC506" t="str">
            <v/>
          </cell>
          <cell r="BD506" t="str">
            <v/>
          </cell>
          <cell r="BE506" t="str">
            <v/>
          </cell>
          <cell r="BF506" t="str">
            <v/>
          </cell>
          <cell r="BG506" t="str">
            <v/>
          </cell>
          <cell r="BH506" t="str">
            <v/>
          </cell>
          <cell r="BI506" t="str">
            <v/>
          </cell>
          <cell r="BJ506" t="str">
            <v/>
          </cell>
        </row>
        <row r="507">
          <cell r="A507" t="str">
            <v>RRK</v>
          </cell>
          <cell r="B507" t="str">
            <v>Q27</v>
          </cell>
          <cell r="C507" t="str">
            <v/>
          </cell>
          <cell r="D507" t="str">
            <v/>
          </cell>
          <cell r="E507">
            <v>0.98840772818121247</v>
          </cell>
          <cell r="F507" t="str">
            <v/>
          </cell>
          <cell r="G507" t="str">
            <v/>
          </cell>
          <cell r="H507" t="str">
            <v/>
          </cell>
          <cell r="J507" t="str">
            <v/>
          </cell>
          <cell r="K507" t="str">
            <v/>
          </cell>
          <cell r="L507" t="str">
            <v/>
          </cell>
          <cell r="M507">
            <v>3431</v>
          </cell>
          <cell r="N507" t="str">
            <v/>
          </cell>
          <cell r="Q507">
            <v>1</v>
          </cell>
          <cell r="R507">
            <v>1</v>
          </cell>
          <cell r="S507" t="str">
            <v/>
          </cell>
          <cell r="X507" t="str">
            <v/>
          </cell>
          <cell r="Y507" t="str">
            <v/>
          </cell>
          <cell r="Z507" t="str">
            <v/>
          </cell>
          <cell r="AB507">
            <v>0.99305555555555558</v>
          </cell>
          <cell r="AD507" t="str">
            <v/>
          </cell>
          <cell r="AE507" t="str">
            <v/>
          </cell>
          <cell r="AF507" t="str">
            <v/>
          </cell>
          <cell r="AG507">
            <v>2.1122510561255279E-2</v>
          </cell>
          <cell r="AH507">
            <v>11</v>
          </cell>
          <cell r="AI507" t="str">
            <v/>
          </cell>
          <cell r="AJ507" t="str">
            <v/>
          </cell>
          <cell r="AK507" t="str">
            <v/>
          </cell>
          <cell r="AL507" t="str">
            <v/>
          </cell>
          <cell r="AM507" t="str">
            <v/>
          </cell>
          <cell r="AN507" t="str">
            <v/>
          </cell>
          <cell r="AO507" t="str">
            <v/>
          </cell>
          <cell r="AQ507" t="str">
            <v/>
          </cell>
          <cell r="AR507" t="str">
            <v/>
          </cell>
          <cell r="AS507" t="str">
            <v/>
          </cell>
          <cell r="AU507" t="str">
            <v/>
          </cell>
          <cell r="AV507" t="str">
            <v/>
          </cell>
          <cell r="AW507" t="str">
            <v/>
          </cell>
          <cell r="AX507" t="str">
            <v/>
          </cell>
          <cell r="AY507" t="str">
            <v/>
          </cell>
          <cell r="AZ507" t="str">
            <v/>
          </cell>
          <cell r="BA507" t="str">
            <v/>
          </cell>
          <cell r="BB507" t="str">
            <v/>
          </cell>
          <cell r="BC507" t="str">
            <v/>
          </cell>
          <cell r="BD507" t="str">
            <v/>
          </cell>
          <cell r="BE507" t="str">
            <v/>
          </cell>
          <cell r="BF507" t="str">
            <v/>
          </cell>
          <cell r="BG507" t="str">
            <v/>
          </cell>
          <cell r="BH507" t="str">
            <v/>
          </cell>
          <cell r="BI507" t="str">
            <v/>
          </cell>
          <cell r="BJ507" t="str">
            <v/>
          </cell>
        </row>
        <row r="508">
          <cell r="A508" t="str">
            <v>RRP</v>
          </cell>
          <cell r="B508" t="str">
            <v>Q05</v>
          </cell>
          <cell r="C508" t="str">
            <v/>
          </cell>
          <cell r="D508" t="str">
            <v/>
          </cell>
          <cell r="E508" t="str">
            <v/>
          </cell>
          <cell r="F508" t="str">
            <v/>
          </cell>
          <cell r="G508" t="str">
            <v/>
          </cell>
          <cell r="H508" t="str">
            <v/>
          </cell>
          <cell r="J508" t="str">
            <v/>
          </cell>
          <cell r="K508" t="str">
            <v/>
          </cell>
          <cell r="L508" t="str">
            <v/>
          </cell>
          <cell r="M508" t="str">
            <v/>
          </cell>
          <cell r="N508" t="str">
            <v/>
          </cell>
          <cell r="Q508" t="str">
            <v/>
          </cell>
          <cell r="R508" t="str">
            <v/>
          </cell>
          <cell r="S508" t="str">
            <v/>
          </cell>
          <cell r="X508" t="str">
            <v/>
          </cell>
          <cell r="Y508" t="str">
            <v/>
          </cell>
          <cell r="Z508" t="str">
            <v/>
          </cell>
          <cell r="AB508" t="str">
            <v/>
          </cell>
          <cell r="AD508" t="str">
            <v/>
          </cell>
          <cell r="AE508" t="str">
            <v/>
          </cell>
          <cell r="AF508" t="str">
            <v/>
          </cell>
          <cell r="AG508">
            <v>0</v>
          </cell>
          <cell r="AH508" t="str">
            <v/>
          </cell>
          <cell r="AI508" t="str">
            <v/>
          </cell>
          <cell r="AJ508" t="str">
            <v/>
          </cell>
          <cell r="AK508" t="str">
            <v/>
          </cell>
          <cell r="AL508" t="str">
            <v/>
          </cell>
          <cell r="AM508" t="str">
            <v/>
          </cell>
          <cell r="AN508" t="str">
            <v/>
          </cell>
          <cell r="AO508">
            <v>53</v>
          </cell>
          <cell r="AQ508" t="str">
            <v/>
          </cell>
          <cell r="AR508" t="str">
            <v/>
          </cell>
          <cell r="AS508" t="str">
            <v/>
          </cell>
          <cell r="AU508" t="str">
            <v/>
          </cell>
          <cell r="AV508" t="str">
            <v/>
          </cell>
          <cell r="AW508" t="str">
            <v/>
          </cell>
          <cell r="AX508" t="str">
            <v/>
          </cell>
          <cell r="AY508" t="str">
            <v/>
          </cell>
          <cell r="AZ508" t="str">
            <v/>
          </cell>
          <cell r="BA508" t="str">
            <v/>
          </cell>
          <cell r="BB508" t="str">
            <v/>
          </cell>
          <cell r="BC508" t="str">
            <v/>
          </cell>
          <cell r="BD508" t="str">
            <v/>
          </cell>
          <cell r="BE508" t="str">
            <v/>
          </cell>
          <cell r="BF508" t="str">
            <v/>
          </cell>
          <cell r="BG508" t="str">
            <v/>
          </cell>
          <cell r="BH508" t="str">
            <v/>
          </cell>
          <cell r="BI508" t="str">
            <v/>
          </cell>
          <cell r="BJ508" t="str">
            <v/>
          </cell>
        </row>
        <row r="509">
          <cell r="A509" t="str">
            <v>RRR</v>
          </cell>
          <cell r="B509" t="str">
            <v>Q08</v>
          </cell>
          <cell r="C509" t="str">
            <v/>
          </cell>
          <cell r="D509" t="str">
            <v/>
          </cell>
          <cell r="E509" t="str">
            <v/>
          </cell>
          <cell r="J509" t="str">
            <v/>
          </cell>
          <cell r="K509" t="str">
            <v/>
          </cell>
          <cell r="L509" t="str">
            <v/>
          </cell>
          <cell r="M509" t="str">
            <v/>
          </cell>
          <cell r="Q509" t="str">
            <v/>
          </cell>
          <cell r="R509" t="str">
            <v/>
          </cell>
          <cell r="X509" t="str">
            <v/>
          </cell>
          <cell r="Y509" t="str">
            <v/>
          </cell>
          <cell r="Z509" t="str">
            <v/>
          </cell>
          <cell r="AB509" t="str">
            <v/>
          </cell>
          <cell r="AD509" t="str">
            <v/>
          </cell>
          <cell r="AE509" t="str">
            <v/>
          </cell>
          <cell r="AF509" t="str">
            <v/>
          </cell>
          <cell r="AG509">
            <v>0</v>
          </cell>
          <cell r="AH509" t="str">
            <v/>
          </cell>
          <cell r="AI509" t="str">
            <v/>
          </cell>
          <cell r="AJ509" t="str">
            <v/>
          </cell>
          <cell r="AK509" t="str">
            <v/>
          </cell>
          <cell r="AL509" t="str">
            <v/>
          </cell>
          <cell r="AM509" t="str">
            <v/>
          </cell>
          <cell r="AN509" t="str">
            <v/>
          </cell>
          <cell r="AO509" t="str">
            <v/>
          </cell>
          <cell r="AS509" t="str">
            <v/>
          </cell>
          <cell r="BB509" t="str">
            <v/>
          </cell>
          <cell r="BC509" t="str">
            <v/>
          </cell>
          <cell r="BD509" t="str">
            <v/>
          </cell>
          <cell r="BE509" t="str">
            <v/>
          </cell>
          <cell r="BF509" t="str">
            <v/>
          </cell>
          <cell r="BG509" t="str">
            <v/>
          </cell>
          <cell r="BH509" t="str">
            <v/>
          </cell>
          <cell r="BI509" t="str">
            <v/>
          </cell>
          <cell r="BJ509" t="str">
            <v/>
          </cell>
        </row>
        <row r="510">
          <cell r="A510" t="str">
            <v>RRU</v>
          </cell>
          <cell r="B510" t="str">
            <v>Q08</v>
          </cell>
          <cell r="C510">
            <v>0.7789833104636692</v>
          </cell>
          <cell r="D510">
            <v>0.6982610100139981</v>
          </cell>
          <cell r="E510" t="str">
            <v/>
          </cell>
          <cell r="F510" t="str">
            <v/>
          </cell>
          <cell r="G510" t="str">
            <v/>
          </cell>
          <cell r="H510" t="str">
            <v/>
          </cell>
          <cell r="J510" t="str">
            <v/>
          </cell>
          <cell r="K510" t="str">
            <v/>
          </cell>
          <cell r="L510" t="str">
            <v/>
          </cell>
          <cell r="M510" t="str">
            <v/>
          </cell>
          <cell r="N510" t="str">
            <v/>
          </cell>
          <cell r="Q510" t="str">
            <v/>
          </cell>
          <cell r="R510" t="str">
            <v/>
          </cell>
          <cell r="S510" t="str">
            <v/>
          </cell>
          <cell r="X510" t="str">
            <v/>
          </cell>
          <cell r="Y510" t="str">
            <v/>
          </cell>
          <cell r="Z510" t="str">
            <v/>
          </cell>
          <cell r="AB510" t="str">
            <v/>
          </cell>
          <cell r="AD510" t="str">
            <v/>
          </cell>
          <cell r="AE510" t="str">
            <v/>
          </cell>
          <cell r="AF510" t="str">
            <v/>
          </cell>
          <cell r="AG510" t="str">
            <v/>
          </cell>
          <cell r="AH510" t="str">
            <v/>
          </cell>
          <cell r="AI510" t="str">
            <v/>
          </cell>
          <cell r="AJ510" t="str">
            <v/>
          </cell>
          <cell r="AK510" t="str">
            <v/>
          </cell>
          <cell r="AL510" t="str">
            <v/>
          </cell>
          <cell r="AM510" t="str">
            <v/>
          </cell>
          <cell r="AN510" t="str">
            <v/>
          </cell>
          <cell r="AO510">
            <v>1273</v>
          </cell>
          <cell r="AQ510" t="str">
            <v/>
          </cell>
          <cell r="AR510" t="str">
            <v/>
          </cell>
          <cell r="AS510" t="str">
            <v/>
          </cell>
          <cell r="AU510" t="str">
            <v/>
          </cell>
          <cell r="AV510" t="str">
            <v/>
          </cell>
          <cell r="AW510" t="str">
            <v/>
          </cell>
          <cell r="AX510" t="str">
            <v/>
          </cell>
          <cell r="AY510" t="str">
            <v/>
          </cell>
          <cell r="AZ510" t="str">
            <v/>
          </cell>
          <cell r="BA510" t="str">
            <v/>
          </cell>
          <cell r="BB510" t="str">
            <v/>
          </cell>
          <cell r="BC510" t="str">
            <v/>
          </cell>
          <cell r="BD510" t="str">
            <v/>
          </cell>
          <cell r="BE510" t="str">
            <v/>
          </cell>
          <cell r="BF510" t="str">
            <v/>
          </cell>
          <cell r="BG510" t="str">
            <v/>
          </cell>
          <cell r="BH510" t="str">
            <v/>
          </cell>
          <cell r="BI510" t="str">
            <v/>
          </cell>
          <cell r="BJ510" t="str">
            <v/>
          </cell>
        </row>
        <row r="511">
          <cell r="A511" t="str">
            <v>RRV</v>
          </cell>
          <cell r="B511" t="str">
            <v>Q05</v>
          </cell>
          <cell r="C511" t="str">
            <v/>
          </cell>
          <cell r="D511" t="str">
            <v/>
          </cell>
          <cell r="E511">
            <v>0.98484141791044777</v>
          </cell>
          <cell r="F511" t="str">
            <v/>
          </cell>
          <cell r="G511" t="str">
            <v/>
          </cell>
          <cell r="H511" t="str">
            <v/>
          </cell>
          <cell r="J511" t="str">
            <v/>
          </cell>
          <cell r="K511" t="str">
            <v/>
          </cell>
          <cell r="L511" t="str">
            <v/>
          </cell>
          <cell r="M511">
            <v>5487</v>
          </cell>
          <cell r="N511" t="str">
            <v/>
          </cell>
          <cell r="Q511">
            <v>1</v>
          </cell>
          <cell r="R511">
            <v>1</v>
          </cell>
          <cell r="S511" t="str">
            <v/>
          </cell>
          <cell r="X511" t="str">
            <v/>
          </cell>
          <cell r="Y511" t="str">
            <v/>
          </cell>
          <cell r="Z511" t="str">
            <v/>
          </cell>
          <cell r="AB511">
            <v>0.96261682242990654</v>
          </cell>
          <cell r="AD511" t="str">
            <v/>
          </cell>
          <cell r="AE511" t="str">
            <v/>
          </cell>
          <cell r="AF511" t="str">
            <v/>
          </cell>
          <cell r="AG511">
            <v>6.2344139650872821E-3</v>
          </cell>
          <cell r="AH511">
            <v>4.333333333333333</v>
          </cell>
          <cell r="AI511" t="str">
            <v/>
          </cell>
          <cell r="AJ511" t="str">
            <v/>
          </cell>
          <cell r="AK511" t="str">
            <v/>
          </cell>
          <cell r="AL511" t="str">
            <v/>
          </cell>
          <cell r="AM511" t="str">
            <v/>
          </cell>
          <cell r="AN511" t="str">
            <v/>
          </cell>
          <cell r="AO511" t="str">
            <v/>
          </cell>
          <cell r="AQ511" t="str">
            <v/>
          </cell>
          <cell r="AR511" t="str">
            <v/>
          </cell>
          <cell r="AS511" t="str">
            <v/>
          </cell>
          <cell r="AU511" t="str">
            <v/>
          </cell>
          <cell r="AV511" t="str">
            <v/>
          </cell>
          <cell r="AW511" t="str">
            <v/>
          </cell>
          <cell r="AX511" t="str">
            <v/>
          </cell>
          <cell r="AY511" t="str">
            <v/>
          </cell>
          <cell r="AZ511" t="str">
            <v/>
          </cell>
          <cell r="BA511" t="str">
            <v/>
          </cell>
          <cell r="BB511" t="str">
            <v/>
          </cell>
          <cell r="BC511" t="str">
            <v/>
          </cell>
          <cell r="BD511" t="str">
            <v/>
          </cell>
          <cell r="BE511" t="str">
            <v/>
          </cell>
          <cell r="BF511" t="str">
            <v/>
          </cell>
          <cell r="BG511" t="str">
            <v/>
          </cell>
          <cell r="BH511" t="str">
            <v/>
          </cell>
          <cell r="BI511" t="str">
            <v/>
          </cell>
          <cell r="BJ511" t="str">
            <v/>
          </cell>
        </row>
        <row r="512">
          <cell r="A512" t="str">
            <v>RT1</v>
          </cell>
          <cell r="B512" t="str">
            <v>Q01</v>
          </cell>
          <cell r="C512" t="str">
            <v/>
          </cell>
          <cell r="D512" t="str">
            <v/>
          </cell>
          <cell r="E512" t="str">
            <v/>
          </cell>
          <cell r="F512" t="str">
            <v/>
          </cell>
          <cell r="G512" t="str">
            <v/>
          </cell>
          <cell r="H512" t="str">
            <v/>
          </cell>
          <cell r="J512" t="str">
            <v/>
          </cell>
          <cell r="K512" t="str">
            <v/>
          </cell>
          <cell r="L512" t="str">
            <v/>
          </cell>
          <cell r="M512" t="str">
            <v/>
          </cell>
          <cell r="N512" t="str">
            <v/>
          </cell>
          <cell r="Q512" t="str">
            <v/>
          </cell>
          <cell r="R512">
            <v>1</v>
          </cell>
          <cell r="S512" t="str">
            <v/>
          </cell>
          <cell r="X512" t="str">
            <v/>
          </cell>
          <cell r="Y512" t="str">
            <v/>
          </cell>
          <cell r="Z512" t="str">
            <v/>
          </cell>
          <cell r="AB512" t="str">
            <v/>
          </cell>
          <cell r="AD512" t="str">
            <v/>
          </cell>
          <cell r="AE512" t="str">
            <v/>
          </cell>
          <cell r="AF512" t="str">
            <v/>
          </cell>
          <cell r="AG512">
            <v>0</v>
          </cell>
          <cell r="AH512" t="str">
            <v/>
          </cell>
          <cell r="AI512" t="str">
            <v/>
          </cell>
          <cell r="AJ512" t="str">
            <v/>
          </cell>
          <cell r="AK512" t="str">
            <v/>
          </cell>
          <cell r="AL512" t="str">
            <v/>
          </cell>
          <cell r="AM512" t="str">
            <v/>
          </cell>
          <cell r="AN512" t="str">
            <v/>
          </cell>
          <cell r="AO512">
            <v>92</v>
          </cell>
          <cell r="AQ512" t="str">
            <v/>
          </cell>
          <cell r="AR512" t="str">
            <v/>
          </cell>
          <cell r="AS512" t="str">
            <v/>
          </cell>
          <cell r="AU512" t="str">
            <v/>
          </cell>
          <cell r="AV512" t="str">
            <v/>
          </cell>
          <cell r="AW512" t="str">
            <v/>
          </cell>
          <cell r="AX512" t="str">
            <v/>
          </cell>
          <cell r="AY512" t="str">
            <v/>
          </cell>
          <cell r="AZ512" t="str">
            <v/>
          </cell>
          <cell r="BA512" t="str">
            <v/>
          </cell>
          <cell r="BB512" t="str">
            <v/>
          </cell>
          <cell r="BC512" t="str">
            <v/>
          </cell>
          <cell r="BD512" t="str">
            <v/>
          </cell>
          <cell r="BE512" t="str">
            <v/>
          </cell>
          <cell r="BF512" t="str">
            <v/>
          </cell>
          <cell r="BG512" t="str">
            <v/>
          </cell>
          <cell r="BH512" t="str">
            <v/>
          </cell>
          <cell r="BI512" t="str">
            <v/>
          </cell>
          <cell r="BJ512" t="str">
            <v/>
          </cell>
        </row>
        <row r="513">
          <cell r="A513" t="str">
            <v>RT2</v>
          </cell>
          <cell r="B513" t="str">
            <v>Q14</v>
          </cell>
          <cell r="C513" t="str">
            <v/>
          </cell>
          <cell r="D513" t="str">
            <v/>
          </cell>
          <cell r="E513" t="str">
            <v/>
          </cell>
          <cell r="F513" t="str">
            <v/>
          </cell>
          <cell r="G513" t="str">
            <v/>
          </cell>
          <cell r="H513" t="str">
            <v/>
          </cell>
          <cell r="J513" t="str">
            <v/>
          </cell>
          <cell r="K513" t="str">
            <v/>
          </cell>
          <cell r="L513" t="str">
            <v/>
          </cell>
          <cell r="M513" t="str">
            <v/>
          </cell>
          <cell r="N513" t="str">
            <v/>
          </cell>
          <cell r="Q513" t="str">
            <v/>
          </cell>
          <cell r="R513">
            <v>0.89935064935064934</v>
          </cell>
          <cell r="S513" t="str">
            <v/>
          </cell>
          <cell r="X513" t="str">
            <v/>
          </cell>
          <cell r="Y513" t="str">
            <v/>
          </cell>
          <cell r="Z513" t="str">
            <v/>
          </cell>
          <cell r="AB513" t="str">
            <v/>
          </cell>
          <cell r="AD513" t="str">
            <v/>
          </cell>
          <cell r="AE513" t="str">
            <v/>
          </cell>
          <cell r="AF513" t="str">
            <v/>
          </cell>
          <cell r="AG513">
            <v>0</v>
          </cell>
          <cell r="AH513" t="str">
            <v/>
          </cell>
          <cell r="AI513" t="str">
            <v/>
          </cell>
          <cell r="AJ513" t="str">
            <v/>
          </cell>
          <cell r="AK513" t="str">
            <v/>
          </cell>
          <cell r="AL513" t="str">
            <v/>
          </cell>
          <cell r="AM513" t="str">
            <v/>
          </cell>
          <cell r="AN513" t="str">
            <v/>
          </cell>
          <cell r="AO513">
            <v>82</v>
          </cell>
          <cell r="AQ513" t="str">
            <v/>
          </cell>
          <cell r="AR513" t="str">
            <v/>
          </cell>
          <cell r="AS513" t="str">
            <v/>
          </cell>
          <cell r="AU513" t="str">
            <v/>
          </cell>
          <cell r="AV513" t="str">
            <v/>
          </cell>
          <cell r="AW513" t="str">
            <v/>
          </cell>
          <cell r="AX513" t="str">
            <v/>
          </cell>
          <cell r="AY513" t="str">
            <v/>
          </cell>
          <cell r="AZ513" t="str">
            <v/>
          </cell>
          <cell r="BA513" t="str">
            <v/>
          </cell>
          <cell r="BB513" t="str">
            <v/>
          </cell>
          <cell r="BC513" t="str">
            <v/>
          </cell>
          <cell r="BD513" t="str">
            <v/>
          </cell>
          <cell r="BE513" t="str">
            <v/>
          </cell>
          <cell r="BF513" t="str">
            <v/>
          </cell>
          <cell r="BG513" t="str">
            <v/>
          </cell>
          <cell r="BH513" t="str">
            <v/>
          </cell>
          <cell r="BI513" t="str">
            <v/>
          </cell>
          <cell r="BJ513" t="str">
            <v/>
          </cell>
        </row>
        <row r="514">
          <cell r="A514" t="str">
            <v>RT3</v>
          </cell>
          <cell r="B514" t="str">
            <v>Q04</v>
          </cell>
          <cell r="C514" t="str">
            <v/>
          </cell>
          <cell r="D514" t="str">
            <v/>
          </cell>
          <cell r="E514" t="str">
            <v/>
          </cell>
          <cell r="F514" t="str">
            <v/>
          </cell>
          <cell r="G514" t="str">
            <v/>
          </cell>
          <cell r="H514" t="str">
            <v/>
          </cell>
          <cell r="J514" t="str">
            <v/>
          </cell>
          <cell r="K514" t="str">
            <v/>
          </cell>
          <cell r="L514" t="str">
            <v/>
          </cell>
          <cell r="M514">
            <v>1646</v>
          </cell>
          <cell r="N514" t="str">
            <v/>
          </cell>
          <cell r="Q514">
            <v>1</v>
          </cell>
          <cell r="R514">
            <v>1</v>
          </cell>
          <cell r="S514" t="str">
            <v/>
          </cell>
          <cell r="X514" t="str">
            <v/>
          </cell>
          <cell r="Y514" t="str">
            <v/>
          </cell>
          <cell r="Z514" t="str">
            <v/>
          </cell>
          <cell r="AB514">
            <v>1</v>
          </cell>
          <cell r="AD514" t="str">
            <v/>
          </cell>
          <cell r="AE514" t="str">
            <v/>
          </cell>
          <cell r="AF514" t="str">
            <v/>
          </cell>
          <cell r="AG514">
            <v>0</v>
          </cell>
          <cell r="AH514">
            <v>0</v>
          </cell>
          <cell r="AI514" t="str">
            <v/>
          </cell>
          <cell r="AJ514" t="str">
            <v/>
          </cell>
          <cell r="AK514" t="str">
            <v/>
          </cell>
          <cell r="AL514" t="str">
            <v/>
          </cell>
          <cell r="AM514" t="str">
            <v/>
          </cell>
          <cell r="AN514" t="str">
            <v/>
          </cell>
          <cell r="AO514">
            <v>3240</v>
          </cell>
          <cell r="AQ514" t="str">
            <v/>
          </cell>
          <cell r="AR514" t="str">
            <v/>
          </cell>
          <cell r="AS514" t="str">
            <v/>
          </cell>
          <cell r="AU514" t="str">
            <v/>
          </cell>
          <cell r="AV514" t="str">
            <v/>
          </cell>
          <cell r="AW514" t="str">
            <v/>
          </cell>
          <cell r="AX514" t="str">
            <v/>
          </cell>
          <cell r="AY514" t="str">
            <v/>
          </cell>
          <cell r="AZ514" t="str">
            <v/>
          </cell>
          <cell r="BA514" t="str">
            <v/>
          </cell>
          <cell r="BB514" t="str">
            <v/>
          </cell>
          <cell r="BC514" t="str">
            <v/>
          </cell>
          <cell r="BD514" t="str">
            <v/>
          </cell>
          <cell r="BE514" t="str">
            <v/>
          </cell>
          <cell r="BF514" t="str">
            <v/>
          </cell>
          <cell r="BG514" t="str">
            <v/>
          </cell>
          <cell r="BH514" t="str">
            <v/>
          </cell>
          <cell r="BI514" t="str">
            <v/>
          </cell>
          <cell r="BJ514" t="str">
            <v/>
          </cell>
        </row>
        <row r="515">
          <cell r="A515" t="str">
            <v>RT5</v>
          </cell>
          <cell r="B515" t="str">
            <v>Q25</v>
          </cell>
          <cell r="C515" t="str">
            <v/>
          </cell>
          <cell r="D515" t="str">
            <v/>
          </cell>
          <cell r="E515" t="str">
            <v/>
          </cell>
          <cell r="F515" t="str">
            <v/>
          </cell>
          <cell r="G515" t="str">
            <v/>
          </cell>
          <cell r="H515" t="str">
            <v/>
          </cell>
          <cell r="J515" t="str">
            <v/>
          </cell>
          <cell r="K515" t="str">
            <v/>
          </cell>
          <cell r="L515" t="str">
            <v/>
          </cell>
          <cell r="M515">
            <v>0</v>
          </cell>
          <cell r="N515" t="str">
            <v/>
          </cell>
          <cell r="Q515" t="str">
            <v/>
          </cell>
          <cell r="R515">
            <v>1</v>
          </cell>
          <cell r="S515" t="str">
            <v/>
          </cell>
          <cell r="X515" t="str">
            <v/>
          </cell>
          <cell r="Y515" t="str">
            <v/>
          </cell>
          <cell r="Z515" t="str">
            <v/>
          </cell>
          <cell r="AB515" t="str">
            <v/>
          </cell>
          <cell r="AD515" t="str">
            <v/>
          </cell>
          <cell r="AE515" t="str">
            <v/>
          </cell>
          <cell r="AF515" t="str">
            <v/>
          </cell>
          <cell r="AG515">
            <v>0</v>
          </cell>
          <cell r="AH515" t="str">
            <v/>
          </cell>
          <cell r="AI515" t="str">
            <v/>
          </cell>
          <cell r="AJ515" t="str">
            <v/>
          </cell>
          <cell r="AK515" t="str">
            <v/>
          </cell>
          <cell r="AL515" t="str">
            <v/>
          </cell>
          <cell r="AM515" t="str">
            <v/>
          </cell>
          <cell r="AN515" t="str">
            <v/>
          </cell>
          <cell r="AO515">
            <v>18</v>
          </cell>
          <cell r="AQ515" t="str">
            <v/>
          </cell>
          <cell r="AR515" t="str">
            <v/>
          </cell>
          <cell r="AS515" t="str">
            <v/>
          </cell>
          <cell r="AU515" t="str">
            <v/>
          </cell>
          <cell r="AV515" t="str">
            <v/>
          </cell>
          <cell r="AW515" t="str">
            <v/>
          </cell>
          <cell r="AX515" t="str">
            <v/>
          </cell>
          <cell r="AY515" t="str">
            <v/>
          </cell>
          <cell r="AZ515" t="str">
            <v/>
          </cell>
          <cell r="BA515" t="str">
            <v/>
          </cell>
          <cell r="BB515" t="str">
            <v/>
          </cell>
          <cell r="BC515" t="str">
            <v/>
          </cell>
          <cell r="BD515" t="str">
            <v/>
          </cell>
          <cell r="BE515" t="str">
            <v/>
          </cell>
          <cell r="BF515" t="str">
            <v/>
          </cell>
          <cell r="BG515" t="str">
            <v/>
          </cell>
          <cell r="BH515" t="str">
            <v/>
          </cell>
          <cell r="BI515" t="str">
            <v/>
          </cell>
          <cell r="BJ515" t="str">
            <v/>
          </cell>
        </row>
        <row r="516">
          <cell r="A516" t="str">
            <v>RT6</v>
          </cell>
          <cell r="B516" t="str">
            <v>Q01</v>
          </cell>
          <cell r="C516" t="str">
            <v/>
          </cell>
          <cell r="D516" t="str">
            <v/>
          </cell>
          <cell r="E516" t="str">
            <v/>
          </cell>
          <cell r="F516" t="str">
            <v/>
          </cell>
          <cell r="G516" t="str">
            <v/>
          </cell>
          <cell r="H516" t="str">
            <v/>
          </cell>
          <cell r="J516" t="str">
            <v/>
          </cell>
          <cell r="K516" t="str">
            <v/>
          </cell>
          <cell r="L516" t="str">
            <v/>
          </cell>
          <cell r="M516" t="str">
            <v/>
          </cell>
          <cell r="N516" t="str">
            <v/>
          </cell>
          <cell r="Q516" t="str">
            <v/>
          </cell>
          <cell r="R516" t="str">
            <v/>
          </cell>
          <cell r="S516" t="str">
            <v/>
          </cell>
          <cell r="X516" t="str">
            <v/>
          </cell>
          <cell r="Y516" t="str">
            <v/>
          </cell>
          <cell r="Z516" t="str">
            <v/>
          </cell>
          <cell r="AB516" t="str">
            <v/>
          </cell>
          <cell r="AD516" t="str">
            <v/>
          </cell>
          <cell r="AE516" t="str">
            <v/>
          </cell>
          <cell r="AF516" t="str">
            <v/>
          </cell>
          <cell r="AG516">
            <v>0</v>
          </cell>
          <cell r="AH516" t="str">
            <v/>
          </cell>
          <cell r="AI516" t="str">
            <v/>
          </cell>
          <cell r="AJ516" t="str">
            <v/>
          </cell>
          <cell r="AK516" t="str">
            <v/>
          </cell>
          <cell r="AL516" t="str">
            <v/>
          </cell>
          <cell r="AM516" t="str">
            <v/>
          </cell>
          <cell r="AN516" t="str">
            <v/>
          </cell>
          <cell r="AO516">
            <v>177</v>
          </cell>
          <cell r="AQ516" t="str">
            <v/>
          </cell>
          <cell r="AR516" t="str">
            <v/>
          </cell>
          <cell r="AS516" t="str">
            <v/>
          </cell>
          <cell r="AU516" t="str">
            <v/>
          </cell>
          <cell r="AV516" t="str">
            <v/>
          </cell>
          <cell r="AW516" t="str">
            <v/>
          </cell>
          <cell r="AX516" t="str">
            <v/>
          </cell>
          <cell r="AY516" t="str">
            <v/>
          </cell>
          <cell r="AZ516" t="str">
            <v/>
          </cell>
          <cell r="BA516" t="str">
            <v/>
          </cell>
          <cell r="BB516" t="str">
            <v/>
          </cell>
          <cell r="BC516" t="str">
            <v/>
          </cell>
          <cell r="BD516" t="str">
            <v/>
          </cell>
          <cell r="BE516" t="str">
            <v/>
          </cell>
          <cell r="BF516" t="str">
            <v/>
          </cell>
          <cell r="BG516" t="str">
            <v/>
          </cell>
          <cell r="BH516" t="str">
            <v/>
          </cell>
          <cell r="BI516" t="str">
            <v/>
          </cell>
          <cell r="BJ516" t="str">
            <v/>
          </cell>
        </row>
        <row r="517">
          <cell r="A517" t="str">
            <v>RTC</v>
          </cell>
          <cell r="B517" t="str">
            <v>Q10</v>
          </cell>
          <cell r="C517" t="str">
            <v/>
          </cell>
          <cell r="D517" t="str">
            <v/>
          </cell>
          <cell r="E517" t="str">
            <v/>
          </cell>
          <cell r="J517" t="str">
            <v/>
          </cell>
          <cell r="K517" t="str">
            <v/>
          </cell>
          <cell r="L517" t="str">
            <v/>
          </cell>
          <cell r="M517">
            <v>0</v>
          </cell>
          <cell r="Q517" t="str">
            <v/>
          </cell>
          <cell r="R517">
            <v>1</v>
          </cell>
          <cell r="X517" t="str">
            <v/>
          </cell>
          <cell r="Y517" t="str">
            <v/>
          </cell>
          <cell r="Z517" t="str">
            <v/>
          </cell>
          <cell r="AB517" t="str">
            <v/>
          </cell>
          <cell r="AD517" t="str">
            <v/>
          </cell>
          <cell r="AE517" t="str">
            <v/>
          </cell>
          <cell r="AF517" t="str">
            <v/>
          </cell>
          <cell r="AG517">
            <v>0</v>
          </cell>
          <cell r="AH517" t="str">
            <v/>
          </cell>
          <cell r="AI517" t="str">
            <v/>
          </cell>
          <cell r="AJ517" t="str">
            <v/>
          </cell>
          <cell r="AK517" t="str">
            <v/>
          </cell>
          <cell r="AL517" t="str">
            <v/>
          </cell>
          <cell r="AM517" t="str">
            <v/>
          </cell>
          <cell r="AN517" t="str">
            <v/>
          </cell>
          <cell r="AO517">
            <v>259</v>
          </cell>
          <cell r="AS517" t="str">
            <v/>
          </cell>
          <cell r="BB517" t="str">
            <v/>
          </cell>
          <cell r="BC517" t="str">
            <v/>
          </cell>
          <cell r="BD517" t="str">
            <v/>
          </cell>
          <cell r="BE517" t="str">
            <v/>
          </cell>
          <cell r="BF517" t="str">
            <v/>
          </cell>
          <cell r="BG517" t="str">
            <v/>
          </cell>
          <cell r="BH517" t="str">
            <v/>
          </cell>
          <cell r="BI517" t="str">
            <v/>
          </cell>
          <cell r="BJ517" t="str">
            <v/>
          </cell>
        </row>
        <row r="518">
          <cell r="A518" t="str">
            <v>RTD</v>
          </cell>
          <cell r="B518" t="str">
            <v>Q09</v>
          </cell>
          <cell r="C518" t="str">
            <v/>
          </cell>
          <cell r="D518" t="str">
            <v/>
          </cell>
          <cell r="E518">
            <v>0.99243521648157085</v>
          </cell>
          <cell r="F518" t="str">
            <v/>
          </cell>
          <cell r="G518" t="str">
            <v/>
          </cell>
          <cell r="H518" t="str">
            <v/>
          </cell>
          <cell r="J518" t="str">
            <v/>
          </cell>
          <cell r="K518" t="str">
            <v/>
          </cell>
          <cell r="L518" t="str">
            <v/>
          </cell>
          <cell r="M518">
            <v>10169</v>
          </cell>
          <cell r="N518" t="str">
            <v/>
          </cell>
          <cell r="Q518">
            <v>1</v>
          </cell>
          <cell r="R518">
            <v>1</v>
          </cell>
          <cell r="S518" t="str">
            <v/>
          </cell>
          <cell r="X518" t="str">
            <v/>
          </cell>
          <cell r="Y518" t="str">
            <v/>
          </cell>
          <cell r="Z518" t="str">
            <v/>
          </cell>
          <cell r="AB518">
            <v>1</v>
          </cell>
          <cell r="AD518" t="str">
            <v/>
          </cell>
          <cell r="AE518" t="str">
            <v/>
          </cell>
          <cell r="AF518" t="str">
            <v/>
          </cell>
          <cell r="AG518">
            <v>5.9523809523809521E-3</v>
          </cell>
          <cell r="AH518">
            <v>7.666666666666667</v>
          </cell>
          <cell r="AI518" t="str">
            <v/>
          </cell>
          <cell r="AJ518" t="str">
            <v/>
          </cell>
          <cell r="AK518" t="str">
            <v/>
          </cell>
          <cell r="AL518" t="str">
            <v/>
          </cell>
          <cell r="AM518" t="str">
            <v/>
          </cell>
          <cell r="AN518" t="str">
            <v/>
          </cell>
          <cell r="AO518">
            <v>234</v>
          </cell>
          <cell r="AQ518" t="str">
            <v/>
          </cell>
          <cell r="AR518" t="str">
            <v/>
          </cell>
          <cell r="AS518" t="str">
            <v/>
          </cell>
          <cell r="AU518" t="str">
            <v/>
          </cell>
          <cell r="AV518" t="str">
            <v/>
          </cell>
          <cell r="AW518" t="str">
            <v/>
          </cell>
          <cell r="AX518" t="str">
            <v/>
          </cell>
          <cell r="AY518" t="str">
            <v/>
          </cell>
          <cell r="AZ518" t="str">
            <v/>
          </cell>
          <cell r="BA518" t="str">
            <v/>
          </cell>
          <cell r="BB518" t="str">
            <v/>
          </cell>
          <cell r="BC518" t="str">
            <v/>
          </cell>
          <cell r="BD518" t="str">
            <v/>
          </cell>
          <cell r="BE518" t="str">
            <v/>
          </cell>
          <cell r="BF518" t="str">
            <v/>
          </cell>
          <cell r="BG518" t="str">
            <v/>
          </cell>
          <cell r="BH518" t="str">
            <v/>
          </cell>
          <cell r="BI518" t="str">
            <v/>
          </cell>
          <cell r="BJ518" t="str">
            <v/>
          </cell>
        </row>
        <row r="519">
          <cell r="A519" t="str">
            <v>RTE</v>
          </cell>
          <cell r="B519" t="str">
            <v>Q20</v>
          </cell>
          <cell r="C519" t="str">
            <v/>
          </cell>
          <cell r="D519" t="str">
            <v/>
          </cell>
          <cell r="E519">
            <v>0.98708819156428518</v>
          </cell>
          <cell r="F519" t="str">
            <v/>
          </cell>
          <cell r="G519" t="str">
            <v/>
          </cell>
          <cell r="H519" t="str">
            <v/>
          </cell>
          <cell r="J519" t="str">
            <v/>
          </cell>
          <cell r="K519" t="str">
            <v/>
          </cell>
          <cell r="L519" t="str">
            <v/>
          </cell>
          <cell r="M519">
            <v>7391</v>
          </cell>
          <cell r="N519" t="str">
            <v/>
          </cell>
          <cell r="Q519">
            <v>1</v>
          </cell>
          <cell r="R519">
            <v>1</v>
          </cell>
          <cell r="S519" t="str">
            <v/>
          </cell>
          <cell r="X519" t="str">
            <v/>
          </cell>
          <cell r="Y519" t="str">
            <v/>
          </cell>
          <cell r="Z519" t="str">
            <v/>
          </cell>
          <cell r="AB519">
            <v>1</v>
          </cell>
          <cell r="AD519" t="str">
            <v/>
          </cell>
          <cell r="AE519" t="str">
            <v/>
          </cell>
          <cell r="AF519" t="str">
            <v/>
          </cell>
          <cell r="AG519">
            <v>1.7226069969809979E-2</v>
          </cell>
          <cell r="AH519">
            <v>6</v>
          </cell>
          <cell r="AI519" t="str">
            <v/>
          </cell>
          <cell r="AJ519" t="str">
            <v/>
          </cell>
          <cell r="AK519" t="str">
            <v/>
          </cell>
          <cell r="AL519" t="str">
            <v/>
          </cell>
          <cell r="AM519" t="str">
            <v/>
          </cell>
          <cell r="AN519" t="str">
            <v/>
          </cell>
          <cell r="AO519" t="str">
            <v/>
          </cell>
          <cell r="AQ519" t="str">
            <v/>
          </cell>
          <cell r="AR519" t="str">
            <v/>
          </cell>
          <cell r="AS519" t="str">
            <v/>
          </cell>
          <cell r="AU519" t="str">
            <v/>
          </cell>
          <cell r="AV519" t="str">
            <v/>
          </cell>
          <cell r="AW519" t="str">
            <v/>
          </cell>
          <cell r="AX519" t="str">
            <v/>
          </cell>
          <cell r="AY519" t="str">
            <v/>
          </cell>
          <cell r="AZ519" t="str">
            <v/>
          </cell>
          <cell r="BA519" t="str">
            <v/>
          </cell>
          <cell r="BB519" t="str">
            <v/>
          </cell>
          <cell r="BC519" t="str">
            <v/>
          </cell>
          <cell r="BD519" t="str">
            <v/>
          </cell>
          <cell r="BE519" t="str">
            <v/>
          </cell>
          <cell r="BF519" t="str">
            <v/>
          </cell>
          <cell r="BG519" t="str">
            <v/>
          </cell>
          <cell r="BH519" t="str">
            <v/>
          </cell>
          <cell r="BI519" t="str">
            <v/>
          </cell>
          <cell r="BJ519" t="str">
            <v/>
          </cell>
        </row>
        <row r="520">
          <cell r="A520" t="str">
            <v>RTF</v>
          </cell>
          <cell r="B520" t="str">
            <v>Q09</v>
          </cell>
          <cell r="C520" t="str">
            <v/>
          </cell>
          <cell r="D520" t="str">
            <v/>
          </cell>
          <cell r="E520">
            <v>0.9831112202911011</v>
          </cell>
          <cell r="F520" t="str">
            <v/>
          </cell>
          <cell r="G520" t="str">
            <v/>
          </cell>
          <cell r="H520" t="str">
            <v/>
          </cell>
          <cell r="J520" t="str">
            <v/>
          </cell>
          <cell r="K520" t="str">
            <v/>
          </cell>
          <cell r="L520" t="str">
            <v/>
          </cell>
          <cell r="M520">
            <v>3452</v>
          </cell>
          <cell r="N520" t="str">
            <v/>
          </cell>
          <cell r="Q520">
            <v>1</v>
          </cell>
          <cell r="R520">
            <v>1</v>
          </cell>
          <cell r="S520" t="str">
            <v/>
          </cell>
          <cell r="X520" t="str">
            <v/>
          </cell>
          <cell r="Y520" t="str">
            <v/>
          </cell>
          <cell r="Z520" t="str">
            <v/>
          </cell>
          <cell r="AB520">
            <v>0.83703703703703702</v>
          </cell>
          <cell r="AD520" t="str">
            <v/>
          </cell>
          <cell r="AE520" t="str">
            <v/>
          </cell>
          <cell r="AF520" t="str">
            <v/>
          </cell>
          <cell r="AG520">
            <v>1.0641357492090881E-2</v>
          </cell>
          <cell r="AH520">
            <v>7</v>
          </cell>
          <cell r="AI520" t="str">
            <v/>
          </cell>
          <cell r="AJ520" t="str">
            <v/>
          </cell>
          <cell r="AK520" t="str">
            <v/>
          </cell>
          <cell r="AL520" t="str">
            <v/>
          </cell>
          <cell r="AM520" t="str">
            <v/>
          </cell>
          <cell r="AN520" t="str">
            <v/>
          </cell>
          <cell r="AO520">
            <v>40</v>
          </cell>
          <cell r="AQ520" t="str">
            <v/>
          </cell>
          <cell r="AR520" t="str">
            <v/>
          </cell>
          <cell r="AS520" t="str">
            <v/>
          </cell>
          <cell r="AU520" t="str">
            <v/>
          </cell>
          <cell r="AV520" t="str">
            <v/>
          </cell>
          <cell r="AW520" t="str">
            <v/>
          </cell>
          <cell r="AX520" t="str">
            <v/>
          </cell>
          <cell r="AY520" t="str">
            <v/>
          </cell>
          <cell r="AZ520" t="str">
            <v/>
          </cell>
          <cell r="BA520" t="str">
            <v/>
          </cell>
          <cell r="BB520" t="str">
            <v/>
          </cell>
          <cell r="BC520" t="str">
            <v/>
          </cell>
          <cell r="BD520" t="str">
            <v/>
          </cell>
          <cell r="BE520" t="str">
            <v/>
          </cell>
          <cell r="BF520" t="str">
            <v/>
          </cell>
          <cell r="BG520" t="str">
            <v/>
          </cell>
          <cell r="BH520" t="str">
            <v/>
          </cell>
          <cell r="BI520" t="str">
            <v/>
          </cell>
          <cell r="BJ520" t="str">
            <v/>
          </cell>
        </row>
        <row r="521">
          <cell r="A521" t="str">
            <v>RTG</v>
          </cell>
          <cell r="B521" t="str">
            <v>Q24</v>
          </cell>
          <cell r="C521" t="str">
            <v/>
          </cell>
          <cell r="D521" t="str">
            <v/>
          </cell>
          <cell r="E521">
            <v>0.95114750976097517</v>
          </cell>
          <cell r="F521" t="str">
            <v/>
          </cell>
          <cell r="G521" t="str">
            <v/>
          </cell>
          <cell r="H521" t="str">
            <v/>
          </cell>
          <cell r="J521" t="str">
            <v/>
          </cell>
          <cell r="K521" t="str">
            <v/>
          </cell>
          <cell r="L521" t="str">
            <v/>
          </cell>
          <cell r="M521">
            <v>7347</v>
          </cell>
          <cell r="N521" t="str">
            <v/>
          </cell>
          <cell r="Q521">
            <v>0.99612864800476475</v>
          </cell>
          <cell r="R521">
            <v>0.99228719674659938</v>
          </cell>
          <cell r="S521" t="str">
            <v/>
          </cell>
          <cell r="X521" t="str">
            <v/>
          </cell>
          <cell r="Y521" t="str">
            <v/>
          </cell>
          <cell r="Z521" t="str">
            <v/>
          </cell>
          <cell r="AB521">
            <v>1</v>
          </cell>
          <cell r="AD521" t="str">
            <v/>
          </cell>
          <cell r="AE521" t="str">
            <v/>
          </cell>
          <cell r="AF521" t="str">
            <v/>
          </cell>
          <cell r="AG521">
            <v>1.3375796178343951E-2</v>
          </cell>
          <cell r="AH521">
            <v>6</v>
          </cell>
          <cell r="AI521" t="str">
            <v/>
          </cell>
          <cell r="AJ521" t="str">
            <v/>
          </cell>
          <cell r="AK521" t="str">
            <v/>
          </cell>
          <cell r="AL521" t="str">
            <v/>
          </cell>
          <cell r="AM521" t="str">
            <v/>
          </cell>
          <cell r="AN521" t="str">
            <v/>
          </cell>
          <cell r="AO521" t="str">
            <v/>
          </cell>
          <cell r="AQ521" t="str">
            <v/>
          </cell>
          <cell r="AR521" t="str">
            <v/>
          </cell>
          <cell r="AS521" t="str">
            <v/>
          </cell>
          <cell r="AU521" t="str">
            <v/>
          </cell>
          <cell r="AV521" t="str">
            <v/>
          </cell>
          <cell r="AW521" t="str">
            <v/>
          </cell>
          <cell r="AX521" t="str">
            <v/>
          </cell>
          <cell r="AY521" t="str">
            <v/>
          </cell>
          <cell r="AZ521" t="str">
            <v/>
          </cell>
          <cell r="BA521" t="str">
            <v/>
          </cell>
          <cell r="BB521" t="str">
            <v/>
          </cell>
          <cell r="BC521" t="str">
            <v/>
          </cell>
          <cell r="BD521" t="str">
            <v/>
          </cell>
          <cell r="BE521" t="str">
            <v/>
          </cell>
          <cell r="BF521" t="str">
            <v/>
          </cell>
          <cell r="BG521" t="str">
            <v/>
          </cell>
          <cell r="BH521" t="str">
            <v/>
          </cell>
          <cell r="BI521" t="str">
            <v/>
          </cell>
          <cell r="BJ521" t="str">
            <v/>
          </cell>
        </row>
        <row r="522">
          <cell r="A522" t="str">
            <v>RTH</v>
          </cell>
          <cell r="B522" t="str">
            <v>Q16</v>
          </cell>
          <cell r="C522" t="str">
            <v/>
          </cell>
          <cell r="D522" t="str">
            <v/>
          </cell>
          <cell r="E522">
            <v>0.99127323501178111</v>
          </cell>
          <cell r="F522" t="str">
            <v/>
          </cell>
          <cell r="G522" t="str">
            <v/>
          </cell>
          <cell r="H522" t="str">
            <v/>
          </cell>
          <cell r="J522" t="str">
            <v/>
          </cell>
          <cell r="K522" t="str">
            <v/>
          </cell>
          <cell r="L522" t="str">
            <v/>
          </cell>
          <cell r="M522">
            <v>6442</v>
          </cell>
          <cell r="N522" t="str">
            <v/>
          </cell>
          <cell r="Q522">
            <v>1</v>
          </cell>
          <cell r="R522">
            <v>1</v>
          </cell>
          <cell r="S522" t="str">
            <v/>
          </cell>
          <cell r="X522" t="str">
            <v/>
          </cell>
          <cell r="Y522" t="str">
            <v/>
          </cell>
          <cell r="Z522" t="str">
            <v/>
          </cell>
          <cell r="AB522">
            <v>1</v>
          </cell>
          <cell r="AD522" t="str">
            <v/>
          </cell>
          <cell r="AE522" t="str">
            <v/>
          </cell>
          <cell r="AF522" t="str">
            <v/>
          </cell>
          <cell r="AG522">
            <v>5.9850796880298408E-2</v>
          </cell>
          <cell r="AH522">
            <v>10.333333333333334</v>
          </cell>
          <cell r="AI522" t="str">
            <v/>
          </cell>
          <cell r="AJ522" t="str">
            <v/>
          </cell>
          <cell r="AK522" t="str">
            <v/>
          </cell>
          <cell r="AL522" t="str">
            <v/>
          </cell>
          <cell r="AM522" t="str">
            <v/>
          </cell>
          <cell r="AN522" t="str">
            <v/>
          </cell>
          <cell r="AO522">
            <v>-19409</v>
          </cell>
          <cell r="AQ522" t="str">
            <v/>
          </cell>
          <cell r="AR522" t="str">
            <v/>
          </cell>
          <cell r="AS522" t="str">
            <v/>
          </cell>
          <cell r="AU522" t="str">
            <v/>
          </cell>
          <cell r="AV522" t="str">
            <v/>
          </cell>
          <cell r="AW522" t="str">
            <v/>
          </cell>
          <cell r="AX522" t="str">
            <v/>
          </cell>
          <cell r="AY522" t="str">
            <v/>
          </cell>
          <cell r="AZ522" t="str">
            <v/>
          </cell>
          <cell r="BA522" t="str">
            <v/>
          </cell>
          <cell r="BB522" t="str">
            <v/>
          </cell>
          <cell r="BC522" t="str">
            <v/>
          </cell>
          <cell r="BD522" t="str">
            <v/>
          </cell>
          <cell r="BE522" t="str">
            <v/>
          </cell>
          <cell r="BF522" t="str">
            <v/>
          </cell>
          <cell r="BG522" t="str">
            <v/>
          </cell>
          <cell r="BH522" t="str">
            <v/>
          </cell>
          <cell r="BI522" t="str">
            <v/>
          </cell>
          <cell r="BJ522" t="str">
            <v/>
          </cell>
        </row>
        <row r="523">
          <cell r="A523" t="str">
            <v>RTK</v>
          </cell>
          <cell r="B523" t="str">
            <v>Q19</v>
          </cell>
          <cell r="C523" t="str">
            <v/>
          </cell>
          <cell r="D523" t="str">
            <v/>
          </cell>
          <cell r="E523">
            <v>0.94059242098295548</v>
          </cell>
          <cell r="F523" t="str">
            <v/>
          </cell>
          <cell r="G523" t="str">
            <v/>
          </cell>
          <cell r="H523" t="str">
            <v/>
          </cell>
          <cell r="J523" t="str">
            <v/>
          </cell>
          <cell r="K523" t="str">
            <v/>
          </cell>
          <cell r="L523" t="str">
            <v/>
          </cell>
          <cell r="M523">
            <v>4311</v>
          </cell>
          <cell r="N523" t="str">
            <v/>
          </cell>
          <cell r="Q523">
            <v>1</v>
          </cell>
          <cell r="R523">
            <v>1</v>
          </cell>
          <cell r="S523" t="str">
            <v/>
          </cell>
          <cell r="X523" t="str">
            <v/>
          </cell>
          <cell r="Y523" t="str">
            <v/>
          </cell>
          <cell r="Z523" t="str">
            <v/>
          </cell>
          <cell r="AB523">
            <v>0.8904109589041096</v>
          </cell>
          <cell r="AD523" t="str">
            <v/>
          </cell>
          <cell r="AE523" t="str">
            <v/>
          </cell>
          <cell r="AF523" t="str">
            <v/>
          </cell>
          <cell r="AG523">
            <v>1.5390686661404893E-2</v>
          </cell>
          <cell r="AH523">
            <v>4.333333333333333</v>
          </cell>
          <cell r="AI523" t="str">
            <v/>
          </cell>
          <cell r="AJ523" t="str">
            <v/>
          </cell>
          <cell r="AK523" t="str">
            <v/>
          </cell>
          <cell r="AL523" t="str">
            <v/>
          </cell>
          <cell r="AM523" t="str">
            <v/>
          </cell>
          <cell r="AN523" t="str">
            <v/>
          </cell>
          <cell r="AO523">
            <v>-7560</v>
          </cell>
          <cell r="AQ523" t="str">
            <v/>
          </cell>
          <cell r="AR523" t="str">
            <v/>
          </cell>
          <cell r="AS523" t="str">
            <v/>
          </cell>
          <cell r="AU523" t="str">
            <v/>
          </cell>
          <cell r="AV523" t="str">
            <v/>
          </cell>
          <cell r="AW523" t="str">
            <v/>
          </cell>
          <cell r="AX523" t="str">
            <v/>
          </cell>
          <cell r="AY523" t="str">
            <v/>
          </cell>
          <cell r="AZ523" t="str">
            <v/>
          </cell>
          <cell r="BA523" t="str">
            <v/>
          </cell>
          <cell r="BB523" t="str">
            <v/>
          </cell>
          <cell r="BC523" t="str">
            <v/>
          </cell>
          <cell r="BD523" t="str">
            <v/>
          </cell>
          <cell r="BE523" t="str">
            <v/>
          </cell>
          <cell r="BF523" t="str">
            <v/>
          </cell>
          <cell r="BG523" t="str">
            <v/>
          </cell>
          <cell r="BH523" t="str">
            <v/>
          </cell>
          <cell r="BI523" t="str">
            <v/>
          </cell>
          <cell r="BJ523" t="str">
            <v/>
          </cell>
        </row>
        <row r="524">
          <cell r="A524" t="str">
            <v>RTM</v>
          </cell>
          <cell r="B524" t="str">
            <v>Q18</v>
          </cell>
          <cell r="C524" t="str">
            <v/>
          </cell>
          <cell r="D524" t="str">
            <v/>
          </cell>
          <cell r="E524" t="str">
            <v/>
          </cell>
          <cell r="J524" t="str">
            <v/>
          </cell>
          <cell r="K524" t="str">
            <v/>
          </cell>
          <cell r="L524" t="str">
            <v/>
          </cell>
          <cell r="M524" t="str">
            <v/>
          </cell>
          <cell r="Q524" t="str">
            <v/>
          </cell>
          <cell r="R524" t="str">
            <v/>
          </cell>
          <cell r="X524" t="str">
            <v/>
          </cell>
          <cell r="Y524" t="str">
            <v/>
          </cell>
          <cell r="Z524" t="str">
            <v/>
          </cell>
          <cell r="AB524" t="str">
            <v/>
          </cell>
          <cell r="AD524" t="str">
            <v/>
          </cell>
          <cell r="AE524" t="str">
            <v/>
          </cell>
          <cell r="AF524" t="str">
            <v/>
          </cell>
          <cell r="AG524">
            <v>0</v>
          </cell>
          <cell r="AH524" t="str">
            <v/>
          </cell>
          <cell r="AI524" t="str">
            <v/>
          </cell>
          <cell r="AJ524" t="str">
            <v/>
          </cell>
          <cell r="AK524" t="str">
            <v/>
          </cell>
          <cell r="AL524" t="str">
            <v/>
          </cell>
          <cell r="AM524" t="str">
            <v/>
          </cell>
          <cell r="AN524" t="str">
            <v/>
          </cell>
          <cell r="AO524">
            <v>399.5</v>
          </cell>
          <cell r="AS524" t="str">
            <v/>
          </cell>
          <cell r="BB524" t="str">
            <v/>
          </cell>
          <cell r="BC524" t="str">
            <v/>
          </cell>
          <cell r="BD524" t="str">
            <v/>
          </cell>
          <cell r="BE524" t="str">
            <v/>
          </cell>
          <cell r="BF524" t="str">
            <v/>
          </cell>
          <cell r="BG524" t="str">
            <v/>
          </cell>
          <cell r="BH524" t="str">
            <v/>
          </cell>
          <cell r="BI524" t="str">
            <v/>
          </cell>
          <cell r="BJ524" t="str">
            <v/>
          </cell>
        </row>
        <row r="525">
          <cell r="A525" t="str">
            <v>RTP</v>
          </cell>
          <cell r="B525" t="str">
            <v>Q19</v>
          </cell>
          <cell r="C525" t="str">
            <v/>
          </cell>
          <cell r="D525" t="str">
            <v/>
          </cell>
          <cell r="E525">
            <v>0.91401324085750313</v>
          </cell>
          <cell r="F525" t="str">
            <v/>
          </cell>
          <cell r="G525" t="str">
            <v/>
          </cell>
          <cell r="H525" t="str">
            <v/>
          </cell>
          <cell r="J525" t="str">
            <v/>
          </cell>
          <cell r="K525" t="str">
            <v/>
          </cell>
          <cell r="L525" t="str">
            <v/>
          </cell>
          <cell r="M525">
            <v>4758</v>
          </cell>
          <cell r="N525" t="str">
            <v/>
          </cell>
          <cell r="Q525">
            <v>1</v>
          </cell>
          <cell r="R525">
            <v>1</v>
          </cell>
          <cell r="S525" t="str">
            <v/>
          </cell>
          <cell r="X525" t="str">
            <v/>
          </cell>
          <cell r="Y525" t="str">
            <v/>
          </cell>
          <cell r="Z525" t="str">
            <v/>
          </cell>
          <cell r="AB525">
            <v>0.87765957446808507</v>
          </cell>
          <cell r="AD525" t="str">
            <v/>
          </cell>
          <cell r="AE525" t="str">
            <v/>
          </cell>
          <cell r="AF525" t="str">
            <v/>
          </cell>
          <cell r="AG525">
            <v>2.3445825932504442E-2</v>
          </cell>
          <cell r="AH525">
            <v>2</v>
          </cell>
          <cell r="AI525" t="str">
            <v/>
          </cell>
          <cell r="AJ525" t="str">
            <v/>
          </cell>
          <cell r="AK525" t="str">
            <v/>
          </cell>
          <cell r="AL525" t="str">
            <v/>
          </cell>
          <cell r="AM525" t="str">
            <v/>
          </cell>
          <cell r="AN525" t="str">
            <v/>
          </cell>
          <cell r="AO525">
            <v>-40834</v>
          </cell>
          <cell r="AQ525" t="str">
            <v/>
          </cell>
          <cell r="AR525" t="str">
            <v/>
          </cell>
          <cell r="AS525" t="str">
            <v/>
          </cell>
          <cell r="AU525" t="str">
            <v/>
          </cell>
          <cell r="AV525" t="str">
            <v/>
          </cell>
          <cell r="AW525" t="str">
            <v/>
          </cell>
          <cell r="AX525" t="str">
            <v/>
          </cell>
          <cell r="AY525" t="str">
            <v/>
          </cell>
          <cell r="AZ525" t="str">
            <v/>
          </cell>
          <cell r="BA525" t="str">
            <v/>
          </cell>
          <cell r="BB525" t="str">
            <v/>
          </cell>
          <cell r="BC525" t="str">
            <v/>
          </cell>
          <cell r="BD525" t="str">
            <v/>
          </cell>
          <cell r="BE525" t="str">
            <v/>
          </cell>
          <cell r="BF525" t="str">
            <v/>
          </cell>
          <cell r="BG525" t="str">
            <v/>
          </cell>
          <cell r="BH525" t="str">
            <v/>
          </cell>
          <cell r="BI525" t="str">
            <v/>
          </cell>
          <cell r="BJ525" t="str">
            <v/>
          </cell>
        </row>
        <row r="526">
          <cell r="A526" t="str">
            <v>RTQ</v>
          </cell>
          <cell r="B526" t="str">
            <v>Q20</v>
          </cell>
          <cell r="C526" t="str">
            <v/>
          </cell>
          <cell r="D526" t="str">
            <v/>
          </cell>
          <cell r="E526" t="str">
            <v/>
          </cell>
          <cell r="F526" t="str">
            <v/>
          </cell>
          <cell r="G526" t="str">
            <v/>
          </cell>
          <cell r="H526" t="str">
            <v/>
          </cell>
          <cell r="J526" t="str">
            <v/>
          </cell>
          <cell r="K526" t="str">
            <v/>
          </cell>
          <cell r="L526" t="str">
            <v/>
          </cell>
          <cell r="M526" t="str">
            <v/>
          </cell>
          <cell r="N526" t="str">
            <v/>
          </cell>
          <cell r="Q526" t="str">
            <v/>
          </cell>
          <cell r="R526">
            <v>0.54838709677419351</v>
          </cell>
          <cell r="S526" t="str">
            <v/>
          </cell>
          <cell r="X526" t="str">
            <v/>
          </cell>
          <cell r="Y526" t="str">
            <v/>
          </cell>
          <cell r="Z526" t="str">
            <v/>
          </cell>
          <cell r="AB526" t="str">
            <v/>
          </cell>
          <cell r="AD526" t="str">
            <v/>
          </cell>
          <cell r="AE526" t="str">
            <v/>
          </cell>
          <cell r="AF526" t="str">
            <v/>
          </cell>
          <cell r="AG526">
            <v>0</v>
          </cell>
          <cell r="AH526" t="str">
            <v/>
          </cell>
          <cell r="AI526" t="str">
            <v/>
          </cell>
          <cell r="AJ526" t="str">
            <v/>
          </cell>
          <cell r="AK526" t="str">
            <v/>
          </cell>
          <cell r="AL526" t="str">
            <v/>
          </cell>
          <cell r="AM526" t="str">
            <v/>
          </cell>
          <cell r="AN526" t="str">
            <v/>
          </cell>
          <cell r="AO526">
            <v>-1319</v>
          </cell>
          <cell r="AQ526" t="str">
            <v/>
          </cell>
          <cell r="AR526" t="str">
            <v/>
          </cell>
          <cell r="AS526" t="str">
            <v/>
          </cell>
          <cell r="AU526" t="str">
            <v/>
          </cell>
          <cell r="AV526" t="str">
            <v/>
          </cell>
          <cell r="AW526" t="str">
            <v/>
          </cell>
          <cell r="AX526" t="str">
            <v/>
          </cell>
          <cell r="AY526" t="str">
            <v/>
          </cell>
          <cell r="AZ526" t="str">
            <v/>
          </cell>
          <cell r="BA526" t="str">
            <v/>
          </cell>
          <cell r="BB526" t="str">
            <v/>
          </cell>
          <cell r="BC526" t="str">
            <v/>
          </cell>
          <cell r="BD526" t="str">
            <v/>
          </cell>
          <cell r="BE526" t="str">
            <v/>
          </cell>
          <cell r="BF526" t="str">
            <v/>
          </cell>
          <cell r="BG526" t="str">
            <v/>
          </cell>
          <cell r="BH526" t="str">
            <v/>
          </cell>
          <cell r="BI526" t="str">
            <v/>
          </cell>
          <cell r="BJ526" t="str">
            <v/>
          </cell>
        </row>
        <row r="527">
          <cell r="A527" t="str">
            <v>RTR</v>
          </cell>
          <cell r="B527" t="str">
            <v>Q10</v>
          </cell>
          <cell r="C527" t="str">
            <v/>
          </cell>
          <cell r="D527" t="str">
            <v/>
          </cell>
          <cell r="E527">
            <v>0.99632422243166818</v>
          </cell>
          <cell r="F527" t="str">
            <v/>
          </cell>
          <cell r="G527" t="str">
            <v/>
          </cell>
          <cell r="H527" t="str">
            <v/>
          </cell>
          <cell r="J527" t="str">
            <v/>
          </cell>
          <cell r="K527" t="str">
            <v/>
          </cell>
          <cell r="L527" t="str">
            <v/>
          </cell>
          <cell r="M527">
            <v>6225</v>
          </cell>
          <cell r="N527" t="str">
            <v/>
          </cell>
          <cell r="Q527">
            <v>1</v>
          </cell>
          <cell r="R527">
            <v>1</v>
          </cell>
          <cell r="S527" t="str">
            <v/>
          </cell>
          <cell r="X527" t="str">
            <v/>
          </cell>
          <cell r="Y527" t="str">
            <v/>
          </cell>
          <cell r="Z527" t="str">
            <v/>
          </cell>
          <cell r="AB527">
            <v>1</v>
          </cell>
          <cell r="AD527" t="str">
            <v/>
          </cell>
          <cell r="AE527" t="str">
            <v/>
          </cell>
          <cell r="AF527" t="str">
            <v/>
          </cell>
          <cell r="AG527">
            <v>6.8760027504010997E-3</v>
          </cell>
          <cell r="AH527">
            <v>4.333333333333333</v>
          </cell>
          <cell r="AI527" t="str">
            <v/>
          </cell>
          <cell r="AJ527" t="str">
            <v/>
          </cell>
          <cell r="AK527" t="str">
            <v/>
          </cell>
          <cell r="AL527" t="str">
            <v/>
          </cell>
          <cell r="AM527" t="str">
            <v/>
          </cell>
          <cell r="AN527" t="str">
            <v/>
          </cell>
          <cell r="AO527">
            <v>-21395</v>
          </cell>
          <cell r="AQ527" t="str">
            <v/>
          </cell>
          <cell r="AR527" t="str">
            <v/>
          </cell>
          <cell r="AS527" t="str">
            <v/>
          </cell>
          <cell r="AU527" t="str">
            <v/>
          </cell>
          <cell r="AV527" t="str">
            <v/>
          </cell>
          <cell r="AW527" t="str">
            <v/>
          </cell>
          <cell r="AX527" t="str">
            <v/>
          </cell>
          <cell r="AY527" t="str">
            <v/>
          </cell>
          <cell r="AZ527" t="str">
            <v/>
          </cell>
          <cell r="BA527" t="str">
            <v/>
          </cell>
          <cell r="BB527" t="str">
            <v/>
          </cell>
          <cell r="BC527" t="str">
            <v/>
          </cell>
          <cell r="BD527" t="str">
            <v/>
          </cell>
          <cell r="BE527" t="str">
            <v/>
          </cell>
          <cell r="BF527" t="str">
            <v/>
          </cell>
          <cell r="BG527" t="str">
            <v/>
          </cell>
          <cell r="BH527" t="str">
            <v/>
          </cell>
          <cell r="BI527" t="str">
            <v/>
          </cell>
          <cell r="BJ527" t="str">
            <v/>
          </cell>
        </row>
        <row r="528">
          <cell r="A528" t="str">
            <v>RTR1</v>
          </cell>
          <cell r="B528" t="str">
            <v>Q10</v>
          </cell>
          <cell r="C528" t="str">
            <v/>
          </cell>
          <cell r="D528" t="str">
            <v/>
          </cell>
          <cell r="E528" t="str">
            <v/>
          </cell>
          <cell r="J528" t="str">
            <v/>
          </cell>
          <cell r="K528" t="str">
            <v/>
          </cell>
          <cell r="L528" t="str">
            <v/>
          </cell>
          <cell r="M528" t="str">
            <v/>
          </cell>
          <cell r="Q528" t="str">
            <v/>
          </cell>
          <cell r="R528" t="str">
            <v/>
          </cell>
          <cell r="X528" t="str">
            <v/>
          </cell>
          <cell r="Y528" t="str">
            <v/>
          </cell>
          <cell r="Z528" t="str">
            <v/>
          </cell>
          <cell r="AB528" t="str">
            <v/>
          </cell>
          <cell r="AD528" t="str">
            <v/>
          </cell>
          <cell r="AE528" t="str">
            <v/>
          </cell>
          <cell r="AF528" t="str">
            <v/>
          </cell>
          <cell r="AG528">
            <v>2.0151133501259445E-2</v>
          </cell>
          <cell r="AH528" t="str">
            <v/>
          </cell>
          <cell r="AI528" t="str">
            <v/>
          </cell>
          <cell r="AJ528" t="str">
            <v/>
          </cell>
          <cell r="AK528" t="str">
            <v/>
          </cell>
          <cell r="AL528" t="str">
            <v/>
          </cell>
          <cell r="AM528" t="str">
            <v/>
          </cell>
          <cell r="AN528" t="str">
            <v/>
          </cell>
          <cell r="AO528" t="str">
            <v/>
          </cell>
          <cell r="AS528" t="str">
            <v/>
          </cell>
          <cell r="BB528" t="str">
            <v/>
          </cell>
          <cell r="BC528" t="str">
            <v/>
          </cell>
          <cell r="BD528" t="str">
            <v/>
          </cell>
          <cell r="BE528" t="str">
            <v/>
          </cell>
          <cell r="BF528" t="str">
            <v/>
          </cell>
          <cell r="BG528" t="str">
            <v/>
          </cell>
          <cell r="BH528" t="str">
            <v/>
          </cell>
          <cell r="BI528" t="str">
            <v/>
          </cell>
          <cell r="BJ528" t="str">
            <v/>
          </cell>
        </row>
        <row r="529">
          <cell r="A529" t="str">
            <v>RTV</v>
          </cell>
          <cell r="B529" t="str">
            <v>Q15</v>
          </cell>
          <cell r="C529" t="str">
            <v/>
          </cell>
          <cell r="D529" t="str">
            <v/>
          </cell>
          <cell r="E529" t="str">
            <v/>
          </cell>
          <cell r="F529" t="str">
            <v/>
          </cell>
          <cell r="G529" t="str">
            <v/>
          </cell>
          <cell r="H529" t="str">
            <v/>
          </cell>
          <cell r="J529" t="str">
            <v/>
          </cell>
          <cell r="K529" t="str">
            <v/>
          </cell>
          <cell r="L529" t="str">
            <v/>
          </cell>
          <cell r="M529" t="str">
            <v/>
          </cell>
          <cell r="N529" t="str">
            <v/>
          </cell>
          <cell r="Q529" t="str">
            <v/>
          </cell>
          <cell r="R529">
            <v>1</v>
          </cell>
          <cell r="S529" t="str">
            <v/>
          </cell>
          <cell r="X529" t="str">
            <v/>
          </cell>
          <cell r="Y529" t="str">
            <v/>
          </cell>
          <cell r="Z529" t="str">
            <v/>
          </cell>
          <cell r="AB529" t="str">
            <v/>
          </cell>
          <cell r="AD529" t="str">
            <v/>
          </cell>
          <cell r="AE529" t="str">
            <v/>
          </cell>
          <cell r="AF529" t="str">
            <v/>
          </cell>
          <cell r="AG529">
            <v>0</v>
          </cell>
          <cell r="AH529" t="str">
            <v/>
          </cell>
          <cell r="AI529" t="str">
            <v/>
          </cell>
          <cell r="AJ529" t="str">
            <v/>
          </cell>
          <cell r="AK529" t="str">
            <v/>
          </cell>
          <cell r="AL529" t="str">
            <v/>
          </cell>
          <cell r="AM529" t="str">
            <v/>
          </cell>
          <cell r="AN529" t="str">
            <v/>
          </cell>
          <cell r="AO529">
            <v>342</v>
          </cell>
          <cell r="AQ529" t="str">
            <v/>
          </cell>
          <cell r="AR529" t="str">
            <v/>
          </cell>
          <cell r="AS529" t="str">
            <v/>
          </cell>
          <cell r="AU529" t="str">
            <v/>
          </cell>
          <cell r="AV529" t="str">
            <v/>
          </cell>
          <cell r="AW529" t="str">
            <v/>
          </cell>
          <cell r="AX529" t="str">
            <v/>
          </cell>
          <cell r="AY529" t="str">
            <v/>
          </cell>
          <cell r="AZ529" t="str">
            <v/>
          </cell>
          <cell r="BA529" t="str">
            <v/>
          </cell>
          <cell r="BB529" t="str">
            <v/>
          </cell>
          <cell r="BC529" t="str">
            <v/>
          </cell>
          <cell r="BD529" t="str">
            <v/>
          </cell>
          <cell r="BE529" t="str">
            <v/>
          </cell>
          <cell r="BF529" t="str">
            <v/>
          </cell>
          <cell r="BG529" t="str">
            <v/>
          </cell>
          <cell r="BH529" t="str">
            <v/>
          </cell>
          <cell r="BI529" t="str">
            <v/>
          </cell>
          <cell r="BJ529" t="str">
            <v/>
          </cell>
        </row>
        <row r="530">
          <cell r="A530" t="str">
            <v>RTX</v>
          </cell>
          <cell r="B530" t="str">
            <v>Q13</v>
          </cell>
          <cell r="C530" t="str">
            <v/>
          </cell>
          <cell r="D530" t="str">
            <v/>
          </cell>
          <cell r="E530">
            <v>0.97438370846730971</v>
          </cell>
          <cell r="F530" t="str">
            <v/>
          </cell>
          <cell r="G530" t="str">
            <v/>
          </cell>
          <cell r="H530" t="str">
            <v/>
          </cell>
          <cell r="J530" t="str">
            <v/>
          </cell>
          <cell r="K530" t="str">
            <v/>
          </cell>
          <cell r="L530" t="str">
            <v/>
          </cell>
          <cell r="M530">
            <v>4147</v>
          </cell>
          <cell r="N530" t="str">
            <v/>
          </cell>
          <cell r="Q530">
            <v>1</v>
          </cell>
          <cell r="R530">
            <v>1</v>
          </cell>
          <cell r="S530" t="str">
            <v/>
          </cell>
          <cell r="X530" t="str">
            <v/>
          </cell>
          <cell r="Y530" t="str">
            <v/>
          </cell>
          <cell r="Z530" t="str">
            <v/>
          </cell>
          <cell r="AB530">
            <v>0.963963963963964</v>
          </cell>
          <cell r="AD530" t="str">
            <v/>
          </cell>
          <cell r="AE530" t="str">
            <v/>
          </cell>
          <cell r="AF530" t="str">
            <v/>
          </cell>
          <cell r="AG530">
            <v>3.0944625407166124E-2</v>
          </cell>
          <cell r="AH530">
            <v>3</v>
          </cell>
          <cell r="AI530" t="str">
            <v/>
          </cell>
          <cell r="AJ530" t="str">
            <v/>
          </cell>
          <cell r="AK530" t="str">
            <v/>
          </cell>
          <cell r="AL530" t="str">
            <v/>
          </cell>
          <cell r="AM530" t="str">
            <v/>
          </cell>
          <cell r="AN530" t="str">
            <v/>
          </cell>
          <cell r="AO530">
            <v>-6357</v>
          </cell>
          <cell r="AQ530" t="str">
            <v/>
          </cell>
          <cell r="AR530" t="str">
            <v/>
          </cell>
          <cell r="AS530" t="str">
            <v/>
          </cell>
          <cell r="AU530" t="str">
            <v/>
          </cell>
          <cell r="AV530" t="str">
            <v/>
          </cell>
          <cell r="AW530" t="str">
            <v/>
          </cell>
          <cell r="AX530" t="str">
            <v/>
          </cell>
          <cell r="AY530" t="str">
            <v/>
          </cell>
          <cell r="AZ530" t="str">
            <v/>
          </cell>
          <cell r="BA530" t="str">
            <v/>
          </cell>
          <cell r="BB530" t="str">
            <v/>
          </cell>
          <cell r="BC530" t="str">
            <v/>
          </cell>
          <cell r="BD530" t="str">
            <v/>
          </cell>
          <cell r="BE530" t="str">
            <v/>
          </cell>
          <cell r="BF530" t="str">
            <v/>
          </cell>
          <cell r="BG530" t="str">
            <v/>
          </cell>
          <cell r="BH530" t="str">
            <v/>
          </cell>
          <cell r="BI530" t="str">
            <v/>
          </cell>
          <cell r="BJ530" t="str">
            <v/>
          </cell>
        </row>
        <row r="531">
          <cell r="A531" t="str">
            <v>RV1</v>
          </cell>
          <cell r="B531" t="str">
            <v>Q11</v>
          </cell>
          <cell r="C531">
            <v>0.78081353726000657</v>
          </cell>
          <cell r="D531">
            <v>0.93260028860028865</v>
          </cell>
          <cell r="E531" t="str">
            <v/>
          </cell>
          <cell r="F531" t="str">
            <v/>
          </cell>
          <cell r="G531" t="str">
            <v/>
          </cell>
          <cell r="H531" t="str">
            <v/>
          </cell>
          <cell r="J531" t="str">
            <v/>
          </cell>
          <cell r="K531" t="str">
            <v/>
          </cell>
          <cell r="L531" t="str">
            <v/>
          </cell>
          <cell r="M531" t="str">
            <v/>
          </cell>
          <cell r="N531" t="str">
            <v/>
          </cell>
          <cell r="Q531" t="str">
            <v/>
          </cell>
          <cell r="R531" t="str">
            <v/>
          </cell>
          <cell r="S531" t="str">
            <v/>
          </cell>
          <cell r="X531" t="str">
            <v/>
          </cell>
          <cell r="Y531" t="str">
            <v/>
          </cell>
          <cell r="Z531" t="str">
            <v/>
          </cell>
          <cell r="AB531" t="str">
            <v/>
          </cell>
          <cell r="AD531" t="str">
            <v/>
          </cell>
          <cell r="AE531" t="str">
            <v/>
          </cell>
          <cell r="AF531" t="str">
            <v/>
          </cell>
          <cell r="AG531" t="str">
            <v/>
          </cell>
          <cell r="AH531" t="str">
            <v/>
          </cell>
          <cell r="AI531" t="str">
            <v/>
          </cell>
          <cell r="AJ531" t="str">
            <v/>
          </cell>
          <cell r="AK531" t="str">
            <v/>
          </cell>
          <cell r="AL531" t="str">
            <v/>
          </cell>
          <cell r="AM531" t="str">
            <v/>
          </cell>
          <cell r="AN531" t="str">
            <v/>
          </cell>
          <cell r="AO531">
            <v>0</v>
          </cell>
          <cell r="AQ531" t="str">
            <v/>
          </cell>
          <cell r="AR531" t="str">
            <v/>
          </cell>
          <cell r="AS531" t="str">
            <v/>
          </cell>
          <cell r="AU531" t="str">
            <v/>
          </cell>
          <cell r="AV531" t="str">
            <v/>
          </cell>
          <cell r="AW531" t="str">
            <v/>
          </cell>
          <cell r="AX531" t="str">
            <v/>
          </cell>
          <cell r="AY531" t="str">
            <v/>
          </cell>
          <cell r="AZ531" t="str">
            <v/>
          </cell>
          <cell r="BA531" t="str">
            <v/>
          </cell>
          <cell r="BB531" t="str">
            <v/>
          </cell>
          <cell r="BC531" t="str">
            <v/>
          </cell>
          <cell r="BD531" t="str">
            <v/>
          </cell>
          <cell r="BE531" t="str">
            <v/>
          </cell>
          <cell r="BF531" t="str">
            <v/>
          </cell>
          <cell r="BG531" t="str">
            <v/>
          </cell>
          <cell r="BH531" t="str">
            <v/>
          </cell>
          <cell r="BI531" t="str">
            <v/>
          </cell>
          <cell r="BJ531" t="str">
            <v/>
          </cell>
        </row>
        <row r="532">
          <cell r="A532" t="str">
            <v>RV3</v>
          </cell>
          <cell r="B532" t="str">
            <v>Q04</v>
          </cell>
          <cell r="C532" t="str">
            <v/>
          </cell>
          <cell r="D532" t="str">
            <v/>
          </cell>
          <cell r="E532" t="str">
            <v/>
          </cell>
          <cell r="F532" t="str">
            <v/>
          </cell>
          <cell r="G532" t="str">
            <v/>
          </cell>
          <cell r="H532" t="str">
            <v/>
          </cell>
          <cell r="J532" t="str">
            <v/>
          </cell>
          <cell r="K532" t="str">
            <v/>
          </cell>
          <cell r="L532" t="str">
            <v/>
          </cell>
          <cell r="M532" t="str">
            <v/>
          </cell>
          <cell r="N532" t="str">
            <v/>
          </cell>
          <cell r="Q532" t="str">
            <v/>
          </cell>
          <cell r="R532">
            <v>0.80139372822299648</v>
          </cell>
          <cell r="S532" t="str">
            <v/>
          </cell>
          <cell r="X532" t="str">
            <v/>
          </cell>
          <cell r="Y532" t="str">
            <v/>
          </cell>
          <cell r="Z532" t="str">
            <v/>
          </cell>
          <cell r="AB532" t="str">
            <v/>
          </cell>
          <cell r="AD532" t="str">
            <v/>
          </cell>
          <cell r="AE532" t="str">
            <v/>
          </cell>
          <cell r="AF532" t="str">
            <v/>
          </cell>
          <cell r="AG532">
            <v>0</v>
          </cell>
          <cell r="AH532" t="str">
            <v/>
          </cell>
          <cell r="AI532" t="str">
            <v/>
          </cell>
          <cell r="AJ532" t="str">
            <v/>
          </cell>
          <cell r="AK532" t="str">
            <v/>
          </cell>
          <cell r="AL532" t="str">
            <v/>
          </cell>
          <cell r="AM532" t="str">
            <v/>
          </cell>
          <cell r="AN532" t="str">
            <v/>
          </cell>
          <cell r="AO532">
            <v>1258</v>
          </cell>
          <cell r="AQ532" t="str">
            <v/>
          </cell>
          <cell r="AR532" t="str">
            <v/>
          </cell>
          <cell r="AS532" t="str">
            <v/>
          </cell>
          <cell r="AU532" t="str">
            <v/>
          </cell>
          <cell r="AV532" t="str">
            <v/>
          </cell>
          <cell r="AW532" t="str">
            <v/>
          </cell>
          <cell r="AX532" t="str">
            <v/>
          </cell>
          <cell r="AY532" t="str">
            <v/>
          </cell>
          <cell r="AZ532" t="str">
            <v/>
          </cell>
          <cell r="BA532" t="str">
            <v/>
          </cell>
          <cell r="BB532" t="str">
            <v/>
          </cell>
          <cell r="BC532" t="str">
            <v/>
          </cell>
          <cell r="BD532" t="str">
            <v/>
          </cell>
          <cell r="BE532" t="str">
            <v/>
          </cell>
          <cell r="BF532" t="str">
            <v/>
          </cell>
          <cell r="BG532" t="str">
            <v/>
          </cell>
          <cell r="BH532" t="str">
            <v/>
          </cell>
          <cell r="BI532" t="str">
            <v/>
          </cell>
          <cell r="BJ532" t="str">
            <v/>
          </cell>
        </row>
        <row r="533">
          <cell r="A533" t="str">
            <v>RV5</v>
          </cell>
          <cell r="B533" t="str">
            <v>Q07</v>
          </cell>
          <cell r="C533" t="str">
            <v/>
          </cell>
          <cell r="D533" t="str">
            <v/>
          </cell>
          <cell r="E533" t="str">
            <v/>
          </cell>
          <cell r="F533" t="str">
            <v/>
          </cell>
          <cell r="G533" t="str">
            <v/>
          </cell>
          <cell r="H533" t="str">
            <v/>
          </cell>
          <cell r="J533" t="str">
            <v/>
          </cell>
          <cell r="K533" t="str">
            <v/>
          </cell>
          <cell r="L533" t="str">
            <v/>
          </cell>
          <cell r="M533" t="str">
            <v/>
          </cell>
          <cell r="N533" t="str">
            <v/>
          </cell>
          <cell r="Q533" t="str">
            <v/>
          </cell>
          <cell r="R533" t="str">
            <v/>
          </cell>
          <cell r="S533" t="str">
            <v/>
          </cell>
          <cell r="X533" t="str">
            <v/>
          </cell>
          <cell r="Y533" t="str">
            <v/>
          </cell>
          <cell r="Z533" t="str">
            <v/>
          </cell>
          <cell r="AB533" t="str">
            <v/>
          </cell>
          <cell r="AD533" t="str">
            <v/>
          </cell>
          <cell r="AE533" t="str">
            <v/>
          </cell>
          <cell r="AF533" t="str">
            <v/>
          </cell>
          <cell r="AG533">
            <v>0</v>
          </cell>
          <cell r="AH533" t="str">
            <v/>
          </cell>
          <cell r="AI533" t="str">
            <v/>
          </cell>
          <cell r="AJ533" t="str">
            <v/>
          </cell>
          <cell r="AK533" t="str">
            <v/>
          </cell>
          <cell r="AL533" t="str">
            <v/>
          </cell>
          <cell r="AM533" t="str">
            <v/>
          </cell>
          <cell r="AN533" t="str">
            <v/>
          </cell>
          <cell r="AO533">
            <v>719</v>
          </cell>
          <cell r="AQ533" t="str">
            <v/>
          </cell>
          <cell r="AR533" t="str">
            <v/>
          </cell>
          <cell r="AS533" t="str">
            <v/>
          </cell>
          <cell r="AU533" t="str">
            <v/>
          </cell>
          <cell r="AV533" t="str">
            <v/>
          </cell>
          <cell r="AW533" t="str">
            <v/>
          </cell>
          <cell r="AX533" t="str">
            <v/>
          </cell>
          <cell r="AY533" t="str">
            <v/>
          </cell>
          <cell r="AZ533" t="str">
            <v/>
          </cell>
          <cell r="BA533" t="str">
            <v/>
          </cell>
          <cell r="BB533" t="str">
            <v/>
          </cell>
          <cell r="BC533" t="str">
            <v/>
          </cell>
          <cell r="BD533" t="str">
            <v/>
          </cell>
          <cell r="BE533" t="str">
            <v/>
          </cell>
          <cell r="BF533" t="str">
            <v/>
          </cell>
          <cell r="BG533" t="str">
            <v/>
          </cell>
          <cell r="BH533" t="str">
            <v/>
          </cell>
          <cell r="BI533" t="str">
            <v/>
          </cell>
          <cell r="BJ533" t="str">
            <v/>
          </cell>
        </row>
        <row r="534">
          <cell r="A534" t="str">
            <v>RV6</v>
          </cell>
          <cell r="B534" t="str">
            <v>Q24</v>
          </cell>
          <cell r="C534">
            <v>0.76577363618714811</v>
          </cell>
          <cell r="D534">
            <v>0.85554926845040824</v>
          </cell>
          <cell r="E534" t="str">
            <v/>
          </cell>
          <cell r="F534" t="str">
            <v/>
          </cell>
          <cell r="G534" t="str">
            <v/>
          </cell>
          <cell r="H534" t="str">
            <v/>
          </cell>
          <cell r="J534" t="str">
            <v/>
          </cell>
          <cell r="K534" t="str">
            <v/>
          </cell>
          <cell r="L534" t="str">
            <v/>
          </cell>
          <cell r="M534" t="str">
            <v/>
          </cell>
          <cell r="N534" t="str">
            <v/>
          </cell>
          <cell r="Q534" t="str">
            <v/>
          </cell>
          <cell r="R534" t="str">
            <v/>
          </cell>
          <cell r="S534" t="str">
            <v/>
          </cell>
          <cell r="X534" t="str">
            <v/>
          </cell>
          <cell r="Y534" t="str">
            <v/>
          </cell>
          <cell r="Z534" t="str">
            <v/>
          </cell>
          <cell r="AB534" t="str">
            <v/>
          </cell>
          <cell r="AD534" t="str">
            <v/>
          </cell>
          <cell r="AE534" t="str">
            <v/>
          </cell>
          <cell r="AF534" t="str">
            <v/>
          </cell>
          <cell r="AG534" t="str">
            <v/>
          </cell>
          <cell r="AH534" t="str">
            <v/>
          </cell>
          <cell r="AI534" t="str">
            <v/>
          </cell>
          <cell r="AJ534" t="str">
            <v/>
          </cell>
          <cell r="AK534" t="str">
            <v/>
          </cell>
          <cell r="AL534" t="str">
            <v/>
          </cell>
          <cell r="AM534" t="str">
            <v/>
          </cell>
          <cell r="AN534" t="str">
            <v/>
          </cell>
          <cell r="AO534">
            <v>311</v>
          </cell>
          <cell r="AQ534" t="str">
            <v/>
          </cell>
          <cell r="AR534" t="str">
            <v/>
          </cell>
          <cell r="AS534" t="str">
            <v/>
          </cell>
          <cell r="AU534" t="str">
            <v/>
          </cell>
          <cell r="AV534" t="str">
            <v/>
          </cell>
          <cell r="AW534" t="str">
            <v/>
          </cell>
          <cell r="AX534" t="str">
            <v/>
          </cell>
          <cell r="AY534" t="str">
            <v/>
          </cell>
          <cell r="AZ534" t="str">
            <v/>
          </cell>
          <cell r="BA534" t="str">
            <v/>
          </cell>
          <cell r="BB534" t="str">
            <v/>
          </cell>
          <cell r="BC534" t="str">
            <v/>
          </cell>
          <cell r="BD534" t="str">
            <v/>
          </cell>
          <cell r="BE534" t="str">
            <v/>
          </cell>
          <cell r="BF534" t="str">
            <v/>
          </cell>
          <cell r="BG534" t="str">
            <v/>
          </cell>
          <cell r="BH534" t="str">
            <v/>
          </cell>
          <cell r="BI534" t="str">
            <v/>
          </cell>
          <cell r="BJ534" t="str">
            <v/>
          </cell>
        </row>
        <row r="535">
          <cell r="A535" t="str">
            <v>RV7</v>
          </cell>
          <cell r="B535" t="str">
            <v>Q02</v>
          </cell>
          <cell r="C535" t="str">
            <v/>
          </cell>
          <cell r="D535" t="str">
            <v/>
          </cell>
          <cell r="E535" t="str">
            <v/>
          </cell>
          <cell r="F535" t="str">
            <v/>
          </cell>
          <cell r="G535" t="str">
            <v/>
          </cell>
          <cell r="H535" t="str">
            <v/>
          </cell>
          <cell r="J535" t="str">
            <v/>
          </cell>
          <cell r="K535" t="str">
            <v/>
          </cell>
          <cell r="L535" t="str">
            <v/>
          </cell>
          <cell r="M535" t="str">
            <v/>
          </cell>
          <cell r="N535" t="str">
            <v/>
          </cell>
          <cell r="Q535" t="str">
            <v/>
          </cell>
          <cell r="R535" t="str">
            <v/>
          </cell>
          <cell r="S535" t="str">
            <v/>
          </cell>
          <cell r="X535" t="str">
            <v/>
          </cell>
          <cell r="Y535" t="str">
            <v/>
          </cell>
          <cell r="Z535" t="str">
            <v/>
          </cell>
          <cell r="AB535" t="str">
            <v/>
          </cell>
          <cell r="AD535" t="str">
            <v/>
          </cell>
          <cell r="AE535" t="str">
            <v/>
          </cell>
          <cell r="AF535" t="str">
            <v/>
          </cell>
          <cell r="AG535">
            <v>0</v>
          </cell>
          <cell r="AH535" t="str">
            <v/>
          </cell>
          <cell r="AI535" t="str">
            <v/>
          </cell>
          <cell r="AJ535" t="str">
            <v/>
          </cell>
          <cell r="AK535" t="str">
            <v/>
          </cell>
          <cell r="AL535" t="str">
            <v/>
          </cell>
          <cell r="AM535" t="str">
            <v/>
          </cell>
          <cell r="AN535" t="str">
            <v/>
          </cell>
          <cell r="AO535">
            <v>1250</v>
          </cell>
          <cell r="AQ535" t="str">
            <v/>
          </cell>
          <cell r="AR535" t="str">
            <v/>
          </cell>
          <cell r="AS535" t="str">
            <v/>
          </cell>
          <cell r="AU535" t="str">
            <v/>
          </cell>
          <cell r="AV535" t="str">
            <v/>
          </cell>
          <cell r="AW535" t="str">
            <v/>
          </cell>
          <cell r="AX535" t="str">
            <v/>
          </cell>
          <cell r="AY535" t="str">
            <v/>
          </cell>
          <cell r="AZ535" t="str">
            <v/>
          </cell>
          <cell r="BA535" t="str">
            <v/>
          </cell>
          <cell r="BB535" t="str">
            <v/>
          </cell>
          <cell r="BC535" t="str">
            <v/>
          </cell>
          <cell r="BD535" t="str">
            <v/>
          </cell>
          <cell r="BE535" t="str">
            <v/>
          </cell>
          <cell r="BF535" t="str">
            <v/>
          </cell>
          <cell r="BG535" t="str">
            <v/>
          </cell>
          <cell r="BH535" t="str">
            <v/>
          </cell>
          <cell r="BI535" t="str">
            <v/>
          </cell>
          <cell r="BJ535" t="str">
            <v/>
          </cell>
        </row>
        <row r="536">
          <cell r="A536" t="str">
            <v>RV8</v>
          </cell>
          <cell r="B536" t="str">
            <v>Q04</v>
          </cell>
          <cell r="C536" t="str">
            <v/>
          </cell>
          <cell r="D536" t="str">
            <v/>
          </cell>
          <cell r="E536">
            <v>0.95961766868389797</v>
          </cell>
          <cell r="F536" t="str">
            <v/>
          </cell>
          <cell r="G536" t="str">
            <v/>
          </cell>
          <cell r="H536" t="str">
            <v/>
          </cell>
          <cell r="J536" t="str">
            <v/>
          </cell>
          <cell r="K536" t="str">
            <v/>
          </cell>
          <cell r="L536" t="str">
            <v/>
          </cell>
          <cell r="M536">
            <v>5759</v>
          </cell>
          <cell r="N536" t="str">
            <v/>
          </cell>
          <cell r="Q536">
            <v>1</v>
          </cell>
          <cell r="R536">
            <v>1</v>
          </cell>
          <cell r="S536" t="str">
            <v/>
          </cell>
          <cell r="X536" t="str">
            <v/>
          </cell>
          <cell r="Y536" t="str">
            <v/>
          </cell>
          <cell r="Z536" t="str">
            <v/>
          </cell>
          <cell r="AB536">
            <v>1</v>
          </cell>
          <cell r="AD536" t="str">
            <v/>
          </cell>
          <cell r="AE536" t="str">
            <v/>
          </cell>
          <cell r="AF536" t="str">
            <v/>
          </cell>
          <cell r="AG536">
            <v>3.9884393063583816E-2</v>
          </cell>
          <cell r="AH536">
            <v>4.333333333333333</v>
          </cell>
          <cell r="AI536" t="str">
            <v/>
          </cell>
          <cell r="AJ536" t="str">
            <v/>
          </cell>
          <cell r="AK536" t="str">
            <v/>
          </cell>
          <cell r="AL536" t="str">
            <v/>
          </cell>
          <cell r="AM536" t="str">
            <v/>
          </cell>
          <cell r="AN536" t="str">
            <v/>
          </cell>
          <cell r="AO536">
            <v>-24064</v>
          </cell>
          <cell r="AQ536" t="str">
            <v/>
          </cell>
          <cell r="AR536" t="str">
            <v/>
          </cell>
          <cell r="AS536" t="str">
            <v/>
          </cell>
          <cell r="AU536" t="str">
            <v/>
          </cell>
          <cell r="AV536" t="str">
            <v/>
          </cell>
          <cell r="AW536" t="str">
            <v/>
          </cell>
          <cell r="AX536" t="str">
            <v/>
          </cell>
          <cell r="AY536" t="str">
            <v/>
          </cell>
          <cell r="AZ536" t="str">
            <v/>
          </cell>
          <cell r="BA536" t="str">
            <v/>
          </cell>
          <cell r="BB536" t="str">
            <v/>
          </cell>
          <cell r="BC536" t="str">
            <v/>
          </cell>
          <cell r="BD536" t="str">
            <v/>
          </cell>
          <cell r="BE536" t="str">
            <v/>
          </cell>
          <cell r="BF536" t="str">
            <v/>
          </cell>
          <cell r="BG536" t="str">
            <v/>
          </cell>
          <cell r="BH536" t="str">
            <v/>
          </cell>
          <cell r="BI536" t="str">
            <v/>
          </cell>
          <cell r="BJ536" t="str">
            <v/>
          </cell>
        </row>
        <row r="537">
          <cell r="A537" t="str">
            <v>RV9</v>
          </cell>
          <cell r="B537" t="str">
            <v>Q11</v>
          </cell>
          <cell r="C537" t="str">
            <v/>
          </cell>
          <cell r="D537" t="str">
            <v/>
          </cell>
          <cell r="E537" t="str">
            <v/>
          </cell>
          <cell r="F537" t="str">
            <v/>
          </cell>
          <cell r="G537" t="str">
            <v/>
          </cell>
          <cell r="H537" t="str">
            <v/>
          </cell>
          <cell r="J537" t="str">
            <v/>
          </cell>
          <cell r="K537" t="str">
            <v/>
          </cell>
          <cell r="L537" t="str">
            <v/>
          </cell>
          <cell r="M537" t="str">
            <v/>
          </cell>
          <cell r="N537" t="str">
            <v/>
          </cell>
          <cell r="Q537">
            <v>0</v>
          </cell>
          <cell r="R537">
            <v>1</v>
          </cell>
          <cell r="S537" t="str">
            <v/>
          </cell>
          <cell r="X537" t="str">
            <v/>
          </cell>
          <cell r="Y537" t="str">
            <v/>
          </cell>
          <cell r="Z537" t="str">
            <v/>
          </cell>
          <cell r="AB537" t="str">
            <v/>
          </cell>
          <cell r="AD537" t="str">
            <v/>
          </cell>
          <cell r="AE537" t="str">
            <v/>
          </cell>
          <cell r="AF537" t="str">
            <v/>
          </cell>
          <cell r="AG537">
            <v>0</v>
          </cell>
          <cell r="AH537" t="str">
            <v/>
          </cell>
          <cell r="AI537" t="str">
            <v/>
          </cell>
          <cell r="AJ537" t="str">
            <v/>
          </cell>
          <cell r="AK537" t="str">
            <v/>
          </cell>
          <cell r="AL537" t="str">
            <v/>
          </cell>
          <cell r="AM537" t="str">
            <v/>
          </cell>
          <cell r="AN537" t="str">
            <v/>
          </cell>
          <cell r="AO537">
            <v>3</v>
          </cell>
          <cell r="AQ537" t="str">
            <v/>
          </cell>
          <cell r="AR537" t="str">
            <v/>
          </cell>
          <cell r="AS537" t="str">
            <v/>
          </cell>
          <cell r="AU537" t="str">
            <v/>
          </cell>
          <cell r="AV537" t="str">
            <v/>
          </cell>
          <cell r="AW537" t="str">
            <v/>
          </cell>
          <cell r="AX537" t="str">
            <v/>
          </cell>
          <cell r="AY537" t="str">
            <v/>
          </cell>
          <cell r="AZ537" t="str">
            <v/>
          </cell>
          <cell r="BA537" t="str">
            <v/>
          </cell>
          <cell r="BB537" t="str">
            <v/>
          </cell>
          <cell r="BC537" t="str">
            <v/>
          </cell>
          <cell r="BD537" t="str">
            <v/>
          </cell>
          <cell r="BE537" t="str">
            <v/>
          </cell>
          <cell r="BF537" t="str">
            <v/>
          </cell>
          <cell r="BG537" t="str">
            <v/>
          </cell>
          <cell r="BH537" t="str">
            <v/>
          </cell>
          <cell r="BI537" t="str">
            <v/>
          </cell>
          <cell r="BJ537" t="str">
            <v/>
          </cell>
        </row>
        <row r="538">
          <cell r="A538" t="str">
            <v>RVJ</v>
          </cell>
          <cell r="B538" t="str">
            <v>Q20</v>
          </cell>
          <cell r="C538" t="str">
            <v/>
          </cell>
          <cell r="D538" t="str">
            <v/>
          </cell>
          <cell r="E538">
            <v>0.96478143774601199</v>
          </cell>
          <cell r="F538" t="str">
            <v/>
          </cell>
          <cell r="G538" t="str">
            <v/>
          </cell>
          <cell r="H538" t="str">
            <v/>
          </cell>
          <cell r="J538" t="str">
            <v/>
          </cell>
          <cell r="K538" t="str">
            <v/>
          </cell>
          <cell r="L538" t="str">
            <v/>
          </cell>
          <cell r="M538">
            <v>9807</v>
          </cell>
          <cell r="N538" t="str">
            <v/>
          </cell>
          <cell r="Q538">
            <v>1</v>
          </cell>
          <cell r="R538">
            <v>1</v>
          </cell>
          <cell r="S538" t="str">
            <v/>
          </cell>
          <cell r="X538" t="str">
            <v/>
          </cell>
          <cell r="Y538" t="str">
            <v/>
          </cell>
          <cell r="Z538" t="str">
            <v/>
          </cell>
          <cell r="AB538">
            <v>0.95108695652173914</v>
          </cell>
          <cell r="AD538" t="str">
            <v/>
          </cell>
          <cell r="AE538" t="str">
            <v/>
          </cell>
          <cell r="AF538" t="str">
            <v/>
          </cell>
          <cell r="AG538">
            <v>1.8893617021276597E-2</v>
          </cell>
          <cell r="AH538">
            <v>9.3333333333333339</v>
          </cell>
          <cell r="AI538" t="str">
            <v/>
          </cell>
          <cell r="AJ538" t="str">
            <v/>
          </cell>
          <cell r="AK538" t="str">
            <v/>
          </cell>
          <cell r="AL538" t="str">
            <v/>
          </cell>
          <cell r="AM538" t="str">
            <v/>
          </cell>
          <cell r="AN538" t="str">
            <v/>
          </cell>
          <cell r="AO538">
            <v>1480</v>
          </cell>
          <cell r="AQ538" t="str">
            <v/>
          </cell>
          <cell r="AR538" t="str">
            <v/>
          </cell>
          <cell r="AS538" t="str">
            <v/>
          </cell>
          <cell r="AU538" t="str">
            <v/>
          </cell>
          <cell r="AV538" t="str">
            <v/>
          </cell>
          <cell r="AW538" t="str">
            <v/>
          </cell>
          <cell r="AX538" t="str">
            <v/>
          </cell>
          <cell r="AY538" t="str">
            <v/>
          </cell>
          <cell r="AZ538" t="str">
            <v/>
          </cell>
          <cell r="BA538" t="str">
            <v/>
          </cell>
          <cell r="BB538" t="str">
            <v/>
          </cell>
          <cell r="BC538" t="str">
            <v/>
          </cell>
          <cell r="BD538" t="str">
            <v/>
          </cell>
          <cell r="BE538" t="str">
            <v/>
          </cell>
          <cell r="BF538" t="str">
            <v/>
          </cell>
          <cell r="BG538" t="str">
            <v/>
          </cell>
          <cell r="BH538" t="str">
            <v/>
          </cell>
          <cell r="BI538" t="str">
            <v/>
          </cell>
          <cell r="BJ538" t="str">
            <v/>
          </cell>
        </row>
        <row r="539">
          <cell r="A539" t="str">
            <v>RVK</v>
          </cell>
          <cell r="B539" t="str">
            <v>Q09</v>
          </cell>
          <cell r="C539">
            <v>0.79778526721232546</v>
          </cell>
          <cell r="D539">
            <v>0.96495720242885363</v>
          </cell>
          <cell r="E539" t="str">
            <v/>
          </cell>
          <cell r="F539" t="str">
            <v/>
          </cell>
          <cell r="G539" t="str">
            <v/>
          </cell>
          <cell r="H539" t="str">
            <v/>
          </cell>
          <cell r="J539" t="str">
            <v/>
          </cell>
          <cell r="K539" t="str">
            <v/>
          </cell>
          <cell r="L539" t="str">
            <v/>
          </cell>
          <cell r="M539" t="str">
            <v/>
          </cell>
          <cell r="N539" t="str">
            <v/>
          </cell>
          <cell r="Q539" t="str">
            <v/>
          </cell>
          <cell r="R539" t="str">
            <v/>
          </cell>
          <cell r="S539" t="str">
            <v/>
          </cell>
          <cell r="X539" t="str">
            <v/>
          </cell>
          <cell r="Y539" t="str">
            <v/>
          </cell>
          <cell r="Z539" t="str">
            <v/>
          </cell>
          <cell r="AB539" t="str">
            <v/>
          </cell>
          <cell r="AD539" t="str">
            <v/>
          </cell>
          <cell r="AE539" t="str">
            <v/>
          </cell>
          <cell r="AF539" t="str">
            <v/>
          </cell>
          <cell r="AG539" t="str">
            <v/>
          </cell>
          <cell r="AH539" t="str">
            <v/>
          </cell>
          <cell r="AI539" t="str">
            <v/>
          </cell>
          <cell r="AJ539" t="str">
            <v/>
          </cell>
          <cell r="AK539" t="str">
            <v/>
          </cell>
          <cell r="AL539" t="str">
            <v/>
          </cell>
          <cell r="AM539" t="str">
            <v/>
          </cell>
          <cell r="AN539" t="str">
            <v/>
          </cell>
          <cell r="AO539">
            <v>554</v>
          </cell>
          <cell r="AQ539" t="str">
            <v/>
          </cell>
          <cell r="AR539" t="str">
            <v/>
          </cell>
          <cell r="AS539" t="str">
            <v/>
          </cell>
          <cell r="AU539" t="str">
            <v/>
          </cell>
          <cell r="AV539" t="str">
            <v/>
          </cell>
          <cell r="AW539" t="str">
            <v/>
          </cell>
          <cell r="AX539" t="str">
            <v/>
          </cell>
          <cell r="AY539" t="str">
            <v/>
          </cell>
          <cell r="AZ539" t="str">
            <v/>
          </cell>
          <cell r="BA539" t="str">
            <v/>
          </cell>
          <cell r="BB539" t="str">
            <v/>
          </cell>
          <cell r="BC539" t="str">
            <v/>
          </cell>
          <cell r="BD539" t="str">
            <v/>
          </cell>
          <cell r="BE539" t="str">
            <v/>
          </cell>
          <cell r="BF539" t="str">
            <v/>
          </cell>
          <cell r="BG539" t="str">
            <v/>
          </cell>
          <cell r="BH539" t="str">
            <v/>
          </cell>
          <cell r="BI539" t="str">
            <v/>
          </cell>
          <cell r="BJ539" t="str">
            <v/>
          </cell>
        </row>
        <row r="540">
          <cell r="A540" t="str">
            <v>RVL</v>
          </cell>
          <cell r="B540" t="str">
            <v>Q05</v>
          </cell>
          <cell r="C540" t="str">
            <v/>
          </cell>
          <cell r="D540" t="str">
            <v/>
          </cell>
          <cell r="E540">
            <v>0.87286936603112575</v>
          </cell>
          <cell r="F540" t="str">
            <v/>
          </cell>
          <cell r="G540" t="str">
            <v/>
          </cell>
          <cell r="H540" t="str">
            <v/>
          </cell>
          <cell r="J540" t="str">
            <v/>
          </cell>
          <cell r="K540" t="str">
            <v/>
          </cell>
          <cell r="L540" t="str">
            <v/>
          </cell>
          <cell r="M540">
            <v>6377</v>
          </cell>
          <cell r="N540" t="str">
            <v/>
          </cell>
          <cell r="Q540">
            <v>0.98991288399816602</v>
          </cell>
          <cell r="R540">
            <v>0.8791377983063895</v>
          </cell>
          <cell r="S540" t="str">
            <v/>
          </cell>
          <cell r="X540" t="str">
            <v/>
          </cell>
          <cell r="Y540" t="str">
            <v/>
          </cell>
          <cell r="Z540" t="str">
            <v/>
          </cell>
          <cell r="AB540">
            <v>1</v>
          </cell>
          <cell r="AD540" t="str">
            <v/>
          </cell>
          <cell r="AE540" t="str">
            <v/>
          </cell>
          <cell r="AF540" t="str">
            <v/>
          </cell>
          <cell r="AG540">
            <v>3.6282306163021867E-2</v>
          </cell>
          <cell r="AH540">
            <v>6.666666666666667</v>
          </cell>
          <cell r="AI540" t="str">
            <v/>
          </cell>
          <cell r="AJ540" t="str">
            <v/>
          </cell>
          <cell r="AK540" t="str">
            <v/>
          </cell>
          <cell r="AL540" t="str">
            <v/>
          </cell>
          <cell r="AM540" t="str">
            <v/>
          </cell>
          <cell r="AN540" t="str">
            <v/>
          </cell>
          <cell r="AO540">
            <v>-8994</v>
          </cell>
          <cell r="AQ540" t="str">
            <v/>
          </cell>
          <cell r="AR540" t="str">
            <v/>
          </cell>
          <cell r="AS540" t="str">
            <v/>
          </cell>
          <cell r="AU540" t="str">
            <v/>
          </cell>
          <cell r="AV540" t="str">
            <v/>
          </cell>
          <cell r="AW540" t="str">
            <v/>
          </cell>
          <cell r="AX540" t="str">
            <v/>
          </cell>
          <cell r="AY540" t="str">
            <v/>
          </cell>
          <cell r="AZ540" t="str">
            <v/>
          </cell>
          <cell r="BA540" t="str">
            <v/>
          </cell>
          <cell r="BB540" t="str">
            <v/>
          </cell>
          <cell r="BC540" t="str">
            <v/>
          </cell>
          <cell r="BD540" t="str">
            <v/>
          </cell>
          <cell r="BE540" t="str">
            <v/>
          </cell>
          <cell r="BF540" t="str">
            <v/>
          </cell>
          <cell r="BG540" t="str">
            <v/>
          </cell>
          <cell r="BH540" t="str">
            <v/>
          </cell>
          <cell r="BI540" t="str">
            <v/>
          </cell>
          <cell r="BJ540" t="str">
            <v/>
          </cell>
        </row>
        <row r="541">
          <cell r="A541" t="str">
            <v>RVN</v>
          </cell>
          <cell r="B541" t="str">
            <v>Q20</v>
          </cell>
          <cell r="C541" t="str">
            <v/>
          </cell>
          <cell r="D541" t="str">
            <v/>
          </cell>
          <cell r="E541" t="str">
            <v/>
          </cell>
          <cell r="F541" t="str">
            <v/>
          </cell>
          <cell r="G541" t="str">
            <v/>
          </cell>
          <cell r="H541" t="str">
            <v/>
          </cell>
          <cell r="J541" t="str">
            <v/>
          </cell>
          <cell r="K541" t="str">
            <v/>
          </cell>
          <cell r="L541" t="str">
            <v/>
          </cell>
          <cell r="M541" t="str">
            <v/>
          </cell>
          <cell r="N541" t="str">
            <v/>
          </cell>
          <cell r="Q541" t="str">
            <v/>
          </cell>
          <cell r="R541" t="str">
            <v/>
          </cell>
          <cell r="S541" t="str">
            <v/>
          </cell>
          <cell r="X541" t="str">
            <v/>
          </cell>
          <cell r="Y541" t="str">
            <v/>
          </cell>
          <cell r="Z541" t="str">
            <v/>
          </cell>
          <cell r="AB541" t="str">
            <v/>
          </cell>
          <cell r="AD541" t="str">
            <v/>
          </cell>
          <cell r="AE541" t="str">
            <v/>
          </cell>
          <cell r="AF541" t="str">
            <v/>
          </cell>
          <cell r="AG541" t="str">
            <v/>
          </cell>
          <cell r="AH541" t="str">
            <v/>
          </cell>
          <cell r="AI541" t="str">
            <v/>
          </cell>
          <cell r="AJ541" t="str">
            <v/>
          </cell>
          <cell r="AK541" t="str">
            <v/>
          </cell>
          <cell r="AL541" t="str">
            <v/>
          </cell>
          <cell r="AM541" t="str">
            <v/>
          </cell>
          <cell r="AN541" t="str">
            <v/>
          </cell>
          <cell r="AO541">
            <v>-2789</v>
          </cell>
          <cell r="AQ541" t="str">
            <v/>
          </cell>
          <cell r="AR541" t="str">
            <v/>
          </cell>
          <cell r="AS541" t="str">
            <v/>
          </cell>
          <cell r="AU541" t="str">
            <v/>
          </cell>
          <cell r="AV541" t="str">
            <v/>
          </cell>
          <cell r="AW541" t="str">
            <v/>
          </cell>
          <cell r="AX541" t="str">
            <v/>
          </cell>
          <cell r="AY541" t="str">
            <v/>
          </cell>
          <cell r="AZ541" t="str">
            <v/>
          </cell>
          <cell r="BA541" t="str">
            <v/>
          </cell>
          <cell r="BB541" t="str">
            <v/>
          </cell>
          <cell r="BC541" t="str">
            <v/>
          </cell>
          <cell r="BD541" t="str">
            <v/>
          </cell>
          <cell r="BE541" t="str">
            <v/>
          </cell>
          <cell r="BF541" t="str">
            <v/>
          </cell>
          <cell r="BG541" t="str">
            <v/>
          </cell>
          <cell r="BH541" t="str">
            <v/>
          </cell>
          <cell r="BI541" t="str">
            <v/>
          </cell>
          <cell r="BJ541" t="str">
            <v/>
          </cell>
        </row>
        <row r="542">
          <cell r="A542" t="str">
            <v>RVR</v>
          </cell>
          <cell r="B542" t="str">
            <v>Q08</v>
          </cell>
          <cell r="C542" t="str">
            <v/>
          </cell>
          <cell r="D542" t="str">
            <v/>
          </cell>
          <cell r="E542">
            <v>0.96304634733328154</v>
          </cell>
          <cell r="F542" t="str">
            <v/>
          </cell>
          <cell r="G542" t="str">
            <v/>
          </cell>
          <cell r="H542" t="str">
            <v/>
          </cell>
          <cell r="J542" t="str">
            <v/>
          </cell>
          <cell r="K542" t="str">
            <v/>
          </cell>
          <cell r="L542" t="str">
            <v/>
          </cell>
          <cell r="M542">
            <v>5544</v>
          </cell>
          <cell r="N542" t="str">
            <v/>
          </cell>
          <cell r="Q542">
            <v>1</v>
          </cell>
          <cell r="R542">
            <v>1</v>
          </cell>
          <cell r="S542" t="str">
            <v/>
          </cell>
          <cell r="X542" t="str">
            <v/>
          </cell>
          <cell r="Y542" t="str">
            <v/>
          </cell>
          <cell r="Z542" t="str">
            <v/>
          </cell>
          <cell r="AB542">
            <v>1</v>
          </cell>
          <cell r="AD542" t="str">
            <v/>
          </cell>
          <cell r="AE542" t="str">
            <v/>
          </cell>
          <cell r="AF542" t="str">
            <v/>
          </cell>
          <cell r="AG542">
            <v>3.8479809976247031E-2</v>
          </cell>
          <cell r="AH542">
            <v>6.333333333333333</v>
          </cell>
          <cell r="AI542" t="str">
            <v/>
          </cell>
          <cell r="AJ542" t="str">
            <v/>
          </cell>
          <cell r="AK542" t="str">
            <v/>
          </cell>
          <cell r="AL542" t="str">
            <v/>
          </cell>
          <cell r="AM542" t="str">
            <v/>
          </cell>
          <cell r="AN542" t="str">
            <v/>
          </cell>
          <cell r="AO542">
            <v>229</v>
          </cell>
          <cell r="AQ542" t="str">
            <v/>
          </cell>
          <cell r="AR542" t="str">
            <v/>
          </cell>
          <cell r="AS542" t="str">
            <v/>
          </cell>
          <cell r="AU542" t="str">
            <v/>
          </cell>
          <cell r="AV542" t="str">
            <v/>
          </cell>
          <cell r="AW542" t="str">
            <v/>
          </cell>
          <cell r="AX542" t="str">
            <v/>
          </cell>
          <cell r="AY542" t="str">
            <v/>
          </cell>
          <cell r="AZ542" t="str">
            <v/>
          </cell>
          <cell r="BA542" t="str">
            <v/>
          </cell>
          <cell r="BB542" t="str">
            <v/>
          </cell>
          <cell r="BC542" t="str">
            <v/>
          </cell>
          <cell r="BD542" t="str">
            <v/>
          </cell>
          <cell r="BE542" t="str">
            <v/>
          </cell>
          <cell r="BF542" t="str">
            <v/>
          </cell>
          <cell r="BG542" t="str">
            <v/>
          </cell>
          <cell r="BH542" t="str">
            <v/>
          </cell>
          <cell r="BI542" t="str">
            <v/>
          </cell>
          <cell r="BJ542" t="str">
            <v/>
          </cell>
        </row>
        <row r="543">
          <cell r="A543" t="str">
            <v>RVR1</v>
          </cell>
          <cell r="B543" t="str">
            <v>Q08</v>
          </cell>
          <cell r="C543" t="str">
            <v/>
          </cell>
          <cell r="D543" t="str">
            <v/>
          </cell>
          <cell r="E543" t="str">
            <v/>
          </cell>
          <cell r="J543" t="str">
            <v/>
          </cell>
          <cell r="K543" t="str">
            <v/>
          </cell>
          <cell r="L543" t="str">
            <v/>
          </cell>
          <cell r="M543" t="str">
            <v/>
          </cell>
          <cell r="Q543" t="str">
            <v/>
          </cell>
          <cell r="R543" t="str">
            <v/>
          </cell>
          <cell r="X543" t="str">
            <v/>
          </cell>
          <cell r="Y543" t="str">
            <v/>
          </cell>
          <cell r="Z543" t="str">
            <v/>
          </cell>
          <cell r="AB543" t="str">
            <v/>
          </cell>
          <cell r="AD543" t="str">
            <v/>
          </cell>
          <cell r="AE543" t="str">
            <v/>
          </cell>
          <cell r="AF543" t="str">
            <v/>
          </cell>
          <cell r="AG543">
            <v>4.6770601336302897E-2</v>
          </cell>
          <cell r="AH543" t="str">
            <v/>
          </cell>
          <cell r="AI543" t="str">
            <v/>
          </cell>
          <cell r="AJ543" t="str">
            <v/>
          </cell>
          <cell r="AK543" t="str">
            <v/>
          </cell>
          <cell r="AL543" t="str">
            <v/>
          </cell>
          <cell r="AM543" t="str">
            <v/>
          </cell>
          <cell r="AN543" t="str">
            <v/>
          </cell>
          <cell r="AO543" t="str">
            <v/>
          </cell>
          <cell r="AS543" t="str">
            <v/>
          </cell>
          <cell r="BB543" t="str">
            <v/>
          </cell>
          <cell r="BC543" t="str">
            <v/>
          </cell>
          <cell r="BD543" t="str">
            <v/>
          </cell>
          <cell r="BE543" t="str">
            <v/>
          </cell>
          <cell r="BF543" t="str">
            <v/>
          </cell>
          <cell r="BG543" t="str">
            <v/>
          </cell>
          <cell r="BH543" t="str">
            <v/>
          </cell>
          <cell r="BI543" t="str">
            <v/>
          </cell>
          <cell r="BJ543" t="str">
            <v/>
          </cell>
        </row>
        <row r="544">
          <cell r="A544" t="str">
            <v>RVV</v>
          </cell>
          <cell r="B544" t="str">
            <v>Q18</v>
          </cell>
          <cell r="C544" t="str">
            <v/>
          </cell>
          <cell r="D544" t="str">
            <v/>
          </cell>
          <cell r="E544">
            <v>0.98805114111602343</v>
          </cell>
          <cell r="F544" t="str">
            <v/>
          </cell>
          <cell r="G544" t="str">
            <v/>
          </cell>
          <cell r="H544" t="str">
            <v/>
          </cell>
          <cell r="J544" t="str">
            <v/>
          </cell>
          <cell r="K544" t="str">
            <v/>
          </cell>
          <cell r="L544" t="str">
            <v/>
          </cell>
          <cell r="M544">
            <v>9140</v>
          </cell>
          <cell r="N544" t="str">
            <v/>
          </cell>
          <cell r="Q544">
            <v>0.99156582324899156</v>
          </cell>
          <cell r="R544">
            <v>1</v>
          </cell>
          <cell r="S544" t="str">
            <v/>
          </cell>
          <cell r="X544" t="str">
            <v/>
          </cell>
          <cell r="Y544" t="str">
            <v/>
          </cell>
          <cell r="Z544" t="str">
            <v/>
          </cell>
          <cell r="AB544">
            <v>0.89261744966442957</v>
          </cell>
          <cell r="AD544" t="str">
            <v/>
          </cell>
          <cell r="AE544" t="str">
            <v/>
          </cell>
          <cell r="AF544" t="str">
            <v/>
          </cell>
          <cell r="AG544">
            <v>4.0695016003657977E-2</v>
          </cell>
          <cell r="AH544">
            <v>5.333333333333333</v>
          </cell>
          <cell r="AI544" t="str">
            <v/>
          </cell>
          <cell r="AJ544" t="str">
            <v/>
          </cell>
          <cell r="AK544" t="str">
            <v/>
          </cell>
          <cell r="AL544" t="str">
            <v/>
          </cell>
          <cell r="AM544" t="str">
            <v/>
          </cell>
          <cell r="AN544" t="str">
            <v/>
          </cell>
          <cell r="AO544">
            <v>-2606</v>
          </cell>
          <cell r="AQ544" t="str">
            <v/>
          </cell>
          <cell r="AR544" t="str">
            <v/>
          </cell>
          <cell r="AS544" t="str">
            <v/>
          </cell>
          <cell r="AU544" t="str">
            <v/>
          </cell>
          <cell r="AV544" t="str">
            <v/>
          </cell>
          <cell r="AW544" t="str">
            <v/>
          </cell>
          <cell r="AX544" t="str">
            <v/>
          </cell>
          <cell r="AY544" t="str">
            <v/>
          </cell>
          <cell r="AZ544" t="str">
            <v/>
          </cell>
          <cell r="BA544" t="str">
            <v/>
          </cell>
          <cell r="BB544" t="str">
            <v/>
          </cell>
          <cell r="BC544" t="str">
            <v/>
          </cell>
          <cell r="BD544" t="str">
            <v/>
          </cell>
          <cell r="BE544" t="str">
            <v/>
          </cell>
          <cell r="BF544" t="str">
            <v/>
          </cell>
          <cell r="BG544" t="str">
            <v/>
          </cell>
          <cell r="BH544" t="str">
            <v/>
          </cell>
          <cell r="BI544" t="str">
            <v/>
          </cell>
          <cell r="BJ544" t="str">
            <v/>
          </cell>
        </row>
        <row r="545">
          <cell r="A545" t="str">
            <v>RVW</v>
          </cell>
          <cell r="B545" t="str">
            <v>Q10</v>
          </cell>
          <cell r="C545" t="str">
            <v/>
          </cell>
          <cell r="D545" t="str">
            <v/>
          </cell>
          <cell r="E545">
            <v>0.98357664233576647</v>
          </cell>
          <cell r="F545" t="str">
            <v/>
          </cell>
          <cell r="G545" t="str">
            <v/>
          </cell>
          <cell r="H545" t="str">
            <v/>
          </cell>
          <cell r="J545" t="str">
            <v/>
          </cell>
          <cell r="K545" t="str">
            <v/>
          </cell>
          <cell r="L545" t="str">
            <v/>
          </cell>
          <cell r="M545">
            <v>2993</v>
          </cell>
          <cell r="N545" t="str">
            <v/>
          </cell>
          <cell r="Q545">
            <v>1</v>
          </cell>
          <cell r="R545">
            <v>1</v>
          </cell>
          <cell r="S545" t="str">
            <v/>
          </cell>
          <cell r="X545" t="str">
            <v/>
          </cell>
          <cell r="Y545" t="str">
            <v/>
          </cell>
          <cell r="Z545" t="str">
            <v/>
          </cell>
          <cell r="AB545">
            <v>0.95167286245353155</v>
          </cell>
          <cell r="AD545" t="str">
            <v/>
          </cell>
          <cell r="AE545" t="str">
            <v/>
          </cell>
          <cell r="AF545" t="str">
            <v/>
          </cell>
          <cell r="AG545">
            <v>8.7560386473429959E-3</v>
          </cell>
          <cell r="AH545">
            <v>3.3333333333333335</v>
          </cell>
          <cell r="AI545" t="str">
            <v/>
          </cell>
          <cell r="AJ545" t="str">
            <v/>
          </cell>
          <cell r="AK545" t="str">
            <v/>
          </cell>
          <cell r="AL545" t="str">
            <v/>
          </cell>
          <cell r="AM545" t="str">
            <v/>
          </cell>
          <cell r="AN545" t="str">
            <v/>
          </cell>
          <cell r="AO545">
            <v>-12812</v>
          </cell>
          <cell r="AQ545" t="str">
            <v/>
          </cell>
          <cell r="AR545" t="str">
            <v/>
          </cell>
          <cell r="AS545" t="str">
            <v/>
          </cell>
          <cell r="AU545" t="str">
            <v/>
          </cell>
          <cell r="AV545" t="str">
            <v/>
          </cell>
          <cell r="AW545" t="str">
            <v/>
          </cell>
          <cell r="AX545" t="str">
            <v/>
          </cell>
          <cell r="AY545" t="str">
            <v/>
          </cell>
          <cell r="AZ545" t="str">
            <v/>
          </cell>
          <cell r="BA545" t="str">
            <v/>
          </cell>
          <cell r="BB545" t="str">
            <v/>
          </cell>
          <cell r="BC545" t="str">
            <v/>
          </cell>
          <cell r="BD545" t="str">
            <v/>
          </cell>
          <cell r="BE545" t="str">
            <v/>
          </cell>
          <cell r="BF545" t="str">
            <v/>
          </cell>
          <cell r="BG545" t="str">
            <v/>
          </cell>
          <cell r="BH545" t="str">
            <v/>
          </cell>
          <cell r="BI545" t="str">
            <v/>
          </cell>
          <cell r="BJ545" t="str">
            <v/>
          </cell>
        </row>
        <row r="546">
          <cell r="A546" t="str">
            <v>RVX</v>
          </cell>
          <cell r="B546" t="str">
            <v>Q10</v>
          </cell>
          <cell r="C546" t="str">
            <v/>
          </cell>
          <cell r="D546" t="str">
            <v/>
          </cell>
          <cell r="E546" t="str">
            <v/>
          </cell>
          <cell r="J546" t="str">
            <v/>
          </cell>
          <cell r="K546" t="str">
            <v/>
          </cell>
          <cell r="L546" t="str">
            <v/>
          </cell>
          <cell r="M546">
            <v>0</v>
          </cell>
          <cell r="Q546" t="str">
            <v/>
          </cell>
          <cell r="R546">
            <v>1</v>
          </cell>
          <cell r="X546" t="str">
            <v/>
          </cell>
          <cell r="Y546" t="str">
            <v/>
          </cell>
          <cell r="Z546" t="str">
            <v/>
          </cell>
          <cell r="AB546" t="str">
            <v/>
          </cell>
          <cell r="AD546" t="str">
            <v/>
          </cell>
          <cell r="AE546" t="str">
            <v/>
          </cell>
          <cell r="AF546" t="str">
            <v/>
          </cell>
          <cell r="AG546">
            <v>0</v>
          </cell>
          <cell r="AH546" t="str">
            <v/>
          </cell>
          <cell r="AI546" t="str">
            <v/>
          </cell>
          <cell r="AJ546" t="str">
            <v/>
          </cell>
          <cell r="AK546" t="str">
            <v/>
          </cell>
          <cell r="AL546" t="str">
            <v/>
          </cell>
          <cell r="AM546" t="str">
            <v/>
          </cell>
          <cell r="AN546" t="str">
            <v/>
          </cell>
          <cell r="AO546">
            <v>315</v>
          </cell>
          <cell r="AS546" t="str">
            <v/>
          </cell>
          <cell r="BB546" t="str">
            <v/>
          </cell>
          <cell r="BC546" t="str">
            <v/>
          </cell>
          <cell r="BD546" t="str">
            <v/>
          </cell>
          <cell r="BE546" t="str">
            <v/>
          </cell>
          <cell r="BF546" t="str">
            <v/>
          </cell>
          <cell r="BG546" t="str">
            <v/>
          </cell>
          <cell r="BH546" t="str">
            <v/>
          </cell>
          <cell r="BI546" t="str">
            <v/>
          </cell>
          <cell r="BJ546" t="str">
            <v/>
          </cell>
        </row>
        <row r="547">
          <cell r="A547" t="str">
            <v>RVY</v>
          </cell>
          <cell r="B547" t="str">
            <v>Q15</v>
          </cell>
          <cell r="C547" t="str">
            <v/>
          </cell>
          <cell r="D547" t="str">
            <v/>
          </cell>
          <cell r="E547">
            <v>0.98616132651789057</v>
          </cell>
          <cell r="F547" t="str">
            <v/>
          </cell>
          <cell r="G547" t="str">
            <v/>
          </cell>
          <cell r="H547" t="str">
            <v/>
          </cell>
          <cell r="J547" t="str">
            <v/>
          </cell>
          <cell r="K547" t="str">
            <v/>
          </cell>
          <cell r="L547" t="str">
            <v/>
          </cell>
          <cell r="M547">
            <v>3048</v>
          </cell>
          <cell r="N547" t="str">
            <v/>
          </cell>
          <cell r="Q547">
            <v>1</v>
          </cell>
          <cell r="R547">
            <v>1</v>
          </cell>
          <cell r="S547" t="str">
            <v/>
          </cell>
          <cell r="X547" t="str">
            <v/>
          </cell>
          <cell r="Y547" t="str">
            <v/>
          </cell>
          <cell r="Z547" t="str">
            <v/>
          </cell>
          <cell r="AB547">
            <v>1</v>
          </cell>
          <cell r="AD547" t="str">
            <v/>
          </cell>
          <cell r="AE547" t="str">
            <v/>
          </cell>
          <cell r="AF547" t="str">
            <v/>
          </cell>
          <cell r="AG547">
            <v>1.2302284710017574E-2</v>
          </cell>
          <cell r="AH547">
            <v>1</v>
          </cell>
          <cell r="AI547" t="str">
            <v/>
          </cell>
          <cell r="AJ547" t="str">
            <v/>
          </cell>
          <cell r="AK547" t="str">
            <v/>
          </cell>
          <cell r="AL547" t="str">
            <v/>
          </cell>
          <cell r="AM547" t="str">
            <v/>
          </cell>
          <cell r="AN547" t="str">
            <v/>
          </cell>
          <cell r="AO547">
            <v>0</v>
          </cell>
          <cell r="AQ547" t="str">
            <v/>
          </cell>
          <cell r="AR547" t="str">
            <v/>
          </cell>
          <cell r="AS547" t="str">
            <v/>
          </cell>
          <cell r="AU547" t="str">
            <v/>
          </cell>
          <cell r="AV547" t="str">
            <v/>
          </cell>
          <cell r="AW547" t="str">
            <v/>
          </cell>
          <cell r="AX547" t="str">
            <v/>
          </cell>
          <cell r="AY547" t="str">
            <v/>
          </cell>
          <cell r="AZ547" t="str">
            <v/>
          </cell>
          <cell r="BA547" t="str">
            <v/>
          </cell>
          <cell r="BB547" t="str">
            <v/>
          </cell>
          <cell r="BC547" t="str">
            <v/>
          </cell>
          <cell r="BD547" t="str">
            <v/>
          </cell>
          <cell r="BE547" t="str">
            <v/>
          </cell>
          <cell r="BF547" t="str">
            <v/>
          </cell>
          <cell r="BG547" t="str">
            <v/>
          </cell>
          <cell r="BH547" t="str">
            <v/>
          </cell>
          <cell r="BI547" t="str">
            <v/>
          </cell>
          <cell r="BJ547" t="str">
            <v/>
          </cell>
        </row>
        <row r="548">
          <cell r="A548" t="str">
            <v>RW1</v>
          </cell>
          <cell r="B548" t="str">
            <v>Q17</v>
          </cell>
          <cell r="C548" t="str">
            <v/>
          </cell>
          <cell r="D548" t="str">
            <v/>
          </cell>
          <cell r="E548" t="str">
            <v/>
          </cell>
          <cell r="F548" t="str">
            <v/>
          </cell>
          <cell r="G548" t="str">
            <v/>
          </cell>
          <cell r="H548" t="str">
            <v/>
          </cell>
          <cell r="J548" t="str">
            <v/>
          </cell>
          <cell r="K548" t="str">
            <v/>
          </cell>
          <cell r="L548" t="str">
            <v/>
          </cell>
          <cell r="M548" t="str">
            <v/>
          </cell>
          <cell r="N548" t="str">
            <v/>
          </cell>
          <cell r="Q548" t="str">
            <v/>
          </cell>
          <cell r="R548">
            <v>0.99682539682539684</v>
          </cell>
          <cell r="S548" t="str">
            <v/>
          </cell>
          <cell r="X548" t="str">
            <v/>
          </cell>
          <cell r="Y548" t="str">
            <v/>
          </cell>
          <cell r="Z548" t="str">
            <v/>
          </cell>
          <cell r="AB548" t="str">
            <v/>
          </cell>
          <cell r="AD548" t="str">
            <v/>
          </cell>
          <cell r="AE548" t="str">
            <v/>
          </cell>
          <cell r="AF548" t="str">
            <v/>
          </cell>
          <cell r="AG548">
            <v>0</v>
          </cell>
          <cell r="AH548" t="str">
            <v/>
          </cell>
          <cell r="AI548" t="str">
            <v/>
          </cell>
          <cell r="AJ548" t="str">
            <v/>
          </cell>
          <cell r="AK548" t="str">
            <v/>
          </cell>
          <cell r="AL548" t="str">
            <v/>
          </cell>
          <cell r="AM548" t="str">
            <v/>
          </cell>
          <cell r="AN548" t="str">
            <v/>
          </cell>
          <cell r="AO548">
            <v>9</v>
          </cell>
          <cell r="AQ548" t="str">
            <v/>
          </cell>
          <cell r="AR548" t="str">
            <v/>
          </cell>
          <cell r="AS548" t="str">
            <v/>
          </cell>
          <cell r="AU548" t="str">
            <v/>
          </cell>
          <cell r="AV548" t="str">
            <v/>
          </cell>
          <cell r="AW548" t="str">
            <v/>
          </cell>
          <cell r="AX548" t="str">
            <v/>
          </cell>
          <cell r="AY548" t="str">
            <v/>
          </cell>
          <cell r="AZ548" t="str">
            <v/>
          </cell>
          <cell r="BA548" t="str">
            <v/>
          </cell>
          <cell r="BB548" t="str">
            <v/>
          </cell>
          <cell r="BC548" t="str">
            <v/>
          </cell>
          <cell r="BD548" t="str">
            <v/>
          </cell>
          <cell r="BE548" t="str">
            <v/>
          </cell>
          <cell r="BF548" t="str">
            <v/>
          </cell>
          <cell r="BG548" t="str">
            <v/>
          </cell>
          <cell r="BH548" t="str">
            <v/>
          </cell>
          <cell r="BI548" t="str">
            <v/>
          </cell>
          <cell r="BJ548" t="str">
            <v/>
          </cell>
        </row>
        <row r="549">
          <cell r="A549" t="str">
            <v>RW3</v>
          </cell>
          <cell r="B549" t="str">
            <v>Q14</v>
          </cell>
          <cell r="C549" t="str">
            <v/>
          </cell>
          <cell r="D549" t="str">
            <v/>
          </cell>
          <cell r="E549">
            <v>0.94928850063183345</v>
          </cell>
          <cell r="F549" t="str">
            <v/>
          </cell>
          <cell r="G549" t="str">
            <v/>
          </cell>
          <cell r="H549" t="str">
            <v/>
          </cell>
          <cell r="J549" t="str">
            <v/>
          </cell>
          <cell r="K549" t="str">
            <v/>
          </cell>
          <cell r="L549" t="str">
            <v/>
          </cell>
          <cell r="M549">
            <v>5572</v>
          </cell>
          <cell r="N549" t="str">
            <v/>
          </cell>
          <cell r="Q549">
            <v>1</v>
          </cell>
          <cell r="R549">
            <v>1</v>
          </cell>
          <cell r="S549" t="str">
            <v/>
          </cell>
          <cell r="X549" t="str">
            <v/>
          </cell>
          <cell r="Y549" t="str">
            <v/>
          </cell>
          <cell r="Z549" t="str">
            <v/>
          </cell>
          <cell r="AB549">
            <v>0.875</v>
          </cell>
          <cell r="AD549" t="str">
            <v/>
          </cell>
          <cell r="AE549" t="str">
            <v/>
          </cell>
          <cell r="AF549" t="str">
            <v/>
          </cell>
          <cell r="AG549">
            <v>1.6406049730838246E-2</v>
          </cell>
          <cell r="AH549">
            <v>4</v>
          </cell>
          <cell r="AI549" t="str">
            <v/>
          </cell>
          <cell r="AJ549" t="str">
            <v/>
          </cell>
          <cell r="AK549" t="str">
            <v/>
          </cell>
          <cell r="AL549" t="str">
            <v/>
          </cell>
          <cell r="AM549" t="str">
            <v/>
          </cell>
          <cell r="AN549" t="str">
            <v/>
          </cell>
          <cell r="AO549">
            <v>6472</v>
          </cell>
          <cell r="AQ549" t="str">
            <v/>
          </cell>
          <cell r="AR549" t="str">
            <v/>
          </cell>
          <cell r="AS549" t="str">
            <v/>
          </cell>
          <cell r="AU549" t="str">
            <v/>
          </cell>
          <cell r="AV549" t="str">
            <v/>
          </cell>
          <cell r="AW549" t="str">
            <v/>
          </cell>
          <cell r="AX549" t="str">
            <v/>
          </cell>
          <cell r="AY549" t="str">
            <v/>
          </cell>
          <cell r="AZ549" t="str">
            <v/>
          </cell>
          <cell r="BA549" t="str">
            <v/>
          </cell>
          <cell r="BB549" t="str">
            <v/>
          </cell>
          <cell r="BC549" t="str">
            <v/>
          </cell>
          <cell r="BD549" t="str">
            <v/>
          </cell>
          <cell r="BE549" t="str">
            <v/>
          </cell>
          <cell r="BF549" t="str">
            <v/>
          </cell>
          <cell r="BG549" t="str">
            <v/>
          </cell>
          <cell r="BH549" t="str">
            <v/>
          </cell>
          <cell r="BI549" t="str">
            <v/>
          </cell>
          <cell r="BJ549" t="str">
            <v/>
          </cell>
        </row>
        <row r="550">
          <cell r="A550" t="str">
            <v>RW4</v>
          </cell>
          <cell r="B550" t="str">
            <v>Q15</v>
          </cell>
          <cell r="C550" t="str">
            <v/>
          </cell>
          <cell r="D550" t="str">
            <v/>
          </cell>
          <cell r="E550" t="str">
            <v/>
          </cell>
          <cell r="F550" t="str">
            <v/>
          </cell>
          <cell r="G550" t="str">
            <v/>
          </cell>
          <cell r="H550" t="str">
            <v/>
          </cell>
          <cell r="J550" t="str">
            <v/>
          </cell>
          <cell r="K550" t="str">
            <v/>
          </cell>
          <cell r="L550" t="str">
            <v/>
          </cell>
          <cell r="M550" t="str">
            <v/>
          </cell>
          <cell r="N550" t="str">
            <v/>
          </cell>
          <cell r="Q550" t="str">
            <v/>
          </cell>
          <cell r="R550">
            <v>1</v>
          </cell>
          <cell r="S550" t="str">
            <v/>
          </cell>
          <cell r="X550" t="str">
            <v/>
          </cell>
          <cell r="Y550" t="str">
            <v/>
          </cell>
          <cell r="Z550" t="str">
            <v/>
          </cell>
          <cell r="AB550" t="str">
            <v/>
          </cell>
          <cell r="AD550" t="str">
            <v/>
          </cell>
          <cell r="AE550" t="str">
            <v/>
          </cell>
          <cell r="AF550" t="str">
            <v/>
          </cell>
          <cell r="AG550">
            <v>0</v>
          </cell>
          <cell r="AH550" t="str">
            <v/>
          </cell>
          <cell r="AI550" t="str">
            <v/>
          </cell>
          <cell r="AJ550" t="str">
            <v/>
          </cell>
          <cell r="AK550" t="str">
            <v/>
          </cell>
          <cell r="AL550" t="str">
            <v/>
          </cell>
          <cell r="AM550" t="str">
            <v/>
          </cell>
          <cell r="AN550" t="str">
            <v/>
          </cell>
          <cell r="AO550">
            <v>12</v>
          </cell>
          <cell r="AQ550" t="str">
            <v/>
          </cell>
          <cell r="AR550" t="str">
            <v/>
          </cell>
          <cell r="AS550" t="str">
            <v/>
          </cell>
          <cell r="AU550" t="str">
            <v/>
          </cell>
          <cell r="AV550" t="str">
            <v/>
          </cell>
          <cell r="AW550" t="str">
            <v/>
          </cell>
          <cell r="AX550" t="str">
            <v/>
          </cell>
          <cell r="AY550" t="str">
            <v/>
          </cell>
          <cell r="AZ550" t="str">
            <v/>
          </cell>
          <cell r="BA550" t="str">
            <v/>
          </cell>
          <cell r="BB550" t="str">
            <v/>
          </cell>
          <cell r="BC550" t="str">
            <v/>
          </cell>
          <cell r="BD550" t="str">
            <v/>
          </cell>
          <cell r="BE550" t="str">
            <v/>
          </cell>
          <cell r="BF550" t="str">
            <v/>
          </cell>
          <cell r="BG550" t="str">
            <v/>
          </cell>
          <cell r="BH550" t="str">
            <v/>
          </cell>
          <cell r="BI550" t="str">
            <v/>
          </cell>
          <cell r="BJ550" t="str">
            <v/>
          </cell>
        </row>
        <row r="551">
          <cell r="A551" t="str">
            <v>RW5</v>
          </cell>
          <cell r="B551" t="str">
            <v>Q13</v>
          </cell>
          <cell r="C551" t="str">
            <v/>
          </cell>
          <cell r="D551" t="str">
            <v/>
          </cell>
          <cell r="E551" t="str">
            <v/>
          </cell>
          <cell r="F551" t="str">
            <v/>
          </cell>
          <cell r="G551" t="str">
            <v/>
          </cell>
          <cell r="H551" t="str">
            <v/>
          </cell>
          <cell r="J551" t="str">
            <v/>
          </cell>
          <cell r="K551" t="str">
            <v/>
          </cell>
          <cell r="L551" t="str">
            <v/>
          </cell>
          <cell r="M551" t="str">
            <v/>
          </cell>
          <cell r="N551" t="str">
            <v/>
          </cell>
          <cell r="Q551" t="str">
            <v/>
          </cell>
          <cell r="R551">
            <v>1</v>
          </cell>
          <cell r="S551" t="str">
            <v/>
          </cell>
          <cell r="X551" t="str">
            <v/>
          </cell>
          <cell r="Y551" t="str">
            <v/>
          </cell>
          <cell r="Z551" t="str">
            <v/>
          </cell>
          <cell r="AB551" t="str">
            <v/>
          </cell>
          <cell r="AD551" t="str">
            <v/>
          </cell>
          <cell r="AE551" t="str">
            <v/>
          </cell>
          <cell r="AF551" t="str">
            <v/>
          </cell>
          <cell r="AG551">
            <v>0</v>
          </cell>
          <cell r="AH551" t="str">
            <v/>
          </cell>
          <cell r="AI551" t="str">
            <v/>
          </cell>
          <cell r="AJ551" t="str">
            <v/>
          </cell>
          <cell r="AK551" t="str">
            <v/>
          </cell>
          <cell r="AL551" t="str">
            <v/>
          </cell>
          <cell r="AM551" t="str">
            <v/>
          </cell>
          <cell r="AN551" t="str">
            <v/>
          </cell>
          <cell r="AO551">
            <v>20</v>
          </cell>
          <cell r="AQ551" t="str">
            <v/>
          </cell>
          <cell r="AR551" t="str">
            <v/>
          </cell>
          <cell r="AS551" t="str">
            <v/>
          </cell>
          <cell r="AU551" t="str">
            <v/>
          </cell>
          <cell r="AV551" t="str">
            <v/>
          </cell>
          <cell r="AW551" t="str">
            <v/>
          </cell>
          <cell r="AX551" t="str">
            <v/>
          </cell>
          <cell r="AY551" t="str">
            <v/>
          </cell>
          <cell r="AZ551" t="str">
            <v/>
          </cell>
          <cell r="BA551" t="str">
            <v/>
          </cell>
          <cell r="BB551" t="str">
            <v/>
          </cell>
          <cell r="BC551" t="str">
            <v/>
          </cell>
          <cell r="BD551" t="str">
            <v/>
          </cell>
          <cell r="BE551" t="str">
            <v/>
          </cell>
          <cell r="BF551" t="str">
            <v/>
          </cell>
          <cell r="BG551" t="str">
            <v/>
          </cell>
          <cell r="BH551" t="str">
            <v/>
          </cell>
          <cell r="BI551" t="str">
            <v/>
          </cell>
          <cell r="BJ551" t="str">
            <v/>
          </cell>
        </row>
        <row r="552">
          <cell r="A552" t="str">
            <v>RW6</v>
          </cell>
          <cell r="B552" t="str">
            <v>Q14</v>
          </cell>
          <cell r="C552" t="str">
            <v/>
          </cell>
          <cell r="D552" t="str">
            <v/>
          </cell>
          <cell r="E552">
            <v>0.96001669449081806</v>
          </cell>
          <cell r="F552" t="str">
            <v/>
          </cell>
          <cell r="G552" t="str">
            <v/>
          </cell>
          <cell r="H552" t="str">
            <v/>
          </cell>
          <cell r="J552" t="str">
            <v/>
          </cell>
          <cell r="K552" t="str">
            <v/>
          </cell>
          <cell r="L552" t="str">
            <v/>
          </cell>
          <cell r="M552">
            <v>13812</v>
          </cell>
          <cell r="N552" t="str">
            <v/>
          </cell>
          <cell r="Q552">
            <v>1</v>
          </cell>
          <cell r="R552">
            <v>1</v>
          </cell>
          <cell r="S552" t="str">
            <v/>
          </cell>
          <cell r="X552" t="str">
            <v/>
          </cell>
          <cell r="Y552" t="str">
            <v/>
          </cell>
          <cell r="Z552" t="str">
            <v/>
          </cell>
          <cell r="AB552">
            <v>0.99550561797752812</v>
          </cell>
          <cell r="AD552" t="str">
            <v/>
          </cell>
          <cell r="AE552" t="str">
            <v/>
          </cell>
          <cell r="AF552" t="str">
            <v/>
          </cell>
          <cell r="AG552">
            <v>9.5276983802912753E-3</v>
          </cell>
          <cell r="AH552">
            <v>8</v>
          </cell>
          <cell r="AI552" t="str">
            <v/>
          </cell>
          <cell r="AJ552" t="str">
            <v/>
          </cell>
          <cell r="AK552" t="str">
            <v/>
          </cell>
          <cell r="AL552" t="str">
            <v/>
          </cell>
          <cell r="AM552" t="str">
            <v/>
          </cell>
          <cell r="AN552" t="str">
            <v/>
          </cell>
          <cell r="AO552">
            <v>56</v>
          </cell>
          <cell r="AQ552" t="str">
            <v/>
          </cell>
          <cell r="AR552" t="str">
            <v/>
          </cell>
          <cell r="AS552" t="str">
            <v/>
          </cell>
          <cell r="AU552" t="str">
            <v/>
          </cell>
          <cell r="AV552" t="str">
            <v/>
          </cell>
          <cell r="AW552" t="str">
            <v/>
          </cell>
          <cell r="AX552" t="str">
            <v/>
          </cell>
          <cell r="AY552" t="str">
            <v/>
          </cell>
          <cell r="AZ552" t="str">
            <v/>
          </cell>
          <cell r="BA552" t="str">
            <v/>
          </cell>
          <cell r="BB552" t="str">
            <v/>
          </cell>
          <cell r="BC552" t="str">
            <v/>
          </cell>
          <cell r="BD552" t="str">
            <v/>
          </cell>
          <cell r="BE552" t="str">
            <v/>
          </cell>
          <cell r="BF552" t="str">
            <v/>
          </cell>
          <cell r="BG552" t="str">
            <v/>
          </cell>
          <cell r="BH552" t="str">
            <v/>
          </cell>
          <cell r="BI552" t="str">
            <v/>
          </cell>
          <cell r="BJ552" t="str">
            <v/>
          </cell>
        </row>
        <row r="553">
          <cell r="A553" t="str">
            <v>RW8</v>
          </cell>
          <cell r="B553" t="str">
            <v>Q19</v>
          </cell>
          <cell r="J553" t="str">
            <v/>
          </cell>
          <cell r="K553" t="str">
            <v/>
          </cell>
          <cell r="L553" t="str">
            <v/>
          </cell>
          <cell r="Q553" t="str">
            <v/>
          </cell>
          <cell r="R553" t="str">
            <v/>
          </cell>
          <cell r="AH553" t="str">
            <v/>
          </cell>
          <cell r="AK553" t="str">
            <v/>
          </cell>
          <cell r="AO553">
            <v>2089</v>
          </cell>
        </row>
        <row r="554">
          <cell r="A554" t="str">
            <v>RW9</v>
          </cell>
          <cell r="B554" t="str">
            <v>Q09</v>
          </cell>
          <cell r="C554" t="str">
            <v/>
          </cell>
          <cell r="D554" t="str">
            <v/>
          </cell>
          <cell r="E554" t="str">
            <v/>
          </cell>
          <cell r="J554" t="str">
            <v/>
          </cell>
          <cell r="K554" t="str">
            <v/>
          </cell>
          <cell r="L554" t="str">
            <v/>
          </cell>
          <cell r="M554" t="str">
            <v/>
          </cell>
          <cell r="Q554" t="str">
            <v/>
          </cell>
          <cell r="R554">
            <v>1</v>
          </cell>
          <cell r="X554" t="str">
            <v/>
          </cell>
          <cell r="Y554" t="str">
            <v/>
          </cell>
          <cell r="Z554" t="str">
            <v/>
          </cell>
          <cell r="AB554" t="str">
            <v/>
          </cell>
          <cell r="AD554" t="str">
            <v/>
          </cell>
          <cell r="AE554" t="str">
            <v/>
          </cell>
          <cell r="AF554" t="str">
            <v/>
          </cell>
          <cell r="AG554">
            <v>0</v>
          </cell>
          <cell r="AH554" t="str">
            <v/>
          </cell>
          <cell r="AI554" t="str">
            <v/>
          </cell>
          <cell r="AJ554" t="str">
            <v/>
          </cell>
          <cell r="AK554" t="str">
            <v/>
          </cell>
          <cell r="AL554" t="str">
            <v/>
          </cell>
          <cell r="AM554" t="str">
            <v/>
          </cell>
          <cell r="AN554" t="str">
            <v/>
          </cell>
          <cell r="AO554">
            <v>29</v>
          </cell>
          <cell r="AS554" t="str">
            <v/>
          </cell>
          <cell r="BB554" t="str">
            <v/>
          </cell>
          <cell r="BC554" t="str">
            <v/>
          </cell>
          <cell r="BD554" t="str">
            <v/>
          </cell>
          <cell r="BE554" t="str">
            <v/>
          </cell>
          <cell r="BF554" t="str">
            <v/>
          </cell>
          <cell r="BG554" t="str">
            <v/>
          </cell>
          <cell r="BH554" t="str">
            <v/>
          </cell>
          <cell r="BI554" t="str">
            <v/>
          </cell>
          <cell r="BJ554" t="str">
            <v/>
          </cell>
        </row>
        <row r="555">
          <cell r="A555" t="str">
            <v>RWA</v>
          </cell>
          <cell r="B555" t="str">
            <v>Q11</v>
          </cell>
          <cell r="C555" t="str">
            <v/>
          </cell>
          <cell r="D555" t="str">
            <v/>
          </cell>
          <cell r="E555">
            <v>0.96109321960135785</v>
          </cell>
          <cell r="F555" t="str">
            <v/>
          </cell>
          <cell r="G555" t="str">
            <v/>
          </cell>
          <cell r="H555" t="str">
            <v/>
          </cell>
          <cell r="J555" t="str">
            <v/>
          </cell>
          <cell r="K555" t="str">
            <v/>
          </cell>
          <cell r="L555" t="str">
            <v/>
          </cell>
          <cell r="M555">
            <v>8211</v>
          </cell>
          <cell r="N555" t="str">
            <v/>
          </cell>
          <cell r="Q555">
            <v>1</v>
          </cell>
          <cell r="R555">
            <v>1</v>
          </cell>
          <cell r="S555" t="str">
            <v/>
          </cell>
          <cell r="X555" t="str">
            <v/>
          </cell>
          <cell r="Y555" t="str">
            <v/>
          </cell>
          <cell r="Z555" t="str">
            <v/>
          </cell>
          <cell r="AB555">
            <v>1</v>
          </cell>
          <cell r="AD555" t="str">
            <v/>
          </cell>
          <cell r="AE555" t="str">
            <v/>
          </cell>
          <cell r="AF555" t="str">
            <v/>
          </cell>
          <cell r="AG555">
            <v>1.3228399196249163E-2</v>
          </cell>
          <cell r="AH555">
            <v>7</v>
          </cell>
          <cell r="AI555" t="str">
            <v/>
          </cell>
          <cell r="AJ555" t="str">
            <v/>
          </cell>
          <cell r="AK555" t="str">
            <v/>
          </cell>
          <cell r="AL555" t="str">
            <v/>
          </cell>
          <cell r="AM555" t="str">
            <v/>
          </cell>
          <cell r="AN555" t="str">
            <v/>
          </cell>
          <cell r="AO555">
            <v>-12268</v>
          </cell>
          <cell r="AQ555" t="str">
            <v/>
          </cell>
          <cell r="AR555" t="str">
            <v/>
          </cell>
          <cell r="AS555" t="str">
            <v/>
          </cell>
          <cell r="AU555" t="str">
            <v/>
          </cell>
          <cell r="AV555" t="str">
            <v/>
          </cell>
          <cell r="AW555" t="str">
            <v/>
          </cell>
          <cell r="AX555" t="str">
            <v/>
          </cell>
          <cell r="AY555" t="str">
            <v/>
          </cell>
          <cell r="AZ555" t="str">
            <v/>
          </cell>
          <cell r="BA555" t="str">
            <v/>
          </cell>
          <cell r="BB555" t="str">
            <v/>
          </cell>
          <cell r="BC555" t="str">
            <v/>
          </cell>
          <cell r="BD555" t="str">
            <v/>
          </cell>
          <cell r="BE555" t="str">
            <v/>
          </cell>
          <cell r="BF555" t="str">
            <v/>
          </cell>
          <cell r="BG555" t="str">
            <v/>
          </cell>
          <cell r="BH555" t="str">
            <v/>
          </cell>
          <cell r="BI555" t="str">
            <v/>
          </cell>
          <cell r="BJ555" t="str">
            <v/>
          </cell>
        </row>
        <row r="556">
          <cell r="A556" t="str">
            <v>RWD</v>
          </cell>
          <cell r="B556" t="str">
            <v>Q24</v>
          </cell>
          <cell r="C556" t="str">
            <v/>
          </cell>
          <cell r="D556" t="str">
            <v/>
          </cell>
          <cell r="E556">
            <v>0.9617518248175182</v>
          </cell>
          <cell r="F556" t="str">
            <v/>
          </cell>
          <cell r="G556" t="str">
            <v/>
          </cell>
          <cell r="H556" t="str">
            <v/>
          </cell>
          <cell r="J556" t="str">
            <v/>
          </cell>
          <cell r="K556" t="str">
            <v/>
          </cell>
          <cell r="L556" t="str">
            <v/>
          </cell>
          <cell r="M556">
            <v>8793</v>
          </cell>
          <cell r="N556" t="str">
            <v/>
          </cell>
          <cell r="Q556">
            <v>1</v>
          </cell>
          <cell r="R556">
            <v>0.99706787861017443</v>
          </cell>
          <cell r="S556" t="str">
            <v/>
          </cell>
          <cell r="X556" t="str">
            <v/>
          </cell>
          <cell r="Y556" t="str">
            <v/>
          </cell>
          <cell r="Z556" t="str">
            <v/>
          </cell>
          <cell r="AB556">
            <v>1</v>
          </cell>
          <cell r="AD556" t="str">
            <v/>
          </cell>
          <cell r="AE556" t="str">
            <v/>
          </cell>
          <cell r="AF556" t="str">
            <v/>
          </cell>
          <cell r="AG556">
            <v>2.5110782865583457E-2</v>
          </cell>
          <cell r="AH556">
            <v>7.333333333333333</v>
          </cell>
          <cell r="AI556" t="str">
            <v/>
          </cell>
          <cell r="AJ556" t="str">
            <v/>
          </cell>
          <cell r="AK556" t="str">
            <v/>
          </cell>
          <cell r="AL556" t="str">
            <v/>
          </cell>
          <cell r="AM556" t="str">
            <v/>
          </cell>
          <cell r="AN556" t="str">
            <v/>
          </cell>
          <cell r="AO556">
            <v>-15145</v>
          </cell>
          <cell r="AQ556" t="str">
            <v/>
          </cell>
          <cell r="AR556" t="str">
            <v/>
          </cell>
          <cell r="AS556" t="str">
            <v/>
          </cell>
          <cell r="AU556" t="str">
            <v/>
          </cell>
          <cell r="AV556" t="str">
            <v/>
          </cell>
          <cell r="AW556" t="str">
            <v/>
          </cell>
          <cell r="AX556" t="str">
            <v/>
          </cell>
          <cell r="AY556" t="str">
            <v/>
          </cell>
          <cell r="AZ556" t="str">
            <v/>
          </cell>
          <cell r="BA556" t="str">
            <v/>
          </cell>
          <cell r="BB556" t="str">
            <v/>
          </cell>
          <cell r="BC556" t="str">
            <v/>
          </cell>
          <cell r="BD556" t="str">
            <v/>
          </cell>
          <cell r="BE556" t="str">
            <v/>
          </cell>
          <cell r="BF556" t="str">
            <v/>
          </cell>
          <cell r="BG556" t="str">
            <v/>
          </cell>
          <cell r="BH556" t="str">
            <v/>
          </cell>
          <cell r="BI556" t="str">
            <v/>
          </cell>
          <cell r="BJ556" t="str">
            <v/>
          </cell>
        </row>
        <row r="557">
          <cell r="A557" t="str">
            <v>RWE</v>
          </cell>
          <cell r="B557" t="str">
            <v>Q25</v>
          </cell>
          <cell r="C557" t="str">
            <v/>
          </cell>
          <cell r="D557" t="str">
            <v/>
          </cell>
          <cell r="E557">
            <v>0.97954758057657965</v>
          </cell>
          <cell r="F557" t="str">
            <v/>
          </cell>
          <cell r="G557" t="str">
            <v/>
          </cell>
          <cell r="H557" t="str">
            <v/>
          </cell>
          <cell r="J557" t="str">
            <v/>
          </cell>
          <cell r="K557" t="str">
            <v/>
          </cell>
          <cell r="L557" t="str">
            <v/>
          </cell>
          <cell r="M557">
            <v>14176</v>
          </cell>
          <cell r="N557" t="str">
            <v/>
          </cell>
          <cell r="Q557">
            <v>1</v>
          </cell>
          <cell r="R557">
            <v>1</v>
          </cell>
          <cell r="S557" t="str">
            <v/>
          </cell>
          <cell r="X557" t="str">
            <v/>
          </cell>
          <cell r="Y557" t="str">
            <v/>
          </cell>
          <cell r="Z557" t="str">
            <v/>
          </cell>
          <cell r="AB557">
            <v>1</v>
          </cell>
          <cell r="AD557" t="str">
            <v/>
          </cell>
          <cell r="AE557" t="str">
            <v/>
          </cell>
          <cell r="AF557" t="str">
            <v/>
          </cell>
          <cell r="AG557">
            <v>4.2142619496506599E-2</v>
          </cell>
          <cell r="AH557">
            <v>9.3333333333333339</v>
          </cell>
          <cell r="AI557" t="str">
            <v/>
          </cell>
          <cell r="AJ557" t="str">
            <v/>
          </cell>
          <cell r="AK557" t="str">
            <v/>
          </cell>
          <cell r="AL557" t="str">
            <v/>
          </cell>
          <cell r="AM557" t="str">
            <v/>
          </cell>
          <cell r="AN557" t="str">
            <v/>
          </cell>
          <cell r="AO557">
            <v>60</v>
          </cell>
          <cell r="AQ557" t="str">
            <v/>
          </cell>
          <cell r="AR557" t="str">
            <v/>
          </cell>
          <cell r="AS557" t="str">
            <v/>
          </cell>
          <cell r="AU557" t="str">
            <v/>
          </cell>
          <cell r="AV557" t="str">
            <v/>
          </cell>
          <cell r="AW557" t="str">
            <v/>
          </cell>
          <cell r="AX557" t="str">
            <v/>
          </cell>
          <cell r="AY557" t="str">
            <v/>
          </cell>
          <cell r="AZ557" t="str">
            <v/>
          </cell>
          <cell r="BA557" t="str">
            <v/>
          </cell>
          <cell r="BB557" t="str">
            <v/>
          </cell>
          <cell r="BC557" t="str">
            <v/>
          </cell>
          <cell r="BD557" t="str">
            <v/>
          </cell>
          <cell r="BE557" t="str">
            <v/>
          </cell>
          <cell r="BF557" t="str">
            <v/>
          </cell>
          <cell r="BG557" t="str">
            <v/>
          </cell>
          <cell r="BH557" t="str">
            <v/>
          </cell>
          <cell r="BI557" t="str">
            <v/>
          </cell>
          <cell r="BJ557" t="str">
            <v/>
          </cell>
        </row>
        <row r="558">
          <cell r="A558" t="str">
            <v>RWF</v>
          </cell>
          <cell r="B558" t="str">
            <v>Q18</v>
          </cell>
          <cell r="C558" t="str">
            <v/>
          </cell>
          <cell r="D558" t="str">
            <v/>
          </cell>
          <cell r="E558">
            <v>0.98089808980898086</v>
          </cell>
          <cell r="F558" t="str">
            <v/>
          </cell>
          <cell r="G558" t="str">
            <v/>
          </cell>
          <cell r="H558" t="str">
            <v/>
          </cell>
          <cell r="J558" t="str">
            <v/>
          </cell>
          <cell r="K558" t="str">
            <v/>
          </cell>
          <cell r="L558" t="str">
            <v/>
          </cell>
          <cell r="M558">
            <v>6040</v>
          </cell>
          <cell r="N558" t="str">
            <v/>
          </cell>
          <cell r="Q558">
            <v>1</v>
          </cell>
          <cell r="R558">
            <v>0.99221323749625634</v>
          </cell>
          <cell r="S558" t="str">
            <v/>
          </cell>
          <cell r="X558" t="str">
            <v/>
          </cell>
          <cell r="Y558" t="str">
            <v/>
          </cell>
          <cell r="Z558" t="str">
            <v/>
          </cell>
          <cell r="AB558">
            <v>0.9965397923875432</v>
          </cell>
          <cell r="AD558" t="str">
            <v/>
          </cell>
          <cell r="AE558" t="str">
            <v/>
          </cell>
          <cell r="AF558" t="str">
            <v/>
          </cell>
          <cell r="AG558">
            <v>3.1962025316455693E-2</v>
          </cell>
          <cell r="AH558">
            <v>4.333333333333333</v>
          </cell>
          <cell r="AI558" t="str">
            <v/>
          </cell>
          <cell r="AJ558" t="str">
            <v/>
          </cell>
          <cell r="AK558" t="str">
            <v/>
          </cell>
          <cell r="AL558" t="str">
            <v/>
          </cell>
          <cell r="AM558" t="str">
            <v/>
          </cell>
          <cell r="AN558" t="str">
            <v/>
          </cell>
          <cell r="AO558">
            <v>113.04038000002301</v>
          </cell>
          <cell r="AQ558" t="str">
            <v/>
          </cell>
          <cell r="AR558" t="str">
            <v/>
          </cell>
          <cell r="AS558" t="str">
            <v/>
          </cell>
          <cell r="AU558" t="str">
            <v/>
          </cell>
          <cell r="AV558" t="str">
            <v/>
          </cell>
          <cell r="AW558" t="str">
            <v/>
          </cell>
          <cell r="AX558" t="str">
            <v/>
          </cell>
          <cell r="AY558" t="str">
            <v/>
          </cell>
          <cell r="AZ558" t="str">
            <v/>
          </cell>
          <cell r="BA558" t="str">
            <v/>
          </cell>
          <cell r="BB558" t="str">
            <v/>
          </cell>
          <cell r="BC558" t="str">
            <v/>
          </cell>
          <cell r="BD558" t="str">
            <v/>
          </cell>
          <cell r="BE558" t="str">
            <v/>
          </cell>
          <cell r="BF558" t="str">
            <v/>
          </cell>
          <cell r="BG558" t="str">
            <v/>
          </cell>
          <cell r="BH558" t="str">
            <v/>
          </cell>
          <cell r="BI558" t="str">
            <v/>
          </cell>
          <cell r="BJ558" t="str">
            <v/>
          </cell>
        </row>
        <row r="559">
          <cell r="A559" t="str">
            <v>RWG</v>
          </cell>
          <cell r="B559" t="str">
            <v>Q02</v>
          </cell>
          <cell r="C559" t="str">
            <v/>
          </cell>
          <cell r="D559" t="str">
            <v/>
          </cell>
          <cell r="E559">
            <v>0.95683575494944351</v>
          </cell>
          <cell r="F559" t="str">
            <v/>
          </cell>
          <cell r="G559" t="str">
            <v/>
          </cell>
          <cell r="H559" t="str">
            <v/>
          </cell>
          <cell r="J559" t="str">
            <v/>
          </cell>
          <cell r="K559" t="str">
            <v/>
          </cell>
          <cell r="L559" t="str">
            <v/>
          </cell>
          <cell r="M559">
            <v>8372</v>
          </cell>
          <cell r="N559" t="str">
            <v/>
          </cell>
          <cell r="Q559">
            <v>0.9990026595744681</v>
          </cell>
          <cell r="R559">
            <v>0.99984500929944198</v>
          </cell>
          <cell r="S559" t="str">
            <v/>
          </cell>
          <cell r="X559" t="str">
            <v/>
          </cell>
          <cell r="Y559" t="str">
            <v/>
          </cell>
          <cell r="Z559" t="str">
            <v/>
          </cell>
          <cell r="AB559">
            <v>0.91284403669724767</v>
          </cell>
          <cell r="AD559" t="str">
            <v/>
          </cell>
          <cell r="AE559" t="str">
            <v/>
          </cell>
          <cell r="AF559" t="str">
            <v/>
          </cell>
          <cell r="AG559">
            <v>6.1553985872855703E-2</v>
          </cell>
          <cell r="AH559">
            <v>4.333333333333333</v>
          </cell>
          <cell r="AI559" t="str">
            <v/>
          </cell>
          <cell r="AJ559" t="str">
            <v/>
          </cell>
          <cell r="AK559" t="str">
            <v/>
          </cell>
          <cell r="AL559" t="str">
            <v/>
          </cell>
          <cell r="AM559" t="str">
            <v/>
          </cell>
          <cell r="AN559" t="str">
            <v/>
          </cell>
          <cell r="AO559">
            <v>-28284</v>
          </cell>
          <cell r="AQ559" t="str">
            <v/>
          </cell>
          <cell r="AR559" t="str">
            <v/>
          </cell>
          <cell r="AS559" t="str">
            <v/>
          </cell>
          <cell r="AU559" t="str">
            <v/>
          </cell>
          <cell r="AV559" t="str">
            <v/>
          </cell>
          <cell r="AW559" t="str">
            <v/>
          </cell>
          <cell r="AX559" t="str">
            <v/>
          </cell>
          <cell r="AY559" t="str">
            <v/>
          </cell>
          <cell r="AZ559" t="str">
            <v/>
          </cell>
          <cell r="BA559" t="str">
            <v/>
          </cell>
          <cell r="BB559" t="str">
            <v/>
          </cell>
          <cell r="BC559" t="str">
            <v/>
          </cell>
          <cell r="BD559" t="str">
            <v/>
          </cell>
          <cell r="BE559" t="str">
            <v/>
          </cell>
          <cell r="BF559" t="str">
            <v/>
          </cell>
          <cell r="BG559" t="str">
            <v/>
          </cell>
          <cell r="BH559" t="str">
            <v/>
          </cell>
          <cell r="BI559" t="str">
            <v/>
          </cell>
          <cell r="BJ559" t="str">
            <v/>
          </cell>
        </row>
        <row r="560">
          <cell r="A560" t="str">
            <v>RWH</v>
          </cell>
          <cell r="B560" t="str">
            <v>Q02</v>
          </cell>
          <cell r="C560" t="str">
            <v/>
          </cell>
          <cell r="D560" t="str">
            <v/>
          </cell>
          <cell r="E560">
            <v>0.94779700450777959</v>
          </cell>
          <cell r="F560" t="str">
            <v/>
          </cell>
          <cell r="G560" t="str">
            <v/>
          </cell>
          <cell r="H560" t="str">
            <v/>
          </cell>
          <cell r="J560" t="str">
            <v/>
          </cell>
          <cell r="K560" t="str">
            <v/>
          </cell>
          <cell r="L560" t="str">
            <v/>
          </cell>
          <cell r="M560">
            <v>7098</v>
          </cell>
          <cell r="N560" t="str">
            <v/>
          </cell>
          <cell r="Q560">
            <v>0.9717755169018707</v>
          </cell>
          <cell r="R560">
            <v>0.8713701032937049</v>
          </cell>
          <cell r="S560" t="str">
            <v/>
          </cell>
          <cell r="X560" t="str">
            <v/>
          </cell>
          <cell r="Y560" t="str">
            <v/>
          </cell>
          <cell r="Z560" t="str">
            <v/>
          </cell>
          <cell r="AB560">
            <v>0.40229885057471265</v>
          </cell>
          <cell r="AD560" t="str">
            <v/>
          </cell>
          <cell r="AE560" t="str">
            <v/>
          </cell>
          <cell r="AF560" t="str">
            <v/>
          </cell>
          <cell r="AG560">
            <v>3.9900935608145296E-2</v>
          </cell>
          <cell r="AH560">
            <v>5.666666666666667</v>
          </cell>
          <cell r="AI560" t="str">
            <v/>
          </cell>
          <cell r="AJ560" t="str">
            <v/>
          </cell>
          <cell r="AK560" t="str">
            <v/>
          </cell>
          <cell r="AL560" t="str">
            <v/>
          </cell>
          <cell r="AM560" t="str">
            <v/>
          </cell>
          <cell r="AN560" t="str">
            <v/>
          </cell>
          <cell r="AO560">
            <v>-22380</v>
          </cell>
          <cell r="AQ560" t="str">
            <v/>
          </cell>
          <cell r="AR560" t="str">
            <v/>
          </cell>
          <cell r="AS560" t="str">
            <v/>
          </cell>
          <cell r="AU560" t="str">
            <v/>
          </cell>
          <cell r="AV560" t="str">
            <v/>
          </cell>
          <cell r="AW560" t="str">
            <v/>
          </cell>
          <cell r="AX560" t="str">
            <v/>
          </cell>
          <cell r="AY560" t="str">
            <v/>
          </cell>
          <cell r="AZ560" t="str">
            <v/>
          </cell>
          <cell r="BA560" t="str">
            <v/>
          </cell>
          <cell r="BB560" t="str">
            <v/>
          </cell>
          <cell r="BC560" t="str">
            <v/>
          </cell>
          <cell r="BD560" t="str">
            <v/>
          </cell>
          <cell r="BE560" t="str">
            <v/>
          </cell>
          <cell r="BF560" t="str">
            <v/>
          </cell>
          <cell r="BG560" t="str">
            <v/>
          </cell>
          <cell r="BH560" t="str">
            <v/>
          </cell>
          <cell r="BI560" t="str">
            <v/>
          </cell>
          <cell r="BJ560" t="str">
            <v/>
          </cell>
        </row>
        <row r="561">
          <cell r="A561" t="str">
            <v>RWJ</v>
          </cell>
          <cell r="B561" t="str">
            <v>Q14</v>
          </cell>
          <cell r="C561" t="str">
            <v/>
          </cell>
          <cell r="D561" t="str">
            <v/>
          </cell>
          <cell r="E561">
            <v>0.97680275715800635</v>
          </cell>
          <cell r="F561" t="str">
            <v/>
          </cell>
          <cell r="G561" t="str">
            <v/>
          </cell>
          <cell r="H561" t="str">
            <v/>
          </cell>
          <cell r="J561" t="str">
            <v/>
          </cell>
          <cell r="K561" t="str">
            <v/>
          </cell>
          <cell r="L561" t="str">
            <v/>
          </cell>
          <cell r="M561">
            <v>5412</v>
          </cell>
          <cell r="N561" t="str">
            <v/>
          </cell>
          <cell r="Q561">
            <v>1</v>
          </cell>
          <cell r="R561">
            <v>0.94455517303859393</v>
          </cell>
          <cell r="S561" t="str">
            <v/>
          </cell>
          <cell r="X561" t="str">
            <v/>
          </cell>
          <cell r="Y561" t="str">
            <v/>
          </cell>
          <cell r="Z561" t="str">
            <v/>
          </cell>
          <cell r="AB561">
            <v>1</v>
          </cell>
          <cell r="AD561" t="str">
            <v/>
          </cell>
          <cell r="AE561" t="str">
            <v/>
          </cell>
          <cell r="AF561" t="str">
            <v/>
          </cell>
          <cell r="AG561">
            <v>2.09351011863224E-2</v>
          </cell>
          <cell r="AH561">
            <v>3</v>
          </cell>
          <cell r="AI561" t="str">
            <v/>
          </cell>
          <cell r="AJ561" t="str">
            <v/>
          </cell>
          <cell r="AK561" t="str">
            <v/>
          </cell>
          <cell r="AL561" t="str">
            <v/>
          </cell>
          <cell r="AM561" t="str">
            <v/>
          </cell>
          <cell r="AN561" t="str">
            <v/>
          </cell>
          <cell r="AO561" t="str">
            <v/>
          </cell>
          <cell r="AQ561" t="str">
            <v/>
          </cell>
          <cell r="AR561" t="str">
            <v/>
          </cell>
          <cell r="AS561" t="str">
            <v/>
          </cell>
          <cell r="AU561" t="str">
            <v/>
          </cell>
          <cell r="AV561" t="str">
            <v/>
          </cell>
          <cell r="AW561" t="str">
            <v/>
          </cell>
          <cell r="AX561" t="str">
            <v/>
          </cell>
          <cell r="AY561" t="str">
            <v/>
          </cell>
          <cell r="AZ561" t="str">
            <v/>
          </cell>
          <cell r="BA561" t="str">
            <v/>
          </cell>
          <cell r="BB561" t="str">
            <v/>
          </cell>
          <cell r="BC561" t="str">
            <v/>
          </cell>
          <cell r="BD561" t="str">
            <v/>
          </cell>
          <cell r="BE561" t="str">
            <v/>
          </cell>
          <cell r="BF561" t="str">
            <v/>
          </cell>
          <cell r="BG561" t="str">
            <v/>
          </cell>
          <cell r="BH561" t="str">
            <v/>
          </cell>
          <cell r="BI561" t="str">
            <v/>
          </cell>
          <cell r="BJ561" t="str">
            <v/>
          </cell>
        </row>
        <row r="562">
          <cell r="A562" t="str">
            <v>RWK</v>
          </cell>
          <cell r="B562" t="str">
            <v>Q06</v>
          </cell>
          <cell r="C562" t="str">
            <v/>
          </cell>
          <cell r="D562" t="str">
            <v/>
          </cell>
          <cell r="E562" t="str">
            <v/>
          </cell>
          <cell r="F562" t="str">
            <v/>
          </cell>
          <cell r="G562" t="str">
            <v/>
          </cell>
          <cell r="H562" t="str">
            <v/>
          </cell>
          <cell r="J562" t="str">
            <v/>
          </cell>
          <cell r="K562" t="str">
            <v/>
          </cell>
          <cell r="L562" t="str">
            <v/>
          </cell>
          <cell r="M562" t="str">
            <v/>
          </cell>
          <cell r="N562" t="str">
            <v/>
          </cell>
          <cell r="Q562" t="str">
            <v/>
          </cell>
          <cell r="R562">
            <v>0.99484536082474229</v>
          </cell>
          <cell r="S562" t="str">
            <v/>
          </cell>
          <cell r="X562" t="str">
            <v/>
          </cell>
          <cell r="Y562" t="str">
            <v/>
          </cell>
          <cell r="Z562" t="str">
            <v/>
          </cell>
          <cell r="AB562" t="str">
            <v/>
          </cell>
          <cell r="AD562" t="str">
            <v/>
          </cell>
          <cell r="AE562" t="str">
            <v/>
          </cell>
          <cell r="AF562" t="str">
            <v/>
          </cell>
          <cell r="AG562">
            <v>0</v>
          </cell>
          <cell r="AH562" t="str">
            <v/>
          </cell>
          <cell r="AI562" t="str">
            <v/>
          </cell>
          <cell r="AJ562" t="str">
            <v/>
          </cell>
          <cell r="AK562" t="str">
            <v/>
          </cell>
          <cell r="AL562" t="str">
            <v/>
          </cell>
          <cell r="AM562" t="str">
            <v/>
          </cell>
          <cell r="AN562" t="str">
            <v/>
          </cell>
          <cell r="AO562">
            <v>3553</v>
          </cell>
          <cell r="AQ562" t="str">
            <v/>
          </cell>
          <cell r="AR562" t="str">
            <v/>
          </cell>
          <cell r="AS562" t="str">
            <v/>
          </cell>
          <cell r="AU562" t="str">
            <v/>
          </cell>
          <cell r="AV562" t="str">
            <v/>
          </cell>
          <cell r="AW562" t="str">
            <v/>
          </cell>
          <cell r="AX562" t="str">
            <v/>
          </cell>
          <cell r="AY562" t="str">
            <v/>
          </cell>
          <cell r="AZ562" t="str">
            <v/>
          </cell>
          <cell r="BA562" t="str">
            <v/>
          </cell>
          <cell r="BB562" t="str">
            <v/>
          </cell>
          <cell r="BC562" t="str">
            <v/>
          </cell>
          <cell r="BD562" t="str">
            <v/>
          </cell>
          <cell r="BE562" t="str">
            <v/>
          </cell>
          <cell r="BF562" t="str">
            <v/>
          </cell>
          <cell r="BG562" t="str">
            <v/>
          </cell>
          <cell r="BH562" t="str">
            <v/>
          </cell>
          <cell r="BI562" t="str">
            <v/>
          </cell>
          <cell r="BJ562" t="str">
            <v/>
          </cell>
        </row>
        <row r="563">
          <cell r="A563" t="str">
            <v>RWN</v>
          </cell>
          <cell r="B563" t="str">
            <v>Q03</v>
          </cell>
          <cell r="C563" t="str">
            <v/>
          </cell>
          <cell r="D563" t="str">
            <v/>
          </cell>
          <cell r="E563" t="str">
            <v/>
          </cell>
          <cell r="F563" t="str">
            <v/>
          </cell>
          <cell r="G563" t="str">
            <v/>
          </cell>
          <cell r="H563" t="str">
            <v/>
          </cell>
          <cell r="J563" t="str">
            <v/>
          </cell>
          <cell r="K563" t="str">
            <v/>
          </cell>
          <cell r="L563" t="str">
            <v/>
          </cell>
          <cell r="M563" t="str">
            <v/>
          </cell>
          <cell r="N563" t="str">
            <v/>
          </cell>
          <cell r="Q563" t="str">
            <v/>
          </cell>
          <cell r="R563">
            <v>1</v>
          </cell>
          <cell r="S563" t="str">
            <v/>
          </cell>
          <cell r="X563" t="str">
            <v/>
          </cell>
          <cell r="Y563" t="str">
            <v/>
          </cell>
          <cell r="Z563" t="str">
            <v/>
          </cell>
          <cell r="AB563" t="str">
            <v/>
          </cell>
          <cell r="AD563" t="str">
            <v/>
          </cell>
          <cell r="AE563" t="str">
            <v/>
          </cell>
          <cell r="AF563" t="str">
            <v/>
          </cell>
          <cell r="AG563">
            <v>0</v>
          </cell>
          <cell r="AH563" t="str">
            <v/>
          </cell>
          <cell r="AI563" t="str">
            <v/>
          </cell>
          <cell r="AJ563" t="str">
            <v/>
          </cell>
          <cell r="AK563" t="str">
            <v/>
          </cell>
          <cell r="AL563" t="str">
            <v/>
          </cell>
          <cell r="AM563" t="str">
            <v/>
          </cell>
          <cell r="AN563" t="str">
            <v/>
          </cell>
          <cell r="AO563">
            <v>1377</v>
          </cell>
          <cell r="AQ563" t="str">
            <v/>
          </cell>
          <cell r="AR563" t="str">
            <v/>
          </cell>
          <cell r="AS563" t="str">
            <v/>
          </cell>
          <cell r="AU563" t="str">
            <v/>
          </cell>
          <cell r="AV563" t="str">
            <v/>
          </cell>
          <cell r="AW563" t="str">
            <v/>
          </cell>
          <cell r="AX563" t="str">
            <v/>
          </cell>
          <cell r="AY563" t="str">
            <v/>
          </cell>
          <cell r="AZ563" t="str">
            <v/>
          </cell>
          <cell r="BA563" t="str">
            <v/>
          </cell>
          <cell r="BB563" t="str">
            <v/>
          </cell>
          <cell r="BC563" t="str">
            <v/>
          </cell>
          <cell r="BD563" t="str">
            <v/>
          </cell>
          <cell r="BE563" t="str">
            <v/>
          </cell>
          <cell r="BF563" t="str">
            <v/>
          </cell>
          <cell r="BG563" t="str">
            <v/>
          </cell>
          <cell r="BH563" t="str">
            <v/>
          </cell>
          <cell r="BI563" t="str">
            <v/>
          </cell>
          <cell r="BJ563" t="str">
            <v/>
          </cell>
        </row>
        <row r="564">
          <cell r="A564" t="str">
            <v>RWP</v>
          </cell>
          <cell r="B564" t="str">
            <v>Q28</v>
          </cell>
          <cell r="C564" t="str">
            <v/>
          </cell>
          <cell r="D564" t="str">
            <v/>
          </cell>
          <cell r="E564">
            <v>0.95506164828033746</v>
          </cell>
          <cell r="F564" t="str">
            <v/>
          </cell>
          <cell r="G564" t="str">
            <v/>
          </cell>
          <cell r="H564" t="str">
            <v/>
          </cell>
          <cell r="J564" t="str">
            <v/>
          </cell>
          <cell r="K564" t="str">
            <v/>
          </cell>
          <cell r="L564" t="str">
            <v/>
          </cell>
          <cell r="M564">
            <v>8129</v>
          </cell>
          <cell r="N564" t="str">
            <v/>
          </cell>
          <cell r="Q564">
            <v>1</v>
          </cell>
          <cell r="R564">
            <v>0.99616336633663372</v>
          </cell>
          <cell r="S564" t="str">
            <v/>
          </cell>
          <cell r="X564" t="str">
            <v/>
          </cell>
          <cell r="Y564" t="str">
            <v/>
          </cell>
          <cell r="Z564" t="str">
            <v/>
          </cell>
          <cell r="AB564">
            <v>0.93165467625899279</v>
          </cell>
          <cell r="AD564" t="str">
            <v/>
          </cell>
          <cell r="AE564" t="str">
            <v/>
          </cell>
          <cell r="AF564" t="str">
            <v/>
          </cell>
          <cell r="AG564">
            <v>2.6840490797546013E-2</v>
          </cell>
          <cell r="AH564">
            <v>2.6666666666666665</v>
          </cell>
          <cell r="AI564" t="str">
            <v/>
          </cell>
          <cell r="AJ564" t="str">
            <v/>
          </cell>
          <cell r="AK564" t="str">
            <v/>
          </cell>
          <cell r="AL564" t="str">
            <v/>
          </cell>
          <cell r="AM564" t="str">
            <v/>
          </cell>
          <cell r="AN564" t="str">
            <v/>
          </cell>
          <cell r="AO564">
            <v>-4975</v>
          </cell>
          <cell r="AQ564" t="str">
            <v/>
          </cell>
          <cell r="AR564" t="str">
            <v/>
          </cell>
          <cell r="AS564" t="str">
            <v/>
          </cell>
          <cell r="AU564" t="str">
            <v/>
          </cell>
          <cell r="AV564" t="str">
            <v/>
          </cell>
          <cell r="AW564" t="str">
            <v/>
          </cell>
          <cell r="AX564" t="str">
            <v/>
          </cell>
          <cell r="AY564" t="str">
            <v/>
          </cell>
          <cell r="AZ564" t="str">
            <v/>
          </cell>
          <cell r="BA564" t="str">
            <v/>
          </cell>
          <cell r="BB564" t="str">
            <v/>
          </cell>
          <cell r="BC564" t="str">
            <v/>
          </cell>
          <cell r="BD564" t="str">
            <v/>
          </cell>
          <cell r="BE564" t="str">
            <v/>
          </cell>
          <cell r="BF564" t="str">
            <v/>
          </cell>
          <cell r="BG564" t="str">
            <v/>
          </cell>
          <cell r="BH564" t="str">
            <v/>
          </cell>
          <cell r="BI564" t="str">
            <v/>
          </cell>
          <cell r="BJ564" t="str">
            <v/>
          </cell>
        </row>
        <row r="565">
          <cell r="A565" t="str">
            <v>RWQ</v>
          </cell>
          <cell r="B565" t="str">
            <v>Q28</v>
          </cell>
          <cell r="C565" t="str">
            <v/>
          </cell>
          <cell r="D565" t="str">
            <v/>
          </cell>
          <cell r="E565" t="str">
            <v/>
          </cell>
          <cell r="F565" t="str">
            <v/>
          </cell>
          <cell r="G565" t="str">
            <v/>
          </cell>
          <cell r="H565" t="str">
            <v/>
          </cell>
          <cell r="J565" t="str">
            <v/>
          </cell>
          <cell r="K565" t="str">
            <v/>
          </cell>
          <cell r="L565" t="str">
            <v/>
          </cell>
          <cell r="M565" t="str">
            <v/>
          </cell>
          <cell r="N565" t="str">
            <v/>
          </cell>
          <cell r="Q565" t="str">
            <v/>
          </cell>
          <cell r="R565">
            <v>0.85066666666666668</v>
          </cell>
          <cell r="S565" t="str">
            <v/>
          </cell>
          <cell r="X565" t="str">
            <v/>
          </cell>
          <cell r="Y565" t="str">
            <v/>
          </cell>
          <cell r="Z565" t="str">
            <v/>
          </cell>
          <cell r="AB565" t="str">
            <v/>
          </cell>
          <cell r="AD565" t="str">
            <v/>
          </cell>
          <cell r="AE565" t="str">
            <v/>
          </cell>
          <cell r="AF565" t="str">
            <v/>
          </cell>
          <cell r="AG565">
            <v>0</v>
          </cell>
          <cell r="AH565" t="str">
            <v/>
          </cell>
          <cell r="AI565" t="str">
            <v/>
          </cell>
          <cell r="AJ565" t="str">
            <v/>
          </cell>
          <cell r="AK565" t="str">
            <v/>
          </cell>
          <cell r="AL565" t="str">
            <v/>
          </cell>
          <cell r="AM565" t="str">
            <v/>
          </cell>
          <cell r="AN565" t="str">
            <v/>
          </cell>
          <cell r="AO565">
            <v>-1585</v>
          </cell>
          <cell r="AQ565" t="str">
            <v/>
          </cell>
          <cell r="AR565" t="str">
            <v/>
          </cell>
          <cell r="AS565" t="str">
            <v/>
          </cell>
          <cell r="AU565" t="str">
            <v/>
          </cell>
          <cell r="AV565" t="str">
            <v/>
          </cell>
          <cell r="AW565" t="str">
            <v/>
          </cell>
          <cell r="AX565" t="str">
            <v/>
          </cell>
          <cell r="AY565" t="str">
            <v/>
          </cell>
          <cell r="AZ565" t="str">
            <v/>
          </cell>
          <cell r="BA565" t="str">
            <v/>
          </cell>
          <cell r="BB565" t="str">
            <v/>
          </cell>
          <cell r="BC565" t="str">
            <v/>
          </cell>
          <cell r="BD565" t="str">
            <v/>
          </cell>
          <cell r="BE565" t="str">
            <v/>
          </cell>
          <cell r="BF565" t="str">
            <v/>
          </cell>
          <cell r="BG565" t="str">
            <v/>
          </cell>
          <cell r="BH565" t="str">
            <v/>
          </cell>
          <cell r="BI565" t="str">
            <v/>
          </cell>
          <cell r="BJ565" t="str">
            <v/>
          </cell>
        </row>
        <row r="566">
          <cell r="A566" t="str">
            <v>RWR</v>
          </cell>
          <cell r="B566" t="str">
            <v>Q02</v>
          </cell>
          <cell r="C566" t="str">
            <v/>
          </cell>
          <cell r="D566" t="str">
            <v/>
          </cell>
          <cell r="E566" t="str">
            <v/>
          </cell>
          <cell r="F566" t="str">
            <v/>
          </cell>
          <cell r="G566" t="str">
            <v/>
          </cell>
          <cell r="H566" t="str">
            <v/>
          </cell>
          <cell r="J566" t="str">
            <v/>
          </cell>
          <cell r="K566" t="str">
            <v/>
          </cell>
          <cell r="L566" t="str">
            <v/>
          </cell>
          <cell r="M566" t="str">
            <v/>
          </cell>
          <cell r="N566" t="str">
            <v/>
          </cell>
          <cell r="Q566" t="str">
            <v/>
          </cell>
          <cell r="R566">
            <v>1</v>
          </cell>
          <cell r="S566" t="str">
            <v/>
          </cell>
          <cell r="X566" t="str">
            <v/>
          </cell>
          <cell r="Y566" t="str">
            <v/>
          </cell>
          <cell r="Z566" t="str">
            <v/>
          </cell>
          <cell r="AB566" t="str">
            <v/>
          </cell>
          <cell r="AD566" t="str">
            <v/>
          </cell>
          <cell r="AE566" t="str">
            <v/>
          </cell>
          <cell r="AF566" t="str">
            <v/>
          </cell>
          <cell r="AG566">
            <v>0</v>
          </cell>
          <cell r="AH566" t="str">
            <v/>
          </cell>
          <cell r="AI566" t="str">
            <v/>
          </cell>
          <cell r="AJ566" t="str">
            <v/>
          </cell>
          <cell r="AK566" t="str">
            <v/>
          </cell>
          <cell r="AL566" t="str">
            <v/>
          </cell>
          <cell r="AM566" t="str">
            <v/>
          </cell>
          <cell r="AN566" t="str">
            <v/>
          </cell>
          <cell r="AO566">
            <v>55</v>
          </cell>
          <cell r="AQ566" t="str">
            <v/>
          </cell>
          <cell r="AR566" t="str">
            <v/>
          </cell>
          <cell r="AS566" t="str">
            <v/>
          </cell>
          <cell r="AU566" t="str">
            <v/>
          </cell>
          <cell r="AV566" t="str">
            <v/>
          </cell>
          <cell r="AW566" t="str">
            <v/>
          </cell>
          <cell r="AX566" t="str">
            <v/>
          </cell>
          <cell r="AY566" t="str">
            <v/>
          </cell>
          <cell r="AZ566" t="str">
            <v/>
          </cell>
          <cell r="BA566" t="str">
            <v/>
          </cell>
          <cell r="BB566" t="str">
            <v/>
          </cell>
          <cell r="BC566" t="str">
            <v/>
          </cell>
          <cell r="BD566" t="str">
            <v/>
          </cell>
          <cell r="BE566" t="str">
            <v/>
          </cell>
          <cell r="BF566" t="str">
            <v/>
          </cell>
          <cell r="BG566" t="str">
            <v/>
          </cell>
          <cell r="BH566" t="str">
            <v/>
          </cell>
          <cell r="BI566" t="str">
            <v/>
          </cell>
          <cell r="BJ566" t="str">
            <v/>
          </cell>
        </row>
        <row r="567">
          <cell r="A567" t="str">
            <v>RWT</v>
          </cell>
          <cell r="B567" t="str">
            <v>Q16</v>
          </cell>
          <cell r="C567" t="str">
            <v/>
          </cell>
          <cell r="D567" t="str">
            <v/>
          </cell>
          <cell r="E567" t="str">
            <v/>
          </cell>
          <cell r="J567" t="str">
            <v/>
          </cell>
          <cell r="K567" t="str">
            <v/>
          </cell>
          <cell r="L567" t="str">
            <v/>
          </cell>
          <cell r="M567" t="str">
            <v/>
          </cell>
          <cell r="Q567" t="str">
            <v/>
          </cell>
          <cell r="R567">
            <v>1</v>
          </cell>
          <cell r="X567" t="str">
            <v/>
          </cell>
          <cell r="Y567" t="str">
            <v/>
          </cell>
          <cell r="Z567" t="str">
            <v/>
          </cell>
          <cell r="AB567" t="str">
            <v/>
          </cell>
          <cell r="AD567" t="str">
            <v/>
          </cell>
          <cell r="AE567" t="str">
            <v/>
          </cell>
          <cell r="AF567" t="str">
            <v/>
          </cell>
          <cell r="AG567">
            <v>0</v>
          </cell>
          <cell r="AH567" t="str">
            <v/>
          </cell>
          <cell r="AI567" t="str">
            <v/>
          </cell>
          <cell r="AJ567" t="str">
            <v/>
          </cell>
          <cell r="AK567" t="str">
            <v/>
          </cell>
          <cell r="AL567" t="str">
            <v/>
          </cell>
          <cell r="AM567" t="str">
            <v/>
          </cell>
          <cell r="AN567" t="str">
            <v/>
          </cell>
          <cell r="AO567">
            <v>-461</v>
          </cell>
          <cell r="AS567" t="str">
            <v/>
          </cell>
          <cell r="BB567" t="str">
            <v/>
          </cell>
          <cell r="BC567" t="str">
            <v/>
          </cell>
          <cell r="BD567" t="str">
            <v/>
          </cell>
          <cell r="BE567" t="str">
            <v/>
          </cell>
          <cell r="BF567" t="str">
            <v/>
          </cell>
          <cell r="BG567" t="str">
            <v/>
          </cell>
          <cell r="BH567" t="str">
            <v/>
          </cell>
          <cell r="BI567" t="str">
            <v/>
          </cell>
          <cell r="BJ567" t="str">
            <v/>
          </cell>
        </row>
        <row r="568">
          <cell r="A568" t="str">
            <v>RWV</v>
          </cell>
          <cell r="B568" t="str">
            <v>Q21</v>
          </cell>
          <cell r="C568" t="str">
            <v/>
          </cell>
          <cell r="D568" t="str">
            <v/>
          </cell>
          <cell r="E568" t="str">
            <v/>
          </cell>
          <cell r="F568" t="str">
            <v/>
          </cell>
          <cell r="G568" t="str">
            <v/>
          </cell>
          <cell r="H568" t="str">
            <v/>
          </cell>
          <cell r="J568" t="str">
            <v/>
          </cell>
          <cell r="K568" t="str">
            <v/>
          </cell>
          <cell r="L568" t="str">
            <v/>
          </cell>
          <cell r="M568" t="str">
            <v/>
          </cell>
          <cell r="N568" t="str">
            <v/>
          </cell>
          <cell r="Q568" t="str">
            <v/>
          </cell>
          <cell r="R568" t="str">
            <v/>
          </cell>
          <cell r="S568" t="str">
            <v/>
          </cell>
          <cell r="X568" t="str">
            <v/>
          </cell>
          <cell r="Y568" t="str">
            <v/>
          </cell>
          <cell r="Z568" t="str">
            <v/>
          </cell>
          <cell r="AB568" t="str">
            <v/>
          </cell>
          <cell r="AD568" t="str">
            <v/>
          </cell>
          <cell r="AE568" t="str">
            <v/>
          </cell>
          <cell r="AF568" t="str">
            <v/>
          </cell>
          <cell r="AG568">
            <v>0</v>
          </cell>
          <cell r="AH568" t="str">
            <v/>
          </cell>
          <cell r="AI568" t="str">
            <v/>
          </cell>
          <cell r="AJ568" t="str">
            <v/>
          </cell>
          <cell r="AK568" t="str">
            <v/>
          </cell>
          <cell r="AL568" t="str">
            <v/>
          </cell>
          <cell r="AM568" t="str">
            <v/>
          </cell>
          <cell r="AN568" t="str">
            <v/>
          </cell>
          <cell r="AO568">
            <v>-1720</v>
          </cell>
          <cell r="AQ568" t="str">
            <v/>
          </cell>
          <cell r="AR568" t="str">
            <v/>
          </cell>
          <cell r="AS568" t="str">
            <v/>
          </cell>
          <cell r="AU568" t="str">
            <v/>
          </cell>
          <cell r="AV568" t="str">
            <v/>
          </cell>
          <cell r="AW568" t="str">
            <v/>
          </cell>
          <cell r="AX568" t="str">
            <v/>
          </cell>
          <cell r="AY568" t="str">
            <v/>
          </cell>
          <cell r="AZ568" t="str">
            <v/>
          </cell>
          <cell r="BA568" t="str">
            <v/>
          </cell>
          <cell r="BB568" t="str">
            <v/>
          </cell>
          <cell r="BC568" t="str">
            <v/>
          </cell>
          <cell r="BD568" t="str">
            <v/>
          </cell>
          <cell r="BE568" t="str">
            <v/>
          </cell>
          <cell r="BF568" t="str">
            <v/>
          </cell>
          <cell r="BG568" t="str">
            <v/>
          </cell>
          <cell r="BH568" t="str">
            <v/>
          </cell>
          <cell r="BI568" t="str">
            <v/>
          </cell>
          <cell r="BJ568" t="str">
            <v/>
          </cell>
        </row>
        <row r="569">
          <cell r="A569" t="str">
            <v>RWW</v>
          </cell>
          <cell r="B569" t="str">
            <v>Q15</v>
          </cell>
          <cell r="C569" t="str">
            <v/>
          </cell>
          <cell r="D569" t="str">
            <v/>
          </cell>
          <cell r="E569">
            <v>0.97480193661971826</v>
          </cell>
          <cell r="F569" t="str">
            <v/>
          </cell>
          <cell r="G569" t="str">
            <v/>
          </cell>
          <cell r="H569" t="str">
            <v/>
          </cell>
          <cell r="J569" t="str">
            <v/>
          </cell>
          <cell r="K569" t="str">
            <v/>
          </cell>
          <cell r="L569" t="str">
            <v/>
          </cell>
          <cell r="M569">
            <v>4507</v>
          </cell>
          <cell r="N569" t="str">
            <v/>
          </cell>
          <cell r="Q569">
            <v>0.99819711538461542</v>
          </cell>
          <cell r="R569">
            <v>1</v>
          </cell>
          <cell r="S569" t="str">
            <v/>
          </cell>
          <cell r="X569" t="str">
            <v/>
          </cell>
          <cell r="Y569" t="str">
            <v/>
          </cell>
          <cell r="Z569" t="str">
            <v/>
          </cell>
          <cell r="AB569">
            <v>0.98148148148148151</v>
          </cell>
          <cell r="AD569" t="str">
            <v/>
          </cell>
          <cell r="AE569" t="str">
            <v/>
          </cell>
          <cell r="AF569" t="str">
            <v/>
          </cell>
          <cell r="AG569">
            <v>1.0917674830333431E-2</v>
          </cell>
          <cell r="AH569">
            <v>3.3333333333333335</v>
          </cell>
          <cell r="AI569" t="str">
            <v/>
          </cell>
          <cell r="AJ569" t="str">
            <v/>
          </cell>
          <cell r="AK569" t="str">
            <v/>
          </cell>
          <cell r="AL569" t="str">
            <v/>
          </cell>
          <cell r="AM569" t="str">
            <v/>
          </cell>
          <cell r="AN569" t="str">
            <v/>
          </cell>
          <cell r="AO569">
            <v>83</v>
          </cell>
          <cell r="AQ569" t="str">
            <v/>
          </cell>
          <cell r="AR569" t="str">
            <v/>
          </cell>
          <cell r="AS569" t="str">
            <v/>
          </cell>
          <cell r="AU569" t="str">
            <v/>
          </cell>
          <cell r="AV569" t="str">
            <v/>
          </cell>
          <cell r="AW569" t="str">
            <v/>
          </cell>
          <cell r="AX569" t="str">
            <v/>
          </cell>
          <cell r="AY569" t="str">
            <v/>
          </cell>
          <cell r="AZ569" t="str">
            <v/>
          </cell>
          <cell r="BA569" t="str">
            <v/>
          </cell>
          <cell r="BB569" t="str">
            <v/>
          </cell>
          <cell r="BC569" t="str">
            <v/>
          </cell>
          <cell r="BD569" t="str">
            <v/>
          </cell>
          <cell r="BE569" t="str">
            <v/>
          </cell>
          <cell r="BF569" t="str">
            <v/>
          </cell>
          <cell r="BG569" t="str">
            <v/>
          </cell>
          <cell r="BH569" t="str">
            <v/>
          </cell>
          <cell r="BI569" t="str">
            <v/>
          </cell>
          <cell r="BJ569" t="str">
            <v/>
          </cell>
        </row>
        <row r="570">
          <cell r="A570" t="str">
            <v>RWX</v>
          </cell>
          <cell r="B570" t="str">
            <v>Q16</v>
          </cell>
          <cell r="C570" t="str">
            <v/>
          </cell>
          <cell r="D570" t="str">
            <v/>
          </cell>
          <cell r="E570" t="str">
            <v/>
          </cell>
          <cell r="F570" t="str">
            <v/>
          </cell>
          <cell r="G570" t="str">
            <v/>
          </cell>
          <cell r="H570" t="str">
            <v/>
          </cell>
          <cell r="J570" t="str">
            <v/>
          </cell>
          <cell r="K570" t="str">
            <v/>
          </cell>
          <cell r="L570" t="str">
            <v/>
          </cell>
          <cell r="M570" t="str">
            <v/>
          </cell>
          <cell r="N570" t="str">
            <v/>
          </cell>
          <cell r="Q570" t="str">
            <v/>
          </cell>
          <cell r="R570">
            <v>1</v>
          </cell>
          <cell r="S570" t="str">
            <v/>
          </cell>
          <cell r="X570" t="str">
            <v/>
          </cell>
          <cell r="Y570" t="str">
            <v/>
          </cell>
          <cell r="Z570" t="str">
            <v/>
          </cell>
          <cell r="AB570" t="str">
            <v/>
          </cell>
          <cell r="AD570" t="str">
            <v/>
          </cell>
          <cell r="AE570" t="str">
            <v/>
          </cell>
          <cell r="AF570" t="str">
            <v/>
          </cell>
          <cell r="AG570">
            <v>0</v>
          </cell>
          <cell r="AH570" t="str">
            <v/>
          </cell>
          <cell r="AI570" t="str">
            <v/>
          </cell>
          <cell r="AJ570" t="str">
            <v/>
          </cell>
          <cell r="AK570" t="str">
            <v/>
          </cell>
          <cell r="AL570" t="str">
            <v/>
          </cell>
          <cell r="AM570" t="str">
            <v/>
          </cell>
          <cell r="AN570" t="str">
            <v/>
          </cell>
          <cell r="AO570">
            <v>5102.2559999999903</v>
          </cell>
          <cell r="AQ570" t="str">
            <v/>
          </cell>
          <cell r="AR570" t="str">
            <v/>
          </cell>
          <cell r="AS570" t="str">
            <v/>
          </cell>
          <cell r="AU570" t="str">
            <v/>
          </cell>
          <cell r="AV570" t="str">
            <v/>
          </cell>
          <cell r="AW570" t="str">
            <v/>
          </cell>
          <cell r="AX570" t="str">
            <v/>
          </cell>
          <cell r="AY570" t="str">
            <v/>
          </cell>
          <cell r="AZ570" t="str">
            <v/>
          </cell>
          <cell r="BA570" t="str">
            <v/>
          </cell>
          <cell r="BB570" t="str">
            <v/>
          </cell>
          <cell r="BC570" t="str">
            <v/>
          </cell>
          <cell r="BD570" t="str">
            <v/>
          </cell>
          <cell r="BE570" t="str">
            <v/>
          </cell>
          <cell r="BF570" t="str">
            <v/>
          </cell>
          <cell r="BG570" t="str">
            <v/>
          </cell>
          <cell r="BH570" t="str">
            <v/>
          </cell>
          <cell r="BI570" t="str">
            <v/>
          </cell>
          <cell r="BJ570" t="str">
            <v/>
          </cell>
        </row>
        <row r="571">
          <cell r="A571" t="str">
            <v>RWY</v>
          </cell>
          <cell r="B571" t="str">
            <v>Q12</v>
          </cell>
          <cell r="C571" t="str">
            <v/>
          </cell>
          <cell r="D571" t="str">
            <v/>
          </cell>
          <cell r="E571">
            <v>0.9773191021817611</v>
          </cell>
          <cell r="F571" t="str">
            <v/>
          </cell>
          <cell r="G571" t="str">
            <v/>
          </cell>
          <cell r="H571" t="str">
            <v/>
          </cell>
          <cell r="J571" t="str">
            <v/>
          </cell>
          <cell r="K571" t="str">
            <v/>
          </cell>
          <cell r="L571" t="str">
            <v/>
          </cell>
          <cell r="M571">
            <v>6267</v>
          </cell>
          <cell r="N571" t="str">
            <v/>
          </cell>
          <cell r="Q571">
            <v>1</v>
          </cell>
          <cell r="R571">
            <v>1</v>
          </cell>
          <cell r="S571" t="str">
            <v/>
          </cell>
          <cell r="X571" t="str">
            <v/>
          </cell>
          <cell r="Y571" t="str">
            <v/>
          </cell>
          <cell r="Z571" t="str">
            <v/>
          </cell>
          <cell r="AB571">
            <v>1</v>
          </cell>
          <cell r="AD571" t="str">
            <v/>
          </cell>
          <cell r="AE571" t="str">
            <v/>
          </cell>
          <cell r="AF571" t="str">
            <v/>
          </cell>
          <cell r="AG571">
            <v>2.4623803009575923E-3</v>
          </cell>
          <cell r="AH571">
            <v>2.3333333333333335</v>
          </cell>
          <cell r="AI571" t="str">
            <v/>
          </cell>
          <cell r="AJ571" t="str">
            <v/>
          </cell>
          <cell r="AK571" t="str">
            <v/>
          </cell>
          <cell r="AL571" t="str">
            <v/>
          </cell>
          <cell r="AM571" t="str">
            <v/>
          </cell>
          <cell r="AN571" t="str">
            <v/>
          </cell>
          <cell r="AO571">
            <v>166</v>
          </cell>
          <cell r="AQ571" t="str">
            <v/>
          </cell>
          <cell r="AR571" t="str">
            <v/>
          </cell>
          <cell r="AS571" t="str">
            <v/>
          </cell>
          <cell r="AU571" t="str">
            <v/>
          </cell>
          <cell r="AV571" t="str">
            <v/>
          </cell>
          <cell r="AW571" t="str">
            <v/>
          </cell>
          <cell r="AX571" t="str">
            <v/>
          </cell>
          <cell r="AY571" t="str">
            <v/>
          </cell>
          <cell r="AZ571" t="str">
            <v/>
          </cell>
          <cell r="BA571" t="str">
            <v/>
          </cell>
          <cell r="BB571" t="str">
            <v/>
          </cell>
          <cell r="BC571" t="str">
            <v/>
          </cell>
          <cell r="BD571" t="str">
            <v/>
          </cell>
          <cell r="BE571" t="str">
            <v/>
          </cell>
          <cell r="BF571" t="str">
            <v/>
          </cell>
          <cell r="BG571" t="str">
            <v/>
          </cell>
          <cell r="BH571" t="str">
            <v/>
          </cell>
          <cell r="BI571" t="str">
            <v/>
          </cell>
          <cell r="BJ571" t="str">
            <v/>
          </cell>
        </row>
        <row r="572">
          <cell r="A572" t="str">
            <v>RX1</v>
          </cell>
          <cell r="B572" t="str">
            <v>Q24</v>
          </cell>
          <cell r="C572" t="str">
            <v/>
          </cell>
          <cell r="D572" t="str">
            <v/>
          </cell>
          <cell r="E572" t="str">
            <v/>
          </cell>
          <cell r="F572" t="str">
            <v/>
          </cell>
          <cell r="G572" t="str">
            <v/>
          </cell>
          <cell r="H572" t="str">
            <v/>
          </cell>
          <cell r="J572" t="str">
            <v/>
          </cell>
          <cell r="K572" t="str">
            <v/>
          </cell>
          <cell r="L572" t="str">
            <v/>
          </cell>
          <cell r="M572" t="str">
            <v/>
          </cell>
          <cell r="N572" t="str">
            <v/>
          </cell>
          <cell r="Q572" t="str">
            <v/>
          </cell>
          <cell r="R572" t="str">
            <v/>
          </cell>
          <cell r="S572" t="str">
            <v/>
          </cell>
          <cell r="X572" t="str">
            <v/>
          </cell>
          <cell r="Y572" t="str">
            <v/>
          </cell>
          <cell r="Z572" t="str">
            <v/>
          </cell>
          <cell r="AB572" t="str">
            <v/>
          </cell>
          <cell r="AD572" t="str">
            <v/>
          </cell>
          <cell r="AE572" t="str">
            <v/>
          </cell>
          <cell r="AF572" t="str">
            <v/>
          </cell>
          <cell r="AG572" t="str">
            <v/>
          </cell>
          <cell r="AH572">
            <v>5</v>
          </cell>
          <cell r="AI572" t="str">
            <v/>
          </cell>
          <cell r="AJ572" t="str">
            <v/>
          </cell>
          <cell r="AK572" t="str">
            <v/>
          </cell>
          <cell r="AL572" t="str">
            <v/>
          </cell>
          <cell r="AM572" t="str">
            <v/>
          </cell>
          <cell r="AN572" t="str">
            <v/>
          </cell>
          <cell r="AO572" t="str">
            <v/>
          </cell>
          <cell r="AQ572" t="str">
            <v/>
          </cell>
          <cell r="AR572" t="str">
            <v/>
          </cell>
          <cell r="AS572" t="str">
            <v/>
          </cell>
          <cell r="AU572" t="str">
            <v/>
          </cell>
          <cell r="AV572" t="str">
            <v/>
          </cell>
          <cell r="AW572" t="str">
            <v/>
          </cell>
          <cell r="AX572" t="str">
            <v/>
          </cell>
          <cell r="AY572" t="str">
            <v/>
          </cell>
          <cell r="AZ572" t="str">
            <v/>
          </cell>
          <cell r="BA572" t="str">
            <v/>
          </cell>
          <cell r="BB572" t="str">
            <v/>
          </cell>
          <cell r="BC572" t="str">
            <v/>
          </cell>
          <cell r="BD572" t="str">
            <v/>
          </cell>
          <cell r="BE572" t="str">
            <v/>
          </cell>
          <cell r="BF572" t="str">
            <v/>
          </cell>
          <cell r="BG572" t="str">
            <v/>
          </cell>
          <cell r="BH572" t="str">
            <v/>
          </cell>
          <cell r="BI572" t="str">
            <v/>
          </cell>
          <cell r="BJ572" t="str">
            <v/>
          </cell>
        </row>
        <row r="573">
          <cell r="A573" t="str">
            <v>RX2</v>
          </cell>
          <cell r="B573" t="str">
            <v>Q19</v>
          </cell>
          <cell r="C573" t="str">
            <v/>
          </cell>
          <cell r="D573" t="str">
            <v/>
          </cell>
          <cell r="E573" t="str">
            <v/>
          </cell>
          <cell r="F573" t="str">
            <v/>
          </cell>
          <cell r="G573" t="str">
            <v/>
          </cell>
          <cell r="H573" t="str">
            <v/>
          </cell>
          <cell r="J573" t="str">
            <v/>
          </cell>
          <cell r="K573" t="str">
            <v/>
          </cell>
          <cell r="L573" t="str">
            <v/>
          </cell>
          <cell r="M573" t="str">
            <v/>
          </cell>
          <cell r="N573" t="str">
            <v/>
          </cell>
          <cell r="Q573" t="str">
            <v/>
          </cell>
          <cell r="R573" t="str">
            <v/>
          </cell>
          <cell r="S573" t="str">
            <v/>
          </cell>
          <cell r="X573" t="str">
            <v/>
          </cell>
          <cell r="Y573" t="str">
            <v/>
          </cell>
          <cell r="Z573" t="str">
            <v/>
          </cell>
          <cell r="AB573" t="str">
            <v/>
          </cell>
          <cell r="AD573" t="str">
            <v/>
          </cell>
          <cell r="AE573" t="str">
            <v/>
          </cell>
          <cell r="AF573" t="str">
            <v/>
          </cell>
          <cell r="AG573" t="str">
            <v/>
          </cell>
          <cell r="AH573" t="str">
            <v/>
          </cell>
          <cell r="AI573" t="str">
            <v/>
          </cell>
          <cell r="AJ573" t="str">
            <v/>
          </cell>
          <cell r="AK573" t="str">
            <v/>
          </cell>
          <cell r="AL573" t="str">
            <v/>
          </cell>
          <cell r="AM573" t="str">
            <v/>
          </cell>
          <cell r="AN573" t="str">
            <v/>
          </cell>
          <cell r="AO573" t="str">
            <v/>
          </cell>
          <cell r="AQ573" t="str">
            <v/>
          </cell>
          <cell r="AR573" t="str">
            <v/>
          </cell>
          <cell r="AS573" t="str">
            <v/>
          </cell>
          <cell r="AU573" t="str">
            <v/>
          </cell>
          <cell r="AV573" t="str">
            <v/>
          </cell>
          <cell r="AW573" t="str">
            <v/>
          </cell>
          <cell r="AX573" t="str">
            <v/>
          </cell>
          <cell r="AY573" t="str">
            <v/>
          </cell>
          <cell r="AZ573" t="str">
            <v/>
          </cell>
          <cell r="BA573" t="str">
            <v/>
          </cell>
          <cell r="BB573" t="str">
            <v/>
          </cell>
          <cell r="BC573" t="str">
            <v/>
          </cell>
          <cell r="BD573" t="str">
            <v/>
          </cell>
          <cell r="BE573" t="str">
            <v/>
          </cell>
          <cell r="BF573" t="str">
            <v/>
          </cell>
          <cell r="BG573" t="str">
            <v/>
          </cell>
          <cell r="BH573" t="str">
            <v/>
          </cell>
          <cell r="BI573" t="str">
            <v/>
          </cell>
          <cell r="BJ573" t="str">
            <v/>
          </cell>
        </row>
        <row r="574">
          <cell r="A574" t="str">
            <v>RX3</v>
          </cell>
          <cell r="B574" t="str">
            <v>Q10</v>
          </cell>
          <cell r="C574" t="str">
            <v/>
          </cell>
          <cell r="D574" t="str">
            <v/>
          </cell>
          <cell r="E574" t="str">
            <v/>
          </cell>
          <cell r="F574" t="str">
            <v/>
          </cell>
          <cell r="G574" t="str">
            <v/>
          </cell>
          <cell r="H574" t="str">
            <v/>
          </cell>
          <cell r="J574" t="str">
            <v/>
          </cell>
          <cell r="K574" t="str">
            <v/>
          </cell>
          <cell r="L574" t="str">
            <v/>
          </cell>
          <cell r="M574" t="str">
            <v/>
          </cell>
          <cell r="N574" t="str">
            <v/>
          </cell>
          <cell r="Q574" t="str">
            <v/>
          </cell>
          <cell r="R574" t="str">
            <v/>
          </cell>
          <cell r="S574" t="str">
            <v/>
          </cell>
          <cell r="X574" t="str">
            <v/>
          </cell>
          <cell r="Y574" t="str">
            <v/>
          </cell>
          <cell r="Z574" t="str">
            <v/>
          </cell>
          <cell r="AB574" t="str">
            <v/>
          </cell>
          <cell r="AD574" t="str">
            <v/>
          </cell>
          <cell r="AE574" t="str">
            <v/>
          </cell>
          <cell r="AF574" t="str">
            <v/>
          </cell>
          <cell r="AG574" t="str">
            <v/>
          </cell>
          <cell r="AH574" t="str">
            <v/>
          </cell>
          <cell r="AI574" t="str">
            <v/>
          </cell>
          <cell r="AJ574" t="str">
            <v/>
          </cell>
          <cell r="AK574" t="str">
            <v/>
          </cell>
          <cell r="AL574" t="str">
            <v/>
          </cell>
          <cell r="AM574" t="str">
            <v/>
          </cell>
          <cell r="AN574" t="str">
            <v/>
          </cell>
          <cell r="AO574" t="str">
            <v/>
          </cell>
          <cell r="AQ574" t="str">
            <v/>
          </cell>
          <cell r="AR574" t="str">
            <v/>
          </cell>
          <cell r="AS574" t="str">
            <v/>
          </cell>
          <cell r="AU574" t="str">
            <v/>
          </cell>
          <cell r="AV574" t="str">
            <v/>
          </cell>
          <cell r="AW574" t="str">
            <v/>
          </cell>
          <cell r="AX574" t="str">
            <v/>
          </cell>
          <cell r="AY574" t="str">
            <v/>
          </cell>
          <cell r="AZ574" t="str">
            <v/>
          </cell>
          <cell r="BA574" t="str">
            <v/>
          </cell>
          <cell r="BB574" t="str">
            <v/>
          </cell>
          <cell r="BC574" t="str">
            <v/>
          </cell>
          <cell r="BD574" t="str">
            <v/>
          </cell>
          <cell r="BE574" t="str">
            <v/>
          </cell>
          <cell r="BF574" t="str">
            <v/>
          </cell>
          <cell r="BG574" t="str">
            <v/>
          </cell>
          <cell r="BH574" t="str">
            <v/>
          </cell>
          <cell r="BI574" t="str">
            <v/>
          </cell>
          <cell r="BJ574" t="str">
            <v/>
          </cell>
        </row>
        <row r="575">
          <cell r="A575" t="str">
            <v>RX4</v>
          </cell>
          <cell r="B575" t="str">
            <v>Q09</v>
          </cell>
          <cell r="C575" t="str">
            <v/>
          </cell>
          <cell r="D575" t="str">
            <v/>
          </cell>
          <cell r="E575" t="str">
            <v/>
          </cell>
          <cell r="F575" t="str">
            <v/>
          </cell>
          <cell r="G575" t="str">
            <v/>
          </cell>
          <cell r="H575" t="str">
            <v/>
          </cell>
          <cell r="J575" t="str">
            <v/>
          </cell>
          <cell r="K575" t="str">
            <v/>
          </cell>
          <cell r="L575" t="str">
            <v/>
          </cell>
          <cell r="M575" t="str">
            <v/>
          </cell>
          <cell r="N575" t="str">
            <v/>
          </cell>
          <cell r="Q575" t="str">
            <v/>
          </cell>
          <cell r="R575" t="str">
            <v/>
          </cell>
          <cell r="S575" t="str">
            <v/>
          </cell>
          <cell r="X575" t="str">
            <v/>
          </cell>
          <cell r="Y575" t="str">
            <v/>
          </cell>
          <cell r="Z575" t="str">
            <v/>
          </cell>
          <cell r="AB575" t="str">
            <v/>
          </cell>
          <cell r="AD575" t="str">
            <v/>
          </cell>
          <cell r="AE575" t="str">
            <v/>
          </cell>
          <cell r="AF575" t="str">
            <v/>
          </cell>
          <cell r="AG575" t="str">
            <v/>
          </cell>
          <cell r="AH575" t="str">
            <v/>
          </cell>
          <cell r="AI575" t="str">
            <v/>
          </cell>
          <cell r="AJ575" t="str">
            <v/>
          </cell>
          <cell r="AK575" t="str">
            <v/>
          </cell>
          <cell r="AL575" t="str">
            <v/>
          </cell>
          <cell r="AM575" t="str">
            <v/>
          </cell>
          <cell r="AN575" t="str">
            <v/>
          </cell>
          <cell r="AO575" t="str">
            <v/>
          </cell>
          <cell r="AQ575" t="str">
            <v/>
          </cell>
          <cell r="AR575" t="str">
            <v/>
          </cell>
          <cell r="AS575" t="str">
            <v/>
          </cell>
          <cell r="AU575" t="str">
            <v/>
          </cell>
          <cell r="AV575" t="str">
            <v/>
          </cell>
          <cell r="AW575" t="str">
            <v/>
          </cell>
          <cell r="AX575" t="str">
            <v/>
          </cell>
          <cell r="AY575" t="str">
            <v/>
          </cell>
          <cell r="AZ575" t="str">
            <v/>
          </cell>
          <cell r="BA575" t="str">
            <v/>
          </cell>
          <cell r="BB575" t="str">
            <v/>
          </cell>
          <cell r="BC575" t="str">
            <v/>
          </cell>
          <cell r="BD575" t="str">
            <v/>
          </cell>
          <cell r="BE575" t="str">
            <v/>
          </cell>
          <cell r="BF575" t="str">
            <v/>
          </cell>
          <cell r="BG575" t="str">
            <v/>
          </cell>
          <cell r="BH575" t="str">
            <v/>
          </cell>
          <cell r="BI575" t="str">
            <v/>
          </cell>
          <cell r="BJ575" t="str">
            <v/>
          </cell>
        </row>
        <row r="576">
          <cell r="A576" t="str">
            <v>RX5</v>
          </cell>
          <cell r="B576" t="str">
            <v>Q20</v>
          </cell>
          <cell r="C576" t="str">
            <v/>
          </cell>
          <cell r="D576" t="str">
            <v/>
          </cell>
          <cell r="E576" t="str">
            <v/>
          </cell>
          <cell r="F576" t="str">
            <v/>
          </cell>
          <cell r="G576" t="str">
            <v/>
          </cell>
          <cell r="H576" t="str">
            <v/>
          </cell>
          <cell r="J576" t="str">
            <v/>
          </cell>
          <cell r="K576" t="str">
            <v/>
          </cell>
          <cell r="L576" t="str">
            <v/>
          </cell>
          <cell r="M576" t="str">
            <v/>
          </cell>
          <cell r="N576" t="str">
            <v/>
          </cell>
          <cell r="Q576" t="str">
            <v/>
          </cell>
          <cell r="R576" t="str">
            <v/>
          </cell>
          <cell r="S576" t="str">
            <v/>
          </cell>
          <cell r="X576" t="str">
            <v/>
          </cell>
          <cell r="Y576" t="str">
            <v/>
          </cell>
          <cell r="Z576" t="str">
            <v/>
          </cell>
          <cell r="AB576" t="str">
            <v/>
          </cell>
          <cell r="AD576" t="str">
            <v/>
          </cell>
          <cell r="AE576" t="str">
            <v/>
          </cell>
          <cell r="AF576" t="str">
            <v/>
          </cell>
          <cell r="AG576" t="str">
            <v/>
          </cell>
          <cell r="AH576" t="str">
            <v/>
          </cell>
          <cell r="AI576" t="str">
            <v/>
          </cell>
          <cell r="AJ576" t="str">
            <v/>
          </cell>
          <cell r="AK576" t="str">
            <v/>
          </cell>
          <cell r="AL576" t="str">
            <v/>
          </cell>
          <cell r="AM576" t="str">
            <v/>
          </cell>
          <cell r="AN576" t="str">
            <v/>
          </cell>
          <cell r="AO576" t="str">
            <v/>
          </cell>
          <cell r="AQ576" t="str">
            <v/>
          </cell>
          <cell r="AR576" t="str">
            <v/>
          </cell>
          <cell r="AS576" t="str">
            <v/>
          </cell>
          <cell r="AU576" t="str">
            <v/>
          </cell>
          <cell r="AV576" t="str">
            <v/>
          </cell>
          <cell r="AW576" t="str">
            <v/>
          </cell>
          <cell r="AX576" t="str">
            <v/>
          </cell>
          <cell r="AY576" t="str">
            <v/>
          </cell>
          <cell r="AZ576" t="str">
            <v/>
          </cell>
          <cell r="BA576" t="str">
            <v/>
          </cell>
          <cell r="BB576" t="str">
            <v/>
          </cell>
          <cell r="BC576" t="str">
            <v/>
          </cell>
          <cell r="BD576" t="str">
            <v/>
          </cell>
          <cell r="BE576" t="str">
            <v/>
          </cell>
          <cell r="BF576" t="str">
            <v/>
          </cell>
          <cell r="BG576" t="str">
            <v/>
          </cell>
          <cell r="BH576" t="str">
            <v/>
          </cell>
          <cell r="BI576" t="str">
            <v/>
          </cell>
          <cell r="BJ576" t="str">
            <v/>
          </cell>
        </row>
        <row r="577">
          <cell r="A577" t="str">
            <v>RXA</v>
          </cell>
          <cell r="B577" t="str">
            <v>Q15</v>
          </cell>
          <cell r="C577" t="str">
            <v/>
          </cell>
          <cell r="D577" t="str">
            <v/>
          </cell>
          <cell r="E577" t="str">
            <v/>
          </cell>
          <cell r="F577" t="str">
            <v/>
          </cell>
          <cell r="G577" t="str">
            <v/>
          </cell>
          <cell r="H577" t="str">
            <v/>
          </cell>
          <cell r="J577" t="str">
            <v/>
          </cell>
          <cell r="K577" t="str">
            <v/>
          </cell>
          <cell r="L577" t="str">
            <v/>
          </cell>
          <cell r="M577" t="str">
            <v/>
          </cell>
          <cell r="N577" t="str">
            <v/>
          </cell>
          <cell r="Q577" t="str">
            <v/>
          </cell>
          <cell r="R577">
            <v>1</v>
          </cell>
          <cell r="S577" t="str">
            <v/>
          </cell>
          <cell r="X577" t="str">
            <v/>
          </cell>
          <cell r="Y577" t="str">
            <v/>
          </cell>
          <cell r="Z577" t="str">
            <v/>
          </cell>
          <cell r="AB577" t="str">
            <v/>
          </cell>
          <cell r="AD577" t="str">
            <v/>
          </cell>
          <cell r="AE577" t="str">
            <v/>
          </cell>
          <cell r="AF577" t="str">
            <v/>
          </cell>
          <cell r="AG577">
            <v>0</v>
          </cell>
          <cell r="AH577" t="str">
            <v/>
          </cell>
          <cell r="AI577" t="str">
            <v/>
          </cell>
          <cell r="AJ577" t="str">
            <v/>
          </cell>
          <cell r="AK577" t="str">
            <v/>
          </cell>
          <cell r="AL577" t="str">
            <v/>
          </cell>
          <cell r="AM577" t="str">
            <v/>
          </cell>
          <cell r="AN577" t="str">
            <v/>
          </cell>
          <cell r="AO577">
            <v>38</v>
          </cell>
          <cell r="AQ577" t="str">
            <v/>
          </cell>
          <cell r="AR577" t="str">
            <v/>
          </cell>
          <cell r="AS577" t="str">
            <v/>
          </cell>
          <cell r="AU577" t="str">
            <v/>
          </cell>
          <cell r="AV577" t="str">
            <v/>
          </cell>
          <cell r="AW577" t="str">
            <v/>
          </cell>
          <cell r="AX577" t="str">
            <v/>
          </cell>
          <cell r="AY577" t="str">
            <v/>
          </cell>
          <cell r="AZ577" t="str">
            <v/>
          </cell>
          <cell r="BA577" t="str">
            <v/>
          </cell>
          <cell r="BB577" t="str">
            <v/>
          </cell>
          <cell r="BC577" t="str">
            <v/>
          </cell>
          <cell r="BD577" t="str">
            <v/>
          </cell>
          <cell r="BE577" t="str">
            <v/>
          </cell>
          <cell r="BF577" t="str">
            <v/>
          </cell>
          <cell r="BG577" t="str">
            <v/>
          </cell>
          <cell r="BH577" t="str">
            <v/>
          </cell>
          <cell r="BI577" t="str">
            <v/>
          </cell>
          <cell r="BJ577" t="str">
            <v/>
          </cell>
        </row>
        <row r="578">
          <cell r="A578" t="str">
            <v>RXC</v>
          </cell>
          <cell r="B578" t="str">
            <v>Q19</v>
          </cell>
          <cell r="C578" t="str">
            <v/>
          </cell>
          <cell r="D578" t="str">
            <v/>
          </cell>
          <cell r="E578">
            <v>0.9839269768826272</v>
          </cell>
          <cell r="F578" t="str">
            <v/>
          </cell>
          <cell r="G578" t="str">
            <v/>
          </cell>
          <cell r="H578" t="str">
            <v/>
          </cell>
          <cell r="J578" t="str">
            <v/>
          </cell>
          <cell r="K578" t="str">
            <v/>
          </cell>
          <cell r="L578" t="str">
            <v/>
          </cell>
          <cell r="M578">
            <v>5113</v>
          </cell>
          <cell r="N578" t="str">
            <v/>
          </cell>
          <cell r="Q578">
            <v>1</v>
          </cell>
          <cell r="R578">
            <v>1</v>
          </cell>
          <cell r="S578" t="str">
            <v/>
          </cell>
          <cell r="X578" t="str">
            <v/>
          </cell>
          <cell r="Y578" t="str">
            <v/>
          </cell>
          <cell r="Z578" t="str">
            <v/>
          </cell>
          <cell r="AB578">
            <v>0.8968481375358166</v>
          </cell>
          <cell r="AD578" t="str">
            <v/>
          </cell>
          <cell r="AE578" t="str">
            <v/>
          </cell>
          <cell r="AF578" t="str">
            <v/>
          </cell>
          <cell r="AG578">
            <v>6.8688260969446358E-2</v>
          </cell>
          <cell r="AH578">
            <v>5.333333333333333</v>
          </cell>
          <cell r="AI578" t="str">
            <v/>
          </cell>
          <cell r="AJ578" t="str">
            <v/>
          </cell>
          <cell r="AK578" t="str">
            <v/>
          </cell>
          <cell r="AL578" t="str">
            <v/>
          </cell>
          <cell r="AM578" t="str">
            <v/>
          </cell>
          <cell r="AN578" t="str">
            <v/>
          </cell>
          <cell r="AO578">
            <v>-4864</v>
          </cell>
          <cell r="AQ578" t="str">
            <v/>
          </cell>
          <cell r="AR578" t="str">
            <v/>
          </cell>
          <cell r="AS578" t="str">
            <v/>
          </cell>
          <cell r="AU578" t="str">
            <v/>
          </cell>
          <cell r="AV578" t="str">
            <v/>
          </cell>
          <cell r="AW578" t="str">
            <v/>
          </cell>
          <cell r="AX578" t="str">
            <v/>
          </cell>
          <cell r="AY578" t="str">
            <v/>
          </cell>
          <cell r="AZ578" t="str">
            <v/>
          </cell>
          <cell r="BA578" t="str">
            <v/>
          </cell>
          <cell r="BB578" t="str">
            <v/>
          </cell>
          <cell r="BC578" t="str">
            <v/>
          </cell>
          <cell r="BD578" t="str">
            <v/>
          </cell>
          <cell r="BE578" t="str">
            <v/>
          </cell>
          <cell r="BF578" t="str">
            <v/>
          </cell>
          <cell r="BG578" t="str">
            <v/>
          </cell>
          <cell r="BH578" t="str">
            <v/>
          </cell>
          <cell r="BI578" t="str">
            <v/>
          </cell>
          <cell r="BJ578" t="str">
            <v/>
          </cell>
        </row>
        <row r="579">
          <cell r="A579" t="str">
            <v>RXD</v>
          </cell>
          <cell r="B579" t="str">
            <v>Q19</v>
          </cell>
          <cell r="J579" t="str">
            <v/>
          </cell>
          <cell r="K579" t="str">
            <v/>
          </cell>
          <cell r="L579" t="str">
            <v/>
          </cell>
          <cell r="Q579" t="str">
            <v/>
          </cell>
          <cell r="R579" t="str">
            <v/>
          </cell>
          <cell r="AH579" t="str">
            <v/>
          </cell>
          <cell r="AK579" t="str">
            <v/>
          </cell>
          <cell r="AO579">
            <v>1330</v>
          </cell>
        </row>
        <row r="580">
          <cell r="A580" t="str">
            <v>RXE</v>
          </cell>
          <cell r="B580" t="str">
            <v>Q23</v>
          </cell>
          <cell r="C580" t="str">
            <v/>
          </cell>
          <cell r="D580" t="str">
            <v/>
          </cell>
          <cell r="E580" t="str">
            <v/>
          </cell>
          <cell r="F580" t="str">
            <v/>
          </cell>
          <cell r="G580" t="str">
            <v/>
          </cell>
          <cell r="H580" t="str">
            <v/>
          </cell>
          <cell r="J580" t="str">
            <v/>
          </cell>
          <cell r="K580" t="str">
            <v/>
          </cell>
          <cell r="L580" t="str">
            <v/>
          </cell>
          <cell r="M580">
            <v>1</v>
          </cell>
          <cell r="N580" t="str">
            <v/>
          </cell>
          <cell r="Q580">
            <v>1</v>
          </cell>
          <cell r="R580">
            <v>1</v>
          </cell>
          <cell r="S580" t="str">
            <v/>
          </cell>
          <cell r="X580" t="str">
            <v/>
          </cell>
          <cell r="Y580" t="str">
            <v/>
          </cell>
          <cell r="Z580" t="str">
            <v/>
          </cell>
          <cell r="AB580" t="str">
            <v/>
          </cell>
          <cell r="AD580" t="str">
            <v/>
          </cell>
          <cell r="AE580" t="str">
            <v/>
          </cell>
          <cell r="AF580" t="str">
            <v/>
          </cell>
          <cell r="AG580">
            <v>0</v>
          </cell>
          <cell r="AH580" t="str">
            <v/>
          </cell>
          <cell r="AI580" t="str">
            <v/>
          </cell>
          <cell r="AJ580" t="str">
            <v/>
          </cell>
          <cell r="AK580" t="str">
            <v/>
          </cell>
          <cell r="AL580" t="str">
            <v/>
          </cell>
          <cell r="AM580" t="str">
            <v/>
          </cell>
          <cell r="AN580" t="str">
            <v/>
          </cell>
          <cell r="AO580">
            <v>349</v>
          </cell>
          <cell r="AQ580" t="str">
            <v/>
          </cell>
          <cell r="AR580" t="str">
            <v/>
          </cell>
          <cell r="AS580" t="str">
            <v/>
          </cell>
          <cell r="AU580" t="str">
            <v/>
          </cell>
          <cell r="AV580" t="str">
            <v/>
          </cell>
          <cell r="AW580" t="str">
            <v/>
          </cell>
          <cell r="AX580" t="str">
            <v/>
          </cell>
          <cell r="AY580" t="str">
            <v/>
          </cell>
          <cell r="AZ580" t="str">
            <v/>
          </cell>
          <cell r="BA580" t="str">
            <v/>
          </cell>
          <cell r="BB580" t="str">
            <v/>
          </cell>
          <cell r="BC580" t="str">
            <v/>
          </cell>
          <cell r="BD580" t="str">
            <v/>
          </cell>
          <cell r="BE580" t="str">
            <v/>
          </cell>
          <cell r="BF580" t="str">
            <v/>
          </cell>
          <cell r="BG580" t="str">
            <v/>
          </cell>
          <cell r="BH580" t="str">
            <v/>
          </cell>
          <cell r="BI580" t="str">
            <v/>
          </cell>
          <cell r="BJ580" t="str">
            <v/>
          </cell>
        </row>
        <row r="581">
          <cell r="A581" t="str">
            <v>RXF</v>
          </cell>
          <cell r="B581" t="str">
            <v>Q12</v>
          </cell>
          <cell r="C581" t="str">
            <v/>
          </cell>
          <cell r="D581" t="str">
            <v/>
          </cell>
          <cell r="E581">
            <v>0.99311264163519219</v>
          </cell>
          <cell r="F581" t="str">
            <v/>
          </cell>
          <cell r="G581" t="str">
            <v/>
          </cell>
          <cell r="H581" t="str">
            <v/>
          </cell>
          <cell r="J581" t="str">
            <v/>
          </cell>
          <cell r="K581" t="str">
            <v/>
          </cell>
          <cell r="L581" t="str">
            <v/>
          </cell>
          <cell r="M581">
            <v>9046</v>
          </cell>
          <cell r="N581" t="str">
            <v/>
          </cell>
          <cell r="Q581">
            <v>0.82666070230373523</v>
          </cell>
          <cell r="R581">
            <v>0.9552696078431373</v>
          </cell>
          <cell r="S581" t="str">
            <v/>
          </cell>
          <cell r="X581" t="str">
            <v/>
          </cell>
          <cell r="Y581" t="str">
            <v/>
          </cell>
          <cell r="Z581" t="str">
            <v/>
          </cell>
          <cell r="AB581">
            <v>0.94029850746268662</v>
          </cell>
          <cell r="AD581" t="str">
            <v/>
          </cell>
          <cell r="AE581" t="str">
            <v/>
          </cell>
          <cell r="AF581" t="str">
            <v/>
          </cell>
          <cell r="AG581">
            <v>1.9795103316548011E-2</v>
          </cell>
          <cell r="AH581">
            <v>5</v>
          </cell>
          <cell r="AI581" t="str">
            <v/>
          </cell>
          <cell r="AJ581" t="str">
            <v/>
          </cell>
          <cell r="AK581" t="str">
            <v/>
          </cell>
          <cell r="AL581" t="str">
            <v/>
          </cell>
          <cell r="AM581" t="str">
            <v/>
          </cell>
          <cell r="AN581" t="str">
            <v/>
          </cell>
          <cell r="AO581">
            <v>-14589</v>
          </cell>
          <cell r="AQ581" t="str">
            <v/>
          </cell>
          <cell r="AR581" t="str">
            <v/>
          </cell>
          <cell r="AS581" t="str">
            <v/>
          </cell>
          <cell r="AU581" t="str">
            <v/>
          </cell>
          <cell r="AV581" t="str">
            <v/>
          </cell>
          <cell r="AW581" t="str">
            <v/>
          </cell>
          <cell r="AX581" t="str">
            <v/>
          </cell>
          <cell r="AY581" t="str">
            <v/>
          </cell>
          <cell r="AZ581" t="str">
            <v/>
          </cell>
          <cell r="BA581" t="str">
            <v/>
          </cell>
          <cell r="BB581" t="str">
            <v/>
          </cell>
          <cell r="BC581" t="str">
            <v/>
          </cell>
          <cell r="BD581" t="str">
            <v/>
          </cell>
          <cell r="BE581" t="str">
            <v/>
          </cell>
          <cell r="BF581" t="str">
            <v/>
          </cell>
          <cell r="BG581" t="str">
            <v/>
          </cell>
          <cell r="BH581" t="str">
            <v/>
          </cell>
          <cell r="BI581" t="str">
            <v/>
          </cell>
          <cell r="BJ581" t="str">
            <v/>
          </cell>
        </row>
        <row r="582">
          <cell r="A582" t="str">
            <v>RXG</v>
          </cell>
          <cell r="B582" t="str">
            <v>Q12</v>
          </cell>
          <cell r="C582" t="str">
            <v/>
          </cell>
          <cell r="D582" t="str">
            <v/>
          </cell>
          <cell r="E582" t="str">
            <v/>
          </cell>
          <cell r="F582" t="str">
            <v/>
          </cell>
          <cell r="G582" t="str">
            <v/>
          </cell>
          <cell r="H582" t="str">
            <v/>
          </cell>
          <cell r="J582" t="str">
            <v/>
          </cell>
          <cell r="K582" t="str">
            <v/>
          </cell>
          <cell r="L582" t="str">
            <v/>
          </cell>
          <cell r="M582" t="str">
            <v/>
          </cell>
          <cell r="N582" t="str">
            <v/>
          </cell>
          <cell r="Q582" t="str">
            <v/>
          </cell>
          <cell r="R582" t="str">
            <v/>
          </cell>
          <cell r="S582" t="str">
            <v/>
          </cell>
          <cell r="X582" t="str">
            <v/>
          </cell>
          <cell r="Y582" t="str">
            <v/>
          </cell>
          <cell r="Z582" t="str">
            <v/>
          </cell>
          <cell r="AB582" t="str">
            <v/>
          </cell>
          <cell r="AD582" t="str">
            <v/>
          </cell>
          <cell r="AE582" t="str">
            <v/>
          </cell>
          <cell r="AF582" t="str">
            <v/>
          </cell>
          <cell r="AG582">
            <v>0</v>
          </cell>
          <cell r="AH582" t="str">
            <v/>
          </cell>
          <cell r="AI582" t="str">
            <v/>
          </cell>
          <cell r="AJ582" t="str">
            <v/>
          </cell>
          <cell r="AK582" t="str">
            <v/>
          </cell>
          <cell r="AL582" t="str">
            <v/>
          </cell>
          <cell r="AM582" t="str">
            <v/>
          </cell>
          <cell r="AN582" t="str">
            <v/>
          </cell>
          <cell r="AO582">
            <v>172</v>
          </cell>
          <cell r="AQ582" t="str">
            <v/>
          </cell>
          <cell r="AR582" t="str">
            <v/>
          </cell>
          <cell r="AS582" t="str">
            <v/>
          </cell>
          <cell r="AU582" t="str">
            <v/>
          </cell>
          <cell r="AV582" t="str">
            <v/>
          </cell>
          <cell r="AW582" t="str">
            <v/>
          </cell>
          <cell r="AX582" t="str">
            <v/>
          </cell>
          <cell r="AY582" t="str">
            <v/>
          </cell>
          <cell r="AZ582" t="str">
            <v/>
          </cell>
          <cell r="BA582" t="str">
            <v/>
          </cell>
          <cell r="BB582" t="str">
            <v/>
          </cell>
          <cell r="BC582" t="str">
            <v/>
          </cell>
          <cell r="BD582" t="str">
            <v/>
          </cell>
          <cell r="BE582" t="str">
            <v/>
          </cell>
          <cell r="BF582" t="str">
            <v/>
          </cell>
          <cell r="BG582" t="str">
            <v/>
          </cell>
          <cell r="BH582" t="str">
            <v/>
          </cell>
          <cell r="BI582" t="str">
            <v/>
          </cell>
          <cell r="BJ582" t="str">
            <v/>
          </cell>
        </row>
        <row r="583">
          <cell r="A583" t="str">
            <v>RXH</v>
          </cell>
          <cell r="B583" t="str">
            <v>Q19</v>
          </cell>
          <cell r="C583" t="str">
            <v/>
          </cell>
          <cell r="D583" t="str">
            <v/>
          </cell>
          <cell r="E583">
            <v>0.92274464196710415</v>
          </cell>
          <cell r="F583" t="str">
            <v/>
          </cell>
          <cell r="G583" t="str">
            <v/>
          </cell>
          <cell r="H583" t="str">
            <v/>
          </cell>
          <cell r="J583" t="str">
            <v/>
          </cell>
          <cell r="K583" t="str">
            <v/>
          </cell>
          <cell r="L583" t="str">
            <v/>
          </cell>
          <cell r="M583">
            <v>6517</v>
          </cell>
          <cell r="N583" t="str">
            <v/>
          </cell>
          <cell r="Q583">
            <v>1</v>
          </cell>
          <cell r="R583">
            <v>1</v>
          </cell>
          <cell r="S583" t="str">
            <v/>
          </cell>
          <cell r="X583" t="str">
            <v/>
          </cell>
          <cell r="Y583" t="str">
            <v/>
          </cell>
          <cell r="Z583" t="str">
            <v/>
          </cell>
          <cell r="AB583">
            <v>1</v>
          </cell>
          <cell r="AD583" t="str">
            <v/>
          </cell>
          <cell r="AE583" t="str">
            <v/>
          </cell>
          <cell r="AF583" t="str">
            <v/>
          </cell>
          <cell r="AG583">
            <v>2.0441347270615563E-2</v>
          </cell>
          <cell r="AH583">
            <v>14</v>
          </cell>
          <cell r="AI583" t="str">
            <v/>
          </cell>
          <cell r="AJ583" t="str">
            <v/>
          </cell>
          <cell r="AK583" t="str">
            <v/>
          </cell>
          <cell r="AL583" t="str">
            <v/>
          </cell>
          <cell r="AM583" t="str">
            <v/>
          </cell>
          <cell r="AN583" t="str">
            <v/>
          </cell>
          <cell r="AO583">
            <v>-11290</v>
          </cell>
          <cell r="AQ583" t="str">
            <v/>
          </cell>
          <cell r="AR583" t="str">
            <v/>
          </cell>
          <cell r="AS583" t="str">
            <v/>
          </cell>
          <cell r="AU583" t="str">
            <v/>
          </cell>
          <cell r="AV583" t="str">
            <v/>
          </cell>
          <cell r="AW583" t="str">
            <v/>
          </cell>
          <cell r="AX583" t="str">
            <v/>
          </cell>
          <cell r="AY583" t="str">
            <v/>
          </cell>
          <cell r="AZ583" t="str">
            <v/>
          </cell>
          <cell r="BA583" t="str">
            <v/>
          </cell>
          <cell r="BB583" t="str">
            <v/>
          </cell>
          <cell r="BC583" t="str">
            <v/>
          </cell>
          <cell r="BD583" t="str">
            <v/>
          </cell>
          <cell r="BE583" t="str">
            <v/>
          </cell>
          <cell r="BF583" t="str">
            <v/>
          </cell>
          <cell r="BG583" t="str">
            <v/>
          </cell>
          <cell r="BH583" t="str">
            <v/>
          </cell>
          <cell r="BI583" t="str">
            <v/>
          </cell>
          <cell r="BJ583" t="str">
            <v/>
          </cell>
        </row>
        <row r="584">
          <cell r="A584" t="str">
            <v>RXJ</v>
          </cell>
          <cell r="B584" t="str">
            <v>Q18</v>
          </cell>
          <cell r="J584" t="str">
            <v/>
          </cell>
          <cell r="K584" t="str">
            <v/>
          </cell>
          <cell r="L584" t="str">
            <v/>
          </cell>
          <cell r="Q584" t="str">
            <v/>
          </cell>
          <cell r="R584" t="str">
            <v/>
          </cell>
          <cell r="AH584" t="str">
            <v/>
          </cell>
          <cell r="AK584" t="str">
            <v/>
          </cell>
          <cell r="AO584">
            <v>-210</v>
          </cell>
        </row>
        <row r="585">
          <cell r="A585" t="str">
            <v>RXK</v>
          </cell>
          <cell r="B585" t="str">
            <v>Q27</v>
          </cell>
          <cell r="C585" t="str">
            <v/>
          </cell>
          <cell r="D585" t="str">
            <v/>
          </cell>
          <cell r="E585">
            <v>0.97571267816954244</v>
          </cell>
          <cell r="F585" t="str">
            <v/>
          </cell>
          <cell r="G585" t="str">
            <v/>
          </cell>
          <cell r="H585" t="str">
            <v/>
          </cell>
          <cell r="J585" t="str">
            <v/>
          </cell>
          <cell r="K585" t="str">
            <v/>
          </cell>
          <cell r="L585" t="str">
            <v/>
          </cell>
          <cell r="M585">
            <v>5670</v>
          </cell>
          <cell r="N585" t="str">
            <v/>
          </cell>
          <cell r="Q585">
            <v>1</v>
          </cell>
          <cell r="R585">
            <v>1</v>
          </cell>
          <cell r="S585" t="str">
            <v/>
          </cell>
          <cell r="X585" t="str">
            <v/>
          </cell>
          <cell r="Y585" t="str">
            <v/>
          </cell>
          <cell r="Z585" t="str">
            <v/>
          </cell>
          <cell r="AB585">
            <v>1</v>
          </cell>
          <cell r="AD585" t="str">
            <v/>
          </cell>
          <cell r="AE585" t="str">
            <v/>
          </cell>
          <cell r="AF585" t="str">
            <v/>
          </cell>
          <cell r="AG585">
            <v>4.3780032034169782E-2</v>
          </cell>
          <cell r="AH585">
            <v>10.333333333333334</v>
          </cell>
          <cell r="AI585" t="str">
            <v/>
          </cell>
          <cell r="AJ585" t="str">
            <v/>
          </cell>
          <cell r="AK585" t="str">
            <v/>
          </cell>
          <cell r="AL585" t="str">
            <v/>
          </cell>
          <cell r="AM585" t="str">
            <v/>
          </cell>
          <cell r="AN585" t="str">
            <v/>
          </cell>
          <cell r="AO585">
            <v>-5737</v>
          </cell>
          <cell r="AQ585" t="str">
            <v/>
          </cell>
          <cell r="AR585" t="str">
            <v/>
          </cell>
          <cell r="AS585" t="str">
            <v/>
          </cell>
          <cell r="AU585" t="str">
            <v/>
          </cell>
          <cell r="AV585" t="str">
            <v/>
          </cell>
          <cell r="AW585" t="str">
            <v/>
          </cell>
          <cell r="AX585" t="str">
            <v/>
          </cell>
          <cell r="AY585" t="str">
            <v/>
          </cell>
          <cell r="AZ585" t="str">
            <v/>
          </cell>
          <cell r="BA585" t="str">
            <v/>
          </cell>
          <cell r="BB585" t="str">
            <v/>
          </cell>
          <cell r="BC585" t="str">
            <v/>
          </cell>
          <cell r="BD585" t="str">
            <v/>
          </cell>
          <cell r="BE585" t="str">
            <v/>
          </cell>
          <cell r="BF585" t="str">
            <v/>
          </cell>
          <cell r="BG585" t="str">
            <v/>
          </cell>
          <cell r="BH585" t="str">
            <v/>
          </cell>
          <cell r="BI585" t="str">
            <v/>
          </cell>
          <cell r="BJ585" t="str">
            <v/>
          </cell>
        </row>
        <row r="586">
          <cell r="A586" t="str">
            <v>RXL</v>
          </cell>
          <cell r="B586" t="str">
            <v>Q13</v>
          </cell>
          <cell r="C586" t="str">
            <v/>
          </cell>
          <cell r="D586" t="str">
            <v/>
          </cell>
          <cell r="E586">
            <v>0.9916397945778096</v>
          </cell>
          <cell r="F586" t="str">
            <v/>
          </cell>
          <cell r="G586" t="str">
            <v/>
          </cell>
          <cell r="H586" t="str">
            <v/>
          </cell>
          <cell r="J586" t="str">
            <v/>
          </cell>
          <cell r="K586" t="str">
            <v/>
          </cell>
          <cell r="L586" t="str">
            <v/>
          </cell>
          <cell r="M586">
            <v>4964</v>
          </cell>
          <cell r="N586" t="str">
            <v/>
          </cell>
          <cell r="Q586">
            <v>0.98582261787009562</v>
          </cell>
          <cell r="R586">
            <v>1</v>
          </cell>
          <cell r="S586" t="str">
            <v/>
          </cell>
          <cell r="X586" t="str">
            <v/>
          </cell>
          <cell r="Y586" t="str">
            <v/>
          </cell>
          <cell r="Z586" t="str">
            <v/>
          </cell>
          <cell r="AB586">
            <v>1</v>
          </cell>
          <cell r="AD586" t="str">
            <v/>
          </cell>
          <cell r="AE586" t="str">
            <v/>
          </cell>
          <cell r="AF586" t="str">
            <v/>
          </cell>
          <cell r="AG586">
            <v>1.5695744038635679E-2</v>
          </cell>
          <cell r="AH586">
            <v>5</v>
          </cell>
          <cell r="AI586" t="str">
            <v/>
          </cell>
          <cell r="AJ586" t="str">
            <v/>
          </cell>
          <cell r="AK586" t="str">
            <v/>
          </cell>
          <cell r="AL586" t="str">
            <v/>
          </cell>
          <cell r="AM586" t="str">
            <v/>
          </cell>
          <cell r="AN586" t="str">
            <v/>
          </cell>
          <cell r="AO586">
            <v>23</v>
          </cell>
          <cell r="AQ586" t="str">
            <v/>
          </cell>
          <cell r="AR586" t="str">
            <v/>
          </cell>
          <cell r="AS586" t="str">
            <v/>
          </cell>
          <cell r="AU586" t="str">
            <v/>
          </cell>
          <cell r="AV586" t="str">
            <v/>
          </cell>
          <cell r="AW586" t="str">
            <v/>
          </cell>
          <cell r="AX586" t="str">
            <v/>
          </cell>
          <cell r="AY586" t="str">
            <v/>
          </cell>
          <cell r="AZ586" t="str">
            <v/>
          </cell>
          <cell r="BA586" t="str">
            <v/>
          </cell>
          <cell r="BB586" t="str">
            <v/>
          </cell>
          <cell r="BC586" t="str">
            <v/>
          </cell>
          <cell r="BD586" t="str">
            <v/>
          </cell>
          <cell r="BE586" t="str">
            <v/>
          </cell>
          <cell r="BF586" t="str">
            <v/>
          </cell>
          <cell r="BG586" t="str">
            <v/>
          </cell>
          <cell r="BH586" t="str">
            <v/>
          </cell>
          <cell r="BI586" t="str">
            <v/>
          </cell>
          <cell r="BJ586" t="str">
            <v/>
          </cell>
        </row>
        <row r="587">
          <cell r="A587" t="str">
            <v>RXM</v>
          </cell>
          <cell r="B587" t="str">
            <v>Q24</v>
          </cell>
          <cell r="C587" t="str">
            <v/>
          </cell>
          <cell r="D587" t="str">
            <v/>
          </cell>
          <cell r="E587" t="str">
            <v/>
          </cell>
          <cell r="F587" t="str">
            <v/>
          </cell>
          <cell r="G587" t="str">
            <v/>
          </cell>
          <cell r="H587" t="str">
            <v/>
          </cell>
          <cell r="J587" t="str">
            <v/>
          </cell>
          <cell r="K587" t="str">
            <v/>
          </cell>
          <cell r="L587" t="str">
            <v/>
          </cell>
          <cell r="M587" t="str">
            <v/>
          </cell>
          <cell r="N587" t="str">
            <v/>
          </cell>
          <cell r="Q587" t="str">
            <v/>
          </cell>
          <cell r="R587">
            <v>1</v>
          </cell>
          <cell r="S587" t="str">
            <v/>
          </cell>
          <cell r="X587" t="str">
            <v/>
          </cell>
          <cell r="Y587" t="str">
            <v/>
          </cell>
          <cell r="Z587" t="str">
            <v/>
          </cell>
          <cell r="AB587" t="str">
            <v/>
          </cell>
          <cell r="AD587" t="str">
            <v/>
          </cell>
          <cell r="AE587" t="str">
            <v/>
          </cell>
          <cell r="AF587" t="str">
            <v/>
          </cell>
          <cell r="AG587">
            <v>0</v>
          </cell>
          <cell r="AH587" t="str">
            <v/>
          </cell>
          <cell r="AI587" t="str">
            <v/>
          </cell>
          <cell r="AJ587" t="str">
            <v/>
          </cell>
          <cell r="AK587" t="str">
            <v/>
          </cell>
          <cell r="AL587" t="str">
            <v/>
          </cell>
          <cell r="AM587" t="str">
            <v/>
          </cell>
          <cell r="AN587" t="str">
            <v/>
          </cell>
          <cell r="AO587">
            <v>0</v>
          </cell>
          <cell r="AQ587" t="str">
            <v/>
          </cell>
          <cell r="AR587" t="str">
            <v/>
          </cell>
          <cell r="AS587" t="str">
            <v/>
          </cell>
          <cell r="AU587" t="str">
            <v/>
          </cell>
          <cell r="AV587" t="str">
            <v/>
          </cell>
          <cell r="AW587" t="str">
            <v/>
          </cell>
          <cell r="AX587" t="str">
            <v/>
          </cell>
          <cell r="AY587" t="str">
            <v/>
          </cell>
          <cell r="AZ587" t="str">
            <v/>
          </cell>
          <cell r="BA587" t="str">
            <v/>
          </cell>
          <cell r="BB587" t="str">
            <v/>
          </cell>
          <cell r="BC587" t="str">
            <v/>
          </cell>
          <cell r="BD587" t="str">
            <v/>
          </cell>
          <cell r="BE587" t="str">
            <v/>
          </cell>
          <cell r="BF587" t="str">
            <v/>
          </cell>
          <cell r="BG587" t="str">
            <v/>
          </cell>
          <cell r="BH587" t="str">
            <v/>
          </cell>
          <cell r="BI587" t="str">
            <v/>
          </cell>
          <cell r="BJ587" t="str">
            <v/>
          </cell>
        </row>
        <row r="588">
          <cell r="A588" t="str">
            <v>RXN</v>
          </cell>
          <cell r="B588" t="str">
            <v>Q13</v>
          </cell>
          <cell r="C588" t="str">
            <v/>
          </cell>
          <cell r="D588" t="str">
            <v/>
          </cell>
          <cell r="E588">
            <v>0.96471247199402543</v>
          </cell>
          <cell r="F588" t="str">
            <v/>
          </cell>
          <cell r="G588" t="str">
            <v/>
          </cell>
          <cell r="H588" t="str">
            <v/>
          </cell>
          <cell r="J588" t="str">
            <v/>
          </cell>
          <cell r="K588" t="str">
            <v/>
          </cell>
          <cell r="L588" t="str">
            <v/>
          </cell>
          <cell r="M588">
            <v>8098</v>
          </cell>
          <cell r="N588" t="str">
            <v/>
          </cell>
          <cell r="Q588">
            <v>0.95588734306073975</v>
          </cell>
          <cell r="R588">
            <v>1</v>
          </cell>
          <cell r="S588" t="str">
            <v/>
          </cell>
          <cell r="X588" t="str">
            <v/>
          </cell>
          <cell r="Y588" t="str">
            <v/>
          </cell>
          <cell r="Z588" t="str">
            <v/>
          </cell>
          <cell r="AB588">
            <v>1</v>
          </cell>
          <cell r="AD588" t="str">
            <v/>
          </cell>
          <cell r="AE588" t="str">
            <v/>
          </cell>
          <cell r="AF588" t="str">
            <v/>
          </cell>
          <cell r="AG588">
            <v>1.4876801487680148E-2</v>
          </cell>
          <cell r="AH588">
            <v>6</v>
          </cell>
          <cell r="AI588" t="str">
            <v/>
          </cell>
          <cell r="AJ588" t="str">
            <v/>
          </cell>
          <cell r="AK588" t="str">
            <v/>
          </cell>
          <cell r="AL588" t="str">
            <v/>
          </cell>
          <cell r="AM588" t="str">
            <v/>
          </cell>
          <cell r="AN588" t="str">
            <v/>
          </cell>
          <cell r="AO588" t="str">
            <v/>
          </cell>
          <cell r="AQ588" t="str">
            <v/>
          </cell>
          <cell r="AR588" t="str">
            <v/>
          </cell>
          <cell r="AS588" t="str">
            <v/>
          </cell>
          <cell r="AU588" t="str">
            <v/>
          </cell>
          <cell r="AV588" t="str">
            <v/>
          </cell>
          <cell r="AW588" t="str">
            <v/>
          </cell>
          <cell r="AX588" t="str">
            <v/>
          </cell>
          <cell r="AY588" t="str">
            <v/>
          </cell>
          <cell r="AZ588" t="str">
            <v/>
          </cell>
          <cell r="BA588" t="str">
            <v/>
          </cell>
          <cell r="BB588" t="str">
            <v/>
          </cell>
          <cell r="BC588" t="str">
            <v/>
          </cell>
          <cell r="BD588" t="str">
            <v/>
          </cell>
          <cell r="BE588" t="str">
            <v/>
          </cell>
          <cell r="BF588" t="str">
            <v/>
          </cell>
          <cell r="BG588" t="str">
            <v/>
          </cell>
          <cell r="BH588" t="str">
            <v/>
          </cell>
          <cell r="BI588" t="str">
            <v/>
          </cell>
          <cell r="BJ588" t="str">
            <v/>
          </cell>
        </row>
        <row r="589">
          <cell r="A589" t="str">
            <v>RXP</v>
          </cell>
          <cell r="B589" t="str">
            <v>Q10</v>
          </cell>
          <cell r="C589" t="str">
            <v/>
          </cell>
          <cell r="D589" t="str">
            <v/>
          </cell>
          <cell r="E589">
            <v>0.98339147580767483</v>
          </cell>
          <cell r="F589" t="str">
            <v/>
          </cell>
          <cell r="G589" t="str">
            <v/>
          </cell>
          <cell r="H589" t="str">
            <v/>
          </cell>
          <cell r="J589" t="str">
            <v/>
          </cell>
          <cell r="K589" t="str">
            <v/>
          </cell>
          <cell r="L589" t="str">
            <v/>
          </cell>
          <cell r="M589">
            <v>4809</v>
          </cell>
          <cell r="N589" t="str">
            <v/>
          </cell>
          <cell r="Q589">
            <v>1</v>
          </cell>
          <cell r="R589">
            <v>1</v>
          </cell>
          <cell r="S589" t="str">
            <v/>
          </cell>
          <cell r="X589" t="str">
            <v/>
          </cell>
          <cell r="Y589" t="str">
            <v/>
          </cell>
          <cell r="Z589" t="str">
            <v/>
          </cell>
          <cell r="AB589">
            <v>1</v>
          </cell>
          <cell r="AD589" t="str">
            <v/>
          </cell>
          <cell r="AE589" t="str">
            <v/>
          </cell>
          <cell r="AF589" t="str">
            <v/>
          </cell>
          <cell r="AG589">
            <v>2.8946782453796484E-3</v>
          </cell>
          <cell r="AH589">
            <v>4.333333333333333</v>
          </cell>
          <cell r="AI589" t="str">
            <v/>
          </cell>
          <cell r="AJ589" t="str">
            <v/>
          </cell>
          <cell r="AK589" t="str">
            <v/>
          </cell>
          <cell r="AL589" t="str">
            <v/>
          </cell>
          <cell r="AM589" t="str">
            <v/>
          </cell>
          <cell r="AN589" t="str">
            <v/>
          </cell>
          <cell r="AO589">
            <v>114</v>
          </cell>
          <cell r="AQ589" t="str">
            <v/>
          </cell>
          <cell r="AR589" t="str">
            <v/>
          </cell>
          <cell r="AS589" t="str">
            <v/>
          </cell>
          <cell r="AU589" t="str">
            <v/>
          </cell>
          <cell r="AV589" t="str">
            <v/>
          </cell>
          <cell r="AW589" t="str">
            <v/>
          </cell>
          <cell r="AX589" t="str">
            <v/>
          </cell>
          <cell r="AY589" t="str">
            <v/>
          </cell>
          <cell r="AZ589" t="str">
            <v/>
          </cell>
          <cell r="BA589" t="str">
            <v/>
          </cell>
          <cell r="BB589" t="str">
            <v/>
          </cell>
          <cell r="BC589" t="str">
            <v/>
          </cell>
          <cell r="BD589" t="str">
            <v/>
          </cell>
          <cell r="BE589" t="str">
            <v/>
          </cell>
          <cell r="BF589" t="str">
            <v/>
          </cell>
          <cell r="BG589" t="str">
            <v/>
          </cell>
          <cell r="BH589" t="str">
            <v/>
          </cell>
          <cell r="BI589" t="str">
            <v/>
          </cell>
          <cell r="BJ589" t="str">
            <v/>
          </cell>
        </row>
        <row r="590">
          <cell r="A590" t="str">
            <v>RXQ</v>
          </cell>
          <cell r="B590" t="str">
            <v>Q16</v>
          </cell>
          <cell r="C590" t="str">
            <v/>
          </cell>
          <cell r="D590" t="str">
            <v/>
          </cell>
          <cell r="E590">
            <v>0.95485796996562333</v>
          </cell>
          <cell r="F590" t="str">
            <v/>
          </cell>
          <cell r="G590" t="str">
            <v/>
          </cell>
          <cell r="H590" t="str">
            <v/>
          </cell>
          <cell r="J590" t="str">
            <v/>
          </cell>
          <cell r="K590" t="str">
            <v/>
          </cell>
          <cell r="L590" t="str">
            <v/>
          </cell>
          <cell r="M590">
            <v>5517</v>
          </cell>
          <cell r="N590" t="str">
            <v/>
          </cell>
          <cell r="Q590">
            <v>1</v>
          </cell>
          <cell r="R590">
            <v>1</v>
          </cell>
          <cell r="S590" t="str">
            <v/>
          </cell>
          <cell r="X590" t="str">
            <v/>
          </cell>
          <cell r="Y590" t="str">
            <v/>
          </cell>
          <cell r="Z590" t="str">
            <v/>
          </cell>
          <cell r="AB590">
            <v>0.84074074074074079</v>
          </cell>
          <cell r="AD590" t="str">
            <v/>
          </cell>
          <cell r="AE590" t="str">
            <v/>
          </cell>
          <cell r="AF590" t="str">
            <v/>
          </cell>
          <cell r="AG590">
            <v>2.0469596628537028E-2</v>
          </cell>
          <cell r="AH590">
            <v>2.6666666666666665</v>
          </cell>
          <cell r="AI590" t="str">
            <v/>
          </cell>
          <cell r="AJ590" t="str">
            <v/>
          </cell>
          <cell r="AK590" t="str">
            <v/>
          </cell>
          <cell r="AL590" t="str">
            <v/>
          </cell>
          <cell r="AM590" t="str">
            <v/>
          </cell>
          <cell r="AN590" t="str">
            <v/>
          </cell>
          <cell r="AO590">
            <v>28</v>
          </cell>
          <cell r="AQ590" t="str">
            <v/>
          </cell>
          <cell r="AR590" t="str">
            <v/>
          </cell>
          <cell r="AS590" t="str">
            <v/>
          </cell>
          <cell r="AU590" t="str">
            <v/>
          </cell>
          <cell r="AV590" t="str">
            <v/>
          </cell>
          <cell r="AW590" t="str">
            <v/>
          </cell>
          <cell r="AX590" t="str">
            <v/>
          </cell>
          <cell r="AY590" t="str">
            <v/>
          </cell>
          <cell r="AZ590" t="str">
            <v/>
          </cell>
          <cell r="BA590" t="str">
            <v/>
          </cell>
          <cell r="BB590" t="str">
            <v/>
          </cell>
          <cell r="BC590" t="str">
            <v/>
          </cell>
          <cell r="BD590" t="str">
            <v/>
          </cell>
          <cell r="BE590" t="str">
            <v/>
          </cell>
          <cell r="BF590" t="str">
            <v/>
          </cell>
          <cell r="BG590" t="str">
            <v/>
          </cell>
          <cell r="BH590" t="str">
            <v/>
          </cell>
          <cell r="BI590" t="str">
            <v/>
          </cell>
          <cell r="BJ590" t="str">
            <v/>
          </cell>
        </row>
        <row r="591">
          <cell r="A591" t="str">
            <v>RXR</v>
          </cell>
          <cell r="B591" t="str">
            <v>Q13</v>
          </cell>
          <cell r="C591" t="str">
            <v/>
          </cell>
          <cell r="D591" t="str">
            <v/>
          </cell>
          <cell r="E591">
            <v>0.95875198307773668</v>
          </cell>
          <cell r="F591" t="str">
            <v/>
          </cell>
          <cell r="G591" t="str">
            <v/>
          </cell>
          <cell r="H591" t="str">
            <v/>
          </cell>
          <cell r="J591" t="str">
            <v/>
          </cell>
          <cell r="K591" t="str">
            <v/>
          </cell>
          <cell r="L591" t="str">
            <v/>
          </cell>
          <cell r="M591">
            <v>5454</v>
          </cell>
          <cell r="N591" t="str">
            <v/>
          </cell>
          <cell r="Q591">
            <v>1</v>
          </cell>
          <cell r="R591">
            <v>1</v>
          </cell>
          <cell r="S591" t="str">
            <v/>
          </cell>
          <cell r="X591" t="str">
            <v/>
          </cell>
          <cell r="Y591" t="str">
            <v/>
          </cell>
          <cell r="Z591" t="str">
            <v/>
          </cell>
          <cell r="AB591">
            <v>1</v>
          </cell>
          <cell r="AD591" t="str">
            <v/>
          </cell>
          <cell r="AE591" t="str">
            <v/>
          </cell>
          <cell r="AF591" t="str">
            <v/>
          </cell>
          <cell r="AG591">
            <v>1.9377447948876522E-2</v>
          </cell>
          <cell r="AH591">
            <v>3.6666666666666665</v>
          </cell>
          <cell r="AI591" t="str">
            <v/>
          </cell>
          <cell r="AJ591" t="str">
            <v/>
          </cell>
          <cell r="AK591" t="str">
            <v/>
          </cell>
          <cell r="AL591" t="str">
            <v/>
          </cell>
          <cell r="AM591" t="str">
            <v/>
          </cell>
          <cell r="AN591" t="str">
            <v/>
          </cell>
          <cell r="AO591">
            <v>153</v>
          </cell>
          <cell r="AQ591" t="str">
            <v/>
          </cell>
          <cell r="AR591" t="str">
            <v/>
          </cell>
          <cell r="AS591" t="str">
            <v/>
          </cell>
          <cell r="AU591" t="str">
            <v/>
          </cell>
          <cell r="AV591" t="str">
            <v/>
          </cell>
          <cell r="AW591" t="str">
            <v/>
          </cell>
          <cell r="AX591" t="str">
            <v/>
          </cell>
          <cell r="AY591" t="str">
            <v/>
          </cell>
          <cell r="AZ591" t="str">
            <v/>
          </cell>
          <cell r="BA591" t="str">
            <v/>
          </cell>
          <cell r="BB591" t="str">
            <v/>
          </cell>
          <cell r="BC591" t="str">
            <v/>
          </cell>
          <cell r="BD591" t="str">
            <v/>
          </cell>
          <cell r="BE591" t="str">
            <v/>
          </cell>
          <cell r="BF591" t="str">
            <v/>
          </cell>
          <cell r="BG591" t="str">
            <v/>
          </cell>
          <cell r="BH591" t="str">
            <v/>
          </cell>
          <cell r="BI591" t="str">
            <v/>
          </cell>
          <cell r="BJ591" t="str">
            <v/>
          </cell>
        </row>
        <row r="592">
          <cell r="A592" t="str">
            <v>RXT</v>
          </cell>
          <cell r="B592" t="str">
            <v>Q27</v>
          </cell>
          <cell r="C592" t="str">
            <v/>
          </cell>
          <cell r="D592" t="str">
            <v/>
          </cell>
          <cell r="E592" t="str">
            <v/>
          </cell>
          <cell r="F592" t="str">
            <v/>
          </cell>
          <cell r="G592" t="str">
            <v/>
          </cell>
          <cell r="H592" t="str">
            <v/>
          </cell>
          <cell r="J592" t="str">
            <v/>
          </cell>
          <cell r="K592" t="str">
            <v/>
          </cell>
          <cell r="L592" t="str">
            <v/>
          </cell>
          <cell r="M592" t="str">
            <v/>
          </cell>
          <cell r="N592" t="str">
            <v/>
          </cell>
          <cell r="Q592" t="str">
            <v/>
          </cell>
          <cell r="R592">
            <v>1</v>
          </cell>
          <cell r="S592" t="str">
            <v/>
          </cell>
          <cell r="X592" t="str">
            <v/>
          </cell>
          <cell r="Y592" t="str">
            <v/>
          </cell>
          <cell r="Z592" t="str">
            <v/>
          </cell>
          <cell r="AB592" t="str">
            <v/>
          </cell>
          <cell r="AD592" t="str">
            <v/>
          </cell>
          <cell r="AE592" t="str">
            <v/>
          </cell>
          <cell r="AF592" t="str">
            <v/>
          </cell>
          <cell r="AG592">
            <v>0</v>
          </cell>
          <cell r="AH592" t="str">
            <v/>
          </cell>
          <cell r="AI592" t="str">
            <v/>
          </cell>
          <cell r="AJ592" t="str">
            <v/>
          </cell>
          <cell r="AK592" t="str">
            <v/>
          </cell>
          <cell r="AL592" t="str">
            <v/>
          </cell>
          <cell r="AM592" t="str">
            <v/>
          </cell>
          <cell r="AN592" t="str">
            <v/>
          </cell>
          <cell r="AO592">
            <v>0</v>
          </cell>
          <cell r="AQ592" t="str">
            <v/>
          </cell>
          <cell r="AR592" t="str">
            <v/>
          </cell>
          <cell r="AS592" t="str">
            <v/>
          </cell>
          <cell r="AU592" t="str">
            <v/>
          </cell>
          <cell r="AV592" t="str">
            <v/>
          </cell>
          <cell r="AW592" t="str">
            <v/>
          </cell>
          <cell r="AX592" t="str">
            <v/>
          </cell>
          <cell r="AY592" t="str">
            <v/>
          </cell>
          <cell r="AZ592" t="str">
            <v/>
          </cell>
          <cell r="BA592" t="str">
            <v/>
          </cell>
          <cell r="BB592" t="str">
            <v/>
          </cell>
          <cell r="BC592" t="str">
            <v/>
          </cell>
          <cell r="BD592" t="str">
            <v/>
          </cell>
          <cell r="BE592" t="str">
            <v/>
          </cell>
          <cell r="BF592" t="str">
            <v/>
          </cell>
          <cell r="BG592" t="str">
            <v/>
          </cell>
          <cell r="BH592" t="str">
            <v/>
          </cell>
          <cell r="BI592" t="str">
            <v/>
          </cell>
          <cell r="BJ592" t="str">
            <v/>
          </cell>
        </row>
        <row r="593">
          <cell r="A593" t="str">
            <v>RXV</v>
          </cell>
          <cell r="B593" t="str">
            <v>Q14</v>
          </cell>
          <cell r="C593" t="str">
            <v/>
          </cell>
          <cell r="D593" t="str">
            <v/>
          </cell>
          <cell r="E593" t="str">
            <v/>
          </cell>
          <cell r="F593" t="str">
            <v/>
          </cell>
          <cell r="G593" t="str">
            <v/>
          </cell>
          <cell r="H593" t="str">
            <v/>
          </cell>
          <cell r="J593" t="str">
            <v/>
          </cell>
          <cell r="K593" t="str">
            <v/>
          </cell>
          <cell r="L593" t="str">
            <v/>
          </cell>
          <cell r="M593">
            <v>50</v>
          </cell>
          <cell r="N593" t="str">
            <v/>
          </cell>
          <cell r="Q593" t="str">
            <v/>
          </cell>
          <cell r="R593">
            <v>1</v>
          </cell>
          <cell r="S593" t="str">
            <v/>
          </cell>
          <cell r="X593" t="str">
            <v/>
          </cell>
          <cell r="Y593" t="str">
            <v/>
          </cell>
          <cell r="Z593" t="str">
            <v/>
          </cell>
          <cell r="AB593" t="str">
            <v/>
          </cell>
          <cell r="AD593" t="str">
            <v/>
          </cell>
          <cell r="AE593" t="str">
            <v/>
          </cell>
          <cell r="AF593" t="str">
            <v/>
          </cell>
          <cell r="AG593">
            <v>0</v>
          </cell>
          <cell r="AH593" t="str">
            <v/>
          </cell>
          <cell r="AI593" t="str">
            <v/>
          </cell>
          <cell r="AJ593" t="str">
            <v/>
          </cell>
          <cell r="AK593" t="str">
            <v/>
          </cell>
          <cell r="AL593" t="str">
            <v/>
          </cell>
          <cell r="AM593" t="str">
            <v/>
          </cell>
          <cell r="AN593" t="str">
            <v/>
          </cell>
          <cell r="AO593">
            <v>271</v>
          </cell>
          <cell r="AQ593" t="str">
            <v/>
          </cell>
          <cell r="AR593" t="str">
            <v/>
          </cell>
          <cell r="AS593" t="str">
            <v/>
          </cell>
          <cell r="AU593" t="str">
            <v/>
          </cell>
          <cell r="AV593" t="str">
            <v/>
          </cell>
          <cell r="AW593" t="str">
            <v/>
          </cell>
          <cell r="AX593" t="str">
            <v/>
          </cell>
          <cell r="AY593" t="str">
            <v/>
          </cell>
          <cell r="AZ593" t="str">
            <v/>
          </cell>
          <cell r="BA593" t="str">
            <v/>
          </cell>
          <cell r="BB593" t="str">
            <v/>
          </cell>
          <cell r="BC593" t="str">
            <v/>
          </cell>
          <cell r="BD593" t="str">
            <v/>
          </cell>
          <cell r="BE593" t="str">
            <v/>
          </cell>
          <cell r="BF593" t="str">
            <v/>
          </cell>
          <cell r="BG593" t="str">
            <v/>
          </cell>
          <cell r="BH593" t="str">
            <v/>
          </cell>
          <cell r="BI593" t="str">
            <v/>
          </cell>
          <cell r="BJ593" t="str">
            <v/>
          </cell>
        </row>
        <row r="594">
          <cell r="A594" t="str">
            <v>RXW</v>
          </cell>
          <cell r="B594" t="str">
            <v>Q26</v>
          </cell>
          <cell r="C594" t="str">
            <v/>
          </cell>
          <cell r="D594" t="str">
            <v/>
          </cell>
          <cell r="E594">
            <v>0.98445330878592618</v>
          </cell>
          <cell r="F594" t="str">
            <v/>
          </cell>
          <cell r="G594" t="str">
            <v/>
          </cell>
          <cell r="H594" t="str">
            <v/>
          </cell>
          <cell r="J594" t="str">
            <v/>
          </cell>
          <cell r="K594" t="str">
            <v/>
          </cell>
          <cell r="L594" t="str">
            <v/>
          </cell>
          <cell r="M594">
            <v>4981</v>
          </cell>
          <cell r="N594" t="str">
            <v/>
          </cell>
          <cell r="Q594">
            <v>1</v>
          </cell>
          <cell r="R594">
            <v>1</v>
          </cell>
          <cell r="S594" t="str">
            <v/>
          </cell>
          <cell r="X594" t="str">
            <v/>
          </cell>
          <cell r="Y594" t="str">
            <v/>
          </cell>
          <cell r="Z594" t="str">
            <v/>
          </cell>
          <cell r="AB594">
            <v>1</v>
          </cell>
          <cell r="AD594" t="str">
            <v/>
          </cell>
          <cell r="AE594" t="str">
            <v/>
          </cell>
          <cell r="AF594" t="str">
            <v/>
          </cell>
          <cell r="AG594">
            <v>1.0540915395284327E-2</v>
          </cell>
          <cell r="AH594">
            <v>3</v>
          </cell>
          <cell r="AI594" t="str">
            <v/>
          </cell>
          <cell r="AJ594" t="str">
            <v/>
          </cell>
          <cell r="AK594" t="str">
            <v/>
          </cell>
          <cell r="AL594" t="str">
            <v/>
          </cell>
          <cell r="AM594" t="str">
            <v/>
          </cell>
          <cell r="AN594" t="str">
            <v/>
          </cell>
          <cell r="AO594">
            <v>-12142</v>
          </cell>
          <cell r="AQ594" t="str">
            <v/>
          </cell>
          <cell r="AR594" t="str">
            <v/>
          </cell>
          <cell r="AS594" t="str">
            <v/>
          </cell>
          <cell r="AU594" t="str">
            <v/>
          </cell>
          <cell r="AV594" t="str">
            <v/>
          </cell>
          <cell r="AW594" t="str">
            <v/>
          </cell>
          <cell r="AX594" t="str">
            <v/>
          </cell>
          <cell r="AY594" t="str">
            <v/>
          </cell>
          <cell r="AZ594" t="str">
            <v/>
          </cell>
          <cell r="BA594" t="str">
            <v/>
          </cell>
          <cell r="BB594" t="str">
            <v/>
          </cell>
          <cell r="BC594" t="str">
            <v/>
          </cell>
          <cell r="BD594" t="str">
            <v/>
          </cell>
          <cell r="BE594" t="str">
            <v/>
          </cell>
          <cell r="BF594" t="str">
            <v/>
          </cell>
          <cell r="BG594" t="str">
            <v/>
          </cell>
          <cell r="BH594" t="str">
            <v/>
          </cell>
          <cell r="BI594" t="str">
            <v/>
          </cell>
          <cell r="BJ594" t="str">
            <v/>
          </cell>
        </row>
        <row r="595">
          <cell r="A595" t="str">
            <v>RXX</v>
          </cell>
          <cell r="B595" t="str">
            <v>Q19</v>
          </cell>
          <cell r="C595" t="str">
            <v/>
          </cell>
          <cell r="D595" t="str">
            <v/>
          </cell>
          <cell r="E595" t="str">
            <v/>
          </cell>
          <cell r="F595" t="str">
            <v/>
          </cell>
          <cell r="G595" t="str">
            <v/>
          </cell>
          <cell r="H595" t="str">
            <v/>
          </cell>
          <cell r="J595" t="str">
            <v/>
          </cell>
          <cell r="K595" t="str">
            <v/>
          </cell>
          <cell r="L595" t="str">
            <v/>
          </cell>
          <cell r="M595" t="str">
            <v/>
          </cell>
          <cell r="N595" t="str">
            <v/>
          </cell>
          <cell r="Q595" t="str">
            <v/>
          </cell>
          <cell r="R595">
            <v>1</v>
          </cell>
          <cell r="S595" t="str">
            <v/>
          </cell>
          <cell r="X595" t="str">
            <v/>
          </cell>
          <cell r="Y595" t="str">
            <v/>
          </cell>
          <cell r="Z595" t="str">
            <v/>
          </cell>
          <cell r="AB595" t="str">
            <v/>
          </cell>
          <cell r="AD595" t="str">
            <v/>
          </cell>
          <cell r="AE595" t="str">
            <v/>
          </cell>
          <cell r="AF595" t="str">
            <v/>
          </cell>
          <cell r="AG595">
            <v>0</v>
          </cell>
          <cell r="AH595" t="str">
            <v/>
          </cell>
          <cell r="AI595" t="str">
            <v/>
          </cell>
          <cell r="AJ595" t="str">
            <v/>
          </cell>
          <cell r="AK595" t="str">
            <v/>
          </cell>
          <cell r="AL595" t="str">
            <v/>
          </cell>
          <cell r="AM595" t="str">
            <v/>
          </cell>
          <cell r="AN595" t="str">
            <v/>
          </cell>
          <cell r="AO595">
            <v>70</v>
          </cell>
          <cell r="AQ595" t="str">
            <v/>
          </cell>
          <cell r="AR595" t="str">
            <v/>
          </cell>
          <cell r="AS595" t="str">
            <v/>
          </cell>
          <cell r="AU595" t="str">
            <v/>
          </cell>
          <cell r="AV595" t="str">
            <v/>
          </cell>
          <cell r="AW595" t="str">
            <v/>
          </cell>
          <cell r="AX595" t="str">
            <v/>
          </cell>
          <cell r="AY595" t="str">
            <v/>
          </cell>
          <cell r="AZ595" t="str">
            <v/>
          </cell>
          <cell r="BA595" t="str">
            <v/>
          </cell>
          <cell r="BB595" t="str">
            <v/>
          </cell>
          <cell r="BC595" t="str">
            <v/>
          </cell>
          <cell r="BD595" t="str">
            <v/>
          </cell>
          <cell r="BE595" t="str">
            <v/>
          </cell>
          <cell r="BF595" t="str">
            <v/>
          </cell>
          <cell r="BG595" t="str">
            <v/>
          </cell>
          <cell r="BH595" t="str">
            <v/>
          </cell>
          <cell r="BI595" t="str">
            <v/>
          </cell>
          <cell r="BJ595" t="str">
            <v/>
          </cell>
        </row>
        <row r="596">
          <cell r="A596" t="str">
            <v>RXY</v>
          </cell>
          <cell r="B596" t="str">
            <v>Q18</v>
          </cell>
          <cell r="C596" t="str">
            <v/>
          </cell>
          <cell r="D596" t="str">
            <v/>
          </cell>
          <cell r="E596" t="str">
            <v/>
          </cell>
          <cell r="F596" t="str">
            <v/>
          </cell>
          <cell r="G596" t="str">
            <v/>
          </cell>
          <cell r="H596" t="str">
            <v/>
          </cell>
          <cell r="J596" t="str">
            <v/>
          </cell>
          <cell r="K596" t="str">
            <v/>
          </cell>
          <cell r="L596" t="str">
            <v/>
          </cell>
          <cell r="M596" t="str">
            <v/>
          </cell>
          <cell r="N596" t="str">
            <v/>
          </cell>
          <cell r="Q596" t="str">
            <v/>
          </cell>
          <cell r="R596" t="str">
            <v/>
          </cell>
          <cell r="S596" t="str">
            <v/>
          </cell>
          <cell r="X596" t="str">
            <v/>
          </cell>
          <cell r="Y596" t="str">
            <v/>
          </cell>
          <cell r="Z596" t="str">
            <v/>
          </cell>
          <cell r="AB596" t="str">
            <v/>
          </cell>
          <cell r="AD596" t="str">
            <v/>
          </cell>
          <cell r="AE596" t="str">
            <v/>
          </cell>
          <cell r="AF596" t="str">
            <v/>
          </cell>
          <cell r="AG596" t="str">
            <v/>
          </cell>
          <cell r="AH596" t="str">
            <v/>
          </cell>
          <cell r="AI596" t="str">
            <v/>
          </cell>
          <cell r="AJ596" t="str">
            <v/>
          </cell>
          <cell r="AK596" t="str">
            <v/>
          </cell>
          <cell r="AL596" t="str">
            <v/>
          </cell>
          <cell r="AM596" t="str">
            <v/>
          </cell>
          <cell r="AN596" t="str">
            <v/>
          </cell>
          <cell r="AO596" t="str">
            <v/>
          </cell>
          <cell r="AQ596" t="str">
            <v/>
          </cell>
          <cell r="AR596" t="str">
            <v/>
          </cell>
          <cell r="AS596" t="str">
            <v/>
          </cell>
          <cell r="AU596" t="str">
            <v/>
          </cell>
          <cell r="AV596" t="str">
            <v/>
          </cell>
          <cell r="AW596" t="str">
            <v/>
          </cell>
          <cell r="AX596" t="str">
            <v/>
          </cell>
          <cell r="AY596" t="str">
            <v/>
          </cell>
          <cell r="AZ596" t="str">
            <v/>
          </cell>
          <cell r="BA596" t="str">
            <v/>
          </cell>
          <cell r="BB596" t="str">
            <v/>
          </cell>
          <cell r="BC596" t="str">
            <v/>
          </cell>
          <cell r="BD596" t="str">
            <v/>
          </cell>
          <cell r="BE596" t="str">
            <v/>
          </cell>
          <cell r="BF596" t="str">
            <v/>
          </cell>
          <cell r="BG596" t="str">
            <v/>
          </cell>
          <cell r="BH596" t="str">
            <v/>
          </cell>
          <cell r="BI596" t="str">
            <v/>
          </cell>
          <cell r="BJ596" t="str">
            <v/>
          </cell>
        </row>
        <row r="597">
          <cell r="A597" t="str">
            <v>TAA</v>
          </cell>
          <cell r="B597" t="str">
            <v>Q14</v>
          </cell>
          <cell r="C597" t="str">
            <v/>
          </cell>
          <cell r="D597" t="str">
            <v/>
          </cell>
          <cell r="E597" t="str">
            <v/>
          </cell>
          <cell r="F597" t="str">
            <v/>
          </cell>
          <cell r="G597" t="str">
            <v/>
          </cell>
          <cell r="H597" t="str">
            <v/>
          </cell>
          <cell r="J597" t="str">
            <v/>
          </cell>
          <cell r="K597" t="str">
            <v/>
          </cell>
          <cell r="L597" t="str">
            <v/>
          </cell>
          <cell r="M597" t="str">
            <v/>
          </cell>
          <cell r="N597" t="str">
            <v/>
          </cell>
          <cell r="Q597" t="str">
            <v/>
          </cell>
          <cell r="R597" t="str">
            <v/>
          </cell>
          <cell r="S597" t="str">
            <v/>
          </cell>
          <cell r="X597" t="str">
            <v/>
          </cell>
          <cell r="Y597" t="str">
            <v/>
          </cell>
          <cell r="Z597" t="str">
            <v/>
          </cell>
          <cell r="AB597" t="str">
            <v/>
          </cell>
          <cell r="AD597" t="str">
            <v/>
          </cell>
          <cell r="AE597" t="str">
            <v/>
          </cell>
          <cell r="AF597" t="str">
            <v/>
          </cell>
          <cell r="AG597" t="str">
            <v/>
          </cell>
          <cell r="AH597" t="str">
            <v/>
          </cell>
          <cell r="AI597" t="str">
            <v/>
          </cell>
          <cell r="AJ597" t="str">
            <v/>
          </cell>
          <cell r="AK597" t="str">
            <v/>
          </cell>
          <cell r="AL597" t="str">
            <v/>
          </cell>
          <cell r="AM597" t="str">
            <v/>
          </cell>
          <cell r="AN597" t="str">
            <v/>
          </cell>
          <cell r="AO597" t="str">
            <v/>
          </cell>
          <cell r="AQ597" t="str">
            <v/>
          </cell>
          <cell r="AR597" t="str">
            <v/>
          </cell>
          <cell r="AS597" t="str">
            <v/>
          </cell>
          <cell r="AU597" t="str">
            <v/>
          </cell>
          <cell r="AV597" t="str">
            <v/>
          </cell>
          <cell r="AW597" t="str">
            <v/>
          </cell>
          <cell r="AX597" t="str">
            <v/>
          </cell>
          <cell r="AY597" t="str">
            <v/>
          </cell>
          <cell r="AZ597" t="str">
            <v/>
          </cell>
          <cell r="BA597" t="str">
            <v/>
          </cell>
          <cell r="BB597" t="str">
            <v/>
          </cell>
          <cell r="BC597" t="str">
            <v/>
          </cell>
          <cell r="BD597" t="str">
            <v/>
          </cell>
          <cell r="BE597" t="str">
            <v/>
          </cell>
          <cell r="BF597" t="str">
            <v/>
          </cell>
          <cell r="BG597" t="str">
            <v/>
          </cell>
          <cell r="BH597" t="str">
            <v/>
          </cell>
          <cell r="BI597" t="str">
            <v/>
          </cell>
          <cell r="BJ597" t="str">
            <v/>
          </cell>
        </row>
        <row r="598">
          <cell r="A598" t="str">
            <v>TAC</v>
          </cell>
          <cell r="B598" t="str">
            <v>Q09</v>
          </cell>
          <cell r="C598" t="str">
            <v/>
          </cell>
          <cell r="D598" t="str">
            <v/>
          </cell>
          <cell r="E598" t="str">
            <v/>
          </cell>
          <cell r="F598">
            <v>1</v>
          </cell>
          <cell r="G598">
            <v>1</v>
          </cell>
          <cell r="H598">
            <v>0</v>
          </cell>
          <cell r="J598">
            <v>0</v>
          </cell>
          <cell r="K598">
            <v>99</v>
          </cell>
          <cell r="L598">
            <v>542</v>
          </cell>
          <cell r="M598" t="str">
            <v/>
          </cell>
          <cell r="N598">
            <v>0</v>
          </cell>
          <cell r="Q598" t="str">
            <v/>
          </cell>
          <cell r="R598">
            <v>1</v>
          </cell>
          <cell r="S598">
            <v>50</v>
          </cell>
          <cell r="X598">
            <v>1</v>
          </cell>
          <cell r="Y598">
            <v>0.99319727891156462</v>
          </cell>
          <cell r="Z598">
            <v>0.97674418604651159</v>
          </cell>
          <cell r="AA598">
            <v>0</v>
          </cell>
          <cell r="AB598" t="str">
            <v/>
          </cell>
          <cell r="AD598">
            <v>100</v>
          </cell>
          <cell r="AE598">
            <v>1033</v>
          </cell>
          <cell r="AF598">
            <v>0.8220425407925408</v>
          </cell>
          <cell r="AG598">
            <v>0</v>
          </cell>
          <cell r="AH598" t="str">
            <v/>
          </cell>
          <cell r="AI598">
            <v>11</v>
          </cell>
          <cell r="AJ598">
            <v>45</v>
          </cell>
          <cell r="AK598">
            <v>941.74452382821698</v>
          </cell>
          <cell r="AL598" t="str">
            <v/>
          </cell>
          <cell r="AM598">
            <v>0.24643181563654915</v>
          </cell>
          <cell r="AN598">
            <v>0.41791044776119401</v>
          </cell>
          <cell r="AO598">
            <v>814</v>
          </cell>
          <cell r="AQ598">
            <v>62000</v>
          </cell>
          <cell r="AR598" t="str">
            <v/>
          </cell>
          <cell r="AS598">
            <v>32409</v>
          </cell>
          <cell r="AU598">
            <v>53580</v>
          </cell>
          <cell r="AV598" t="str">
            <v/>
          </cell>
          <cell r="AW598">
            <v>59537</v>
          </cell>
          <cell r="AX598" t="str">
            <v/>
          </cell>
          <cell r="AY598" t="str">
            <v/>
          </cell>
          <cell r="AZ598">
            <v>37310</v>
          </cell>
          <cell r="BA598" t="str">
            <v/>
          </cell>
          <cell r="BB598">
            <v>607.19880002600007</v>
          </cell>
          <cell r="BC598">
            <v>279</v>
          </cell>
          <cell r="BD598">
            <v>1018.3468000309999</v>
          </cell>
          <cell r="BE598" t="str">
            <v/>
          </cell>
          <cell r="BF598">
            <v>2248.4484000699999</v>
          </cell>
          <cell r="BG598" t="str">
            <v/>
          </cell>
          <cell r="BH598">
            <v>293</v>
          </cell>
          <cell r="BI598">
            <v>293</v>
          </cell>
          <cell r="BJ598">
            <v>36</v>
          </cell>
        </row>
        <row r="599">
          <cell r="A599" t="str">
            <v>TAD</v>
          </cell>
          <cell r="B599" t="str">
            <v>Q12</v>
          </cell>
          <cell r="C599" t="str">
            <v/>
          </cell>
          <cell r="D599" t="str">
            <v/>
          </cell>
          <cell r="E599" t="str">
            <v/>
          </cell>
          <cell r="F599" t="str">
            <v/>
          </cell>
          <cell r="G599" t="str">
            <v/>
          </cell>
          <cell r="H599" t="str">
            <v/>
          </cell>
          <cell r="J599" t="str">
            <v/>
          </cell>
          <cell r="K599" t="str">
            <v/>
          </cell>
          <cell r="L599" t="str">
            <v/>
          </cell>
          <cell r="M599" t="str">
            <v/>
          </cell>
          <cell r="N599" t="str">
            <v/>
          </cell>
          <cell r="Q599" t="str">
            <v/>
          </cell>
          <cell r="R599">
            <v>0.8</v>
          </cell>
          <cell r="S599" t="str">
            <v/>
          </cell>
          <cell r="X599" t="str">
            <v/>
          </cell>
          <cell r="Y599" t="str">
            <v/>
          </cell>
          <cell r="Z599" t="str">
            <v/>
          </cell>
          <cell r="AB599" t="str">
            <v/>
          </cell>
          <cell r="AD599" t="str">
            <v/>
          </cell>
          <cell r="AE599" t="str">
            <v/>
          </cell>
          <cell r="AF599" t="str">
            <v/>
          </cell>
          <cell r="AG599">
            <v>0</v>
          </cell>
          <cell r="AH599" t="str">
            <v/>
          </cell>
          <cell r="AI599" t="str">
            <v/>
          </cell>
          <cell r="AJ599" t="str">
            <v/>
          </cell>
          <cell r="AK599" t="str">
            <v/>
          </cell>
          <cell r="AL599" t="str">
            <v/>
          </cell>
          <cell r="AM599" t="str">
            <v/>
          </cell>
          <cell r="AN599" t="str">
            <v/>
          </cell>
          <cell r="AO599">
            <v>1992</v>
          </cell>
          <cell r="AQ599" t="str">
            <v/>
          </cell>
          <cell r="AR599" t="str">
            <v/>
          </cell>
          <cell r="AS599" t="str">
            <v/>
          </cell>
          <cell r="AU599" t="str">
            <v/>
          </cell>
          <cell r="AV599" t="str">
            <v/>
          </cell>
          <cell r="AW599" t="str">
            <v/>
          </cell>
          <cell r="AX599" t="str">
            <v/>
          </cell>
          <cell r="AY599" t="str">
            <v/>
          </cell>
          <cell r="AZ599" t="str">
            <v/>
          </cell>
          <cell r="BA599" t="str">
            <v/>
          </cell>
          <cell r="BB599" t="str">
            <v/>
          </cell>
          <cell r="BC599" t="str">
            <v/>
          </cell>
          <cell r="BD599" t="str">
            <v/>
          </cell>
          <cell r="BE599" t="str">
            <v/>
          </cell>
          <cell r="BF599" t="str">
            <v/>
          </cell>
          <cell r="BG599" t="str">
            <v/>
          </cell>
          <cell r="BH599" t="str">
            <v/>
          </cell>
          <cell r="BI599" t="str">
            <v/>
          </cell>
          <cell r="BJ599" t="str">
            <v/>
          </cell>
        </row>
        <row r="600">
          <cell r="A600" t="str">
            <v>TAE</v>
          </cell>
          <cell r="B600" t="str">
            <v>Q14</v>
          </cell>
          <cell r="C600" t="str">
            <v/>
          </cell>
          <cell r="D600" t="str">
            <v/>
          </cell>
          <cell r="E600" t="str">
            <v/>
          </cell>
          <cell r="F600" t="str">
            <v/>
          </cell>
          <cell r="G600" t="str">
            <v/>
          </cell>
          <cell r="H600" t="str">
            <v/>
          </cell>
          <cell r="J600" t="str">
            <v/>
          </cell>
          <cell r="K600" t="str">
            <v/>
          </cell>
          <cell r="L600" t="str">
            <v/>
          </cell>
          <cell r="M600" t="str">
            <v/>
          </cell>
          <cell r="N600" t="str">
            <v/>
          </cell>
          <cell r="Q600" t="str">
            <v/>
          </cell>
          <cell r="R600">
            <v>1</v>
          </cell>
          <cell r="S600" t="str">
            <v/>
          </cell>
          <cell r="X600" t="str">
            <v/>
          </cell>
          <cell r="Y600" t="str">
            <v/>
          </cell>
          <cell r="Z600" t="str">
            <v/>
          </cell>
          <cell r="AB600" t="str">
            <v/>
          </cell>
          <cell r="AD600" t="str">
            <v/>
          </cell>
          <cell r="AE600" t="str">
            <v/>
          </cell>
          <cell r="AF600" t="str">
            <v/>
          </cell>
          <cell r="AG600">
            <v>0</v>
          </cell>
          <cell r="AH600" t="str">
            <v/>
          </cell>
          <cell r="AI600" t="str">
            <v/>
          </cell>
          <cell r="AJ600" t="str">
            <v/>
          </cell>
          <cell r="AK600" t="str">
            <v/>
          </cell>
          <cell r="AL600" t="str">
            <v/>
          </cell>
          <cell r="AM600" t="str">
            <v/>
          </cell>
          <cell r="AN600" t="str">
            <v/>
          </cell>
          <cell r="AO600">
            <v>66</v>
          </cell>
          <cell r="AQ600" t="str">
            <v/>
          </cell>
          <cell r="AR600" t="str">
            <v/>
          </cell>
          <cell r="AS600" t="str">
            <v/>
          </cell>
          <cell r="AU600" t="str">
            <v/>
          </cell>
          <cell r="AV600" t="str">
            <v/>
          </cell>
          <cell r="AW600" t="str">
            <v/>
          </cell>
          <cell r="AX600" t="str">
            <v/>
          </cell>
          <cell r="AY600" t="str">
            <v/>
          </cell>
          <cell r="AZ600" t="str">
            <v/>
          </cell>
          <cell r="BA600" t="str">
            <v/>
          </cell>
          <cell r="BB600" t="str">
            <v/>
          </cell>
          <cell r="BC600" t="str">
            <v/>
          </cell>
          <cell r="BD600" t="str">
            <v/>
          </cell>
          <cell r="BE600" t="str">
            <v/>
          </cell>
          <cell r="BF600" t="str">
            <v/>
          </cell>
          <cell r="BG600" t="str">
            <v/>
          </cell>
          <cell r="BH600" t="str">
            <v/>
          </cell>
          <cell r="BI600" t="str">
            <v/>
          </cell>
          <cell r="BJ600" t="str">
            <v/>
          </cell>
        </row>
        <row r="601">
          <cell r="A601" t="str">
            <v>TAF</v>
          </cell>
          <cell r="B601" t="str">
            <v>Q05</v>
          </cell>
          <cell r="C601" t="str">
            <v/>
          </cell>
          <cell r="D601" t="str">
            <v/>
          </cell>
          <cell r="E601" t="str">
            <v/>
          </cell>
          <cell r="F601" t="str">
            <v/>
          </cell>
          <cell r="G601" t="str">
            <v/>
          </cell>
          <cell r="H601" t="str">
            <v/>
          </cell>
          <cell r="J601" t="str">
            <v/>
          </cell>
          <cell r="K601" t="str">
            <v/>
          </cell>
          <cell r="L601" t="str">
            <v/>
          </cell>
          <cell r="M601" t="str">
            <v/>
          </cell>
          <cell r="N601" t="str">
            <v/>
          </cell>
          <cell r="Q601" t="str">
            <v/>
          </cell>
          <cell r="R601" t="str">
            <v/>
          </cell>
          <cell r="S601" t="str">
            <v/>
          </cell>
          <cell r="X601" t="str">
            <v/>
          </cell>
          <cell r="Y601" t="str">
            <v/>
          </cell>
          <cell r="Z601" t="str">
            <v/>
          </cell>
          <cell r="AB601" t="str">
            <v/>
          </cell>
          <cell r="AD601" t="str">
            <v/>
          </cell>
          <cell r="AE601" t="str">
            <v/>
          </cell>
          <cell r="AF601" t="str">
            <v/>
          </cell>
          <cell r="AG601">
            <v>0</v>
          </cell>
          <cell r="AH601" t="str">
            <v/>
          </cell>
          <cell r="AI601" t="str">
            <v/>
          </cell>
          <cell r="AJ601" t="str">
            <v/>
          </cell>
          <cell r="AK601" t="str">
            <v/>
          </cell>
          <cell r="AL601" t="str">
            <v/>
          </cell>
          <cell r="AM601" t="str">
            <v/>
          </cell>
          <cell r="AN601" t="str">
            <v/>
          </cell>
          <cell r="AO601">
            <v>2449</v>
          </cell>
          <cell r="AQ601" t="str">
            <v/>
          </cell>
          <cell r="AR601" t="str">
            <v/>
          </cell>
          <cell r="AS601" t="str">
            <v/>
          </cell>
          <cell r="AU601" t="str">
            <v/>
          </cell>
          <cell r="AV601" t="str">
            <v/>
          </cell>
          <cell r="AW601" t="str">
            <v/>
          </cell>
          <cell r="AX601" t="str">
            <v/>
          </cell>
          <cell r="AY601" t="str">
            <v/>
          </cell>
          <cell r="AZ601" t="str">
            <v/>
          </cell>
          <cell r="BA601" t="str">
            <v/>
          </cell>
          <cell r="BB601" t="str">
            <v/>
          </cell>
          <cell r="BC601" t="str">
            <v/>
          </cell>
          <cell r="BD601" t="str">
            <v/>
          </cell>
          <cell r="BE601" t="str">
            <v/>
          </cell>
          <cell r="BF601" t="str">
            <v/>
          </cell>
          <cell r="BG601" t="str">
            <v/>
          </cell>
          <cell r="BH601" t="str">
            <v/>
          </cell>
          <cell r="BI601" t="str">
            <v/>
          </cell>
          <cell r="BJ601" t="str">
            <v/>
          </cell>
        </row>
        <row r="602">
          <cell r="A602" t="str">
            <v>TAG</v>
          </cell>
          <cell r="B602" t="str">
            <v>Q03</v>
          </cell>
          <cell r="C602" t="str">
            <v/>
          </cell>
          <cell r="D602" t="str">
            <v/>
          </cell>
          <cell r="E602" t="str">
            <v/>
          </cell>
          <cell r="F602">
            <v>1</v>
          </cell>
          <cell r="G602">
            <v>1</v>
          </cell>
          <cell r="H602">
            <v>0</v>
          </cell>
          <cell r="J602">
            <v>0</v>
          </cell>
          <cell r="K602">
            <v>72.012</v>
          </cell>
          <cell r="L602">
            <v>155.754790649</v>
          </cell>
          <cell r="M602" t="str">
            <v/>
          </cell>
          <cell r="N602">
            <v>0</v>
          </cell>
          <cell r="Q602" t="str">
            <v/>
          </cell>
          <cell r="R602" t="str">
            <v/>
          </cell>
          <cell r="S602">
            <v>69</v>
          </cell>
          <cell r="X602">
            <v>1</v>
          </cell>
          <cell r="Y602">
            <v>1</v>
          </cell>
          <cell r="Z602">
            <v>1</v>
          </cell>
          <cell r="AA602">
            <v>0</v>
          </cell>
          <cell r="AB602" t="str">
            <v/>
          </cell>
          <cell r="AD602">
            <v>7</v>
          </cell>
          <cell r="AE602">
            <v>271</v>
          </cell>
          <cell r="AF602">
            <v>0.7993814432989691</v>
          </cell>
          <cell r="AG602">
            <v>0</v>
          </cell>
          <cell r="AH602" t="str">
            <v/>
          </cell>
          <cell r="AI602">
            <v>3</v>
          </cell>
          <cell r="AJ602">
            <v>35</v>
          </cell>
          <cell r="AK602">
            <v>781.99779668057283</v>
          </cell>
          <cell r="AL602" t="str">
            <v/>
          </cell>
          <cell r="AM602">
            <v>0.27932404666865795</v>
          </cell>
          <cell r="AN602">
            <v>0.5</v>
          </cell>
          <cell r="AO602">
            <v>-5156</v>
          </cell>
          <cell r="AQ602">
            <v>16925</v>
          </cell>
          <cell r="AR602" t="str">
            <v/>
          </cell>
          <cell r="AS602">
            <v>15158</v>
          </cell>
          <cell r="AU602">
            <v>18471</v>
          </cell>
          <cell r="AV602" t="str">
            <v/>
          </cell>
          <cell r="AW602">
            <v>10733</v>
          </cell>
          <cell r="AX602" t="str">
            <v/>
          </cell>
          <cell r="AY602" t="str">
            <v/>
          </cell>
          <cell r="AZ602">
            <v>11111</v>
          </cell>
          <cell r="BA602" t="str">
            <v/>
          </cell>
          <cell r="BB602">
            <v>262.33196800399998</v>
          </cell>
          <cell r="BC602" t="str">
            <v/>
          </cell>
          <cell r="BD602">
            <v>348.24694047399998</v>
          </cell>
          <cell r="BE602" t="str">
            <v/>
          </cell>
          <cell r="BF602">
            <v>599.76851403499995</v>
          </cell>
          <cell r="BG602" t="str">
            <v/>
          </cell>
          <cell r="BH602">
            <v>155</v>
          </cell>
          <cell r="BI602">
            <v>155</v>
          </cell>
          <cell r="BJ602">
            <v>0</v>
          </cell>
        </row>
        <row r="603">
          <cell r="A603" t="str">
            <v>TAH</v>
          </cell>
          <cell r="B603" t="str">
            <v>Q23</v>
          </cell>
          <cell r="C603" t="str">
            <v/>
          </cell>
          <cell r="D603" t="str">
            <v/>
          </cell>
          <cell r="E603" t="str">
            <v/>
          </cell>
          <cell r="F603" t="str">
            <v/>
          </cell>
          <cell r="G603" t="str">
            <v/>
          </cell>
          <cell r="H603" t="str">
            <v/>
          </cell>
          <cell r="J603" t="str">
            <v/>
          </cell>
          <cell r="K603" t="str">
            <v/>
          </cell>
          <cell r="L603" t="str">
            <v/>
          </cell>
          <cell r="M603">
            <v>0</v>
          </cell>
          <cell r="N603" t="str">
            <v/>
          </cell>
          <cell r="Q603" t="str">
            <v/>
          </cell>
          <cell r="R603" t="str">
            <v/>
          </cell>
          <cell r="S603" t="str">
            <v/>
          </cell>
          <cell r="X603" t="str">
            <v/>
          </cell>
          <cell r="Y603" t="str">
            <v/>
          </cell>
          <cell r="Z603" t="str">
            <v/>
          </cell>
          <cell r="AB603" t="str">
            <v/>
          </cell>
          <cell r="AD603" t="str">
            <v/>
          </cell>
          <cell r="AE603" t="str">
            <v/>
          </cell>
          <cell r="AF603" t="str">
            <v/>
          </cell>
          <cell r="AG603" t="str">
            <v/>
          </cell>
          <cell r="AH603" t="str">
            <v/>
          </cell>
          <cell r="AI603" t="str">
            <v/>
          </cell>
          <cell r="AJ603" t="str">
            <v/>
          </cell>
          <cell r="AK603" t="str">
            <v/>
          </cell>
          <cell r="AL603" t="str">
            <v/>
          </cell>
          <cell r="AM603" t="str">
            <v/>
          </cell>
          <cell r="AN603" t="str">
            <v/>
          </cell>
          <cell r="AO603">
            <v>570</v>
          </cell>
          <cell r="AQ603" t="str">
            <v/>
          </cell>
          <cell r="AR603" t="str">
            <v/>
          </cell>
          <cell r="AS603" t="str">
            <v/>
          </cell>
          <cell r="AU603" t="str">
            <v/>
          </cell>
          <cell r="AV603" t="str">
            <v/>
          </cell>
          <cell r="AW603" t="str">
            <v/>
          </cell>
          <cell r="AX603" t="str">
            <v/>
          </cell>
          <cell r="AY603" t="str">
            <v/>
          </cell>
          <cell r="AZ603" t="str">
            <v/>
          </cell>
          <cell r="BA603" t="str">
            <v/>
          </cell>
          <cell r="BB603" t="str">
            <v/>
          </cell>
          <cell r="BC603" t="str">
            <v/>
          </cell>
          <cell r="BD603" t="str">
            <v/>
          </cell>
          <cell r="BE603" t="str">
            <v/>
          </cell>
          <cell r="BF603" t="str">
            <v/>
          </cell>
          <cell r="BG603" t="str">
            <v/>
          </cell>
          <cell r="BH603" t="str">
            <v/>
          </cell>
          <cell r="BI603" t="str">
            <v/>
          </cell>
          <cell r="BJ603" t="str">
            <v/>
          </cell>
        </row>
        <row r="604">
          <cell r="A604" t="str">
            <v>TAJ</v>
          </cell>
          <cell r="B604" t="str">
            <v>Q27</v>
          </cell>
          <cell r="C604" t="str">
            <v/>
          </cell>
          <cell r="D604" t="str">
            <v/>
          </cell>
          <cell r="E604" t="str">
            <v/>
          </cell>
          <cell r="F604" t="str">
            <v/>
          </cell>
          <cell r="G604" t="str">
            <v/>
          </cell>
          <cell r="H604" t="str">
            <v/>
          </cell>
          <cell r="J604" t="str">
            <v/>
          </cell>
          <cell r="K604" t="str">
            <v/>
          </cell>
          <cell r="L604" t="str">
            <v/>
          </cell>
          <cell r="M604" t="str">
            <v/>
          </cell>
          <cell r="N604" t="str">
            <v/>
          </cell>
          <cell r="Q604" t="str">
            <v/>
          </cell>
          <cell r="R604">
            <v>1</v>
          </cell>
          <cell r="S604" t="str">
            <v/>
          </cell>
          <cell r="X604" t="str">
            <v/>
          </cell>
          <cell r="Y604" t="str">
            <v/>
          </cell>
          <cell r="Z604" t="str">
            <v/>
          </cell>
          <cell r="AB604" t="str">
            <v/>
          </cell>
          <cell r="AD604" t="str">
            <v/>
          </cell>
          <cell r="AE604" t="str">
            <v/>
          </cell>
          <cell r="AF604" t="str">
            <v/>
          </cell>
          <cell r="AG604" t="str">
            <v/>
          </cell>
          <cell r="AH604" t="str">
            <v/>
          </cell>
          <cell r="AI604" t="str">
            <v/>
          </cell>
          <cell r="AJ604" t="str">
            <v/>
          </cell>
          <cell r="AK604" t="str">
            <v/>
          </cell>
          <cell r="AL604" t="str">
            <v/>
          </cell>
          <cell r="AM604" t="str">
            <v/>
          </cell>
          <cell r="AN604" t="str">
            <v/>
          </cell>
          <cell r="AO604">
            <v>30</v>
          </cell>
          <cell r="AQ604" t="str">
            <v/>
          </cell>
          <cell r="AR604" t="str">
            <v/>
          </cell>
          <cell r="AS604" t="str">
            <v/>
          </cell>
          <cell r="AU604" t="str">
            <v/>
          </cell>
          <cell r="AV604" t="str">
            <v/>
          </cell>
          <cell r="AW604" t="str">
            <v/>
          </cell>
          <cell r="AX604" t="str">
            <v/>
          </cell>
          <cell r="AY604" t="str">
            <v/>
          </cell>
          <cell r="AZ604" t="str">
            <v/>
          </cell>
          <cell r="BA604" t="str">
            <v/>
          </cell>
          <cell r="BB604" t="str">
            <v/>
          </cell>
          <cell r="BC604" t="str">
            <v/>
          </cell>
          <cell r="BD604" t="str">
            <v/>
          </cell>
          <cell r="BE604" t="str">
            <v/>
          </cell>
          <cell r="BF604" t="str">
            <v/>
          </cell>
          <cell r="BG604" t="str">
            <v/>
          </cell>
          <cell r="BH604" t="str">
            <v/>
          </cell>
          <cell r="BI604" t="str">
            <v/>
          </cell>
          <cell r="BJ604" t="str">
            <v/>
          </cell>
        </row>
        <row r="605">
          <cell r="A605" t="str">
            <v>TAK</v>
          </cell>
          <cell r="B605" t="str">
            <v>Q07</v>
          </cell>
          <cell r="C605" t="str">
            <v/>
          </cell>
          <cell r="D605" t="str">
            <v/>
          </cell>
          <cell r="E605" t="str">
            <v/>
          </cell>
          <cell r="F605">
            <v>1</v>
          </cell>
          <cell r="G605">
            <v>1</v>
          </cell>
          <cell r="H605">
            <v>0</v>
          </cell>
          <cell r="J605">
            <v>0</v>
          </cell>
          <cell r="K605">
            <v>23.802600388999998</v>
          </cell>
          <cell r="L605">
            <v>409.44610196800005</v>
          </cell>
          <cell r="M605" t="str">
            <v/>
          </cell>
          <cell r="N605">
            <v>0</v>
          </cell>
          <cell r="Q605" t="str">
            <v/>
          </cell>
          <cell r="R605" t="str">
            <v/>
          </cell>
          <cell r="S605">
            <v>494</v>
          </cell>
          <cell r="X605">
            <v>1</v>
          </cell>
          <cell r="Y605">
            <v>0.98684210526315785</v>
          </cell>
          <cell r="Z605">
            <v>1</v>
          </cell>
          <cell r="AA605">
            <v>0</v>
          </cell>
          <cell r="AB605" t="str">
            <v/>
          </cell>
          <cell r="AD605">
            <v>0</v>
          </cell>
          <cell r="AE605">
            <v>135</v>
          </cell>
          <cell r="AF605">
            <v>0.86628056628056627</v>
          </cell>
          <cell r="AG605" t="str">
            <v/>
          </cell>
          <cell r="AH605" t="str">
            <v/>
          </cell>
          <cell r="AI605">
            <v>4</v>
          </cell>
          <cell r="AJ605">
            <v>247</v>
          </cell>
          <cell r="AK605">
            <v>798.88511653514411</v>
          </cell>
          <cell r="AL605">
            <v>0.170767004341534</v>
          </cell>
          <cell r="AM605">
            <v>0.36213412599714884</v>
          </cell>
          <cell r="AN605">
            <v>0.47619047619047616</v>
          </cell>
          <cell r="AO605">
            <v>-7730</v>
          </cell>
          <cell r="AQ605">
            <v>33587</v>
          </cell>
          <cell r="AR605" t="str">
            <v/>
          </cell>
          <cell r="AS605">
            <v>11960</v>
          </cell>
          <cell r="AU605">
            <v>29101</v>
          </cell>
          <cell r="AV605" t="str">
            <v/>
          </cell>
          <cell r="AW605">
            <v>25061</v>
          </cell>
          <cell r="AX605" t="str">
            <v/>
          </cell>
          <cell r="AY605" t="str">
            <v/>
          </cell>
          <cell r="AZ605">
            <v>15574</v>
          </cell>
          <cell r="BA605" t="str">
            <v/>
          </cell>
          <cell r="BB605">
            <v>170.24019194100001</v>
          </cell>
          <cell r="BC605">
            <v>7</v>
          </cell>
          <cell r="BD605">
            <v>465.88238332000003</v>
          </cell>
          <cell r="BE605">
            <v>0.81000003200000004</v>
          </cell>
          <cell r="BF605">
            <v>706.63226668799996</v>
          </cell>
          <cell r="BG605">
            <v>0.27000001099999998</v>
          </cell>
          <cell r="BH605">
            <v>0</v>
          </cell>
          <cell r="BI605">
            <v>0</v>
          </cell>
          <cell r="BJ605">
            <v>0</v>
          </cell>
        </row>
        <row r="606">
          <cell r="A606" t="str">
            <v>TAL</v>
          </cell>
          <cell r="B606" t="str">
            <v>Q21</v>
          </cell>
          <cell r="C606" t="str">
            <v/>
          </cell>
          <cell r="D606" t="str">
            <v/>
          </cell>
          <cell r="E606">
            <v>1</v>
          </cell>
          <cell r="F606">
            <v>1</v>
          </cell>
          <cell r="G606">
            <v>1</v>
          </cell>
          <cell r="H606">
            <v>0</v>
          </cell>
          <cell r="J606">
            <v>1</v>
          </cell>
          <cell r="K606">
            <v>6.755199955000001</v>
          </cell>
          <cell r="L606">
            <v>307.40169689800007</v>
          </cell>
          <cell r="M606" t="str">
            <v/>
          </cell>
          <cell r="N606">
            <v>0</v>
          </cell>
          <cell r="Q606" t="str">
            <v/>
          </cell>
          <cell r="R606" t="str">
            <v/>
          </cell>
          <cell r="S606">
            <v>308</v>
          </cell>
          <cell r="X606">
            <v>1</v>
          </cell>
          <cell r="Y606">
            <v>1</v>
          </cell>
          <cell r="Z606">
            <v>0.93333333333333335</v>
          </cell>
          <cell r="AA606">
            <v>0</v>
          </cell>
          <cell r="AB606" t="str">
            <v/>
          </cell>
          <cell r="AD606">
            <v>20</v>
          </cell>
          <cell r="AE606">
            <v>380</v>
          </cell>
          <cell r="AF606">
            <v>0.90917298663777535</v>
          </cell>
          <cell r="AG606" t="str">
            <v/>
          </cell>
          <cell r="AH606" t="str">
            <v/>
          </cell>
          <cell r="AI606">
            <v>5</v>
          </cell>
          <cell r="AJ606">
            <v>150</v>
          </cell>
          <cell r="AK606">
            <v>761.98316867910728</v>
          </cell>
          <cell r="AL606" t="str">
            <v/>
          </cell>
          <cell r="AM606">
            <v>0.2568485154155809</v>
          </cell>
          <cell r="AN606">
            <v>0.44</v>
          </cell>
          <cell r="AO606">
            <v>260</v>
          </cell>
          <cell r="AQ606">
            <v>26055</v>
          </cell>
          <cell r="AR606" t="str">
            <v/>
          </cell>
          <cell r="AS606">
            <v>13824</v>
          </cell>
          <cell r="AU606">
            <v>24617</v>
          </cell>
          <cell r="AV606" t="str">
            <v/>
          </cell>
          <cell r="AW606">
            <v>15139</v>
          </cell>
          <cell r="AX606" t="str">
            <v/>
          </cell>
          <cell r="AY606" t="str">
            <v/>
          </cell>
          <cell r="AZ606">
            <v>14800</v>
          </cell>
          <cell r="BA606" t="str">
            <v/>
          </cell>
          <cell r="BB606">
            <v>205.77319689399999</v>
          </cell>
          <cell r="BC606">
            <v>1.0939999819999999</v>
          </cell>
          <cell r="BD606">
            <v>713.52538879200006</v>
          </cell>
          <cell r="BE606">
            <v>31.725999470000001</v>
          </cell>
          <cell r="BF606">
            <v>926.88668528300002</v>
          </cell>
          <cell r="BG606" t="str">
            <v/>
          </cell>
          <cell r="BH606">
            <v>60</v>
          </cell>
          <cell r="BI606">
            <v>71</v>
          </cell>
          <cell r="BJ606">
            <v>3</v>
          </cell>
        </row>
        <row r="615">
          <cell r="A615" t="str">
            <v>EN</v>
          </cell>
          <cell r="C615">
            <v>0.75</v>
          </cell>
          <cell r="D615">
            <v>0.95</v>
          </cell>
          <cell r="E615">
            <v>0.98</v>
          </cell>
          <cell r="F615">
            <v>1</v>
          </cell>
          <cell r="G615">
            <v>1</v>
          </cell>
          <cell r="H615">
            <v>0</v>
          </cell>
          <cell r="J615">
            <v>7</v>
          </cell>
          <cell r="L615">
            <v>106913</v>
          </cell>
          <cell r="N615">
            <v>0</v>
          </cell>
          <cell r="Q615">
            <v>1</v>
          </cell>
          <cell r="R615">
            <v>1</v>
          </cell>
          <cell r="V615">
            <v>157726</v>
          </cell>
          <cell r="W615">
            <v>0.67599364834953324</v>
          </cell>
          <cell r="X615">
            <v>1</v>
          </cell>
          <cell r="Y615">
            <v>0.98</v>
          </cell>
          <cell r="Z615">
            <v>0.95</v>
          </cell>
          <cell r="AA615">
            <v>0</v>
          </cell>
          <cell r="AB615">
            <v>1</v>
          </cell>
          <cell r="AC615">
            <v>0.74326450964423885</v>
          </cell>
          <cell r="AD615">
            <v>18528.000337268128</v>
          </cell>
          <cell r="AE615">
            <v>104750.6</v>
          </cell>
          <cell r="AH615">
            <v>474.42</v>
          </cell>
          <cell r="AI615">
            <v>1271.3900000000001</v>
          </cell>
          <cell r="AJ615">
            <v>70347</v>
          </cell>
          <cell r="AK615">
            <v>867.46599672684215</v>
          </cell>
          <cell r="AM615">
            <v>0.30929140656449222</v>
          </cell>
          <cell r="AN615">
            <v>0.56838606228979593</v>
          </cell>
          <cell r="AO615">
            <v>-200000</v>
          </cell>
          <cell r="AQ615">
            <v>9748258</v>
          </cell>
          <cell r="AS615">
            <v>4845041</v>
          </cell>
          <cell r="AW615">
            <v>5742731</v>
          </cell>
          <cell r="AZ615">
            <v>4609631</v>
          </cell>
          <cell r="BH615">
            <v>118177</v>
          </cell>
          <cell r="BI615">
            <v>95558</v>
          </cell>
          <cell r="BJ615">
            <v>7325</v>
          </cell>
        </row>
        <row r="616">
          <cell r="A616" t="str">
            <v>Q30</v>
          </cell>
          <cell r="C616">
            <v>0.75</v>
          </cell>
          <cell r="D616">
            <v>0.95</v>
          </cell>
          <cell r="E616">
            <v>0.98</v>
          </cell>
          <cell r="F616">
            <v>1</v>
          </cell>
          <cell r="G616">
            <v>1</v>
          </cell>
          <cell r="H616">
            <v>0</v>
          </cell>
          <cell r="J616">
            <v>0</v>
          </cell>
          <cell r="L616">
            <v>706</v>
          </cell>
          <cell r="N616">
            <v>0</v>
          </cell>
          <cell r="Q616">
            <v>1</v>
          </cell>
          <cell r="R616">
            <v>1</v>
          </cell>
          <cell r="V616">
            <v>9665</v>
          </cell>
          <cell r="W616">
            <v>0.67160060210737582</v>
          </cell>
          <cell r="X616">
            <v>1</v>
          </cell>
          <cell r="Y616">
            <v>0.98</v>
          </cell>
          <cell r="Z616">
            <v>0.95</v>
          </cell>
          <cell r="AA616">
            <v>0</v>
          </cell>
          <cell r="AB616">
            <v>1</v>
          </cell>
          <cell r="AC616">
            <v>0.74250681198910085</v>
          </cell>
          <cell r="AD616">
            <v>1100</v>
          </cell>
          <cell r="AE616">
            <v>6999</v>
          </cell>
          <cell r="AI616">
            <v>95</v>
          </cell>
          <cell r="AJ616">
            <v>5531</v>
          </cell>
          <cell r="AK616">
            <v>761.91133200000002</v>
          </cell>
          <cell r="AM616">
            <v>0.33308575454423067</v>
          </cell>
          <cell r="AN616">
            <v>0.47259345341855508</v>
          </cell>
          <cell r="AQ616">
            <v>514140</v>
          </cell>
          <cell r="AS616">
            <v>239057</v>
          </cell>
          <cell r="AW616">
            <v>361215</v>
          </cell>
          <cell r="AZ616">
            <v>296653</v>
          </cell>
          <cell r="BH616">
            <v>5148</v>
          </cell>
          <cell r="BI616">
            <v>4123</v>
          </cell>
          <cell r="BJ616">
            <v>470</v>
          </cell>
        </row>
        <row r="617">
          <cell r="A617" t="str">
            <v>Q31</v>
          </cell>
          <cell r="C617">
            <v>0.75</v>
          </cell>
          <cell r="D617">
            <v>0.95</v>
          </cell>
          <cell r="E617">
            <v>0.98</v>
          </cell>
          <cell r="F617">
            <v>1</v>
          </cell>
          <cell r="G617">
            <v>1</v>
          </cell>
          <cell r="H617">
            <v>0</v>
          </cell>
          <cell r="J617">
            <v>0</v>
          </cell>
          <cell r="L617">
            <v>13300</v>
          </cell>
          <cell r="N617">
            <v>0</v>
          </cell>
          <cell r="Q617">
            <v>1</v>
          </cell>
          <cell r="R617">
            <v>1</v>
          </cell>
          <cell r="V617">
            <v>34021</v>
          </cell>
          <cell r="W617">
            <v>0.73723470384512924</v>
          </cell>
          <cell r="X617">
            <v>1</v>
          </cell>
          <cell r="Y617">
            <v>0.98</v>
          </cell>
          <cell r="Z617">
            <v>0.95</v>
          </cell>
          <cell r="AA617">
            <v>0</v>
          </cell>
          <cell r="AB617">
            <v>1</v>
          </cell>
          <cell r="AC617">
            <v>0.80544491525423723</v>
          </cell>
          <cell r="AD617">
            <v>2757</v>
          </cell>
          <cell r="AE617">
            <v>16159</v>
          </cell>
          <cell r="AI617">
            <v>224</v>
          </cell>
          <cell r="AJ617">
            <v>15857</v>
          </cell>
          <cell r="AK617">
            <v>886.41009840000004</v>
          </cell>
          <cell r="AM617">
            <v>0.32666622145672569</v>
          </cell>
          <cell r="AN617">
            <v>0.48457536454898514</v>
          </cell>
          <cell r="AQ617">
            <v>1448762</v>
          </cell>
          <cell r="AS617">
            <v>852520</v>
          </cell>
          <cell r="AW617">
            <v>786943</v>
          </cell>
          <cell r="AZ617">
            <v>712908</v>
          </cell>
          <cell r="BH617">
            <v>26131</v>
          </cell>
          <cell r="BI617">
            <v>15759</v>
          </cell>
          <cell r="BJ617">
            <v>1525</v>
          </cell>
        </row>
        <row r="618">
          <cell r="A618" t="str">
            <v>Q32</v>
          </cell>
          <cell r="C618">
            <v>0.75</v>
          </cell>
          <cell r="D618">
            <v>0.95</v>
          </cell>
          <cell r="E618">
            <v>0.98</v>
          </cell>
          <cell r="F618">
            <v>1</v>
          </cell>
          <cell r="G618">
            <v>1</v>
          </cell>
          <cell r="H618">
            <v>0</v>
          </cell>
          <cell r="J618">
            <v>1</v>
          </cell>
          <cell r="L618">
            <v>628</v>
          </cell>
          <cell r="N618">
            <v>0</v>
          </cell>
          <cell r="Q618">
            <v>1</v>
          </cell>
          <cell r="R618">
            <v>1</v>
          </cell>
          <cell r="V618">
            <v>19473</v>
          </cell>
          <cell r="W618">
            <v>0.65246456185567014</v>
          </cell>
          <cell r="X618">
            <v>1</v>
          </cell>
          <cell r="Y618">
            <v>0.98</v>
          </cell>
          <cell r="Z618">
            <v>0.95</v>
          </cell>
          <cell r="AA618">
            <v>0</v>
          </cell>
          <cell r="AB618">
            <v>1</v>
          </cell>
          <cell r="AC618">
            <v>0.71527149321266958</v>
          </cell>
          <cell r="AD618">
            <v>1857</v>
          </cell>
          <cell r="AE618">
            <v>11713</v>
          </cell>
          <cell r="AI618">
            <v>140.99</v>
          </cell>
          <cell r="AJ618">
            <v>7360</v>
          </cell>
          <cell r="AK618">
            <v>950.44023830000003</v>
          </cell>
          <cell r="AM618">
            <v>0.30571769292817447</v>
          </cell>
          <cell r="AN618">
            <v>0.47450753404673862</v>
          </cell>
          <cell r="AQ618">
            <v>988322</v>
          </cell>
          <cell r="AS618">
            <v>475485</v>
          </cell>
          <cell r="AW618">
            <v>651616</v>
          </cell>
          <cell r="AZ618">
            <v>516712</v>
          </cell>
          <cell r="BH618">
            <v>14284</v>
          </cell>
          <cell r="BI618">
            <v>12744</v>
          </cell>
          <cell r="BJ618">
            <v>1324</v>
          </cell>
        </row>
        <row r="619">
          <cell r="A619" t="str">
            <v>Q33</v>
          </cell>
          <cell r="E619">
            <v>0.98</v>
          </cell>
          <cell r="F619">
            <v>1</v>
          </cell>
          <cell r="G619">
            <v>1</v>
          </cell>
          <cell r="H619">
            <v>0</v>
          </cell>
          <cell r="J619">
            <v>0</v>
          </cell>
          <cell r="L619">
            <v>5246</v>
          </cell>
          <cell r="N619">
            <v>0</v>
          </cell>
          <cell r="Q619">
            <v>1</v>
          </cell>
          <cell r="R619">
            <v>1</v>
          </cell>
          <cell r="V619">
            <v>11147</v>
          </cell>
          <cell r="W619">
            <v>0.66773638968481375</v>
          </cell>
          <cell r="X619">
            <v>1</v>
          </cell>
          <cell r="Y619">
            <v>0.98</v>
          </cell>
          <cell r="Z619">
            <v>0.95</v>
          </cell>
          <cell r="AA619">
            <v>0</v>
          </cell>
          <cell r="AB619">
            <v>1</v>
          </cell>
          <cell r="AC619">
            <v>0.65269461077844315</v>
          </cell>
          <cell r="AD619">
            <v>1631</v>
          </cell>
          <cell r="AE619">
            <v>8183</v>
          </cell>
          <cell r="AI619">
            <v>87.5</v>
          </cell>
          <cell r="AJ619">
            <v>4190</v>
          </cell>
          <cell r="AK619">
            <v>849.94765189999998</v>
          </cell>
          <cell r="AM619">
            <v>0.30269015966465107</v>
          </cell>
          <cell r="AN619">
            <v>0.55750384319754032</v>
          </cell>
          <cell r="AQ619">
            <v>784485</v>
          </cell>
          <cell r="AS619">
            <v>389888</v>
          </cell>
          <cell r="AW619">
            <v>525361</v>
          </cell>
          <cell r="AZ619">
            <v>383785</v>
          </cell>
          <cell r="BH619">
            <v>13421</v>
          </cell>
          <cell r="BI619">
            <v>12339</v>
          </cell>
          <cell r="BJ619">
            <v>1082</v>
          </cell>
        </row>
        <row r="620">
          <cell r="A620" t="str">
            <v>Q34</v>
          </cell>
          <cell r="E620">
            <v>0.98</v>
          </cell>
          <cell r="F620">
            <v>1</v>
          </cell>
          <cell r="G620">
            <v>1</v>
          </cell>
          <cell r="H620">
            <v>0</v>
          </cell>
          <cell r="J620">
            <v>0</v>
          </cell>
          <cell r="L620">
            <v>1912</v>
          </cell>
          <cell r="N620">
            <v>0</v>
          </cell>
          <cell r="Q620">
            <v>1</v>
          </cell>
          <cell r="R620">
            <v>1</v>
          </cell>
          <cell r="V620">
            <v>16239</v>
          </cell>
          <cell r="W620">
            <v>0.61963795940756994</v>
          </cell>
          <cell r="X620">
            <v>1</v>
          </cell>
          <cell r="Y620">
            <v>0.98</v>
          </cell>
          <cell r="Z620">
            <v>0.95</v>
          </cell>
          <cell r="AA620">
            <v>0</v>
          </cell>
          <cell r="AB620">
            <v>1</v>
          </cell>
          <cell r="AC620">
            <v>0.78751857355126298</v>
          </cell>
          <cell r="AD620">
            <v>2009</v>
          </cell>
          <cell r="AE620">
            <v>11116</v>
          </cell>
          <cell r="AI620">
            <v>109</v>
          </cell>
          <cell r="AJ620">
            <v>5300</v>
          </cell>
          <cell r="AK620">
            <v>855.46406750000006</v>
          </cell>
          <cell r="AM620">
            <v>0.36363908688528007</v>
          </cell>
          <cell r="AN620">
            <v>0.54405607577555481</v>
          </cell>
          <cell r="AQ620">
            <v>1103078</v>
          </cell>
          <cell r="AS620">
            <v>509973</v>
          </cell>
          <cell r="AW620">
            <v>600826</v>
          </cell>
          <cell r="AZ620">
            <v>483372</v>
          </cell>
          <cell r="BH620">
            <v>3598</v>
          </cell>
          <cell r="BI620">
            <v>2881</v>
          </cell>
          <cell r="BJ620">
            <v>669</v>
          </cell>
        </row>
        <row r="621">
          <cell r="A621" t="str">
            <v>Q35</v>
          </cell>
          <cell r="E621">
            <v>0.98</v>
          </cell>
          <cell r="F621">
            <v>1</v>
          </cell>
          <cell r="G621">
            <v>1</v>
          </cell>
          <cell r="H621">
            <v>0</v>
          </cell>
          <cell r="J621">
            <v>0</v>
          </cell>
          <cell r="L621">
            <v>7272</v>
          </cell>
          <cell r="N621">
            <v>0</v>
          </cell>
          <cell r="Q621">
            <v>1</v>
          </cell>
          <cell r="R621">
            <v>1</v>
          </cell>
          <cell r="V621">
            <v>10730</v>
          </cell>
          <cell r="W621">
            <v>0.72299903567984569</v>
          </cell>
          <cell r="X621">
            <v>1</v>
          </cell>
          <cell r="Y621">
            <v>0.98</v>
          </cell>
          <cell r="Z621">
            <v>0.95</v>
          </cell>
          <cell r="AA621">
            <v>0</v>
          </cell>
          <cell r="AB621">
            <v>1</v>
          </cell>
          <cell r="AC621">
            <v>0.59439948056714997</v>
          </cell>
          <cell r="AD621">
            <v>1612.0003372681281</v>
          </cell>
          <cell r="AE621">
            <v>8828</v>
          </cell>
          <cell r="AI621">
            <v>95</v>
          </cell>
          <cell r="AJ621">
            <v>4174</v>
          </cell>
          <cell r="AK621">
            <v>751.06251099999997</v>
          </cell>
          <cell r="AM621">
            <v>0.22540311634075724</v>
          </cell>
          <cell r="AN621">
            <v>0.57697441601779753</v>
          </cell>
          <cell r="AQ621">
            <v>1034128</v>
          </cell>
          <cell r="AS621">
            <v>507721</v>
          </cell>
          <cell r="AW621">
            <v>617983</v>
          </cell>
          <cell r="AZ621">
            <v>447177</v>
          </cell>
          <cell r="BH621">
            <v>7075</v>
          </cell>
          <cell r="BI621">
            <v>5540</v>
          </cell>
          <cell r="BJ621">
            <v>350</v>
          </cell>
        </row>
        <row r="622">
          <cell r="A622" t="str">
            <v>Q36</v>
          </cell>
          <cell r="E622">
            <v>0.98</v>
          </cell>
          <cell r="F622">
            <v>1</v>
          </cell>
          <cell r="G622">
            <v>1</v>
          </cell>
          <cell r="H622">
            <v>0</v>
          </cell>
          <cell r="J622">
            <v>0</v>
          </cell>
          <cell r="L622">
            <v>6207</v>
          </cell>
          <cell r="N622">
            <v>0</v>
          </cell>
          <cell r="Q622">
            <v>1</v>
          </cell>
          <cell r="R622">
            <v>1</v>
          </cell>
          <cell r="V622">
            <v>26611</v>
          </cell>
          <cell r="W622">
            <v>0.62354759315437014</v>
          </cell>
          <cell r="X622">
            <v>1</v>
          </cell>
          <cell r="Y622">
            <v>0.98</v>
          </cell>
          <cell r="Z622">
            <v>0.95</v>
          </cell>
          <cell r="AA622">
            <v>0</v>
          </cell>
          <cell r="AB622">
            <v>1</v>
          </cell>
          <cell r="AC622">
            <v>0.89345834792755852</v>
          </cell>
          <cell r="AD622">
            <v>3337</v>
          </cell>
          <cell r="AE622">
            <v>18938.599999999999</v>
          </cell>
          <cell r="AI622">
            <v>185.6</v>
          </cell>
          <cell r="AJ622">
            <v>8746</v>
          </cell>
          <cell r="AK622">
            <v>986.62230090000003</v>
          </cell>
          <cell r="AM622">
            <v>0.34345893024533258</v>
          </cell>
          <cell r="AN622">
            <v>0.71300676818277675</v>
          </cell>
          <cell r="AQ622">
            <v>1491526</v>
          </cell>
          <cell r="AS622">
            <v>740143</v>
          </cell>
          <cell r="AW622">
            <v>725001</v>
          </cell>
          <cell r="AZ622">
            <v>593427</v>
          </cell>
          <cell r="BH622">
            <v>4770</v>
          </cell>
          <cell r="BI622">
            <v>3149</v>
          </cell>
          <cell r="BJ622">
            <v>68</v>
          </cell>
        </row>
        <row r="623">
          <cell r="A623" t="str">
            <v>Q37</v>
          </cell>
          <cell r="C623">
            <v>0.75</v>
          </cell>
          <cell r="D623">
            <v>0.95</v>
          </cell>
          <cell r="E623">
            <v>0.98</v>
          </cell>
          <cell r="F623">
            <v>1</v>
          </cell>
          <cell r="G623">
            <v>1</v>
          </cell>
          <cell r="H623">
            <v>0</v>
          </cell>
          <cell r="J623">
            <v>0</v>
          </cell>
          <cell r="L623">
            <v>4178</v>
          </cell>
          <cell r="N623">
            <v>0</v>
          </cell>
          <cell r="Q623">
            <v>1</v>
          </cell>
          <cell r="R623">
            <v>1</v>
          </cell>
          <cell r="V623">
            <v>7239</v>
          </cell>
          <cell r="W623">
            <v>0.74453225510016541</v>
          </cell>
          <cell r="X623">
            <v>1</v>
          </cell>
          <cell r="Y623">
            <v>0.98</v>
          </cell>
          <cell r="Z623">
            <v>0.95</v>
          </cell>
          <cell r="AA623">
            <v>0</v>
          </cell>
          <cell r="AB623">
            <v>1</v>
          </cell>
          <cell r="AC623">
            <v>0.71533596248084308</v>
          </cell>
          <cell r="AD623">
            <v>1400</v>
          </cell>
          <cell r="AE623">
            <v>8065</v>
          </cell>
          <cell r="AI623">
            <v>133.80000000000001</v>
          </cell>
          <cell r="AJ623">
            <v>8470</v>
          </cell>
          <cell r="AK623">
            <v>884.25873369999999</v>
          </cell>
          <cell r="AM623">
            <v>0.25091174727440629</v>
          </cell>
          <cell r="AN623">
            <v>0.60324093636440457</v>
          </cell>
          <cell r="AQ623">
            <v>779212</v>
          </cell>
          <cell r="AS623">
            <v>376355</v>
          </cell>
          <cell r="AW623">
            <v>420346</v>
          </cell>
          <cell r="AZ623">
            <v>364276</v>
          </cell>
          <cell r="BH623">
            <v>17476</v>
          </cell>
          <cell r="BI623">
            <v>17137</v>
          </cell>
          <cell r="BJ623">
            <v>358</v>
          </cell>
        </row>
        <row r="624">
          <cell r="A624" t="str">
            <v>Q38</v>
          </cell>
          <cell r="C624">
            <v>0.75</v>
          </cell>
          <cell r="D624">
            <v>0.95</v>
          </cell>
          <cell r="E624">
            <v>0.98</v>
          </cell>
          <cell r="F624">
            <v>1</v>
          </cell>
          <cell r="G624">
            <v>1</v>
          </cell>
          <cell r="H624">
            <v>0</v>
          </cell>
          <cell r="J624">
            <v>0</v>
          </cell>
          <cell r="L624">
            <v>558</v>
          </cell>
          <cell r="N624">
            <v>0</v>
          </cell>
          <cell r="Q624">
            <v>1</v>
          </cell>
          <cell r="R624">
            <v>1</v>
          </cell>
          <cell r="V624">
            <v>6642</v>
          </cell>
          <cell r="W624">
            <v>0.69135399673735731</v>
          </cell>
          <cell r="X624">
            <v>1</v>
          </cell>
          <cell r="Y624">
            <v>0.98</v>
          </cell>
          <cell r="Z624">
            <v>0.95</v>
          </cell>
          <cell r="AA624">
            <v>0</v>
          </cell>
          <cell r="AB624">
            <v>1</v>
          </cell>
          <cell r="AC624">
            <v>0.740117994100295</v>
          </cell>
          <cell r="AD624">
            <v>1246</v>
          </cell>
          <cell r="AE624">
            <v>6268</v>
          </cell>
          <cell r="AI624">
            <v>71</v>
          </cell>
          <cell r="AJ624">
            <v>3869</v>
          </cell>
          <cell r="AK624">
            <v>825.05780030000005</v>
          </cell>
          <cell r="AM624">
            <v>0.35117768585168185</v>
          </cell>
          <cell r="AN624">
            <v>0.50598153730218542</v>
          </cell>
          <cell r="AQ624">
            <v>655375</v>
          </cell>
          <cell r="AS624">
            <v>317713</v>
          </cell>
          <cell r="AW624">
            <v>405543</v>
          </cell>
          <cell r="AZ624">
            <v>334152</v>
          </cell>
          <cell r="BH624">
            <v>9070</v>
          </cell>
          <cell r="BI624">
            <v>6198</v>
          </cell>
          <cell r="BJ624">
            <v>285</v>
          </cell>
        </row>
        <row r="625">
          <cell r="A625" t="str">
            <v>Q39</v>
          </cell>
          <cell r="E625">
            <v>0.98</v>
          </cell>
          <cell r="F625">
            <v>1</v>
          </cell>
          <cell r="G625">
            <v>1</v>
          </cell>
          <cell r="H625">
            <v>0</v>
          </cell>
          <cell r="J625">
            <v>6</v>
          </cell>
          <cell r="L625">
            <v>509</v>
          </cell>
          <cell r="N625">
            <v>0</v>
          </cell>
          <cell r="Q625">
            <v>1</v>
          </cell>
          <cell r="R625">
            <v>1</v>
          </cell>
          <cell r="V625">
            <v>15959</v>
          </cell>
          <cell r="W625">
            <v>0.74360000000000004</v>
          </cell>
          <cell r="X625">
            <v>1</v>
          </cell>
          <cell r="Y625">
            <v>0.98</v>
          </cell>
          <cell r="Z625">
            <v>0.95</v>
          </cell>
          <cell r="AA625">
            <v>0</v>
          </cell>
          <cell r="AB625">
            <v>1</v>
          </cell>
          <cell r="AC625">
            <v>0.67678300455235207</v>
          </cell>
          <cell r="AD625">
            <v>1579</v>
          </cell>
          <cell r="AE625">
            <v>8481</v>
          </cell>
          <cell r="AI625">
            <v>129.5</v>
          </cell>
          <cell r="AJ625">
            <v>6850</v>
          </cell>
          <cell r="AK625">
            <v>811.07807830000002</v>
          </cell>
          <cell r="AM625">
            <v>0.27668039183000576</v>
          </cell>
          <cell r="AN625">
            <v>0.52937748858890943</v>
          </cell>
          <cell r="AQ625">
            <v>949230</v>
          </cell>
          <cell r="AS625">
            <v>436186</v>
          </cell>
          <cell r="AW625">
            <v>647897</v>
          </cell>
          <cell r="AZ625">
            <v>477169</v>
          </cell>
          <cell r="BH625">
            <v>17204</v>
          </cell>
          <cell r="BI625">
            <v>15688</v>
          </cell>
          <cell r="BJ625">
            <v>1194</v>
          </cell>
        </row>
        <row r="626">
          <cell r="A626" t="str">
            <v>5A1</v>
          </cell>
          <cell r="B626" t="str">
            <v>Q17</v>
          </cell>
          <cell r="C626" t="str">
            <v/>
          </cell>
          <cell r="D626" t="str">
            <v/>
          </cell>
          <cell r="AH626" t="str">
            <v/>
          </cell>
        </row>
        <row r="627">
          <cell r="A627" t="str">
            <v>5A2</v>
          </cell>
          <cell r="B627" t="str">
            <v>Q01</v>
          </cell>
          <cell r="C627" t="str">
            <v/>
          </cell>
          <cell r="D627" t="str">
            <v/>
          </cell>
          <cell r="AH627" t="str">
            <v/>
          </cell>
        </row>
        <row r="628">
          <cell r="A628" t="str">
            <v>5A3</v>
          </cell>
          <cell r="B628" t="str">
            <v>Q20</v>
          </cell>
          <cell r="C628" t="str">
            <v/>
          </cell>
          <cell r="D628" t="str">
            <v/>
          </cell>
          <cell r="AH628" t="str">
            <v/>
          </cell>
        </row>
        <row r="629">
          <cell r="A629" t="str">
            <v>5A4</v>
          </cell>
          <cell r="B629" t="str">
            <v>Q06</v>
          </cell>
          <cell r="C629" t="str">
            <v/>
          </cell>
          <cell r="D629" t="str">
            <v/>
          </cell>
          <cell r="AH629" t="str">
            <v/>
          </cell>
        </row>
        <row r="630">
          <cell r="A630" t="str">
            <v>5A5</v>
          </cell>
          <cell r="B630" t="str">
            <v>Q08</v>
          </cell>
          <cell r="C630" t="str">
            <v/>
          </cell>
          <cell r="D630" t="str">
            <v/>
          </cell>
          <cell r="AH630" t="str">
            <v/>
          </cell>
        </row>
        <row r="631">
          <cell r="A631" t="str">
            <v>5A7</v>
          </cell>
          <cell r="B631" t="str">
            <v>Q07</v>
          </cell>
          <cell r="C631" t="str">
            <v/>
          </cell>
          <cell r="D631" t="str">
            <v/>
          </cell>
          <cell r="AH631" t="str">
            <v/>
          </cell>
        </row>
        <row r="632">
          <cell r="A632" t="str">
            <v>5A8</v>
          </cell>
          <cell r="B632" t="str">
            <v>Q07</v>
          </cell>
          <cell r="C632" t="str">
            <v/>
          </cell>
          <cell r="D632" t="str">
            <v/>
          </cell>
          <cell r="AH632" t="str">
            <v/>
          </cell>
        </row>
        <row r="633">
          <cell r="A633" t="str">
            <v>5A9</v>
          </cell>
          <cell r="B633" t="str">
            <v>Q05</v>
          </cell>
          <cell r="C633" t="str">
            <v/>
          </cell>
          <cell r="D633" t="str">
            <v/>
          </cell>
          <cell r="AH633" t="str">
            <v/>
          </cell>
        </row>
        <row r="634">
          <cell r="A634" t="str">
            <v>5AA</v>
          </cell>
          <cell r="B634" t="str">
            <v>Q14</v>
          </cell>
          <cell r="C634" t="str">
            <v/>
          </cell>
          <cell r="D634" t="str">
            <v/>
          </cell>
          <cell r="AH634" t="str">
            <v/>
          </cell>
        </row>
        <row r="635">
          <cell r="A635" t="str">
            <v>5AC</v>
          </cell>
          <cell r="B635" t="str">
            <v>Q25</v>
          </cell>
          <cell r="C635" t="str">
            <v/>
          </cell>
          <cell r="D635" t="str">
            <v/>
          </cell>
          <cell r="AH635" t="str">
            <v/>
          </cell>
        </row>
        <row r="636">
          <cell r="A636" t="str">
            <v>5AF</v>
          </cell>
          <cell r="B636" t="str">
            <v>Q01</v>
          </cell>
          <cell r="C636" t="str">
            <v/>
          </cell>
          <cell r="D636" t="str">
            <v/>
          </cell>
          <cell r="AH636" t="str">
            <v/>
          </cell>
        </row>
        <row r="637">
          <cell r="A637" t="str">
            <v>5AG</v>
          </cell>
          <cell r="B637" t="str">
            <v>Q01</v>
          </cell>
          <cell r="C637" t="str">
            <v/>
          </cell>
          <cell r="D637" t="str">
            <v/>
          </cell>
          <cell r="AH637" t="str">
            <v/>
          </cell>
        </row>
        <row r="638">
          <cell r="A638" t="str">
            <v>5AH</v>
          </cell>
          <cell r="B638" t="str">
            <v>Q03</v>
          </cell>
          <cell r="C638" t="str">
            <v/>
          </cell>
          <cell r="D638" t="str">
            <v/>
          </cell>
          <cell r="AH638" t="str">
            <v/>
          </cell>
        </row>
        <row r="639">
          <cell r="A639" t="str">
            <v>5AJ</v>
          </cell>
          <cell r="B639" t="str">
            <v>Q03</v>
          </cell>
          <cell r="C639" t="str">
            <v/>
          </cell>
          <cell r="D639" t="str">
            <v/>
          </cell>
          <cell r="AH639" t="str">
            <v/>
          </cell>
        </row>
        <row r="640">
          <cell r="A640" t="str">
            <v>5AK</v>
          </cell>
          <cell r="B640" t="str">
            <v>Q03</v>
          </cell>
          <cell r="C640" t="str">
            <v/>
          </cell>
          <cell r="D640" t="str">
            <v/>
          </cell>
          <cell r="AH640" t="str">
            <v/>
          </cell>
        </row>
        <row r="641">
          <cell r="A641" t="str">
            <v>5AL</v>
          </cell>
          <cell r="B641" t="str">
            <v>Q24</v>
          </cell>
          <cell r="C641" t="str">
            <v/>
          </cell>
          <cell r="D641" t="str">
            <v/>
          </cell>
          <cell r="AH641" t="str">
            <v/>
          </cell>
        </row>
        <row r="642">
          <cell r="A642" t="str">
            <v>5AM</v>
          </cell>
          <cell r="B642" t="str">
            <v>Q24</v>
          </cell>
          <cell r="C642" t="str">
            <v/>
          </cell>
          <cell r="D642" t="str">
            <v/>
          </cell>
          <cell r="AH642" t="str">
            <v/>
          </cell>
        </row>
        <row r="643">
          <cell r="A643" t="str">
            <v>5AN</v>
          </cell>
          <cell r="B643" t="str">
            <v>Q11</v>
          </cell>
          <cell r="C643" t="str">
            <v/>
          </cell>
          <cell r="D643" t="str">
            <v/>
          </cell>
          <cell r="AH643" t="str">
            <v/>
          </cell>
        </row>
        <row r="644">
          <cell r="A644" t="str">
            <v>5AP</v>
          </cell>
          <cell r="B644" t="str">
            <v>Q24</v>
          </cell>
          <cell r="C644" t="str">
            <v/>
          </cell>
          <cell r="D644" t="str">
            <v/>
          </cell>
          <cell r="AH644" t="str">
            <v/>
          </cell>
        </row>
        <row r="645">
          <cell r="A645" t="str">
            <v>5AT</v>
          </cell>
          <cell r="B645" t="str">
            <v>Q04</v>
          </cell>
          <cell r="C645" t="str">
            <v/>
          </cell>
          <cell r="D645" t="str">
            <v/>
          </cell>
          <cell r="AH645" t="str">
            <v/>
          </cell>
        </row>
        <row r="646">
          <cell r="A646" t="str">
            <v>5AW</v>
          </cell>
          <cell r="B646" t="str">
            <v>Q12</v>
          </cell>
          <cell r="C646" t="str">
            <v/>
          </cell>
          <cell r="D646" t="str">
            <v/>
          </cell>
          <cell r="AH646" t="str">
            <v/>
          </cell>
        </row>
        <row r="647">
          <cell r="A647" t="str">
            <v>5C1</v>
          </cell>
          <cell r="B647" t="str">
            <v>Q05</v>
          </cell>
          <cell r="C647" t="str">
            <v/>
          </cell>
          <cell r="D647" t="str">
            <v/>
          </cell>
          <cell r="AH647" t="str">
            <v/>
          </cell>
        </row>
        <row r="648">
          <cell r="A648" t="str">
            <v>5C2</v>
          </cell>
          <cell r="B648" t="str">
            <v>Q06</v>
          </cell>
          <cell r="C648" t="str">
            <v/>
          </cell>
          <cell r="D648" t="str">
            <v/>
          </cell>
          <cell r="AH648" t="str">
            <v/>
          </cell>
        </row>
        <row r="649">
          <cell r="A649" t="str">
            <v>5C3</v>
          </cell>
          <cell r="B649" t="str">
            <v>Q06</v>
          </cell>
          <cell r="C649" t="str">
            <v/>
          </cell>
          <cell r="D649" t="str">
            <v/>
          </cell>
          <cell r="AH649" t="str">
            <v/>
          </cell>
        </row>
        <row r="650">
          <cell r="A650" t="str">
            <v>5C4</v>
          </cell>
          <cell r="B650" t="str">
            <v>Q06</v>
          </cell>
          <cell r="C650" t="str">
            <v/>
          </cell>
          <cell r="D650" t="str">
            <v/>
          </cell>
          <cell r="AH650" t="str">
            <v/>
          </cell>
        </row>
        <row r="651">
          <cell r="A651" t="str">
            <v>5C5</v>
          </cell>
          <cell r="B651" t="str">
            <v>Q06</v>
          </cell>
          <cell r="C651" t="str">
            <v/>
          </cell>
          <cell r="D651" t="str">
            <v/>
          </cell>
          <cell r="AH651" t="str">
            <v/>
          </cell>
        </row>
        <row r="652">
          <cell r="A652" t="str">
            <v>5C9</v>
          </cell>
          <cell r="B652" t="str">
            <v>Q05</v>
          </cell>
          <cell r="C652" t="str">
            <v/>
          </cell>
          <cell r="D652" t="str">
            <v/>
          </cell>
          <cell r="AH652" t="str">
            <v/>
          </cell>
        </row>
        <row r="653">
          <cell r="A653" t="str">
            <v>5CC</v>
          </cell>
          <cell r="B653" t="str">
            <v>Q13</v>
          </cell>
          <cell r="C653" t="str">
            <v/>
          </cell>
          <cell r="D653" t="str">
            <v/>
          </cell>
          <cell r="AH653" t="str">
            <v/>
          </cell>
        </row>
        <row r="654">
          <cell r="A654" t="str">
            <v>5CD</v>
          </cell>
          <cell r="B654" t="str">
            <v>Q22</v>
          </cell>
          <cell r="C654" t="str">
            <v/>
          </cell>
          <cell r="D654" t="str">
            <v/>
          </cell>
          <cell r="AH654" t="str">
            <v/>
          </cell>
        </row>
        <row r="655">
          <cell r="A655" t="str">
            <v>5CE</v>
          </cell>
          <cell r="B655" t="str">
            <v>Q22</v>
          </cell>
          <cell r="C655" t="str">
            <v/>
          </cell>
          <cell r="D655" t="str">
            <v/>
          </cell>
          <cell r="AH655" t="str">
            <v/>
          </cell>
        </row>
        <row r="656">
          <cell r="A656" t="str">
            <v>5CF</v>
          </cell>
          <cell r="B656" t="str">
            <v>Q12</v>
          </cell>
          <cell r="C656" t="str">
            <v/>
          </cell>
          <cell r="D656" t="str">
            <v/>
          </cell>
          <cell r="AH656" t="str">
            <v/>
          </cell>
        </row>
        <row r="657">
          <cell r="A657" t="str">
            <v>5CG</v>
          </cell>
          <cell r="B657" t="str">
            <v>Q12</v>
          </cell>
          <cell r="C657" t="str">
            <v/>
          </cell>
          <cell r="D657" t="str">
            <v/>
          </cell>
          <cell r="AH657" t="str">
            <v/>
          </cell>
        </row>
        <row r="658">
          <cell r="A658" t="str">
            <v>5CH</v>
          </cell>
          <cell r="B658" t="str">
            <v>Q12</v>
          </cell>
          <cell r="C658" t="str">
            <v/>
          </cell>
          <cell r="D658" t="str">
            <v/>
          </cell>
          <cell r="AH658" t="str">
            <v/>
          </cell>
        </row>
        <row r="659">
          <cell r="A659" t="str">
            <v>5CK</v>
          </cell>
          <cell r="B659" t="str">
            <v>Q23</v>
          </cell>
          <cell r="C659" t="str">
            <v/>
          </cell>
          <cell r="D659" t="str">
            <v/>
          </cell>
          <cell r="AH659" t="str">
            <v/>
          </cell>
        </row>
        <row r="660">
          <cell r="A660" t="str">
            <v>5CL</v>
          </cell>
          <cell r="B660" t="str">
            <v>Q14</v>
          </cell>
          <cell r="C660" t="str">
            <v/>
          </cell>
          <cell r="D660" t="str">
            <v/>
          </cell>
          <cell r="AH660" t="str">
            <v/>
          </cell>
        </row>
        <row r="661">
          <cell r="A661" t="str">
            <v>5CM</v>
          </cell>
          <cell r="B661" t="str">
            <v>Q18</v>
          </cell>
          <cell r="C661" t="str">
            <v/>
          </cell>
          <cell r="D661" t="str">
            <v/>
          </cell>
          <cell r="AH661" t="str">
            <v/>
          </cell>
        </row>
        <row r="662">
          <cell r="A662" t="str">
            <v>5CN</v>
          </cell>
          <cell r="B662" t="str">
            <v>Q28</v>
          </cell>
          <cell r="C662" t="str">
            <v/>
          </cell>
          <cell r="D662" t="str">
            <v/>
          </cell>
          <cell r="AH662" t="str">
            <v/>
          </cell>
        </row>
        <row r="663">
          <cell r="A663" t="str">
            <v>5CP</v>
          </cell>
          <cell r="B663" t="str">
            <v>Q02</v>
          </cell>
          <cell r="C663" t="str">
            <v/>
          </cell>
          <cell r="D663" t="str">
            <v/>
          </cell>
          <cell r="AH663" t="str">
            <v/>
          </cell>
        </row>
        <row r="664">
          <cell r="A664" t="str">
            <v>5CQ</v>
          </cell>
          <cell r="B664" t="str">
            <v>Q16</v>
          </cell>
          <cell r="C664" t="str">
            <v/>
          </cell>
          <cell r="D664" t="str">
            <v/>
          </cell>
          <cell r="AH664" t="str">
            <v/>
          </cell>
        </row>
        <row r="665">
          <cell r="A665" t="str">
            <v>5CR</v>
          </cell>
          <cell r="B665" t="str">
            <v>Q14</v>
          </cell>
          <cell r="C665" t="str">
            <v/>
          </cell>
          <cell r="D665" t="str">
            <v/>
          </cell>
          <cell r="AH665" t="str">
            <v/>
          </cell>
        </row>
        <row r="666">
          <cell r="A666" t="str">
            <v>5CV</v>
          </cell>
          <cell r="B666" t="str">
            <v>Q21</v>
          </cell>
          <cell r="C666" t="str">
            <v/>
          </cell>
          <cell r="D666" t="str">
            <v/>
          </cell>
          <cell r="AH666" t="str">
            <v/>
          </cell>
        </row>
        <row r="667">
          <cell r="A667" t="str">
            <v>5CX</v>
          </cell>
          <cell r="B667" t="str">
            <v>Q14</v>
          </cell>
          <cell r="C667" t="str">
            <v/>
          </cell>
          <cell r="D667" t="str">
            <v/>
          </cell>
          <cell r="AH667" t="str">
            <v/>
          </cell>
        </row>
        <row r="668">
          <cell r="A668" t="str">
            <v>5CY</v>
          </cell>
          <cell r="B668" t="str">
            <v>Q01</v>
          </cell>
          <cell r="C668" t="str">
            <v/>
          </cell>
          <cell r="D668" t="str">
            <v/>
          </cell>
          <cell r="AH668" t="str">
            <v/>
          </cell>
        </row>
        <row r="669">
          <cell r="A669" t="str">
            <v>5D1</v>
          </cell>
          <cell r="B669" t="str">
            <v>Q27</v>
          </cell>
          <cell r="C669" t="str">
            <v/>
          </cell>
          <cell r="D669" t="str">
            <v/>
          </cell>
          <cell r="AH669" t="str">
            <v/>
          </cell>
        </row>
        <row r="670">
          <cell r="A670" t="str">
            <v>5D2</v>
          </cell>
          <cell r="B670" t="str">
            <v>Q24</v>
          </cell>
          <cell r="C670" t="str">
            <v/>
          </cell>
          <cell r="D670" t="str">
            <v/>
          </cell>
          <cell r="AH670" t="str">
            <v/>
          </cell>
        </row>
        <row r="671">
          <cell r="A671" t="str">
            <v>5D3</v>
          </cell>
          <cell r="B671" t="str">
            <v>Q24</v>
          </cell>
          <cell r="C671" t="str">
            <v/>
          </cell>
          <cell r="D671" t="str">
            <v/>
          </cell>
          <cell r="AH671" t="str">
            <v/>
          </cell>
        </row>
        <row r="672">
          <cell r="A672" t="str">
            <v>5D4</v>
          </cell>
          <cell r="B672" t="str">
            <v>Q13</v>
          </cell>
          <cell r="C672" t="str">
            <v/>
          </cell>
          <cell r="D672" t="str">
            <v/>
          </cell>
          <cell r="AH672" t="str">
            <v/>
          </cell>
        </row>
        <row r="673">
          <cell r="A673" t="str">
            <v>5D5</v>
          </cell>
          <cell r="B673" t="str">
            <v>Q13</v>
          </cell>
          <cell r="C673" t="str">
            <v/>
          </cell>
          <cell r="D673" t="str">
            <v/>
          </cell>
          <cell r="AH673" t="str">
            <v/>
          </cell>
        </row>
        <row r="674">
          <cell r="A674" t="str">
            <v>5D6</v>
          </cell>
          <cell r="B674" t="str">
            <v>Q13</v>
          </cell>
          <cell r="C674" t="str">
            <v/>
          </cell>
          <cell r="D674" t="str">
            <v/>
          </cell>
          <cell r="AH674" t="str">
            <v/>
          </cell>
        </row>
        <row r="675">
          <cell r="A675" t="str">
            <v>5D7</v>
          </cell>
          <cell r="B675" t="str">
            <v>Q09</v>
          </cell>
          <cell r="C675" t="str">
            <v/>
          </cell>
          <cell r="D675" t="str">
            <v/>
          </cell>
          <cell r="AH675" t="str">
            <v/>
          </cell>
        </row>
        <row r="676">
          <cell r="A676" t="str">
            <v>5D8</v>
          </cell>
          <cell r="B676" t="str">
            <v>Q09</v>
          </cell>
          <cell r="C676" t="str">
            <v/>
          </cell>
          <cell r="D676" t="str">
            <v/>
          </cell>
          <cell r="AH676" t="str">
            <v/>
          </cell>
        </row>
        <row r="677">
          <cell r="A677" t="str">
            <v>5D9</v>
          </cell>
          <cell r="B677" t="str">
            <v>Q10</v>
          </cell>
          <cell r="C677" t="str">
            <v/>
          </cell>
          <cell r="D677" t="str">
            <v/>
          </cell>
          <cell r="AH677" t="str">
            <v/>
          </cell>
        </row>
        <row r="678">
          <cell r="A678" t="str">
            <v>5DC</v>
          </cell>
          <cell r="B678" t="str">
            <v>Q03</v>
          </cell>
          <cell r="C678" t="str">
            <v/>
          </cell>
          <cell r="D678" t="str">
            <v/>
          </cell>
          <cell r="AH678" t="str">
            <v/>
          </cell>
        </row>
        <row r="679">
          <cell r="A679" t="str">
            <v>5DD</v>
          </cell>
          <cell r="B679" t="str">
            <v>Q13</v>
          </cell>
          <cell r="C679" t="str">
            <v/>
          </cell>
          <cell r="D679" t="str">
            <v/>
          </cell>
          <cell r="AH679" t="str">
            <v/>
          </cell>
        </row>
        <row r="680">
          <cell r="A680" t="str">
            <v>5DF</v>
          </cell>
          <cell r="B680" t="str">
            <v>Q17</v>
          </cell>
          <cell r="C680" t="str">
            <v/>
          </cell>
          <cell r="D680" t="str">
            <v/>
          </cell>
          <cell r="AH680" t="str">
            <v/>
          </cell>
        </row>
        <row r="681">
          <cell r="A681" t="str">
            <v>5DG</v>
          </cell>
          <cell r="B681" t="str">
            <v>Q17</v>
          </cell>
          <cell r="C681" t="str">
            <v/>
          </cell>
          <cell r="D681" t="str">
            <v/>
          </cell>
          <cell r="AH681" t="str">
            <v/>
          </cell>
        </row>
        <row r="682">
          <cell r="A682" t="str">
            <v>5DH</v>
          </cell>
          <cell r="B682" t="str">
            <v>Q20</v>
          </cell>
          <cell r="C682" t="str">
            <v/>
          </cell>
          <cell r="D682" t="str">
            <v/>
          </cell>
          <cell r="AH682" t="str">
            <v/>
          </cell>
        </row>
        <row r="683">
          <cell r="A683" t="str">
            <v>5DJ</v>
          </cell>
          <cell r="B683" t="str">
            <v>Q20</v>
          </cell>
          <cell r="C683" t="str">
            <v/>
          </cell>
          <cell r="D683" t="str">
            <v/>
          </cell>
          <cell r="AH683" t="str">
            <v/>
          </cell>
        </row>
        <row r="684">
          <cell r="A684" t="str">
            <v>5DK</v>
          </cell>
          <cell r="B684" t="str">
            <v>Q16</v>
          </cell>
          <cell r="C684" t="str">
            <v/>
          </cell>
          <cell r="D684" t="str">
            <v/>
          </cell>
          <cell r="AH684" t="str">
            <v/>
          </cell>
        </row>
        <row r="685">
          <cell r="A685" t="str">
            <v>5DL</v>
          </cell>
          <cell r="B685" t="str">
            <v>Q16</v>
          </cell>
          <cell r="C685" t="str">
            <v/>
          </cell>
          <cell r="D685" t="str">
            <v/>
          </cell>
          <cell r="AH685" t="str">
            <v/>
          </cell>
        </row>
        <row r="686">
          <cell r="A686" t="str">
            <v>5DM</v>
          </cell>
          <cell r="B686" t="str">
            <v>Q16</v>
          </cell>
          <cell r="C686" t="str">
            <v/>
          </cell>
          <cell r="D686" t="str">
            <v/>
          </cell>
          <cell r="AH686" t="str">
            <v/>
          </cell>
        </row>
        <row r="687">
          <cell r="A687" t="str">
            <v>5DN</v>
          </cell>
          <cell r="B687" t="str">
            <v>Q16</v>
          </cell>
          <cell r="C687" t="str">
            <v/>
          </cell>
          <cell r="D687" t="str">
            <v/>
          </cell>
          <cell r="AH687" t="str">
            <v/>
          </cell>
        </row>
        <row r="688">
          <cell r="A688" t="str">
            <v>5DP</v>
          </cell>
          <cell r="B688" t="str">
            <v>Q16</v>
          </cell>
          <cell r="C688" t="str">
            <v/>
          </cell>
          <cell r="D688" t="str">
            <v/>
          </cell>
          <cell r="AH688" t="str">
            <v/>
          </cell>
        </row>
        <row r="689">
          <cell r="A689" t="str">
            <v>5DQ</v>
          </cell>
          <cell r="B689" t="str">
            <v>Q26</v>
          </cell>
          <cell r="C689" t="str">
            <v/>
          </cell>
          <cell r="D689" t="str">
            <v/>
          </cell>
          <cell r="AH689" t="str">
            <v/>
          </cell>
        </row>
        <row r="690">
          <cell r="A690" t="str">
            <v>5DR</v>
          </cell>
          <cell r="B690" t="str">
            <v>Q28</v>
          </cell>
          <cell r="C690" t="str">
            <v/>
          </cell>
          <cell r="D690" t="str">
            <v/>
          </cell>
          <cell r="AH690" t="str">
            <v/>
          </cell>
        </row>
        <row r="691">
          <cell r="A691" t="str">
            <v>5DT</v>
          </cell>
          <cell r="B691" t="str">
            <v>Q16</v>
          </cell>
          <cell r="C691" t="str">
            <v/>
          </cell>
          <cell r="D691" t="str">
            <v/>
          </cell>
          <cell r="AH691" t="str">
            <v/>
          </cell>
        </row>
        <row r="692">
          <cell r="A692" t="str">
            <v>5DV</v>
          </cell>
          <cell r="B692" t="str">
            <v>Q16</v>
          </cell>
          <cell r="C692" t="str">
            <v/>
          </cell>
          <cell r="D692" t="str">
            <v/>
          </cell>
          <cell r="AH692" t="str">
            <v/>
          </cell>
        </row>
        <row r="693">
          <cell r="A693" t="str">
            <v>5DW</v>
          </cell>
          <cell r="B693" t="str">
            <v>Q16</v>
          </cell>
          <cell r="C693" t="str">
            <v/>
          </cell>
          <cell r="D693" t="str">
            <v/>
          </cell>
          <cell r="AH693" t="str">
            <v/>
          </cell>
        </row>
        <row r="694">
          <cell r="A694" t="str">
            <v>5DX</v>
          </cell>
          <cell r="B694" t="str">
            <v>Q16</v>
          </cell>
          <cell r="C694" t="str">
            <v/>
          </cell>
          <cell r="D694" t="str">
            <v/>
          </cell>
          <cell r="AH694" t="str">
            <v/>
          </cell>
        </row>
        <row r="695">
          <cell r="A695" t="str">
            <v>5DY</v>
          </cell>
          <cell r="B695" t="str">
            <v>Q16</v>
          </cell>
          <cell r="C695" t="str">
            <v/>
          </cell>
          <cell r="D695" t="str">
            <v/>
          </cell>
          <cell r="AH695" t="str">
            <v/>
          </cell>
        </row>
        <row r="696">
          <cell r="A696" t="str">
            <v>5E1</v>
          </cell>
          <cell r="B696" t="str">
            <v>Q10</v>
          </cell>
          <cell r="C696" t="str">
            <v/>
          </cell>
          <cell r="D696" t="str">
            <v/>
          </cell>
          <cell r="AH696" t="str">
            <v/>
          </cell>
        </row>
        <row r="697">
          <cell r="A697" t="str">
            <v>5E2</v>
          </cell>
          <cell r="B697" t="str">
            <v>Q11</v>
          </cell>
          <cell r="C697" t="str">
            <v/>
          </cell>
          <cell r="D697" t="str">
            <v/>
          </cell>
          <cell r="AH697" t="str">
            <v/>
          </cell>
        </row>
        <row r="698">
          <cell r="A698" t="str">
            <v>5E3</v>
          </cell>
          <cell r="B698" t="str">
            <v>Q11</v>
          </cell>
          <cell r="C698" t="str">
            <v/>
          </cell>
          <cell r="D698" t="str">
            <v/>
          </cell>
          <cell r="AH698" t="str">
            <v/>
          </cell>
        </row>
        <row r="699">
          <cell r="A699" t="str">
            <v>5E4</v>
          </cell>
          <cell r="B699" t="str">
            <v>Q11</v>
          </cell>
          <cell r="C699" t="str">
            <v/>
          </cell>
          <cell r="D699" t="str">
            <v/>
          </cell>
          <cell r="AH699" t="str">
            <v/>
          </cell>
        </row>
        <row r="700">
          <cell r="A700" t="str">
            <v>5E5</v>
          </cell>
          <cell r="B700" t="str">
            <v>Q11</v>
          </cell>
          <cell r="C700" t="str">
            <v/>
          </cell>
          <cell r="D700" t="str">
            <v/>
          </cell>
          <cell r="AH700" t="str">
            <v/>
          </cell>
        </row>
        <row r="701">
          <cell r="A701" t="str">
            <v>5E6</v>
          </cell>
          <cell r="B701" t="str">
            <v>Q11</v>
          </cell>
          <cell r="C701" t="str">
            <v/>
          </cell>
          <cell r="D701" t="str">
            <v/>
          </cell>
          <cell r="AH701" t="str">
            <v/>
          </cell>
        </row>
        <row r="702">
          <cell r="A702" t="str">
            <v>5E7</v>
          </cell>
          <cell r="B702" t="str">
            <v>Q12</v>
          </cell>
          <cell r="C702" t="str">
            <v/>
          </cell>
          <cell r="D702" t="str">
            <v/>
          </cell>
          <cell r="AH702" t="str">
            <v/>
          </cell>
        </row>
        <row r="703">
          <cell r="A703" t="str">
            <v>5E8</v>
          </cell>
          <cell r="B703" t="str">
            <v>Q12</v>
          </cell>
          <cell r="C703" t="str">
            <v/>
          </cell>
          <cell r="D703" t="str">
            <v/>
          </cell>
          <cell r="AH703" t="str">
            <v/>
          </cell>
        </row>
        <row r="704">
          <cell r="A704" t="str">
            <v>5E9</v>
          </cell>
          <cell r="B704" t="str">
            <v>Q17</v>
          </cell>
          <cell r="C704" t="str">
            <v/>
          </cell>
          <cell r="D704" t="str">
            <v/>
          </cell>
          <cell r="AH704" t="str">
            <v/>
          </cell>
        </row>
        <row r="705">
          <cell r="A705" t="str">
            <v>5EA</v>
          </cell>
          <cell r="B705" t="str">
            <v>Q24</v>
          </cell>
          <cell r="C705" t="str">
            <v/>
          </cell>
          <cell r="D705" t="str">
            <v/>
          </cell>
          <cell r="AH705" t="str">
            <v/>
          </cell>
        </row>
        <row r="706">
          <cell r="A706" t="str">
            <v>5EC</v>
          </cell>
          <cell r="B706" t="str">
            <v>Q24</v>
          </cell>
          <cell r="C706" t="str">
            <v/>
          </cell>
          <cell r="D706" t="str">
            <v/>
          </cell>
          <cell r="AH706" t="str">
            <v/>
          </cell>
        </row>
        <row r="707">
          <cell r="A707" t="str">
            <v>5ED</v>
          </cell>
          <cell r="B707" t="str">
            <v>Q24</v>
          </cell>
          <cell r="C707" t="str">
            <v/>
          </cell>
          <cell r="D707" t="str">
            <v/>
          </cell>
          <cell r="AH707" t="str">
            <v/>
          </cell>
        </row>
        <row r="708">
          <cell r="A708" t="str">
            <v>5EE</v>
          </cell>
          <cell r="B708" t="str">
            <v>Q23</v>
          </cell>
          <cell r="C708" t="str">
            <v/>
          </cell>
          <cell r="D708" t="str">
            <v/>
          </cell>
          <cell r="AH708" t="str">
            <v/>
          </cell>
        </row>
        <row r="709">
          <cell r="A709" t="str">
            <v>5EF</v>
          </cell>
          <cell r="B709" t="str">
            <v>Q11</v>
          </cell>
          <cell r="C709" t="str">
            <v/>
          </cell>
          <cell r="D709" t="str">
            <v/>
          </cell>
          <cell r="AH709" t="str">
            <v/>
          </cell>
        </row>
        <row r="710">
          <cell r="A710" t="str">
            <v>5EG</v>
          </cell>
          <cell r="B710" t="str">
            <v>Q24</v>
          </cell>
          <cell r="C710" t="str">
            <v/>
          </cell>
          <cell r="D710" t="str">
            <v/>
          </cell>
          <cell r="AH710" t="str">
            <v/>
          </cell>
        </row>
        <row r="711">
          <cell r="A711" t="str">
            <v>5EH</v>
          </cell>
          <cell r="B711" t="str">
            <v>Q25</v>
          </cell>
          <cell r="C711" t="str">
            <v/>
          </cell>
          <cell r="D711" t="str">
            <v/>
          </cell>
          <cell r="AH711" t="str">
            <v/>
          </cell>
        </row>
        <row r="712">
          <cell r="A712" t="str">
            <v>5EJ</v>
          </cell>
          <cell r="B712" t="str">
            <v>Q25</v>
          </cell>
          <cell r="C712" t="str">
            <v/>
          </cell>
          <cell r="D712" t="str">
            <v/>
          </cell>
          <cell r="AH712" t="str">
            <v/>
          </cell>
        </row>
        <row r="713">
          <cell r="A713" t="str">
            <v>5EK</v>
          </cell>
          <cell r="B713" t="str">
            <v>Q23</v>
          </cell>
          <cell r="C713" t="str">
            <v/>
          </cell>
          <cell r="D713" t="str">
            <v/>
          </cell>
          <cell r="AH713" t="str">
            <v/>
          </cell>
        </row>
        <row r="714">
          <cell r="A714" t="str">
            <v>5EL</v>
          </cell>
          <cell r="B714" t="str">
            <v>Q23</v>
          </cell>
          <cell r="C714" t="str">
            <v/>
          </cell>
          <cell r="D714" t="str">
            <v/>
          </cell>
          <cell r="AH714" t="str">
            <v/>
          </cell>
        </row>
        <row r="715">
          <cell r="A715" t="str">
            <v>5EM</v>
          </cell>
          <cell r="B715" t="str">
            <v>Q24</v>
          </cell>
          <cell r="C715" t="str">
            <v/>
          </cell>
          <cell r="D715" t="str">
            <v/>
          </cell>
          <cell r="AH715" t="str">
            <v/>
          </cell>
        </row>
        <row r="716">
          <cell r="A716" t="str">
            <v>5EN</v>
          </cell>
          <cell r="B716" t="str">
            <v>Q23</v>
          </cell>
          <cell r="C716" t="str">
            <v/>
          </cell>
          <cell r="D716" t="str">
            <v/>
          </cell>
          <cell r="AH716" t="str">
            <v/>
          </cell>
        </row>
        <row r="717">
          <cell r="A717" t="str">
            <v>5EP</v>
          </cell>
          <cell r="B717" t="str">
            <v>Q23</v>
          </cell>
          <cell r="C717" t="str">
            <v/>
          </cell>
          <cell r="D717" t="str">
            <v/>
          </cell>
          <cell r="AH717" t="str">
            <v/>
          </cell>
        </row>
        <row r="718">
          <cell r="A718" t="str">
            <v>5EQ</v>
          </cell>
          <cell r="B718" t="str">
            <v>Q23</v>
          </cell>
          <cell r="C718" t="str">
            <v/>
          </cell>
          <cell r="D718" t="str">
            <v/>
          </cell>
          <cell r="AH718" t="str">
            <v/>
          </cell>
        </row>
        <row r="719">
          <cell r="A719" t="str">
            <v>5ER</v>
          </cell>
          <cell r="B719" t="str">
            <v>Q24</v>
          </cell>
          <cell r="C719" t="str">
            <v/>
          </cell>
          <cell r="D719" t="str">
            <v/>
          </cell>
          <cell r="AH719" t="str">
            <v/>
          </cell>
        </row>
        <row r="720">
          <cell r="A720" t="str">
            <v>5ET</v>
          </cell>
          <cell r="B720" t="str">
            <v>Q24</v>
          </cell>
          <cell r="C720" t="str">
            <v/>
          </cell>
          <cell r="D720" t="str">
            <v/>
          </cell>
          <cell r="AH720" t="str">
            <v/>
          </cell>
        </row>
        <row r="721">
          <cell r="A721" t="str">
            <v>5EV</v>
          </cell>
          <cell r="B721" t="str">
            <v>Q24</v>
          </cell>
          <cell r="C721" t="str">
            <v/>
          </cell>
          <cell r="D721" t="str">
            <v/>
          </cell>
          <cell r="AH721" t="str">
            <v/>
          </cell>
        </row>
        <row r="722">
          <cell r="A722" t="str">
            <v>5EX</v>
          </cell>
          <cell r="B722" t="str">
            <v>Q24</v>
          </cell>
          <cell r="C722" t="str">
            <v/>
          </cell>
          <cell r="D722" t="str">
            <v/>
          </cell>
          <cell r="AH722" t="str">
            <v/>
          </cell>
        </row>
        <row r="723">
          <cell r="A723" t="str">
            <v>5EY</v>
          </cell>
          <cell r="B723" t="str">
            <v>Q25</v>
          </cell>
          <cell r="C723" t="str">
            <v/>
          </cell>
          <cell r="D723" t="str">
            <v/>
          </cell>
          <cell r="AH723" t="str">
            <v/>
          </cell>
        </row>
        <row r="724">
          <cell r="A724" t="str">
            <v>5F1</v>
          </cell>
          <cell r="B724" t="str">
            <v>Q21</v>
          </cell>
          <cell r="C724" t="str">
            <v/>
          </cell>
          <cell r="D724" t="str">
            <v/>
          </cell>
          <cell r="AH724" t="str">
            <v/>
          </cell>
        </row>
        <row r="725">
          <cell r="A725" t="str">
            <v>5F2</v>
          </cell>
          <cell r="B725" t="str">
            <v>Q13</v>
          </cell>
          <cell r="C725" t="str">
            <v/>
          </cell>
          <cell r="D725" t="str">
            <v/>
          </cell>
          <cell r="AH725" t="str">
            <v/>
          </cell>
        </row>
        <row r="726">
          <cell r="A726" t="str">
            <v>5F3</v>
          </cell>
          <cell r="B726" t="str">
            <v>Q13</v>
          </cell>
          <cell r="C726" t="str">
            <v/>
          </cell>
          <cell r="D726" t="str">
            <v/>
          </cell>
          <cell r="AH726" t="str">
            <v/>
          </cell>
        </row>
        <row r="727">
          <cell r="A727" t="str">
            <v>5F4</v>
          </cell>
          <cell r="B727" t="str">
            <v>Q14</v>
          </cell>
          <cell r="C727" t="str">
            <v/>
          </cell>
          <cell r="D727" t="str">
            <v/>
          </cell>
          <cell r="AH727" t="str">
            <v/>
          </cell>
        </row>
        <row r="728">
          <cell r="A728" t="str">
            <v>5F5</v>
          </cell>
          <cell r="B728" t="str">
            <v>Q14</v>
          </cell>
          <cell r="C728" t="str">
            <v/>
          </cell>
          <cell r="D728" t="str">
            <v/>
          </cell>
          <cell r="AH728" t="str">
            <v/>
          </cell>
        </row>
        <row r="729">
          <cell r="A729" t="str">
            <v>5F6</v>
          </cell>
          <cell r="B729" t="str">
            <v>Q14</v>
          </cell>
          <cell r="C729" t="str">
            <v/>
          </cell>
          <cell r="D729" t="str">
            <v/>
          </cell>
          <cell r="AH729" t="str">
            <v/>
          </cell>
        </row>
        <row r="730">
          <cell r="A730" t="str">
            <v>5F7</v>
          </cell>
          <cell r="B730" t="str">
            <v>Q14</v>
          </cell>
          <cell r="C730" t="str">
            <v/>
          </cell>
          <cell r="D730" t="str">
            <v/>
          </cell>
          <cell r="AH730" t="str">
            <v/>
          </cell>
        </row>
        <row r="731">
          <cell r="A731" t="str">
            <v>5F8</v>
          </cell>
          <cell r="B731" t="str">
            <v>Q15</v>
          </cell>
          <cell r="C731" t="str">
            <v/>
          </cell>
          <cell r="D731" t="str">
            <v/>
          </cell>
          <cell r="AH731" t="str">
            <v/>
          </cell>
        </row>
        <row r="732">
          <cell r="A732" t="str">
            <v>5F9</v>
          </cell>
          <cell r="B732" t="str">
            <v>Q15</v>
          </cell>
          <cell r="C732" t="str">
            <v/>
          </cell>
          <cell r="D732" t="str">
            <v/>
          </cell>
          <cell r="AH732" t="str">
            <v/>
          </cell>
        </row>
        <row r="733">
          <cell r="A733" t="str">
            <v>5FA</v>
          </cell>
          <cell r="B733" t="str">
            <v>Q24</v>
          </cell>
          <cell r="C733" t="str">
            <v/>
          </cell>
          <cell r="D733" t="str">
            <v/>
          </cell>
          <cell r="AH733" t="str">
            <v/>
          </cell>
        </row>
        <row r="734">
          <cell r="A734" t="str">
            <v>5FC</v>
          </cell>
          <cell r="B734" t="str">
            <v>Q24</v>
          </cell>
          <cell r="C734" t="str">
            <v/>
          </cell>
          <cell r="D734" t="str">
            <v/>
          </cell>
          <cell r="AH734" t="str">
            <v/>
          </cell>
        </row>
        <row r="735">
          <cell r="A735" t="str">
            <v>5FD</v>
          </cell>
          <cell r="B735" t="str">
            <v>Q17</v>
          </cell>
          <cell r="C735" t="str">
            <v/>
          </cell>
          <cell r="D735" t="str">
            <v/>
          </cell>
          <cell r="AH735" t="str">
            <v/>
          </cell>
        </row>
        <row r="736">
          <cell r="A736" t="str">
            <v>5FE</v>
          </cell>
          <cell r="B736" t="str">
            <v>Q17</v>
          </cell>
          <cell r="C736" t="str">
            <v/>
          </cell>
          <cell r="D736" t="str">
            <v/>
          </cell>
          <cell r="AH736" t="str">
            <v/>
          </cell>
        </row>
        <row r="737">
          <cell r="A737" t="str">
            <v>5FF</v>
          </cell>
          <cell r="B737" t="str">
            <v>Q18</v>
          </cell>
          <cell r="C737" t="str">
            <v/>
          </cell>
          <cell r="D737" t="str">
            <v/>
          </cell>
          <cell r="AH737" t="str">
            <v/>
          </cell>
        </row>
        <row r="738">
          <cell r="A738" t="str">
            <v>5FH</v>
          </cell>
          <cell r="B738" t="str">
            <v>Q19</v>
          </cell>
          <cell r="C738" t="str">
            <v/>
          </cell>
          <cell r="D738" t="str">
            <v/>
          </cell>
          <cell r="AH738" t="str">
            <v/>
          </cell>
        </row>
        <row r="739">
          <cell r="A739" t="str">
            <v>5FJ</v>
          </cell>
          <cell r="B739" t="str">
            <v>Q19</v>
          </cell>
          <cell r="C739" t="str">
            <v/>
          </cell>
          <cell r="D739" t="str">
            <v/>
          </cell>
          <cell r="AH739" t="str">
            <v/>
          </cell>
        </row>
        <row r="740">
          <cell r="A740" t="str">
            <v>5FK</v>
          </cell>
          <cell r="B740" t="str">
            <v>Q19</v>
          </cell>
          <cell r="C740" t="str">
            <v/>
          </cell>
          <cell r="D740" t="str">
            <v/>
          </cell>
          <cell r="AH740" t="str">
            <v/>
          </cell>
        </row>
        <row r="741">
          <cell r="A741" t="str">
            <v>5FL</v>
          </cell>
          <cell r="B741" t="str">
            <v>Q20</v>
          </cell>
          <cell r="C741" t="str">
            <v/>
          </cell>
          <cell r="D741" t="str">
            <v/>
          </cell>
          <cell r="AH741" t="str">
            <v/>
          </cell>
        </row>
        <row r="742">
          <cell r="A742" t="str">
            <v>5FM</v>
          </cell>
          <cell r="B742" t="str">
            <v>Q21</v>
          </cell>
          <cell r="C742" t="str">
            <v/>
          </cell>
          <cell r="D742" t="str">
            <v/>
          </cell>
          <cell r="AH742" t="str">
            <v/>
          </cell>
        </row>
        <row r="743">
          <cell r="A743" t="str">
            <v>5FN</v>
          </cell>
          <cell r="B743" t="str">
            <v>Q22</v>
          </cell>
          <cell r="C743" t="str">
            <v/>
          </cell>
          <cell r="D743" t="str">
            <v/>
          </cell>
          <cell r="AH743" t="str">
            <v/>
          </cell>
        </row>
        <row r="744">
          <cell r="A744" t="str">
            <v>5FP</v>
          </cell>
          <cell r="B744" t="str">
            <v>Q22</v>
          </cell>
          <cell r="C744" t="str">
            <v/>
          </cell>
          <cell r="D744" t="str">
            <v/>
          </cell>
          <cell r="AH744" t="str">
            <v/>
          </cell>
        </row>
        <row r="745">
          <cell r="A745" t="str">
            <v>5FQ</v>
          </cell>
          <cell r="B745" t="str">
            <v>Q21</v>
          </cell>
          <cell r="C745" t="str">
            <v/>
          </cell>
          <cell r="D745" t="str">
            <v/>
          </cell>
          <cell r="AH745" t="str">
            <v/>
          </cell>
        </row>
        <row r="746">
          <cell r="A746" t="str">
            <v>5FR</v>
          </cell>
          <cell r="B746" t="str">
            <v>Q21</v>
          </cell>
          <cell r="C746" t="str">
            <v/>
          </cell>
          <cell r="D746" t="str">
            <v/>
          </cell>
          <cell r="AH746" t="str">
            <v/>
          </cell>
        </row>
        <row r="747">
          <cell r="A747" t="str">
            <v>5FT</v>
          </cell>
          <cell r="B747" t="str">
            <v>Q21</v>
          </cell>
          <cell r="C747" t="str">
            <v/>
          </cell>
          <cell r="D747" t="str">
            <v/>
          </cell>
          <cell r="AH747" t="str">
            <v/>
          </cell>
        </row>
        <row r="748">
          <cell r="A748" t="str">
            <v>5FV</v>
          </cell>
          <cell r="B748" t="str">
            <v>Q21</v>
          </cell>
          <cell r="C748" t="str">
            <v/>
          </cell>
          <cell r="D748" t="str">
            <v/>
          </cell>
          <cell r="AH748" t="str">
            <v/>
          </cell>
        </row>
        <row r="749">
          <cell r="A749" t="str">
            <v>5FW</v>
          </cell>
          <cell r="B749" t="str">
            <v>Q22</v>
          </cell>
          <cell r="C749" t="str">
            <v/>
          </cell>
          <cell r="D749" t="str">
            <v/>
          </cell>
          <cell r="AH749" t="str">
            <v/>
          </cell>
        </row>
        <row r="750">
          <cell r="A750" t="str">
            <v>5FX</v>
          </cell>
          <cell r="B750" t="str">
            <v>Q22</v>
          </cell>
          <cell r="C750" t="str">
            <v/>
          </cell>
          <cell r="D750" t="str">
            <v/>
          </cell>
          <cell r="AH750" t="str">
            <v/>
          </cell>
        </row>
        <row r="751">
          <cell r="A751" t="str">
            <v>5FY</v>
          </cell>
          <cell r="B751" t="str">
            <v>Q21</v>
          </cell>
          <cell r="C751" t="str">
            <v/>
          </cell>
          <cell r="D751" t="str">
            <v/>
          </cell>
          <cell r="AH751" t="str">
            <v/>
          </cell>
        </row>
        <row r="752">
          <cell r="A752" t="str">
            <v>5G1</v>
          </cell>
          <cell r="B752" t="str">
            <v>Q01</v>
          </cell>
          <cell r="C752" t="str">
            <v/>
          </cell>
          <cell r="D752" t="str">
            <v/>
          </cell>
          <cell r="AH752" t="str">
            <v/>
          </cell>
        </row>
        <row r="753">
          <cell r="A753" t="str">
            <v>5G2</v>
          </cell>
          <cell r="B753" t="str">
            <v>Q16</v>
          </cell>
          <cell r="C753" t="str">
            <v/>
          </cell>
          <cell r="D753" t="str">
            <v/>
          </cell>
          <cell r="AH753" t="str">
            <v/>
          </cell>
        </row>
        <row r="754">
          <cell r="A754" t="str">
            <v>5G3</v>
          </cell>
          <cell r="B754" t="str">
            <v>Q16</v>
          </cell>
          <cell r="C754" t="str">
            <v/>
          </cell>
          <cell r="D754" t="str">
            <v/>
          </cell>
          <cell r="AH754" t="str">
            <v/>
          </cell>
        </row>
        <row r="755">
          <cell r="A755" t="str">
            <v>5G4</v>
          </cell>
          <cell r="B755" t="str">
            <v>Q16</v>
          </cell>
          <cell r="C755" t="str">
            <v/>
          </cell>
          <cell r="D755" t="str">
            <v/>
          </cell>
          <cell r="AH755" t="str">
            <v/>
          </cell>
        </row>
        <row r="756">
          <cell r="A756" t="str">
            <v>5G5</v>
          </cell>
          <cell r="B756" t="str">
            <v>Q16</v>
          </cell>
          <cell r="C756" t="str">
            <v/>
          </cell>
          <cell r="D756" t="str">
            <v/>
          </cell>
          <cell r="AH756" t="str">
            <v/>
          </cell>
        </row>
        <row r="757">
          <cell r="A757" t="str">
            <v>5G6</v>
          </cell>
          <cell r="B757" t="str">
            <v>Q17</v>
          </cell>
          <cell r="C757" t="str">
            <v/>
          </cell>
          <cell r="D757" t="str">
            <v/>
          </cell>
          <cell r="AH757" t="str">
            <v/>
          </cell>
        </row>
        <row r="758">
          <cell r="A758" t="str">
            <v>5G7</v>
          </cell>
          <cell r="B758" t="str">
            <v>Q13</v>
          </cell>
          <cell r="C758" t="str">
            <v/>
          </cell>
          <cell r="D758" t="str">
            <v/>
          </cell>
          <cell r="AH758" t="str">
            <v/>
          </cell>
        </row>
        <row r="759">
          <cell r="A759" t="str">
            <v>5G8</v>
          </cell>
          <cell r="B759" t="str">
            <v>Q13</v>
          </cell>
          <cell r="C759" t="str">
            <v/>
          </cell>
          <cell r="D759" t="str">
            <v/>
          </cell>
          <cell r="AH759" t="str">
            <v/>
          </cell>
        </row>
        <row r="760">
          <cell r="A760" t="str">
            <v>5G9</v>
          </cell>
          <cell r="B760" t="str">
            <v>Q15</v>
          </cell>
          <cell r="C760" t="str">
            <v/>
          </cell>
          <cell r="D760" t="str">
            <v/>
          </cell>
          <cell r="AH760" t="str">
            <v/>
          </cell>
        </row>
        <row r="761">
          <cell r="A761" t="str">
            <v>5GC</v>
          </cell>
          <cell r="B761" t="str">
            <v>Q02</v>
          </cell>
          <cell r="C761" t="str">
            <v/>
          </cell>
          <cell r="D761" t="str">
            <v/>
          </cell>
          <cell r="AH761" t="str">
            <v/>
          </cell>
        </row>
        <row r="762">
          <cell r="A762" t="str">
            <v>5GD</v>
          </cell>
          <cell r="B762" t="str">
            <v>Q02</v>
          </cell>
          <cell r="C762" t="str">
            <v/>
          </cell>
          <cell r="D762" t="str">
            <v/>
          </cell>
          <cell r="AH762" t="str">
            <v/>
          </cell>
        </row>
        <row r="763">
          <cell r="A763" t="str">
            <v>5GE</v>
          </cell>
          <cell r="B763" t="str">
            <v>Q02</v>
          </cell>
          <cell r="C763" t="str">
            <v/>
          </cell>
          <cell r="D763" t="str">
            <v/>
          </cell>
          <cell r="AH763" t="str">
            <v/>
          </cell>
        </row>
        <row r="764">
          <cell r="A764" t="str">
            <v>5GF</v>
          </cell>
          <cell r="B764" t="str">
            <v>Q01</v>
          </cell>
          <cell r="C764" t="str">
            <v/>
          </cell>
          <cell r="D764" t="str">
            <v/>
          </cell>
          <cell r="AH764" t="str">
            <v/>
          </cell>
        </row>
        <row r="765">
          <cell r="A765" t="str">
            <v>5GG</v>
          </cell>
          <cell r="B765" t="str">
            <v>Q02</v>
          </cell>
          <cell r="C765" t="str">
            <v/>
          </cell>
          <cell r="D765" t="str">
            <v/>
          </cell>
          <cell r="AH765" t="str">
            <v/>
          </cell>
        </row>
        <row r="766">
          <cell r="A766" t="str">
            <v>5GH</v>
          </cell>
          <cell r="B766" t="str">
            <v>Q02</v>
          </cell>
          <cell r="C766" t="str">
            <v/>
          </cell>
          <cell r="D766" t="str">
            <v/>
          </cell>
          <cell r="AH766" t="str">
            <v/>
          </cell>
        </row>
        <row r="767">
          <cell r="A767" t="str">
            <v>5GJ</v>
          </cell>
          <cell r="B767" t="str">
            <v>Q02</v>
          </cell>
          <cell r="C767" t="str">
            <v/>
          </cell>
          <cell r="D767" t="str">
            <v/>
          </cell>
          <cell r="AH767" t="str">
            <v/>
          </cell>
        </row>
        <row r="768">
          <cell r="A768" t="str">
            <v>5GK</v>
          </cell>
          <cell r="B768" t="str">
            <v>Q02</v>
          </cell>
          <cell r="C768" t="str">
            <v/>
          </cell>
          <cell r="D768" t="str">
            <v/>
          </cell>
          <cell r="AH768" t="str">
            <v/>
          </cell>
        </row>
        <row r="769">
          <cell r="A769" t="str">
            <v>5GL</v>
          </cell>
          <cell r="B769" t="str">
            <v>Q03</v>
          </cell>
          <cell r="C769" t="str">
            <v/>
          </cell>
          <cell r="D769" t="str">
            <v/>
          </cell>
          <cell r="AH769" t="str">
            <v/>
          </cell>
        </row>
        <row r="770">
          <cell r="A770" t="str">
            <v>5GM</v>
          </cell>
          <cell r="B770" t="str">
            <v>Q03</v>
          </cell>
          <cell r="C770" t="str">
            <v/>
          </cell>
          <cell r="D770" t="str">
            <v/>
          </cell>
          <cell r="AH770" t="str">
            <v/>
          </cell>
        </row>
        <row r="771">
          <cell r="A771" t="str">
            <v>5GN</v>
          </cell>
          <cell r="B771" t="str">
            <v>Q03</v>
          </cell>
          <cell r="C771" t="str">
            <v/>
          </cell>
          <cell r="D771" t="str">
            <v/>
          </cell>
          <cell r="AH771" t="str">
            <v/>
          </cell>
        </row>
        <row r="772">
          <cell r="A772" t="str">
            <v>5GP</v>
          </cell>
          <cell r="B772" t="str">
            <v>Q03</v>
          </cell>
          <cell r="C772" t="str">
            <v/>
          </cell>
          <cell r="D772" t="str">
            <v/>
          </cell>
          <cell r="AH772" t="str">
            <v/>
          </cell>
        </row>
        <row r="773">
          <cell r="A773" t="str">
            <v>5GQ</v>
          </cell>
          <cell r="B773" t="str">
            <v>Q03</v>
          </cell>
          <cell r="C773" t="str">
            <v/>
          </cell>
          <cell r="D773" t="str">
            <v/>
          </cell>
          <cell r="AH773" t="str">
            <v/>
          </cell>
        </row>
        <row r="774">
          <cell r="A774" t="str">
            <v>5GR</v>
          </cell>
          <cell r="B774" t="str">
            <v>Q03</v>
          </cell>
          <cell r="C774" t="str">
            <v/>
          </cell>
          <cell r="D774" t="str">
            <v/>
          </cell>
          <cell r="AH774" t="str">
            <v/>
          </cell>
        </row>
        <row r="775">
          <cell r="A775" t="str">
            <v>5GT</v>
          </cell>
          <cell r="B775" t="str">
            <v>Q01</v>
          </cell>
          <cell r="C775" t="str">
            <v/>
          </cell>
          <cell r="D775" t="str">
            <v/>
          </cell>
          <cell r="AH775" t="str">
            <v/>
          </cell>
        </row>
        <row r="776">
          <cell r="A776" t="str">
            <v>5GV</v>
          </cell>
          <cell r="B776" t="str">
            <v>Q02</v>
          </cell>
          <cell r="C776" t="str">
            <v/>
          </cell>
          <cell r="D776" t="str">
            <v/>
          </cell>
          <cell r="AH776" t="str">
            <v/>
          </cell>
        </row>
        <row r="777">
          <cell r="A777" t="str">
            <v>5GW</v>
          </cell>
          <cell r="B777" t="str">
            <v>Q02</v>
          </cell>
          <cell r="C777" t="str">
            <v/>
          </cell>
          <cell r="D777" t="str">
            <v/>
          </cell>
          <cell r="AH777" t="str">
            <v/>
          </cell>
        </row>
        <row r="778">
          <cell r="A778" t="str">
            <v>5GX</v>
          </cell>
          <cell r="B778" t="str">
            <v>Q02</v>
          </cell>
          <cell r="C778" t="str">
            <v/>
          </cell>
          <cell r="D778" t="str">
            <v/>
          </cell>
          <cell r="AH778" t="str">
            <v/>
          </cell>
        </row>
        <row r="779">
          <cell r="A779" t="str">
            <v>5H1</v>
          </cell>
          <cell r="B779" t="str">
            <v>Q04</v>
          </cell>
          <cell r="C779" t="str">
            <v/>
          </cell>
          <cell r="D779" t="str">
            <v/>
          </cell>
          <cell r="AH779" t="str">
            <v/>
          </cell>
        </row>
        <row r="780">
          <cell r="A780" t="str">
            <v>5H2</v>
          </cell>
          <cell r="B780" t="str">
            <v>Q15</v>
          </cell>
          <cell r="C780" t="str">
            <v/>
          </cell>
          <cell r="D780" t="str">
            <v/>
          </cell>
          <cell r="AH780" t="str">
            <v/>
          </cell>
        </row>
        <row r="781">
          <cell r="A781" t="str">
            <v>5H3</v>
          </cell>
          <cell r="B781" t="str">
            <v>Q15</v>
          </cell>
          <cell r="C781" t="str">
            <v/>
          </cell>
          <cell r="D781" t="str">
            <v/>
          </cell>
          <cell r="AH781" t="str">
            <v/>
          </cell>
        </row>
        <row r="782">
          <cell r="A782" t="str">
            <v>5H4</v>
          </cell>
          <cell r="B782" t="str">
            <v>Q15</v>
          </cell>
          <cell r="C782" t="str">
            <v/>
          </cell>
          <cell r="D782" t="str">
            <v/>
          </cell>
          <cell r="AH782" t="str">
            <v/>
          </cell>
        </row>
        <row r="783">
          <cell r="A783" t="str">
            <v>5H5</v>
          </cell>
          <cell r="B783" t="str">
            <v>Q15</v>
          </cell>
          <cell r="C783" t="str">
            <v/>
          </cell>
          <cell r="D783" t="str">
            <v/>
          </cell>
          <cell r="AH783" t="str">
            <v/>
          </cell>
        </row>
        <row r="784">
          <cell r="A784" t="str">
            <v>5H6</v>
          </cell>
          <cell r="B784" t="str">
            <v>Q15</v>
          </cell>
          <cell r="C784" t="str">
            <v/>
          </cell>
          <cell r="D784" t="str">
            <v/>
          </cell>
          <cell r="AH784" t="str">
            <v/>
          </cell>
        </row>
        <row r="785">
          <cell r="A785" t="str">
            <v>5H7</v>
          </cell>
          <cell r="B785" t="str">
            <v>Q24</v>
          </cell>
          <cell r="C785" t="str">
            <v/>
          </cell>
          <cell r="D785" t="str">
            <v/>
          </cell>
          <cell r="AH785" t="str">
            <v/>
          </cell>
        </row>
        <row r="786">
          <cell r="A786" t="str">
            <v>5H8</v>
          </cell>
          <cell r="B786" t="str">
            <v>Q23</v>
          </cell>
          <cell r="C786" t="str">
            <v/>
          </cell>
          <cell r="D786" t="str">
            <v/>
          </cell>
          <cell r="AH786" t="str">
            <v/>
          </cell>
        </row>
        <row r="787">
          <cell r="A787" t="str">
            <v>5H9</v>
          </cell>
          <cell r="B787" t="str">
            <v>Q24</v>
          </cell>
          <cell r="C787" t="str">
            <v/>
          </cell>
          <cell r="D787" t="str">
            <v/>
          </cell>
          <cell r="AH787" t="str">
            <v/>
          </cell>
        </row>
        <row r="788">
          <cell r="A788" t="str">
            <v>5HA</v>
          </cell>
          <cell r="B788" t="str">
            <v>Q15</v>
          </cell>
          <cell r="C788" t="str">
            <v/>
          </cell>
          <cell r="D788" t="str">
            <v/>
          </cell>
          <cell r="AH788" t="str">
            <v/>
          </cell>
        </row>
        <row r="789">
          <cell r="A789" t="str">
            <v>5HC</v>
          </cell>
          <cell r="B789" t="str">
            <v>Q15</v>
          </cell>
          <cell r="C789" t="str">
            <v/>
          </cell>
          <cell r="D789" t="str">
            <v/>
          </cell>
          <cell r="AH789" t="str">
            <v/>
          </cell>
        </row>
        <row r="790">
          <cell r="A790" t="str">
            <v>5HD</v>
          </cell>
          <cell r="B790" t="str">
            <v>Q13</v>
          </cell>
          <cell r="C790" t="str">
            <v/>
          </cell>
          <cell r="D790" t="str">
            <v/>
          </cell>
          <cell r="AH790" t="str">
            <v/>
          </cell>
        </row>
        <row r="791">
          <cell r="A791" t="str">
            <v>5HE</v>
          </cell>
          <cell r="B791" t="str">
            <v>Q13</v>
          </cell>
          <cell r="C791" t="str">
            <v/>
          </cell>
          <cell r="D791" t="str">
            <v/>
          </cell>
          <cell r="AH791" t="str">
            <v/>
          </cell>
        </row>
        <row r="792">
          <cell r="A792" t="str">
            <v>5HF</v>
          </cell>
          <cell r="B792" t="str">
            <v>Q13</v>
          </cell>
          <cell r="C792" t="str">
            <v/>
          </cell>
          <cell r="D792" t="str">
            <v/>
          </cell>
          <cell r="AH792" t="str">
            <v/>
          </cell>
        </row>
        <row r="793">
          <cell r="A793" t="str">
            <v>5HG</v>
          </cell>
          <cell r="B793" t="str">
            <v>Q14</v>
          </cell>
          <cell r="C793" t="str">
            <v/>
          </cell>
          <cell r="D793" t="str">
            <v/>
          </cell>
          <cell r="AH793" t="str">
            <v/>
          </cell>
        </row>
        <row r="794">
          <cell r="A794" t="str">
            <v>5HH</v>
          </cell>
          <cell r="B794" t="str">
            <v>Q12</v>
          </cell>
          <cell r="C794" t="str">
            <v/>
          </cell>
          <cell r="D794" t="str">
            <v/>
          </cell>
          <cell r="AH794" t="str">
            <v/>
          </cell>
        </row>
        <row r="795">
          <cell r="A795" t="str">
            <v>5HJ</v>
          </cell>
          <cell r="B795" t="str">
            <v>Q12</v>
          </cell>
          <cell r="C795" t="str">
            <v/>
          </cell>
          <cell r="D795" t="str">
            <v/>
          </cell>
          <cell r="AH795" t="str">
            <v/>
          </cell>
        </row>
        <row r="796">
          <cell r="A796" t="str">
            <v>5HK</v>
          </cell>
          <cell r="B796" t="str">
            <v>Q12</v>
          </cell>
          <cell r="C796" t="str">
            <v/>
          </cell>
          <cell r="D796" t="str">
            <v/>
          </cell>
          <cell r="AH796" t="str">
            <v/>
          </cell>
        </row>
        <row r="797">
          <cell r="A797" t="str">
            <v>5HL</v>
          </cell>
          <cell r="B797" t="str">
            <v>Q12</v>
          </cell>
          <cell r="C797" t="str">
            <v/>
          </cell>
          <cell r="D797" t="str">
            <v/>
          </cell>
          <cell r="AH797" t="str">
            <v/>
          </cell>
        </row>
        <row r="798">
          <cell r="A798" t="str">
            <v>5HM</v>
          </cell>
          <cell r="B798" t="str">
            <v>Q12</v>
          </cell>
          <cell r="C798" t="str">
            <v/>
          </cell>
          <cell r="D798" t="str">
            <v/>
          </cell>
          <cell r="AH798" t="str">
            <v/>
          </cell>
        </row>
        <row r="799">
          <cell r="A799" t="str">
            <v>5HN</v>
          </cell>
          <cell r="B799" t="str">
            <v>Q24</v>
          </cell>
          <cell r="C799" t="str">
            <v/>
          </cell>
          <cell r="D799" t="str">
            <v/>
          </cell>
          <cell r="AH799" t="str">
            <v/>
          </cell>
        </row>
        <row r="800">
          <cell r="A800" t="str">
            <v>5HP</v>
          </cell>
          <cell r="B800" t="str">
            <v>Q13</v>
          </cell>
          <cell r="C800" t="str">
            <v/>
          </cell>
          <cell r="D800" t="str">
            <v/>
          </cell>
          <cell r="AH800" t="str">
            <v/>
          </cell>
        </row>
        <row r="801">
          <cell r="A801" t="str">
            <v>5HQ</v>
          </cell>
          <cell r="B801" t="str">
            <v>Q14</v>
          </cell>
          <cell r="C801" t="str">
            <v/>
          </cell>
          <cell r="D801" t="str">
            <v/>
          </cell>
          <cell r="AH801" t="str">
            <v/>
          </cell>
        </row>
        <row r="802">
          <cell r="A802" t="str">
            <v>5HR</v>
          </cell>
          <cell r="B802" t="str">
            <v>Q26</v>
          </cell>
          <cell r="C802" t="str">
            <v/>
          </cell>
          <cell r="D802" t="str">
            <v/>
          </cell>
          <cell r="AH802" t="str">
            <v/>
          </cell>
        </row>
        <row r="803">
          <cell r="A803" t="str">
            <v>5HT</v>
          </cell>
          <cell r="B803" t="str">
            <v>Q27</v>
          </cell>
          <cell r="C803" t="str">
            <v/>
          </cell>
          <cell r="D803" t="str">
            <v/>
          </cell>
          <cell r="AH803" t="str">
            <v/>
          </cell>
        </row>
        <row r="804">
          <cell r="A804" t="str">
            <v>5HV</v>
          </cell>
          <cell r="B804" t="str">
            <v>Q27</v>
          </cell>
          <cell r="C804" t="str">
            <v/>
          </cell>
          <cell r="D804" t="str">
            <v/>
          </cell>
          <cell r="AH804" t="str">
            <v/>
          </cell>
        </row>
        <row r="805">
          <cell r="A805" t="str">
            <v>5HW</v>
          </cell>
          <cell r="B805" t="str">
            <v>Q26</v>
          </cell>
          <cell r="C805" t="str">
            <v/>
          </cell>
          <cell r="D805" t="str">
            <v/>
          </cell>
          <cell r="AH805" t="str">
            <v/>
          </cell>
        </row>
        <row r="806">
          <cell r="A806" t="str">
            <v>5HX</v>
          </cell>
          <cell r="B806" t="str">
            <v>Q04</v>
          </cell>
          <cell r="C806" t="str">
            <v/>
          </cell>
          <cell r="D806" t="str">
            <v/>
          </cell>
          <cell r="AH806" t="str">
            <v/>
          </cell>
        </row>
        <row r="807">
          <cell r="A807" t="str">
            <v>5HY</v>
          </cell>
          <cell r="B807" t="str">
            <v>Q04</v>
          </cell>
          <cell r="C807" t="str">
            <v/>
          </cell>
          <cell r="D807" t="str">
            <v/>
          </cell>
          <cell r="AH807" t="str">
            <v/>
          </cell>
        </row>
        <row r="808">
          <cell r="A808" t="str">
            <v>5J1</v>
          </cell>
          <cell r="B808" t="str">
            <v>Q15</v>
          </cell>
          <cell r="C808" t="str">
            <v/>
          </cell>
          <cell r="D808" t="str">
            <v/>
          </cell>
          <cell r="AH808" t="str">
            <v/>
          </cell>
        </row>
        <row r="809">
          <cell r="A809" t="str">
            <v>5J2</v>
          </cell>
          <cell r="B809" t="str">
            <v>Q15</v>
          </cell>
          <cell r="C809" t="str">
            <v/>
          </cell>
          <cell r="D809" t="str">
            <v/>
          </cell>
          <cell r="AH809" t="str">
            <v/>
          </cell>
        </row>
        <row r="810">
          <cell r="A810" t="str">
            <v>5J3</v>
          </cell>
          <cell r="B810" t="str">
            <v>Q15</v>
          </cell>
          <cell r="C810" t="str">
            <v/>
          </cell>
          <cell r="D810" t="str">
            <v/>
          </cell>
          <cell r="AH810" t="str">
            <v/>
          </cell>
        </row>
        <row r="811">
          <cell r="A811" t="str">
            <v>5J4</v>
          </cell>
          <cell r="B811" t="str">
            <v>Q15</v>
          </cell>
          <cell r="C811" t="str">
            <v/>
          </cell>
          <cell r="D811" t="str">
            <v/>
          </cell>
          <cell r="AH811" t="str">
            <v/>
          </cell>
        </row>
        <row r="812">
          <cell r="A812" t="str">
            <v>5J5</v>
          </cell>
          <cell r="B812" t="str">
            <v>Q14</v>
          </cell>
          <cell r="C812" t="str">
            <v/>
          </cell>
          <cell r="D812" t="str">
            <v/>
          </cell>
          <cell r="AH812" t="str">
            <v/>
          </cell>
        </row>
        <row r="813">
          <cell r="A813" t="str">
            <v>5J6</v>
          </cell>
          <cell r="B813" t="str">
            <v>Q12</v>
          </cell>
          <cell r="C813" t="str">
            <v/>
          </cell>
          <cell r="D813" t="str">
            <v/>
          </cell>
          <cell r="AH813" t="str">
            <v/>
          </cell>
        </row>
        <row r="814">
          <cell r="A814" t="str">
            <v>5J7</v>
          </cell>
          <cell r="B814" t="str">
            <v>Q12</v>
          </cell>
          <cell r="C814" t="str">
            <v/>
          </cell>
          <cell r="D814" t="str">
            <v/>
          </cell>
          <cell r="AH814" t="str">
            <v/>
          </cell>
        </row>
        <row r="815">
          <cell r="A815" t="str">
            <v>5J8</v>
          </cell>
          <cell r="B815" t="str">
            <v>Q10</v>
          </cell>
          <cell r="C815" t="str">
            <v/>
          </cell>
          <cell r="D815" t="str">
            <v/>
          </cell>
          <cell r="AH815" t="str">
            <v/>
          </cell>
        </row>
        <row r="816">
          <cell r="A816" t="str">
            <v>5J9</v>
          </cell>
          <cell r="B816" t="str">
            <v>Q10</v>
          </cell>
          <cell r="C816" t="str">
            <v/>
          </cell>
          <cell r="D816" t="str">
            <v/>
          </cell>
          <cell r="AH816" t="str">
            <v/>
          </cell>
        </row>
        <row r="817">
          <cell r="A817" t="str">
            <v>5JA</v>
          </cell>
          <cell r="B817" t="str">
            <v>Q25</v>
          </cell>
          <cell r="C817" t="str">
            <v/>
          </cell>
          <cell r="D817" t="str">
            <v/>
          </cell>
          <cell r="AH817" t="str">
            <v/>
          </cell>
        </row>
        <row r="818">
          <cell r="A818" t="str">
            <v>5JC</v>
          </cell>
          <cell r="B818" t="str">
            <v>Q25</v>
          </cell>
          <cell r="C818" t="str">
            <v/>
          </cell>
          <cell r="D818" t="str">
            <v/>
          </cell>
          <cell r="AH818" t="str">
            <v/>
          </cell>
        </row>
        <row r="819">
          <cell r="A819" t="str">
            <v>5JD</v>
          </cell>
          <cell r="B819" t="str">
            <v>Q25</v>
          </cell>
          <cell r="C819" t="str">
            <v/>
          </cell>
          <cell r="D819" t="str">
            <v/>
          </cell>
          <cell r="AH819" t="str">
            <v/>
          </cell>
        </row>
        <row r="820">
          <cell r="A820" t="str">
            <v>5JE</v>
          </cell>
          <cell r="B820" t="str">
            <v>Q23</v>
          </cell>
          <cell r="C820" t="str">
            <v/>
          </cell>
          <cell r="D820" t="str">
            <v/>
          </cell>
          <cell r="AH820" t="str">
            <v/>
          </cell>
        </row>
        <row r="821">
          <cell r="A821" t="str">
            <v>5JF</v>
          </cell>
          <cell r="B821" t="str">
            <v>Q20</v>
          </cell>
          <cell r="C821" t="str">
            <v/>
          </cell>
          <cell r="D821" t="str">
            <v/>
          </cell>
          <cell r="AH821" t="str">
            <v/>
          </cell>
        </row>
        <row r="822">
          <cell r="A822" t="str">
            <v>5JG</v>
          </cell>
          <cell r="B822" t="str">
            <v>Q20</v>
          </cell>
          <cell r="C822" t="str">
            <v/>
          </cell>
          <cell r="D822" t="str">
            <v/>
          </cell>
          <cell r="AH822" t="str">
            <v/>
          </cell>
        </row>
        <row r="823">
          <cell r="A823" t="str">
            <v>5JH</v>
          </cell>
          <cell r="B823" t="str">
            <v>Q01</v>
          </cell>
          <cell r="C823" t="str">
            <v/>
          </cell>
          <cell r="D823" t="str">
            <v/>
          </cell>
          <cell r="AH823" t="str">
            <v/>
          </cell>
        </row>
        <row r="824">
          <cell r="A824" t="str">
            <v>5JJ</v>
          </cell>
          <cell r="B824" t="str">
            <v>Q01</v>
          </cell>
          <cell r="C824" t="str">
            <v/>
          </cell>
          <cell r="D824" t="str">
            <v/>
          </cell>
          <cell r="AH824" t="str">
            <v/>
          </cell>
        </row>
        <row r="825">
          <cell r="A825" t="str">
            <v>5JK</v>
          </cell>
          <cell r="B825" t="str">
            <v>Q01</v>
          </cell>
          <cell r="C825" t="str">
            <v/>
          </cell>
          <cell r="D825" t="str">
            <v/>
          </cell>
          <cell r="AH825" t="str">
            <v/>
          </cell>
        </row>
        <row r="826">
          <cell r="A826" t="str">
            <v>5JL</v>
          </cell>
          <cell r="B826" t="str">
            <v>Q01</v>
          </cell>
          <cell r="C826" t="str">
            <v/>
          </cell>
          <cell r="D826" t="str">
            <v/>
          </cell>
          <cell r="AH826" t="str">
            <v/>
          </cell>
        </row>
        <row r="827">
          <cell r="A827" t="str">
            <v>5JM</v>
          </cell>
          <cell r="B827" t="str">
            <v>Q01</v>
          </cell>
          <cell r="C827" t="str">
            <v/>
          </cell>
          <cell r="D827" t="str">
            <v/>
          </cell>
          <cell r="AH827" t="str">
            <v/>
          </cell>
        </row>
        <row r="828">
          <cell r="A828" t="str">
            <v>5JN</v>
          </cell>
          <cell r="B828" t="str">
            <v>Q03</v>
          </cell>
          <cell r="C828" t="str">
            <v/>
          </cell>
          <cell r="D828" t="str">
            <v/>
          </cell>
          <cell r="AH828" t="str">
            <v/>
          </cell>
        </row>
        <row r="829">
          <cell r="A829" t="str">
            <v>5JP</v>
          </cell>
          <cell r="B829" t="str">
            <v>Q03</v>
          </cell>
          <cell r="C829" t="str">
            <v/>
          </cell>
          <cell r="D829" t="str">
            <v/>
          </cell>
          <cell r="AH829" t="str">
            <v/>
          </cell>
        </row>
        <row r="830">
          <cell r="A830" t="str">
            <v>5JQ</v>
          </cell>
          <cell r="B830" t="str">
            <v>Q01</v>
          </cell>
          <cell r="C830" t="str">
            <v/>
          </cell>
          <cell r="D830" t="str">
            <v/>
          </cell>
          <cell r="AH830" t="str">
            <v/>
          </cell>
        </row>
        <row r="831">
          <cell r="A831" t="str">
            <v>5JR</v>
          </cell>
          <cell r="B831" t="str">
            <v>Q01</v>
          </cell>
          <cell r="C831" t="str">
            <v/>
          </cell>
          <cell r="D831" t="str">
            <v/>
          </cell>
          <cell r="AH831" t="str">
            <v/>
          </cell>
        </row>
        <row r="832">
          <cell r="A832" t="str">
            <v>5JT</v>
          </cell>
          <cell r="B832" t="str">
            <v>Q01</v>
          </cell>
          <cell r="C832" t="str">
            <v/>
          </cell>
          <cell r="D832" t="str">
            <v/>
          </cell>
          <cell r="AH832" t="str">
            <v/>
          </cell>
        </row>
        <row r="833">
          <cell r="A833" t="str">
            <v>5JV</v>
          </cell>
          <cell r="B833" t="str">
            <v>Q01</v>
          </cell>
          <cell r="C833" t="str">
            <v/>
          </cell>
          <cell r="D833" t="str">
            <v/>
          </cell>
          <cell r="AH833" t="str">
            <v/>
          </cell>
        </row>
        <row r="834">
          <cell r="A834" t="str">
            <v>5JW</v>
          </cell>
          <cell r="B834" t="str">
            <v>Q01</v>
          </cell>
          <cell r="C834" t="str">
            <v/>
          </cell>
          <cell r="D834" t="str">
            <v/>
          </cell>
          <cell r="AH834" t="str">
            <v/>
          </cell>
        </row>
        <row r="835">
          <cell r="A835" t="str">
            <v>5JX</v>
          </cell>
          <cell r="B835" t="str">
            <v>Q14</v>
          </cell>
          <cell r="C835" t="str">
            <v/>
          </cell>
          <cell r="D835" t="str">
            <v/>
          </cell>
          <cell r="AH835" t="str">
            <v/>
          </cell>
        </row>
        <row r="836">
          <cell r="A836" t="str">
            <v>5JY</v>
          </cell>
          <cell r="B836" t="str">
            <v>Q14</v>
          </cell>
          <cell r="C836" t="str">
            <v/>
          </cell>
          <cell r="D836" t="str">
            <v/>
          </cell>
          <cell r="AH836" t="str">
            <v/>
          </cell>
        </row>
        <row r="837">
          <cell r="A837" t="str">
            <v>5K1</v>
          </cell>
          <cell r="B837" t="str">
            <v>Q22</v>
          </cell>
          <cell r="C837" t="str">
            <v/>
          </cell>
          <cell r="D837" t="str">
            <v/>
          </cell>
          <cell r="AH837" t="str">
            <v/>
          </cell>
        </row>
        <row r="838">
          <cell r="A838" t="str">
            <v>5K2</v>
          </cell>
          <cell r="B838" t="str">
            <v>Q22</v>
          </cell>
          <cell r="C838" t="str">
            <v/>
          </cell>
          <cell r="D838" t="str">
            <v/>
          </cell>
          <cell r="AH838" t="str">
            <v/>
          </cell>
        </row>
        <row r="839">
          <cell r="A839" t="str">
            <v>5K3</v>
          </cell>
          <cell r="B839" t="str">
            <v>Q20</v>
          </cell>
          <cell r="C839" t="str">
            <v/>
          </cell>
          <cell r="D839" t="str">
            <v/>
          </cell>
          <cell r="AH839" t="str">
            <v/>
          </cell>
        </row>
        <row r="840">
          <cell r="A840" t="str">
            <v>5K4</v>
          </cell>
          <cell r="B840" t="str">
            <v>Q20</v>
          </cell>
          <cell r="C840" t="str">
            <v/>
          </cell>
          <cell r="D840" t="str">
            <v/>
          </cell>
          <cell r="AH840" t="str">
            <v/>
          </cell>
        </row>
        <row r="841">
          <cell r="A841" t="str">
            <v>5K5</v>
          </cell>
          <cell r="B841" t="str">
            <v>Q04</v>
          </cell>
          <cell r="C841" t="str">
            <v/>
          </cell>
          <cell r="D841" t="str">
            <v/>
          </cell>
          <cell r="AH841" t="str">
            <v/>
          </cell>
        </row>
        <row r="842">
          <cell r="A842" t="str">
            <v>5K6</v>
          </cell>
          <cell r="B842" t="str">
            <v>Q04</v>
          </cell>
          <cell r="C842" t="str">
            <v/>
          </cell>
          <cell r="D842" t="str">
            <v/>
          </cell>
          <cell r="AH842" t="str">
            <v/>
          </cell>
        </row>
        <row r="843">
          <cell r="A843" t="str">
            <v>5K7</v>
          </cell>
          <cell r="B843" t="str">
            <v>Q05</v>
          </cell>
          <cell r="C843" t="str">
            <v/>
          </cell>
          <cell r="D843" t="str">
            <v/>
          </cell>
          <cell r="AH843" t="str">
            <v/>
          </cell>
        </row>
        <row r="844">
          <cell r="A844" t="str">
            <v>5K8</v>
          </cell>
          <cell r="B844" t="str">
            <v>Q05</v>
          </cell>
          <cell r="C844" t="str">
            <v/>
          </cell>
          <cell r="D844" t="str">
            <v/>
          </cell>
          <cell r="AH844" t="str">
            <v/>
          </cell>
        </row>
        <row r="845">
          <cell r="A845" t="str">
            <v>5K9</v>
          </cell>
          <cell r="B845" t="str">
            <v>Q08</v>
          </cell>
          <cell r="C845" t="str">
            <v/>
          </cell>
          <cell r="D845" t="str">
            <v/>
          </cell>
          <cell r="AH845" t="str">
            <v/>
          </cell>
        </row>
        <row r="846">
          <cell r="A846" t="str">
            <v>5KA</v>
          </cell>
          <cell r="B846" t="str">
            <v>Q10</v>
          </cell>
          <cell r="C846" t="str">
            <v/>
          </cell>
          <cell r="D846" t="str">
            <v/>
          </cell>
          <cell r="AH846" t="str">
            <v/>
          </cell>
        </row>
        <row r="847">
          <cell r="A847" t="str">
            <v>5KC</v>
          </cell>
          <cell r="B847" t="str">
            <v>Q10</v>
          </cell>
          <cell r="C847" t="str">
            <v/>
          </cell>
          <cell r="D847" t="str">
            <v/>
          </cell>
          <cell r="AH847" t="str">
            <v/>
          </cell>
        </row>
        <row r="848">
          <cell r="A848" t="str">
            <v>5KD</v>
          </cell>
          <cell r="B848" t="str">
            <v>Q10</v>
          </cell>
          <cell r="C848" t="str">
            <v/>
          </cell>
          <cell r="D848" t="str">
            <v/>
          </cell>
          <cell r="AH848" t="str">
            <v/>
          </cell>
        </row>
        <row r="849">
          <cell r="A849" t="str">
            <v>5KE</v>
          </cell>
          <cell r="B849" t="str">
            <v>Q10</v>
          </cell>
          <cell r="C849" t="str">
            <v/>
          </cell>
          <cell r="D849" t="str">
            <v/>
          </cell>
          <cell r="AH849" t="str">
            <v/>
          </cell>
        </row>
        <row r="850">
          <cell r="A850" t="str">
            <v>5KF</v>
          </cell>
          <cell r="B850" t="str">
            <v>Q09</v>
          </cell>
          <cell r="C850" t="str">
            <v/>
          </cell>
          <cell r="D850" t="str">
            <v/>
          </cell>
          <cell r="AH850" t="str">
            <v/>
          </cell>
        </row>
        <row r="851">
          <cell r="A851" t="str">
            <v>5KG</v>
          </cell>
          <cell r="B851" t="str">
            <v>Q09</v>
          </cell>
          <cell r="C851" t="str">
            <v/>
          </cell>
          <cell r="D851" t="str">
            <v/>
          </cell>
          <cell r="AH851" t="str">
            <v/>
          </cell>
        </row>
        <row r="852">
          <cell r="A852" t="str">
            <v>5KH</v>
          </cell>
          <cell r="B852" t="str">
            <v>Q11</v>
          </cell>
          <cell r="C852" t="str">
            <v/>
          </cell>
          <cell r="D852" t="str">
            <v/>
          </cell>
          <cell r="AH852" t="str">
            <v/>
          </cell>
        </row>
        <row r="853">
          <cell r="A853" t="str">
            <v>5KJ</v>
          </cell>
          <cell r="B853" t="str">
            <v>Q11</v>
          </cell>
          <cell r="C853" t="str">
            <v/>
          </cell>
          <cell r="D853" t="str">
            <v/>
          </cell>
          <cell r="AH853" t="str">
            <v/>
          </cell>
        </row>
        <row r="854">
          <cell r="A854" t="str">
            <v>5KK</v>
          </cell>
          <cell r="B854" t="str">
            <v>Q11</v>
          </cell>
          <cell r="C854" t="str">
            <v/>
          </cell>
          <cell r="D854" t="str">
            <v/>
          </cell>
          <cell r="AH854" t="str">
            <v/>
          </cell>
        </row>
        <row r="855">
          <cell r="A855" t="str">
            <v>5KL</v>
          </cell>
          <cell r="B855" t="str">
            <v>Q09</v>
          </cell>
          <cell r="C855" t="str">
            <v/>
          </cell>
          <cell r="D855" t="str">
            <v/>
          </cell>
          <cell r="AH855" t="str">
            <v/>
          </cell>
        </row>
        <row r="856">
          <cell r="A856" t="str">
            <v>5KM</v>
          </cell>
          <cell r="B856" t="str">
            <v>Q10</v>
          </cell>
          <cell r="C856" t="str">
            <v/>
          </cell>
          <cell r="D856" t="str">
            <v/>
          </cell>
          <cell r="AH856" t="str">
            <v/>
          </cell>
        </row>
        <row r="857">
          <cell r="A857" t="str">
            <v>5KN</v>
          </cell>
          <cell r="B857" t="str">
            <v>Q10</v>
          </cell>
          <cell r="C857" t="str">
            <v/>
          </cell>
          <cell r="D857" t="str">
            <v/>
          </cell>
          <cell r="AH857" t="str">
            <v/>
          </cell>
        </row>
        <row r="858">
          <cell r="A858" t="str">
            <v>5KP</v>
          </cell>
          <cell r="B858" t="str">
            <v>Q19</v>
          </cell>
          <cell r="C858" t="str">
            <v/>
          </cell>
          <cell r="D858" t="str">
            <v/>
          </cell>
          <cell r="AH858" t="str">
            <v/>
          </cell>
        </row>
        <row r="859">
          <cell r="A859" t="str">
            <v>5KQ</v>
          </cell>
          <cell r="B859" t="str">
            <v>Q19</v>
          </cell>
          <cell r="C859" t="str">
            <v/>
          </cell>
          <cell r="D859" t="str">
            <v/>
          </cell>
          <cell r="AH859" t="str">
            <v/>
          </cell>
        </row>
        <row r="860">
          <cell r="A860" t="str">
            <v>5KR</v>
          </cell>
          <cell r="B860" t="str">
            <v>Q21</v>
          </cell>
          <cell r="C860" t="str">
            <v/>
          </cell>
          <cell r="D860" t="str">
            <v/>
          </cell>
          <cell r="AH860" t="str">
            <v/>
          </cell>
        </row>
        <row r="861">
          <cell r="A861" t="str">
            <v>5KT</v>
          </cell>
          <cell r="B861" t="str">
            <v>Q21</v>
          </cell>
          <cell r="C861" t="str">
            <v/>
          </cell>
          <cell r="D861" t="str">
            <v/>
          </cell>
          <cell r="AH861" t="str">
            <v/>
          </cell>
        </row>
        <row r="862">
          <cell r="A862" t="str">
            <v>5KV</v>
          </cell>
          <cell r="B862" t="str">
            <v>Q22</v>
          </cell>
          <cell r="C862" t="str">
            <v/>
          </cell>
          <cell r="D862" t="str">
            <v/>
          </cell>
          <cell r="AH862" t="str">
            <v/>
          </cell>
        </row>
        <row r="863">
          <cell r="A863" t="str">
            <v>5KW</v>
          </cell>
          <cell r="B863" t="str">
            <v>Q20</v>
          </cell>
          <cell r="C863" t="str">
            <v/>
          </cell>
          <cell r="D863" t="str">
            <v/>
          </cell>
          <cell r="AH863" t="str">
            <v/>
          </cell>
        </row>
        <row r="864">
          <cell r="A864" t="str">
            <v>5KX</v>
          </cell>
          <cell r="B864" t="str">
            <v>Q20</v>
          </cell>
          <cell r="C864" t="str">
            <v/>
          </cell>
          <cell r="D864" t="str">
            <v/>
          </cell>
          <cell r="AH864" t="str">
            <v/>
          </cell>
        </row>
        <row r="865">
          <cell r="A865" t="str">
            <v>5KY</v>
          </cell>
          <cell r="B865" t="str">
            <v>Q20</v>
          </cell>
          <cell r="C865" t="str">
            <v/>
          </cell>
          <cell r="D865" t="str">
            <v/>
          </cell>
          <cell r="AH865" t="str">
            <v/>
          </cell>
        </row>
        <row r="866">
          <cell r="A866" t="str">
            <v>5L1</v>
          </cell>
          <cell r="B866" t="str">
            <v>Q17</v>
          </cell>
          <cell r="C866" t="str">
            <v/>
          </cell>
          <cell r="D866" t="str">
            <v/>
          </cell>
          <cell r="AH866" t="str">
            <v/>
          </cell>
        </row>
        <row r="867">
          <cell r="A867" t="str">
            <v>5L2</v>
          </cell>
          <cell r="B867" t="str">
            <v>Q18</v>
          </cell>
          <cell r="C867" t="str">
            <v/>
          </cell>
          <cell r="D867" t="str">
            <v/>
          </cell>
          <cell r="AH867" t="str">
            <v/>
          </cell>
        </row>
        <row r="868">
          <cell r="A868" t="str">
            <v>5L3</v>
          </cell>
          <cell r="B868" t="str">
            <v>Q18</v>
          </cell>
          <cell r="C868" t="str">
            <v/>
          </cell>
          <cell r="D868" t="str">
            <v/>
          </cell>
          <cell r="AH868" t="str">
            <v/>
          </cell>
        </row>
        <row r="869">
          <cell r="A869" t="str">
            <v>5L4</v>
          </cell>
          <cell r="B869" t="str">
            <v>Q18</v>
          </cell>
          <cell r="C869" t="str">
            <v/>
          </cell>
          <cell r="D869" t="str">
            <v/>
          </cell>
          <cell r="AH869" t="str">
            <v/>
          </cell>
        </row>
        <row r="870">
          <cell r="A870" t="str">
            <v>5L5</v>
          </cell>
          <cell r="B870" t="str">
            <v>Q19</v>
          </cell>
          <cell r="C870" t="str">
            <v/>
          </cell>
          <cell r="D870" t="str">
            <v/>
          </cell>
          <cell r="AH870" t="str">
            <v/>
          </cell>
        </row>
        <row r="871">
          <cell r="A871" t="str">
            <v>5L6</v>
          </cell>
          <cell r="B871" t="str">
            <v>Q19</v>
          </cell>
          <cell r="C871" t="str">
            <v/>
          </cell>
          <cell r="D871" t="str">
            <v/>
          </cell>
          <cell r="AH871" t="str">
            <v/>
          </cell>
        </row>
        <row r="872">
          <cell r="A872" t="str">
            <v>5L7</v>
          </cell>
          <cell r="B872" t="str">
            <v>Q19</v>
          </cell>
          <cell r="C872" t="str">
            <v/>
          </cell>
          <cell r="D872" t="str">
            <v/>
          </cell>
          <cell r="AH872" t="str">
            <v/>
          </cell>
        </row>
        <row r="873">
          <cell r="A873" t="str">
            <v>5L8</v>
          </cell>
          <cell r="B873" t="str">
            <v>Q19</v>
          </cell>
          <cell r="C873" t="str">
            <v/>
          </cell>
          <cell r="D873" t="str">
            <v/>
          </cell>
          <cell r="AH873" t="str">
            <v/>
          </cell>
        </row>
        <row r="874">
          <cell r="A874" t="str">
            <v>5L9</v>
          </cell>
          <cell r="B874" t="str">
            <v>Q19</v>
          </cell>
          <cell r="C874" t="str">
            <v/>
          </cell>
          <cell r="D874" t="str">
            <v/>
          </cell>
          <cell r="AH874" t="str">
            <v/>
          </cell>
        </row>
        <row r="875">
          <cell r="A875" t="str">
            <v>5LA</v>
          </cell>
          <cell r="B875" t="str">
            <v>Q04</v>
          </cell>
          <cell r="C875" t="str">
            <v/>
          </cell>
          <cell r="D875" t="str">
            <v/>
          </cell>
          <cell r="AH875" t="str">
            <v/>
          </cell>
        </row>
        <row r="876">
          <cell r="A876" t="str">
            <v>5LC</v>
          </cell>
          <cell r="B876" t="str">
            <v>Q04</v>
          </cell>
          <cell r="C876" t="str">
            <v/>
          </cell>
          <cell r="D876" t="str">
            <v/>
          </cell>
          <cell r="AH876" t="str">
            <v/>
          </cell>
        </row>
        <row r="877">
          <cell r="A877" t="str">
            <v>5LD</v>
          </cell>
          <cell r="B877" t="str">
            <v>Q07</v>
          </cell>
          <cell r="C877" t="str">
            <v/>
          </cell>
          <cell r="D877" t="str">
            <v/>
          </cell>
          <cell r="AH877" t="str">
            <v/>
          </cell>
        </row>
        <row r="878">
          <cell r="A878" t="str">
            <v>5LE</v>
          </cell>
          <cell r="B878" t="str">
            <v>Q07</v>
          </cell>
          <cell r="C878" t="str">
            <v/>
          </cell>
          <cell r="D878" t="str">
            <v/>
          </cell>
          <cell r="AH878" t="str">
            <v/>
          </cell>
        </row>
        <row r="879">
          <cell r="A879" t="str">
            <v>5LF</v>
          </cell>
          <cell r="B879" t="str">
            <v>Q07</v>
          </cell>
          <cell r="C879" t="str">
            <v/>
          </cell>
          <cell r="D879" t="str">
            <v/>
          </cell>
          <cell r="AH879" t="str">
            <v/>
          </cell>
        </row>
        <row r="880">
          <cell r="A880" t="str">
            <v>5LG</v>
          </cell>
          <cell r="B880" t="str">
            <v>Q08</v>
          </cell>
          <cell r="C880" t="str">
            <v/>
          </cell>
          <cell r="D880" t="str">
            <v/>
          </cell>
          <cell r="AH880" t="str">
            <v/>
          </cell>
        </row>
        <row r="881">
          <cell r="A881" t="str">
            <v>5LH</v>
          </cell>
          <cell r="B881" t="str">
            <v>Q14</v>
          </cell>
          <cell r="C881" t="str">
            <v/>
          </cell>
          <cell r="D881" t="str">
            <v/>
          </cell>
          <cell r="AH881" t="str">
            <v/>
          </cell>
        </row>
        <row r="882">
          <cell r="A882" t="str">
            <v>5LJ</v>
          </cell>
          <cell r="B882" t="str">
            <v>Q12</v>
          </cell>
          <cell r="C882" t="str">
            <v/>
          </cell>
          <cell r="D882" t="str">
            <v/>
          </cell>
          <cell r="AH882" t="str">
            <v/>
          </cell>
        </row>
        <row r="883">
          <cell r="A883" t="str">
            <v>5LK</v>
          </cell>
          <cell r="B883" t="str">
            <v>Q12</v>
          </cell>
          <cell r="C883" t="str">
            <v/>
          </cell>
          <cell r="D883" t="str">
            <v/>
          </cell>
          <cell r="AH883" t="str">
            <v/>
          </cell>
        </row>
        <row r="884">
          <cell r="A884" t="str">
            <v>5LL</v>
          </cell>
          <cell r="B884" t="str">
            <v>Q18</v>
          </cell>
          <cell r="C884" t="str">
            <v/>
          </cell>
          <cell r="D884" t="str">
            <v/>
          </cell>
          <cell r="AH884" t="str">
            <v/>
          </cell>
        </row>
        <row r="885">
          <cell r="A885" t="str">
            <v>5LM</v>
          </cell>
          <cell r="B885" t="str">
            <v>Q18</v>
          </cell>
          <cell r="C885" t="str">
            <v/>
          </cell>
          <cell r="D885" t="str">
            <v/>
          </cell>
          <cell r="AH885" t="str">
            <v/>
          </cell>
        </row>
        <row r="886">
          <cell r="A886" t="str">
            <v>5LN</v>
          </cell>
          <cell r="B886" t="str">
            <v>Q18</v>
          </cell>
          <cell r="C886" t="str">
            <v/>
          </cell>
          <cell r="D886" t="str">
            <v/>
          </cell>
          <cell r="AH886" t="str">
            <v/>
          </cell>
        </row>
        <row r="887">
          <cell r="A887" t="str">
            <v>5LP</v>
          </cell>
          <cell r="B887" t="str">
            <v>Q18</v>
          </cell>
          <cell r="C887" t="str">
            <v/>
          </cell>
          <cell r="D887" t="str">
            <v/>
          </cell>
          <cell r="AH887" t="str">
            <v/>
          </cell>
        </row>
        <row r="888">
          <cell r="A888" t="str">
            <v>5LQ</v>
          </cell>
          <cell r="B888" t="str">
            <v>Q19</v>
          </cell>
          <cell r="C888" t="str">
            <v/>
          </cell>
          <cell r="D888" t="str">
            <v/>
          </cell>
          <cell r="AH888" t="str">
            <v/>
          </cell>
        </row>
        <row r="889">
          <cell r="A889" t="str">
            <v>5LR</v>
          </cell>
          <cell r="B889" t="str">
            <v>Q19</v>
          </cell>
          <cell r="C889" t="str">
            <v/>
          </cell>
          <cell r="D889" t="str">
            <v/>
          </cell>
          <cell r="AH889" t="str">
            <v/>
          </cell>
        </row>
        <row r="890">
          <cell r="A890" t="str">
            <v>5LT</v>
          </cell>
          <cell r="B890" t="str">
            <v>Q19</v>
          </cell>
          <cell r="C890" t="str">
            <v/>
          </cell>
          <cell r="D890" t="str">
            <v/>
          </cell>
          <cell r="AH890" t="str">
            <v/>
          </cell>
        </row>
        <row r="891">
          <cell r="A891" t="str">
            <v>5LV</v>
          </cell>
          <cell r="B891" t="str">
            <v>Q25</v>
          </cell>
          <cell r="C891" t="str">
            <v/>
          </cell>
          <cell r="D891" t="str">
            <v/>
          </cell>
          <cell r="AH891" t="str">
            <v/>
          </cell>
        </row>
        <row r="892">
          <cell r="A892" t="str">
            <v>5LW</v>
          </cell>
          <cell r="B892" t="str">
            <v>Q25</v>
          </cell>
          <cell r="C892" t="str">
            <v/>
          </cell>
          <cell r="D892" t="str">
            <v/>
          </cell>
          <cell r="AH892" t="str">
            <v/>
          </cell>
        </row>
        <row r="893">
          <cell r="A893" t="str">
            <v>5LX</v>
          </cell>
          <cell r="B893" t="str">
            <v>Q17</v>
          </cell>
          <cell r="C893" t="str">
            <v/>
          </cell>
          <cell r="D893" t="str">
            <v/>
          </cell>
          <cell r="AH893" t="str">
            <v/>
          </cell>
        </row>
        <row r="894">
          <cell r="A894" t="str">
            <v>5LY</v>
          </cell>
          <cell r="B894" t="str">
            <v>Q17</v>
          </cell>
          <cell r="C894" t="str">
            <v/>
          </cell>
          <cell r="D894" t="str">
            <v/>
          </cell>
          <cell r="AH894" t="str">
            <v/>
          </cell>
        </row>
        <row r="895">
          <cell r="A895" t="str">
            <v>5M1</v>
          </cell>
          <cell r="B895" t="str">
            <v>Q27</v>
          </cell>
          <cell r="C895" t="str">
            <v/>
          </cell>
          <cell r="D895" t="str">
            <v/>
          </cell>
          <cell r="AH895" t="str">
            <v/>
          </cell>
        </row>
        <row r="896">
          <cell r="A896" t="str">
            <v>5M2</v>
          </cell>
          <cell r="B896" t="str">
            <v>Q26</v>
          </cell>
          <cell r="C896" t="str">
            <v/>
          </cell>
          <cell r="D896" t="str">
            <v/>
          </cell>
          <cell r="AH896" t="str">
            <v/>
          </cell>
        </row>
        <row r="897">
          <cell r="A897" t="str">
            <v>5M3</v>
          </cell>
          <cell r="B897" t="str">
            <v>Q27</v>
          </cell>
          <cell r="C897" t="str">
            <v/>
          </cell>
          <cell r="D897" t="str">
            <v/>
          </cell>
          <cell r="AH897" t="str">
            <v/>
          </cell>
        </row>
        <row r="898">
          <cell r="A898" t="str">
            <v>5M5</v>
          </cell>
          <cell r="B898" t="str">
            <v>Q15</v>
          </cell>
          <cell r="C898" t="str">
            <v/>
          </cell>
          <cell r="D898" t="str">
            <v/>
          </cell>
          <cell r="AH898" t="str">
            <v/>
          </cell>
        </row>
        <row r="899">
          <cell r="A899" t="str">
            <v>5M6</v>
          </cell>
          <cell r="B899" t="str">
            <v>Q08</v>
          </cell>
          <cell r="C899" t="str">
            <v/>
          </cell>
          <cell r="D899" t="str">
            <v/>
          </cell>
          <cell r="AH899" t="str">
            <v/>
          </cell>
        </row>
        <row r="900">
          <cell r="A900" t="str">
            <v>5M7</v>
          </cell>
          <cell r="B900" t="str">
            <v>Q08</v>
          </cell>
          <cell r="C900" t="str">
            <v/>
          </cell>
          <cell r="D900" t="str">
            <v/>
          </cell>
          <cell r="AH900" t="str">
            <v/>
          </cell>
        </row>
        <row r="901">
          <cell r="A901" t="str">
            <v>5M8</v>
          </cell>
          <cell r="B901" t="str">
            <v>Q20</v>
          </cell>
          <cell r="C901" t="str">
            <v/>
          </cell>
          <cell r="D901" t="str">
            <v/>
          </cell>
          <cell r="AH901" t="str">
            <v/>
          </cell>
        </row>
        <row r="902">
          <cell r="A902" t="str">
            <v>5M9</v>
          </cell>
          <cell r="B902" t="str">
            <v>Q28</v>
          </cell>
          <cell r="C902" t="str">
            <v/>
          </cell>
          <cell r="D902" t="str">
            <v/>
          </cell>
          <cell r="AH902" t="str">
            <v/>
          </cell>
        </row>
        <row r="903">
          <cell r="A903" t="str">
            <v>5MA</v>
          </cell>
          <cell r="B903" t="str">
            <v>Q19</v>
          </cell>
          <cell r="C903" t="str">
            <v/>
          </cell>
          <cell r="D903" t="str">
            <v/>
          </cell>
          <cell r="AH903" t="str">
            <v/>
          </cell>
        </row>
        <row r="904">
          <cell r="A904" t="str">
            <v>5MC</v>
          </cell>
          <cell r="B904" t="str">
            <v>Q19</v>
          </cell>
          <cell r="C904" t="str">
            <v/>
          </cell>
          <cell r="D904" t="str">
            <v/>
          </cell>
          <cell r="AH904" t="str">
            <v/>
          </cell>
        </row>
        <row r="905">
          <cell r="A905" t="str">
            <v>5MD</v>
          </cell>
          <cell r="B905" t="str">
            <v>Q28</v>
          </cell>
          <cell r="C905" t="str">
            <v/>
          </cell>
          <cell r="D905" t="str">
            <v/>
          </cell>
          <cell r="AH905" t="str">
            <v/>
          </cell>
        </row>
        <row r="906">
          <cell r="A906" t="str">
            <v>5ME</v>
          </cell>
          <cell r="B906" t="str">
            <v>Q26</v>
          </cell>
          <cell r="C906" t="str">
            <v/>
          </cell>
          <cell r="D906" t="str">
            <v/>
          </cell>
          <cell r="AH906" t="str">
            <v/>
          </cell>
        </row>
        <row r="907">
          <cell r="A907" t="str">
            <v>5MF</v>
          </cell>
          <cell r="B907" t="str">
            <v>Q26</v>
          </cell>
          <cell r="C907" t="str">
            <v/>
          </cell>
          <cell r="D907" t="str">
            <v/>
          </cell>
          <cell r="AH907" t="str">
            <v/>
          </cell>
        </row>
        <row r="908">
          <cell r="A908" t="str">
            <v>5MG</v>
          </cell>
          <cell r="B908" t="str">
            <v>Q27</v>
          </cell>
          <cell r="C908" t="str">
            <v/>
          </cell>
          <cell r="D908" t="str">
            <v/>
          </cell>
          <cell r="AH908" t="str">
            <v/>
          </cell>
        </row>
        <row r="909">
          <cell r="A909" t="str">
            <v>5MH</v>
          </cell>
          <cell r="B909" t="str">
            <v>Q27</v>
          </cell>
          <cell r="C909" t="str">
            <v/>
          </cell>
          <cell r="D909" t="str">
            <v/>
          </cell>
          <cell r="AH909" t="str">
            <v/>
          </cell>
        </row>
        <row r="910">
          <cell r="A910" t="str">
            <v>5MJ</v>
          </cell>
          <cell r="B910" t="str">
            <v>Q27</v>
          </cell>
          <cell r="C910" t="str">
            <v/>
          </cell>
          <cell r="D910" t="str">
            <v/>
          </cell>
          <cell r="AH910" t="str">
            <v/>
          </cell>
        </row>
        <row r="911">
          <cell r="A911" t="str">
            <v>5MK</v>
          </cell>
          <cell r="B911" t="str">
            <v>Q26</v>
          </cell>
          <cell r="C911" t="str">
            <v/>
          </cell>
          <cell r="D911" t="str">
            <v/>
          </cell>
          <cell r="AH911" t="str">
            <v/>
          </cell>
        </row>
        <row r="912">
          <cell r="A912" t="str">
            <v>5ML</v>
          </cell>
          <cell r="B912" t="str">
            <v>Q26</v>
          </cell>
          <cell r="C912" t="str">
            <v/>
          </cell>
          <cell r="D912" t="str">
            <v/>
          </cell>
          <cell r="AH912" t="str">
            <v/>
          </cell>
        </row>
        <row r="913">
          <cell r="A913" t="str">
            <v>5MM</v>
          </cell>
          <cell r="B913" t="str">
            <v>Q26</v>
          </cell>
          <cell r="C913" t="str">
            <v/>
          </cell>
          <cell r="D913" t="str">
            <v/>
          </cell>
          <cell r="AH913" t="str">
            <v/>
          </cell>
        </row>
        <row r="914">
          <cell r="A914" t="str">
            <v>5MN</v>
          </cell>
          <cell r="B914" t="str">
            <v>Q26</v>
          </cell>
          <cell r="C914" t="str">
            <v/>
          </cell>
          <cell r="D914" t="str">
            <v/>
          </cell>
          <cell r="AH914" t="str">
            <v/>
          </cell>
        </row>
        <row r="915">
          <cell r="A915" t="str">
            <v>5MP</v>
          </cell>
          <cell r="B915" t="str">
            <v>Q28</v>
          </cell>
          <cell r="C915" t="str">
            <v/>
          </cell>
          <cell r="D915" t="str">
            <v/>
          </cell>
          <cell r="AH915" t="str">
            <v/>
          </cell>
        </row>
        <row r="916">
          <cell r="A916" t="str">
            <v>5MQ</v>
          </cell>
          <cell r="B916" t="str">
            <v>Q28</v>
          </cell>
          <cell r="C916" t="str">
            <v/>
          </cell>
          <cell r="D916" t="str">
            <v/>
          </cell>
          <cell r="AH916" t="str">
            <v/>
          </cell>
        </row>
        <row r="917">
          <cell r="A917" t="str">
            <v>5MR</v>
          </cell>
          <cell r="B917" t="str">
            <v>Q28</v>
          </cell>
          <cell r="C917" t="str">
            <v/>
          </cell>
          <cell r="D917" t="str">
            <v/>
          </cell>
          <cell r="AH917" t="str">
            <v/>
          </cell>
        </row>
        <row r="918">
          <cell r="A918" t="str">
            <v>5MT</v>
          </cell>
          <cell r="B918" t="str">
            <v>Q28</v>
          </cell>
          <cell r="C918" t="str">
            <v/>
          </cell>
          <cell r="D918" t="str">
            <v/>
          </cell>
          <cell r="AH918" t="str">
            <v/>
          </cell>
        </row>
        <row r="919">
          <cell r="A919" t="str">
            <v>5MV</v>
          </cell>
          <cell r="B919" t="str">
            <v>Q27</v>
          </cell>
          <cell r="C919" t="str">
            <v/>
          </cell>
          <cell r="D919" t="str">
            <v/>
          </cell>
          <cell r="AH919" t="str">
            <v/>
          </cell>
        </row>
        <row r="920">
          <cell r="A920" t="str">
            <v>5MW</v>
          </cell>
          <cell r="B920" t="str">
            <v>Q27</v>
          </cell>
          <cell r="C920" t="str">
            <v/>
          </cell>
          <cell r="D920" t="str">
            <v/>
          </cell>
          <cell r="AH920" t="str">
            <v/>
          </cell>
        </row>
        <row r="921">
          <cell r="A921" t="str">
            <v>5MX</v>
          </cell>
          <cell r="B921" t="str">
            <v>Q27</v>
          </cell>
          <cell r="C921" t="str">
            <v/>
          </cell>
          <cell r="D921" t="str">
            <v/>
          </cell>
          <cell r="AH921" t="str">
            <v/>
          </cell>
        </row>
        <row r="922">
          <cell r="A922" t="str">
            <v>5MY</v>
          </cell>
          <cell r="B922" t="str">
            <v>Q27</v>
          </cell>
          <cell r="C922" t="str">
            <v/>
          </cell>
          <cell r="D922" t="str">
            <v/>
          </cell>
          <cell r="AH922" t="str">
            <v/>
          </cell>
        </row>
        <row r="923">
          <cell r="A923" t="str">
            <v>5NA</v>
          </cell>
          <cell r="B923" t="str">
            <v>Q06</v>
          </cell>
          <cell r="C923" t="str">
            <v/>
          </cell>
          <cell r="D923" t="str">
            <v/>
          </cell>
          <cell r="AH923" t="str">
            <v/>
          </cell>
        </row>
        <row r="924">
          <cell r="A924" t="str">
            <v>5NC</v>
          </cell>
          <cell r="B924" t="str">
            <v>Q06</v>
          </cell>
          <cell r="C924" t="str">
            <v/>
          </cell>
          <cell r="D924" t="str">
            <v/>
          </cell>
          <cell r="AH924" t="str">
            <v/>
          </cell>
        </row>
        <row r="925">
          <cell r="A925" t="str">
            <v>RA0</v>
          </cell>
          <cell r="B925" t="str">
            <v>Q08</v>
          </cell>
          <cell r="C925" t="str">
            <v/>
          </cell>
          <cell r="D925" t="str">
            <v/>
          </cell>
          <cell r="AH925" t="str">
            <v/>
          </cell>
        </row>
        <row r="926">
          <cell r="A926" t="str">
            <v>RA2</v>
          </cell>
          <cell r="B926" t="str">
            <v>Q19</v>
          </cell>
          <cell r="C926" t="str">
            <v/>
          </cell>
          <cell r="D926" t="str">
            <v/>
          </cell>
          <cell r="AH926">
            <v>2</v>
          </cell>
        </row>
        <row r="927">
          <cell r="A927" t="str">
            <v>RA3</v>
          </cell>
          <cell r="B927" t="str">
            <v>Q20</v>
          </cell>
          <cell r="C927" t="str">
            <v/>
          </cell>
          <cell r="D927" t="str">
            <v/>
          </cell>
          <cell r="AH927">
            <v>2</v>
          </cell>
        </row>
        <row r="928">
          <cell r="A928" t="str">
            <v>RA4</v>
          </cell>
          <cell r="B928" t="str">
            <v>Q22</v>
          </cell>
          <cell r="C928" t="str">
            <v/>
          </cell>
          <cell r="D928" t="str">
            <v/>
          </cell>
          <cell r="AH928">
            <v>1</v>
          </cell>
        </row>
        <row r="929">
          <cell r="A929" t="str">
            <v>RA7</v>
          </cell>
          <cell r="B929" t="str">
            <v>Q20</v>
          </cell>
          <cell r="C929" t="str">
            <v/>
          </cell>
          <cell r="D929" t="str">
            <v/>
          </cell>
          <cell r="AH929">
            <v>5</v>
          </cell>
        </row>
        <row r="930">
          <cell r="A930" t="str">
            <v>RA9</v>
          </cell>
          <cell r="B930" t="str">
            <v>Q21</v>
          </cell>
          <cell r="C930" t="str">
            <v/>
          </cell>
          <cell r="D930" t="str">
            <v/>
          </cell>
          <cell r="AH930">
            <v>1</v>
          </cell>
        </row>
        <row r="931">
          <cell r="A931" t="str">
            <v>RAE</v>
          </cell>
          <cell r="B931" t="str">
            <v>Q12</v>
          </cell>
          <cell r="C931" t="str">
            <v/>
          </cell>
          <cell r="D931" t="str">
            <v/>
          </cell>
          <cell r="AH931">
            <v>2</v>
          </cell>
        </row>
        <row r="932">
          <cell r="A932" t="str">
            <v>RAJ</v>
          </cell>
          <cell r="B932" t="str">
            <v>Q03</v>
          </cell>
          <cell r="C932" t="str">
            <v/>
          </cell>
          <cell r="D932" t="str">
            <v/>
          </cell>
          <cell r="AH932">
            <v>1</v>
          </cell>
        </row>
        <row r="933">
          <cell r="A933" t="str">
            <v>RAL</v>
          </cell>
          <cell r="B933" t="str">
            <v>Q05</v>
          </cell>
          <cell r="C933" t="str">
            <v/>
          </cell>
          <cell r="D933" t="str">
            <v/>
          </cell>
          <cell r="AH933">
            <v>6</v>
          </cell>
        </row>
        <row r="934">
          <cell r="A934" t="str">
            <v>RAN</v>
          </cell>
          <cell r="B934" t="str">
            <v>Q05</v>
          </cell>
          <cell r="C934" t="str">
            <v/>
          </cell>
          <cell r="D934" t="str">
            <v/>
          </cell>
          <cell r="AH934">
            <v>0</v>
          </cell>
        </row>
        <row r="935">
          <cell r="A935" t="str">
            <v>RAP</v>
          </cell>
          <cell r="B935" t="str">
            <v>Q05</v>
          </cell>
          <cell r="C935" t="str">
            <v/>
          </cell>
          <cell r="D935" t="str">
            <v/>
          </cell>
          <cell r="AH935">
            <v>2</v>
          </cell>
        </row>
        <row r="936">
          <cell r="A936" t="str">
            <v>RAS</v>
          </cell>
          <cell r="B936" t="str">
            <v>Q04</v>
          </cell>
          <cell r="C936" t="str">
            <v/>
          </cell>
          <cell r="D936" t="str">
            <v/>
          </cell>
          <cell r="AH936">
            <v>1</v>
          </cell>
        </row>
        <row r="937">
          <cell r="A937" t="str">
            <v>RAT</v>
          </cell>
          <cell r="B937" t="str">
            <v>Q06</v>
          </cell>
          <cell r="C937" t="str">
            <v/>
          </cell>
          <cell r="D937" t="str">
            <v/>
          </cell>
          <cell r="AH937" t="str">
            <v/>
          </cell>
        </row>
        <row r="938">
          <cell r="A938" t="str">
            <v>RAX</v>
          </cell>
          <cell r="B938" t="str">
            <v>Q08</v>
          </cell>
          <cell r="C938" t="str">
            <v/>
          </cell>
          <cell r="D938" t="str">
            <v/>
          </cell>
          <cell r="AH938">
            <v>3</v>
          </cell>
        </row>
        <row r="939">
          <cell r="A939" t="str">
            <v>RB4</v>
          </cell>
          <cell r="B939" t="str">
            <v>Q03</v>
          </cell>
          <cell r="C939">
            <v>0.75</v>
          </cell>
          <cell r="D939">
            <v>0.95</v>
          </cell>
          <cell r="AH939" t="str">
            <v/>
          </cell>
        </row>
        <row r="940">
          <cell r="A940" t="str">
            <v>RB6</v>
          </cell>
          <cell r="B940" t="str">
            <v>Q15</v>
          </cell>
          <cell r="C940">
            <v>0.75</v>
          </cell>
          <cell r="D940">
            <v>0.95</v>
          </cell>
          <cell r="AH940" t="str">
            <v/>
          </cell>
        </row>
        <row r="941">
          <cell r="A941" t="str">
            <v>RB7</v>
          </cell>
          <cell r="B941" t="str">
            <v>Q26</v>
          </cell>
          <cell r="C941">
            <v>0.75</v>
          </cell>
          <cell r="D941">
            <v>0.95</v>
          </cell>
          <cell r="AH941" t="str">
            <v/>
          </cell>
        </row>
        <row r="942">
          <cell r="A942" t="str">
            <v>RB8</v>
          </cell>
          <cell r="B942" t="str">
            <v>Q23</v>
          </cell>
          <cell r="C942">
            <v>0.75</v>
          </cell>
          <cell r="D942">
            <v>0.95</v>
          </cell>
          <cell r="AH942" t="str">
            <v/>
          </cell>
        </row>
        <row r="943">
          <cell r="A943" t="str">
            <v>RBA</v>
          </cell>
          <cell r="B943" t="str">
            <v>Q22</v>
          </cell>
          <cell r="C943" t="str">
            <v/>
          </cell>
          <cell r="D943" t="str">
            <v/>
          </cell>
          <cell r="AH943">
            <v>1</v>
          </cell>
        </row>
        <row r="944">
          <cell r="A944" t="str">
            <v>RBB</v>
          </cell>
          <cell r="B944" t="str">
            <v>Q20</v>
          </cell>
          <cell r="C944" t="str">
            <v/>
          </cell>
          <cell r="D944" t="str">
            <v/>
          </cell>
          <cell r="AH944">
            <v>0</v>
          </cell>
        </row>
        <row r="945">
          <cell r="A945" t="str">
            <v>RBD</v>
          </cell>
          <cell r="B945" t="str">
            <v>Q22</v>
          </cell>
          <cell r="C945" t="str">
            <v/>
          </cell>
          <cell r="D945" t="str">
            <v/>
          </cell>
          <cell r="AH945">
            <v>1</v>
          </cell>
        </row>
        <row r="946">
          <cell r="A946" t="str">
            <v>RBF</v>
          </cell>
          <cell r="B946" t="str">
            <v>Q16</v>
          </cell>
          <cell r="C946" t="str">
            <v/>
          </cell>
          <cell r="D946" t="str">
            <v/>
          </cell>
          <cell r="AH946">
            <v>1</v>
          </cell>
        </row>
        <row r="947">
          <cell r="A947" t="str">
            <v>RBK</v>
          </cell>
          <cell r="B947" t="str">
            <v>Q27</v>
          </cell>
          <cell r="C947" t="str">
            <v/>
          </cell>
          <cell r="D947" t="str">
            <v/>
          </cell>
          <cell r="AH947">
            <v>1</v>
          </cell>
        </row>
        <row r="948">
          <cell r="A948" t="str">
            <v>RBL</v>
          </cell>
          <cell r="B948" t="str">
            <v>Q15</v>
          </cell>
          <cell r="C948" t="str">
            <v/>
          </cell>
          <cell r="D948" t="str">
            <v/>
          </cell>
          <cell r="AH948">
            <v>3</v>
          </cell>
        </row>
        <row r="949">
          <cell r="A949" t="str">
            <v>RBN</v>
          </cell>
          <cell r="B949" t="str">
            <v>Q15</v>
          </cell>
          <cell r="C949" t="str">
            <v/>
          </cell>
          <cell r="D949" t="str">
            <v/>
          </cell>
          <cell r="AH949">
            <v>2</v>
          </cell>
        </row>
        <row r="950">
          <cell r="A950" t="str">
            <v>RBQ</v>
          </cell>
          <cell r="B950" t="str">
            <v>Q15</v>
          </cell>
          <cell r="C950" t="str">
            <v/>
          </cell>
          <cell r="D950" t="str">
            <v/>
          </cell>
          <cell r="AH950">
            <v>1</v>
          </cell>
        </row>
        <row r="951">
          <cell r="A951" t="str">
            <v>RBS</v>
          </cell>
          <cell r="B951" t="str">
            <v>Q15</v>
          </cell>
          <cell r="C951" t="str">
            <v/>
          </cell>
          <cell r="D951" t="str">
            <v/>
          </cell>
          <cell r="AH951">
            <v>0</v>
          </cell>
        </row>
        <row r="952">
          <cell r="A952" t="str">
            <v>RBT</v>
          </cell>
          <cell r="B952" t="str">
            <v>Q15</v>
          </cell>
          <cell r="C952" t="str">
            <v/>
          </cell>
          <cell r="D952" t="str">
            <v/>
          </cell>
          <cell r="AH952">
            <v>2</v>
          </cell>
        </row>
        <row r="953">
          <cell r="A953" t="str">
            <v>RBV</v>
          </cell>
          <cell r="B953" t="str">
            <v>Q14</v>
          </cell>
          <cell r="C953" t="str">
            <v/>
          </cell>
          <cell r="D953" t="str">
            <v/>
          </cell>
          <cell r="AH953">
            <v>1</v>
          </cell>
        </row>
        <row r="954">
          <cell r="A954" t="str">
            <v>RBX</v>
          </cell>
          <cell r="B954" t="str">
            <v>Q24</v>
          </cell>
          <cell r="C954">
            <v>0.75</v>
          </cell>
          <cell r="D954">
            <v>0.95</v>
          </cell>
          <cell r="AH954" t="str">
            <v/>
          </cell>
        </row>
        <row r="955">
          <cell r="A955" t="str">
            <v>RBZ</v>
          </cell>
          <cell r="B955" t="str">
            <v>Q21</v>
          </cell>
          <cell r="C955" t="str">
            <v/>
          </cell>
          <cell r="D955" t="str">
            <v/>
          </cell>
          <cell r="AH955">
            <v>1</v>
          </cell>
        </row>
        <row r="956">
          <cell r="A956" t="str">
            <v>RC1</v>
          </cell>
          <cell r="B956" t="str">
            <v>Q02</v>
          </cell>
          <cell r="C956" t="str">
            <v/>
          </cell>
          <cell r="D956" t="str">
            <v/>
          </cell>
          <cell r="AH956">
            <v>1</v>
          </cell>
        </row>
        <row r="957">
          <cell r="A957" t="str">
            <v>RC3</v>
          </cell>
          <cell r="B957" t="str">
            <v>Q04</v>
          </cell>
          <cell r="C957" t="str">
            <v/>
          </cell>
          <cell r="D957" t="str">
            <v/>
          </cell>
          <cell r="AH957">
            <v>2</v>
          </cell>
        </row>
        <row r="958">
          <cell r="A958" t="str">
            <v>RC9</v>
          </cell>
          <cell r="B958" t="str">
            <v>Q02</v>
          </cell>
          <cell r="C958" t="str">
            <v/>
          </cell>
          <cell r="D958" t="str">
            <v/>
          </cell>
          <cell r="AH958">
            <v>1</v>
          </cell>
        </row>
        <row r="959">
          <cell r="A959" t="str">
            <v>RCB</v>
          </cell>
          <cell r="B959" t="str">
            <v>Q11</v>
          </cell>
          <cell r="C959" t="str">
            <v/>
          </cell>
          <cell r="D959" t="str">
            <v/>
          </cell>
          <cell r="AH959">
            <v>1</v>
          </cell>
        </row>
        <row r="960">
          <cell r="A960" t="str">
            <v>RCC</v>
          </cell>
          <cell r="B960" t="str">
            <v>Q11</v>
          </cell>
          <cell r="C960" t="str">
            <v/>
          </cell>
          <cell r="D960" t="str">
            <v/>
          </cell>
          <cell r="AH960">
            <v>2</v>
          </cell>
        </row>
        <row r="961">
          <cell r="A961" t="str">
            <v>RCD</v>
          </cell>
          <cell r="B961" t="str">
            <v>Q11</v>
          </cell>
          <cell r="C961" t="str">
            <v/>
          </cell>
          <cell r="D961" t="str">
            <v/>
          </cell>
          <cell r="AH961">
            <v>1</v>
          </cell>
        </row>
        <row r="962">
          <cell r="A962" t="str">
            <v>RCF</v>
          </cell>
          <cell r="B962" t="str">
            <v>Q12</v>
          </cell>
          <cell r="C962" t="str">
            <v/>
          </cell>
          <cell r="D962" t="str">
            <v/>
          </cell>
          <cell r="AH962">
            <v>1</v>
          </cell>
        </row>
        <row r="963">
          <cell r="A963" t="str">
            <v>RCS</v>
          </cell>
          <cell r="B963" t="str">
            <v>Q24</v>
          </cell>
          <cell r="C963" t="str">
            <v/>
          </cell>
          <cell r="D963" t="str">
            <v/>
          </cell>
          <cell r="AH963">
            <v>3</v>
          </cell>
        </row>
        <row r="964">
          <cell r="A964" t="str">
            <v>RCU</v>
          </cell>
          <cell r="B964" t="str">
            <v>Q23</v>
          </cell>
          <cell r="C964" t="str">
            <v/>
          </cell>
          <cell r="D964" t="str">
            <v/>
          </cell>
          <cell r="AH964">
            <v>1</v>
          </cell>
        </row>
        <row r="965">
          <cell r="A965" t="str">
            <v>RCX</v>
          </cell>
          <cell r="B965" t="str">
            <v>Q01</v>
          </cell>
          <cell r="C965" t="str">
            <v/>
          </cell>
          <cell r="D965" t="str">
            <v/>
          </cell>
          <cell r="AH965">
            <v>3</v>
          </cell>
        </row>
        <row r="966">
          <cell r="A966" t="str">
            <v>RD1</v>
          </cell>
          <cell r="B966" t="str">
            <v>Q20</v>
          </cell>
          <cell r="C966" t="str">
            <v/>
          </cell>
          <cell r="D966" t="str">
            <v/>
          </cell>
          <cell r="AH966">
            <v>3</v>
          </cell>
        </row>
        <row r="967">
          <cell r="A967" t="str">
            <v>RD3</v>
          </cell>
          <cell r="B967" t="str">
            <v>Q22</v>
          </cell>
          <cell r="C967" t="str">
            <v/>
          </cell>
          <cell r="D967" t="str">
            <v/>
          </cell>
          <cell r="AH967">
            <v>1</v>
          </cell>
        </row>
        <row r="968">
          <cell r="A968" t="str">
            <v>RD7</v>
          </cell>
          <cell r="B968" t="str">
            <v>Q16</v>
          </cell>
          <cell r="C968" t="str">
            <v/>
          </cell>
          <cell r="D968" t="str">
            <v/>
          </cell>
          <cell r="AH968">
            <v>2</v>
          </cell>
        </row>
        <row r="969">
          <cell r="A969" t="str">
            <v>RD8</v>
          </cell>
          <cell r="B969" t="str">
            <v>Q16</v>
          </cell>
          <cell r="C969" t="str">
            <v/>
          </cell>
          <cell r="D969" t="str">
            <v/>
          </cell>
          <cell r="AH969">
            <v>0</v>
          </cell>
        </row>
        <row r="970">
          <cell r="A970" t="str">
            <v>RD9</v>
          </cell>
          <cell r="B970" t="str">
            <v>Q16</v>
          </cell>
          <cell r="C970" t="str">
            <v/>
          </cell>
          <cell r="D970" t="str">
            <v/>
          </cell>
          <cell r="AH970" t="str">
            <v/>
          </cell>
        </row>
        <row r="971">
          <cell r="A971" t="str">
            <v>RDD</v>
          </cell>
          <cell r="B971" t="str">
            <v>Q03</v>
          </cell>
          <cell r="C971" t="str">
            <v/>
          </cell>
          <cell r="D971" t="str">
            <v/>
          </cell>
          <cell r="AH971">
            <v>2</v>
          </cell>
        </row>
        <row r="972">
          <cell r="A972" t="str">
            <v>RDE</v>
          </cell>
          <cell r="B972" t="str">
            <v>Q03</v>
          </cell>
          <cell r="C972" t="str">
            <v/>
          </cell>
          <cell r="D972" t="str">
            <v/>
          </cell>
          <cell r="AH972">
            <v>1</v>
          </cell>
        </row>
        <row r="973">
          <cell r="A973" t="str">
            <v>RDR</v>
          </cell>
          <cell r="B973" t="str">
            <v>Q19</v>
          </cell>
          <cell r="C973" t="str">
            <v/>
          </cell>
          <cell r="D973" t="str">
            <v/>
          </cell>
          <cell r="AH973" t="str">
            <v/>
          </cell>
        </row>
        <row r="974">
          <cell r="A974" t="str">
            <v>RDU</v>
          </cell>
          <cell r="B974" t="str">
            <v>Q19</v>
          </cell>
          <cell r="C974" t="str">
            <v/>
          </cell>
          <cell r="D974" t="str">
            <v/>
          </cell>
          <cell r="AH974">
            <v>2</v>
          </cell>
        </row>
        <row r="975">
          <cell r="A975" t="str">
            <v>RDY</v>
          </cell>
          <cell r="B975" t="str">
            <v>Q22</v>
          </cell>
          <cell r="C975" t="str">
            <v/>
          </cell>
          <cell r="D975" t="str">
            <v/>
          </cell>
          <cell r="AH975" t="str">
            <v/>
          </cell>
        </row>
        <row r="976">
          <cell r="A976" t="str">
            <v>RDZ</v>
          </cell>
          <cell r="B976" t="str">
            <v>Q22</v>
          </cell>
          <cell r="C976" t="str">
            <v/>
          </cell>
          <cell r="D976" t="str">
            <v/>
          </cell>
          <cell r="AH976">
            <v>2</v>
          </cell>
        </row>
        <row r="977">
          <cell r="A977" t="str">
            <v>RE6</v>
          </cell>
          <cell r="B977" t="str">
            <v>Q13</v>
          </cell>
          <cell r="C977">
            <v>0.75</v>
          </cell>
          <cell r="D977">
            <v>0.95</v>
          </cell>
          <cell r="AH977" t="str">
            <v/>
          </cell>
        </row>
        <row r="978">
          <cell r="A978" t="str">
            <v>RE9</v>
          </cell>
          <cell r="B978" t="str">
            <v>Q09</v>
          </cell>
          <cell r="C978" t="str">
            <v/>
          </cell>
          <cell r="D978" t="str">
            <v/>
          </cell>
          <cell r="AH978">
            <v>1</v>
          </cell>
        </row>
        <row r="979">
          <cell r="A979" t="str">
            <v>REF</v>
          </cell>
          <cell r="B979" t="str">
            <v>Q21</v>
          </cell>
          <cell r="C979" t="str">
            <v/>
          </cell>
          <cell r="D979" t="str">
            <v/>
          </cell>
          <cell r="AH979">
            <v>4</v>
          </cell>
        </row>
        <row r="980">
          <cell r="A980" t="str">
            <v>REM</v>
          </cell>
          <cell r="B980" t="str">
            <v>Q15</v>
          </cell>
          <cell r="C980" t="str">
            <v/>
          </cell>
          <cell r="D980" t="str">
            <v/>
          </cell>
          <cell r="AH980">
            <v>3</v>
          </cell>
        </row>
        <row r="981">
          <cell r="A981" t="str">
            <v>REN</v>
          </cell>
          <cell r="B981" t="str">
            <v>Q15</v>
          </cell>
          <cell r="C981" t="str">
            <v/>
          </cell>
          <cell r="D981" t="str">
            <v/>
          </cell>
          <cell r="AH981">
            <v>1</v>
          </cell>
        </row>
        <row r="982">
          <cell r="A982" t="str">
            <v>REP</v>
          </cell>
          <cell r="B982" t="str">
            <v>Q15</v>
          </cell>
          <cell r="C982" t="str">
            <v/>
          </cell>
          <cell r="D982" t="str">
            <v/>
          </cell>
          <cell r="AH982">
            <v>1</v>
          </cell>
        </row>
        <row r="983">
          <cell r="A983" t="str">
            <v>RET</v>
          </cell>
          <cell r="B983" t="str">
            <v>Q15</v>
          </cell>
          <cell r="C983" t="str">
            <v/>
          </cell>
          <cell r="D983" t="str">
            <v/>
          </cell>
          <cell r="AH983">
            <v>0</v>
          </cell>
        </row>
        <row r="984">
          <cell r="A984" t="str">
            <v>RF4</v>
          </cell>
          <cell r="B984" t="str">
            <v>Q06</v>
          </cell>
          <cell r="C984" t="str">
            <v/>
          </cell>
          <cell r="D984" t="str">
            <v/>
          </cell>
          <cell r="AH984">
            <v>7</v>
          </cell>
        </row>
        <row r="985">
          <cell r="A985" t="str">
            <v>RF41</v>
          </cell>
          <cell r="B985" t="str">
            <v>Q06</v>
          </cell>
          <cell r="C985" t="str">
            <v/>
          </cell>
          <cell r="D985" t="str">
            <v/>
          </cell>
          <cell r="AH985" t="str">
            <v/>
          </cell>
        </row>
        <row r="986">
          <cell r="A986" t="str">
            <v>RFF</v>
          </cell>
          <cell r="B986" t="str">
            <v>Q23</v>
          </cell>
          <cell r="C986" t="str">
            <v/>
          </cell>
          <cell r="D986" t="str">
            <v/>
          </cell>
          <cell r="AH986">
            <v>2</v>
          </cell>
        </row>
        <row r="987">
          <cell r="A987" t="str">
            <v>RFK</v>
          </cell>
          <cell r="B987" t="str">
            <v>Q24</v>
          </cell>
          <cell r="C987" t="str">
            <v/>
          </cell>
          <cell r="D987" t="str">
            <v/>
          </cell>
          <cell r="AH987">
            <v>6</v>
          </cell>
        </row>
        <row r="988">
          <cell r="A988" t="str">
            <v>RFR</v>
          </cell>
          <cell r="B988" t="str">
            <v>Q23</v>
          </cell>
          <cell r="C988" t="str">
            <v/>
          </cell>
          <cell r="D988" t="str">
            <v/>
          </cell>
          <cell r="AH988">
            <v>1</v>
          </cell>
        </row>
        <row r="989">
          <cell r="A989" t="str">
            <v>RFS</v>
          </cell>
          <cell r="B989" t="str">
            <v>Q24</v>
          </cell>
          <cell r="C989" t="str">
            <v/>
          </cell>
          <cell r="D989" t="str">
            <v/>
          </cell>
          <cell r="AH989">
            <v>1</v>
          </cell>
        </row>
        <row r="990">
          <cell r="A990" t="str">
            <v>RFU</v>
          </cell>
          <cell r="B990" t="str">
            <v>Q02</v>
          </cell>
          <cell r="C990">
            <v>0.75</v>
          </cell>
          <cell r="D990">
            <v>0.95</v>
          </cell>
          <cell r="AH990" t="str">
            <v/>
          </cell>
        </row>
        <row r="991">
          <cell r="A991" t="str">
            <v>RFW</v>
          </cell>
          <cell r="B991" t="str">
            <v>Q04</v>
          </cell>
          <cell r="C991" t="str">
            <v/>
          </cell>
          <cell r="D991" t="str">
            <v/>
          </cell>
          <cell r="AH991">
            <v>2</v>
          </cell>
        </row>
        <row r="992">
          <cell r="A992" t="str">
            <v>RG2</v>
          </cell>
          <cell r="B992" t="str">
            <v>Q07</v>
          </cell>
          <cell r="C992" t="str">
            <v/>
          </cell>
          <cell r="D992" t="str">
            <v/>
          </cell>
          <cell r="AH992">
            <v>2</v>
          </cell>
        </row>
        <row r="993">
          <cell r="A993" t="str">
            <v>RG3</v>
          </cell>
          <cell r="B993" t="str">
            <v>Q07</v>
          </cell>
          <cell r="C993" t="str">
            <v/>
          </cell>
          <cell r="D993" t="str">
            <v/>
          </cell>
          <cell r="AH993">
            <v>1</v>
          </cell>
        </row>
        <row r="994">
          <cell r="A994" t="str">
            <v>RGC</v>
          </cell>
          <cell r="B994" t="str">
            <v>Q06</v>
          </cell>
          <cell r="C994" t="str">
            <v/>
          </cell>
          <cell r="D994" t="str">
            <v/>
          </cell>
          <cell r="AH994">
            <v>2</v>
          </cell>
        </row>
        <row r="995">
          <cell r="A995" t="str">
            <v>RGD</v>
          </cell>
          <cell r="B995" t="str">
            <v>Q12</v>
          </cell>
          <cell r="C995" t="str">
            <v/>
          </cell>
          <cell r="D995" t="str">
            <v/>
          </cell>
          <cell r="AH995" t="str">
            <v/>
          </cell>
        </row>
        <row r="996">
          <cell r="A996" t="str">
            <v>RGH</v>
          </cell>
          <cell r="B996" t="str">
            <v>Q12</v>
          </cell>
          <cell r="C996">
            <v>0.75</v>
          </cell>
          <cell r="D996">
            <v>0.95</v>
          </cell>
          <cell r="AH996" t="str">
            <v/>
          </cell>
        </row>
        <row r="997">
          <cell r="A997" t="str">
            <v>RGK</v>
          </cell>
          <cell r="B997" t="str">
            <v>Q01</v>
          </cell>
          <cell r="C997" t="str">
            <v/>
          </cell>
          <cell r="D997" t="str">
            <v/>
          </cell>
          <cell r="AH997" t="str">
            <v/>
          </cell>
        </row>
        <row r="998">
          <cell r="A998" t="str">
            <v>RGM</v>
          </cell>
          <cell r="B998" t="str">
            <v>Q01</v>
          </cell>
          <cell r="C998" t="str">
            <v/>
          </cell>
          <cell r="D998" t="str">
            <v/>
          </cell>
          <cell r="AH998">
            <v>1</v>
          </cell>
        </row>
        <row r="999">
          <cell r="A999" t="str">
            <v>RGN</v>
          </cell>
          <cell r="B999" t="str">
            <v>Q01</v>
          </cell>
          <cell r="C999" t="str">
            <v/>
          </cell>
          <cell r="D999" t="str">
            <v/>
          </cell>
          <cell r="AH999">
            <v>1</v>
          </cell>
        </row>
        <row r="1000">
          <cell r="A1000" t="str">
            <v>RGP</v>
          </cell>
          <cell r="B1000" t="str">
            <v>Q01</v>
          </cell>
          <cell r="C1000" t="str">
            <v/>
          </cell>
          <cell r="D1000" t="str">
            <v/>
          </cell>
          <cell r="AH1000">
            <v>2</v>
          </cell>
        </row>
        <row r="1001">
          <cell r="A1001" t="str">
            <v>RGQ</v>
          </cell>
          <cell r="B1001" t="str">
            <v>Q01</v>
          </cell>
          <cell r="C1001" t="str">
            <v/>
          </cell>
          <cell r="D1001" t="str">
            <v/>
          </cell>
          <cell r="AH1001">
            <v>3</v>
          </cell>
        </row>
        <row r="1002">
          <cell r="A1002" t="str">
            <v>RGR</v>
          </cell>
          <cell r="B1002" t="str">
            <v>Q01</v>
          </cell>
          <cell r="C1002" t="str">
            <v/>
          </cell>
          <cell r="D1002" t="str">
            <v/>
          </cell>
          <cell r="AH1002">
            <v>6</v>
          </cell>
        </row>
        <row r="1003">
          <cell r="A1003" t="str">
            <v>RGS</v>
          </cell>
          <cell r="B1003" t="str">
            <v>Q01</v>
          </cell>
          <cell r="C1003" t="str">
            <v/>
          </cell>
          <cell r="D1003" t="str">
            <v/>
          </cell>
          <cell r="AH1003" t="str">
            <v/>
          </cell>
        </row>
        <row r="1004">
          <cell r="A1004" t="str">
            <v>RGT</v>
          </cell>
          <cell r="B1004" t="str">
            <v>Q01</v>
          </cell>
          <cell r="C1004" t="str">
            <v/>
          </cell>
          <cell r="D1004" t="str">
            <v/>
          </cell>
          <cell r="AH1004">
            <v>9</v>
          </cell>
        </row>
        <row r="1005">
          <cell r="A1005" t="str">
            <v>RGZ</v>
          </cell>
          <cell r="B1005" t="str">
            <v>Q07</v>
          </cell>
          <cell r="C1005" t="str">
            <v/>
          </cell>
          <cell r="D1005" t="str">
            <v/>
          </cell>
          <cell r="AH1005">
            <v>2</v>
          </cell>
        </row>
        <row r="1006">
          <cell r="A1006" t="str">
            <v>RH1</v>
          </cell>
          <cell r="B1006" t="str">
            <v>Q16</v>
          </cell>
          <cell r="C1006">
            <v>0.75</v>
          </cell>
          <cell r="D1006">
            <v>0.95</v>
          </cell>
          <cell r="AH1006" t="str">
            <v/>
          </cell>
        </row>
        <row r="1007">
          <cell r="A1007" t="str">
            <v>RH5</v>
          </cell>
          <cell r="B1007" t="str">
            <v>Q22</v>
          </cell>
          <cell r="C1007" t="str">
            <v/>
          </cell>
          <cell r="D1007" t="str">
            <v/>
          </cell>
          <cell r="AH1007" t="str">
            <v/>
          </cell>
        </row>
        <row r="1008">
          <cell r="A1008" t="str">
            <v>RH8</v>
          </cell>
          <cell r="B1008" t="str">
            <v>Q21</v>
          </cell>
          <cell r="C1008" t="str">
            <v/>
          </cell>
          <cell r="D1008" t="str">
            <v/>
          </cell>
          <cell r="AH1008">
            <v>2</v>
          </cell>
        </row>
        <row r="1009">
          <cell r="A1009" t="str">
            <v>RHA</v>
          </cell>
          <cell r="B1009" t="str">
            <v>Q24</v>
          </cell>
          <cell r="C1009" t="str">
            <v/>
          </cell>
          <cell r="D1009" t="str">
            <v/>
          </cell>
          <cell r="AH1009" t="str">
            <v/>
          </cell>
        </row>
        <row r="1010">
          <cell r="A1010" t="str">
            <v>RHM</v>
          </cell>
          <cell r="B1010" t="str">
            <v>Q17</v>
          </cell>
          <cell r="C1010" t="str">
            <v/>
          </cell>
          <cell r="D1010" t="str">
            <v/>
          </cell>
          <cell r="AH1010">
            <v>5</v>
          </cell>
        </row>
        <row r="1011">
          <cell r="A1011" t="str">
            <v>RHP</v>
          </cell>
          <cell r="B1011" t="str">
            <v>Q22</v>
          </cell>
          <cell r="C1011">
            <v>0.75</v>
          </cell>
          <cell r="D1011">
            <v>0.95</v>
          </cell>
          <cell r="AH1011" t="str">
            <v/>
          </cell>
        </row>
        <row r="1012">
          <cell r="A1012" t="str">
            <v>RHQ</v>
          </cell>
          <cell r="B1012" t="str">
            <v>Q23</v>
          </cell>
          <cell r="C1012" t="str">
            <v/>
          </cell>
          <cell r="D1012" t="str">
            <v/>
          </cell>
          <cell r="AH1012">
            <v>6</v>
          </cell>
        </row>
        <row r="1013">
          <cell r="A1013" t="str">
            <v>RHU</v>
          </cell>
          <cell r="B1013" t="str">
            <v>Q17</v>
          </cell>
          <cell r="C1013" t="str">
            <v/>
          </cell>
          <cell r="D1013" t="str">
            <v/>
          </cell>
          <cell r="AH1013">
            <v>8</v>
          </cell>
        </row>
        <row r="1014">
          <cell r="A1014" t="str">
            <v>RHW</v>
          </cell>
          <cell r="B1014" t="str">
            <v>Q16</v>
          </cell>
          <cell r="C1014" t="str">
            <v/>
          </cell>
          <cell r="D1014" t="str">
            <v/>
          </cell>
          <cell r="AH1014">
            <v>3</v>
          </cell>
        </row>
        <row r="1015">
          <cell r="A1015" t="str">
            <v>RHX</v>
          </cell>
          <cell r="B1015" t="str">
            <v>Q16</v>
          </cell>
          <cell r="C1015" t="str">
            <v/>
          </cell>
          <cell r="D1015" t="str">
            <v/>
          </cell>
          <cell r="AH1015" t="str">
            <v/>
          </cell>
        </row>
        <row r="1016">
          <cell r="A1016" t="str">
            <v>RHY</v>
          </cell>
          <cell r="B1016" t="str">
            <v>Q16</v>
          </cell>
          <cell r="C1016">
            <v>0.75</v>
          </cell>
          <cell r="D1016">
            <v>0.95</v>
          </cell>
          <cell r="AH1016" t="str">
            <v/>
          </cell>
        </row>
        <row r="1017">
          <cell r="A1017" t="str">
            <v>RHZ</v>
          </cell>
          <cell r="B1017" t="str">
            <v>Q16</v>
          </cell>
          <cell r="C1017" t="str">
            <v/>
          </cell>
          <cell r="D1017" t="str">
            <v/>
          </cell>
          <cell r="AH1017" t="str">
            <v/>
          </cell>
        </row>
        <row r="1018">
          <cell r="A1018" t="str">
            <v>RJ1</v>
          </cell>
          <cell r="B1018" t="str">
            <v>Q07</v>
          </cell>
          <cell r="C1018" t="str">
            <v/>
          </cell>
          <cell r="D1018" t="str">
            <v/>
          </cell>
          <cell r="AH1018">
            <v>12</v>
          </cell>
        </row>
        <row r="1019">
          <cell r="A1019" t="str">
            <v>RJ2</v>
          </cell>
          <cell r="B1019" t="str">
            <v>Q07</v>
          </cell>
          <cell r="C1019" t="str">
            <v/>
          </cell>
          <cell r="D1019" t="str">
            <v/>
          </cell>
          <cell r="AH1019">
            <v>2</v>
          </cell>
        </row>
        <row r="1020">
          <cell r="A1020" t="str">
            <v>RJ5</v>
          </cell>
          <cell r="B1020" t="str">
            <v>Q04</v>
          </cell>
          <cell r="C1020" t="str">
            <v/>
          </cell>
          <cell r="D1020" t="str">
            <v/>
          </cell>
          <cell r="AH1020">
            <v>3</v>
          </cell>
        </row>
        <row r="1021">
          <cell r="A1021" t="str">
            <v>RJ6</v>
          </cell>
          <cell r="B1021" t="str">
            <v>Q08</v>
          </cell>
          <cell r="C1021" t="str">
            <v/>
          </cell>
          <cell r="D1021" t="str">
            <v/>
          </cell>
          <cell r="AH1021">
            <v>3</v>
          </cell>
        </row>
        <row r="1022">
          <cell r="A1022" t="str">
            <v>RJ7</v>
          </cell>
          <cell r="B1022" t="str">
            <v>Q08</v>
          </cell>
          <cell r="C1022" t="str">
            <v/>
          </cell>
          <cell r="D1022" t="str">
            <v/>
          </cell>
          <cell r="AH1022">
            <v>5.42</v>
          </cell>
        </row>
        <row r="1023">
          <cell r="A1023" t="str">
            <v>RJ8</v>
          </cell>
          <cell r="B1023" t="str">
            <v>Q21</v>
          </cell>
          <cell r="C1023" t="str">
            <v/>
          </cell>
          <cell r="D1023" t="str">
            <v/>
          </cell>
          <cell r="AH1023" t="str">
            <v/>
          </cell>
        </row>
        <row r="1024">
          <cell r="A1024" t="str">
            <v>RJ9</v>
          </cell>
          <cell r="B1024" t="str">
            <v>Q21</v>
          </cell>
          <cell r="C1024">
            <v>0.75</v>
          </cell>
          <cell r="D1024">
            <v>0.95</v>
          </cell>
          <cell r="AH1024" t="str">
            <v/>
          </cell>
        </row>
        <row r="1025">
          <cell r="A1025" t="str">
            <v>RJC</v>
          </cell>
          <cell r="B1025" t="str">
            <v>Q28</v>
          </cell>
          <cell r="C1025" t="str">
            <v/>
          </cell>
          <cell r="D1025" t="str">
            <v/>
          </cell>
          <cell r="AH1025">
            <v>2</v>
          </cell>
        </row>
        <row r="1026">
          <cell r="A1026" t="str">
            <v>RJD</v>
          </cell>
          <cell r="B1026" t="str">
            <v>Q26</v>
          </cell>
          <cell r="C1026" t="str">
            <v/>
          </cell>
          <cell r="D1026" t="str">
            <v/>
          </cell>
          <cell r="AH1026">
            <v>2</v>
          </cell>
        </row>
        <row r="1027">
          <cell r="A1027" t="str">
            <v>RJE</v>
          </cell>
          <cell r="B1027" t="str">
            <v>Q26</v>
          </cell>
          <cell r="C1027" t="str">
            <v/>
          </cell>
          <cell r="D1027" t="str">
            <v/>
          </cell>
          <cell r="AH1027">
            <v>8</v>
          </cell>
        </row>
        <row r="1028">
          <cell r="A1028" t="str">
            <v>RJF</v>
          </cell>
          <cell r="B1028" t="str">
            <v>Q26</v>
          </cell>
          <cell r="C1028" t="str">
            <v/>
          </cell>
          <cell r="D1028" t="str">
            <v/>
          </cell>
          <cell r="AH1028">
            <v>1</v>
          </cell>
        </row>
        <row r="1029">
          <cell r="A1029" t="str">
            <v>RJH</v>
          </cell>
          <cell r="B1029" t="str">
            <v>Q27</v>
          </cell>
          <cell r="C1029" t="str">
            <v/>
          </cell>
          <cell r="D1029" t="str">
            <v/>
          </cell>
          <cell r="AH1029">
            <v>1</v>
          </cell>
        </row>
        <row r="1030">
          <cell r="A1030" t="str">
            <v>RJL</v>
          </cell>
          <cell r="B1030" t="str">
            <v>Q11</v>
          </cell>
          <cell r="C1030" t="str">
            <v/>
          </cell>
          <cell r="D1030" t="str">
            <v/>
          </cell>
          <cell r="AH1030">
            <v>2</v>
          </cell>
        </row>
        <row r="1031">
          <cell r="A1031" t="str">
            <v>RJN</v>
          </cell>
          <cell r="B1031" t="str">
            <v>Q15</v>
          </cell>
          <cell r="C1031" t="str">
            <v/>
          </cell>
          <cell r="D1031" t="str">
            <v/>
          </cell>
          <cell r="AH1031">
            <v>1</v>
          </cell>
        </row>
        <row r="1032">
          <cell r="A1032" t="str">
            <v>RJR</v>
          </cell>
          <cell r="B1032" t="str">
            <v>Q15</v>
          </cell>
          <cell r="C1032" t="str">
            <v/>
          </cell>
          <cell r="D1032" t="str">
            <v/>
          </cell>
          <cell r="AH1032">
            <v>2</v>
          </cell>
        </row>
        <row r="1033">
          <cell r="A1033" t="str">
            <v>RJX</v>
          </cell>
          <cell r="B1033" t="str">
            <v>Q13</v>
          </cell>
          <cell r="C1033" t="str">
            <v/>
          </cell>
          <cell r="D1033" t="str">
            <v/>
          </cell>
          <cell r="AH1033" t="str">
            <v/>
          </cell>
        </row>
        <row r="1034">
          <cell r="A1034" t="str">
            <v>RJZ</v>
          </cell>
          <cell r="B1034" t="str">
            <v>Q07</v>
          </cell>
          <cell r="C1034" t="str">
            <v/>
          </cell>
          <cell r="D1034" t="str">
            <v/>
          </cell>
          <cell r="AH1034">
            <v>6</v>
          </cell>
        </row>
        <row r="1035">
          <cell r="A1035" t="str">
            <v>RK5</v>
          </cell>
          <cell r="B1035" t="str">
            <v>Q24</v>
          </cell>
          <cell r="C1035" t="str">
            <v/>
          </cell>
          <cell r="D1035" t="str">
            <v/>
          </cell>
          <cell r="AH1035">
            <v>4</v>
          </cell>
        </row>
        <row r="1036">
          <cell r="A1036" t="str">
            <v>RK9</v>
          </cell>
          <cell r="B1036" t="str">
            <v>Q21</v>
          </cell>
          <cell r="C1036" t="str">
            <v/>
          </cell>
          <cell r="D1036" t="str">
            <v/>
          </cell>
          <cell r="AH1036">
            <v>8</v>
          </cell>
        </row>
        <row r="1037">
          <cell r="A1037" t="str">
            <v>RKA</v>
          </cell>
          <cell r="B1037" t="str">
            <v>Q27</v>
          </cell>
          <cell r="C1037">
            <v>0.75</v>
          </cell>
          <cell r="D1037">
            <v>0.95</v>
          </cell>
          <cell r="AH1037" t="str">
            <v/>
          </cell>
        </row>
        <row r="1038">
          <cell r="A1038" t="str">
            <v>RKB</v>
          </cell>
          <cell r="B1038" t="str">
            <v>Q28</v>
          </cell>
          <cell r="C1038" t="str">
            <v/>
          </cell>
          <cell r="D1038" t="str">
            <v/>
          </cell>
          <cell r="AH1038">
            <v>6</v>
          </cell>
        </row>
        <row r="1039">
          <cell r="A1039" t="str">
            <v>RKD</v>
          </cell>
          <cell r="B1039" t="str">
            <v>Q17</v>
          </cell>
          <cell r="C1039">
            <v>0.75</v>
          </cell>
          <cell r="D1039">
            <v>0.95</v>
          </cell>
          <cell r="AH1039" t="str">
            <v/>
          </cell>
        </row>
        <row r="1040">
          <cell r="A1040" t="str">
            <v>RKE</v>
          </cell>
          <cell r="B1040" t="str">
            <v>Q05</v>
          </cell>
          <cell r="C1040" t="str">
            <v/>
          </cell>
          <cell r="D1040" t="str">
            <v/>
          </cell>
          <cell r="AH1040">
            <v>2</v>
          </cell>
        </row>
        <row r="1041">
          <cell r="A1041" t="str">
            <v>RKL</v>
          </cell>
          <cell r="B1041" t="str">
            <v>Q04</v>
          </cell>
          <cell r="C1041" t="str">
            <v/>
          </cell>
          <cell r="D1041" t="str">
            <v/>
          </cell>
          <cell r="AH1041" t="str">
            <v/>
          </cell>
        </row>
        <row r="1042">
          <cell r="A1042" t="str">
            <v>RL1</v>
          </cell>
          <cell r="B1042" t="str">
            <v>Q26</v>
          </cell>
          <cell r="C1042" t="str">
            <v/>
          </cell>
          <cell r="D1042" t="str">
            <v/>
          </cell>
          <cell r="AH1042">
            <v>0</v>
          </cell>
        </row>
        <row r="1043">
          <cell r="A1043" t="str">
            <v>RL4</v>
          </cell>
          <cell r="B1043" t="str">
            <v>Q27</v>
          </cell>
          <cell r="C1043" t="str">
            <v/>
          </cell>
          <cell r="D1043" t="str">
            <v/>
          </cell>
          <cell r="AH1043">
            <v>2</v>
          </cell>
        </row>
        <row r="1044">
          <cell r="A1044" t="str">
            <v>RL5</v>
          </cell>
          <cell r="B1044" t="str">
            <v>Q28</v>
          </cell>
          <cell r="C1044">
            <v>0.75</v>
          </cell>
          <cell r="D1044">
            <v>0.95</v>
          </cell>
          <cell r="AH1044" t="str">
            <v/>
          </cell>
        </row>
        <row r="1045">
          <cell r="A1045" t="str">
            <v>RL6</v>
          </cell>
          <cell r="B1045" t="str">
            <v>Q28</v>
          </cell>
          <cell r="C1045">
            <v>0.75</v>
          </cell>
          <cell r="D1045">
            <v>0.95</v>
          </cell>
          <cell r="AH1045" t="str">
            <v/>
          </cell>
        </row>
        <row r="1046">
          <cell r="A1046" t="str">
            <v>RLN</v>
          </cell>
          <cell r="B1046" t="str">
            <v>Q09</v>
          </cell>
          <cell r="C1046" t="str">
            <v/>
          </cell>
          <cell r="D1046" t="str">
            <v/>
          </cell>
          <cell r="AH1046">
            <v>4</v>
          </cell>
        </row>
        <row r="1047">
          <cell r="A1047" t="str">
            <v>RLQ</v>
          </cell>
          <cell r="B1047" t="str">
            <v>Q28</v>
          </cell>
          <cell r="C1047" t="str">
            <v/>
          </cell>
          <cell r="D1047" t="str">
            <v/>
          </cell>
          <cell r="AH1047">
            <v>0</v>
          </cell>
        </row>
        <row r="1048">
          <cell r="A1048" t="str">
            <v>RLT</v>
          </cell>
          <cell r="B1048" t="str">
            <v>Q28</v>
          </cell>
          <cell r="C1048" t="str">
            <v/>
          </cell>
          <cell r="D1048" t="str">
            <v/>
          </cell>
          <cell r="AH1048">
            <v>2</v>
          </cell>
        </row>
        <row r="1049">
          <cell r="A1049" t="str">
            <v>RLU</v>
          </cell>
          <cell r="B1049" t="str">
            <v>Q27</v>
          </cell>
          <cell r="C1049" t="str">
            <v/>
          </cell>
          <cell r="D1049" t="str">
            <v/>
          </cell>
          <cell r="AH1049">
            <v>0</v>
          </cell>
        </row>
        <row r="1050">
          <cell r="A1050" t="str">
            <v>RLY</v>
          </cell>
          <cell r="B1050" t="str">
            <v>Q26</v>
          </cell>
          <cell r="C1050" t="str">
            <v/>
          </cell>
          <cell r="D1050" t="str">
            <v/>
          </cell>
          <cell r="AH1050" t="str">
            <v/>
          </cell>
        </row>
        <row r="1051">
          <cell r="A1051" t="str">
            <v>RM1</v>
          </cell>
          <cell r="B1051" t="str">
            <v>Q01</v>
          </cell>
          <cell r="C1051" t="str">
            <v/>
          </cell>
          <cell r="D1051" t="str">
            <v/>
          </cell>
          <cell r="AH1051">
            <v>4</v>
          </cell>
        </row>
        <row r="1052">
          <cell r="A1052" t="str">
            <v>RM2</v>
          </cell>
          <cell r="B1052" t="str">
            <v>Q14</v>
          </cell>
          <cell r="C1052" t="str">
            <v/>
          </cell>
          <cell r="D1052" t="str">
            <v/>
          </cell>
          <cell r="AH1052">
            <v>1</v>
          </cell>
        </row>
        <row r="1053">
          <cell r="A1053" t="str">
            <v>RM3</v>
          </cell>
          <cell r="B1053" t="str">
            <v>Q14</v>
          </cell>
          <cell r="C1053" t="str">
            <v/>
          </cell>
          <cell r="D1053" t="str">
            <v/>
          </cell>
          <cell r="AH1053">
            <v>5</v>
          </cell>
        </row>
        <row r="1054">
          <cell r="A1054" t="str">
            <v>RM4</v>
          </cell>
          <cell r="B1054" t="str">
            <v>Q14</v>
          </cell>
          <cell r="C1054" t="str">
            <v/>
          </cell>
          <cell r="D1054" t="str">
            <v/>
          </cell>
          <cell r="AH1054">
            <v>1</v>
          </cell>
        </row>
        <row r="1055">
          <cell r="A1055" t="str">
            <v>RM6</v>
          </cell>
          <cell r="B1055" t="str">
            <v>Q09</v>
          </cell>
          <cell r="C1055" t="str">
            <v/>
          </cell>
          <cell r="D1055" t="str">
            <v/>
          </cell>
          <cell r="AH1055" t="str">
            <v/>
          </cell>
        </row>
        <row r="1056">
          <cell r="A1056" t="str">
            <v>RMA</v>
          </cell>
          <cell r="B1056" t="str">
            <v>Q14</v>
          </cell>
          <cell r="C1056">
            <v>0.75</v>
          </cell>
          <cell r="D1056">
            <v>0.95</v>
          </cell>
          <cell r="AH1056" t="str">
            <v/>
          </cell>
        </row>
        <row r="1057">
          <cell r="A1057" t="str">
            <v>RMC</v>
          </cell>
          <cell r="B1057" t="str">
            <v>Q14</v>
          </cell>
          <cell r="C1057" t="str">
            <v/>
          </cell>
          <cell r="D1057" t="str">
            <v/>
          </cell>
          <cell r="AH1057">
            <v>3</v>
          </cell>
        </row>
        <row r="1058">
          <cell r="A1058" t="str">
            <v>RMD</v>
          </cell>
          <cell r="B1058" t="str">
            <v>Q13</v>
          </cell>
          <cell r="C1058">
            <v>0.75</v>
          </cell>
          <cell r="D1058">
            <v>0.95</v>
          </cell>
          <cell r="AH1058" t="str">
            <v/>
          </cell>
        </row>
        <row r="1059">
          <cell r="A1059" t="str">
            <v>RMP</v>
          </cell>
          <cell r="B1059" t="str">
            <v>Q14</v>
          </cell>
          <cell r="C1059" t="str">
            <v/>
          </cell>
          <cell r="D1059" t="str">
            <v/>
          </cell>
          <cell r="AH1059">
            <v>1</v>
          </cell>
        </row>
        <row r="1060">
          <cell r="A1060" t="str">
            <v>RMY</v>
          </cell>
          <cell r="B1060" t="str">
            <v>Q01</v>
          </cell>
          <cell r="C1060" t="str">
            <v/>
          </cell>
          <cell r="D1060" t="str">
            <v/>
          </cell>
          <cell r="AH1060" t="str">
            <v/>
          </cell>
        </row>
        <row r="1061">
          <cell r="A1061" t="str">
            <v>RMZ</v>
          </cell>
          <cell r="B1061" t="str">
            <v>Q01</v>
          </cell>
          <cell r="C1061">
            <v>0.75</v>
          </cell>
          <cell r="D1061">
            <v>0.95</v>
          </cell>
          <cell r="AH1061" t="str">
            <v/>
          </cell>
        </row>
        <row r="1062">
          <cell r="A1062" t="str">
            <v>RN1</v>
          </cell>
          <cell r="B1062" t="str">
            <v>Q17</v>
          </cell>
          <cell r="C1062" t="str">
            <v/>
          </cell>
          <cell r="D1062" t="str">
            <v/>
          </cell>
          <cell r="AH1062">
            <v>2</v>
          </cell>
        </row>
        <row r="1063">
          <cell r="A1063" t="str">
            <v>RN3</v>
          </cell>
          <cell r="B1063" t="str">
            <v>Q20</v>
          </cell>
          <cell r="C1063" t="str">
            <v/>
          </cell>
          <cell r="D1063" t="str">
            <v/>
          </cell>
          <cell r="AH1063">
            <v>0</v>
          </cell>
        </row>
        <row r="1064">
          <cell r="A1064" t="str">
            <v>RN5</v>
          </cell>
          <cell r="B1064" t="str">
            <v>Q17</v>
          </cell>
          <cell r="C1064" t="str">
            <v/>
          </cell>
          <cell r="D1064" t="str">
            <v/>
          </cell>
          <cell r="AH1064">
            <v>1</v>
          </cell>
        </row>
        <row r="1065">
          <cell r="A1065" t="str">
            <v>RN7</v>
          </cell>
          <cell r="B1065" t="str">
            <v>Q18</v>
          </cell>
          <cell r="C1065" t="str">
            <v/>
          </cell>
          <cell r="D1065" t="str">
            <v/>
          </cell>
          <cell r="AH1065">
            <v>1</v>
          </cell>
        </row>
        <row r="1066">
          <cell r="A1066" t="str">
            <v>RNA</v>
          </cell>
          <cell r="B1066" t="str">
            <v>Q27</v>
          </cell>
          <cell r="C1066" t="str">
            <v/>
          </cell>
          <cell r="D1066" t="str">
            <v/>
          </cell>
          <cell r="AH1066">
            <v>2</v>
          </cell>
        </row>
        <row r="1067">
          <cell r="A1067" t="str">
            <v>RNH</v>
          </cell>
          <cell r="B1067" t="str">
            <v>Q06</v>
          </cell>
          <cell r="C1067" t="str">
            <v/>
          </cell>
          <cell r="D1067" t="str">
            <v/>
          </cell>
          <cell r="AH1067">
            <v>1</v>
          </cell>
        </row>
        <row r="1068">
          <cell r="A1068" t="str">
            <v>RNJ</v>
          </cell>
          <cell r="B1068" t="str">
            <v>Q06</v>
          </cell>
          <cell r="C1068" t="str">
            <v/>
          </cell>
          <cell r="D1068" t="str">
            <v/>
          </cell>
          <cell r="AH1068">
            <v>4</v>
          </cell>
        </row>
        <row r="1069">
          <cell r="A1069" t="str">
            <v>RNK</v>
          </cell>
          <cell r="B1069" t="str">
            <v>Q05</v>
          </cell>
          <cell r="C1069" t="str">
            <v/>
          </cell>
          <cell r="D1069" t="str">
            <v/>
          </cell>
          <cell r="AH1069" t="str">
            <v/>
          </cell>
        </row>
        <row r="1070">
          <cell r="A1070" t="str">
            <v>RNL</v>
          </cell>
          <cell r="B1070" t="str">
            <v>Q13</v>
          </cell>
          <cell r="C1070" t="str">
            <v/>
          </cell>
          <cell r="D1070" t="str">
            <v/>
          </cell>
          <cell r="AH1070">
            <v>2</v>
          </cell>
        </row>
        <row r="1071">
          <cell r="A1071" t="str">
            <v>RNN</v>
          </cell>
          <cell r="B1071" t="str">
            <v>Q13</v>
          </cell>
          <cell r="C1071" t="str">
            <v/>
          </cell>
          <cell r="D1071" t="str">
            <v/>
          </cell>
          <cell r="AH1071" t="str">
            <v/>
          </cell>
        </row>
        <row r="1072">
          <cell r="A1072" t="str">
            <v>RNP</v>
          </cell>
          <cell r="B1072" t="str">
            <v>Q09</v>
          </cell>
          <cell r="C1072" t="str">
            <v/>
          </cell>
          <cell r="D1072" t="str">
            <v/>
          </cell>
          <cell r="AH1072" t="str">
            <v/>
          </cell>
        </row>
        <row r="1073">
          <cell r="A1073" t="str">
            <v>RNQ</v>
          </cell>
          <cell r="B1073" t="str">
            <v>Q25</v>
          </cell>
          <cell r="C1073" t="str">
            <v/>
          </cell>
          <cell r="D1073" t="str">
            <v/>
          </cell>
          <cell r="AH1073">
            <v>1</v>
          </cell>
        </row>
        <row r="1074">
          <cell r="A1074" t="str">
            <v>RNS</v>
          </cell>
          <cell r="B1074" t="str">
            <v>Q25</v>
          </cell>
          <cell r="C1074" t="str">
            <v/>
          </cell>
          <cell r="D1074" t="str">
            <v/>
          </cell>
          <cell r="AH1074">
            <v>1</v>
          </cell>
        </row>
        <row r="1075">
          <cell r="A1075" t="str">
            <v>RNU</v>
          </cell>
          <cell r="B1075" t="str">
            <v>Q16</v>
          </cell>
          <cell r="C1075" t="str">
            <v/>
          </cell>
          <cell r="D1075" t="str">
            <v/>
          </cell>
          <cell r="AH1075" t="str">
            <v/>
          </cell>
        </row>
        <row r="1076">
          <cell r="A1076" t="str">
            <v>RNV</v>
          </cell>
          <cell r="B1076" t="str">
            <v>Q16</v>
          </cell>
          <cell r="C1076" t="str">
            <v/>
          </cell>
          <cell r="D1076" t="str">
            <v/>
          </cell>
          <cell r="AH1076" t="str">
            <v/>
          </cell>
        </row>
        <row r="1077">
          <cell r="A1077" t="str">
            <v>RNY</v>
          </cell>
          <cell r="B1077" t="str">
            <v>Q16</v>
          </cell>
          <cell r="C1077">
            <v>0.75</v>
          </cell>
          <cell r="D1077">
            <v>0.95</v>
          </cell>
          <cell r="AH1077" t="str">
            <v/>
          </cell>
        </row>
        <row r="1078">
          <cell r="A1078" t="str">
            <v>RNZ</v>
          </cell>
          <cell r="B1078" t="str">
            <v>Q20</v>
          </cell>
          <cell r="C1078" t="str">
            <v/>
          </cell>
          <cell r="D1078" t="str">
            <v/>
          </cell>
          <cell r="AH1078">
            <v>1</v>
          </cell>
        </row>
        <row r="1079">
          <cell r="A1079" t="str">
            <v>RP1</v>
          </cell>
          <cell r="B1079" t="str">
            <v>Q25</v>
          </cell>
          <cell r="C1079" t="str">
            <v/>
          </cell>
          <cell r="D1079" t="str">
            <v/>
          </cell>
          <cell r="AH1079" t="str">
            <v/>
          </cell>
        </row>
        <row r="1080">
          <cell r="A1080" t="str">
            <v>RP4</v>
          </cell>
          <cell r="B1080" t="str">
            <v>Q05</v>
          </cell>
          <cell r="C1080" t="str">
            <v/>
          </cell>
          <cell r="D1080" t="str">
            <v/>
          </cell>
          <cell r="AH1080">
            <v>1</v>
          </cell>
        </row>
        <row r="1081">
          <cell r="A1081" t="str">
            <v>RP5</v>
          </cell>
          <cell r="B1081" t="str">
            <v>Q23</v>
          </cell>
          <cell r="C1081" t="str">
            <v/>
          </cell>
          <cell r="D1081" t="str">
            <v/>
          </cell>
          <cell r="AH1081">
            <v>3</v>
          </cell>
        </row>
        <row r="1082">
          <cell r="A1082" t="str">
            <v>RP6</v>
          </cell>
          <cell r="B1082" t="str">
            <v>Q05</v>
          </cell>
          <cell r="C1082" t="str">
            <v/>
          </cell>
          <cell r="D1082" t="str">
            <v/>
          </cell>
          <cell r="AH1082">
            <v>0</v>
          </cell>
        </row>
        <row r="1083">
          <cell r="A1083" t="str">
            <v>RP7</v>
          </cell>
          <cell r="B1083" t="str">
            <v>Q24</v>
          </cell>
          <cell r="C1083" t="str">
            <v/>
          </cell>
          <cell r="D1083" t="str">
            <v/>
          </cell>
          <cell r="AH1083" t="str">
            <v/>
          </cell>
        </row>
        <row r="1084">
          <cell r="A1084" t="str">
            <v>RPA</v>
          </cell>
          <cell r="B1084" t="str">
            <v>Q18</v>
          </cell>
          <cell r="C1084" t="str">
            <v/>
          </cell>
          <cell r="D1084" t="str">
            <v/>
          </cell>
          <cell r="AH1084">
            <v>3</v>
          </cell>
        </row>
        <row r="1085">
          <cell r="A1085" t="str">
            <v>RPC</v>
          </cell>
          <cell r="B1085" t="str">
            <v>Q19</v>
          </cell>
          <cell r="C1085" t="str">
            <v/>
          </cell>
          <cell r="D1085" t="str">
            <v/>
          </cell>
          <cell r="AH1085">
            <v>1</v>
          </cell>
        </row>
        <row r="1086">
          <cell r="A1086" t="str">
            <v>RPG</v>
          </cell>
          <cell r="B1086" t="str">
            <v>Q07</v>
          </cell>
          <cell r="C1086" t="str">
            <v/>
          </cell>
          <cell r="D1086" t="str">
            <v/>
          </cell>
          <cell r="AH1086" t="str">
            <v/>
          </cell>
        </row>
        <row r="1087">
          <cell r="A1087" t="str">
            <v>RPH</v>
          </cell>
          <cell r="B1087" t="str">
            <v>Q18</v>
          </cell>
          <cell r="C1087">
            <v>0.75</v>
          </cell>
          <cell r="D1087">
            <v>0.95</v>
          </cell>
          <cell r="AH1087" t="str">
            <v/>
          </cell>
        </row>
        <row r="1088">
          <cell r="A1088" t="str">
            <v>RPL</v>
          </cell>
          <cell r="B1088" t="str">
            <v>Q19</v>
          </cell>
          <cell r="C1088" t="str">
            <v/>
          </cell>
          <cell r="D1088" t="str">
            <v/>
          </cell>
          <cell r="AH1088">
            <v>1</v>
          </cell>
        </row>
        <row r="1089">
          <cell r="A1089" t="str">
            <v>RPN</v>
          </cell>
          <cell r="B1089" t="str">
            <v>Q08</v>
          </cell>
          <cell r="C1089" t="str">
            <v/>
          </cell>
          <cell r="D1089" t="str">
            <v/>
          </cell>
          <cell r="AH1089" t="str">
            <v/>
          </cell>
        </row>
        <row r="1090">
          <cell r="A1090" t="str">
            <v>RPQ</v>
          </cell>
          <cell r="B1090" t="str">
            <v>Q19</v>
          </cell>
          <cell r="C1090">
            <v>0.75</v>
          </cell>
          <cell r="D1090">
            <v>0.95</v>
          </cell>
          <cell r="AH1090" t="str">
            <v/>
          </cell>
        </row>
        <row r="1091">
          <cell r="A1091" t="str">
            <v>RPR</v>
          </cell>
          <cell r="B1091" t="str">
            <v>Q19</v>
          </cell>
          <cell r="C1091" t="str">
            <v/>
          </cell>
          <cell r="D1091" t="str">
            <v/>
          </cell>
          <cell r="AH1091">
            <v>2</v>
          </cell>
        </row>
        <row r="1092">
          <cell r="A1092" t="str">
            <v>RPY</v>
          </cell>
          <cell r="B1092" t="str">
            <v>Q08</v>
          </cell>
          <cell r="C1092" t="str">
            <v/>
          </cell>
          <cell r="D1092" t="str">
            <v/>
          </cell>
          <cell r="AH1092">
            <v>0</v>
          </cell>
        </row>
        <row r="1093">
          <cell r="A1093" t="str">
            <v>RQ2</v>
          </cell>
          <cell r="B1093" t="str">
            <v>Q19</v>
          </cell>
          <cell r="C1093">
            <v>0.75</v>
          </cell>
          <cell r="D1093">
            <v>0.95</v>
          </cell>
          <cell r="AH1093" t="str">
            <v/>
          </cell>
        </row>
        <row r="1094">
          <cell r="A1094" t="str">
            <v>RQ3</v>
          </cell>
          <cell r="B1094" t="str">
            <v>Q27</v>
          </cell>
          <cell r="C1094" t="str">
            <v/>
          </cell>
          <cell r="D1094" t="str">
            <v/>
          </cell>
          <cell r="AH1094">
            <v>0</v>
          </cell>
        </row>
        <row r="1095">
          <cell r="A1095" t="str">
            <v>RQ6</v>
          </cell>
          <cell r="B1095" t="str">
            <v>Q15</v>
          </cell>
          <cell r="C1095" t="str">
            <v/>
          </cell>
          <cell r="D1095" t="str">
            <v/>
          </cell>
          <cell r="AH1095">
            <v>5</v>
          </cell>
        </row>
        <row r="1096">
          <cell r="A1096" t="str">
            <v>RQ8</v>
          </cell>
          <cell r="B1096" t="str">
            <v>Q03</v>
          </cell>
          <cell r="C1096" t="str">
            <v/>
          </cell>
          <cell r="D1096" t="str">
            <v/>
          </cell>
          <cell r="AH1096">
            <v>2</v>
          </cell>
        </row>
        <row r="1097">
          <cell r="A1097" t="str">
            <v>RQM</v>
          </cell>
          <cell r="B1097" t="str">
            <v>Q04</v>
          </cell>
          <cell r="C1097" t="str">
            <v/>
          </cell>
          <cell r="D1097" t="str">
            <v/>
          </cell>
          <cell r="AH1097">
            <v>2</v>
          </cell>
        </row>
        <row r="1098">
          <cell r="A1098" t="str">
            <v>RQN</v>
          </cell>
          <cell r="B1098" t="str">
            <v>Q04</v>
          </cell>
          <cell r="C1098" t="str">
            <v/>
          </cell>
          <cell r="D1098" t="str">
            <v/>
          </cell>
          <cell r="AH1098">
            <v>7</v>
          </cell>
        </row>
        <row r="1099">
          <cell r="A1099" t="str">
            <v>RQQ</v>
          </cell>
          <cell r="B1099" t="str">
            <v>Q01</v>
          </cell>
          <cell r="C1099" t="str">
            <v/>
          </cell>
          <cell r="D1099" t="str">
            <v/>
          </cell>
          <cell r="AH1099">
            <v>1</v>
          </cell>
        </row>
        <row r="1100">
          <cell r="A1100" t="str">
            <v>RQW</v>
          </cell>
          <cell r="B1100" t="str">
            <v>Q03</v>
          </cell>
          <cell r="C1100" t="str">
            <v/>
          </cell>
          <cell r="D1100" t="str">
            <v/>
          </cell>
          <cell r="AH1100">
            <v>2</v>
          </cell>
        </row>
        <row r="1101">
          <cell r="A1101" t="str">
            <v>RQX</v>
          </cell>
          <cell r="B1101" t="str">
            <v>Q06</v>
          </cell>
          <cell r="C1101" t="str">
            <v/>
          </cell>
          <cell r="D1101" t="str">
            <v/>
          </cell>
          <cell r="AH1101">
            <v>1</v>
          </cell>
        </row>
        <row r="1102">
          <cell r="A1102" t="str">
            <v>RQY</v>
          </cell>
          <cell r="B1102" t="str">
            <v>Q08</v>
          </cell>
          <cell r="C1102" t="str">
            <v/>
          </cell>
          <cell r="D1102" t="str">
            <v/>
          </cell>
          <cell r="AH1102" t="str">
            <v/>
          </cell>
        </row>
        <row r="1103">
          <cell r="A1103" t="str">
            <v>RR1</v>
          </cell>
          <cell r="B1103" t="str">
            <v>Q27</v>
          </cell>
          <cell r="C1103" t="str">
            <v/>
          </cell>
          <cell r="D1103" t="str">
            <v/>
          </cell>
          <cell r="AH1103">
            <v>7</v>
          </cell>
        </row>
        <row r="1104">
          <cell r="A1104" t="str">
            <v>RR2</v>
          </cell>
          <cell r="B1104" t="str">
            <v>Q17</v>
          </cell>
          <cell r="C1104" t="str">
            <v/>
          </cell>
          <cell r="D1104" t="str">
            <v/>
          </cell>
          <cell r="AH1104">
            <v>0</v>
          </cell>
        </row>
        <row r="1105">
          <cell r="A1105" t="str">
            <v>RR21</v>
          </cell>
          <cell r="B1105" t="str">
            <v>Q17</v>
          </cell>
          <cell r="C1105">
            <v>0.75</v>
          </cell>
          <cell r="D1105">
            <v>0.95</v>
          </cell>
        </row>
        <row r="1106">
          <cell r="A1106" t="str">
            <v>RR7</v>
          </cell>
          <cell r="B1106" t="str">
            <v>Q09</v>
          </cell>
          <cell r="C1106" t="str">
            <v/>
          </cell>
          <cell r="D1106" t="str">
            <v/>
          </cell>
          <cell r="AH1106">
            <v>1</v>
          </cell>
        </row>
        <row r="1107">
          <cell r="A1107" t="str">
            <v>RR8</v>
          </cell>
          <cell r="B1107" t="str">
            <v>Q12</v>
          </cell>
          <cell r="C1107" t="str">
            <v/>
          </cell>
          <cell r="D1107" t="str">
            <v/>
          </cell>
          <cell r="AH1107">
            <v>11</v>
          </cell>
        </row>
        <row r="1108">
          <cell r="A1108" t="str">
            <v>RRD</v>
          </cell>
          <cell r="B1108" t="str">
            <v>Q03</v>
          </cell>
          <cell r="C1108" t="str">
            <v/>
          </cell>
          <cell r="D1108" t="str">
            <v/>
          </cell>
          <cell r="AH1108" t="str">
            <v/>
          </cell>
        </row>
        <row r="1109">
          <cell r="A1109" t="str">
            <v>RRE</v>
          </cell>
          <cell r="B1109" t="str">
            <v>Q26</v>
          </cell>
          <cell r="C1109" t="str">
            <v/>
          </cell>
          <cell r="D1109" t="str">
            <v/>
          </cell>
          <cell r="AH1109" t="str">
            <v/>
          </cell>
        </row>
        <row r="1110">
          <cell r="A1110" t="str">
            <v>RRF</v>
          </cell>
          <cell r="B1110" t="str">
            <v>Q14</v>
          </cell>
          <cell r="C1110" t="str">
            <v/>
          </cell>
          <cell r="D1110" t="str">
            <v/>
          </cell>
          <cell r="AH1110">
            <v>2</v>
          </cell>
        </row>
        <row r="1111">
          <cell r="A1111" t="str">
            <v>RRJ</v>
          </cell>
          <cell r="B1111" t="str">
            <v>Q27</v>
          </cell>
          <cell r="C1111" t="str">
            <v/>
          </cell>
          <cell r="D1111" t="str">
            <v/>
          </cell>
          <cell r="AH1111">
            <v>0</v>
          </cell>
        </row>
        <row r="1112">
          <cell r="A1112" t="str">
            <v>RRK</v>
          </cell>
          <cell r="B1112" t="str">
            <v>Q27</v>
          </cell>
          <cell r="C1112" t="str">
            <v/>
          </cell>
          <cell r="D1112" t="str">
            <v/>
          </cell>
          <cell r="AH1112">
            <v>9</v>
          </cell>
        </row>
        <row r="1113">
          <cell r="A1113" t="str">
            <v>RRP</v>
          </cell>
          <cell r="B1113" t="str">
            <v>Q05</v>
          </cell>
          <cell r="C1113" t="str">
            <v/>
          </cell>
          <cell r="D1113" t="str">
            <v/>
          </cell>
          <cell r="AH1113" t="str">
            <v/>
          </cell>
        </row>
        <row r="1114">
          <cell r="A1114" t="str">
            <v>RRR</v>
          </cell>
          <cell r="B1114" t="str">
            <v>Q08</v>
          </cell>
          <cell r="C1114" t="str">
            <v/>
          </cell>
          <cell r="D1114" t="str">
            <v/>
          </cell>
          <cell r="AH1114" t="str">
            <v/>
          </cell>
        </row>
        <row r="1115">
          <cell r="A1115" t="str">
            <v>RRU</v>
          </cell>
          <cell r="B1115" t="str">
            <v>Q08</v>
          </cell>
          <cell r="C1115">
            <v>0.75</v>
          </cell>
          <cell r="D1115">
            <v>0.95</v>
          </cell>
          <cell r="AH1115" t="str">
            <v/>
          </cell>
        </row>
        <row r="1116">
          <cell r="A1116" t="str">
            <v>RRV</v>
          </cell>
          <cell r="B1116" t="str">
            <v>Q05</v>
          </cell>
          <cell r="C1116" t="str">
            <v/>
          </cell>
          <cell r="D1116" t="str">
            <v/>
          </cell>
          <cell r="AH1116">
            <v>2</v>
          </cell>
        </row>
        <row r="1117">
          <cell r="A1117" t="str">
            <v>RT1</v>
          </cell>
          <cell r="B1117" t="str">
            <v>Q01</v>
          </cell>
          <cell r="C1117" t="str">
            <v/>
          </cell>
          <cell r="D1117" t="str">
            <v/>
          </cell>
          <cell r="AH1117" t="str">
            <v/>
          </cell>
        </row>
        <row r="1118">
          <cell r="A1118" t="str">
            <v>RT2</v>
          </cell>
          <cell r="B1118" t="str">
            <v>Q14</v>
          </cell>
          <cell r="C1118" t="str">
            <v/>
          </cell>
          <cell r="D1118" t="str">
            <v/>
          </cell>
          <cell r="AH1118" t="str">
            <v/>
          </cell>
        </row>
        <row r="1119">
          <cell r="A1119" t="str">
            <v>RT3</v>
          </cell>
          <cell r="B1119" t="str">
            <v>Q04</v>
          </cell>
          <cell r="C1119" t="str">
            <v/>
          </cell>
          <cell r="D1119" t="str">
            <v/>
          </cell>
          <cell r="AH1119">
            <v>0</v>
          </cell>
        </row>
        <row r="1120">
          <cell r="A1120" t="str">
            <v>RT5</v>
          </cell>
          <cell r="B1120" t="str">
            <v>Q25</v>
          </cell>
          <cell r="C1120" t="str">
            <v/>
          </cell>
          <cell r="D1120" t="str">
            <v/>
          </cell>
          <cell r="AH1120" t="str">
            <v/>
          </cell>
        </row>
        <row r="1121">
          <cell r="A1121" t="str">
            <v>RT6</v>
          </cell>
          <cell r="B1121" t="str">
            <v>Q01</v>
          </cell>
          <cell r="C1121" t="str">
            <v/>
          </cell>
          <cell r="D1121" t="str">
            <v/>
          </cell>
          <cell r="AH1121" t="str">
            <v/>
          </cell>
        </row>
        <row r="1122">
          <cell r="A1122" t="str">
            <v>RTC</v>
          </cell>
          <cell r="B1122" t="str">
            <v>Q10</v>
          </cell>
          <cell r="C1122" t="str">
            <v/>
          </cell>
          <cell r="D1122" t="str">
            <v/>
          </cell>
          <cell r="AH1122" t="str">
            <v/>
          </cell>
        </row>
        <row r="1123">
          <cell r="A1123" t="str">
            <v>RTD</v>
          </cell>
          <cell r="B1123" t="str">
            <v>Q09</v>
          </cell>
          <cell r="C1123" t="str">
            <v/>
          </cell>
          <cell r="D1123" t="str">
            <v/>
          </cell>
          <cell r="AH1123">
            <v>4</v>
          </cell>
        </row>
        <row r="1124">
          <cell r="A1124" t="str">
            <v>RTE</v>
          </cell>
          <cell r="B1124" t="str">
            <v>Q20</v>
          </cell>
          <cell r="C1124" t="str">
            <v/>
          </cell>
          <cell r="D1124" t="str">
            <v/>
          </cell>
          <cell r="AH1124">
            <v>2</v>
          </cell>
        </row>
        <row r="1125">
          <cell r="A1125" t="str">
            <v>RTF</v>
          </cell>
          <cell r="B1125" t="str">
            <v>Q09</v>
          </cell>
          <cell r="C1125" t="str">
            <v/>
          </cell>
          <cell r="D1125" t="str">
            <v/>
          </cell>
          <cell r="AH1125">
            <v>5</v>
          </cell>
        </row>
        <row r="1126">
          <cell r="A1126" t="str">
            <v>RTG</v>
          </cell>
          <cell r="B1126" t="str">
            <v>Q24</v>
          </cell>
          <cell r="C1126" t="str">
            <v/>
          </cell>
          <cell r="D1126" t="str">
            <v/>
          </cell>
          <cell r="AH1126">
            <v>3</v>
          </cell>
        </row>
        <row r="1127">
          <cell r="A1127" t="str">
            <v>RTH</v>
          </cell>
          <cell r="B1127" t="str">
            <v>Q16</v>
          </cell>
          <cell r="C1127" t="str">
            <v/>
          </cell>
          <cell r="D1127" t="str">
            <v/>
          </cell>
          <cell r="AH1127">
            <v>6</v>
          </cell>
        </row>
        <row r="1128">
          <cell r="A1128" t="str">
            <v>RTK</v>
          </cell>
          <cell r="B1128" t="str">
            <v>Q19</v>
          </cell>
          <cell r="C1128" t="str">
            <v/>
          </cell>
          <cell r="D1128" t="str">
            <v/>
          </cell>
          <cell r="AH1128">
            <v>2</v>
          </cell>
        </row>
        <row r="1129">
          <cell r="A1129" t="str">
            <v>RTM</v>
          </cell>
          <cell r="B1129" t="str">
            <v>Q18</v>
          </cell>
          <cell r="C1129" t="str">
            <v/>
          </cell>
          <cell r="D1129" t="str">
            <v/>
          </cell>
          <cell r="AH1129" t="str">
            <v/>
          </cell>
        </row>
        <row r="1130">
          <cell r="A1130" t="str">
            <v>RTP</v>
          </cell>
          <cell r="B1130" t="str">
            <v>Q19</v>
          </cell>
          <cell r="C1130" t="str">
            <v/>
          </cell>
          <cell r="D1130" t="str">
            <v/>
          </cell>
          <cell r="AH1130">
            <v>2</v>
          </cell>
        </row>
        <row r="1131">
          <cell r="A1131" t="str">
            <v>RTQ</v>
          </cell>
          <cell r="B1131" t="str">
            <v>Q20</v>
          </cell>
          <cell r="C1131" t="str">
            <v/>
          </cell>
          <cell r="D1131" t="str">
            <v/>
          </cell>
          <cell r="AH1131" t="str">
            <v/>
          </cell>
        </row>
        <row r="1132">
          <cell r="A1132" t="str">
            <v>RTR</v>
          </cell>
          <cell r="B1132" t="str">
            <v>Q10</v>
          </cell>
          <cell r="C1132" t="str">
            <v/>
          </cell>
          <cell r="D1132" t="str">
            <v/>
          </cell>
          <cell r="AH1132">
            <v>4</v>
          </cell>
        </row>
        <row r="1133">
          <cell r="A1133" t="str">
            <v>RTR1</v>
          </cell>
          <cell r="B1133" t="str">
            <v>Q10</v>
          </cell>
          <cell r="C1133" t="str">
            <v/>
          </cell>
          <cell r="D1133" t="str">
            <v/>
          </cell>
          <cell r="AH1133" t="str">
            <v/>
          </cell>
        </row>
        <row r="1134">
          <cell r="A1134" t="str">
            <v>RTV</v>
          </cell>
          <cell r="B1134" t="str">
            <v>Q15</v>
          </cell>
          <cell r="C1134" t="str">
            <v/>
          </cell>
          <cell r="D1134" t="str">
            <v/>
          </cell>
          <cell r="AH1134" t="str">
            <v/>
          </cell>
        </row>
        <row r="1135">
          <cell r="A1135" t="str">
            <v>RTX</v>
          </cell>
          <cell r="B1135" t="str">
            <v>Q13</v>
          </cell>
          <cell r="C1135" t="str">
            <v/>
          </cell>
          <cell r="D1135" t="str">
            <v/>
          </cell>
          <cell r="AH1135">
            <v>3</v>
          </cell>
        </row>
        <row r="1136">
          <cell r="A1136" t="str">
            <v>RV1</v>
          </cell>
          <cell r="B1136" t="str">
            <v>Q11</v>
          </cell>
          <cell r="C1136">
            <v>0.75</v>
          </cell>
          <cell r="D1136">
            <v>0.95</v>
          </cell>
          <cell r="AH1136" t="str">
            <v/>
          </cell>
        </row>
        <row r="1137">
          <cell r="A1137" t="str">
            <v>RV3</v>
          </cell>
          <cell r="B1137" t="str">
            <v>Q04</v>
          </cell>
          <cell r="C1137" t="str">
            <v/>
          </cell>
          <cell r="D1137" t="str">
            <v/>
          </cell>
          <cell r="AH1137" t="str">
            <v/>
          </cell>
        </row>
        <row r="1138">
          <cell r="A1138" t="str">
            <v>RV5</v>
          </cell>
          <cell r="B1138" t="str">
            <v>Q07</v>
          </cell>
          <cell r="C1138" t="str">
            <v/>
          </cell>
          <cell r="D1138" t="str">
            <v/>
          </cell>
          <cell r="AH1138" t="str">
            <v/>
          </cell>
        </row>
        <row r="1139">
          <cell r="A1139" t="str">
            <v>RV6</v>
          </cell>
          <cell r="B1139" t="str">
            <v>Q24</v>
          </cell>
          <cell r="C1139">
            <v>0.75</v>
          </cell>
          <cell r="D1139">
            <v>0.95</v>
          </cell>
          <cell r="AH1139" t="str">
            <v/>
          </cell>
        </row>
        <row r="1140">
          <cell r="A1140" t="str">
            <v>RV7</v>
          </cell>
          <cell r="B1140" t="str">
            <v>Q02</v>
          </cell>
          <cell r="C1140" t="str">
            <v/>
          </cell>
          <cell r="D1140" t="str">
            <v/>
          </cell>
          <cell r="AH1140" t="str">
            <v/>
          </cell>
        </row>
        <row r="1141">
          <cell r="A1141" t="str">
            <v>RV8</v>
          </cell>
          <cell r="B1141" t="str">
            <v>Q04</v>
          </cell>
          <cell r="C1141" t="str">
            <v/>
          </cell>
          <cell r="D1141" t="str">
            <v/>
          </cell>
          <cell r="AH1141">
            <v>3</v>
          </cell>
        </row>
        <row r="1142">
          <cell r="A1142" t="str">
            <v>RV9</v>
          </cell>
          <cell r="B1142" t="str">
            <v>Q11</v>
          </cell>
          <cell r="C1142" t="str">
            <v/>
          </cell>
          <cell r="D1142" t="str">
            <v/>
          </cell>
          <cell r="AH1142" t="str">
            <v/>
          </cell>
        </row>
        <row r="1143">
          <cell r="A1143" t="str">
            <v>RVJ</v>
          </cell>
          <cell r="B1143" t="str">
            <v>Q20</v>
          </cell>
          <cell r="C1143" t="str">
            <v/>
          </cell>
          <cell r="D1143" t="str">
            <v/>
          </cell>
          <cell r="AH1143">
            <v>8</v>
          </cell>
        </row>
        <row r="1144">
          <cell r="A1144" t="str">
            <v>RVK</v>
          </cell>
          <cell r="B1144" t="str">
            <v>Q09</v>
          </cell>
          <cell r="C1144">
            <v>0.75</v>
          </cell>
          <cell r="D1144">
            <v>0.95</v>
          </cell>
          <cell r="AH1144" t="str">
            <v/>
          </cell>
        </row>
        <row r="1145">
          <cell r="A1145" t="str">
            <v>RVL</v>
          </cell>
          <cell r="B1145" t="str">
            <v>Q05</v>
          </cell>
          <cell r="C1145" t="str">
            <v/>
          </cell>
          <cell r="D1145" t="str">
            <v/>
          </cell>
          <cell r="AH1145">
            <v>6</v>
          </cell>
        </row>
        <row r="1146">
          <cell r="A1146" t="str">
            <v>RVN</v>
          </cell>
          <cell r="B1146" t="str">
            <v>Q20</v>
          </cell>
          <cell r="C1146" t="str">
            <v/>
          </cell>
          <cell r="D1146" t="str">
            <v/>
          </cell>
          <cell r="AH1146" t="str">
            <v/>
          </cell>
        </row>
        <row r="1147">
          <cell r="A1147" t="str">
            <v>RVR</v>
          </cell>
          <cell r="B1147" t="str">
            <v>Q08</v>
          </cell>
          <cell r="C1147" t="str">
            <v/>
          </cell>
          <cell r="D1147" t="str">
            <v/>
          </cell>
          <cell r="AH1147">
            <v>5</v>
          </cell>
        </row>
        <row r="1148">
          <cell r="A1148" t="str">
            <v>RVR1</v>
          </cell>
          <cell r="B1148" t="str">
            <v>Q08</v>
          </cell>
          <cell r="C1148" t="str">
            <v/>
          </cell>
          <cell r="D1148" t="str">
            <v/>
          </cell>
          <cell r="AH1148" t="str">
            <v/>
          </cell>
        </row>
        <row r="1149">
          <cell r="A1149" t="str">
            <v>RVV</v>
          </cell>
          <cell r="B1149" t="str">
            <v>Q18</v>
          </cell>
          <cell r="C1149" t="str">
            <v/>
          </cell>
          <cell r="D1149" t="str">
            <v/>
          </cell>
          <cell r="AH1149">
            <v>5</v>
          </cell>
        </row>
        <row r="1150">
          <cell r="A1150" t="str">
            <v>RVW</v>
          </cell>
          <cell r="B1150" t="str">
            <v>Q10</v>
          </cell>
          <cell r="C1150" t="str">
            <v/>
          </cell>
          <cell r="D1150" t="str">
            <v/>
          </cell>
          <cell r="AH1150">
            <v>1</v>
          </cell>
        </row>
        <row r="1151">
          <cell r="A1151" t="str">
            <v>RVX</v>
          </cell>
          <cell r="B1151" t="str">
            <v>Q10</v>
          </cell>
          <cell r="C1151" t="str">
            <v/>
          </cell>
          <cell r="D1151" t="str">
            <v/>
          </cell>
          <cell r="AH1151" t="str">
            <v/>
          </cell>
        </row>
        <row r="1152">
          <cell r="A1152" t="str">
            <v>RVY</v>
          </cell>
          <cell r="B1152" t="str">
            <v>Q15</v>
          </cell>
          <cell r="C1152" t="str">
            <v/>
          </cell>
          <cell r="D1152" t="str">
            <v/>
          </cell>
          <cell r="AH1152">
            <v>1</v>
          </cell>
        </row>
        <row r="1153">
          <cell r="A1153" t="str">
            <v>RW1</v>
          </cell>
          <cell r="B1153" t="str">
            <v>Q17</v>
          </cell>
          <cell r="C1153" t="str">
            <v/>
          </cell>
          <cell r="D1153" t="str">
            <v/>
          </cell>
          <cell r="AH1153" t="str">
            <v/>
          </cell>
        </row>
        <row r="1154">
          <cell r="A1154" t="str">
            <v>RW3</v>
          </cell>
          <cell r="B1154" t="str">
            <v>Q14</v>
          </cell>
          <cell r="C1154" t="str">
            <v/>
          </cell>
          <cell r="D1154" t="str">
            <v/>
          </cell>
          <cell r="AH1154">
            <v>3</v>
          </cell>
        </row>
        <row r="1155">
          <cell r="A1155" t="str">
            <v>RW4</v>
          </cell>
          <cell r="B1155" t="str">
            <v>Q15</v>
          </cell>
          <cell r="C1155" t="str">
            <v/>
          </cell>
          <cell r="D1155" t="str">
            <v/>
          </cell>
          <cell r="AH1155" t="str">
            <v/>
          </cell>
        </row>
        <row r="1156">
          <cell r="A1156" t="str">
            <v>RW5</v>
          </cell>
          <cell r="B1156" t="str">
            <v>Q13</v>
          </cell>
          <cell r="C1156" t="str">
            <v/>
          </cell>
          <cell r="D1156" t="str">
            <v/>
          </cell>
          <cell r="AH1156" t="str">
            <v/>
          </cell>
        </row>
        <row r="1157">
          <cell r="A1157" t="str">
            <v>RW6</v>
          </cell>
          <cell r="B1157" t="str">
            <v>Q14</v>
          </cell>
          <cell r="C1157" t="str">
            <v/>
          </cell>
          <cell r="D1157" t="str">
            <v/>
          </cell>
          <cell r="AH1157">
            <v>7</v>
          </cell>
        </row>
        <row r="1158">
          <cell r="A1158" t="str">
            <v>RW9</v>
          </cell>
          <cell r="B1158" t="str">
            <v>Q09</v>
          </cell>
          <cell r="C1158" t="str">
            <v/>
          </cell>
          <cell r="D1158" t="str">
            <v/>
          </cell>
          <cell r="AH1158" t="str">
            <v/>
          </cell>
        </row>
        <row r="1159">
          <cell r="A1159" t="str">
            <v>RWA</v>
          </cell>
          <cell r="B1159" t="str">
            <v>Q11</v>
          </cell>
          <cell r="C1159" t="str">
            <v/>
          </cell>
          <cell r="D1159" t="str">
            <v/>
          </cell>
          <cell r="AH1159">
            <v>6</v>
          </cell>
        </row>
        <row r="1160">
          <cell r="A1160" t="str">
            <v>RWD</v>
          </cell>
          <cell r="B1160" t="str">
            <v>Q24</v>
          </cell>
          <cell r="C1160" t="str">
            <v/>
          </cell>
          <cell r="D1160" t="str">
            <v/>
          </cell>
          <cell r="AH1160">
            <v>6</v>
          </cell>
        </row>
        <row r="1161">
          <cell r="A1161" t="str">
            <v>RWE</v>
          </cell>
          <cell r="B1161" t="str">
            <v>Q25</v>
          </cell>
          <cell r="C1161" t="str">
            <v/>
          </cell>
          <cell r="D1161" t="str">
            <v/>
          </cell>
          <cell r="AH1161">
            <v>12</v>
          </cell>
        </row>
        <row r="1162">
          <cell r="A1162" t="str">
            <v>RWF</v>
          </cell>
          <cell r="B1162" t="str">
            <v>Q18</v>
          </cell>
          <cell r="C1162" t="str">
            <v/>
          </cell>
          <cell r="D1162" t="str">
            <v/>
          </cell>
          <cell r="AH1162">
            <v>4</v>
          </cell>
        </row>
        <row r="1163">
          <cell r="A1163" t="str">
            <v>RWG</v>
          </cell>
          <cell r="B1163" t="str">
            <v>Q02</v>
          </cell>
          <cell r="C1163" t="str">
            <v/>
          </cell>
          <cell r="D1163" t="str">
            <v/>
          </cell>
          <cell r="AH1163">
            <v>3</v>
          </cell>
        </row>
        <row r="1164">
          <cell r="A1164" t="str">
            <v>RWH</v>
          </cell>
          <cell r="B1164" t="str">
            <v>Q02</v>
          </cell>
          <cell r="C1164" t="str">
            <v/>
          </cell>
          <cell r="D1164" t="str">
            <v/>
          </cell>
          <cell r="AH1164">
            <v>3</v>
          </cell>
        </row>
        <row r="1165">
          <cell r="A1165" t="str">
            <v>RWJ</v>
          </cell>
          <cell r="B1165" t="str">
            <v>Q14</v>
          </cell>
          <cell r="C1165" t="str">
            <v/>
          </cell>
          <cell r="D1165" t="str">
            <v/>
          </cell>
          <cell r="AH1165">
            <v>2</v>
          </cell>
        </row>
        <row r="1166">
          <cell r="A1166" t="str">
            <v>RWK</v>
          </cell>
          <cell r="B1166" t="str">
            <v>Q06</v>
          </cell>
          <cell r="C1166" t="str">
            <v/>
          </cell>
          <cell r="D1166" t="str">
            <v/>
          </cell>
          <cell r="AH1166" t="str">
            <v/>
          </cell>
        </row>
        <row r="1167">
          <cell r="A1167" t="str">
            <v>RWN</v>
          </cell>
          <cell r="B1167" t="str">
            <v>Q03</v>
          </cell>
          <cell r="C1167" t="str">
            <v/>
          </cell>
          <cell r="D1167" t="str">
            <v/>
          </cell>
          <cell r="AH1167" t="str">
            <v/>
          </cell>
        </row>
        <row r="1168">
          <cell r="A1168" t="str">
            <v>RWP</v>
          </cell>
          <cell r="B1168" t="str">
            <v>Q28</v>
          </cell>
          <cell r="C1168" t="str">
            <v/>
          </cell>
          <cell r="D1168" t="str">
            <v/>
          </cell>
          <cell r="AH1168">
            <v>2</v>
          </cell>
        </row>
        <row r="1169">
          <cell r="A1169" t="str">
            <v>RWQ</v>
          </cell>
          <cell r="B1169" t="str">
            <v>Q28</v>
          </cell>
          <cell r="C1169" t="str">
            <v/>
          </cell>
          <cell r="D1169" t="str">
            <v/>
          </cell>
          <cell r="AH1169" t="str">
            <v/>
          </cell>
        </row>
        <row r="1170">
          <cell r="A1170" t="str">
            <v>RWR</v>
          </cell>
          <cell r="B1170" t="str">
            <v>Q02</v>
          </cell>
          <cell r="C1170" t="str">
            <v/>
          </cell>
          <cell r="D1170" t="str">
            <v/>
          </cell>
          <cell r="AH1170" t="str">
            <v/>
          </cell>
        </row>
        <row r="1171">
          <cell r="A1171" t="str">
            <v>RWT</v>
          </cell>
          <cell r="B1171" t="str">
            <v>Q16</v>
          </cell>
          <cell r="C1171" t="str">
            <v/>
          </cell>
          <cell r="D1171" t="str">
            <v/>
          </cell>
          <cell r="AH1171" t="str">
            <v/>
          </cell>
        </row>
        <row r="1172">
          <cell r="A1172" t="str">
            <v>RWV</v>
          </cell>
          <cell r="B1172" t="str">
            <v>Q21</v>
          </cell>
          <cell r="C1172" t="str">
            <v/>
          </cell>
          <cell r="D1172" t="str">
            <v/>
          </cell>
          <cell r="AH1172" t="str">
            <v/>
          </cell>
        </row>
        <row r="1173">
          <cell r="A1173" t="str">
            <v>RWW</v>
          </cell>
          <cell r="B1173" t="str">
            <v>Q15</v>
          </cell>
          <cell r="C1173" t="str">
            <v/>
          </cell>
          <cell r="D1173" t="str">
            <v/>
          </cell>
          <cell r="AH1173">
            <v>2</v>
          </cell>
        </row>
        <row r="1174">
          <cell r="A1174" t="str">
            <v>RWX</v>
          </cell>
          <cell r="B1174" t="str">
            <v>Q16</v>
          </cell>
          <cell r="C1174" t="str">
            <v/>
          </cell>
          <cell r="D1174" t="str">
            <v/>
          </cell>
          <cell r="AH1174" t="str">
            <v/>
          </cell>
        </row>
        <row r="1175">
          <cell r="A1175" t="str">
            <v>RWY</v>
          </cell>
          <cell r="B1175" t="str">
            <v>Q12</v>
          </cell>
          <cell r="C1175" t="str">
            <v/>
          </cell>
          <cell r="D1175" t="str">
            <v/>
          </cell>
          <cell r="AH1175">
            <v>2</v>
          </cell>
        </row>
        <row r="1176">
          <cell r="A1176" t="str">
            <v>RX1</v>
          </cell>
          <cell r="B1176" t="str">
            <v>Q24</v>
          </cell>
          <cell r="C1176" t="str">
            <v/>
          </cell>
          <cell r="D1176" t="str">
            <v/>
          </cell>
          <cell r="AH1176" t="str">
            <v/>
          </cell>
        </row>
        <row r="1177">
          <cell r="A1177" t="str">
            <v>RX2</v>
          </cell>
          <cell r="B1177" t="str">
            <v>Q19</v>
          </cell>
          <cell r="C1177" t="str">
            <v/>
          </cell>
          <cell r="D1177" t="str">
            <v/>
          </cell>
          <cell r="AH1177" t="str">
            <v/>
          </cell>
        </row>
        <row r="1178">
          <cell r="A1178" t="str">
            <v>RX3</v>
          </cell>
          <cell r="B1178" t="str">
            <v>Q10</v>
          </cell>
          <cell r="C1178" t="str">
            <v/>
          </cell>
          <cell r="D1178" t="str">
            <v/>
          </cell>
          <cell r="AH1178" t="str">
            <v/>
          </cell>
        </row>
        <row r="1179">
          <cell r="A1179" t="str">
            <v>RX4</v>
          </cell>
          <cell r="B1179" t="str">
            <v>Q09</v>
          </cell>
          <cell r="C1179" t="str">
            <v/>
          </cell>
          <cell r="D1179" t="str">
            <v/>
          </cell>
          <cell r="AH1179" t="str">
            <v/>
          </cell>
        </row>
        <row r="1180">
          <cell r="A1180" t="str">
            <v>RX5</v>
          </cell>
          <cell r="B1180" t="str">
            <v>Q20</v>
          </cell>
          <cell r="C1180">
            <v>0.75</v>
          </cell>
          <cell r="D1180">
            <v>0.95</v>
          </cell>
          <cell r="AH1180" t="str">
            <v/>
          </cell>
        </row>
        <row r="1181">
          <cell r="A1181" t="str">
            <v>RXA</v>
          </cell>
          <cell r="B1181" t="str">
            <v>Q15</v>
          </cell>
          <cell r="C1181" t="str">
            <v/>
          </cell>
          <cell r="D1181" t="str">
            <v/>
          </cell>
          <cell r="AH1181" t="str">
            <v/>
          </cell>
        </row>
        <row r="1182">
          <cell r="A1182" t="str">
            <v>RXC</v>
          </cell>
          <cell r="B1182" t="str">
            <v>Q19</v>
          </cell>
          <cell r="C1182" t="str">
            <v/>
          </cell>
          <cell r="D1182" t="str">
            <v/>
          </cell>
          <cell r="AH1182">
            <v>4</v>
          </cell>
        </row>
        <row r="1183">
          <cell r="A1183" t="str">
            <v>RXE</v>
          </cell>
          <cell r="B1183" t="str">
            <v>Q23</v>
          </cell>
          <cell r="C1183" t="str">
            <v/>
          </cell>
          <cell r="D1183" t="str">
            <v/>
          </cell>
          <cell r="AH1183" t="str">
            <v/>
          </cell>
        </row>
        <row r="1184">
          <cell r="A1184" t="str">
            <v>RXF</v>
          </cell>
          <cell r="B1184" t="str">
            <v>Q12</v>
          </cell>
          <cell r="C1184" t="str">
            <v/>
          </cell>
          <cell r="D1184" t="str">
            <v/>
          </cell>
          <cell r="AH1184">
            <v>5</v>
          </cell>
        </row>
        <row r="1185">
          <cell r="A1185" t="str">
            <v>RXG</v>
          </cell>
          <cell r="B1185" t="str">
            <v>Q12</v>
          </cell>
          <cell r="C1185" t="str">
            <v/>
          </cell>
          <cell r="D1185" t="str">
            <v/>
          </cell>
          <cell r="AH1185" t="str">
            <v/>
          </cell>
        </row>
        <row r="1186">
          <cell r="A1186" t="str">
            <v>RXH</v>
          </cell>
          <cell r="B1186" t="str">
            <v>Q19</v>
          </cell>
          <cell r="C1186" t="str">
            <v/>
          </cell>
          <cell r="D1186" t="str">
            <v/>
          </cell>
          <cell r="AH1186">
            <v>7</v>
          </cell>
        </row>
        <row r="1187">
          <cell r="A1187" t="str">
            <v>RXK</v>
          </cell>
          <cell r="B1187" t="str">
            <v>Q27</v>
          </cell>
          <cell r="C1187" t="str">
            <v/>
          </cell>
          <cell r="D1187" t="str">
            <v/>
          </cell>
          <cell r="AH1187">
            <v>5</v>
          </cell>
        </row>
        <row r="1188">
          <cell r="A1188" t="str">
            <v>RXL</v>
          </cell>
          <cell r="B1188" t="str">
            <v>Q13</v>
          </cell>
          <cell r="C1188" t="str">
            <v/>
          </cell>
          <cell r="D1188" t="str">
            <v/>
          </cell>
          <cell r="AH1188">
            <v>4</v>
          </cell>
        </row>
        <row r="1189">
          <cell r="A1189" t="str">
            <v>RXM</v>
          </cell>
          <cell r="B1189" t="str">
            <v>Q24</v>
          </cell>
          <cell r="C1189" t="str">
            <v/>
          </cell>
          <cell r="D1189" t="str">
            <v/>
          </cell>
          <cell r="AH1189" t="str">
            <v/>
          </cell>
        </row>
        <row r="1190">
          <cell r="A1190" t="str">
            <v>RXN</v>
          </cell>
          <cell r="B1190" t="str">
            <v>Q13</v>
          </cell>
          <cell r="C1190" t="str">
            <v/>
          </cell>
          <cell r="D1190" t="str">
            <v/>
          </cell>
          <cell r="AH1190">
            <v>3</v>
          </cell>
        </row>
        <row r="1191">
          <cell r="A1191" t="str">
            <v>RXP</v>
          </cell>
          <cell r="B1191" t="str">
            <v>Q10</v>
          </cell>
          <cell r="C1191" t="str">
            <v/>
          </cell>
          <cell r="D1191" t="str">
            <v/>
          </cell>
          <cell r="AH1191">
            <v>1</v>
          </cell>
        </row>
        <row r="1192">
          <cell r="A1192" t="str">
            <v>RXQ</v>
          </cell>
          <cell r="B1192" t="str">
            <v>Q16</v>
          </cell>
          <cell r="C1192" t="str">
            <v/>
          </cell>
          <cell r="D1192" t="str">
            <v/>
          </cell>
          <cell r="AH1192">
            <v>2</v>
          </cell>
        </row>
        <row r="1193">
          <cell r="A1193" t="str">
            <v>RXR</v>
          </cell>
          <cell r="B1193" t="str">
            <v>Q13</v>
          </cell>
          <cell r="C1193" t="str">
            <v/>
          </cell>
          <cell r="D1193" t="str">
            <v/>
          </cell>
          <cell r="AH1193">
            <v>4</v>
          </cell>
        </row>
        <row r="1194">
          <cell r="A1194" t="str">
            <v>RXT</v>
          </cell>
          <cell r="B1194" t="str">
            <v>Q27</v>
          </cell>
          <cell r="C1194" t="str">
            <v/>
          </cell>
          <cell r="D1194" t="str">
            <v/>
          </cell>
          <cell r="AH1194" t="str">
            <v/>
          </cell>
        </row>
        <row r="1195">
          <cell r="A1195" t="str">
            <v>RXV</v>
          </cell>
          <cell r="B1195" t="str">
            <v>Q14</v>
          </cell>
          <cell r="C1195" t="str">
            <v/>
          </cell>
          <cell r="D1195" t="str">
            <v/>
          </cell>
          <cell r="AH1195" t="str">
            <v/>
          </cell>
        </row>
        <row r="1196">
          <cell r="A1196" t="str">
            <v>RXW</v>
          </cell>
          <cell r="B1196" t="str">
            <v>Q26</v>
          </cell>
          <cell r="C1196" t="str">
            <v/>
          </cell>
          <cell r="D1196" t="str">
            <v/>
          </cell>
          <cell r="AH1196">
            <v>4</v>
          </cell>
        </row>
        <row r="1197">
          <cell r="A1197" t="str">
            <v>RXX</v>
          </cell>
          <cell r="B1197" t="str">
            <v>Q19</v>
          </cell>
          <cell r="C1197" t="str">
            <v/>
          </cell>
          <cell r="D1197" t="str">
            <v/>
          </cell>
          <cell r="AH1197" t="str">
            <v/>
          </cell>
        </row>
        <row r="1198">
          <cell r="A1198" t="str">
            <v>RXY</v>
          </cell>
          <cell r="B1198" t="str">
            <v>Q18</v>
          </cell>
          <cell r="C1198" t="str">
            <v/>
          </cell>
          <cell r="D1198" t="str">
            <v/>
          </cell>
          <cell r="AH1198" t="str">
            <v/>
          </cell>
        </row>
        <row r="1199">
          <cell r="A1199" t="str">
            <v>TAA</v>
          </cell>
          <cell r="B1199" t="str">
            <v>Q14</v>
          </cell>
          <cell r="C1199" t="str">
            <v/>
          </cell>
          <cell r="D1199" t="str">
            <v/>
          </cell>
          <cell r="AH1199" t="str">
            <v/>
          </cell>
        </row>
        <row r="1200">
          <cell r="A1200" t="str">
            <v>TAC</v>
          </cell>
          <cell r="B1200" t="str">
            <v>Q09</v>
          </cell>
          <cell r="C1200" t="str">
            <v/>
          </cell>
          <cell r="D1200" t="str">
            <v/>
          </cell>
          <cell r="AH1200" t="str">
            <v/>
          </cell>
        </row>
        <row r="1201">
          <cell r="A1201" t="str">
            <v>TAD</v>
          </cell>
          <cell r="B1201" t="str">
            <v>Q12</v>
          </cell>
          <cell r="C1201" t="str">
            <v/>
          </cell>
          <cell r="D1201" t="str">
            <v/>
          </cell>
          <cell r="AH1201" t="str">
            <v/>
          </cell>
        </row>
        <row r="1202">
          <cell r="A1202" t="str">
            <v>TAE</v>
          </cell>
          <cell r="B1202" t="str">
            <v>Q14</v>
          </cell>
          <cell r="C1202" t="str">
            <v/>
          </cell>
          <cell r="D1202" t="str">
            <v/>
          </cell>
          <cell r="AH1202" t="str">
            <v/>
          </cell>
        </row>
        <row r="1203">
          <cell r="A1203" t="str">
            <v>TAF</v>
          </cell>
          <cell r="B1203" t="str">
            <v>Q05</v>
          </cell>
          <cell r="C1203" t="str">
            <v/>
          </cell>
          <cell r="D1203" t="str">
            <v/>
          </cell>
          <cell r="AH1203" t="str">
            <v/>
          </cell>
        </row>
        <row r="1204">
          <cell r="A1204" t="str">
            <v>TAG</v>
          </cell>
          <cell r="B1204" t="str">
            <v>Q03</v>
          </cell>
          <cell r="C1204" t="str">
            <v/>
          </cell>
          <cell r="D1204" t="str">
            <v/>
          </cell>
          <cell r="AH1204" t="str">
            <v/>
          </cell>
        </row>
        <row r="1205">
          <cell r="A1205" t="str">
            <v>TAH</v>
          </cell>
          <cell r="B1205" t="str">
            <v>Q23</v>
          </cell>
          <cell r="C1205" t="str">
            <v/>
          </cell>
          <cell r="D1205" t="str">
            <v/>
          </cell>
          <cell r="AH1205" t="str">
            <v/>
          </cell>
        </row>
        <row r="1206">
          <cell r="A1206" t="str">
            <v>TAJ</v>
          </cell>
          <cell r="B1206" t="str">
            <v>Q27</v>
          </cell>
          <cell r="C1206" t="str">
            <v/>
          </cell>
          <cell r="D1206" t="str">
            <v/>
          </cell>
          <cell r="AH1206" t="str">
            <v/>
          </cell>
        </row>
        <row r="1207">
          <cell r="A1207" t="str">
            <v>TAK</v>
          </cell>
          <cell r="B1207" t="str">
            <v>Q07</v>
          </cell>
          <cell r="C1207" t="str">
            <v/>
          </cell>
          <cell r="D1207" t="str">
            <v/>
          </cell>
          <cell r="AH1207" t="str">
            <v/>
          </cell>
        </row>
        <row r="1208">
          <cell r="A1208" t="str">
            <v>TAL</v>
          </cell>
          <cell r="B1208" t="str">
            <v>Q21</v>
          </cell>
          <cell r="C1208" t="str">
            <v/>
          </cell>
          <cell r="D1208" t="str">
            <v/>
          </cell>
          <cell r="AH1208" t="str">
            <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wo"/>
      <sheetName val="Mar06"/>
      <sheetName val="Report"/>
    </sheetNames>
    <sheetDataSet>
      <sheetData sheetId="0" refreshError="1">
        <row r="25">
          <cell r="L25">
            <v>-464</v>
          </cell>
        </row>
      </sheetData>
      <sheetData sheetId="1" refreshError="1"/>
      <sheetData sheetId="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CODE"/>
      <sheetName val="Cascade Detail"/>
      <sheetName val="Budgeting Codes"/>
      <sheetName val="Journal 1"/>
      <sheetName val="Report"/>
      <sheetName val="Exclusions"/>
      <sheetName val="TRU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splits"/>
      <sheetName val="Summary"/>
      <sheetName val="OldPCTs"/>
      <sheetName val="NewPCTs"/>
      <sheetName val="Sheet3"/>
      <sheetName val="Exclusions"/>
      <sheetName val="Policy - Table 1"/>
      <sheetName val="Net WP"/>
    </sheetNames>
    <sheetDataSet>
      <sheetData sheetId="0"/>
      <sheetData sheetId="1"/>
      <sheetData sheetId="2" refreshError="1">
        <row r="3">
          <cell r="E3" t="str">
            <v>5J9</v>
          </cell>
        </row>
        <row r="4">
          <cell r="E4" t="str">
            <v>5ND</v>
          </cell>
        </row>
        <row r="5">
          <cell r="E5" t="str">
            <v>5ND</v>
          </cell>
        </row>
        <row r="6">
          <cell r="E6" t="str">
            <v>5ND</v>
          </cell>
        </row>
        <row r="7">
          <cell r="E7" t="str">
            <v>5ND</v>
          </cell>
        </row>
        <row r="8">
          <cell r="E8" t="str">
            <v>5D9</v>
          </cell>
        </row>
        <row r="9">
          <cell r="E9" t="str">
            <v>5QR</v>
          </cell>
        </row>
        <row r="10">
          <cell r="E10" t="str">
            <v>5KM</v>
          </cell>
        </row>
        <row r="11">
          <cell r="E11" t="str">
            <v>5E1</v>
          </cell>
        </row>
        <row r="12">
          <cell r="E12" t="str">
            <v>5ND</v>
          </cell>
        </row>
        <row r="13">
          <cell r="E13" t="str">
            <v>5KF</v>
          </cell>
        </row>
        <row r="14">
          <cell r="E14" t="str">
            <v>5D7</v>
          </cell>
        </row>
        <row r="15">
          <cell r="E15" t="str">
            <v>5D8</v>
          </cell>
        </row>
        <row r="16">
          <cell r="E16" t="str">
            <v>TAC</v>
          </cell>
        </row>
        <row r="17">
          <cell r="E17" t="str">
            <v>5KG</v>
          </cell>
        </row>
        <row r="18">
          <cell r="E18" t="str">
            <v>5KL</v>
          </cell>
        </row>
        <row r="19">
          <cell r="E19" t="str">
            <v>5NK</v>
          </cell>
        </row>
        <row r="20">
          <cell r="E20" t="str">
            <v>5NK</v>
          </cell>
        </row>
        <row r="21">
          <cell r="E21" t="str">
            <v>5NP</v>
          </cell>
        </row>
        <row r="22">
          <cell r="E22" t="str">
            <v>5NL</v>
          </cell>
        </row>
        <row r="23">
          <cell r="E23" t="str">
            <v>5NN</v>
          </cell>
        </row>
        <row r="24">
          <cell r="E24" t="str">
            <v>5NP</v>
          </cell>
        </row>
        <row r="25">
          <cell r="E25" t="str">
            <v>5NN</v>
          </cell>
        </row>
        <row r="26">
          <cell r="E26" t="str">
            <v>5NM</v>
          </cell>
        </row>
        <row r="27">
          <cell r="E27" t="str">
            <v>5J4</v>
          </cell>
        </row>
        <row r="28">
          <cell r="E28" t="str">
            <v>5NL</v>
          </cell>
        </row>
        <row r="29">
          <cell r="E29" t="str">
            <v>5NL</v>
          </cell>
        </row>
        <row r="30">
          <cell r="E30" t="str">
            <v>5NJ</v>
          </cell>
        </row>
        <row r="31">
          <cell r="E31" t="str">
            <v>5NJ</v>
          </cell>
        </row>
        <row r="32">
          <cell r="E32" t="str">
            <v>5NM</v>
          </cell>
        </row>
        <row r="33">
          <cell r="E33" t="str">
            <v>5J2</v>
          </cell>
        </row>
        <row r="34">
          <cell r="E34" t="str">
            <v>5CC</v>
          </cell>
        </row>
        <row r="35">
          <cell r="E35" t="str">
            <v>5HP</v>
          </cell>
        </row>
        <row r="36">
          <cell r="E36" t="str">
            <v>5NH</v>
          </cell>
        </row>
        <row r="37">
          <cell r="E37" t="str">
            <v>5NE</v>
          </cell>
        </row>
        <row r="38">
          <cell r="E38" t="str">
            <v>5NG</v>
          </cell>
        </row>
        <row r="39">
          <cell r="E39" t="str">
            <v>5NE</v>
          </cell>
        </row>
        <row r="40">
          <cell r="E40" t="str">
            <v>5NF</v>
          </cell>
        </row>
        <row r="41">
          <cell r="E41" t="str">
            <v>5NH</v>
          </cell>
        </row>
        <row r="42">
          <cell r="E42" t="str">
            <v>5NE</v>
          </cell>
        </row>
        <row r="43">
          <cell r="E43" t="str">
            <v>5NG</v>
          </cell>
        </row>
        <row r="44">
          <cell r="E44" t="str">
            <v>5NE</v>
          </cell>
        </row>
        <row r="45">
          <cell r="E45" t="str">
            <v>5NG</v>
          </cell>
        </row>
        <row r="46">
          <cell r="E46" t="str">
            <v>5NF</v>
          </cell>
        </row>
        <row r="47">
          <cell r="E47" t="str">
            <v>5HG</v>
          </cell>
        </row>
        <row r="48">
          <cell r="E48" t="str">
            <v>5HQ</v>
          </cell>
        </row>
        <row r="49">
          <cell r="E49" t="str">
            <v>5JX</v>
          </cell>
        </row>
        <row r="50">
          <cell r="E50" t="str">
            <v>5NT</v>
          </cell>
        </row>
        <row r="51">
          <cell r="E51" t="str">
            <v>5NQ</v>
          </cell>
        </row>
        <row r="52">
          <cell r="E52" t="str">
            <v>5NT</v>
          </cell>
        </row>
        <row r="53">
          <cell r="E53" t="str">
            <v>5J5</v>
          </cell>
        </row>
        <row r="54">
          <cell r="E54" t="str">
            <v>5NQ</v>
          </cell>
        </row>
        <row r="55">
          <cell r="E55" t="str">
            <v>5F5</v>
          </cell>
        </row>
        <row r="56">
          <cell r="E56" t="str">
            <v>5NT</v>
          </cell>
        </row>
        <row r="57">
          <cell r="E57" t="str">
            <v>5F7</v>
          </cell>
        </row>
        <row r="58">
          <cell r="E58" t="str">
            <v>5LH</v>
          </cell>
        </row>
        <row r="59">
          <cell r="E59" t="str">
            <v>5NR</v>
          </cell>
        </row>
        <row r="60">
          <cell r="E60" t="str">
            <v>5NR</v>
          </cell>
        </row>
        <row r="61">
          <cell r="E61" t="str">
            <v>5NV</v>
          </cell>
        </row>
        <row r="62">
          <cell r="E62" t="str">
            <v>5NW</v>
          </cell>
        </row>
        <row r="63">
          <cell r="E63" t="str">
            <v>5NX</v>
          </cell>
        </row>
        <row r="64">
          <cell r="E64" t="str">
            <v>5NV</v>
          </cell>
        </row>
        <row r="65">
          <cell r="E65" t="str">
            <v>5AN</v>
          </cell>
        </row>
        <row r="66">
          <cell r="E66" t="str">
            <v>5EF</v>
          </cell>
        </row>
        <row r="67">
          <cell r="E67" t="str">
            <v>5NV</v>
          </cell>
        </row>
        <row r="68">
          <cell r="E68" t="str">
            <v>5NV</v>
          </cell>
        </row>
        <row r="69">
          <cell r="E69" t="str">
            <v>5NX</v>
          </cell>
        </row>
        <row r="70">
          <cell r="E70" t="str">
            <v>5NW</v>
          </cell>
        </row>
        <row r="71">
          <cell r="E71" t="str">
            <v>5JE</v>
          </cell>
        </row>
        <row r="72">
          <cell r="E72" t="str">
            <v>5N5</v>
          </cell>
        </row>
        <row r="73">
          <cell r="E73" t="str">
            <v>5N5</v>
          </cell>
        </row>
        <row r="74">
          <cell r="E74" t="str">
            <v>5N5</v>
          </cell>
        </row>
        <row r="75">
          <cell r="E75" t="str">
            <v>5N4</v>
          </cell>
        </row>
        <row r="76">
          <cell r="E76" t="str">
            <v>5H8</v>
          </cell>
        </row>
        <row r="77">
          <cell r="E77" t="str">
            <v>5N4</v>
          </cell>
        </row>
        <row r="78">
          <cell r="E78" t="str">
            <v>5N4</v>
          </cell>
        </row>
        <row r="79">
          <cell r="E79" t="str">
            <v>5N4</v>
          </cell>
        </row>
        <row r="80">
          <cell r="E80" t="str">
            <v>5NY</v>
          </cell>
        </row>
        <row r="81">
          <cell r="E81" t="str">
            <v>5NY</v>
          </cell>
        </row>
        <row r="82">
          <cell r="E82" t="str">
            <v>5NY</v>
          </cell>
        </row>
        <row r="83">
          <cell r="E83" t="str">
            <v>5J6</v>
          </cell>
        </row>
        <row r="84">
          <cell r="E84" t="str">
            <v>5N1</v>
          </cell>
        </row>
        <row r="85">
          <cell r="E85" t="str">
            <v>5N3</v>
          </cell>
        </row>
        <row r="86">
          <cell r="E86" t="str">
            <v>5N2</v>
          </cell>
        </row>
        <row r="87">
          <cell r="E87" t="str">
            <v>5N1</v>
          </cell>
        </row>
        <row r="88">
          <cell r="E88" t="str">
            <v>5N1</v>
          </cell>
        </row>
        <row r="89">
          <cell r="E89" t="str">
            <v>5N1</v>
          </cell>
        </row>
        <row r="90">
          <cell r="E90" t="str">
            <v>5NY</v>
          </cell>
        </row>
        <row r="91">
          <cell r="E91" t="str">
            <v>5N2</v>
          </cell>
        </row>
        <row r="92">
          <cell r="E92" t="str">
            <v>5N2</v>
          </cell>
        </row>
        <row r="93">
          <cell r="E93" t="str">
            <v>5N1</v>
          </cell>
        </row>
        <row r="94">
          <cell r="E94" t="str">
            <v>5N3</v>
          </cell>
        </row>
        <row r="95">
          <cell r="E95" t="str">
            <v>5PA</v>
          </cell>
        </row>
        <row r="96">
          <cell r="E96" t="str">
            <v>5PD</v>
          </cell>
        </row>
        <row r="97">
          <cell r="E97" t="str">
            <v>5PC</v>
          </cell>
        </row>
        <row r="98">
          <cell r="E98" t="str">
            <v>5PA</v>
          </cell>
        </row>
        <row r="99">
          <cell r="E99" t="str">
            <v>5PC</v>
          </cell>
        </row>
        <row r="100">
          <cell r="E100" t="str">
            <v>5PA</v>
          </cell>
        </row>
        <row r="101">
          <cell r="E101" t="str">
            <v>5PD</v>
          </cell>
        </row>
        <row r="102">
          <cell r="E102" t="str">
            <v>5PD</v>
          </cell>
        </row>
        <row r="103">
          <cell r="E103" t="str">
            <v>5PA</v>
          </cell>
        </row>
        <row r="104">
          <cell r="E104" t="str">
            <v>5N6</v>
          </cell>
        </row>
        <row r="105">
          <cell r="E105" t="str">
            <v>5N8</v>
          </cell>
        </row>
        <row r="106">
          <cell r="E106" t="str">
            <v>5ET</v>
          </cell>
        </row>
        <row r="107">
          <cell r="E107" t="str">
            <v>5N8</v>
          </cell>
        </row>
        <row r="108">
          <cell r="E108" t="str">
            <v>5N7</v>
          </cell>
        </row>
        <row r="109">
          <cell r="E109" t="str">
            <v>5N6</v>
          </cell>
        </row>
        <row r="110">
          <cell r="E110" t="str">
            <v>5N6</v>
          </cell>
        </row>
        <row r="111">
          <cell r="E111" t="str">
            <v>5N9</v>
          </cell>
        </row>
        <row r="112">
          <cell r="E112" t="str">
            <v>5N6</v>
          </cell>
        </row>
        <row r="113">
          <cell r="E113" t="str">
            <v>5N8</v>
          </cell>
        </row>
        <row r="114">
          <cell r="E114" t="str">
            <v>5N7</v>
          </cell>
        </row>
        <row r="115">
          <cell r="E115" t="str">
            <v>5N6</v>
          </cell>
        </row>
        <row r="116">
          <cell r="E116" t="str">
            <v>5N9</v>
          </cell>
        </row>
        <row r="117">
          <cell r="E117" t="str">
            <v>5N8</v>
          </cell>
        </row>
        <row r="118">
          <cell r="E118" t="str">
            <v>5N8</v>
          </cell>
        </row>
        <row r="119">
          <cell r="E119" t="str">
            <v>5N6</v>
          </cell>
        </row>
        <row r="120">
          <cell r="E120" t="str">
            <v>5EM</v>
          </cell>
        </row>
        <row r="121">
          <cell r="E121" t="str">
            <v>5N8</v>
          </cell>
        </row>
        <row r="122">
          <cell r="E122" t="str">
            <v>5N9</v>
          </cell>
        </row>
        <row r="123">
          <cell r="E123" t="str">
            <v>5PE</v>
          </cell>
        </row>
        <row r="124">
          <cell r="E124" t="str">
            <v>5PE</v>
          </cell>
        </row>
        <row r="125">
          <cell r="E125" t="str">
            <v>5PG</v>
          </cell>
        </row>
        <row r="126">
          <cell r="E126" t="str">
            <v>5MX</v>
          </cell>
        </row>
        <row r="127">
          <cell r="E127" t="str">
            <v>5PG</v>
          </cell>
        </row>
        <row r="128">
          <cell r="E128" t="str">
            <v>5PF</v>
          </cell>
        </row>
        <row r="129">
          <cell r="E129" t="str">
            <v>5PF</v>
          </cell>
        </row>
        <row r="130">
          <cell r="E130" t="str">
            <v>TAM</v>
          </cell>
        </row>
        <row r="131">
          <cell r="E131" t="str">
            <v>5M1</v>
          </cell>
        </row>
        <row r="132">
          <cell r="E132" t="str">
            <v>5M3</v>
          </cell>
        </row>
        <row r="133">
          <cell r="E133" t="str">
            <v>5PF</v>
          </cell>
        </row>
        <row r="134">
          <cell r="E134" t="str">
            <v>5MV</v>
          </cell>
        </row>
        <row r="135">
          <cell r="E135" t="str">
            <v>5PK</v>
          </cell>
        </row>
        <row r="136">
          <cell r="E136" t="str">
            <v>5PK</v>
          </cell>
        </row>
        <row r="137">
          <cell r="E137" t="str">
            <v>5PK</v>
          </cell>
        </row>
        <row r="138">
          <cell r="E138" t="str">
            <v>5PH</v>
          </cell>
        </row>
        <row r="139">
          <cell r="E139" t="str">
            <v>5PJ</v>
          </cell>
        </row>
        <row r="140">
          <cell r="E140" t="str">
            <v>5M2</v>
          </cell>
        </row>
        <row r="141">
          <cell r="E141" t="str">
            <v>5PJ</v>
          </cell>
        </row>
        <row r="142">
          <cell r="E142" t="str">
            <v>5PK</v>
          </cell>
        </row>
        <row r="143">
          <cell r="E143" t="str">
            <v>5PH</v>
          </cell>
        </row>
        <row r="144">
          <cell r="E144" t="str">
            <v>5MK</v>
          </cell>
        </row>
        <row r="145">
          <cell r="E145" t="str">
            <v>5MD</v>
          </cell>
        </row>
        <row r="146">
          <cell r="E146" t="str">
            <v>5CN</v>
          </cell>
        </row>
        <row r="147">
          <cell r="E147" t="str">
            <v>5PM</v>
          </cell>
        </row>
        <row r="148">
          <cell r="E148" t="str">
            <v>5PL</v>
          </cell>
        </row>
        <row r="149">
          <cell r="E149" t="str">
            <v>5PM</v>
          </cell>
        </row>
        <row r="150">
          <cell r="E150" t="str">
            <v>5PM</v>
          </cell>
        </row>
        <row r="151">
          <cell r="E151" t="str">
            <v>5PL</v>
          </cell>
        </row>
        <row r="152">
          <cell r="E152" t="str">
            <v>5PL</v>
          </cell>
        </row>
        <row r="153">
          <cell r="E153" t="str">
            <v>5P2</v>
          </cell>
        </row>
        <row r="154">
          <cell r="E154" t="str">
            <v>5P2</v>
          </cell>
        </row>
        <row r="155">
          <cell r="E155" t="str">
            <v>5P4</v>
          </cell>
        </row>
        <row r="156">
          <cell r="E156" t="str">
            <v>5P4</v>
          </cell>
        </row>
        <row r="157">
          <cell r="E157" t="str">
            <v>5GC</v>
          </cell>
        </row>
        <row r="158">
          <cell r="E158" t="str">
            <v>5P3</v>
          </cell>
        </row>
        <row r="159">
          <cell r="E159" t="str">
            <v>5P3</v>
          </cell>
        </row>
        <row r="160">
          <cell r="E160" t="str">
            <v>5P3</v>
          </cell>
        </row>
        <row r="161">
          <cell r="E161" t="str">
            <v>5P4</v>
          </cell>
        </row>
        <row r="162">
          <cell r="E162" t="str">
            <v>5P4</v>
          </cell>
        </row>
        <row r="163">
          <cell r="E163" t="str">
            <v>5P3</v>
          </cell>
        </row>
        <row r="164">
          <cell r="E164" t="str">
            <v>5PY</v>
          </cell>
        </row>
        <row r="165">
          <cell r="E165" t="str">
            <v>5PY</v>
          </cell>
        </row>
        <row r="166">
          <cell r="E166" t="str">
            <v>5P1</v>
          </cell>
        </row>
        <row r="167">
          <cell r="E167" t="str">
            <v>5PX</v>
          </cell>
        </row>
        <row r="168">
          <cell r="E168" t="str">
            <v>5PW</v>
          </cell>
        </row>
        <row r="169">
          <cell r="E169" t="str">
            <v>5PV</v>
          </cell>
        </row>
        <row r="170">
          <cell r="E170" t="str">
            <v>5PV</v>
          </cell>
        </row>
        <row r="171">
          <cell r="E171" t="str">
            <v>5PX</v>
          </cell>
        </row>
        <row r="172">
          <cell r="E172" t="str">
            <v>5P1</v>
          </cell>
        </row>
        <row r="173">
          <cell r="E173" t="str">
            <v>5PW</v>
          </cell>
        </row>
        <row r="174">
          <cell r="E174" t="str">
            <v>5PY</v>
          </cell>
        </row>
        <row r="175">
          <cell r="E175" t="str">
            <v>5PV</v>
          </cell>
        </row>
        <row r="176">
          <cell r="E176" t="str">
            <v>5PX</v>
          </cell>
        </row>
        <row r="177">
          <cell r="E177" t="str">
            <v>5PQ</v>
          </cell>
        </row>
        <row r="178">
          <cell r="E178" t="str">
            <v>5PP</v>
          </cell>
        </row>
        <row r="179">
          <cell r="E179" t="str">
            <v>5PT</v>
          </cell>
        </row>
        <row r="180">
          <cell r="E180" t="str">
            <v>5PP</v>
          </cell>
        </row>
        <row r="181">
          <cell r="E181" t="str">
            <v>5PR</v>
          </cell>
        </row>
        <row r="182">
          <cell r="E182" t="str">
            <v>5PP</v>
          </cell>
        </row>
        <row r="183">
          <cell r="E183" t="str">
            <v>5PT</v>
          </cell>
        </row>
        <row r="184">
          <cell r="E184" t="str">
            <v>5PQ</v>
          </cell>
        </row>
        <row r="185">
          <cell r="E185" t="str">
            <v>5PN</v>
          </cell>
        </row>
        <row r="186">
          <cell r="E186" t="str">
            <v>5PQ</v>
          </cell>
        </row>
        <row r="187">
          <cell r="E187" t="str">
            <v>5PP</v>
          </cell>
        </row>
        <row r="188">
          <cell r="E188" t="str">
            <v>5PP</v>
          </cell>
        </row>
        <row r="189">
          <cell r="E189" t="str">
            <v>5PQ</v>
          </cell>
        </row>
        <row r="190">
          <cell r="E190" t="str">
            <v>5PT</v>
          </cell>
        </row>
        <row r="191">
          <cell r="E191" t="str">
            <v>5PT</v>
          </cell>
        </row>
        <row r="192">
          <cell r="E192" t="str">
            <v>5PR</v>
          </cell>
        </row>
        <row r="193">
          <cell r="E193" t="str">
            <v>5PQ</v>
          </cell>
        </row>
        <row r="194">
          <cell r="E194" t="str">
            <v>5A9</v>
          </cell>
        </row>
        <row r="195">
          <cell r="E195" t="str">
            <v>5K7</v>
          </cell>
        </row>
        <row r="196">
          <cell r="E196" t="str">
            <v>5C1</v>
          </cell>
        </row>
        <row r="197">
          <cell r="E197" t="str">
            <v>5C9</v>
          </cell>
        </row>
        <row r="198">
          <cell r="E198" t="str">
            <v>5K8</v>
          </cell>
        </row>
        <row r="199">
          <cell r="E199" t="str">
            <v>5C2</v>
          </cell>
        </row>
        <row r="200">
          <cell r="E200" t="str">
            <v>5C3</v>
          </cell>
        </row>
        <row r="201">
          <cell r="E201" t="str">
            <v>5A4</v>
          </cell>
        </row>
        <row r="202">
          <cell r="E202" t="str">
            <v>5C5</v>
          </cell>
        </row>
        <row r="203">
          <cell r="E203" t="str">
            <v>5NA</v>
          </cell>
        </row>
        <row r="204">
          <cell r="E204" t="str">
            <v>5C4</v>
          </cell>
        </row>
        <row r="205">
          <cell r="E205" t="str">
            <v>5NC</v>
          </cell>
        </row>
        <row r="206">
          <cell r="E206" t="str">
            <v>5K5</v>
          </cell>
        </row>
        <row r="207">
          <cell r="E207" t="str">
            <v>5HX</v>
          </cell>
        </row>
        <row r="208">
          <cell r="E208" t="str">
            <v>5H1</v>
          </cell>
        </row>
        <row r="209">
          <cell r="E209" t="str">
            <v>5K6</v>
          </cell>
        </row>
        <row r="210">
          <cell r="E210" t="str">
            <v>5AT</v>
          </cell>
        </row>
        <row r="211">
          <cell r="E211" t="str">
            <v>5HY</v>
          </cell>
        </row>
        <row r="212">
          <cell r="E212" t="str">
            <v>5LA</v>
          </cell>
        </row>
        <row r="213">
          <cell r="E213" t="str">
            <v>5LC</v>
          </cell>
        </row>
        <row r="214">
          <cell r="E214" t="str">
            <v>TAK</v>
          </cell>
        </row>
        <row r="215">
          <cell r="E215" t="str">
            <v>5A7</v>
          </cell>
        </row>
        <row r="216">
          <cell r="E216" t="str">
            <v>5A8</v>
          </cell>
        </row>
        <row r="217">
          <cell r="E217" t="str">
            <v>5LD</v>
          </cell>
        </row>
        <row r="218">
          <cell r="E218" t="str">
            <v>5LF</v>
          </cell>
        </row>
        <row r="219">
          <cell r="E219" t="str">
            <v>5LE</v>
          </cell>
        </row>
        <row r="220">
          <cell r="E220" t="str">
            <v>5K9</v>
          </cell>
        </row>
        <row r="221">
          <cell r="E221" t="str">
            <v>5A5</v>
          </cell>
        </row>
        <row r="222">
          <cell r="E222" t="str">
            <v>5M6</v>
          </cell>
        </row>
        <row r="223">
          <cell r="E223" t="str">
            <v>5M7</v>
          </cell>
        </row>
        <row r="224">
          <cell r="E224" t="str">
            <v>5LG</v>
          </cell>
        </row>
        <row r="225">
          <cell r="E225" t="str">
            <v>5QC</v>
          </cell>
        </row>
        <row r="226">
          <cell r="E226" t="str">
            <v>5QC</v>
          </cell>
        </row>
        <row r="227">
          <cell r="E227" t="str">
            <v>5QC</v>
          </cell>
        </row>
        <row r="228">
          <cell r="E228" t="str">
            <v>5QC</v>
          </cell>
        </row>
        <row r="229">
          <cell r="E229" t="str">
            <v>5QT</v>
          </cell>
        </row>
        <row r="230">
          <cell r="E230" t="str">
            <v>5QC</v>
          </cell>
        </row>
        <row r="231">
          <cell r="E231" t="str">
            <v>5QC</v>
          </cell>
        </row>
        <row r="232">
          <cell r="E232" t="str">
            <v>5QC</v>
          </cell>
        </row>
        <row r="233">
          <cell r="E233" t="str">
            <v>5FE</v>
          </cell>
        </row>
        <row r="234">
          <cell r="E234" t="str">
            <v>5L1</v>
          </cell>
        </row>
        <row r="235">
          <cell r="E235" t="str">
            <v>5QA</v>
          </cell>
        </row>
        <row r="236">
          <cell r="E236" t="str">
            <v>5QA</v>
          </cell>
        </row>
        <row r="237">
          <cell r="E237" t="str">
            <v>5P9</v>
          </cell>
        </row>
        <row r="238">
          <cell r="E238" t="str">
            <v>5QA</v>
          </cell>
        </row>
        <row r="239">
          <cell r="E239" t="str">
            <v>5P9</v>
          </cell>
        </row>
        <row r="240">
          <cell r="E240" t="str">
            <v>5L3</v>
          </cell>
        </row>
        <row r="241">
          <cell r="E241" t="str">
            <v>5QA</v>
          </cell>
        </row>
        <row r="242">
          <cell r="E242" t="str">
            <v>5P9</v>
          </cell>
        </row>
        <row r="243">
          <cell r="E243" t="str">
            <v>5QA</v>
          </cell>
        </row>
        <row r="244">
          <cell r="E244" t="str">
            <v>5P6</v>
          </cell>
        </row>
        <row r="245">
          <cell r="E245" t="str">
            <v>5P8</v>
          </cell>
        </row>
        <row r="246">
          <cell r="E246" t="str">
            <v>5LQ</v>
          </cell>
        </row>
        <row r="247">
          <cell r="E247" t="str">
            <v>5P6</v>
          </cell>
        </row>
        <row r="248">
          <cell r="E248" t="str">
            <v>5P5</v>
          </cell>
        </row>
        <row r="249">
          <cell r="E249" t="str">
            <v>5P5</v>
          </cell>
        </row>
        <row r="250">
          <cell r="E250" t="str">
            <v>5P7</v>
          </cell>
        </row>
        <row r="251">
          <cell r="E251" t="str">
            <v>5P5</v>
          </cell>
        </row>
        <row r="252">
          <cell r="E252" t="str">
            <v>5P8</v>
          </cell>
        </row>
        <row r="253">
          <cell r="E253" t="str">
            <v>5P6</v>
          </cell>
        </row>
        <row r="254">
          <cell r="E254" t="str">
            <v>5P6</v>
          </cell>
        </row>
        <row r="255">
          <cell r="E255" t="str">
            <v>5P5</v>
          </cell>
        </row>
        <row r="256">
          <cell r="E256" t="str">
            <v>5P5</v>
          </cell>
        </row>
        <row r="257">
          <cell r="E257" t="str">
            <v>5P7</v>
          </cell>
        </row>
        <row r="258">
          <cell r="E258" t="str">
            <v>5P6</v>
          </cell>
        </row>
        <row r="259">
          <cell r="E259" t="str">
            <v>5QG</v>
          </cell>
        </row>
        <row r="260">
          <cell r="E260" t="str">
            <v>5PD</v>
          </cell>
        </row>
        <row r="261">
          <cell r="E261" t="str">
            <v>5QD</v>
          </cell>
        </row>
        <row r="262">
          <cell r="E262" t="str">
            <v>5CQ</v>
          </cell>
        </row>
        <row r="263">
          <cell r="E263" t="str">
            <v>5QF</v>
          </cell>
        </row>
        <row r="264">
          <cell r="E264" t="str">
            <v>5QE</v>
          </cell>
        </row>
        <row r="265">
          <cell r="E265" t="str">
            <v>5QE</v>
          </cell>
        </row>
        <row r="266">
          <cell r="E266" t="str">
            <v>5QF</v>
          </cell>
        </row>
        <row r="267">
          <cell r="E267" t="str">
            <v>5QG</v>
          </cell>
        </row>
        <row r="268">
          <cell r="E268" t="str">
            <v>5QE</v>
          </cell>
        </row>
        <row r="269">
          <cell r="E269" t="str">
            <v>5QE</v>
          </cell>
        </row>
        <row r="270">
          <cell r="E270" t="str">
            <v>5QD</v>
          </cell>
        </row>
        <row r="271">
          <cell r="E271" t="str">
            <v>5QG</v>
          </cell>
        </row>
        <row r="272">
          <cell r="E272" t="str">
            <v>5QF</v>
          </cell>
        </row>
        <row r="273">
          <cell r="E273" t="str">
            <v>5QD</v>
          </cell>
        </row>
        <row r="274">
          <cell r="E274" t="str">
            <v>5FL</v>
          </cell>
        </row>
        <row r="275">
          <cell r="E275" t="str">
            <v>5QJ</v>
          </cell>
        </row>
        <row r="276">
          <cell r="E276" t="str">
            <v>5QJ</v>
          </cell>
        </row>
        <row r="277">
          <cell r="E277" t="str">
            <v>5QH</v>
          </cell>
        </row>
        <row r="278">
          <cell r="E278" t="str">
            <v>5QH</v>
          </cell>
        </row>
        <row r="279">
          <cell r="E279" t="str">
            <v>5QK</v>
          </cell>
        </row>
        <row r="280">
          <cell r="E280" t="str">
            <v>5M8</v>
          </cell>
        </row>
        <row r="281">
          <cell r="E281" t="str">
            <v>5A3</v>
          </cell>
        </row>
        <row r="282">
          <cell r="E282" t="str">
            <v>5QK</v>
          </cell>
        </row>
        <row r="283">
          <cell r="E283" t="str">
            <v>5K3</v>
          </cell>
        </row>
        <row r="284">
          <cell r="E284" t="str">
            <v>5QH</v>
          </cell>
        </row>
        <row r="285">
          <cell r="E285" t="str">
            <v>5QK</v>
          </cell>
        </row>
        <row r="286">
          <cell r="E286" t="str">
            <v>5QN</v>
          </cell>
        </row>
        <row r="287">
          <cell r="E287" t="str">
            <v>5QL</v>
          </cell>
        </row>
        <row r="288">
          <cell r="E288" t="str">
            <v>5QM</v>
          </cell>
        </row>
        <row r="289">
          <cell r="E289" t="str">
            <v>5QN</v>
          </cell>
        </row>
        <row r="290">
          <cell r="E290" t="str">
            <v>5QL</v>
          </cell>
        </row>
        <row r="291">
          <cell r="E291" t="str">
            <v>5QM</v>
          </cell>
        </row>
        <row r="292">
          <cell r="E292" t="str">
            <v>5QL</v>
          </cell>
        </row>
        <row r="293">
          <cell r="E293" t="str">
            <v>5QM</v>
          </cell>
        </row>
        <row r="294">
          <cell r="E294" t="str">
            <v>5QL</v>
          </cell>
        </row>
        <row r="295">
          <cell r="E295" t="str">
            <v>5QP</v>
          </cell>
        </row>
        <row r="296">
          <cell r="E296" t="str">
            <v>5QQ</v>
          </cell>
        </row>
        <row r="297">
          <cell r="E297" t="str">
            <v>5QQ</v>
          </cell>
        </row>
        <row r="298">
          <cell r="E298" t="str">
            <v>5QQ</v>
          </cell>
        </row>
        <row r="299">
          <cell r="E299" t="str">
            <v>5QP</v>
          </cell>
        </row>
        <row r="300">
          <cell r="E300" t="str">
            <v>5QQ</v>
          </cell>
        </row>
        <row r="301">
          <cell r="E301" t="str">
            <v>5F1</v>
          </cell>
        </row>
        <row r="302">
          <cell r="E302" t="str">
            <v>5QQ</v>
          </cell>
        </row>
        <row r="303">
          <cell r="E303" t="str">
            <v>5QQ</v>
          </cell>
        </row>
        <row r="304">
          <cell r="E304" t="str">
            <v>TAL</v>
          </cell>
        </row>
        <row r="305">
          <cell r="E305" t="str">
            <v>5QP</v>
          </cell>
        </row>
        <row r="308">
          <cell r="E308" t="str">
            <v>5QR</v>
          </cell>
        </row>
        <row r="309">
          <cell r="E309" t="str">
            <v>5NF</v>
          </cell>
        </row>
        <row r="310">
          <cell r="E310" t="str">
            <v>5NH</v>
          </cell>
        </row>
        <row r="311">
          <cell r="E311" t="str">
            <v>5PD</v>
          </cell>
        </row>
        <row r="312">
          <cell r="E312" t="str">
            <v>5QE</v>
          </cell>
        </row>
        <row r="313">
          <cell r="E313" t="str">
            <v>5PN</v>
          </cell>
        </row>
      </sheetData>
      <sheetData sheetId="3"/>
      <sheetData sheetId="4"/>
      <sheetData sheetId="5" refreshError="1"/>
      <sheetData sheetId="6" refreshError="1"/>
      <sheetData sheetId="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Title Page"/>
      <sheetName val="2. Estimate &amp; Budgets Controls"/>
      <sheetName val="3a. DH CB Cascade Schedule"/>
      <sheetName val="3b. NHS Cascade Schedule"/>
      <sheetName val="3c. Group Cascade Schedule"/>
      <sheetName val="4. Cascade Coding"/>
      <sheetName val="5. Issues"/>
      <sheetName val="Overall Dispo"/>
      <sheetName val="2. Overall Dispo"/>
      <sheetName val="DHF Cascade Coding"/>
      <sheetName val="Int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s>
    <sheetDataSet>
      <sheetData sheetId="0" refreshError="1"/>
      <sheetData sheetId="1" refreshError="1"/>
      <sheetData sheetId="2" refreshError="1"/>
      <sheetData sheetId="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8.5a"/>
      <sheetName val="Interactive inputs &amp; results"/>
      <sheetName val="Baseline WF scenarios"/>
      <sheetName val="NHSLA02 - Commentary"/>
      <sheetName val="NHSLA04 - I&amp;E Budget Profile"/>
    </sheetNames>
    <sheetDataSet>
      <sheetData sheetId="0" refreshError="1"/>
      <sheetData sheetId="1" refreshError="1"/>
      <sheetData sheetId="2" refreshError="1"/>
      <sheetData sheetId="3" refreshError="1"/>
      <sheetData sheetId="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Mod_Struct"/>
      <sheetName val="Sheet Index"/>
      <sheetName val="Control"/>
      <sheetName val="I_Incme (Base)"/>
      <sheetName val="I_Cost (Base)"/>
      <sheetName val="I_SDev1"/>
      <sheetName val="I_SDev2"/>
      <sheetName val="I_SDev3"/>
      <sheetName val="I_SDev4"/>
      <sheetName val="I_SDev5"/>
      <sheetName val="I_PFI"/>
      <sheetName val="I_PFI (Memo)"/>
      <sheetName val="I_CIP"/>
      <sheetName val="I_Infl"/>
      <sheetName val="I_Budgt per"/>
      <sheetName val="I_BSHist"/>
      <sheetName val="I_BSFor"/>
      <sheetName val="S_Activity(Base)"/>
      <sheetName val="S_Input"/>
      <sheetName val="I_NE"/>
      <sheetName val="C_I&amp;E_real"/>
      <sheetName val="C_I&amp;E_nom"/>
      <sheetName val="C_Cash"/>
      <sheetName val="O_FS"/>
      <sheetName val="C_BS"/>
      <sheetName val="O_Bridge"/>
      <sheetName val="O_KPI"/>
      <sheetName val="O_Rating"/>
      <sheetName val="O_Sumry"/>
      <sheetName val="O_BCharts"/>
      <sheetName val="O_Charts"/>
      <sheetName val="Global"/>
      <sheetName val="Settings"/>
      <sheetName val="Estates Bids"/>
      <sheetName val="NAO Cost of Capital Calc"/>
      <sheetName val="WORKSHEET"/>
      <sheetName val="Intr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sheetData sheetId="34" refreshError="1"/>
      <sheetData sheetId="35" refreshError="1"/>
      <sheetData sheetId="36" refreshError="1"/>
      <sheetData sheetId="3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Range"/>
      <sheetName val="Data"/>
      <sheetName val="Mapping"/>
      <sheetName val="summary"/>
      <sheetName val="Estates Bids"/>
      <sheetName val="Mar06"/>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SHA Scatter"/>
      <sheetName val="PCP SHA Scatter"/>
      <sheetName val="T3"/>
      <sheetName val="Population"/>
      <sheetName val="SHA Lookup"/>
      <sheetName val="Data"/>
      <sheetName val="two"/>
      <sheetName val="By C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otal - HRGs"/>
      <sheetName val="Total - OPATT"/>
      <sheetName val="Total - Other Currencies"/>
      <sheetName val="TEI"/>
      <sheetName val="TEIXS"/>
      <sheetName val="TNEI_L"/>
      <sheetName val="TNEI_L_XS"/>
      <sheetName val="TNEI_S"/>
      <sheetName val="TDC"/>
      <sheetName val="TCLFUSFF"/>
      <sheetName val="TCLFASFF"/>
      <sheetName val="TCLFUSNFF"/>
      <sheetName val="TCLFASNFF"/>
      <sheetName val="TCLFUMFF"/>
      <sheetName val="TCLFAMFF"/>
      <sheetName val="TCLFUMNFF"/>
      <sheetName val="TCLFAMNFF"/>
      <sheetName val="TNCLFUSFF"/>
      <sheetName val="TNCLFASFF"/>
      <sheetName val="TNCLFUSNFF"/>
      <sheetName val="TNCLFASNFF"/>
      <sheetName val="TNCLFUMFF"/>
      <sheetName val="TNCLFAMFF"/>
      <sheetName val="TNCLFUMNFF"/>
      <sheetName val="TNCLFAMNFF"/>
      <sheetName val="TOPROC"/>
      <sheetName val="TAandEMSAD"/>
      <sheetName val="TAandEMSNA"/>
      <sheetName val="TAandEMinAD"/>
      <sheetName val="TAandEMinNA"/>
      <sheetName val="TAandEWiCAD"/>
      <sheetName val="TAandEWiCNA"/>
      <sheetName val="TNon24HRDEPAD"/>
      <sheetName val="TNon24HRDEPNA"/>
      <sheetName val="TAUDHA"/>
      <sheetName val="TAUDF"/>
      <sheetName val="TAUDR"/>
      <sheetName val="TAUDNS"/>
      <sheetName val="TDCRA"/>
      <sheetName val="TDCFRAD"/>
      <sheetName val="TDADS"/>
      <sheetName val="TDAPS"/>
      <sheetName val="TCORCU"/>
      <sheetName val="THAH"/>
      <sheetName val="TCCSALBICU"/>
      <sheetName val="TCCSALCCU"/>
      <sheetName val="TCCSALSIICU"/>
      <sheetName val="TCCSNEO_BEDDAY"/>
      <sheetName val="TCCSNEO_ADM"/>
      <sheetName val="TCCSPD_BEDDAY"/>
      <sheetName val="TCCSPD_ADM"/>
      <sheetName val="TCCSOUTRS"/>
      <sheetName val="TCFIP"/>
      <sheetName val="TCFIP5"/>
      <sheetName val="TCHEMTHPY_PROC_IP"/>
      <sheetName val="TCHEMTHPY_PROC_DCRDN"/>
      <sheetName val="TCHEMTHPY_PROC_OP"/>
      <sheetName val="TCHEMTHPY_PROC_Oth"/>
      <sheetName val="TCHEMTHPY_DEL_DCRDN"/>
      <sheetName val="TCHEMTHPY_DEL_OP"/>
      <sheetName val="TCHEMTHPY_DEL_Oth"/>
      <sheetName val="TCHEMTHPY_SDA_DCRDN"/>
      <sheetName val="TCHEMTHPY_SDA_OP"/>
      <sheetName val="THICOSTDRUGS_APC"/>
      <sheetName val="THICOSTDRUGS_OP"/>
      <sheetName val="THICOSTDRUGS_Oth"/>
      <sheetName val="TDIAGIM_OP"/>
      <sheetName val="TDIAGIM_Oth"/>
      <sheetName val="TDIAGIM_DA"/>
      <sheetName val="TRADTHPY_IP"/>
      <sheetName val="TRADTHPY_PLAN_DCRDN"/>
      <sheetName val="TRADTHPY_PLAN_OP"/>
      <sheetName val="TRADTHPY_PLAN_Oth"/>
      <sheetName val="TRADTHPY_TREAT_DCRDN"/>
      <sheetName val="TRADTHPY_TREAT_OP"/>
      <sheetName val="TRADTHPY_TREAT_Oth"/>
      <sheetName val="TREHAB_CSRS_LEVEL_1_ATT_APC"/>
      <sheetName val="TREHAB_CSRS_LEVEL_1_ATT_OP"/>
      <sheetName val="TREHAB_CSRS_LEVEL_1_ATT_Oth"/>
      <sheetName val="TREHAB_SRS_LEVEL_2_ATT_APC"/>
      <sheetName val="TREHAB_SRS_LEVEL_2_ATT_OP"/>
      <sheetName val="TREHAB_SRS_LEVEL_2_ATT_Oth"/>
      <sheetName val="TREHAB_NSRS_ATT_APC"/>
      <sheetName val="TREHAB_NSRS_ATT_OP"/>
      <sheetName val="TREHAB_CSRS_LEVEL_1_BEDDAY_APC"/>
      <sheetName val="TREHAB_CSRS_LEVEL_1_BEDDAY_Oth"/>
      <sheetName val="TREHAB_SRS_LEVEL_2_BEDDAY_APC"/>
      <sheetName val="TREHAB_SRS_LEVEL_2_BEDDAY_Oth"/>
      <sheetName val="TREHAB_NSRS_BEDDAY_APC"/>
      <sheetName val="TSPAL_IP"/>
      <sheetName val="TSPAL_DCRDN"/>
      <sheetName val="TSPAL_OP"/>
      <sheetName val="TSPAL_Oth"/>
      <sheetName val="TRENAL"/>
      <sheetName val="TCSDN"/>
      <sheetName val="TCSHVC"/>
      <sheetName val="TCSHVPN"/>
      <sheetName val="TCSHVV"/>
      <sheetName val="TCSHVO"/>
      <sheetName val="TCSSNC"/>
      <sheetName val="TCSSHC"/>
      <sheetName val="TCSSNV"/>
      <sheetName val="TCSSNO"/>
      <sheetName val="TCSCNSN"/>
      <sheetName val="TCRT"/>
      <sheetName val="TCSCMV"/>
      <sheetName val="TCSCVac"/>
      <sheetName val="TCSCM"/>
      <sheetName val="TCSCMO"/>
      <sheetName val="TCSCT"/>
      <sheetName val="TOCS"/>
      <sheetName val="TMHCMHTF"/>
      <sheetName val="TMHCMHTNF"/>
      <sheetName val="TMHCSCFAF"/>
      <sheetName val="TMHCSCFANF"/>
      <sheetName val="TMHCSCFUAF"/>
      <sheetName val="TMHCSCFUANF"/>
      <sheetName val="TMHCSCSSFAF"/>
      <sheetName val="TMHCSCSSFANF"/>
      <sheetName val="TMHCSCSSFUAF"/>
      <sheetName val="TMHCSCSSFUANF"/>
      <sheetName val="TMHDCFRAD"/>
      <sheetName val="TMHIP"/>
      <sheetName val="TMHIPSS"/>
      <sheetName val="TMHCSOPFAF"/>
      <sheetName val="TMHCSOPFANF"/>
      <sheetName val="TMHCSOPFUAF"/>
      <sheetName val="TMHCSOPFUANF"/>
      <sheetName val="TMHCSOPSSFAF"/>
      <sheetName val="TMHCSOPSSFANF"/>
      <sheetName val="TMHCSOPSSFUAF"/>
      <sheetName val="TMHCSOPSSFUANF"/>
      <sheetName val="TMHSTSAF"/>
      <sheetName val="TMHSTSANF"/>
      <sheetName val="TMHSTSCF"/>
      <sheetName val="TMHSTSCNF"/>
      <sheetName val="TMHSTSEF"/>
      <sheetName val="TMHSTSENF"/>
      <sheetName val="TMHSU"/>
      <sheetName val="TPARA"/>
      <sheetName val="TPARB"/>
      <sheetName val="TPARC"/>
      <sheetName val="TPARETU"/>
      <sheetName val="TPARO"/>
      <sheetName val="TPARA(Act)"/>
      <sheetName val="TPARB(Act)"/>
      <sheetName val="TPARC(Act)"/>
      <sheetName val="TPARETU(Act)"/>
      <sheetName val="TPARO(Act)"/>
      <sheetName val="THTCS_APC"/>
      <sheetName val="THTCS_OP"/>
      <sheetName val="THTCS_Oth"/>
      <sheetName val="Macro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ow r="56">
          <cell r="A56" t="str">
            <v>Recover</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otal - HRGs"/>
      <sheetName val="Total - OPATT"/>
      <sheetName val="Total - Other Currencies"/>
      <sheetName val="TEI"/>
      <sheetName val="TEIXS"/>
      <sheetName val="TNEI_L"/>
      <sheetName val="TNEI_L_XS"/>
      <sheetName val="TNEI_S"/>
      <sheetName val="TDC"/>
      <sheetName val="TCLFUSFF"/>
      <sheetName val="TCLFASFF"/>
      <sheetName val="TCLFUSNFF"/>
      <sheetName val="TCLFASNFF"/>
      <sheetName val="TCLFUMFF"/>
      <sheetName val="TCLFAMFF"/>
      <sheetName val="TCLFUMNFF"/>
      <sheetName val="TCLFAMNFF"/>
      <sheetName val="TNCLFUSFF"/>
      <sheetName val="TNCLFASFF"/>
      <sheetName val="TNCLFUSNFF"/>
      <sheetName val="TNCLFASNFF"/>
      <sheetName val="TNCLFUMFF"/>
      <sheetName val="TNCLFAMFF"/>
      <sheetName val="TNCLFUMNFF"/>
      <sheetName val="TNCLFAMNFF"/>
      <sheetName val="TOPROC"/>
      <sheetName val="TAandEMSAD"/>
      <sheetName val="TAandEMSNA"/>
      <sheetName val="TAandEMinAD"/>
      <sheetName val="TAandEMinNA"/>
      <sheetName val="TAandEWiCAD"/>
      <sheetName val="TAandEWiCNA"/>
      <sheetName val="TNon24HRDEPAD"/>
      <sheetName val="TNon24HRDEPNA"/>
      <sheetName val="TAUDHA"/>
      <sheetName val="TAUDF"/>
      <sheetName val="TAUDR"/>
      <sheetName val="TAUDNS"/>
      <sheetName val="TDCRA"/>
      <sheetName val="TDCFRAD"/>
      <sheetName val="TDADS"/>
      <sheetName val="TDAPS"/>
      <sheetName val="TCORCU"/>
      <sheetName val="THAH"/>
      <sheetName val="TCCSALBICU"/>
      <sheetName val="TCCSALCCU"/>
      <sheetName val="TCCSALSIICU"/>
      <sheetName val="TCCSNEO_BEDDAY"/>
      <sheetName val="TCCSNEO_ADM"/>
      <sheetName val="TCCSPD_BEDDAY"/>
      <sheetName val="TCCSPD_ADM"/>
      <sheetName val="TCCSOUTRS"/>
      <sheetName val="TCFIP"/>
      <sheetName val="TCFIP5"/>
      <sheetName val="TCHEMTHPY_PROC_IP"/>
      <sheetName val="TCHEMTHPY_PROC_DCRDN"/>
      <sheetName val="TCHEMTHPY_PROC_OP"/>
      <sheetName val="TCHEMTHPY_PROC_Oth"/>
      <sheetName val="TCHEMTHPY_DEL_DCRDN"/>
      <sheetName val="TCHEMTHPY_DEL_OP"/>
      <sheetName val="TCHEMTHPY_DEL_Oth"/>
      <sheetName val="TCHEMTHPY_SDA_DCRDN"/>
      <sheetName val="TCHEMTHPY_SDA_OP"/>
      <sheetName val="THICOSTDRUGS_APC"/>
      <sheetName val="THICOSTDRUGS_OP"/>
      <sheetName val="THICOSTDRUGS_Oth"/>
      <sheetName val="TDIAGIM_OP"/>
      <sheetName val="TDIAGIM_Oth"/>
      <sheetName val="TDIAGIM_DA"/>
      <sheetName val="TRADTHPY_IP"/>
      <sheetName val="TRADTHPY_PLAN_DCRDN"/>
      <sheetName val="TRADTHPY_PLAN_OP"/>
      <sheetName val="TRADTHPY_PLAN_Oth"/>
      <sheetName val="TRADTHPY_TREAT_DCRDN"/>
      <sheetName val="TRADTHPY_TREAT_OP"/>
      <sheetName val="TRADTHPY_TREAT_Oth"/>
      <sheetName val="TREHAB_CSRS_LEVEL_1_ATT_APC"/>
      <sheetName val="TREHAB_CSRS_LEVEL_1_ATT_OP"/>
      <sheetName val="TREHAB_CSRS_LEVEL_1_ATT_Oth"/>
      <sheetName val="TREHAB_SRS_LEVEL_2_ATT_APC"/>
      <sheetName val="TREHAB_SRS_LEVEL_2_ATT_OP"/>
      <sheetName val="TREHAB_SRS_LEVEL_2_ATT_Oth"/>
      <sheetName val="TREHAB_NSRS_ATT_APC"/>
      <sheetName val="TREHAB_NSRS_ATT_OP"/>
      <sheetName val="TREHAB_CSRS_LEVEL_1_BEDDAY_APC"/>
      <sheetName val="TREHAB_CSRS_LEVEL_1_BEDDAY_Oth"/>
      <sheetName val="TREHAB_SRS_LEVEL_2_BEDDAY_APC"/>
      <sheetName val="TREHAB_SRS_LEVEL_2_BEDDAY_Oth"/>
      <sheetName val="TREHAB_NSRS_BEDDAY_APC"/>
      <sheetName val="TSPAL_IP"/>
      <sheetName val="TSPAL_DCRDN"/>
      <sheetName val="TSPAL_OP"/>
      <sheetName val="TSPAL_Oth"/>
      <sheetName val="TRENAL"/>
      <sheetName val="TCSDN"/>
      <sheetName val="TCSHVC"/>
      <sheetName val="TCSHVPN"/>
      <sheetName val="TCSHVV"/>
      <sheetName val="TCSHVO"/>
      <sheetName val="TCSSNC"/>
      <sheetName val="TCSSHC"/>
      <sheetName val="TCSSNV"/>
      <sheetName val="TCSSNO"/>
      <sheetName val="TCSCNSN"/>
      <sheetName val="TCRT"/>
      <sheetName val="TCSCMV"/>
      <sheetName val="TCSCVac"/>
      <sheetName val="TCSCM"/>
      <sheetName val="TCSCMO"/>
      <sheetName val="TCSCT"/>
      <sheetName val="TOCS"/>
      <sheetName val="TMHCMHTF"/>
      <sheetName val="TMHCMHTNF"/>
      <sheetName val="TMHCSCFAF"/>
      <sheetName val="TMHCSCFANF"/>
      <sheetName val="TMHCSCFUAF"/>
      <sheetName val="TMHCSCFUANF"/>
      <sheetName val="TMHCSCSSFAF"/>
      <sheetName val="TMHCSCSSFANF"/>
      <sheetName val="TMHCSCSSFUAF"/>
      <sheetName val="TMHCSCSSFUANF"/>
      <sheetName val="TMHDCFRAD"/>
      <sheetName val="TMHIP"/>
      <sheetName val="TMHIPSS"/>
      <sheetName val="TMHCSOPFAF"/>
      <sheetName val="TMHCSOPFANF"/>
      <sheetName val="TMHCSOPFUAF"/>
      <sheetName val="TMHCSOPFUANF"/>
      <sheetName val="TMHCSOPSSFAF"/>
      <sheetName val="TMHCSOPSSFANF"/>
      <sheetName val="TMHCSOPSSFUAF"/>
      <sheetName val="TMHCSOPSSFUANF"/>
      <sheetName val="TMHSTSAF"/>
      <sheetName val="TMHSTSANF"/>
      <sheetName val="TMHSTSCF"/>
      <sheetName val="TMHSTSCNF"/>
      <sheetName val="TMHSTSEF"/>
      <sheetName val="TMHSTSENF"/>
      <sheetName val="TMHSU"/>
      <sheetName val="TPARA"/>
      <sheetName val="TPARB"/>
      <sheetName val="TPARC"/>
      <sheetName val="TPARETU"/>
      <sheetName val="TPARO"/>
      <sheetName val="TPARA(Act)"/>
      <sheetName val="TPARB(Act)"/>
      <sheetName val="TPARC(Act)"/>
      <sheetName val="TPARETU(Act)"/>
      <sheetName val="TPARO(Act)"/>
      <sheetName val="THTCS_APC"/>
      <sheetName val="THTCS_OP"/>
      <sheetName val="THTCS_Oth"/>
      <sheetName val="Macro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ow r="56">
          <cell r="A56" t="str">
            <v>Recover</v>
          </cell>
        </row>
      </sheetData>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1 Gershon Efficiency"/>
      <sheetName val="6.2 LDP Efficiency"/>
      <sheetName val="Event 12 with ERO changes"/>
      <sheetName val="Population"/>
      <sheetName val="SHA Lookup"/>
      <sheetName val="Exclusions"/>
    </sheetNames>
    <sheetDataSet>
      <sheetData sheetId="0"/>
      <sheetData sheetId="1"/>
      <sheetData sheetId="2" refreshError="1"/>
      <sheetData sheetId="3" refreshError="1"/>
      <sheetData sheetId="4" refreshError="1"/>
      <sheetData sheetId="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tion --&gt;"/>
      <sheetName val="07. Non-mandatory Prices"/>
      <sheetName val="Issues--&gt;"/>
      <sheetName val="Issues"/>
      <sheetName val="Email"/>
      <sheetName val="Imported Tariffs --&gt;"/>
      <sheetName val="STEP BY STEP DC-EL-NE"/>
      <sheetName val="01. APC &amp; OPROC"/>
      <sheetName val="201314 Road Test "/>
      <sheetName val="00b_Prices (2)"/>
      <sheetName val="Adjusted prices"/>
      <sheetName val="Post SC - 03_Output for IA"/>
      <sheetName val="OPATT"/>
      <sheetName val="201213  Prices"/>
      <sheetName val="TRADGYDA"/>
      <sheetName val="1314 tariff"/>
      <sheetName val="1213 tariff"/>
      <sheetName val="Imported Models --&gt;"/>
      <sheetName val="Indicative tariff"/>
      <sheetName val="per diem"/>
      <sheetName val="Acute Rehab"/>
    </sheetNames>
    <sheetDataSet>
      <sheetData sheetId="0"/>
      <sheetData sheetId="1">
        <row r="12">
          <cell r="K12">
            <v>-5.1000000000000004E-3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_DC Options"/>
      <sheetName val="xx_1213 eff"/>
      <sheetName val="xx_IA Inputs - chk"/>
      <sheetName val="xx_IA Inputs"/>
      <sheetName val="Raw_APC_SQL"/>
      <sheetName val="INPUTS&gt;&gt;"/>
      <sheetName val="SQL_Pull"/>
      <sheetName val="Pivot_ignore"/>
      <sheetName val="Ignore-00a_Tariff Prices"/>
      <sheetName val="CALCULATION&gt;&gt;"/>
      <sheetName val="01_FHF"/>
      <sheetName val="02_Stroke"/>
      <sheetName val="03_Chole"/>
      <sheetName val="04_Cataracts"/>
      <sheetName val="05_Renal"/>
      <sheetName val="06_Hips&amp;Knees"/>
      <sheetName val="07_IR"/>
      <sheetName val="08b_App Setting (default)"/>
      <sheetName val="Rates_&amp;_Differentials"/>
      <sheetName val="08c_App Setting_new rates (MZ)"/>
      <sheetName val="out_Prices"/>
      <sheetName val="Data_Tia"/>
      <sheetName val="09a_TIA"/>
      <sheetName val="09b_TIA (ub di)"/>
      <sheetName val="VALIDATION 201314 BPTs"/>
      <sheetName val="201314 BPT Road-Test"/>
      <sheetName val="Imported Models-&gt;"/>
      <sheetName val="04_Output for IA incl 1314 BPT"/>
      <sheetName val="OPATT"/>
      <sheetName val="03_Output for IA"/>
      <sheetName val="02. OP Attendances"/>
      <sheetName val="00d_1213 prices"/>
      <sheetName val="OutPuts&gt;&gt;"/>
      <sheetName val="Pre-SC_APC_Prices"/>
      <sheetName val="2013-14 Re-run Solver"/>
      <sheetName val="12-13 tariff"/>
      <sheetName val="13-14 tariff"/>
      <sheetName val="14-15 tariff"/>
      <sheetName val="08a_App Setting"/>
      <sheetName val="Final BPT Tariff"/>
      <sheetName val="201314 Pleural effusion"/>
      <sheetName val="All Modelled Prices"/>
      <sheetName val="AEC_Output"/>
      <sheetName val="08c_App Setting_new rates"/>
      <sheetName val="00c_Tariff Post Spell(Val)"/>
      <sheetName val="00b_1011 HES Spells(Val)"/>
      <sheetName val="00a_Tariff Prices(Val)"/>
      <sheetName val="Road Test Tariffs"/>
      <sheetName val="Adjusted prices"/>
      <sheetName val="Notes"/>
      <sheetName val="DH_Email_Sour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30">
          <cell r="A30" t="str">
            <v>LD01A</v>
          </cell>
        </row>
      </sheetData>
      <sheetData sheetId="32"/>
      <sheetData sheetId="33"/>
      <sheetData sheetId="34"/>
      <sheetData sheetId="35"/>
      <sheetData sheetId="36"/>
      <sheetData sheetId="37">
        <row r="20">
          <cell r="J20">
            <v>-1.4999999999999999E-2</v>
          </cell>
        </row>
      </sheetData>
      <sheetData sheetId="38"/>
      <sheetData sheetId="39">
        <row r="18">
          <cell r="N18">
            <v>-1.2999999999999999E-2</v>
          </cell>
        </row>
        <row r="19">
          <cell r="N19">
            <v>-5.1000000000000004E-3</v>
          </cell>
        </row>
      </sheetData>
      <sheetData sheetId="40"/>
      <sheetData sheetId="41"/>
      <sheetData sheetId="42"/>
      <sheetData sheetId="43"/>
      <sheetData sheetId="44"/>
      <sheetData sheetId="45">
        <row r="15">
          <cell r="BW15" t="str">
            <v>LD01A</v>
          </cell>
        </row>
      </sheetData>
      <sheetData sheetId="46"/>
      <sheetData sheetId="47"/>
      <sheetData sheetId="48"/>
      <sheetData sheetId="49"/>
      <sheetData sheetId="50"/>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13_14 costs - U"/>
      <sheetName val="13_14 costs - A"/>
      <sheetName val="14_15 costs - A"/>
      <sheetName val="15_16 costs - U"/>
      <sheetName val="13_14 dataset act"/>
      <sheetName val="15_16 dataset act"/>
      <sheetName val="Sheet1"/>
      <sheetName val="Med"/>
      <sheetName val="Median"/>
      <sheetName val="P3 Analysis"/>
      <sheetName val="Activities"/>
      <sheetName val="F-test, t-test"/>
      <sheetName val="Summary"/>
      <sheetName val="Validation template"/>
    </sheetNames>
    <sheetDataSet>
      <sheetData sheetId="0"/>
      <sheetData sheetId="1"/>
      <sheetData sheetId="2"/>
      <sheetData sheetId="3"/>
      <sheetData sheetId="4"/>
      <sheetData sheetId="5"/>
      <sheetData sheetId="6"/>
      <sheetData sheetId="7" refreshError="1"/>
      <sheetData sheetId="8" refreshError="1"/>
      <sheetData sheetId="9"/>
      <sheetData sheetId="10"/>
      <sheetData sheetId="11"/>
      <sheetData sheetId="12"/>
      <sheetData sheetId="13">
        <row r="1">
          <cell r="O1">
            <v>0</v>
          </cell>
        </row>
        <row r="2">
          <cell r="O2">
            <v>0</v>
          </cell>
        </row>
        <row r="3">
          <cell r="O3" t="str">
            <v>P3</v>
          </cell>
        </row>
        <row r="4">
          <cell r="O4" t="str">
            <v>Change from x to y</v>
          </cell>
        </row>
        <row r="5">
          <cell r="O5">
            <v>-0.1349703097416145</v>
          </cell>
        </row>
        <row r="6">
          <cell r="O6">
            <v>3.296170625302957E-2</v>
          </cell>
        </row>
        <row r="7">
          <cell r="O7">
            <v>-0.11242281147838722</v>
          </cell>
        </row>
        <row r="8">
          <cell r="O8">
            <v>-6.472859414035885E-2</v>
          </cell>
        </row>
        <row r="9">
          <cell r="O9">
            <v>-0.42335766423357662</v>
          </cell>
        </row>
        <row r="10">
          <cell r="O10">
            <v>-0.36487898310987288</v>
          </cell>
        </row>
        <row r="11">
          <cell r="O11">
            <v>-0.3898339614953652</v>
          </cell>
        </row>
        <row r="12">
          <cell r="O12">
            <v>-0.35334476843910806</v>
          </cell>
        </row>
        <row r="13">
          <cell r="O13">
            <v>-0.22077922077922077</v>
          </cell>
        </row>
        <row r="14">
          <cell r="O14">
            <v>-0.11731044349070101</v>
          </cell>
        </row>
        <row r="15">
          <cell r="O15">
            <v>-2.2749893359874877E-2</v>
          </cell>
        </row>
        <row r="16">
          <cell r="O16">
            <v>0.22377756471716204</v>
          </cell>
        </row>
        <row r="17">
          <cell r="O17">
            <v>-0.15177940136695733</v>
          </cell>
        </row>
        <row r="18">
          <cell r="O18">
            <v>-6.4341267970775398E-2</v>
          </cell>
        </row>
        <row r="19">
          <cell r="O19">
            <v>-0.20713260461521474</v>
          </cell>
        </row>
        <row r="20">
          <cell r="O20">
            <v>-0.36994009802141947</v>
          </cell>
        </row>
        <row r="21">
          <cell r="O21">
            <v>-9.858209581340717E-2</v>
          </cell>
        </row>
        <row r="22">
          <cell r="O22">
            <v>-0.43391283638961659</v>
          </cell>
        </row>
        <row r="23">
          <cell r="O23">
            <v>4.9913415503718042E-2</v>
          </cell>
        </row>
        <row r="24">
          <cell r="O24">
            <v>-0.1934819897084048</v>
          </cell>
        </row>
        <row r="25">
          <cell r="O25">
            <v>2.3706045041485577E-2</v>
          </cell>
        </row>
        <row r="26">
          <cell r="O26">
            <v>4.990542703331878E-2</v>
          </cell>
        </row>
        <row r="27">
          <cell r="O27">
            <v>-6.2562206739655901E-2</v>
          </cell>
        </row>
        <row r="28">
          <cell r="O28">
            <v>6.4637985309548798E-2</v>
          </cell>
        </row>
        <row r="29">
          <cell r="O29">
            <v>-0.54725430120197971</v>
          </cell>
        </row>
        <row r="30">
          <cell r="O30">
            <v>-0.12844685364129155</v>
          </cell>
        </row>
        <row r="31">
          <cell r="O31">
            <v>-0.1699238158330573</v>
          </cell>
        </row>
        <row r="32">
          <cell r="O32">
            <v>5.7905245961154476E-2</v>
          </cell>
        </row>
        <row r="33">
          <cell r="O33">
            <v>-0.37851662404092073</v>
          </cell>
        </row>
        <row r="34">
          <cell r="O34">
            <v>-0.16278040141676506</v>
          </cell>
        </row>
        <row r="35">
          <cell r="O35">
            <v>-0.42417135709818637</v>
          </cell>
        </row>
        <row r="36">
          <cell r="O36">
            <v>-0.32145090681676047</v>
          </cell>
        </row>
        <row r="37">
          <cell r="O37">
            <v>-0.30140047675804527</v>
          </cell>
        </row>
        <row r="38">
          <cell r="O38">
            <v>-0.17161936560934893</v>
          </cell>
        </row>
        <row r="39">
          <cell r="O39">
            <v>-0.18846694796061886</v>
          </cell>
        </row>
        <row r="40">
          <cell r="O40">
            <v>-0.1968645592392701</v>
          </cell>
        </row>
        <row r="41">
          <cell r="O41">
            <v>-0.18355695118469884</v>
          </cell>
        </row>
        <row r="42">
          <cell r="O42">
            <v>-0.20827943078913325</v>
          </cell>
        </row>
        <row r="43">
          <cell r="O43">
            <v>-0.24526707234617984</v>
          </cell>
        </row>
        <row r="44">
          <cell r="O44">
            <v>-0.18916498768748602</v>
          </cell>
        </row>
        <row r="45">
          <cell r="O45">
            <v>-0.31572230729964268</v>
          </cell>
        </row>
        <row r="46">
          <cell r="O46">
            <v>-0.29369431117203565</v>
          </cell>
        </row>
        <row r="47">
          <cell r="O47">
            <v>-0.37128589263420725</v>
          </cell>
        </row>
        <row r="48">
          <cell r="O48">
            <v>-0.39920948616600793</v>
          </cell>
        </row>
        <row r="49">
          <cell r="O49">
            <v>-0.14066193853427897</v>
          </cell>
        </row>
        <row r="50">
          <cell r="O50">
            <v>-0.25105130361648442</v>
          </cell>
        </row>
        <row r="51">
          <cell r="O51">
            <v>-0.36736918604651164</v>
          </cell>
        </row>
        <row r="52">
          <cell r="O52">
            <v>-0.33121019108280253</v>
          </cell>
        </row>
        <row r="53">
          <cell r="O53">
            <v>0.31312292358803989</v>
          </cell>
        </row>
        <row r="54">
          <cell r="O54">
            <v>-0.12778603268945021</v>
          </cell>
        </row>
        <row r="55">
          <cell r="O55">
            <v>-0.30704109023332643</v>
          </cell>
        </row>
        <row r="56">
          <cell r="O56">
            <v>-0.51925573344872344</v>
          </cell>
        </row>
        <row r="57">
          <cell r="O57">
            <v>-0.15643153526970954</v>
          </cell>
        </row>
        <row r="58">
          <cell r="O58">
            <v>-0.29939759036144581</v>
          </cell>
        </row>
        <row r="59">
          <cell r="O59">
            <v>1.5686274509803921E-3</v>
          </cell>
        </row>
        <row r="60">
          <cell r="O60">
            <v>-0.10695187165775401</v>
          </cell>
        </row>
        <row r="61">
          <cell r="O61">
            <v>-0.37747819191118159</v>
          </cell>
        </row>
        <row r="62">
          <cell r="O62">
            <v>-0.13932702418506834</v>
          </cell>
        </row>
        <row r="63">
          <cell r="O63">
            <v>0.40646258503401361</v>
          </cell>
        </row>
        <row r="64">
          <cell r="O64">
            <v>0.25510204081632654</v>
          </cell>
        </row>
        <row r="65">
          <cell r="O65">
            <v>-0.40282685512367489</v>
          </cell>
        </row>
        <row r="66">
          <cell r="O66">
            <v>0.13380909901873328</v>
          </cell>
        </row>
        <row r="67">
          <cell r="O67">
            <v>-0.37288909173893198</v>
          </cell>
        </row>
        <row r="68">
          <cell r="O68">
            <v>-0.32247815726767276</v>
          </cell>
        </row>
        <row r="69">
          <cell r="O69">
            <v>-4.3661060802069857E-2</v>
          </cell>
        </row>
        <row r="70">
          <cell r="O70">
            <v>-0.85892282958199362</v>
          </cell>
        </row>
        <row r="71">
          <cell r="O71">
            <v>0.54863344051446949</v>
          </cell>
        </row>
        <row r="72">
          <cell r="O72">
            <v>-0.33762057877813506</v>
          </cell>
        </row>
        <row r="73">
          <cell r="O73">
            <v>-0.1812700964630225</v>
          </cell>
        </row>
        <row r="74">
          <cell r="O74">
            <v>-6.8467629250116444E-2</v>
          </cell>
        </row>
        <row r="75">
          <cell r="O75">
            <v>0.57055961070559613</v>
          </cell>
        </row>
        <row r="76">
          <cell r="O76">
            <v>-0.50109329446064144</v>
          </cell>
        </row>
        <row r="77">
          <cell r="O77">
            <v>-0.21246952281435039</v>
          </cell>
        </row>
        <row r="78">
          <cell r="O78">
            <v>0.15458167330677292</v>
          </cell>
        </row>
        <row r="79">
          <cell r="O79">
            <v>-0.2441860465116279</v>
          </cell>
        </row>
        <row r="80">
          <cell r="O80">
            <v>-0.45520965692503179</v>
          </cell>
        </row>
        <row r="81">
          <cell r="O81">
            <v>-0.34624896949711459</v>
          </cell>
        </row>
        <row r="82">
          <cell r="O82">
            <v>4.5379537953795381E-2</v>
          </cell>
        </row>
        <row r="83">
          <cell r="O83">
            <v>-0.51012145748987858</v>
          </cell>
        </row>
        <row r="84">
          <cell r="O84">
            <v>-0.37604830593760485</v>
          </cell>
        </row>
        <row r="85">
          <cell r="O85">
            <v>-0.10932475884244373</v>
          </cell>
        </row>
        <row r="86">
          <cell r="O86">
            <v>-0.37210282343025708</v>
          </cell>
        </row>
        <row r="87">
          <cell r="O87">
            <v>-9.7374179431072211E-2</v>
          </cell>
        </row>
        <row r="88">
          <cell r="O88">
            <v>-0.15701668302257116</v>
          </cell>
        </row>
        <row r="89">
          <cell r="O89">
            <v>-0.12144455097475232</v>
          </cell>
        </row>
        <row r="90">
          <cell r="O90">
            <v>-8.7407407407407406E-2</v>
          </cell>
        </row>
        <row r="91">
          <cell r="O91">
            <v>-0.27069351230425054</v>
          </cell>
        </row>
        <row r="92">
          <cell r="O92">
            <v>0.28995215311004785</v>
          </cell>
        </row>
        <row r="93">
          <cell r="O93">
            <v>-0.43840271877655057</v>
          </cell>
        </row>
        <row r="94">
          <cell r="O94">
            <v>-0.10773680404916848</v>
          </cell>
        </row>
        <row r="95">
          <cell r="O95">
            <v>7.5596816976127315E-2</v>
          </cell>
        </row>
        <row r="96">
          <cell r="O96">
            <v>-0.18733421750663129</v>
          </cell>
        </row>
        <row r="97">
          <cell r="O97">
            <v>-0.13217905405405406</v>
          </cell>
        </row>
        <row r="98">
          <cell r="O98">
            <v>-0.27050610820244331</v>
          </cell>
        </row>
        <row r="99">
          <cell r="O99">
            <v>5.8666666666666666E-2</v>
          </cell>
        </row>
        <row r="100">
          <cell r="O100">
            <v>0.2684630738522954</v>
          </cell>
        </row>
        <row r="101">
          <cell r="O101">
            <v>-0.22044444444444444</v>
          </cell>
        </row>
        <row r="102">
          <cell r="O102">
            <v>-0.42315573770491804</v>
          </cell>
        </row>
        <row r="103">
          <cell r="O103">
            <v>-8.3838383838383837E-2</v>
          </cell>
        </row>
        <row r="104">
          <cell r="O104">
            <v>-0.49485783424077434</v>
          </cell>
        </row>
        <row r="105">
          <cell r="O105">
            <v>-0.20110361741263028</v>
          </cell>
        </row>
        <row r="106">
          <cell r="O106">
            <v>-0.36492537313432838</v>
          </cell>
        </row>
        <row r="107">
          <cell r="O107">
            <v>-0.143602085840353</v>
          </cell>
        </row>
        <row r="108">
          <cell r="O108">
            <v>-0.25247035573122528</v>
          </cell>
        </row>
        <row r="109">
          <cell r="O109">
            <v>-0.12648221343873517</v>
          </cell>
        </row>
        <row r="110">
          <cell r="O110">
            <v>-0.1388888888888889</v>
          </cell>
        </row>
        <row r="111">
          <cell r="O111">
            <v>-0.15860735009671179</v>
          </cell>
        </row>
        <row r="112">
          <cell r="O112">
            <v>2.3255813953488372E-2</v>
          </cell>
        </row>
        <row r="113">
          <cell r="O113">
            <v>0.2334429309534993</v>
          </cell>
        </row>
        <row r="114">
          <cell r="O114">
            <v>-0.11085180863477247</v>
          </cell>
        </row>
        <row r="115">
          <cell r="O115">
            <v>-0.32158836689038034</v>
          </cell>
        </row>
        <row r="116">
          <cell r="O116">
            <v>-4.7026279391424619E-2</v>
          </cell>
        </row>
        <row r="117">
          <cell r="O117">
            <v>-0.30513307984790877</v>
          </cell>
        </row>
        <row r="118">
          <cell r="O118">
            <v>-6.1312607944732297E-2</v>
          </cell>
        </row>
        <row r="119">
          <cell r="O119">
            <v>-0.31637353433835846</v>
          </cell>
        </row>
        <row r="120">
          <cell r="O120">
            <v>-0.45055499495459134</v>
          </cell>
        </row>
        <row r="121">
          <cell r="O121">
            <v>-6.8241469816272965E-2</v>
          </cell>
        </row>
        <row r="122">
          <cell r="O122">
            <v>3.2006920415224911E-2</v>
          </cell>
        </row>
        <row r="123">
          <cell r="O123">
            <v>-0.34012096774193551</v>
          </cell>
        </row>
        <row r="124">
          <cell r="O124">
            <v>-0.26506024096385544</v>
          </cell>
        </row>
        <row r="125">
          <cell r="O125">
            <v>-0.17604770161119804</v>
          </cell>
        </row>
        <row r="126">
          <cell r="O126">
            <v>-9.2817925508235644E-2</v>
          </cell>
        </row>
        <row r="127">
          <cell r="O127">
            <v>-0.52091756020390223</v>
          </cell>
        </row>
        <row r="128">
          <cell r="O128">
            <v>-0.29161554192229039</v>
          </cell>
        </row>
        <row r="129">
          <cell r="O129">
            <v>-2.3452157598499061E-2</v>
          </cell>
        </row>
        <row r="130">
          <cell r="O130">
            <v>-0.20357142857142857</v>
          </cell>
        </row>
        <row r="131">
          <cell r="O131">
            <v>-6.6508313539192399E-2</v>
          </cell>
        </row>
        <row r="132">
          <cell r="O132">
            <v>1.166429587482219E-2</v>
          </cell>
        </row>
        <row r="133">
          <cell r="O133">
            <v>-0.11894273127753303</v>
          </cell>
        </row>
        <row r="134">
          <cell r="O134">
            <v>-0.17438551099611901</v>
          </cell>
        </row>
        <row r="135">
          <cell r="O135">
            <v>-0.15469007131102577</v>
          </cell>
        </row>
        <row r="136">
          <cell r="O136">
            <v>-0.21070615034168566</v>
          </cell>
        </row>
        <row r="137">
          <cell r="O137">
            <v>-0.26405867970660146</v>
          </cell>
        </row>
        <row r="138">
          <cell r="O138">
            <v>6.8669527896995708E-2</v>
          </cell>
        </row>
        <row r="139">
          <cell r="O139">
            <v>-0.42828008157715841</v>
          </cell>
        </row>
        <row r="140">
          <cell r="O140">
            <v>-0.43325183374083132</v>
          </cell>
        </row>
        <row r="141">
          <cell r="O141">
            <v>-0.35218508997429304</v>
          </cell>
        </row>
        <row r="142">
          <cell r="O142">
            <v>-7.769085513892636E-2</v>
          </cell>
        </row>
        <row r="143">
          <cell r="O143">
            <v>-0.56577693040991417</v>
          </cell>
        </row>
        <row r="144">
          <cell r="O144">
            <v>-0.25105828720286549</v>
          </cell>
        </row>
        <row r="145">
          <cell r="O145">
            <v>-0.12552068869758401</v>
          </cell>
        </row>
        <row r="146">
          <cell r="O146">
            <v>9.4414893617021281E-2</v>
          </cell>
        </row>
        <row r="147">
          <cell r="O147">
            <v>-0.17502365184484389</v>
          </cell>
        </row>
        <row r="148">
          <cell r="O148">
            <v>-0.11829268292682926</v>
          </cell>
        </row>
        <row r="149">
          <cell r="O149">
            <v>-0.10218978102189781</v>
          </cell>
        </row>
        <row r="150">
          <cell r="O150">
            <v>-0.21175523349436393</v>
          </cell>
        </row>
        <row r="151">
          <cell r="O151">
            <v>-9.9108027750247768E-2</v>
          </cell>
        </row>
        <row r="152">
          <cell r="O152">
            <v>-0.15363800360793747</v>
          </cell>
        </row>
        <row r="153">
          <cell r="O153">
            <v>-0.23830734966592429</v>
          </cell>
        </row>
        <row r="154">
          <cell r="O154">
            <v>0.13133476088508209</v>
          </cell>
        </row>
        <row r="155">
          <cell r="O155">
            <v>-0.1496962332928311</v>
          </cell>
        </row>
        <row r="156">
          <cell r="O156">
            <v>-0.13701492537313434</v>
          </cell>
        </row>
        <row r="157">
          <cell r="O157">
            <v>-4.7589993898718728E-2</v>
          </cell>
        </row>
        <row r="158">
          <cell r="O158">
            <v>-2.1262458471760799E-2</v>
          </cell>
        </row>
        <row r="159">
          <cell r="O159">
            <v>7.9505300353356886E-2</v>
          </cell>
        </row>
        <row r="160">
          <cell r="O160">
            <v>-0.2390386489119844</v>
          </cell>
        </row>
        <row r="161">
          <cell r="O161">
            <v>-5.5400372439478582E-2</v>
          </cell>
        </row>
        <row r="162">
          <cell r="O162">
            <v>-0.32116589485153907</v>
          </cell>
        </row>
        <row r="163">
          <cell r="O163">
            <v>9.827517047733654E-2</v>
          </cell>
        </row>
        <row r="164">
          <cell r="O164">
            <v>1.0970756707868556</v>
          </cell>
        </row>
        <row r="165">
          <cell r="O165">
            <v>0.4707309006724727</v>
          </cell>
        </row>
        <row r="166">
          <cell r="O166">
            <v>-6.7073170731707321E-2</v>
          </cell>
        </row>
        <row r="167">
          <cell r="O167">
            <v>-0.1134453781512605</v>
          </cell>
        </row>
        <row r="168">
          <cell r="O168">
            <v>-0.19390185802763221</v>
          </cell>
        </row>
        <row r="169">
          <cell r="O169">
            <v>-6.7039106145251395E-2</v>
          </cell>
        </row>
        <row r="170">
          <cell r="O170">
            <v>-6.2883435582822084E-2</v>
          </cell>
        </row>
        <row r="171">
          <cell r="O171">
            <v>-0.17029862792574657</v>
          </cell>
        </row>
        <row r="172">
          <cell r="O172">
            <v>-0.11475409836065574</v>
          </cell>
        </row>
        <row r="173">
          <cell r="O173">
            <v>-0.1273006134969325</v>
          </cell>
        </row>
        <row r="174">
          <cell r="O174">
            <v>-0.26404084609773887</v>
          </cell>
        </row>
        <row r="175">
          <cell r="O175">
            <v>-0.2769863880974992</v>
          </cell>
        </row>
        <row r="176">
          <cell r="O176">
            <v>-0.28599221789883267</v>
          </cell>
        </row>
        <row r="177">
          <cell r="O177" t="str">
            <v>Not on Published Price list 13/14 (A)</v>
          </cell>
        </row>
        <row r="178">
          <cell r="O178" t="str">
            <v>Not on Published Price list 13/14 (A)</v>
          </cell>
        </row>
        <row r="179">
          <cell r="O179">
            <v>-0.12532637075718014</v>
          </cell>
        </row>
        <row r="180">
          <cell r="O180" t="str">
            <v>Not on Published Price list 13/14 (A)</v>
          </cell>
        </row>
        <row r="181">
          <cell r="O181">
            <v>-1.2004801920768306E-3</v>
          </cell>
        </row>
        <row r="182">
          <cell r="O182">
            <v>-8.680142687277051E-2</v>
          </cell>
        </row>
        <row r="183">
          <cell r="O183">
            <v>-7.2864321608040197E-2</v>
          </cell>
        </row>
        <row r="184">
          <cell r="O184">
            <v>0.86970684039087953</v>
          </cell>
        </row>
        <row r="185">
          <cell r="O185">
            <v>-0.44103072348860256</v>
          </cell>
        </row>
        <row r="186">
          <cell r="O186">
            <v>-0.16426512968299711</v>
          </cell>
        </row>
        <row r="187">
          <cell r="O187">
            <v>-3.3123028391167195E-2</v>
          </cell>
        </row>
        <row r="188">
          <cell r="O188">
            <v>0.13738019169329074</v>
          </cell>
        </row>
        <row r="189">
          <cell r="O189">
            <v>-4.4193216855087356E-2</v>
          </cell>
        </row>
        <row r="190">
          <cell r="O190">
            <v>-5.1818181818181819E-2</v>
          </cell>
        </row>
        <row r="191">
          <cell r="O191">
            <v>-0.18081180811808117</v>
          </cell>
        </row>
        <row r="192">
          <cell r="O192">
            <v>-1</v>
          </cell>
        </row>
        <row r="193">
          <cell r="O193">
            <v>8.723404255319149E-2</v>
          </cell>
        </row>
        <row r="194">
          <cell r="O194">
            <v>-0.19284940411700974</v>
          </cell>
        </row>
        <row r="195">
          <cell r="O195">
            <v>-0.10395584176632934</v>
          </cell>
        </row>
        <row r="196">
          <cell r="O196">
            <v>1.9342359767891683E-3</v>
          </cell>
        </row>
        <row r="197">
          <cell r="O197">
            <v>0.32341650671785027</v>
          </cell>
        </row>
        <row r="198">
          <cell r="O198">
            <v>2.0084269662921348</v>
          </cell>
        </row>
        <row r="199">
          <cell r="O199">
            <v>4.4193216855087356E-2</v>
          </cell>
        </row>
        <row r="200">
          <cell r="O200">
            <v>-0.17181818181818181</v>
          </cell>
        </row>
        <row r="201">
          <cell r="O201">
            <v>-0.10487580496780129</v>
          </cell>
        </row>
        <row r="202">
          <cell r="O202">
            <v>1.2458471760797342E-2</v>
          </cell>
        </row>
        <row r="203">
          <cell r="O203">
            <v>-0.1245136186770428</v>
          </cell>
        </row>
        <row r="204">
          <cell r="O204">
            <v>-2.9335634167385678E-2</v>
          </cell>
        </row>
        <row r="205">
          <cell r="O205">
            <v>-9.3023255813953487E-2</v>
          </cell>
        </row>
        <row r="206">
          <cell r="O206">
            <v>1.3043478260869565E-2</v>
          </cell>
        </row>
        <row r="207">
          <cell r="O207">
            <v>-9.8026095684175307E-2</v>
          </cell>
        </row>
        <row r="208">
          <cell r="O208">
            <v>-3.5768645357686452E-2</v>
          </cell>
        </row>
        <row r="209">
          <cell r="O209">
            <v>-8.6351471900089211E-2</v>
          </cell>
        </row>
        <row r="210">
          <cell r="O210">
            <v>-0.2038253759672945</v>
          </cell>
        </row>
        <row r="211">
          <cell r="O211">
            <v>-0.36793164111585824</v>
          </cell>
        </row>
        <row r="212">
          <cell r="O212">
            <v>-3.6321031048623317E-2</v>
          </cell>
        </row>
        <row r="213">
          <cell r="O213">
            <v>-6.2086353608572328E-2</v>
          </cell>
        </row>
        <row r="214">
          <cell r="O214">
            <v>0.55506607929515417</v>
          </cell>
        </row>
        <row r="215">
          <cell r="O215">
            <v>1.1039426523297491</v>
          </cell>
        </row>
        <row r="216">
          <cell r="O216">
            <v>0.60963455149501666</v>
          </cell>
        </row>
        <row r="217">
          <cell r="O217">
            <v>-0.14541547277936961</v>
          </cell>
        </row>
        <row r="218">
          <cell r="O218">
            <v>-1.083537224746592E-2</v>
          </cell>
        </row>
        <row r="219">
          <cell r="O219">
            <v>0.41833440929632021</v>
          </cell>
        </row>
        <row r="220">
          <cell r="O220">
            <v>-4.3899289864428662E-2</v>
          </cell>
        </row>
        <row r="221">
          <cell r="O221">
            <v>-0.20358814352574103</v>
          </cell>
        </row>
        <row r="222">
          <cell r="O222">
            <v>-3.1022390072835176E-2</v>
          </cell>
        </row>
        <row r="223">
          <cell r="O223">
            <v>-0.13977695167286244</v>
          </cell>
        </row>
        <row r="224">
          <cell r="O224">
            <v>-0.13783447417548225</v>
          </cell>
        </row>
        <row r="225">
          <cell r="O225">
            <v>-7.9265562024182709E-2</v>
          </cell>
        </row>
        <row r="226">
          <cell r="O226">
            <v>0.3611111111111111</v>
          </cell>
        </row>
        <row r="227">
          <cell r="O227">
            <v>-6.346541302887844E-2</v>
          </cell>
        </row>
        <row r="228">
          <cell r="O228">
            <v>-9.9418604651162784E-2</v>
          </cell>
        </row>
        <row r="229">
          <cell r="O229">
            <v>-7.4102175012645419E-2</v>
          </cell>
        </row>
        <row r="230">
          <cell r="O230">
            <v>-1.2190476190476191E-2</v>
          </cell>
        </row>
        <row r="231">
          <cell r="O231">
            <v>-0.1339754816112084</v>
          </cell>
        </row>
        <row r="232">
          <cell r="O232">
            <v>-0.22721518987341771</v>
          </cell>
        </row>
        <row r="233">
          <cell r="O233">
            <v>-0.16519174041297935</v>
          </cell>
        </row>
        <row r="234">
          <cell r="O234">
            <v>-9.0958019375672772E-2</v>
          </cell>
        </row>
        <row r="235">
          <cell r="O235">
            <v>0.31644260599793173</v>
          </cell>
        </row>
        <row r="236">
          <cell r="O236">
            <v>0.37296416938110749</v>
          </cell>
        </row>
        <row r="237">
          <cell r="O237">
            <v>-0.12332668755340359</v>
          </cell>
        </row>
        <row r="238">
          <cell r="O238">
            <v>0.50801393728222999</v>
          </cell>
        </row>
        <row r="239">
          <cell r="O239">
            <v>1.1366806136680614</v>
          </cell>
        </row>
        <row r="240">
          <cell r="O240">
            <v>-0.10854092526690391</v>
          </cell>
        </row>
        <row r="241">
          <cell r="O241">
            <v>-0.1397003745318352</v>
          </cell>
        </row>
        <row r="242">
          <cell r="O242">
            <v>-0.20666344760985031</v>
          </cell>
        </row>
        <row r="243">
          <cell r="O243">
            <v>-0.39459084604715672</v>
          </cell>
        </row>
        <row r="244">
          <cell r="O244">
            <v>-0.14088250930356194</v>
          </cell>
        </row>
        <row r="245">
          <cell r="O245">
            <v>-0.15119916579770595</v>
          </cell>
        </row>
        <row r="246">
          <cell r="O246">
            <v>-0.11042944785276074</v>
          </cell>
        </row>
        <row r="247">
          <cell r="O247">
            <v>-0.32077922077922078</v>
          </cell>
        </row>
        <row r="248">
          <cell r="O248">
            <v>1.7647058823529412E-2</v>
          </cell>
        </row>
        <row r="249">
          <cell r="O249">
            <v>-0.25746156165209527</v>
          </cell>
        </row>
        <row r="250">
          <cell r="O250">
            <v>0.20218153486560186</v>
          </cell>
        </row>
        <row r="251">
          <cell r="O251">
            <v>-0.17267080745341615</v>
          </cell>
        </row>
        <row r="252">
          <cell r="O252">
            <v>-8.5811648079306066E-2</v>
          </cell>
        </row>
        <row r="253">
          <cell r="O253">
            <v>-0.32154456874774451</v>
          </cell>
        </row>
        <row r="254">
          <cell r="O254">
            <v>-0.38212842388863943</v>
          </cell>
        </row>
        <row r="255">
          <cell r="O255">
            <v>-0.10287335934728627</v>
          </cell>
        </row>
        <row r="256">
          <cell r="O256">
            <v>-0.10257568910980569</v>
          </cell>
        </row>
        <row r="257">
          <cell r="O257">
            <v>-6.7559342665855143E-2</v>
          </cell>
        </row>
        <row r="258">
          <cell r="O258">
            <v>-0.16002870470039468</v>
          </cell>
        </row>
        <row r="259">
          <cell r="O259">
            <v>-3.3459255261737722E-2</v>
          </cell>
        </row>
        <row r="260">
          <cell r="O260">
            <v>0.55765199161425572</v>
          </cell>
        </row>
        <row r="261">
          <cell r="O261">
            <v>-0.29661538461538461</v>
          </cell>
        </row>
        <row r="262">
          <cell r="O262">
            <v>-0.33152852977925862</v>
          </cell>
        </row>
        <row r="263">
          <cell r="O263">
            <v>-0.41536458333333331</v>
          </cell>
        </row>
        <row r="264">
          <cell r="O264">
            <v>-0.27845330739299612</v>
          </cell>
        </row>
        <row r="265">
          <cell r="O265">
            <v>-0.33121019108280253</v>
          </cell>
        </row>
        <row r="266">
          <cell r="O266">
            <v>-0.3351703406813627</v>
          </cell>
        </row>
        <row r="267">
          <cell r="O267">
            <v>-5.949820788530466E-2</v>
          </cell>
        </row>
        <row r="268">
          <cell r="O268">
            <v>-0.15906886517943744</v>
          </cell>
        </row>
        <row r="269">
          <cell r="O269">
            <v>-9.3343534812547813E-2</v>
          </cell>
        </row>
        <row r="270">
          <cell r="O270">
            <v>-6.3157894736842104E-3</v>
          </cell>
        </row>
        <row r="271">
          <cell r="O271">
            <v>-0.4247498912570683</v>
          </cell>
        </row>
        <row r="272">
          <cell r="O272">
            <v>-0.32580525731210663</v>
          </cell>
        </row>
        <row r="273">
          <cell r="O273">
            <v>-0.72528693076638284</v>
          </cell>
        </row>
        <row r="274">
          <cell r="O274">
            <v>-0.13555691554467564</v>
          </cell>
        </row>
        <row r="275">
          <cell r="O275">
            <v>-0.14540922309929372</v>
          </cell>
        </row>
        <row r="276">
          <cell r="O276">
            <v>5.6969696969696969E-2</v>
          </cell>
        </row>
        <row r="277">
          <cell r="O277">
            <v>-3.5398230088495575E-2</v>
          </cell>
        </row>
        <row r="278">
          <cell r="O278">
            <v>-0.1934541203974284</v>
          </cell>
        </row>
        <row r="279">
          <cell r="O279">
            <v>-0.24898167006109981</v>
          </cell>
        </row>
        <row r="280">
          <cell r="O280">
            <v>1.0103092783505154</v>
          </cell>
        </row>
        <row r="281">
          <cell r="O281">
            <v>-1</v>
          </cell>
        </row>
        <row r="282">
          <cell r="O282">
            <v>5.7346938775510203</v>
          </cell>
        </row>
        <row r="283">
          <cell r="O283">
            <v>0.23809523809523808</v>
          </cell>
        </row>
        <row r="284">
          <cell r="O284">
            <v>0.1977818853974122</v>
          </cell>
        </row>
        <row r="285">
          <cell r="O285" t="str">
            <v>Not on Published Price list 13/14 (A)</v>
          </cell>
        </row>
        <row r="286">
          <cell r="O286" t="str">
            <v>Not on both list</v>
          </cell>
        </row>
        <row r="287">
          <cell r="O287" t="str">
            <v>Not on Published Price list 13/14 (A)</v>
          </cell>
        </row>
        <row r="288">
          <cell r="O288">
            <v>0.1134020618556701</v>
          </cell>
        </row>
        <row r="289">
          <cell r="O289" t="str">
            <v>Not on Published Price list 13/14 (A)</v>
          </cell>
        </row>
        <row r="290">
          <cell r="O290">
            <v>0.19135802469135801</v>
          </cell>
        </row>
        <row r="291">
          <cell r="O291">
            <v>-0.19901256080737675</v>
          </cell>
        </row>
        <row r="292">
          <cell r="O292">
            <v>8.8346337780015105E-2</v>
          </cell>
        </row>
        <row r="293">
          <cell r="O293">
            <v>-2.0872420262664164E-2</v>
          </cell>
        </row>
        <row r="294">
          <cell r="O294">
            <v>-0.33650893630422801</v>
          </cell>
        </row>
        <row r="295">
          <cell r="O295">
            <v>-0.48932676518883417</v>
          </cell>
        </row>
        <row r="296">
          <cell r="O296">
            <v>-7.2589937267955443E-2</v>
          </cell>
        </row>
        <row r="297">
          <cell r="O297">
            <v>-8.5877318116975743E-2</v>
          </cell>
        </row>
        <row r="298">
          <cell r="O298">
            <v>-2.9013539651837523E-2</v>
          </cell>
        </row>
        <row r="299">
          <cell r="O299">
            <v>0.10333484573502723</v>
          </cell>
        </row>
        <row r="300">
          <cell r="O300">
            <v>-4.0659023027266594E-2</v>
          </cell>
        </row>
        <row r="301">
          <cell r="O301">
            <v>-7.8247396057501931E-2</v>
          </cell>
        </row>
        <row r="302">
          <cell r="O302">
            <v>-6.7041226937969781E-2</v>
          </cell>
        </row>
        <row r="303">
          <cell r="O303">
            <v>-0.12795374560080441</v>
          </cell>
        </row>
        <row r="304">
          <cell r="O304">
            <v>-0.27498577659776219</v>
          </cell>
        </row>
        <row r="305">
          <cell r="O305">
            <v>-0.32600498868843902</v>
          </cell>
        </row>
        <row r="306">
          <cell r="O306">
            <v>-0.14989600516388152</v>
          </cell>
        </row>
        <row r="307">
          <cell r="O307">
            <v>-0.18515205724508049</v>
          </cell>
        </row>
        <row r="308">
          <cell r="O308">
            <v>-0.18647406434668418</v>
          </cell>
        </row>
        <row r="309">
          <cell r="O309" t="str">
            <v>Not on 15/16 prices Unadjusted</v>
          </cell>
        </row>
        <row r="310">
          <cell r="O310">
            <v>-0.29971569654346852</v>
          </cell>
        </row>
        <row r="311">
          <cell r="O311">
            <v>-0.20566037735849058</v>
          </cell>
        </row>
        <row r="312">
          <cell r="O312">
            <v>-7.9599056603773588E-2</v>
          </cell>
        </row>
        <row r="313">
          <cell r="O313">
            <v>-0.13431855500821019</v>
          </cell>
        </row>
        <row r="314">
          <cell r="O314">
            <v>6.6789781471221915E-2</v>
          </cell>
        </row>
        <row r="315">
          <cell r="O315">
            <v>-5.2476910159529808E-3</v>
          </cell>
        </row>
        <row r="316">
          <cell r="O316">
            <v>-0.21817709010531791</v>
          </cell>
        </row>
        <row r="317">
          <cell r="O317" t="str">
            <v>Not on Published Price list 13/14 (A)</v>
          </cell>
        </row>
        <row r="318">
          <cell r="O318">
            <v>0.19613095238095238</v>
          </cell>
        </row>
        <row r="319">
          <cell r="O319">
            <v>0.23972602739726026</v>
          </cell>
        </row>
        <row r="320">
          <cell r="O320">
            <v>-0.37632508833922262</v>
          </cell>
        </row>
        <row r="321">
          <cell r="O321">
            <v>-3.5836177474402729E-2</v>
          </cell>
        </row>
        <row r="322">
          <cell r="O322">
            <v>-0.17252252252252251</v>
          </cell>
        </row>
        <row r="323">
          <cell r="O323">
            <v>7.049864898059445E-2</v>
          </cell>
        </row>
        <row r="324">
          <cell r="O324">
            <v>0.11449468085106383</v>
          </cell>
        </row>
        <row r="325">
          <cell r="O325">
            <v>0.27350427350427353</v>
          </cell>
        </row>
        <row r="326">
          <cell r="O326">
            <v>0.13336360884044807</v>
          </cell>
        </row>
        <row r="327">
          <cell r="O327">
            <v>-0.13813490997043806</v>
          </cell>
        </row>
        <row r="328">
          <cell r="O328">
            <v>-3.7052994398965963E-2</v>
          </cell>
        </row>
        <row r="329">
          <cell r="O329">
            <v>-0.40828402366863903</v>
          </cell>
        </row>
        <row r="330">
          <cell r="O330">
            <v>-0.30538922155688625</v>
          </cell>
        </row>
        <row r="331">
          <cell r="O331">
            <v>-0.36624040920716111</v>
          </cell>
        </row>
        <row r="332">
          <cell r="O332">
            <v>9.081735620585267E-2</v>
          </cell>
        </row>
        <row r="333">
          <cell r="O333">
            <v>0.16793446459918079</v>
          </cell>
        </row>
        <row r="334">
          <cell r="O334">
            <v>0.38424437299035369</v>
          </cell>
        </row>
        <row r="335">
          <cell r="O335">
            <v>-0.24531835205992508</v>
          </cell>
        </row>
        <row r="336">
          <cell r="O336">
            <v>0.14990512333965844</v>
          </cell>
        </row>
        <row r="337">
          <cell r="O337">
            <v>0.18235294117647058</v>
          </cell>
        </row>
        <row r="338">
          <cell r="O338">
            <v>-0.39883040935672515</v>
          </cell>
        </row>
        <row r="339">
          <cell r="O339" t="str">
            <v>Not on 15/16 prices Unadjusted</v>
          </cell>
        </row>
        <row r="340">
          <cell r="O340" t="str">
            <v>Not on 15/16 prices Unadjusted</v>
          </cell>
        </row>
        <row r="341">
          <cell r="O341" t="str">
            <v>Not on 15/16 prices Unadjusted</v>
          </cell>
        </row>
        <row r="342">
          <cell r="O342" t="str">
            <v>Not on 15/16 prices Unadjusted</v>
          </cell>
        </row>
        <row r="343">
          <cell r="O343" t="str">
            <v>Not on 15/16 prices Unadjusted</v>
          </cell>
        </row>
        <row r="344">
          <cell r="O344" t="str">
            <v>Not on 15/16 prices Unadjusted</v>
          </cell>
        </row>
        <row r="345">
          <cell r="O345" t="str">
            <v>Not on 15/16 prices Unadjusted</v>
          </cell>
        </row>
        <row r="346">
          <cell r="O346" t="str">
            <v>Not on 15/16 prices Unadjusted</v>
          </cell>
        </row>
        <row r="347">
          <cell r="O347" t="str">
            <v>Not on 15/16 prices Unadjusted</v>
          </cell>
        </row>
        <row r="348">
          <cell r="O348" t="str">
            <v>Not on 15/16 prices Unadjusted</v>
          </cell>
        </row>
        <row r="349">
          <cell r="O349" t="str">
            <v>Not on 15/16 prices Unadjusted</v>
          </cell>
        </row>
        <row r="350">
          <cell r="O350" t="str">
            <v>Not on 15/16 prices Unadjusted</v>
          </cell>
        </row>
        <row r="351">
          <cell r="O351" t="str">
            <v>Not on 15/16 prices Unadjusted</v>
          </cell>
        </row>
        <row r="352">
          <cell r="O352" t="str">
            <v>Not on 15/16 prices Unadjusted</v>
          </cell>
        </row>
        <row r="353">
          <cell r="O353" t="str">
            <v>Not on 15/16 prices Unadjusted</v>
          </cell>
        </row>
        <row r="354">
          <cell r="O354" t="str">
            <v>Not on 15/16 prices Unadjusted</v>
          </cell>
        </row>
        <row r="355">
          <cell r="O355" t="str">
            <v>Not on 15/16 prices Unadjusted</v>
          </cell>
        </row>
        <row r="356">
          <cell r="O356">
            <v>-0.23297650906928338</v>
          </cell>
        </row>
        <row r="357">
          <cell r="O357">
            <v>-0.214190093708166</v>
          </cell>
        </row>
        <row r="358">
          <cell r="O358">
            <v>-0.1220159151193634</v>
          </cell>
        </row>
        <row r="359">
          <cell r="O359" t="str">
            <v>Not on 15/16 prices Unadjusted</v>
          </cell>
        </row>
        <row r="360">
          <cell r="O360" t="str">
            <v>Not on 15/16 prices Unadjusted</v>
          </cell>
        </row>
        <row r="361">
          <cell r="O361" t="str">
            <v>Not on 15/16 prices Unadjusted</v>
          </cell>
        </row>
        <row r="362">
          <cell r="O362" t="str">
            <v>Not on 15/16 prices Unadjusted</v>
          </cell>
        </row>
        <row r="363">
          <cell r="O363" t="str">
            <v>Not on 15/16 prices Unadjusted</v>
          </cell>
        </row>
        <row r="364">
          <cell r="O364">
            <v>-0.1873715673454138</v>
          </cell>
        </row>
        <row r="365">
          <cell r="O365">
            <v>-5.681818181818182E-3</v>
          </cell>
        </row>
        <row r="366">
          <cell r="O366">
            <v>-1.8495684340320593E-2</v>
          </cell>
        </row>
        <row r="367">
          <cell r="O367">
            <v>0.30369576861274772</v>
          </cell>
        </row>
        <row r="368">
          <cell r="O368">
            <v>-0.17078885706847174</v>
          </cell>
        </row>
        <row r="369">
          <cell r="O369">
            <v>-7.4977817213842057E-2</v>
          </cell>
        </row>
        <row r="370">
          <cell r="O370">
            <v>2.1141649048625794E-3</v>
          </cell>
        </row>
        <row r="371">
          <cell r="O371" t="str">
            <v>Not on 15/16 prices Unadjusted</v>
          </cell>
        </row>
        <row r="372">
          <cell r="O372" t="str">
            <v>Not on 15/16 prices Unadjusted</v>
          </cell>
        </row>
        <row r="373">
          <cell r="O373">
            <v>-3.1689088191330345E-2</v>
          </cell>
        </row>
        <row r="374">
          <cell r="O374">
            <v>4.8802129547471165E-3</v>
          </cell>
        </row>
        <row r="375">
          <cell r="O375" t="str">
            <v>Not on 15/16 prices Unadjusted</v>
          </cell>
        </row>
        <row r="376">
          <cell r="O376" t="str">
            <v>Not on 15/16 prices Unadjusted</v>
          </cell>
        </row>
        <row r="377">
          <cell r="O377">
            <v>-5.701754385964912E-2</v>
          </cell>
        </row>
        <row r="378">
          <cell r="O378">
            <v>-0.12946783161239078</v>
          </cell>
        </row>
        <row r="379">
          <cell r="O379" t="str">
            <v>Not on 15/16 prices Unadjusted</v>
          </cell>
        </row>
        <row r="380">
          <cell r="O380">
            <v>-0.57070707070707072</v>
          </cell>
        </row>
        <row r="381">
          <cell r="O381">
            <v>-0.44719535783365572</v>
          </cell>
        </row>
        <row r="382">
          <cell r="O382">
            <v>-0.16920943134535368</v>
          </cell>
        </row>
        <row r="383">
          <cell r="O383" t="str">
            <v>Not on 15/16 prices Unadjusted</v>
          </cell>
        </row>
        <row r="384">
          <cell r="O384" t="str">
            <v>Not on 15/16 prices Unadjusted</v>
          </cell>
        </row>
        <row r="385">
          <cell r="O385" t="str">
            <v>Not on 15/16 prices Unadjusted</v>
          </cell>
        </row>
        <row r="386">
          <cell r="O386">
            <v>-0.24247456923396304</v>
          </cell>
        </row>
        <row r="387">
          <cell r="O387">
            <v>-4.074585635359116E-2</v>
          </cell>
        </row>
        <row r="388">
          <cell r="O388">
            <v>0.30748225013653741</v>
          </cell>
        </row>
        <row r="389">
          <cell r="O389">
            <v>0.82683215130023646</v>
          </cell>
        </row>
        <row r="390">
          <cell r="O390" t="str">
            <v>Not on 15/16 prices Unadjusted</v>
          </cell>
        </row>
        <row r="391">
          <cell r="O391" t="str">
            <v>Not on 15/16 prices Unadjusted</v>
          </cell>
        </row>
        <row r="392">
          <cell r="O392" t="str">
            <v>Not on 15/16 prices Unadjusted</v>
          </cell>
        </row>
        <row r="393">
          <cell r="O393" t="str">
            <v>Not on 15/16 prices Unadjusted</v>
          </cell>
        </row>
        <row r="394">
          <cell r="O394" t="str">
            <v>Not on 15/16 prices Unadjusted</v>
          </cell>
        </row>
        <row r="395">
          <cell r="O395">
            <v>-0.25452664252457319</v>
          </cell>
        </row>
        <row r="396">
          <cell r="O396">
            <v>-0.20425138632162662</v>
          </cell>
        </row>
        <row r="397">
          <cell r="O397">
            <v>5.0377833753148613E-3</v>
          </cell>
        </row>
        <row r="398">
          <cell r="O398">
            <v>-0.2052505966587112</v>
          </cell>
        </row>
        <row r="399">
          <cell r="O399">
            <v>-0.31120331950207469</v>
          </cell>
        </row>
        <row r="400">
          <cell r="O400">
            <v>4.0567951318458417E-2</v>
          </cell>
        </row>
        <row r="401">
          <cell r="O401">
            <v>-0.35510718789407314</v>
          </cell>
        </row>
        <row r="402">
          <cell r="O402">
            <v>-0.21869782971619364</v>
          </cell>
        </row>
        <row r="403">
          <cell r="O403">
            <v>-2.4553571428571428E-2</v>
          </cell>
        </row>
        <row r="404">
          <cell r="O404">
            <v>4.4554455445544552E-2</v>
          </cell>
        </row>
        <row r="405">
          <cell r="O405">
            <v>-0.21668383110195674</v>
          </cell>
        </row>
        <row r="406">
          <cell r="O406">
            <v>-8.0674567000911579E-2</v>
          </cell>
        </row>
        <row r="407">
          <cell r="O407">
            <v>-8.5953878406708595E-2</v>
          </cell>
        </row>
        <row r="408">
          <cell r="O408">
            <v>-2.7166882276843468E-2</v>
          </cell>
        </row>
        <row r="409">
          <cell r="O409">
            <v>-0.27613338328962156</v>
          </cell>
        </row>
        <row r="410">
          <cell r="O410">
            <v>3.1914893617021274E-2</v>
          </cell>
        </row>
        <row r="411">
          <cell r="O411">
            <v>5.5023923444976079E-2</v>
          </cell>
        </row>
        <row r="412">
          <cell r="O412">
            <v>-0.36601307189542481</v>
          </cell>
        </row>
        <row r="413">
          <cell r="O413">
            <v>-0.15375918598078009</v>
          </cell>
        </row>
        <row r="414">
          <cell r="O414">
            <v>-3.8548752834467119E-2</v>
          </cell>
        </row>
        <row r="415">
          <cell r="O415">
            <v>-0.23731501057082452</v>
          </cell>
        </row>
        <row r="416">
          <cell r="O416">
            <v>2.9010238907849831E-2</v>
          </cell>
        </row>
        <row r="417">
          <cell r="O417">
            <v>-0.31913477537437607</v>
          </cell>
        </row>
        <row r="418">
          <cell r="O418">
            <v>-0.16962645437844459</v>
          </cell>
        </row>
        <row r="419">
          <cell r="O419">
            <v>-7.8758949880668255E-2</v>
          </cell>
        </row>
        <row r="420">
          <cell r="O420" t="str">
            <v>Not on 15/16 prices Unadjusted</v>
          </cell>
        </row>
        <row r="421">
          <cell r="O421">
            <v>-0.28505443747937975</v>
          </cell>
        </row>
        <row r="422">
          <cell r="O422">
            <v>-0.17185761957730811</v>
          </cell>
        </row>
        <row r="423">
          <cell r="O423">
            <v>2.8795811518324606E-2</v>
          </cell>
        </row>
        <row r="424">
          <cell r="O424">
            <v>-0.17582128777923783</v>
          </cell>
        </row>
        <row r="425">
          <cell r="O425">
            <v>-0.21495678316422398</v>
          </cell>
        </row>
        <row r="426">
          <cell r="O426">
            <v>4.7337278106508875E-2</v>
          </cell>
        </row>
        <row r="427">
          <cell r="O427">
            <v>-0.28312646762831267</v>
          </cell>
        </row>
        <row r="428">
          <cell r="O428">
            <v>-0.11709047900650503</v>
          </cell>
        </row>
        <row r="429">
          <cell r="O429">
            <v>4.6454767726161368E-2</v>
          </cell>
        </row>
        <row r="430">
          <cell r="O430">
            <v>-0.24256348246674728</v>
          </cell>
        </row>
        <row r="431">
          <cell r="O431">
            <v>-0.26193001060445387</v>
          </cell>
        </row>
        <row r="432">
          <cell r="O432">
            <v>-0.1233974358974359</v>
          </cell>
        </row>
        <row r="433">
          <cell r="O433">
            <v>-0.18290960451977401</v>
          </cell>
        </row>
        <row r="434">
          <cell r="O434">
            <v>0.87157287157287155</v>
          </cell>
        </row>
        <row r="435">
          <cell r="O435">
            <v>-0.37806637806637805</v>
          </cell>
        </row>
        <row r="436">
          <cell r="O436">
            <v>-0.1594966344746854</v>
          </cell>
        </row>
        <row r="437">
          <cell r="O437">
            <v>-0.19814385150812064</v>
          </cell>
        </row>
        <row r="438">
          <cell r="O438">
            <v>-7.9365079365079361E-3</v>
          </cell>
        </row>
        <row r="439">
          <cell r="O439">
            <v>-0.31114435302916976</v>
          </cell>
        </row>
        <row r="440">
          <cell r="O440">
            <v>-0.22072419106317412</v>
          </cell>
        </row>
        <row r="441">
          <cell r="O441">
            <v>0.13759213759213759</v>
          </cell>
        </row>
        <row r="442">
          <cell r="O442">
            <v>8.4985835694051E-3</v>
          </cell>
        </row>
        <row r="443">
          <cell r="O443">
            <v>-0.34992458521870284</v>
          </cell>
        </row>
        <row r="444">
          <cell r="O444">
            <v>-0.22060766182298547</v>
          </cell>
        </row>
        <row r="445">
          <cell r="O445">
            <v>-0.62453531598513012</v>
          </cell>
        </row>
        <row r="446">
          <cell r="O446">
            <v>-0.29968454258675081</v>
          </cell>
        </row>
        <row r="447">
          <cell r="O447">
            <v>-0.24736048265460031</v>
          </cell>
        </row>
        <row r="448">
          <cell r="O448">
            <v>-6.0648801128349791E-2</v>
          </cell>
        </row>
        <row r="449">
          <cell r="O449">
            <v>8.7108013937282226E-3</v>
          </cell>
        </row>
        <row r="450">
          <cell r="O450" t="str">
            <v>Not on 15/16 prices Unadjusted</v>
          </cell>
        </row>
        <row r="451">
          <cell r="O451">
            <v>-0.26323529411764707</v>
          </cell>
        </row>
        <row r="452">
          <cell r="O452">
            <v>3.6834924965893585E-2</v>
          </cell>
        </row>
        <row r="453">
          <cell r="O453">
            <v>-3.4165571616294348E-2</v>
          </cell>
        </row>
        <row r="454">
          <cell r="O454" t="str">
            <v>Not on 15/16 prices Unadjusted</v>
          </cell>
        </row>
        <row r="455">
          <cell r="O455">
            <v>-3.125E-2</v>
          </cell>
        </row>
        <row r="456">
          <cell r="O456" t="str">
            <v>Not on 15/16 prices Unadjusted</v>
          </cell>
        </row>
        <row r="457">
          <cell r="O457">
            <v>-0.36420395421436003</v>
          </cell>
        </row>
        <row r="458">
          <cell r="O458">
            <v>-0.17653061224489797</v>
          </cell>
        </row>
        <row r="459">
          <cell r="O459">
            <v>-8.5422864428389284E-2</v>
          </cell>
        </row>
        <row r="460">
          <cell r="O460">
            <v>-0.26155292853304674</v>
          </cell>
        </row>
        <row r="461">
          <cell r="O461">
            <v>-0.12012826837691169</v>
          </cell>
        </row>
        <row r="462">
          <cell r="O462" t="str">
            <v>Not on 15/16 prices Unadjusted</v>
          </cell>
        </row>
        <row r="463">
          <cell r="O463" t="str">
            <v>Not on 15/16 prices Unadjusted</v>
          </cell>
        </row>
        <row r="464">
          <cell r="O464">
            <v>-0.39668431669188098</v>
          </cell>
        </row>
        <row r="465">
          <cell r="O465">
            <v>-0.58944785276073619</v>
          </cell>
        </row>
        <row r="466">
          <cell r="O466">
            <v>-0.30684413641017561</v>
          </cell>
        </row>
        <row r="467">
          <cell r="O467">
            <v>5.0392893747864709E-2</v>
          </cell>
        </row>
        <row r="468">
          <cell r="O468">
            <v>-7.6331900481959092E-2</v>
          </cell>
        </row>
        <row r="469">
          <cell r="O469">
            <v>-0.14007516228220021</v>
          </cell>
        </row>
        <row r="470">
          <cell r="O470">
            <v>-0.22852233676975944</v>
          </cell>
        </row>
        <row r="471">
          <cell r="O471">
            <v>-0.21729908083902899</v>
          </cell>
        </row>
        <row r="472">
          <cell r="O472">
            <v>-0.34714003944773175</v>
          </cell>
        </row>
        <row r="473">
          <cell r="O473">
            <v>-0.14423756775866131</v>
          </cell>
        </row>
        <row r="474">
          <cell r="O474">
            <v>-7.6864535768645353E-2</v>
          </cell>
        </row>
        <row r="475">
          <cell r="O475">
            <v>-6.8086479509519196E-2</v>
          </cell>
        </row>
        <row r="476">
          <cell r="O476">
            <v>-0.24108527131782945</v>
          </cell>
        </row>
        <row r="477">
          <cell r="O477">
            <v>-0.15709903593339175</v>
          </cell>
        </row>
        <row r="478">
          <cell r="O478">
            <v>-3.0750036694554526E-2</v>
          </cell>
        </row>
        <row r="479">
          <cell r="O479">
            <v>-0.25593719332679099</v>
          </cell>
        </row>
        <row r="480">
          <cell r="O480">
            <v>-0.13780260707635009</v>
          </cell>
        </row>
        <row r="481">
          <cell r="O481" t="str">
            <v>Not on 15/16 prices Unadjusted</v>
          </cell>
        </row>
        <row r="482">
          <cell r="O482">
            <v>0.32401714179243524</v>
          </cell>
        </row>
        <row r="483">
          <cell r="O483">
            <v>0.17841163310961969</v>
          </cell>
        </row>
        <row r="484">
          <cell r="O484">
            <v>-0.21325966850828729</v>
          </cell>
        </row>
        <row r="485">
          <cell r="O485">
            <v>-0.39610274579273691</v>
          </cell>
        </row>
        <row r="486">
          <cell r="O486">
            <v>-0.23130755064456721</v>
          </cell>
        </row>
        <row r="487">
          <cell r="O487" t="str">
            <v>Not on 15/16 prices Unadjusted</v>
          </cell>
        </row>
        <row r="488">
          <cell r="O488" t="str">
            <v>Not on 15/16 prices Unadjusted</v>
          </cell>
        </row>
        <row r="489">
          <cell r="O489" t="str">
            <v>Not on 15/16 prices Unadjusted</v>
          </cell>
        </row>
        <row r="490">
          <cell r="O490">
            <v>-0.28820148749154834</v>
          </cell>
        </row>
        <row r="491">
          <cell r="O491">
            <v>-0.262380088151413</v>
          </cell>
        </row>
        <row r="492">
          <cell r="O492">
            <v>-0.11687436847423374</v>
          </cell>
        </row>
        <row r="493">
          <cell r="O493">
            <v>-0.15156794425087108</v>
          </cell>
        </row>
        <row r="494">
          <cell r="O494" t="str">
            <v>Not on 15/16 prices Unadjusted</v>
          </cell>
        </row>
        <row r="495">
          <cell r="O495" t="str">
            <v>Not on 15/16 prices Unadjusted</v>
          </cell>
        </row>
        <row r="496">
          <cell r="O496" t="str">
            <v>Not on 15/16 prices Unadjusted</v>
          </cell>
        </row>
        <row r="497">
          <cell r="O497">
            <v>-0.39159109645507006</v>
          </cell>
        </row>
        <row r="498">
          <cell r="O498">
            <v>-0.32423076923076921</v>
          </cell>
        </row>
        <row r="499">
          <cell r="O499">
            <v>-0.11822985468956407</v>
          </cell>
        </row>
        <row r="500">
          <cell r="O500">
            <v>0.10467289719626169</v>
          </cell>
        </row>
        <row r="501">
          <cell r="O501">
            <v>-0.31599291351264291</v>
          </cell>
        </row>
        <row r="502">
          <cell r="O502">
            <v>-0.32947719688542826</v>
          </cell>
        </row>
        <row r="503">
          <cell r="O503">
            <v>-0.11961141469338191</v>
          </cell>
        </row>
        <row r="504">
          <cell r="O504">
            <v>-9.9322799097065456E-2</v>
          </cell>
        </row>
        <row r="505">
          <cell r="O505">
            <v>-0.20461455911285995</v>
          </cell>
        </row>
        <row r="506">
          <cell r="O506">
            <v>-0.2626143405134258</v>
          </cell>
        </row>
        <row r="507">
          <cell r="O507">
            <v>-5.5178652193577565E-2</v>
          </cell>
        </row>
        <row r="508">
          <cell r="O508">
            <v>-3.7662337662337661E-2</v>
          </cell>
        </row>
        <row r="509">
          <cell r="O509">
            <v>0.26354285714285713</v>
          </cell>
        </row>
        <row r="510">
          <cell r="O510">
            <v>-0.16944655041698256</v>
          </cell>
        </row>
        <row r="511">
          <cell r="O511">
            <v>-7.6957695769576964E-2</v>
          </cell>
        </row>
        <row r="512">
          <cell r="O512">
            <v>-3.5726877423904103E-2</v>
          </cell>
        </row>
        <row r="513">
          <cell r="O513">
            <v>-5.5381727158948686E-2</v>
          </cell>
        </row>
        <row r="514">
          <cell r="O514">
            <v>-6.4120631341600898E-2</v>
          </cell>
        </row>
        <row r="515">
          <cell r="O515">
            <v>-0.16344803370786518</v>
          </cell>
        </row>
        <row r="516">
          <cell r="O516">
            <v>-5.741878841088674E-2</v>
          </cell>
        </row>
        <row r="517">
          <cell r="O517">
            <v>1.5804825351098308</v>
          </cell>
        </row>
        <row r="518">
          <cell r="O518">
            <v>0.8125</v>
          </cell>
        </row>
        <row r="519">
          <cell r="O519">
            <v>0.81895424836601305</v>
          </cell>
        </row>
        <row r="520">
          <cell r="O520">
            <v>1.6493672685909285E-2</v>
          </cell>
        </row>
        <row r="521">
          <cell r="O521">
            <v>-0.27167726816203547</v>
          </cell>
        </row>
        <row r="522">
          <cell r="O522">
            <v>0.18205128205128204</v>
          </cell>
        </row>
        <row r="523">
          <cell r="O523">
            <v>6.8777292576419208E-2</v>
          </cell>
        </row>
        <row r="524">
          <cell r="O524">
            <v>0.32433025911286784</v>
          </cell>
        </row>
        <row r="525">
          <cell r="O525">
            <v>-6.7348960052822718E-2</v>
          </cell>
        </row>
        <row r="526">
          <cell r="O526">
            <v>0.78644628099173552</v>
          </cell>
        </row>
        <row r="527">
          <cell r="O527">
            <v>0.29996346364632809</v>
          </cell>
        </row>
        <row r="528">
          <cell r="O528">
            <v>9.7834493426140756E-2</v>
          </cell>
        </row>
        <row r="529">
          <cell r="O529">
            <v>1.2483130904183535</v>
          </cell>
        </row>
        <row r="530">
          <cell r="O530">
            <v>0.35918937805730261</v>
          </cell>
        </row>
        <row r="531">
          <cell r="O531">
            <v>0.12440731542108828</v>
          </cell>
        </row>
        <row r="532">
          <cell r="O532">
            <v>3.653846153846154E-2</v>
          </cell>
        </row>
        <row r="533">
          <cell r="O533">
            <v>0.51171230616958097</v>
          </cell>
        </row>
        <row r="534">
          <cell r="O534">
            <v>0.6238894373149062</v>
          </cell>
        </row>
        <row r="535">
          <cell r="O535">
            <v>0.49244712990936557</v>
          </cell>
        </row>
        <row r="536">
          <cell r="O536">
            <v>-0.21378941742383753</v>
          </cell>
        </row>
        <row r="537">
          <cell r="O537">
            <v>-0.60411311053984573</v>
          </cell>
        </row>
        <row r="538">
          <cell r="O538">
            <v>-0.43232205367561261</v>
          </cell>
        </row>
        <row r="539">
          <cell r="O539">
            <v>-0.44927044451985071</v>
          </cell>
        </row>
        <row r="540">
          <cell r="O540">
            <v>3.8714390065741421E-2</v>
          </cell>
        </row>
        <row r="541">
          <cell r="O541">
            <v>4.2678440029433405E-2</v>
          </cell>
        </row>
        <row r="542">
          <cell r="O542">
            <v>0.15094339622641509</v>
          </cell>
        </row>
        <row r="543">
          <cell r="O543">
            <v>4.6012269938650305E-2</v>
          </cell>
        </row>
        <row r="544">
          <cell r="O544">
            <v>0.3034939483900434</v>
          </cell>
        </row>
        <row r="545">
          <cell r="O545">
            <v>-0.17038539553752535</v>
          </cell>
        </row>
        <row r="546">
          <cell r="O546">
            <v>-0.34367167919799496</v>
          </cell>
        </row>
        <row r="547">
          <cell r="O547">
            <v>-0.38306878306878306</v>
          </cell>
        </row>
        <row r="548">
          <cell r="O548">
            <v>-0.26095843742902569</v>
          </cell>
        </row>
        <row r="549">
          <cell r="O549">
            <v>-0.26140012845215155</v>
          </cell>
        </row>
        <row r="550">
          <cell r="O550">
            <v>-0.17716701902748413</v>
          </cell>
        </row>
        <row r="551">
          <cell r="O551">
            <v>-4.1564792176039117E-2</v>
          </cell>
        </row>
        <row r="552">
          <cell r="O552">
            <v>-0.15699100572363042</v>
          </cell>
        </row>
        <row r="553">
          <cell r="O553">
            <v>-0.44553644553644556</v>
          </cell>
        </row>
        <row r="554">
          <cell r="O554">
            <v>-0.4682230869001297</v>
          </cell>
        </row>
        <row r="555">
          <cell r="O555">
            <v>0.10172143974960876</v>
          </cell>
        </row>
        <row r="556">
          <cell r="O556" t="str">
            <v>Not on 15/16 prices Unadjusted</v>
          </cell>
        </row>
        <row r="557">
          <cell r="O557" t="str">
            <v>Not on 15/16 prices Unadjusted</v>
          </cell>
        </row>
        <row r="558">
          <cell r="O558" t="str">
            <v>Not on 15/16 prices Unadjusted</v>
          </cell>
        </row>
        <row r="559">
          <cell r="O559">
            <v>-0.63097576948264567</v>
          </cell>
        </row>
        <row r="560">
          <cell r="O560">
            <v>-9.5384615384615387E-2</v>
          </cell>
        </row>
        <row r="561">
          <cell r="O561">
            <v>0.12137203166226913</v>
          </cell>
        </row>
        <row r="562">
          <cell r="O562">
            <v>1.4684908789386402</v>
          </cell>
        </row>
        <row r="563">
          <cell r="O563">
            <v>1.2638623326959848</v>
          </cell>
        </row>
        <row r="564">
          <cell r="O564">
            <v>1.5217391304347827</v>
          </cell>
        </row>
        <row r="565">
          <cell r="O565">
            <v>2.8428874734607219</v>
          </cell>
        </row>
        <row r="566">
          <cell r="O566">
            <v>0.4684838160136286</v>
          </cell>
        </row>
        <row r="567">
          <cell r="O567">
            <v>0.37533512064343161</v>
          </cell>
        </row>
        <row r="568">
          <cell r="O568">
            <v>0.84411764705882353</v>
          </cell>
        </row>
        <row r="569">
          <cell r="O569">
            <v>6.945080091533181</v>
          </cell>
        </row>
        <row r="570">
          <cell r="O570">
            <v>0.50092208390963577</v>
          </cell>
        </row>
        <row r="571">
          <cell r="O571">
            <v>-4.3793270004830138E-2</v>
          </cell>
        </row>
        <row r="572">
          <cell r="O572">
            <v>0.34879783271249576</v>
          </cell>
        </row>
        <row r="573">
          <cell r="O573">
            <v>0.24512344836993588</v>
          </cell>
        </row>
        <row r="574">
          <cell r="O574">
            <v>7.4933687002652516E-2</v>
          </cell>
        </row>
        <row r="575">
          <cell r="O575">
            <v>8.4469696969696972E-2</v>
          </cell>
        </row>
        <row r="576">
          <cell r="O576">
            <v>0.26063249727371862</v>
          </cell>
        </row>
        <row r="577">
          <cell r="O577">
            <v>0.18953826283500161</v>
          </cell>
        </row>
        <row r="578">
          <cell r="O578">
            <v>8.5353003161222338E-2</v>
          </cell>
        </row>
        <row r="579">
          <cell r="O579">
            <v>2.3463060686015833</v>
          </cell>
        </row>
        <row r="580">
          <cell r="O580">
            <v>0.73353989155693256</v>
          </cell>
        </row>
        <row r="581">
          <cell r="O581">
            <v>4.8475689881734558</v>
          </cell>
        </row>
        <row r="582">
          <cell r="O582">
            <v>0.90415785764622969</v>
          </cell>
        </row>
        <row r="583">
          <cell r="O583">
            <v>6.5704761904761906</v>
          </cell>
        </row>
        <row r="584">
          <cell r="O584">
            <v>2.983810709838107</v>
          </cell>
        </row>
        <row r="585">
          <cell r="O585">
            <v>-2.3741567202906072E-2</v>
          </cell>
        </row>
        <row r="586">
          <cell r="O586">
            <v>-0.35441061670569868</v>
          </cell>
        </row>
        <row r="587">
          <cell r="O587">
            <v>-6.2905204135272466E-2</v>
          </cell>
        </row>
        <row r="588">
          <cell r="O588">
            <v>1.9661963550852439</v>
          </cell>
        </row>
        <row r="589">
          <cell r="O589">
            <v>-0.22483498349834982</v>
          </cell>
        </row>
        <row r="590">
          <cell r="O590">
            <v>1.112736660929432</v>
          </cell>
        </row>
        <row r="591">
          <cell r="O591">
            <v>0.28093245666467426</v>
          </cell>
        </row>
        <row r="592">
          <cell r="O592">
            <v>1.2210327455919396</v>
          </cell>
        </row>
        <row r="593">
          <cell r="O593">
            <v>0.18823529411764706</v>
          </cell>
        </row>
        <row r="594">
          <cell r="O594">
            <v>3.2120038722168442</v>
          </cell>
        </row>
        <row r="595">
          <cell r="O595">
            <v>1.9429175475687104</v>
          </cell>
        </row>
        <row r="596">
          <cell r="O596">
            <v>1.5</v>
          </cell>
        </row>
        <row r="597">
          <cell r="O597">
            <v>2.375</v>
          </cell>
        </row>
        <row r="598">
          <cell r="O598">
            <v>3.5748792270531404E-2</v>
          </cell>
        </row>
        <row r="599">
          <cell r="O599">
            <v>1.8269824922760041</v>
          </cell>
        </row>
        <row r="600">
          <cell r="O600">
            <v>-0.38228855721393035</v>
          </cell>
        </row>
        <row r="601">
          <cell r="O601">
            <v>0.12131367292225201</v>
          </cell>
        </row>
        <row r="602">
          <cell r="O602">
            <v>1.3136117556071152</v>
          </cell>
        </row>
        <row r="603">
          <cell r="O603">
            <v>1.234368855682265</v>
          </cell>
        </row>
        <row r="604">
          <cell r="O604">
            <v>-8.7873462214411252E-2</v>
          </cell>
        </row>
        <row r="605">
          <cell r="O605">
            <v>1.1004065040650406</v>
          </cell>
        </row>
        <row r="606">
          <cell r="O606">
            <v>0.76501305483028725</v>
          </cell>
        </row>
        <row r="607">
          <cell r="O607">
            <v>1.4651038891848696</v>
          </cell>
        </row>
        <row r="608">
          <cell r="O608">
            <v>0.37902559867877789</v>
          </cell>
        </row>
        <row r="609">
          <cell r="O609">
            <v>2.044162129461585</v>
          </cell>
        </row>
        <row r="610">
          <cell r="O610">
            <v>0.7330396475770925</v>
          </cell>
        </row>
        <row r="611">
          <cell r="O611">
            <v>2.1628849270664507</v>
          </cell>
        </row>
        <row r="612">
          <cell r="O612">
            <v>0.56850961538461542</v>
          </cell>
        </row>
        <row r="613">
          <cell r="O613">
            <v>-0.51244088011515521</v>
          </cell>
        </row>
        <row r="614">
          <cell r="O614">
            <v>-0.25452408930669801</v>
          </cell>
        </row>
        <row r="615">
          <cell r="O615">
            <v>-0.358162100456621</v>
          </cell>
        </row>
        <row r="616">
          <cell r="O616">
            <v>-0.22630092779346511</v>
          </cell>
        </row>
        <row r="617">
          <cell r="O617">
            <v>1.7417355371900827</v>
          </cell>
        </row>
        <row r="618">
          <cell r="O618">
            <v>0.50706713780918733</v>
          </cell>
        </row>
        <row r="619">
          <cell r="O619">
            <v>1.7069154774972557</v>
          </cell>
        </row>
        <row r="620">
          <cell r="O620">
            <v>0.70131421744324973</v>
          </cell>
        </row>
        <row r="621">
          <cell r="O621">
            <v>2.7728494623655915</v>
          </cell>
        </row>
        <row r="622">
          <cell r="O622">
            <v>0.97939560439560436</v>
          </cell>
        </row>
        <row r="623">
          <cell r="O623">
            <v>-0.36952998379254459</v>
          </cell>
        </row>
        <row r="624">
          <cell r="O624">
            <v>-0.51381642512077297</v>
          </cell>
        </row>
        <row r="625">
          <cell r="O625">
            <v>0.17843631778058008</v>
          </cell>
        </row>
        <row r="626">
          <cell r="O626">
            <v>-0.4277456647398844</v>
          </cell>
        </row>
        <row r="627">
          <cell r="O627">
            <v>1.6326923076923077</v>
          </cell>
        </row>
        <row r="628">
          <cell r="O628">
            <v>-0.18785753829119764</v>
          </cell>
        </row>
        <row r="629">
          <cell r="O629">
            <v>-0.57249508840864438</v>
          </cell>
        </row>
        <row r="630">
          <cell r="O630">
            <v>-9.3175316714344092E-2</v>
          </cell>
        </row>
        <row r="631">
          <cell r="O631">
            <v>0.78464254192409533</v>
          </cell>
        </row>
        <row r="632">
          <cell r="O632">
            <v>1.7442748091603053</v>
          </cell>
        </row>
        <row r="633">
          <cell r="O633">
            <v>12.770547945205479</v>
          </cell>
        </row>
        <row r="634">
          <cell r="O634">
            <v>1.0009310986964618E-2</v>
          </cell>
        </row>
        <row r="635">
          <cell r="O635">
            <v>4.3079015984582247E-2</v>
          </cell>
        </row>
        <row r="636">
          <cell r="O636">
            <v>8.1150051037767942E-2</v>
          </cell>
        </row>
        <row r="637">
          <cell r="O637">
            <v>0.3349206349206349</v>
          </cell>
        </row>
        <row r="638">
          <cell r="O638">
            <v>0.16670270270270271</v>
          </cell>
        </row>
        <row r="639">
          <cell r="O639">
            <v>5.0055005500550052E-2</v>
          </cell>
        </row>
        <row r="640">
          <cell r="O640">
            <v>0.27901383042693928</v>
          </cell>
        </row>
        <row r="641">
          <cell r="O641">
            <v>0.57127991675338186</v>
          </cell>
        </row>
        <row r="642">
          <cell r="O642">
            <v>0.84006734006734007</v>
          </cell>
        </row>
        <row r="643">
          <cell r="O643" t="str">
            <v>Not on 15/16 prices Unadjusted</v>
          </cell>
        </row>
        <row r="644">
          <cell r="O644" t="str">
            <v>Not on 15/16 prices Unadjusted</v>
          </cell>
        </row>
        <row r="645">
          <cell r="O645">
            <v>0.31146245059288535</v>
          </cell>
        </row>
        <row r="646">
          <cell r="O646" t="str">
            <v>Not on 15/16 prices Unadjusted</v>
          </cell>
        </row>
        <row r="647">
          <cell r="O647">
            <v>1.3837894736842105</v>
          </cell>
        </row>
        <row r="648">
          <cell r="O648">
            <v>0.49586349534643226</v>
          </cell>
        </row>
        <row r="649">
          <cell r="O649">
            <v>0.21145799806887672</v>
          </cell>
        </row>
        <row r="650">
          <cell r="O650">
            <v>0</v>
          </cell>
        </row>
        <row r="651">
          <cell r="O651">
            <v>-0.27313883299798791</v>
          </cell>
        </row>
        <row r="652">
          <cell r="O652">
            <v>-0.18248847926267281</v>
          </cell>
        </row>
        <row r="653">
          <cell r="O653">
            <v>-6.3877534663781363E-2</v>
          </cell>
        </row>
        <row r="654">
          <cell r="O654">
            <v>-0.70802276188186264</v>
          </cell>
        </row>
        <row r="655">
          <cell r="O655">
            <v>-0.38559015206372194</v>
          </cell>
        </row>
        <row r="656">
          <cell r="O656">
            <v>0.15361077111383109</v>
          </cell>
        </row>
        <row r="657">
          <cell r="O657">
            <v>6.0786106032906767E-2</v>
          </cell>
        </row>
        <row r="658">
          <cell r="O658">
            <v>4.0780141843971635E-2</v>
          </cell>
        </row>
        <row r="659">
          <cell r="O659">
            <v>-0.33671307506053266</v>
          </cell>
        </row>
        <row r="660">
          <cell r="O660">
            <v>-0.19822654462242562</v>
          </cell>
        </row>
        <row r="661">
          <cell r="O661" t="str">
            <v>Not on 15/16 prices Unadjusted</v>
          </cell>
        </row>
        <row r="662">
          <cell r="O662" t="str">
            <v>Not on 15/16 prices Unadjusted</v>
          </cell>
        </row>
        <row r="663">
          <cell r="O663">
            <v>-0.54603823143148988</v>
          </cell>
        </row>
        <row r="664">
          <cell r="O664">
            <v>-0.24108878807517822</v>
          </cell>
        </row>
        <row r="665">
          <cell r="O665">
            <v>-0.2029194970371441</v>
          </cell>
        </row>
        <row r="666">
          <cell r="O666">
            <v>-0.13118916631400762</v>
          </cell>
        </row>
        <row r="667">
          <cell r="O667">
            <v>-0.22319262493934983</v>
          </cell>
        </row>
        <row r="668">
          <cell r="O668">
            <v>-9.0909090909090912E-2</v>
          </cell>
        </row>
        <row r="669">
          <cell r="O669">
            <v>-0.13407821229050279</v>
          </cell>
        </row>
        <row r="670">
          <cell r="O670">
            <v>-0.19049016730261226</v>
          </cell>
        </row>
        <row r="671">
          <cell r="O671">
            <v>-0.14487179487179488</v>
          </cell>
        </row>
        <row r="672">
          <cell r="O672">
            <v>-0.1544461778471139</v>
          </cell>
        </row>
        <row r="673">
          <cell r="O673">
            <v>-0.15878194671016857</v>
          </cell>
        </row>
        <row r="674">
          <cell r="O674">
            <v>-0.29889879391714735</v>
          </cell>
        </row>
        <row r="675">
          <cell r="O675">
            <v>-0.13569321533923304</v>
          </cell>
        </row>
        <row r="676">
          <cell r="O676">
            <v>-0.20094562647754138</v>
          </cell>
        </row>
        <row r="677">
          <cell r="O677">
            <v>-0.16600000000000001</v>
          </cell>
        </row>
        <row r="678">
          <cell r="O678">
            <v>-0.1982793936911102</v>
          </cell>
        </row>
        <row r="679">
          <cell r="O679">
            <v>-0.4533106960950764</v>
          </cell>
        </row>
        <row r="680">
          <cell r="O680">
            <v>-0.22083333333333333</v>
          </cell>
        </row>
        <row r="681">
          <cell r="O681">
            <v>-7.407407407407407E-2</v>
          </cell>
        </row>
        <row r="682">
          <cell r="O682">
            <v>-0.34059609455292911</v>
          </cell>
        </row>
        <row r="683">
          <cell r="O683">
            <v>-0.28169913765570104</v>
          </cell>
        </row>
        <row r="684">
          <cell r="O684">
            <v>2.8502415458937197E-2</v>
          </cell>
        </row>
        <row r="685">
          <cell r="O685">
            <v>-0.10068302555021502</v>
          </cell>
        </row>
        <row r="686">
          <cell r="O686">
            <v>-0.21631736526946108</v>
          </cell>
        </row>
        <row r="687">
          <cell r="O687">
            <v>-0.12696276357110811</v>
          </cell>
        </row>
        <row r="688">
          <cell r="O688">
            <v>-0.44857943177270909</v>
          </cell>
        </row>
        <row r="689">
          <cell r="O689">
            <v>-0.2653537790923951</v>
          </cell>
        </row>
        <row r="690">
          <cell r="O690">
            <v>0.22228391634277253</v>
          </cell>
        </row>
        <row r="691">
          <cell r="O691">
            <v>-2.7741481555935268E-2</v>
          </cell>
        </row>
        <row r="692">
          <cell r="O692">
            <v>2.4066852367688022E-2</v>
          </cell>
        </row>
        <row r="693">
          <cell r="O693">
            <v>-0.36692506459948321</v>
          </cell>
        </row>
        <row r="694">
          <cell r="O694">
            <v>-0.32669809673476513</v>
          </cell>
        </row>
        <row r="695">
          <cell r="O695" t="str">
            <v>Not on 15/16 prices Unadjusted</v>
          </cell>
        </row>
        <row r="696">
          <cell r="O696" t="str">
            <v>Not on 15/16 prices Unadjusted</v>
          </cell>
        </row>
        <row r="697">
          <cell r="O697" t="str">
            <v>Not on 15/16 prices Unadjusted</v>
          </cell>
        </row>
        <row r="698">
          <cell r="O698" t="str">
            <v>Not on 15/16 prices Unadjusted</v>
          </cell>
        </row>
        <row r="699">
          <cell r="O699" t="str">
            <v>Not on 15/16 prices Unadjusted</v>
          </cell>
        </row>
        <row r="700">
          <cell r="O700" t="str">
            <v>Not on 15/16 prices Unadjusted</v>
          </cell>
        </row>
        <row r="701">
          <cell r="O701" t="str">
            <v>Not on 15/16 prices Unadjusted</v>
          </cell>
        </row>
        <row r="702">
          <cell r="O702" t="str">
            <v>Not on 15/16 prices Unadjusted</v>
          </cell>
        </row>
        <row r="703">
          <cell r="O703" t="str">
            <v>Not on 15/16 prices Unadjusted</v>
          </cell>
        </row>
        <row r="704">
          <cell r="O704" t="str">
            <v>Not on 15/16 prices Unadjusted</v>
          </cell>
        </row>
        <row r="705">
          <cell r="O705" t="str">
            <v>Not on 15/16 prices Unadjusted</v>
          </cell>
        </row>
        <row r="706">
          <cell r="O706" t="str">
            <v>Not on 15/16 prices Unadjusted</v>
          </cell>
        </row>
        <row r="707">
          <cell r="O707" t="str">
            <v>Not on 15/16 prices Unadjusted</v>
          </cell>
        </row>
        <row r="708">
          <cell r="O708" t="str">
            <v>Not on 15/16 prices Unadjusted</v>
          </cell>
        </row>
        <row r="709">
          <cell r="O709" t="str">
            <v>Not on 15/16 prices Unadjusted</v>
          </cell>
        </row>
        <row r="710">
          <cell r="O710">
            <v>-0.11481129083412622</v>
          </cell>
        </row>
        <row r="711">
          <cell r="O711">
            <v>-0.20555284948855335</v>
          </cell>
        </row>
        <row r="712">
          <cell r="O712">
            <v>-0.29979253112033194</v>
          </cell>
        </row>
        <row r="713">
          <cell r="O713">
            <v>-7.9497907949790794E-2</v>
          </cell>
        </row>
        <row r="714">
          <cell r="O714">
            <v>6.3371356147021544E-3</v>
          </cell>
        </row>
        <row r="715">
          <cell r="O715" t="str">
            <v>Not on 15/16 prices Unadjusted</v>
          </cell>
        </row>
        <row r="716">
          <cell r="O716" t="str">
            <v>Not on 15/16 prices Unadjusted</v>
          </cell>
        </row>
        <row r="717">
          <cell r="O717" t="str">
            <v>Not on 15/16 prices Unadjusted</v>
          </cell>
        </row>
        <row r="718">
          <cell r="O718" t="str">
            <v>Not on 15/16 prices Unadjusted</v>
          </cell>
        </row>
        <row r="719">
          <cell r="O719" t="str">
            <v>Not on 15/16 prices Unadjusted</v>
          </cell>
        </row>
        <row r="720">
          <cell r="O720">
            <v>-0.13883133029423952</v>
          </cell>
        </row>
        <row r="721">
          <cell r="O721">
            <v>-0.12853425845620123</v>
          </cell>
        </row>
        <row r="722">
          <cell r="O722">
            <v>-0.20402157920549288</v>
          </cell>
        </row>
        <row r="723">
          <cell r="O723">
            <v>-0.30039668229354488</v>
          </cell>
        </row>
        <row r="724">
          <cell r="O724">
            <v>-0.25155612792444731</v>
          </cell>
        </row>
        <row r="725">
          <cell r="O725">
            <v>-0.33693101830126704</v>
          </cell>
        </row>
        <row r="726">
          <cell r="O726">
            <v>-0.15138816134101624</v>
          </cell>
        </row>
        <row r="727">
          <cell r="O727">
            <v>-0.19372630127542226</v>
          </cell>
        </row>
        <row r="728">
          <cell r="O728">
            <v>-0.12346401404330018</v>
          </cell>
        </row>
        <row r="729">
          <cell r="O729">
            <v>-0.28492815652705594</v>
          </cell>
        </row>
        <row r="730">
          <cell r="O730">
            <v>-0.14203821656050955</v>
          </cell>
        </row>
        <row r="731">
          <cell r="O731">
            <v>-4.965089216446858E-2</v>
          </cell>
        </row>
        <row r="732">
          <cell r="O732">
            <v>4.5506257110352671E-3</v>
          </cell>
        </row>
        <row r="733">
          <cell r="O733">
            <v>-7.3081607795371494E-3</v>
          </cell>
        </row>
        <row r="734">
          <cell r="O734">
            <v>1.2180267965895249E-2</v>
          </cell>
        </row>
        <row r="735">
          <cell r="O735">
            <v>-7.2115384615384609E-2</v>
          </cell>
        </row>
        <row r="736">
          <cell r="O736">
            <v>-5.673076923076923E-2</v>
          </cell>
        </row>
        <row r="737">
          <cell r="O737">
            <v>5.3846153846153849E-2</v>
          </cell>
        </row>
        <row r="738">
          <cell r="O738">
            <v>0.10740203193033382</v>
          </cell>
        </row>
        <row r="739">
          <cell r="O739">
            <v>-0.51428571428571423</v>
          </cell>
        </row>
        <row r="740">
          <cell r="O740">
            <v>6.6202090592334492E-2</v>
          </cell>
        </row>
        <row r="741">
          <cell r="O741">
            <v>-4.4585987261146494E-2</v>
          </cell>
        </row>
        <row r="742">
          <cell r="O742">
            <v>0.3949579831932773</v>
          </cell>
        </row>
        <row r="743">
          <cell r="O743">
            <v>5.1229508196721313E-2</v>
          </cell>
        </row>
        <row r="744">
          <cell r="O744">
            <v>3.565891472868217E-2</v>
          </cell>
        </row>
        <row r="745">
          <cell r="O745">
            <v>-6.0728744939271252E-2</v>
          </cell>
        </row>
        <row r="746">
          <cell r="O746">
            <v>-8.2750582750582752E-2</v>
          </cell>
        </row>
        <row r="747">
          <cell r="O747">
            <v>-6.7829457364341081E-2</v>
          </cell>
        </row>
        <row r="748">
          <cell r="O748">
            <v>0.19668737060041408</v>
          </cell>
        </row>
        <row r="749">
          <cell r="O749">
            <v>9.7421203438395415E-2</v>
          </cell>
        </row>
        <row r="750">
          <cell r="O750">
            <v>-1</v>
          </cell>
        </row>
        <row r="751">
          <cell r="O751">
            <v>1.8530020703933747</v>
          </cell>
        </row>
        <row r="752">
          <cell r="O752">
            <v>-9.8790322580645157E-2</v>
          </cell>
        </row>
        <row r="753">
          <cell r="O753" t="str">
            <v>Not on 15/16 prices Unadjusted</v>
          </cell>
        </row>
        <row r="754">
          <cell r="O754" t="str">
            <v>Not on 15/16 prices Unadjusted</v>
          </cell>
        </row>
        <row r="755">
          <cell r="O755">
            <v>-0.15393283750281722</v>
          </cell>
        </row>
        <row r="756">
          <cell r="O756">
            <v>-0.10296352583586627</v>
          </cell>
        </row>
        <row r="757">
          <cell r="O757">
            <v>-0.32994493858534518</v>
          </cell>
        </row>
        <row r="758">
          <cell r="O758">
            <v>-5.4022988505747126E-2</v>
          </cell>
        </row>
        <row r="759">
          <cell r="O759">
            <v>0.18424396442185514</v>
          </cell>
        </row>
        <row r="760">
          <cell r="O760">
            <v>0.1592545531554426</v>
          </cell>
        </row>
        <row r="761">
          <cell r="O761">
            <v>-0.19974185221039045</v>
          </cell>
        </row>
        <row r="762">
          <cell r="O762">
            <v>0.12144504227517294</v>
          </cell>
        </row>
        <row r="763">
          <cell r="O763">
            <v>0.11305361305361306</v>
          </cell>
        </row>
        <row r="764">
          <cell r="O764">
            <v>-0.2528473804100228</v>
          </cell>
        </row>
        <row r="765">
          <cell r="O765">
            <v>5.8540497193263832E-2</v>
          </cell>
        </row>
        <row r="766">
          <cell r="O766">
            <v>0.10294117647058823</v>
          </cell>
        </row>
        <row r="767">
          <cell r="O767">
            <v>-0.23433242506811988</v>
          </cell>
        </row>
        <row r="768">
          <cell r="O768">
            <v>-0.10105757931844889</v>
          </cell>
        </row>
        <row r="769">
          <cell r="O769">
            <v>-0.16443594646271512</v>
          </cell>
        </row>
        <row r="770">
          <cell r="O770">
            <v>-0.15221987315010571</v>
          </cell>
        </row>
        <row r="771">
          <cell r="O771">
            <v>-0.17850953206239167</v>
          </cell>
        </row>
        <row r="772">
          <cell r="O772">
            <v>-0.47695605573419081</v>
          </cell>
        </row>
        <row r="773">
          <cell r="O773">
            <v>0.21672167216721672</v>
          </cell>
        </row>
        <row r="774">
          <cell r="O774">
            <v>-0.44954270655712292</v>
          </cell>
        </row>
        <row r="775">
          <cell r="O775">
            <v>-4.0887040887040885E-2</v>
          </cell>
        </row>
        <row r="776">
          <cell r="O776">
            <v>-0.40960912052117265</v>
          </cell>
        </row>
        <row r="777">
          <cell r="O777">
            <v>-0.21278538812785389</v>
          </cell>
        </row>
        <row r="778">
          <cell r="O778">
            <v>-0.25543478260869568</v>
          </cell>
        </row>
        <row r="779">
          <cell r="O779">
            <v>-1.8805829807240243E-3</v>
          </cell>
        </row>
        <row r="780">
          <cell r="O780">
            <v>-9.2238470191226093E-2</v>
          </cell>
        </row>
        <row r="781">
          <cell r="O781">
            <v>-7.9679044597872742E-2</v>
          </cell>
        </row>
        <row r="782">
          <cell r="O782">
            <v>-7.0256625999158606E-2</v>
          </cell>
        </row>
        <row r="783">
          <cell r="O783">
            <v>-0.37677183356195704</v>
          </cell>
        </row>
        <row r="784">
          <cell r="O784">
            <v>-0.15760441292356187</v>
          </cell>
        </row>
        <row r="785">
          <cell r="O785">
            <v>-0.28036790358388836</v>
          </cell>
        </row>
        <row r="786">
          <cell r="O786">
            <v>-0.30574826560951435</v>
          </cell>
        </row>
        <row r="787">
          <cell r="O787">
            <v>-0.24061433447098976</v>
          </cell>
        </row>
        <row r="788">
          <cell r="O788">
            <v>-0.25746102449888641</v>
          </cell>
        </row>
        <row r="789">
          <cell r="O789">
            <v>-0.10648518815052041</v>
          </cell>
        </row>
        <row r="790">
          <cell r="O790">
            <v>6.41025641025641E-3</v>
          </cell>
        </row>
        <row r="791">
          <cell r="O791">
            <v>-0.29077849860982391</v>
          </cell>
        </row>
        <row r="792">
          <cell r="O792">
            <v>-0.17694155324259409</v>
          </cell>
        </row>
        <row r="793">
          <cell r="O793">
            <v>-0.18113612004287247</v>
          </cell>
        </row>
        <row r="794">
          <cell r="O794">
            <v>-0.38892251815980627</v>
          </cell>
        </row>
        <row r="795">
          <cell r="O795">
            <v>-0.18910741301059</v>
          </cell>
        </row>
        <row r="796">
          <cell r="O796">
            <v>-0.22311111111111112</v>
          </cell>
        </row>
        <row r="797">
          <cell r="O797">
            <v>-7.5288855758479309E-2</v>
          </cell>
        </row>
        <row r="798">
          <cell r="O798">
            <v>-8.3391243919388458E-3</v>
          </cell>
        </row>
        <row r="799">
          <cell r="O799">
            <v>-0.13412228796844181</v>
          </cell>
        </row>
        <row r="800">
          <cell r="O800">
            <v>-0.21564307353346185</v>
          </cell>
        </row>
        <row r="801">
          <cell r="O801">
            <v>-0.19618781961878196</v>
          </cell>
        </row>
        <row r="802">
          <cell r="O802">
            <v>-0.11880466472303207</v>
          </cell>
        </row>
        <row r="803">
          <cell r="O803">
            <v>3.6585365853658534E-2</v>
          </cell>
        </row>
        <row r="804">
          <cell r="O804">
            <v>-8.4548104956268216E-2</v>
          </cell>
        </row>
        <row r="805">
          <cell r="O805">
            <v>-8.6507072905331883E-2</v>
          </cell>
        </row>
        <row r="806">
          <cell r="O806">
            <v>-0.30025104602510461</v>
          </cell>
        </row>
        <row r="807">
          <cell r="O807">
            <v>-0.35408103347034647</v>
          </cell>
        </row>
        <row r="808">
          <cell r="O808">
            <v>-0.26153011394465547</v>
          </cell>
        </row>
        <row r="809">
          <cell r="O809">
            <v>-0.17691622103386809</v>
          </cell>
        </row>
        <row r="810">
          <cell r="O810">
            <v>-0.29255189255189257</v>
          </cell>
        </row>
        <row r="811">
          <cell r="O811">
            <v>-0.12060889929742388</v>
          </cell>
        </row>
        <row r="812">
          <cell r="O812">
            <v>-0.28163580246913578</v>
          </cell>
        </row>
        <row r="813">
          <cell r="O813" t="e">
            <v>#DIV/0!</v>
          </cell>
        </row>
        <row r="814">
          <cell r="O814">
            <v>-5.6451612903225805E-2</v>
          </cell>
        </row>
        <row r="815">
          <cell r="O815">
            <v>-0.32743362831858408</v>
          </cell>
        </row>
        <row r="816">
          <cell r="O816">
            <v>-9.2142453363482188E-2</v>
          </cell>
        </row>
        <row r="817">
          <cell r="O817">
            <v>-6.616541353383458E-2</v>
          </cell>
        </row>
        <row r="818">
          <cell r="O818">
            <v>8.8105726872246704E-3</v>
          </cell>
        </row>
        <row r="819">
          <cell r="O819">
            <v>-0.24540930152737259</v>
          </cell>
        </row>
        <row r="820">
          <cell r="O820">
            <v>-0.15247595297470609</v>
          </cell>
        </row>
        <row r="821">
          <cell r="O821" t="str">
            <v>Not on 15/16 prices Unadjusted</v>
          </cell>
        </row>
        <row r="822">
          <cell r="O822" t="str">
            <v>Not on 15/16 prices Unadjusted</v>
          </cell>
        </row>
        <row r="823">
          <cell r="O823" t="str">
            <v>Not on 15/16 prices Unadjusted</v>
          </cell>
        </row>
        <row r="824">
          <cell r="O824" t="str">
            <v>Not on 15/16 prices Unadjusted</v>
          </cell>
        </row>
        <row r="825">
          <cell r="O825" t="str">
            <v>Not on 15/16 prices Unadjusted</v>
          </cell>
        </row>
        <row r="826">
          <cell r="O826" t="str">
            <v>Not on 15/16 prices Unadjusted</v>
          </cell>
        </row>
        <row r="827">
          <cell r="O827" t="str">
            <v>Not on 15/16 prices Unadjusted</v>
          </cell>
        </row>
        <row r="828">
          <cell r="O828">
            <v>-0.34095821325648418</v>
          </cell>
        </row>
        <row r="829">
          <cell r="O829">
            <v>-0.34357344632768361</v>
          </cell>
        </row>
        <row r="830">
          <cell r="O830">
            <v>-0.19717480871100648</v>
          </cell>
        </row>
        <row r="831">
          <cell r="O831">
            <v>-0.21150885296381833</v>
          </cell>
        </row>
        <row r="832">
          <cell r="O832">
            <v>-0.15188970763014023</v>
          </cell>
        </row>
        <row r="833">
          <cell r="O833">
            <v>-0.24325309992706054</v>
          </cell>
        </row>
        <row r="834">
          <cell r="O834">
            <v>-0.21357702349869451</v>
          </cell>
        </row>
        <row r="835">
          <cell r="O835">
            <v>-2.7303754266211604E-2</v>
          </cell>
        </row>
        <row r="836">
          <cell r="O836" t="str">
            <v>Not on 15/16 prices Unadjusted</v>
          </cell>
        </row>
        <row r="837">
          <cell r="O837" t="str">
            <v>Not on 15/16 prices Unadjusted</v>
          </cell>
        </row>
        <row r="838">
          <cell r="O838" t="str">
            <v>Not on 15/16 prices Unadjusted</v>
          </cell>
        </row>
        <row r="839">
          <cell r="O839" t="str">
            <v>Not on 15/16 prices Unadjusted</v>
          </cell>
        </row>
        <row r="840">
          <cell r="O840" t="str">
            <v>Not on 15/16 prices Unadjusted</v>
          </cell>
        </row>
        <row r="841">
          <cell r="O841" t="str">
            <v>Not on 15/16 prices Unadjusted</v>
          </cell>
        </row>
        <row r="842">
          <cell r="O842" t="str">
            <v>Not on 15/16 prices Unadjusted</v>
          </cell>
        </row>
        <row r="843">
          <cell r="O843">
            <v>-0.2080436941410129</v>
          </cell>
        </row>
        <row r="844">
          <cell r="O844">
            <v>-0.16992452099864525</v>
          </cell>
        </row>
        <row r="845">
          <cell r="O845">
            <v>-0.13667582417582416</v>
          </cell>
        </row>
        <row r="846">
          <cell r="O846" t="str">
            <v>Not on 15/16 prices Unadjusted</v>
          </cell>
        </row>
        <row r="847">
          <cell r="O847" t="str">
            <v>Not on 15/16 prices Unadjusted</v>
          </cell>
        </row>
        <row r="848">
          <cell r="O848">
            <v>0.38135593220338981</v>
          </cell>
        </row>
        <row r="849">
          <cell r="O849">
            <v>-2.8735632183908046E-2</v>
          </cell>
        </row>
        <row r="850">
          <cell r="O850">
            <v>-0.38408999598232224</v>
          </cell>
        </row>
        <row r="851">
          <cell r="O851">
            <v>0.1998069498069498</v>
          </cell>
        </row>
        <row r="852">
          <cell r="O852">
            <v>0.33388157894736842</v>
          </cell>
        </row>
        <row r="853">
          <cell r="O853">
            <v>-0.22298221614227087</v>
          </cell>
        </row>
        <row r="854">
          <cell r="O854">
            <v>-2.8985507246376812E-2</v>
          </cell>
        </row>
        <row r="855">
          <cell r="O855">
            <v>-0.29255319148936171</v>
          </cell>
        </row>
        <row r="856">
          <cell r="O856">
            <v>-0.14466019417475728</v>
          </cell>
        </row>
        <row r="857">
          <cell r="O857">
            <v>-0.1321996708721887</v>
          </cell>
        </row>
        <row r="858">
          <cell r="O858">
            <v>-6.1197916666666664E-2</v>
          </cell>
        </row>
        <row r="859">
          <cell r="O859">
            <v>-0.29365311494589064</v>
          </cell>
        </row>
        <row r="860">
          <cell r="O860">
            <v>-0.30903674280039722</v>
          </cell>
        </row>
        <row r="861">
          <cell r="O861">
            <v>-0.1367624810892587</v>
          </cell>
        </row>
        <row r="862">
          <cell r="O862">
            <v>-0.17472294270219288</v>
          </cell>
        </row>
        <row r="863">
          <cell r="O863">
            <v>3.0559646539027981E-2</v>
          </cell>
        </row>
        <row r="864">
          <cell r="O864">
            <v>-0.20488516223113379</v>
          </cell>
        </row>
        <row r="865">
          <cell r="O865">
            <v>0.12840466926070038</v>
          </cell>
        </row>
        <row r="866">
          <cell r="O866">
            <v>-0.16121883656509695</v>
          </cell>
        </row>
        <row r="867">
          <cell r="O867">
            <v>-5.5672268907563029E-2</v>
          </cell>
        </row>
        <row r="868">
          <cell r="O868">
            <v>-0.37991004497751124</v>
          </cell>
        </row>
        <row r="869">
          <cell r="O869" t="str">
            <v>Not on 15/16 prices Unadjusted</v>
          </cell>
        </row>
        <row r="870">
          <cell r="O870">
            <v>-0.44034978138663333</v>
          </cell>
        </row>
        <row r="871">
          <cell r="O871">
            <v>-4.0803515379786569E-2</v>
          </cell>
        </row>
        <row r="872">
          <cell r="O872">
            <v>-0.13874788494077833</v>
          </cell>
        </row>
        <row r="873">
          <cell r="O873">
            <v>-0.56263577118030417</v>
          </cell>
        </row>
        <row r="874">
          <cell r="O874">
            <v>-0.14754098360655737</v>
          </cell>
        </row>
        <row r="875">
          <cell r="O875">
            <v>-0.42995169082125606</v>
          </cell>
        </row>
        <row r="876">
          <cell r="O876">
            <v>-0.32989690721649484</v>
          </cell>
        </row>
        <row r="877">
          <cell r="O877">
            <v>-6.0178306092124816E-2</v>
          </cell>
        </row>
        <row r="878">
          <cell r="O878">
            <v>-0.51151442513483436</v>
          </cell>
        </row>
        <row r="879">
          <cell r="O879">
            <v>-0.1922056723117731</v>
          </cell>
        </row>
        <row r="880">
          <cell r="O880">
            <v>0.65164433617539586</v>
          </cell>
        </row>
        <row r="881">
          <cell r="O881">
            <v>0.18813905930470348</v>
          </cell>
        </row>
        <row r="882">
          <cell r="O882" t="str">
            <v>Not on 15/16 prices Unadjusted</v>
          </cell>
        </row>
        <row r="883">
          <cell r="O883">
            <v>9.3514328808446456E-2</v>
          </cell>
        </row>
        <row r="884">
          <cell r="O884">
            <v>-0.24652665589660744</v>
          </cell>
        </row>
        <row r="885">
          <cell r="O885">
            <v>-0.2902307935504268</v>
          </cell>
        </row>
        <row r="886">
          <cell r="O886">
            <v>0.57747223691168692</v>
          </cell>
        </row>
        <row r="887">
          <cell r="O887">
            <v>-6.4531899291126862E-2</v>
          </cell>
        </row>
        <row r="888">
          <cell r="O888">
            <v>-2.9900332225913623E-2</v>
          </cell>
        </row>
        <row r="889">
          <cell r="O889">
            <v>-0.35588592233009708</v>
          </cell>
        </row>
        <row r="890">
          <cell r="O890" t="str">
            <v>Not on 15/16 prices Unadjusted</v>
          </cell>
        </row>
        <row r="891">
          <cell r="O891">
            <v>0.1468459152016546</v>
          </cell>
        </row>
        <row r="892">
          <cell r="O892" t="str">
            <v>Not on 15/16 prices Unadjusted</v>
          </cell>
        </row>
        <row r="893">
          <cell r="O893">
            <v>0.21130952380952381</v>
          </cell>
        </row>
        <row r="894">
          <cell r="O894">
            <v>0.66704416761041907</v>
          </cell>
        </row>
        <row r="895">
          <cell r="O895">
            <v>3.7037037037037035E-2</v>
          </cell>
        </row>
        <row r="896">
          <cell r="O896" t="str">
            <v>Not on 15/16 prices Unadjusted</v>
          </cell>
        </row>
        <row r="897">
          <cell r="O897">
            <v>-0.3778644563627499</v>
          </cell>
        </row>
        <row r="898">
          <cell r="O898">
            <v>-4.5945945945945948E-2</v>
          </cell>
        </row>
        <row r="899">
          <cell r="O899">
            <v>-0.10288335517693316</v>
          </cell>
        </row>
        <row r="900">
          <cell r="O900">
            <v>-5.5944055944055944E-2</v>
          </cell>
        </row>
        <row r="901">
          <cell r="O901">
            <v>-0.35426377844803947</v>
          </cell>
        </row>
        <row r="902">
          <cell r="O902">
            <v>-0.23686016193220805</v>
          </cell>
        </row>
        <row r="903">
          <cell r="O903">
            <v>0.62745098039215685</v>
          </cell>
        </row>
        <row r="904">
          <cell r="O904">
            <v>-0.29038854805725972</v>
          </cell>
        </row>
        <row r="905">
          <cell r="O905">
            <v>-0.18771526980482203</v>
          </cell>
        </row>
        <row r="906">
          <cell r="O906">
            <v>-0.18515429524603835</v>
          </cell>
        </row>
        <row r="907">
          <cell r="O907">
            <v>-8.5046066619418846E-3</v>
          </cell>
        </row>
        <row r="908">
          <cell r="O908">
            <v>-0.5095099264195474</v>
          </cell>
        </row>
        <row r="909">
          <cell r="O909">
            <v>-0.45297029702970298</v>
          </cell>
        </row>
        <row r="910">
          <cell r="O910">
            <v>-0.32668566001899335</v>
          </cell>
        </row>
        <row r="911">
          <cell r="O911">
            <v>-0.31941747572815532</v>
          </cell>
        </row>
        <row r="912">
          <cell r="O912">
            <v>0.11545538178472861</v>
          </cell>
        </row>
        <row r="913">
          <cell r="O913">
            <v>-4.5984058859595341E-2</v>
          </cell>
        </row>
        <row r="914">
          <cell r="O914">
            <v>4.7184773988897699E-2</v>
          </cell>
        </row>
        <row r="915">
          <cell r="O915">
            <v>-8.6299892125134836E-3</v>
          </cell>
        </row>
        <row r="916">
          <cell r="O916">
            <v>-4.3726235741444866E-2</v>
          </cell>
        </row>
        <row r="917">
          <cell r="O917">
            <v>-1.5884476534296029E-2</v>
          </cell>
        </row>
        <row r="918">
          <cell r="O918">
            <v>1.3824884792626729E-2</v>
          </cell>
        </row>
        <row r="919">
          <cell r="O919">
            <v>5.2854122621564484E-2</v>
          </cell>
        </row>
        <row r="920">
          <cell r="O920">
            <v>3.1847133757961785E-3</v>
          </cell>
        </row>
        <row r="921">
          <cell r="O921">
            <v>2.1428571428571429E-2</v>
          </cell>
        </row>
        <row r="922">
          <cell r="O922">
            <v>2.8382213812677391E-2</v>
          </cell>
        </row>
        <row r="923">
          <cell r="O923">
            <v>-5.2287581699346407E-2</v>
          </cell>
        </row>
        <row r="924">
          <cell r="O924">
            <v>-4.1708043694141016E-2</v>
          </cell>
        </row>
        <row r="925">
          <cell r="O925">
            <v>-2.9213483146067417E-2</v>
          </cell>
        </row>
        <row r="926">
          <cell r="O926">
            <v>-0.23900573613766729</v>
          </cell>
        </row>
        <row r="927">
          <cell r="O927">
            <v>-0.11596385542168675</v>
          </cell>
        </row>
        <row r="928">
          <cell r="O928">
            <v>-0.26371826371826373</v>
          </cell>
        </row>
        <row r="929">
          <cell r="O929">
            <v>-8.5714285714285715E-2</v>
          </cell>
        </row>
        <row r="930">
          <cell r="O930">
            <v>-0.28652643547470152</v>
          </cell>
        </row>
        <row r="931">
          <cell r="O931">
            <v>-0.25359477124183005</v>
          </cell>
        </row>
        <row r="932">
          <cell r="O932">
            <v>-5.9948979591836732E-2</v>
          </cell>
        </row>
        <row r="933">
          <cell r="O933">
            <v>-0.21807747489239598</v>
          </cell>
        </row>
        <row r="934">
          <cell r="O934">
            <v>-9.8290598290598288E-2</v>
          </cell>
        </row>
        <row r="935">
          <cell r="O935">
            <v>-0.21583804703780887</v>
          </cell>
        </row>
        <row r="936">
          <cell r="O936">
            <v>0.53343701399688959</v>
          </cell>
        </row>
        <row r="937">
          <cell r="O937">
            <v>-0.13050993949870354</v>
          </cell>
        </row>
        <row r="938">
          <cell r="O938">
            <v>-0.3951048951048951</v>
          </cell>
        </row>
        <row r="939">
          <cell r="O939">
            <v>8.8967971530249119E-3</v>
          </cell>
        </row>
        <row r="940">
          <cell r="O940" t="str">
            <v>Not on both list</v>
          </cell>
        </row>
        <row r="941">
          <cell r="O941" t="str">
            <v>Not on both list</v>
          </cell>
        </row>
        <row r="942">
          <cell r="O942" t="str">
            <v>Not on both list</v>
          </cell>
        </row>
        <row r="943">
          <cell r="O943" t="str">
            <v>Not on both list</v>
          </cell>
        </row>
        <row r="944">
          <cell r="O944" t="str">
            <v>Not on both list</v>
          </cell>
        </row>
        <row r="945">
          <cell r="O945" t="str">
            <v>Not on both list</v>
          </cell>
        </row>
        <row r="946">
          <cell r="O946" t="str">
            <v>Not on both list</v>
          </cell>
        </row>
        <row r="947">
          <cell r="O947" t="str">
            <v>Not on both list</v>
          </cell>
        </row>
        <row r="948">
          <cell r="O948" t="str">
            <v>Not on both list</v>
          </cell>
        </row>
        <row r="949">
          <cell r="O949" t="str">
            <v>Not on both list</v>
          </cell>
        </row>
        <row r="950">
          <cell r="O950" t="str">
            <v>Not on Published Price list 13/14 (A)</v>
          </cell>
        </row>
        <row r="951">
          <cell r="O951">
            <v>-0.44099953725127256</v>
          </cell>
        </row>
        <row r="952">
          <cell r="O952">
            <v>-0.29045362220717669</v>
          </cell>
        </row>
        <row r="953">
          <cell r="O953">
            <v>-0.27024525682554373</v>
          </cell>
        </row>
        <row r="954">
          <cell r="O954">
            <v>-0.15233581584292485</v>
          </cell>
        </row>
        <row r="955">
          <cell r="O955">
            <v>-0.11892642295233688</v>
          </cell>
        </row>
        <row r="956">
          <cell r="O956">
            <v>-4.4685172647257958E-2</v>
          </cell>
        </row>
        <row r="957">
          <cell r="O957">
            <v>-0.2003701989819528</v>
          </cell>
        </row>
        <row r="958">
          <cell r="O958">
            <v>-0.24710782045349375</v>
          </cell>
        </row>
        <row r="959">
          <cell r="O959">
            <v>-9.1401489505754913E-2</v>
          </cell>
        </row>
        <row r="960">
          <cell r="O960">
            <v>-0.16196205460434984</v>
          </cell>
        </row>
        <row r="961">
          <cell r="O961">
            <v>3.7914691943127965E-2</v>
          </cell>
        </row>
        <row r="962">
          <cell r="O962">
            <v>0.1092086996760759</v>
          </cell>
        </row>
        <row r="963">
          <cell r="O963">
            <v>0.2992552471225457</v>
          </cell>
        </row>
        <row r="964">
          <cell r="O964">
            <v>-1.8509949097639981E-2</v>
          </cell>
        </row>
        <row r="965">
          <cell r="O965">
            <v>-1</v>
          </cell>
        </row>
        <row r="966">
          <cell r="O966">
            <v>-1</v>
          </cell>
        </row>
        <row r="967">
          <cell r="O967">
            <v>-0.99953725127255899</v>
          </cell>
        </row>
        <row r="968">
          <cell r="O968">
            <v>-1</v>
          </cell>
        </row>
        <row r="969">
          <cell r="O969">
            <v>0.90652475705691804</v>
          </cell>
        </row>
        <row r="970">
          <cell r="O970">
            <v>0.85651322233104799</v>
          </cell>
        </row>
        <row r="971">
          <cell r="O971">
            <v>3.4059945504087197E-2</v>
          </cell>
        </row>
        <row r="972">
          <cell r="O972">
            <v>-3.1368821292775663E-2</v>
          </cell>
        </row>
        <row r="973">
          <cell r="O973">
            <v>-1.1396011396011397E-2</v>
          </cell>
        </row>
        <row r="974">
          <cell r="O974">
            <v>0.17840375586854459</v>
          </cell>
        </row>
        <row r="975">
          <cell r="O975">
            <v>-5.565217391304348E-2</v>
          </cell>
        </row>
        <row r="976">
          <cell r="O976">
            <v>-0.12837837837837837</v>
          </cell>
        </row>
        <row r="977">
          <cell r="O977">
            <v>0</v>
          </cell>
        </row>
        <row r="978">
          <cell r="O978">
            <v>0.82461945731303776</v>
          </cell>
        </row>
        <row r="979">
          <cell r="O979">
            <v>9.4786729857819912E-3</v>
          </cell>
        </row>
        <row r="980">
          <cell r="O980">
            <v>-3.6290322580645164E-2</v>
          </cell>
        </row>
        <row r="981">
          <cell r="O981">
            <v>1.5131450827653359</v>
          </cell>
        </row>
        <row r="982">
          <cell r="O982">
            <v>-0.19708029197080293</v>
          </cell>
        </row>
        <row r="983">
          <cell r="O983">
            <v>-4.8625792811839326E-2</v>
          </cell>
        </row>
        <row r="984">
          <cell r="O984">
            <v>3.4795763993948563E-2</v>
          </cell>
        </row>
        <row r="985">
          <cell r="O985">
            <v>0.43707482993197277</v>
          </cell>
        </row>
        <row r="986">
          <cell r="O986">
            <v>9.5238095238095233E-2</v>
          </cell>
        </row>
        <row r="987">
          <cell r="O987">
            <v>-9.713024282560706E-2</v>
          </cell>
        </row>
        <row r="988">
          <cell r="O988">
            <v>-7.1266968325791852E-2</v>
          </cell>
        </row>
        <row r="989">
          <cell r="O989">
            <v>-0.13318284424379231</v>
          </cell>
        </row>
        <row r="990">
          <cell r="O990">
            <v>-0.2976154542710534</v>
          </cell>
        </row>
        <row r="991">
          <cell r="O991">
            <v>-0.6369213608477412</v>
          </cell>
        </row>
        <row r="992">
          <cell r="O992">
            <v>0.45633187772925765</v>
          </cell>
        </row>
        <row r="993">
          <cell r="O993">
            <v>-0.17797695262483995</v>
          </cell>
        </row>
        <row r="994">
          <cell r="O994">
            <v>0.10649627263045794</v>
          </cell>
        </row>
        <row r="995">
          <cell r="O995">
            <v>-4.2884990253411304E-2</v>
          </cell>
        </row>
        <row r="996">
          <cell r="O996">
            <v>0</v>
          </cell>
        </row>
        <row r="997">
          <cell r="O997">
            <v>-3.1125299281723862E-2</v>
          </cell>
        </row>
        <row r="998">
          <cell r="O998">
            <v>5.0847457627118647E-2</v>
          </cell>
        </row>
        <row r="999">
          <cell r="O999">
            <v>-5.3264604810996562E-2</v>
          </cell>
        </row>
        <row r="1000">
          <cell r="O1000">
            <v>0.54846625766871171</v>
          </cell>
        </row>
        <row r="1001">
          <cell r="O1001">
            <v>9.8425196850393699E-3</v>
          </cell>
        </row>
        <row r="1002">
          <cell r="O1002">
            <v>-6.7873303167420816E-3</v>
          </cell>
        </row>
        <row r="1003">
          <cell r="O1003">
            <v>0.27010125074449076</v>
          </cell>
        </row>
        <row r="1004">
          <cell r="O1004">
            <v>-5.5106539309331376E-2</v>
          </cell>
        </row>
        <row r="1005">
          <cell r="O1005">
            <v>0.63532763532763536</v>
          </cell>
        </row>
        <row r="1006">
          <cell r="O1006">
            <v>0.54437609841827772</v>
          </cell>
        </row>
        <row r="1007">
          <cell r="O1007">
            <v>0.25979557069846676</v>
          </cell>
        </row>
        <row r="1008">
          <cell r="O1008">
            <v>0.50358239508700098</v>
          </cell>
        </row>
        <row r="1009">
          <cell r="O1009">
            <v>-0.21160409556313994</v>
          </cell>
        </row>
        <row r="1010">
          <cell r="O1010">
            <v>6.2827225130890049E-2</v>
          </cell>
        </row>
        <row r="1011">
          <cell r="O1011">
            <v>3.3947623666343359E-2</v>
          </cell>
        </row>
        <row r="1012">
          <cell r="O1012">
            <v>-4.0076335877862593E-2</v>
          </cell>
        </row>
        <row r="1013">
          <cell r="O1013">
            <v>-2.072538860103627E-2</v>
          </cell>
        </row>
        <row r="1014">
          <cell r="O1014">
            <v>5.1504102096627168E-2</v>
          </cell>
        </row>
        <row r="1015">
          <cell r="O1015">
            <v>-0.43379978471474706</v>
          </cell>
        </row>
        <row r="1016">
          <cell r="O1016">
            <v>1.1593927893738141</v>
          </cell>
        </row>
        <row r="1017">
          <cell r="O1017">
            <v>0.30948678071539659</v>
          </cell>
        </row>
        <row r="1018">
          <cell r="O1018">
            <v>-0.20588235294117646</v>
          </cell>
        </row>
        <row r="1019">
          <cell r="O1019">
            <v>-8.9538171536286529E-2</v>
          </cell>
        </row>
        <row r="1020">
          <cell r="O1020">
            <v>-0.27733755942947702</v>
          </cell>
        </row>
        <row r="1021">
          <cell r="O1021">
            <v>0.48086522462562398</v>
          </cell>
        </row>
        <row r="1022">
          <cell r="O1022">
            <v>-0.21717171717171718</v>
          </cell>
        </row>
        <row r="1023">
          <cell r="O1023">
            <v>0.5409990574929312</v>
          </cell>
        </row>
        <row r="1024">
          <cell r="O1024">
            <v>-3.110419906687403E-2</v>
          </cell>
        </row>
        <row r="1025">
          <cell r="O1025">
            <v>0.28041594454072788</v>
          </cell>
        </row>
        <row r="1026">
          <cell r="O1026">
            <v>8.7539432176656148E-2</v>
          </cell>
        </row>
        <row r="1027">
          <cell r="O1027">
            <v>0.12436177972283005</v>
          </cell>
        </row>
        <row r="1028">
          <cell r="O1028">
            <v>0.35691260744985676</v>
          </cell>
        </row>
        <row r="1029">
          <cell r="O1029">
            <v>0.95712584358872566</v>
          </cell>
        </row>
        <row r="1030">
          <cell r="O1030">
            <v>0.35736378777064004</v>
          </cell>
        </row>
        <row r="1031">
          <cell r="O1031">
            <v>0.20401691331923891</v>
          </cell>
        </row>
        <row r="1032">
          <cell r="O1032">
            <v>-0.1111111111111111</v>
          </cell>
        </row>
        <row r="1033">
          <cell r="O1033">
            <v>0.22681564245810057</v>
          </cell>
        </row>
        <row r="1034">
          <cell r="O1034">
            <v>0.2586705202312139</v>
          </cell>
        </row>
        <row r="1035">
          <cell r="O1035">
            <v>-5.9087989723827873E-2</v>
          </cell>
        </row>
        <row r="1036">
          <cell r="O1036">
            <v>0.22483858716293201</v>
          </cell>
        </row>
        <row r="1037">
          <cell r="O1037">
            <v>-0.30260223048327139</v>
          </cell>
        </row>
        <row r="1038">
          <cell r="O1038">
            <v>-0.20822281167108753</v>
          </cell>
        </row>
        <row r="1039">
          <cell r="O1039">
            <v>-0.27196652719665271</v>
          </cell>
        </row>
        <row r="1040">
          <cell r="O1040">
            <v>-6.4476885644768861E-2</v>
          </cell>
        </row>
        <row r="1041">
          <cell r="O1041">
            <v>-0.18090452261306533</v>
          </cell>
        </row>
        <row r="1042">
          <cell r="O1042">
            <v>-0.44436468054558509</v>
          </cell>
        </row>
        <row r="1043">
          <cell r="O1043">
            <v>1.9530201342281879</v>
          </cell>
        </row>
        <row r="1044">
          <cell r="O1044">
            <v>-0.14716981132075471</v>
          </cell>
        </row>
        <row r="1045">
          <cell r="O1045">
            <v>-3.7439613526570048E-2</v>
          </cell>
        </row>
        <row r="1046">
          <cell r="O1046">
            <v>-9.0185676392572939E-2</v>
          </cell>
        </row>
        <row r="1047">
          <cell r="O1047">
            <v>-0.38011853448275862</v>
          </cell>
        </row>
        <row r="1048">
          <cell r="O1048">
            <v>-0.32765011119347665</v>
          </cell>
        </row>
        <row r="1049">
          <cell r="O1049">
            <v>-0.27967711301044634</v>
          </cell>
        </row>
        <row r="1050">
          <cell r="O1050">
            <v>-0.38407699037620296</v>
          </cell>
        </row>
        <row r="1051">
          <cell r="O1051">
            <v>0.1560344827586207</v>
          </cell>
        </row>
        <row r="1052">
          <cell r="O1052">
            <v>-7.9505300353356886E-2</v>
          </cell>
        </row>
        <row r="1053">
          <cell r="O1053">
            <v>-0.27121888959795787</v>
          </cell>
        </row>
        <row r="1054">
          <cell r="O1054">
            <v>-0.11280101394169835</v>
          </cell>
        </row>
        <row r="1055">
          <cell r="O1055">
            <v>8.7044534412955468E-2</v>
          </cell>
        </row>
        <row r="1056">
          <cell r="O1056">
            <v>-3.6211699164345405E-2</v>
          </cell>
        </row>
        <row r="1057">
          <cell r="O1057">
            <v>-0.10069790628115653</v>
          </cell>
        </row>
        <row r="1058">
          <cell r="O1058">
            <v>-2.8409090909090908E-2</v>
          </cell>
        </row>
        <row r="1059">
          <cell r="O1059">
            <v>-5.6179775280898875E-3</v>
          </cell>
        </row>
        <row r="1060">
          <cell r="O1060">
            <v>-0.16468114926419061</v>
          </cell>
        </row>
        <row r="1061">
          <cell r="O1061">
            <v>8.356545961002786E-3</v>
          </cell>
        </row>
        <row r="1062">
          <cell r="O1062">
            <v>-4.189944134078212E-2</v>
          </cell>
        </row>
        <row r="1063">
          <cell r="O1063">
            <v>0.15133276010318142</v>
          </cell>
        </row>
        <row r="1064">
          <cell r="O1064">
            <v>4.784688995215311E-2</v>
          </cell>
        </row>
        <row r="1065">
          <cell r="O1065">
            <v>-9.1097308488612833E-2</v>
          </cell>
        </row>
        <row r="1066">
          <cell r="O1066">
            <v>4.1540020263424522E-2</v>
          </cell>
        </row>
        <row r="1067">
          <cell r="O1067">
            <v>0.33006535947712418</v>
          </cell>
        </row>
        <row r="1068">
          <cell r="O1068">
            <v>5.2208835341365459E-2</v>
          </cell>
        </row>
        <row r="1069">
          <cell r="O1069">
            <v>0.28960817717206133</v>
          </cell>
        </row>
        <row r="1070">
          <cell r="O1070">
            <v>-0.24722991689750692</v>
          </cell>
        </row>
        <row r="1071">
          <cell r="O1071">
            <v>-0.3163596966413868</v>
          </cell>
        </row>
        <row r="1072">
          <cell r="O1072" t="e">
            <v>#DIV/0!</v>
          </cell>
        </row>
        <row r="1073">
          <cell r="O1073">
            <v>-0.4869967937299608</v>
          </cell>
        </row>
        <row r="1074">
          <cell r="O1074">
            <v>-0.50443081117927746</v>
          </cell>
        </row>
        <row r="1075">
          <cell r="O1075">
            <v>-0.21245027416406839</v>
          </cell>
        </row>
        <row r="1076">
          <cell r="O1076">
            <v>-8.3333333333333329E-2</v>
          </cell>
        </row>
        <row r="1077">
          <cell r="O1077">
            <v>-0.1259713701431493</v>
          </cell>
        </row>
        <row r="1078">
          <cell r="O1078">
            <v>-0.10014727540500737</v>
          </cell>
        </row>
        <row r="1079">
          <cell r="O1079">
            <v>-2.948920484465508E-2</v>
          </cell>
        </row>
        <row r="1080">
          <cell r="O1080">
            <v>-0.22727272727272727</v>
          </cell>
        </row>
        <row r="1081">
          <cell r="O1081" t="str">
            <v>Not on 15/16 prices Unadjusted</v>
          </cell>
        </row>
        <row r="1082">
          <cell r="O1082" t="str">
            <v>Not on 15/16 prices Unadjusted</v>
          </cell>
        </row>
        <row r="1083">
          <cell r="O1083" t="str">
            <v>Not on 15/16 prices Unadjusted</v>
          </cell>
        </row>
        <row r="1084">
          <cell r="O1084" t="str">
            <v>Not on 15/16 prices Unadjusted</v>
          </cell>
        </row>
        <row r="1085">
          <cell r="O1085" t="str">
            <v>Not on 15/16 prices Unadjusted</v>
          </cell>
        </row>
        <row r="1086">
          <cell r="O1086" t="str">
            <v>Not on 15/16 prices Unadjusted</v>
          </cell>
        </row>
        <row r="1087">
          <cell r="O1087" t="str">
            <v>Not on 15/16 prices Unadjusted</v>
          </cell>
        </row>
        <row r="1088">
          <cell r="O1088" t="str">
            <v>Not on 15/16 prices Unadjusted</v>
          </cell>
        </row>
        <row r="1089">
          <cell r="O1089">
            <v>-0.21556642216788915</v>
          </cell>
        </row>
        <row r="1090">
          <cell r="O1090">
            <v>-3.8121494438634849E-2</v>
          </cell>
        </row>
        <row r="1091">
          <cell r="O1091">
            <v>1.6753738065213474E-2</v>
          </cell>
        </row>
        <row r="1092">
          <cell r="O1092">
            <v>0.11515513126491647</v>
          </cell>
        </row>
        <row r="1093">
          <cell r="O1093">
            <v>0.20226730310262531</v>
          </cell>
        </row>
        <row r="1094">
          <cell r="O1094">
            <v>-2.7204502814258912E-2</v>
          </cell>
        </row>
        <row r="1095">
          <cell r="O1095">
            <v>0.43433395872420261</v>
          </cell>
        </row>
        <row r="1096">
          <cell r="O1096">
            <v>-0.60495540138751236</v>
          </cell>
        </row>
        <row r="1097">
          <cell r="O1097">
            <v>-0.52574985851726086</v>
          </cell>
        </row>
        <row r="1098">
          <cell r="O1098">
            <v>-0.51381578947368423</v>
          </cell>
        </row>
        <row r="1099">
          <cell r="O1099">
            <v>-0.38754780114722753</v>
          </cell>
        </row>
        <row r="1100">
          <cell r="O1100">
            <v>-0.16131441374159822</v>
          </cell>
        </row>
        <row r="1101">
          <cell r="O1101">
            <v>4.2074363992172209E-2</v>
          </cell>
        </row>
        <row r="1102">
          <cell r="O1102">
            <v>-0.3982209350434423</v>
          </cell>
        </row>
        <row r="1103">
          <cell r="O1103">
            <v>-0.11883956658511011</v>
          </cell>
        </row>
        <row r="1104">
          <cell r="O1104">
            <v>-0.1293800539083558</v>
          </cell>
        </row>
        <row r="1105">
          <cell r="O1105">
            <v>-0.3246822033898305</v>
          </cell>
        </row>
        <row r="1106">
          <cell r="O1106">
            <v>1.2129963898916967</v>
          </cell>
        </row>
        <row r="1107">
          <cell r="O1107">
            <v>-0.82995702885205647</v>
          </cell>
        </row>
        <row r="1108">
          <cell r="O1108">
            <v>-0.23809523809523808</v>
          </cell>
        </row>
        <row r="1109">
          <cell r="O1109" t="str">
            <v>Not on both list</v>
          </cell>
        </row>
        <row r="1110">
          <cell r="O1110">
            <v>0.22848475171642982</v>
          </cell>
        </row>
        <row r="1111">
          <cell r="O1111">
            <v>0.34360530097397413</v>
          </cell>
        </row>
        <row r="1112">
          <cell r="O1112">
            <v>0.24876257384639949</v>
          </cell>
        </row>
        <row r="1113">
          <cell r="O1113">
            <v>0.4713396136037043</v>
          </cell>
        </row>
        <row r="1114">
          <cell r="O1114">
            <v>0.4318219564856336</v>
          </cell>
        </row>
        <row r="1115">
          <cell r="O1115">
            <v>-1</v>
          </cell>
        </row>
        <row r="1116">
          <cell r="O1116">
            <v>0.84271715661850188</v>
          </cell>
        </row>
        <row r="1117">
          <cell r="O1117">
            <v>0.47550240823783424</v>
          </cell>
        </row>
        <row r="1118">
          <cell r="O1118">
            <v>0.59043348281016439</v>
          </cell>
        </row>
        <row r="1119">
          <cell r="O1119">
            <v>0.34097326025577146</v>
          </cell>
        </row>
        <row r="1120">
          <cell r="O1120">
            <v>1.3318385650224216</v>
          </cell>
        </row>
        <row r="1121">
          <cell r="O1121">
            <v>-1.7771134363062616E-2</v>
          </cell>
        </row>
        <row r="1122">
          <cell r="O1122">
            <v>2.504235176880917</v>
          </cell>
        </row>
        <row r="1123">
          <cell r="O1123">
            <v>0.74456070420195986</v>
          </cell>
        </row>
        <row r="1124">
          <cell r="O1124">
            <v>1.5516879849024954E-2</v>
          </cell>
        </row>
        <row r="1125">
          <cell r="O1125">
            <v>-0.3422101069406584</v>
          </cell>
        </row>
        <row r="1126">
          <cell r="O1126">
            <v>-0.128957852799329</v>
          </cell>
        </row>
        <row r="1127">
          <cell r="O1127">
            <v>0.17184131090987495</v>
          </cell>
        </row>
        <row r="1128">
          <cell r="O1128">
            <v>0.17399741267787838</v>
          </cell>
        </row>
        <row r="1129">
          <cell r="O1129">
            <v>-0.24105217766278569</v>
          </cell>
        </row>
        <row r="1130">
          <cell r="O1130">
            <v>-0.66587427363972529</v>
          </cell>
        </row>
        <row r="1131">
          <cell r="O1131">
            <v>-0.16250000000000001</v>
          </cell>
        </row>
        <row r="1132">
          <cell r="O1132">
            <v>0.5661045180095774</v>
          </cell>
        </row>
        <row r="1133">
          <cell r="O1133">
            <v>-0.11387329591018444</v>
          </cell>
        </row>
        <row r="1134">
          <cell r="O1134">
            <v>-1.6470588235294119E-2</v>
          </cell>
        </row>
        <row r="1135">
          <cell r="O1135">
            <v>-0.22134502923976609</v>
          </cell>
        </row>
        <row r="1136">
          <cell r="O1136">
            <v>-0.32152588555858308</v>
          </cell>
        </row>
        <row r="1137">
          <cell r="O1137">
            <v>-8.9074990483441183E-2</v>
          </cell>
        </row>
        <row r="1138">
          <cell r="O1138">
            <v>0.13671023965141613</v>
          </cell>
        </row>
        <row r="1139">
          <cell r="O1139">
            <v>-0.33792751403777438</v>
          </cell>
        </row>
        <row r="1140">
          <cell r="O1140">
            <v>0.84261501210653755</v>
          </cell>
        </row>
        <row r="1141">
          <cell r="O1141">
            <v>3.335126412049489E-2</v>
          </cell>
        </row>
        <row r="1142">
          <cell r="O1142">
            <v>0.82924693520140103</v>
          </cell>
        </row>
        <row r="1143">
          <cell r="O1143">
            <v>-8.2280431432973811E-2</v>
          </cell>
        </row>
        <row r="1144">
          <cell r="O1144">
            <v>-0.14430808294540837</v>
          </cell>
        </row>
        <row r="1145">
          <cell r="O1145">
            <v>-5.4853620955315874E-2</v>
          </cell>
        </row>
        <row r="1146">
          <cell r="O1146">
            <v>-0.41263940520446096</v>
          </cell>
        </row>
        <row r="1147">
          <cell r="O1147">
            <v>-0.16109313196691838</v>
          </cell>
        </row>
        <row r="1148">
          <cell r="O1148">
            <v>-0.13244353182751539</v>
          </cell>
        </row>
        <row r="1149">
          <cell r="O1149">
            <v>-0.18768833405079638</v>
          </cell>
        </row>
        <row r="1150">
          <cell r="O1150">
            <v>-5.4726368159203981E-2</v>
          </cell>
        </row>
        <row r="1151">
          <cell r="O1151">
            <v>-0.20272172688878462</v>
          </cell>
        </row>
        <row r="1152">
          <cell r="O1152">
            <v>-0.20535158680771623</v>
          </cell>
        </row>
        <row r="1153">
          <cell r="O1153">
            <v>-2.9208709506107277E-2</v>
          </cell>
        </row>
        <row r="1154">
          <cell r="O1154">
            <v>-7.1563801590306703E-2</v>
          </cell>
        </row>
        <row r="1155">
          <cell r="O1155">
            <v>0.11212121212121212</v>
          </cell>
        </row>
        <row r="1156">
          <cell r="O1156">
            <v>-0.1092814371257485</v>
          </cell>
        </row>
        <row r="1157">
          <cell r="O1157">
            <v>0.14791987673343607</v>
          </cell>
        </row>
        <row r="1158">
          <cell r="O1158">
            <v>-0.1239013671875</v>
          </cell>
        </row>
        <row r="1159">
          <cell r="O1159">
            <v>-0.26877645126650246</v>
          </cell>
        </row>
        <row r="1160">
          <cell r="O1160">
            <v>-7.5168972269597623E-2</v>
          </cell>
        </row>
        <row r="1161">
          <cell r="O1161">
            <v>-1.1620185922974768E-2</v>
          </cell>
        </row>
        <row r="1162">
          <cell r="O1162">
            <v>-0.41319181197877181</v>
          </cell>
        </row>
        <row r="1163">
          <cell r="O1163">
            <v>-0.44630130253133449</v>
          </cell>
        </row>
        <row r="1164">
          <cell r="O1164">
            <v>9.0498321714433255E-2</v>
          </cell>
        </row>
        <row r="1165">
          <cell r="O1165">
            <v>-0.47318854507015184</v>
          </cell>
        </row>
        <row r="1166">
          <cell r="O1166">
            <v>-8.2852648138437332E-2</v>
          </cell>
        </row>
        <row r="1167">
          <cell r="O1167">
            <v>-0.23524556335121749</v>
          </cell>
        </row>
        <row r="1168">
          <cell r="O1168">
            <v>-0.10940129838903583</v>
          </cell>
        </row>
        <row r="1169">
          <cell r="O1169">
            <v>-0.12148859543817526</v>
          </cell>
        </row>
        <row r="1170">
          <cell r="O1170">
            <v>-0.12712108139200459</v>
          </cell>
        </row>
        <row r="1171">
          <cell r="O1171">
            <v>0.5321100917431193</v>
          </cell>
        </row>
        <row r="1172">
          <cell r="O1172" t="e">
            <v>#DIV/0!</v>
          </cell>
        </row>
        <row r="1173">
          <cell r="O1173" t="e">
            <v>#DIV/0!</v>
          </cell>
        </row>
        <row r="1174">
          <cell r="O1174" t="e">
            <v>#DIV/0!</v>
          </cell>
        </row>
        <row r="1175">
          <cell r="O1175">
            <v>-0.51237458193979935</v>
          </cell>
        </row>
        <row r="1176">
          <cell r="O1176">
            <v>-0.29382303839732887</v>
          </cell>
        </row>
        <row r="1177">
          <cell r="O1177">
            <v>-0.27511835875854812</v>
          </cell>
        </row>
        <row r="1178">
          <cell r="O1178">
            <v>-0.24437910757523348</v>
          </cell>
        </row>
        <row r="1179">
          <cell r="O1179">
            <v>-0.16509136735979837</v>
          </cell>
        </row>
        <row r="1180">
          <cell r="O1180">
            <v>-0.27294025771183134</v>
          </cell>
        </row>
        <row r="1181">
          <cell r="O1181">
            <v>-0.32973986407311928</v>
          </cell>
        </row>
        <row r="1182">
          <cell r="O1182">
            <v>-0.35056151097498722</v>
          </cell>
        </row>
        <row r="1183">
          <cell r="O1183">
            <v>-6.7946824224519942E-3</v>
          </cell>
        </row>
        <row r="1184">
          <cell r="O1184">
            <v>-6.1332809121289564E-2</v>
          </cell>
        </row>
        <row r="1185">
          <cell r="O1185">
            <v>-0.25979724617945227</v>
          </cell>
        </row>
        <row r="1186">
          <cell r="O1186">
            <v>-0.27522285251215561</v>
          </cell>
        </row>
        <row r="1187">
          <cell r="O1187">
            <v>-5.5277704659120824E-2</v>
          </cell>
        </row>
        <row r="1188">
          <cell r="O1188">
            <v>-0.14395154106538394</v>
          </cell>
        </row>
        <row r="1189">
          <cell r="O1189">
            <v>-0.10785216361962384</v>
          </cell>
        </row>
        <row r="1190">
          <cell r="O1190">
            <v>-8.0677204802625899E-2</v>
          </cell>
        </row>
        <row r="1191">
          <cell r="O1191">
            <v>5.9001244002132573E-2</v>
          </cell>
        </row>
        <row r="1192">
          <cell r="O1192">
            <v>-6.6123557365919891E-2</v>
          </cell>
        </row>
        <row r="1193">
          <cell r="O1193">
            <v>0.12491774511954376</v>
          </cell>
        </row>
        <row r="1194">
          <cell r="O1194">
            <v>0.14365658426011191</v>
          </cell>
        </row>
        <row r="1195">
          <cell r="O1195" t="str">
            <v>Not on 15/16 prices Unadjusted</v>
          </cell>
        </row>
        <row r="1196">
          <cell r="O1196">
            <v>-3.374727462318703E-2</v>
          </cell>
        </row>
        <row r="1197">
          <cell r="O1197">
            <v>7.32484076433121E-2</v>
          </cell>
        </row>
        <row r="1198">
          <cell r="O1198">
            <v>-0.65356999509432279</v>
          </cell>
        </row>
        <row r="1199">
          <cell r="O1199">
            <v>-0.4119572332533275</v>
          </cell>
        </row>
        <row r="1200">
          <cell r="O1200">
            <v>-0.93772136953955132</v>
          </cell>
        </row>
        <row r="1201">
          <cell r="O1201">
            <v>-0.51684502576298053</v>
          </cell>
        </row>
        <row r="1202">
          <cell r="O1202">
            <v>-0.16435185185185186</v>
          </cell>
        </row>
        <row r="1203">
          <cell r="O1203">
            <v>-0.19830777366472765</v>
          </cell>
        </row>
        <row r="1204">
          <cell r="O1204">
            <v>-0.14448370632116214</v>
          </cell>
        </row>
        <row r="1205">
          <cell r="O1205">
            <v>-0.34045964724746125</v>
          </cell>
        </row>
        <row r="1206">
          <cell r="O1206">
            <v>-0.34704562453253551</v>
          </cell>
        </row>
        <row r="1207">
          <cell r="O1207">
            <v>-1.4064697609001406E-2</v>
          </cell>
        </row>
        <row r="1208">
          <cell r="O1208">
            <v>-0.17721518987341772</v>
          </cell>
        </row>
        <row r="1209">
          <cell r="O1209">
            <v>-0.27962764052989619</v>
          </cell>
        </row>
        <row r="1210">
          <cell r="O1210">
            <v>-0.2381870781099325</v>
          </cell>
        </row>
        <row r="1211">
          <cell r="O1211">
            <v>-0.30110262934690418</v>
          </cell>
        </row>
        <row r="1212">
          <cell r="O1212">
            <v>6.7005937234944871E-2</v>
          </cell>
        </row>
        <row r="1213">
          <cell r="O1213">
            <v>-0.46510810335735631</v>
          </cell>
        </row>
        <row r="1214">
          <cell r="O1214">
            <v>-0.30187265917602996</v>
          </cell>
        </row>
        <row r="1215">
          <cell r="O1215">
            <v>-0.14864864864864866</v>
          </cell>
        </row>
        <row r="1216">
          <cell r="O1216">
            <v>6.5552699228791769E-2</v>
          </cell>
        </row>
        <row r="1217">
          <cell r="O1217">
            <v>-3.1796502384737681E-3</v>
          </cell>
        </row>
        <row r="1218">
          <cell r="O1218">
            <v>-0.4070891514500537</v>
          </cell>
        </row>
        <row r="1219">
          <cell r="O1219">
            <v>-2.4390243902439025E-2</v>
          </cell>
        </row>
        <row r="1220">
          <cell r="O1220">
            <v>3.6540880503144653</v>
          </cell>
        </row>
        <row r="1221">
          <cell r="O1221">
            <v>-0.23247232472324722</v>
          </cell>
        </row>
        <row r="1222">
          <cell r="O1222">
            <v>-0.14827439284192587</v>
          </cell>
        </row>
        <row r="1223">
          <cell r="O1223">
            <v>-0.10191846522781775</v>
          </cell>
        </row>
        <row r="1224">
          <cell r="O1224">
            <v>-0.22273249138920781</v>
          </cell>
        </row>
        <row r="1225">
          <cell r="O1225">
            <v>-0.3442403367776502</v>
          </cell>
        </row>
        <row r="1226">
          <cell r="O1226">
            <v>2.310945273631841</v>
          </cell>
        </row>
        <row r="1227">
          <cell r="O1227">
            <v>0.13780025284450062</v>
          </cell>
        </row>
        <row r="1228">
          <cell r="O1228">
            <v>-0.21744627054361568</v>
          </cell>
        </row>
        <row r="1229">
          <cell r="O1229">
            <v>0.17948717948717949</v>
          </cell>
        </row>
        <row r="1230">
          <cell r="O1230" t="str">
            <v>Not on 15/16 prices Unadjusted</v>
          </cell>
        </row>
        <row r="1231">
          <cell r="O1231" t="str">
            <v>Not on 15/16 prices Unadjusted</v>
          </cell>
        </row>
        <row r="1232">
          <cell r="O1232" t="str">
            <v>Not on 15/16 prices Unadjusted</v>
          </cell>
        </row>
        <row r="1233">
          <cell r="O1233">
            <v>-8.4925690021231421E-3</v>
          </cell>
        </row>
        <row r="1234">
          <cell r="O1234">
            <v>3.1884057971014491E-2</v>
          </cell>
        </row>
        <row r="1235">
          <cell r="O1235">
            <v>-0.33997569866342647</v>
          </cell>
        </row>
        <row r="1236">
          <cell r="O1236">
            <v>-0.11203319502074689</v>
          </cell>
        </row>
        <row r="1237">
          <cell r="O1237">
            <v>-0.4191343963553531</v>
          </cell>
        </row>
        <row r="1238">
          <cell r="O1238">
            <v>-0.29202947086403214</v>
          </cell>
        </row>
        <row r="1239">
          <cell r="O1239">
            <v>-0.21457905544147843</v>
          </cell>
        </row>
        <row r="1240">
          <cell r="O1240">
            <v>-0.20431654676258992</v>
          </cell>
        </row>
        <row r="1241">
          <cell r="O1241">
            <v>-0.11595330739299611</v>
          </cell>
        </row>
        <row r="1242">
          <cell r="O1242">
            <v>-4.8672566371681415E-2</v>
          </cell>
        </row>
        <row r="1243">
          <cell r="O1243">
            <v>3.7184594953519258E-2</v>
          </cell>
        </row>
        <row r="1244">
          <cell r="O1244">
            <v>-7.3369565217391311E-2</v>
          </cell>
        </row>
        <row r="1245">
          <cell r="O1245">
            <v>-0.40349110439744879</v>
          </cell>
        </row>
        <row r="1246">
          <cell r="O1246">
            <v>-0.82275931520644507</v>
          </cell>
        </row>
        <row r="1247">
          <cell r="O1247">
            <v>-0.39962676619568116</v>
          </cell>
        </row>
        <row r="1248">
          <cell r="O1248">
            <v>-0.48439073514602216</v>
          </cell>
        </row>
        <row r="1249">
          <cell r="O1249">
            <v>-0.33366336633663368</v>
          </cell>
        </row>
        <row r="1250">
          <cell r="O1250">
            <v>-0.3842962962962963</v>
          </cell>
        </row>
        <row r="1251">
          <cell r="O1251">
            <v>-0.39512003148366787</v>
          </cell>
        </row>
        <row r="1252">
          <cell r="O1252">
            <v>-0.32</v>
          </cell>
        </row>
        <row r="1253">
          <cell r="O1253">
            <v>-0.12537940695773991</v>
          </cell>
        </row>
      </sheetData>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R notes"/>
      <sheetName val="Paybill Status"/>
      <sheetName val="Interactive WF input"/>
      <sheetName val="Interactive inputs &amp; results"/>
      <sheetName val="Annex results (pay metrics)"/>
      <sheetName val="Baseline WF scenarios"/>
      <sheetName val="Baseline &amp; default assumptions"/>
      <sheetName val="Calculations"/>
      <sheetName val="drift calc"/>
      <sheetName val="Developer notes"/>
      <sheetName val="TRUSTs"/>
    </sheetNames>
    <sheetDataSet>
      <sheetData sheetId="0"/>
      <sheetData sheetId="1"/>
      <sheetData sheetId="2"/>
      <sheetData sheetId="3"/>
      <sheetData sheetId="4"/>
      <sheetData sheetId="5" refreshError="1"/>
      <sheetData sheetId="6"/>
      <sheetData sheetId="7"/>
      <sheetData sheetId="8"/>
      <sheetData sheetId="9"/>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Available Res - Summary"/>
      <sheetName val="Cascade Summary"/>
      <sheetName val="Data Conversion for Summary"/>
      <sheetName val="Cascade Detail"/>
      <sheetName val="RLAs"/>
      <sheetName val="Man Adjs - Cascade -&gt; Winter"/>
      <sheetName val="Man Adjs - Winter -&gt; Spring"/>
      <sheetName val="Budgeting Codes"/>
      <sheetName val="Budget Controls Summary"/>
      <sheetName val="Agreed Manual Adjusts"/>
      <sheetName val="2006PCTs"/>
      <sheetName val="new pcts"/>
      <sheetName val="PCAccess"/>
      <sheetName val="Cover Sheet"/>
      <sheetName val="Business with DH &amp; Group Bodies"/>
      <sheetName val="Accenture P&amp;L"/>
      <sheetName val="Input Table (TB)"/>
    </sheetNames>
    <sheetDataSet>
      <sheetData sheetId="0" refreshError="1"/>
      <sheetData sheetId="1"/>
      <sheetData sheetId="2" refreshError="1"/>
      <sheetData sheetId="3" refreshError="1"/>
      <sheetData sheetId="4"/>
      <sheetData sheetId="5"/>
      <sheetData sheetId="6"/>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gt;"/>
      <sheetName val="Price Adjustments"/>
      <sheetName val="2014-15 Non-mandatory tariff"/>
      <sheetName val="00b_Prices"/>
      <sheetName val="01. APC &amp; OPROC"/>
      <sheetName val="OPATT201516 SC"/>
      <sheetName val="Models &gt;"/>
      <sheetName val="Non-mandatory 2015-16"/>
      <sheetName val="Price Comparison"/>
    </sheetNames>
    <sheetDataSet>
      <sheetData sheetId="0"/>
      <sheetData sheetId="1"/>
      <sheetData sheetId="2"/>
      <sheetData sheetId="3"/>
      <sheetData sheetId="4"/>
      <sheetData sheetId="5"/>
      <sheetData sheetId="6"/>
      <sheetData sheetId="7"/>
      <sheetData sheetId="8"/>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5-16 Proposed Tariff"/>
      <sheetName val="Linked Sheet"/>
      <sheetName val="Reconciliation &gt;&gt;"/>
      <sheetName val="Inputs &gt;&gt;"/>
      <sheetName val="2014-15 Unbundled Tariff"/>
      <sheetName val="2014-15 Tariff"/>
      <sheetName val="Chemo_SQL_Test"/>
      <sheetName val="Input_Rad_15-16"/>
      <sheetName val="Input_DI_15-16"/>
      <sheetName val="Price Adjustments"/>
      <sheetName val="Parameters"/>
      <sheetName val="Calculation &gt;&gt;"/>
      <sheetName val="Rad_Calc"/>
      <sheetName val="Chem_Calc"/>
      <sheetName val="DI_Calc"/>
      <sheetName val="Other -&gt;"/>
      <sheetName val="DI Data Comparison_xYear"/>
      <sheetName val="Radio_&amp;_Chemo_SQL"/>
      <sheetName val="DI_SQL"/>
      <sheetName val="Notes&gt;&gt;&gt;"/>
      <sheetName val="Method changes"/>
      <sheetName val="Currency Changes 201516"/>
      <sheetName val="Cost of reporting for new HRGs"/>
      <sheetName val="RC extr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_DC Options"/>
      <sheetName val="xx_1213 eff"/>
      <sheetName val="xx_IA Inputs - chk"/>
      <sheetName val="xx_IA Inputs"/>
      <sheetName val="Raw_APC_SQL"/>
      <sheetName val="INPUTS&gt;&gt;"/>
      <sheetName val="SQL_Pull"/>
      <sheetName val="Pivot_ignore"/>
      <sheetName val="Ignore-00a_Tariff Prices"/>
      <sheetName val="CALCULATION&gt;&gt;"/>
      <sheetName val="01_FHF"/>
      <sheetName val="02_Stroke"/>
      <sheetName val="03_Chole"/>
      <sheetName val="04_Cataracts"/>
      <sheetName val="05_Renal"/>
      <sheetName val="06_Hips&amp;Knees"/>
      <sheetName val="07_IR"/>
      <sheetName val="08b_App Setting (default)"/>
      <sheetName val="Rates_&amp;_Differentials"/>
      <sheetName val="08c_App Setting_new rates (MZ)"/>
      <sheetName val="out_Prices"/>
      <sheetName val="Data_Tia"/>
      <sheetName val="09a_TIA"/>
      <sheetName val="09b_TIA (ub di)"/>
      <sheetName val="VALIDATION 201314 BPTs"/>
      <sheetName val="201314 BPT Road-Test"/>
      <sheetName val="Imported Models-&gt;"/>
      <sheetName val="04_Output for IA incl 1314 BPT"/>
      <sheetName val="OPATT"/>
      <sheetName val="03_Output for IA"/>
      <sheetName val="201314 Pleural effusion"/>
      <sheetName val="02. OP Attendances"/>
      <sheetName val="00d_1213 prices"/>
      <sheetName val="OutPuts&gt;&gt;"/>
      <sheetName val="Pre-SC_APC_Prices"/>
      <sheetName val="2013-14 Re-run Solver"/>
      <sheetName val="12-13 tariff"/>
      <sheetName val="13-14 tariff"/>
      <sheetName val="14-15 tariff"/>
      <sheetName val="08a_App Setting"/>
      <sheetName val="Final BPT Tariff"/>
      <sheetName val="All Modelled Prices"/>
      <sheetName val="AEC_Output"/>
      <sheetName val="08c_App Setting_new rates"/>
      <sheetName val="00c_Tariff Post Spell(Val)"/>
      <sheetName val="00b_1011 HES Spells(Val)"/>
      <sheetName val="00a_Tariff Prices(Val)"/>
      <sheetName val="Road Test Tariffs"/>
      <sheetName val="Adjusted prices"/>
      <sheetName val="Notes"/>
      <sheetName val="DH_Email_Sour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20">
          <cell r="J20">
            <v>-1.4999999999999999E-2</v>
          </cell>
        </row>
      </sheetData>
      <sheetData sheetId="39" refreshError="1"/>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Navigation"/>
      <sheetName val="s118 BPT"/>
      <sheetName val="BPT SQL Code"/>
      <sheetName val="00_APC_Raw_Activity"/>
      <sheetName val="01_APC_Raw_UC"/>
      <sheetName val="03_OPROC_RAW"/>
      <sheetName val="04_HES_Activity_RAW"/>
      <sheetName val="04.1_HES_POD_Split"/>
      <sheetName val="05_Post_Spell_Conversion_RAW"/>
      <sheetName val="06_Flagged_Activity_RAW"/>
      <sheetName val="06_RENAL_RAW"/>
      <sheetName val="NSRC OPROC"/>
      <sheetName val="NSRC CLFUSFF"/>
      <sheetName val="NSRC CLFASFF"/>
      <sheetName val="00b_1112 HES Spells"/>
      <sheetName val="00c_Tariff Post Spell"/>
      <sheetName val="Matrix activity"/>
      <sheetName val="BPT INPUT FROM APC"/>
      <sheetName val="Final APC Prices"/>
      <sheetName val="Final OPROC Prices"/>
      <sheetName val="Final OPATT Prices"/>
      <sheetName val="201415_NonMandatory"/>
      <sheetName val="201415_BPTs"/>
      <sheetName val="1415_APC"/>
      <sheetName val="Price Adjustments"/>
      <sheetName val="Expert &amp; Final Monitor comments"/>
      <sheetName val="HRG mapping"/>
      <sheetName val="Prices Summary I"/>
      <sheetName val="APC Prices I"/>
      <sheetName val="00_Other"/>
      <sheetName val="01_FHF"/>
      <sheetName val="02_Stroke"/>
      <sheetName val="03_Chole"/>
      <sheetName val="04_Cataracts"/>
      <sheetName val="05_Renal"/>
      <sheetName val="06_Hips&amp;Knees"/>
      <sheetName val="07_IR"/>
      <sheetName val="08_DayCase"/>
      <sheetName val="09_TIA"/>
      <sheetName val="10.1_Outpatients"/>
      <sheetName val="10.2_Outpatients"/>
      <sheetName val="11_Pleural_Effusion"/>
      <sheetName val="12_SameDay_EMCare"/>
      <sheetName val="Linked Sheet"/>
      <sheetName val="Output for APC &amp; OPROC"/>
      <sheetName val="Output for OPATT"/>
      <sheetName val="Model Changes"/>
      <sheetName val="Changes UK"/>
      <sheetName val="Linked Sheet Tariff Layout"/>
      <sheetName val="Calculation &gt;&gt;&gt;"/>
      <sheetName val="Inputs &gt;&gt;&gt;"/>
      <sheetName val="APC TED pri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73">
          <cell r="X73">
            <v>-1.9002292493024851E-2</v>
          </cell>
        </row>
      </sheetData>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
      <sheetName val="Version Control"/>
      <sheetName val="Financial Model Reports"/>
      <sheetName val="Scenario Data"/>
      <sheetName val="A.1 Scenario Comparison"/>
      <sheetName val="A.2 Scenario Chart"/>
      <sheetName val="A.3 Scenario by DA"/>
      <sheetName val="B.1 Cash and Resource"/>
      <sheetName val="B.2 Cash by Service"/>
      <sheetName val="B.3 Capex Opex"/>
      <sheetName val="Data"/>
      <sheetName val="OldPCTs"/>
    </sheetNames>
    <sheetDataSet>
      <sheetData sheetId="0" refreshError="1"/>
      <sheetData sheetId="1" refreshError="1"/>
      <sheetData sheetId="2" refreshError="1"/>
      <sheetData sheetId="3" refreshError="1">
        <row r="3">
          <cell r="B3" t="str">
            <v>ID</v>
          </cell>
          <cell r="C3" t="str">
            <v>Scenario</v>
          </cell>
          <cell r="D3" t="str">
            <v>Category</v>
          </cell>
          <cell r="E3" t="str">
            <v>Reporting Type</v>
          </cell>
          <cell r="F3" t="str">
            <v>2006/07</v>
          </cell>
          <cell r="G3" t="str">
            <v>2007/08</v>
          </cell>
          <cell r="H3" t="str">
            <v>2008/09</v>
          </cell>
          <cell r="I3" t="str">
            <v>2009/10</v>
          </cell>
          <cell r="J3" t="str">
            <v>2010/11</v>
          </cell>
          <cell r="K3" t="str">
            <v>2011/12</v>
          </cell>
          <cell r="L3" t="str">
            <v>2012/13</v>
          </cell>
          <cell r="M3" t="str">
            <v>2013/14</v>
          </cell>
          <cell r="N3" t="str">
            <v>2014/15</v>
          </cell>
          <cell r="O3" t="str">
            <v>2015/16</v>
          </cell>
          <cell r="P3" t="str">
            <v>2016/17</v>
          </cell>
          <cell r="Q3" t="str">
            <v>2017/18</v>
          </cell>
          <cell r="R3">
            <v>0</v>
          </cell>
        </row>
        <row r="4">
          <cell r="A4" t="str">
            <v>ConCat</v>
          </cell>
          <cell r="B4" t="str">
            <v>Scenario</v>
          </cell>
          <cell r="C4">
            <v>0</v>
          </cell>
          <cell r="D4">
            <v>0</v>
          </cell>
          <cell r="E4" t="str">
            <v>Reporting Type</v>
          </cell>
          <cell r="F4">
            <v>0</v>
          </cell>
          <cell r="G4">
            <v>0</v>
          </cell>
          <cell r="H4">
            <v>0</v>
          </cell>
          <cell r="I4">
            <v>0</v>
          </cell>
          <cell r="J4">
            <v>0</v>
          </cell>
          <cell r="K4">
            <v>0</v>
          </cell>
          <cell r="L4">
            <v>0</v>
          </cell>
          <cell r="M4">
            <v>0</v>
          </cell>
          <cell r="N4">
            <v>0</v>
          </cell>
          <cell r="O4">
            <v>0</v>
          </cell>
          <cell r="P4">
            <v>0</v>
          </cell>
          <cell r="Q4">
            <v>0</v>
          </cell>
          <cell r="R4" t="str">
            <v>Total</v>
          </cell>
        </row>
        <row r="5">
          <cell r="A5" t="str">
            <v>Option 0Pandemic VaccinesCash</v>
          </cell>
          <cell r="B5">
            <v>1</v>
          </cell>
          <cell r="C5" t="str">
            <v>Option 0</v>
          </cell>
          <cell r="D5" t="str">
            <v>Pandemic Vaccines</v>
          </cell>
          <cell r="E5" t="str">
            <v>Cash</v>
          </cell>
          <cell r="F5">
            <v>0</v>
          </cell>
          <cell r="G5">
            <v>0</v>
          </cell>
          <cell r="H5">
            <v>0</v>
          </cell>
          <cell r="I5">
            <v>0</v>
          </cell>
          <cell r="J5">
            <v>0</v>
          </cell>
          <cell r="K5">
            <v>0</v>
          </cell>
          <cell r="L5">
            <v>0</v>
          </cell>
          <cell r="M5">
            <v>0</v>
          </cell>
          <cell r="N5">
            <v>0</v>
          </cell>
          <cell r="O5">
            <v>0</v>
          </cell>
          <cell r="P5">
            <v>0</v>
          </cell>
          <cell r="Q5">
            <v>0</v>
          </cell>
          <cell r="R5">
            <v>0</v>
          </cell>
        </row>
        <row r="6">
          <cell r="A6" t="str">
            <v>Option 0Pandemic Vaccinesnear-cash</v>
          </cell>
          <cell r="B6">
            <v>1</v>
          </cell>
          <cell r="C6" t="str">
            <v>Option 0</v>
          </cell>
          <cell r="D6" t="str">
            <v>Pandemic Vaccines</v>
          </cell>
          <cell r="E6" t="str">
            <v>near-cash</v>
          </cell>
          <cell r="F6">
            <v>0</v>
          </cell>
          <cell r="G6">
            <v>0</v>
          </cell>
          <cell r="H6">
            <v>0</v>
          </cell>
          <cell r="I6">
            <v>0</v>
          </cell>
          <cell r="J6">
            <v>0</v>
          </cell>
          <cell r="K6">
            <v>0</v>
          </cell>
          <cell r="L6">
            <v>0</v>
          </cell>
          <cell r="M6">
            <v>0</v>
          </cell>
          <cell r="N6">
            <v>0</v>
          </cell>
          <cell r="O6">
            <v>0</v>
          </cell>
          <cell r="P6">
            <v>0</v>
          </cell>
          <cell r="Q6">
            <v>0</v>
          </cell>
          <cell r="R6">
            <v>0</v>
          </cell>
        </row>
        <row r="7">
          <cell r="A7" t="str">
            <v>Option 0Pandemic Vaccinesnon-cash</v>
          </cell>
          <cell r="B7">
            <v>1</v>
          </cell>
          <cell r="C7" t="str">
            <v>Option 0</v>
          </cell>
          <cell r="D7" t="str">
            <v>Pandemic Vaccines</v>
          </cell>
          <cell r="E7" t="str">
            <v>non-cash</v>
          </cell>
          <cell r="F7">
            <v>0</v>
          </cell>
          <cell r="G7">
            <v>0</v>
          </cell>
          <cell r="H7">
            <v>0</v>
          </cell>
          <cell r="I7">
            <v>0</v>
          </cell>
          <cell r="J7">
            <v>0</v>
          </cell>
          <cell r="K7">
            <v>0</v>
          </cell>
          <cell r="L7">
            <v>0</v>
          </cell>
          <cell r="M7">
            <v>0</v>
          </cell>
          <cell r="N7">
            <v>0</v>
          </cell>
          <cell r="O7">
            <v>0</v>
          </cell>
          <cell r="P7">
            <v>0</v>
          </cell>
          <cell r="Q7">
            <v>0</v>
          </cell>
          <cell r="R7">
            <v>0</v>
          </cell>
        </row>
        <row r="8">
          <cell r="A8" t="str">
            <v>Option 0Pandemic VaccinesResource</v>
          </cell>
          <cell r="B8">
            <v>1</v>
          </cell>
          <cell r="C8" t="str">
            <v>Option 0</v>
          </cell>
          <cell r="D8" t="str">
            <v>Pandemic Vaccines</v>
          </cell>
          <cell r="E8" t="str">
            <v>Resource</v>
          </cell>
          <cell r="F8">
            <v>0</v>
          </cell>
          <cell r="G8">
            <v>0</v>
          </cell>
          <cell r="H8">
            <v>0</v>
          </cell>
          <cell r="I8">
            <v>0</v>
          </cell>
          <cell r="J8">
            <v>0</v>
          </cell>
          <cell r="K8">
            <v>0</v>
          </cell>
          <cell r="L8">
            <v>0</v>
          </cell>
          <cell r="M8">
            <v>0</v>
          </cell>
          <cell r="N8">
            <v>0</v>
          </cell>
          <cell r="O8">
            <v>0</v>
          </cell>
          <cell r="P8">
            <v>0</v>
          </cell>
          <cell r="Q8">
            <v>0</v>
          </cell>
          <cell r="R8">
            <v>0</v>
          </cell>
        </row>
        <row r="9">
          <cell r="A9" t="str">
            <v>Option 0Pre-Pandemic VaccinesCash</v>
          </cell>
          <cell r="B9">
            <v>1</v>
          </cell>
          <cell r="C9" t="str">
            <v>Option 0</v>
          </cell>
          <cell r="D9" t="str">
            <v>Pre-Pandemic Vaccines</v>
          </cell>
          <cell r="E9" t="str">
            <v>Cash</v>
          </cell>
          <cell r="F9">
            <v>37396638.283571467</v>
          </cell>
          <cell r="G9">
            <v>18208526.387242425</v>
          </cell>
          <cell r="H9">
            <v>1056690.5120427539</v>
          </cell>
          <cell r="I9">
            <v>18884168.148333333</v>
          </cell>
          <cell r="J9">
            <v>8253.8727266666665</v>
          </cell>
          <cell r="K9">
            <v>20034213.988566831</v>
          </cell>
          <cell r="L9">
            <v>8756.5335757206685</v>
          </cell>
          <cell r="M9">
            <v>21254297.620470554</v>
          </cell>
          <cell r="N9">
            <v>9289.8064704820572</v>
          </cell>
          <cell r="O9">
            <v>22548684.345557213</v>
          </cell>
          <cell r="P9">
            <v>9855.5556845344163</v>
          </cell>
          <cell r="Q9">
            <v>23921899.222201649</v>
          </cell>
          <cell r="R9">
            <v>163341274.27644363</v>
          </cell>
        </row>
        <row r="10">
          <cell r="A10" t="str">
            <v>Option 0Pre-Pandemic Vaccinesnear-cash</v>
          </cell>
          <cell r="B10">
            <v>1</v>
          </cell>
          <cell r="C10" t="str">
            <v>Option 0</v>
          </cell>
          <cell r="D10" t="str">
            <v>Pre-Pandemic Vaccines</v>
          </cell>
          <cell r="E10" t="str">
            <v>near-cash</v>
          </cell>
          <cell r="F10">
            <v>42309.633571465776</v>
          </cell>
          <cell r="G10">
            <v>47726.387242426892</v>
          </cell>
          <cell r="H10">
            <v>40685897.776827753</v>
          </cell>
          <cell r="I10">
            <v>18884168.148333333</v>
          </cell>
          <cell r="J10">
            <v>8253.8727266666665</v>
          </cell>
          <cell r="K10">
            <v>20034213.988566831</v>
          </cell>
          <cell r="L10">
            <v>8756.5335757206685</v>
          </cell>
          <cell r="M10">
            <v>21254297.620470554</v>
          </cell>
          <cell r="N10">
            <v>9289.8064704820572</v>
          </cell>
          <cell r="O10">
            <v>22548684.345557213</v>
          </cell>
          <cell r="P10">
            <v>9855.5556845344163</v>
          </cell>
          <cell r="Q10">
            <v>23921899.222201649</v>
          </cell>
          <cell r="R10">
            <v>147455352.89122862</v>
          </cell>
        </row>
        <row r="11">
          <cell r="A11" t="str">
            <v>Option 0Pre-Pandemic Vaccinesnon-cash</v>
          </cell>
          <cell r="B11">
            <v>1</v>
          </cell>
          <cell r="C11" t="str">
            <v>Option 0</v>
          </cell>
          <cell r="D11" t="str">
            <v>Pre-Pandemic Vaccines</v>
          </cell>
          <cell r="E11" t="str">
            <v>non-cash</v>
          </cell>
          <cell r="F11">
            <v>0</v>
          </cell>
          <cell r="G11">
            <v>0</v>
          </cell>
          <cell r="H11">
            <v>0</v>
          </cell>
          <cell r="I11">
            <v>0</v>
          </cell>
          <cell r="J11">
            <v>0</v>
          </cell>
          <cell r="K11">
            <v>0</v>
          </cell>
          <cell r="L11">
            <v>0</v>
          </cell>
          <cell r="M11">
            <v>0</v>
          </cell>
          <cell r="N11">
            <v>0</v>
          </cell>
          <cell r="O11">
            <v>0</v>
          </cell>
          <cell r="P11">
            <v>0</v>
          </cell>
          <cell r="Q11">
            <v>0</v>
          </cell>
          <cell r="R11">
            <v>0</v>
          </cell>
        </row>
        <row r="12">
          <cell r="A12" t="str">
            <v>Option 0Pre-Pandemic VaccinesResource</v>
          </cell>
          <cell r="B12">
            <v>1</v>
          </cell>
          <cell r="C12" t="str">
            <v>Option 0</v>
          </cell>
          <cell r="D12" t="str">
            <v>Pre-Pandemic Vaccines</v>
          </cell>
          <cell r="E12" t="str">
            <v>Resource</v>
          </cell>
          <cell r="F12">
            <v>42309.633571465776</v>
          </cell>
          <cell r="G12">
            <v>47726.387242426892</v>
          </cell>
          <cell r="H12">
            <v>40685897.776827753</v>
          </cell>
          <cell r="I12">
            <v>18884168.148333333</v>
          </cell>
          <cell r="J12">
            <v>8253.8727266666665</v>
          </cell>
          <cell r="K12">
            <v>20034213.988566831</v>
          </cell>
          <cell r="L12">
            <v>8756.5335757206685</v>
          </cell>
          <cell r="M12">
            <v>21254297.620470554</v>
          </cell>
          <cell r="N12">
            <v>9289.8064704820572</v>
          </cell>
          <cell r="O12">
            <v>22548684.345557213</v>
          </cell>
          <cell r="P12">
            <v>9855.5556845344163</v>
          </cell>
          <cell r="Q12">
            <v>23921899.222201649</v>
          </cell>
          <cell r="R12">
            <v>147455352.89122862</v>
          </cell>
        </row>
        <row r="13">
          <cell r="A13" t="str">
            <v>Option 0AntiviralsCash</v>
          </cell>
          <cell r="B13">
            <v>1</v>
          </cell>
          <cell r="C13" t="str">
            <v>Option 0</v>
          </cell>
          <cell r="D13" t="str">
            <v>Antivirals</v>
          </cell>
          <cell r="E13" t="str">
            <v>Cash</v>
          </cell>
          <cell r="F13">
            <v>89103455.733142331</v>
          </cell>
          <cell r="G13">
            <v>523848.8419038672</v>
          </cell>
          <cell r="H13">
            <v>539564.30716098321</v>
          </cell>
          <cell r="I13">
            <v>555751.23637581279</v>
          </cell>
          <cell r="J13">
            <v>100766962.85310502</v>
          </cell>
          <cell r="K13">
            <v>96599238.194853336</v>
          </cell>
          <cell r="L13">
            <v>607284.38127123285</v>
          </cell>
          <cell r="M13">
            <v>625502.91270936979</v>
          </cell>
          <cell r="N13">
            <v>644268.00009065098</v>
          </cell>
          <cell r="O13">
            <v>116816527.58155581</v>
          </cell>
          <cell r="P13">
            <v>120244897.89146547</v>
          </cell>
          <cell r="Q13">
            <v>704009.03893505677</v>
          </cell>
          <cell r="R13">
            <v>527731310.97256893</v>
          </cell>
        </row>
        <row r="14">
          <cell r="A14" t="str">
            <v>Option 0Antiviralsnear-cash</v>
          </cell>
          <cell r="B14">
            <v>1</v>
          </cell>
          <cell r="C14" t="str">
            <v>Option 0</v>
          </cell>
          <cell r="D14" t="str">
            <v>Antivirals</v>
          </cell>
          <cell r="E14" t="str">
            <v>near-cash</v>
          </cell>
          <cell r="F14">
            <v>468540.16064233397</v>
          </cell>
          <cell r="G14">
            <v>523848.8419038672</v>
          </cell>
          <cell r="H14">
            <v>539564.30716098321</v>
          </cell>
          <cell r="I14">
            <v>555751.23637581279</v>
          </cell>
          <cell r="J14">
            <v>100766962.85310501</v>
          </cell>
          <cell r="K14">
            <v>96599238.194853321</v>
          </cell>
          <cell r="L14">
            <v>607284.38127123285</v>
          </cell>
          <cell r="M14">
            <v>625502.91270936979</v>
          </cell>
          <cell r="N14">
            <v>644268.00009065098</v>
          </cell>
          <cell r="O14">
            <v>116816527.58155581</v>
          </cell>
          <cell r="P14">
            <v>120244897.89146546</v>
          </cell>
          <cell r="Q14">
            <v>704009.03893505677</v>
          </cell>
          <cell r="R14">
            <v>439096395.40006888</v>
          </cell>
        </row>
        <row r="15">
          <cell r="A15" t="str">
            <v>Option 0Antiviralsnon-cash</v>
          </cell>
          <cell r="B15">
            <v>1</v>
          </cell>
          <cell r="C15" t="str">
            <v>Option 0</v>
          </cell>
          <cell r="D15" t="str">
            <v>Antivirals</v>
          </cell>
          <cell r="E15" t="str">
            <v>non-cash</v>
          </cell>
          <cell r="F15">
            <v>5686003.2837781254</v>
          </cell>
          <cell r="G15">
            <v>6392611.8738886248</v>
          </cell>
          <cell r="H15">
            <v>6584390.2301052827</v>
          </cell>
          <cell r="I15">
            <v>6781921.9370084424</v>
          </cell>
          <cell r="J15">
            <v>6985379.5951186968</v>
          </cell>
          <cell r="K15">
            <v>7194940.9829722578</v>
          </cell>
          <cell r="L15">
            <v>7410789.212461425</v>
          </cell>
          <cell r="M15">
            <v>7633112.8888352681</v>
          </cell>
          <cell r="N15">
            <v>7862106.2755003264</v>
          </cell>
          <cell r="O15">
            <v>8097969.4637653362</v>
          </cell>
          <cell r="P15">
            <v>8340908.5476782974</v>
          </cell>
          <cell r="Q15">
            <v>8591135.8041086458</v>
          </cell>
          <cell r="R15">
            <v>87561270.09522073</v>
          </cell>
        </row>
        <row r="16">
          <cell r="A16" t="str">
            <v>Option 0AntiviralsResource</v>
          </cell>
          <cell r="B16">
            <v>1</v>
          </cell>
          <cell r="C16" t="str">
            <v>Option 0</v>
          </cell>
          <cell r="D16" t="str">
            <v>Antivirals</v>
          </cell>
          <cell r="E16" t="str">
            <v>Resource</v>
          </cell>
          <cell r="F16">
            <v>6154543.4444204597</v>
          </cell>
          <cell r="G16">
            <v>6916460.715792492</v>
          </cell>
          <cell r="H16">
            <v>7123954.5372662656</v>
          </cell>
          <cell r="I16">
            <v>7337673.1733842548</v>
          </cell>
          <cell r="J16">
            <v>107752342.44822371</v>
          </cell>
          <cell r="K16">
            <v>103794179.17782559</v>
          </cell>
          <cell r="L16">
            <v>8018073.5937326578</v>
          </cell>
          <cell r="M16">
            <v>8258615.8015446384</v>
          </cell>
          <cell r="N16">
            <v>8506374.2755909767</v>
          </cell>
          <cell r="O16">
            <v>124914497.04532115</v>
          </cell>
          <cell r="P16">
            <v>128585806.43914375</v>
          </cell>
          <cell r="Q16">
            <v>9295144.8430437017</v>
          </cell>
          <cell r="R16">
            <v>526657665.49528968</v>
          </cell>
        </row>
        <row r="17">
          <cell r="A17" t="str">
            <v>Option 0AntibioticsCash</v>
          </cell>
          <cell r="B17">
            <v>1</v>
          </cell>
          <cell r="C17" t="str">
            <v>Option 0</v>
          </cell>
          <cell r="D17" t="str">
            <v>Antibiotics</v>
          </cell>
          <cell r="E17" t="str">
            <v>Cash</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Option 0Antibioticsnear-cash</v>
          </cell>
          <cell r="B18">
            <v>1</v>
          </cell>
          <cell r="C18" t="str">
            <v>Option 0</v>
          </cell>
          <cell r="D18" t="str">
            <v>Antibiotics</v>
          </cell>
          <cell r="E18" t="str">
            <v>near-cash</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Option 0Antibioticsnon-cash</v>
          </cell>
          <cell r="B19">
            <v>1</v>
          </cell>
          <cell r="C19" t="str">
            <v>Option 0</v>
          </cell>
          <cell r="D19" t="str">
            <v>Antibiotics</v>
          </cell>
          <cell r="E19" t="str">
            <v>non-cash</v>
          </cell>
          <cell r="F19">
            <v>0</v>
          </cell>
          <cell r="G19">
            <v>0</v>
          </cell>
          <cell r="H19">
            <v>0</v>
          </cell>
          <cell r="I19">
            <v>0</v>
          </cell>
          <cell r="J19">
            <v>0</v>
          </cell>
          <cell r="K19">
            <v>0</v>
          </cell>
          <cell r="L19">
            <v>0</v>
          </cell>
          <cell r="M19">
            <v>0</v>
          </cell>
          <cell r="N19">
            <v>0</v>
          </cell>
          <cell r="O19">
            <v>0</v>
          </cell>
          <cell r="P19">
            <v>0</v>
          </cell>
          <cell r="Q19">
            <v>0</v>
          </cell>
          <cell r="R19">
            <v>0</v>
          </cell>
        </row>
        <row r="20">
          <cell r="A20" t="str">
            <v>Option 0AntibioticsResource</v>
          </cell>
          <cell r="B20">
            <v>1</v>
          </cell>
          <cell r="C20" t="str">
            <v>Option 0</v>
          </cell>
          <cell r="D20" t="str">
            <v>Antibiotics</v>
          </cell>
          <cell r="E20" t="str">
            <v>Resource</v>
          </cell>
          <cell r="F20">
            <v>0</v>
          </cell>
          <cell r="G20">
            <v>0</v>
          </cell>
          <cell r="H20">
            <v>0</v>
          </cell>
          <cell r="I20">
            <v>0</v>
          </cell>
          <cell r="J20">
            <v>0</v>
          </cell>
          <cell r="K20">
            <v>0</v>
          </cell>
          <cell r="L20">
            <v>0</v>
          </cell>
          <cell r="M20">
            <v>0</v>
          </cell>
          <cell r="N20">
            <v>0</v>
          </cell>
          <cell r="O20">
            <v>0</v>
          </cell>
          <cell r="P20">
            <v>0</v>
          </cell>
          <cell r="Q20">
            <v>0</v>
          </cell>
          <cell r="R20">
            <v>0</v>
          </cell>
        </row>
        <row r="21">
          <cell r="A21" t="str">
            <v>Option 0ConsumablesCash</v>
          </cell>
          <cell r="B21">
            <v>1</v>
          </cell>
          <cell r="C21" t="str">
            <v>Option 0</v>
          </cell>
          <cell r="D21" t="str">
            <v>Consumables</v>
          </cell>
          <cell r="E21" t="str">
            <v>Cash</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Option 0Consumablesnear-cash</v>
          </cell>
          <cell r="B22">
            <v>1</v>
          </cell>
          <cell r="C22" t="str">
            <v>Option 0</v>
          </cell>
          <cell r="D22" t="str">
            <v>Consumables</v>
          </cell>
          <cell r="E22" t="str">
            <v>near-cash</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Option 0Consumablesnon-cash</v>
          </cell>
          <cell r="B23">
            <v>1</v>
          </cell>
          <cell r="C23" t="str">
            <v>Option 0</v>
          </cell>
          <cell r="D23" t="str">
            <v>Consumables</v>
          </cell>
          <cell r="E23" t="str">
            <v>non-cash</v>
          </cell>
          <cell r="F23">
            <v>0</v>
          </cell>
          <cell r="G23">
            <v>0</v>
          </cell>
          <cell r="H23">
            <v>0</v>
          </cell>
          <cell r="I23">
            <v>0</v>
          </cell>
          <cell r="J23">
            <v>0</v>
          </cell>
          <cell r="K23">
            <v>0</v>
          </cell>
          <cell r="L23">
            <v>0</v>
          </cell>
          <cell r="M23">
            <v>0</v>
          </cell>
          <cell r="N23">
            <v>0</v>
          </cell>
          <cell r="O23">
            <v>0</v>
          </cell>
          <cell r="P23">
            <v>0</v>
          </cell>
          <cell r="Q23">
            <v>0</v>
          </cell>
          <cell r="R23">
            <v>0</v>
          </cell>
        </row>
        <row r="24">
          <cell r="A24" t="str">
            <v>Option 0ConsumablesResource</v>
          </cell>
          <cell r="B24">
            <v>1</v>
          </cell>
          <cell r="C24" t="str">
            <v>Option 0</v>
          </cell>
          <cell r="D24" t="str">
            <v>Consumables</v>
          </cell>
          <cell r="E24" t="str">
            <v>Resource</v>
          </cell>
          <cell r="F24">
            <v>0</v>
          </cell>
          <cell r="G24">
            <v>0</v>
          </cell>
          <cell r="H24">
            <v>0</v>
          </cell>
          <cell r="I24">
            <v>0</v>
          </cell>
          <cell r="J24">
            <v>0</v>
          </cell>
          <cell r="K24">
            <v>0</v>
          </cell>
          <cell r="L24">
            <v>0</v>
          </cell>
          <cell r="M24">
            <v>0</v>
          </cell>
          <cell r="N24">
            <v>0</v>
          </cell>
          <cell r="O24">
            <v>0</v>
          </cell>
          <cell r="P24">
            <v>0</v>
          </cell>
          <cell r="Q24">
            <v>0</v>
          </cell>
          <cell r="R24">
            <v>0</v>
          </cell>
        </row>
        <row r="25">
          <cell r="A25" t="str">
            <v>Option 0Non ProductCash</v>
          </cell>
          <cell r="B25">
            <v>1</v>
          </cell>
          <cell r="C25" t="str">
            <v>Option 0</v>
          </cell>
          <cell r="D25" t="str">
            <v>Non Product</v>
          </cell>
          <cell r="E25" t="str">
            <v>Cash</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Option 0Non Productnear-cash</v>
          </cell>
          <cell r="B26">
            <v>1</v>
          </cell>
          <cell r="C26" t="str">
            <v>Option 0</v>
          </cell>
          <cell r="D26" t="str">
            <v>Non Product</v>
          </cell>
          <cell r="E26" t="str">
            <v>near-cash</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Option 0Non Productnon-cash</v>
          </cell>
          <cell r="B27">
            <v>1</v>
          </cell>
          <cell r="C27" t="str">
            <v>Option 0</v>
          </cell>
          <cell r="D27" t="str">
            <v>Non Product</v>
          </cell>
          <cell r="E27" t="str">
            <v>non-cash</v>
          </cell>
          <cell r="F27">
            <v>0</v>
          </cell>
          <cell r="G27">
            <v>0</v>
          </cell>
          <cell r="H27">
            <v>0</v>
          </cell>
          <cell r="I27">
            <v>0</v>
          </cell>
          <cell r="J27">
            <v>0</v>
          </cell>
          <cell r="K27">
            <v>0</v>
          </cell>
          <cell r="L27">
            <v>0</v>
          </cell>
          <cell r="M27">
            <v>0</v>
          </cell>
          <cell r="N27">
            <v>0</v>
          </cell>
          <cell r="O27">
            <v>0</v>
          </cell>
          <cell r="P27">
            <v>0</v>
          </cell>
          <cell r="Q27">
            <v>0</v>
          </cell>
          <cell r="R27">
            <v>0</v>
          </cell>
        </row>
        <row r="28">
          <cell r="A28" t="str">
            <v>Option 0Non ProductResource</v>
          </cell>
          <cell r="B28">
            <v>1</v>
          </cell>
          <cell r="C28" t="str">
            <v>Option 0</v>
          </cell>
          <cell r="D28" t="str">
            <v>Non Product</v>
          </cell>
          <cell r="E28" t="str">
            <v>Resource</v>
          </cell>
          <cell r="F28">
            <v>0</v>
          </cell>
          <cell r="G28">
            <v>0</v>
          </cell>
          <cell r="H28">
            <v>0</v>
          </cell>
          <cell r="I28">
            <v>0</v>
          </cell>
          <cell r="J28">
            <v>0</v>
          </cell>
          <cell r="K28">
            <v>0</v>
          </cell>
          <cell r="L28">
            <v>0</v>
          </cell>
          <cell r="M28">
            <v>0</v>
          </cell>
          <cell r="N28">
            <v>0</v>
          </cell>
          <cell r="O28">
            <v>0</v>
          </cell>
          <cell r="P28">
            <v>0</v>
          </cell>
          <cell r="Q28">
            <v>0</v>
          </cell>
          <cell r="R28">
            <v>0</v>
          </cell>
        </row>
        <row r="29">
          <cell r="A29" t="str">
            <v>Option 0TotalCash</v>
          </cell>
          <cell r="B29">
            <v>1</v>
          </cell>
          <cell r="C29" t="str">
            <v>Option 0</v>
          </cell>
          <cell r="D29" t="str">
            <v>Total</v>
          </cell>
          <cell r="E29" t="str">
            <v>Cash</v>
          </cell>
          <cell r="F29">
            <v>126500094.0167138</v>
          </cell>
          <cell r="G29">
            <v>18732375.229146294</v>
          </cell>
          <cell r="H29">
            <v>1596254.8192037372</v>
          </cell>
          <cell r="I29">
            <v>19439919.384709146</v>
          </cell>
          <cell r="J29">
            <v>100775216.72583169</v>
          </cell>
          <cell r="K29">
            <v>116633452.18342017</v>
          </cell>
          <cell r="L29">
            <v>616040.91484695347</v>
          </cell>
          <cell r="M29">
            <v>21879800.533179924</v>
          </cell>
          <cell r="N29">
            <v>653557.80656113301</v>
          </cell>
          <cell r="O29">
            <v>139365211.92711303</v>
          </cell>
          <cell r="P29">
            <v>120254753.44715001</v>
          </cell>
          <cell r="Q29">
            <v>24625908.261136707</v>
          </cell>
          <cell r="R29">
            <v>691072585.24901247</v>
          </cell>
        </row>
        <row r="30">
          <cell r="A30" t="str">
            <v>Option 0TotalVAT*</v>
          </cell>
          <cell r="B30">
            <v>1</v>
          </cell>
          <cell r="C30" t="str">
            <v>Option 0</v>
          </cell>
          <cell r="D30" t="str">
            <v>Total</v>
          </cell>
          <cell r="E30" t="str">
            <v>VAT*</v>
          </cell>
          <cell r="F30">
            <v>18840439.534404188</v>
          </cell>
          <cell r="G30">
            <v>2789928.2256175335</v>
          </cell>
          <cell r="H30">
            <v>237740.07945587579</v>
          </cell>
          <cell r="I30">
            <v>2895307.1424034908</v>
          </cell>
          <cell r="J30">
            <v>15009074.831506848</v>
          </cell>
          <cell r="K30">
            <v>17370939.686892375</v>
          </cell>
          <cell r="L30">
            <v>91750.774551673909</v>
          </cell>
          <cell r="M30">
            <v>3258693.6964310519</v>
          </cell>
          <cell r="N30">
            <v>97338.396721870871</v>
          </cell>
          <cell r="O30">
            <v>20756520.92531471</v>
          </cell>
          <cell r="P30">
            <v>17910282.428298935</v>
          </cell>
          <cell r="Q30">
            <v>3667688.4644246176</v>
          </cell>
          <cell r="R30">
            <v>102925704.18602318</v>
          </cell>
        </row>
        <row r="31">
          <cell r="A31" t="str">
            <v>Option 0Totalcash (exc VAT)</v>
          </cell>
          <cell r="B31">
            <v>1</v>
          </cell>
          <cell r="C31" t="str">
            <v>Option 0</v>
          </cell>
          <cell r="D31" t="str">
            <v>Total</v>
          </cell>
          <cell r="E31" t="str">
            <v>cash (exc VAT)</v>
          </cell>
          <cell r="F31">
            <v>107659654.48230961</v>
          </cell>
          <cell r="G31">
            <v>15942447.003528761</v>
          </cell>
          <cell r="H31">
            <v>1358514.7397478614</v>
          </cell>
          <cell r="I31">
            <v>16544612.242305655</v>
          </cell>
          <cell r="J31">
            <v>85766141.894324839</v>
          </cell>
          <cell r="K31">
            <v>99262512.496527791</v>
          </cell>
          <cell r="L31">
            <v>524290.14029527956</v>
          </cell>
          <cell r="M31">
            <v>18621106.836748872</v>
          </cell>
          <cell r="N31">
            <v>556219.40983926214</v>
          </cell>
          <cell r="O31">
            <v>118608691.00179832</v>
          </cell>
          <cell r="P31">
            <v>102344471.01885107</v>
          </cell>
          <cell r="Q31">
            <v>20958219.796712089</v>
          </cell>
          <cell r="R31">
            <v>588146881.06298935</v>
          </cell>
        </row>
        <row r="32">
          <cell r="A32" t="str">
            <v>Option 0Totaldiscount Factor</v>
          </cell>
          <cell r="B32">
            <v>1</v>
          </cell>
          <cell r="C32" t="str">
            <v>Option 0</v>
          </cell>
          <cell r="D32" t="str">
            <v>Total</v>
          </cell>
          <cell r="E32" t="str">
            <v>discount Factor</v>
          </cell>
          <cell r="F32">
            <v>1</v>
          </cell>
          <cell r="G32">
            <v>0.96618357487922713</v>
          </cell>
          <cell r="H32">
            <v>0.93351070036640305</v>
          </cell>
          <cell r="I32">
            <v>0.90194270566802237</v>
          </cell>
          <cell r="J32">
            <v>0.87144222769857238</v>
          </cell>
          <cell r="K32">
            <v>0.84197316685852408</v>
          </cell>
          <cell r="L32">
            <v>0.81350064430775282</v>
          </cell>
          <cell r="M32">
            <v>0.78599096068381924</v>
          </cell>
          <cell r="N32">
            <v>0.75941155621625056</v>
          </cell>
          <cell r="O32">
            <v>0.73373097218961414</v>
          </cell>
          <cell r="P32">
            <v>0.70891881370977217</v>
          </cell>
          <cell r="Q32">
            <v>0.68494571372924851</v>
          </cell>
          <cell r="R32">
            <v>10.001551036307207</v>
          </cell>
        </row>
        <row r="33">
          <cell r="A33" t="str">
            <v>Option 0TotalCash Discount</v>
          </cell>
          <cell r="B33">
            <v>1</v>
          </cell>
          <cell r="C33" t="str">
            <v>Option 0</v>
          </cell>
          <cell r="D33" t="str">
            <v>Total</v>
          </cell>
          <cell r="E33" t="str">
            <v>Cash Discount</v>
          </cell>
          <cell r="F33">
            <v>0</v>
          </cell>
          <cell r="G33">
            <v>539116.5653367202</v>
          </cell>
          <cell r="H33">
            <v>90326.693587753543</v>
          </cell>
          <cell r="I33">
            <v>1622319.9122522059</v>
          </cell>
          <cell r="J33">
            <v>11025904.140822545</v>
          </cell>
          <cell r="K33">
            <v>15686140.499492466</v>
          </cell>
          <cell r="L33">
            <v>97779.773360867519</v>
          </cell>
          <cell r="M33">
            <v>3985085.1851365915</v>
          </cell>
          <cell r="N33">
            <v>133819.96221554361</v>
          </cell>
          <cell r="O33">
            <v>31581820.842911299</v>
          </cell>
          <cell r="P33">
            <v>29790550.034413014</v>
          </cell>
          <cell r="Q33">
            <v>6602976.9795586616</v>
          </cell>
          <cell r="R33">
            <v>101155840.58908767</v>
          </cell>
        </row>
        <row r="34">
          <cell r="A34" t="str">
            <v>Option 0TotalDiscounted Cash</v>
          </cell>
          <cell r="B34">
            <v>1</v>
          </cell>
          <cell r="C34" t="str">
            <v>Option 0</v>
          </cell>
          <cell r="D34" t="str">
            <v>Total</v>
          </cell>
          <cell r="E34" t="str">
            <v>Discounted Cash</v>
          </cell>
          <cell r="F34">
            <v>126500094.0167138</v>
          </cell>
          <cell r="G34">
            <v>18193258.663809575</v>
          </cell>
          <cell r="H34">
            <v>1505928.1256159837</v>
          </cell>
          <cell r="I34">
            <v>17817599.47245694</v>
          </cell>
          <cell r="J34">
            <v>89749312.585009143</v>
          </cell>
          <cell r="K34">
            <v>100947311.6839277</v>
          </cell>
          <cell r="L34">
            <v>518261.14148608595</v>
          </cell>
          <cell r="M34">
            <v>17894715.348043334</v>
          </cell>
          <cell r="N34">
            <v>519737.8443455894</v>
          </cell>
          <cell r="O34">
            <v>107783391.08420172</v>
          </cell>
          <cell r="P34">
            <v>90464203.412736997</v>
          </cell>
          <cell r="Q34">
            <v>18022931.281578045</v>
          </cell>
          <cell r="R34">
            <v>589916744.65992498</v>
          </cell>
        </row>
        <row r="35">
          <cell r="A35" t="str">
            <v>Option 0Totalnear-cash</v>
          </cell>
          <cell r="B35">
            <v>1</v>
          </cell>
          <cell r="C35" t="str">
            <v>Option 0</v>
          </cell>
          <cell r="D35" t="str">
            <v>Total</v>
          </cell>
          <cell r="E35" t="str">
            <v>near-cash</v>
          </cell>
          <cell r="F35">
            <v>510849.79421379976</v>
          </cell>
          <cell r="G35">
            <v>571575.22914629406</v>
          </cell>
          <cell r="H35">
            <v>41225462.083988734</v>
          </cell>
          <cell r="I35">
            <v>19439919.384709146</v>
          </cell>
          <cell r="J35">
            <v>100775216.72583167</v>
          </cell>
          <cell r="K35">
            <v>116633452.18342015</v>
          </cell>
          <cell r="L35">
            <v>616040.91484695347</v>
          </cell>
          <cell r="M35">
            <v>21879800.533179924</v>
          </cell>
          <cell r="N35">
            <v>653557.80656113301</v>
          </cell>
          <cell r="O35">
            <v>139365211.92711303</v>
          </cell>
          <cell r="P35">
            <v>120254753.44714999</v>
          </cell>
          <cell r="Q35">
            <v>24625908.261136707</v>
          </cell>
          <cell r="R35">
            <v>586551748.29129755</v>
          </cell>
        </row>
        <row r="36">
          <cell r="A36" t="str">
            <v>Option 0Totalnon-cash</v>
          </cell>
          <cell r="B36">
            <v>1</v>
          </cell>
          <cell r="C36" t="str">
            <v>Option 0</v>
          </cell>
          <cell r="D36" t="str">
            <v>Total</v>
          </cell>
          <cell r="E36" t="str">
            <v>non-cash</v>
          </cell>
          <cell r="F36">
            <v>5686003.2837781254</v>
          </cell>
          <cell r="G36">
            <v>6392611.8738886248</v>
          </cell>
          <cell r="H36">
            <v>6584390.2301052827</v>
          </cell>
          <cell r="I36">
            <v>6781921.9370084424</v>
          </cell>
          <cell r="J36">
            <v>6985379.5951186968</v>
          </cell>
          <cell r="K36">
            <v>7194940.9829722578</v>
          </cell>
          <cell r="L36">
            <v>7410789.212461425</v>
          </cell>
          <cell r="M36">
            <v>7633112.8888352681</v>
          </cell>
          <cell r="N36">
            <v>7862106.2755003264</v>
          </cell>
          <cell r="O36">
            <v>8097969.4637653362</v>
          </cell>
          <cell r="P36">
            <v>8340908.5476782974</v>
          </cell>
          <cell r="Q36">
            <v>8591135.8041086458</v>
          </cell>
          <cell r="R36">
            <v>87561270.09522073</v>
          </cell>
        </row>
        <row r="37">
          <cell r="A37" t="str">
            <v>Option 0TotalResource</v>
          </cell>
          <cell r="B37">
            <v>1</v>
          </cell>
          <cell r="C37" t="str">
            <v>Option 0</v>
          </cell>
          <cell r="D37" t="str">
            <v>Total</v>
          </cell>
          <cell r="E37" t="str">
            <v>Resource</v>
          </cell>
          <cell r="F37">
            <v>6196853.0779919252</v>
          </cell>
          <cell r="G37">
            <v>6964187.1030349191</v>
          </cell>
          <cell r="H37">
            <v>47809852.314094022</v>
          </cell>
          <cell r="I37">
            <v>26221841.32171759</v>
          </cell>
          <cell r="J37">
            <v>107760596.32095037</v>
          </cell>
          <cell r="K37">
            <v>123828393.16639242</v>
          </cell>
          <cell r="L37">
            <v>8026830.1273083789</v>
          </cell>
          <cell r="M37">
            <v>29512913.42201519</v>
          </cell>
          <cell r="N37">
            <v>8515664.0820614584</v>
          </cell>
          <cell r="O37">
            <v>147463181.39087838</v>
          </cell>
          <cell r="P37">
            <v>128595661.99482828</v>
          </cell>
          <cell r="Q37">
            <v>33217044.065245353</v>
          </cell>
          <cell r="R37">
            <v>674113018.38651824</v>
          </cell>
        </row>
        <row r="38">
          <cell r="A38" t="str">
            <v>Option 0TotalCapital DEL (Credit)</v>
          </cell>
          <cell r="B38">
            <v>1</v>
          </cell>
          <cell r="C38" t="str">
            <v>Option 0</v>
          </cell>
          <cell r="D38" t="str">
            <v>Total</v>
          </cell>
          <cell r="E38" t="str">
            <v>Capital DEL (Credit)</v>
          </cell>
          <cell r="F38">
            <v>0</v>
          </cell>
          <cell r="G38">
            <v>0</v>
          </cell>
          <cell r="H38">
            <v>37354328.649999999</v>
          </cell>
          <cell r="I38">
            <v>18160800</v>
          </cell>
          <cell r="J38">
            <v>88691350</v>
          </cell>
          <cell r="K38">
            <v>100672367.57250001</v>
          </cell>
          <cell r="L38">
            <v>0</v>
          </cell>
          <cell r="M38">
            <v>18160800</v>
          </cell>
          <cell r="N38">
            <v>0</v>
          </cell>
          <cell r="O38">
            <v>106852150</v>
          </cell>
          <cell r="P38">
            <v>88634915.572500005</v>
          </cell>
          <cell r="Q38">
            <v>18160800</v>
          </cell>
          <cell r="R38">
            <v>476687511.79500002</v>
          </cell>
        </row>
        <row r="39">
          <cell r="A39" t="str">
            <v>Option 0TotalCapital DEL (Debit)</v>
          </cell>
          <cell r="B39">
            <v>1</v>
          </cell>
          <cell r="C39" t="str">
            <v>Option 0</v>
          </cell>
          <cell r="D39" t="str">
            <v>Total</v>
          </cell>
          <cell r="E39" t="str">
            <v>Capital DEL (Debit)</v>
          </cell>
          <cell r="F39">
            <v>125989244.2225</v>
          </cell>
          <cell r="G39">
            <v>18160800</v>
          </cell>
          <cell r="H39">
            <v>0</v>
          </cell>
          <cell r="I39">
            <v>18160800</v>
          </cell>
          <cell r="J39">
            <v>88691350</v>
          </cell>
          <cell r="K39">
            <v>100672367.57250001</v>
          </cell>
          <cell r="L39">
            <v>0</v>
          </cell>
          <cell r="M39">
            <v>18160800</v>
          </cell>
          <cell r="N39">
            <v>0</v>
          </cell>
          <cell r="O39">
            <v>106852150</v>
          </cell>
          <cell r="P39">
            <v>88634915.572500005</v>
          </cell>
          <cell r="Q39">
            <v>18160800</v>
          </cell>
          <cell r="R39">
            <v>583483227.36750007</v>
          </cell>
        </row>
        <row r="40">
          <cell r="A40" t="str">
            <v>Option 1Pandemic Vaccinescash</v>
          </cell>
          <cell r="B40">
            <v>2</v>
          </cell>
          <cell r="C40" t="str">
            <v>Option 1</v>
          </cell>
          <cell r="D40" t="str">
            <v>Pandemic Vaccines</v>
          </cell>
          <cell r="E40" t="str">
            <v>cash</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Option 1Pandemic Vaccinesnear-cash</v>
          </cell>
          <cell r="B41">
            <v>2</v>
          </cell>
          <cell r="C41" t="str">
            <v>Option 1</v>
          </cell>
          <cell r="D41" t="str">
            <v>Pandemic Vaccines</v>
          </cell>
          <cell r="E41" t="str">
            <v>near-cash</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Option 1Pandemic Vaccinesnon-cash</v>
          </cell>
          <cell r="B42">
            <v>2</v>
          </cell>
          <cell r="C42" t="str">
            <v>Option 1</v>
          </cell>
          <cell r="D42" t="str">
            <v>Pandemic Vaccines</v>
          </cell>
          <cell r="E42" t="str">
            <v>non-cash</v>
          </cell>
          <cell r="F42">
            <v>0</v>
          </cell>
          <cell r="G42">
            <v>0</v>
          </cell>
          <cell r="H42">
            <v>0</v>
          </cell>
          <cell r="I42">
            <v>0</v>
          </cell>
          <cell r="J42">
            <v>0</v>
          </cell>
          <cell r="K42">
            <v>0</v>
          </cell>
          <cell r="L42">
            <v>0</v>
          </cell>
          <cell r="M42">
            <v>0</v>
          </cell>
          <cell r="N42">
            <v>0</v>
          </cell>
          <cell r="O42">
            <v>0</v>
          </cell>
          <cell r="P42">
            <v>0</v>
          </cell>
          <cell r="Q42">
            <v>0</v>
          </cell>
          <cell r="R42">
            <v>0</v>
          </cell>
        </row>
        <row r="43">
          <cell r="A43" t="str">
            <v>Option 1Pandemic Vaccinesresource</v>
          </cell>
          <cell r="B43">
            <v>2</v>
          </cell>
          <cell r="C43" t="str">
            <v>Option 1</v>
          </cell>
          <cell r="D43" t="str">
            <v>Pandemic Vaccines</v>
          </cell>
          <cell r="E43" t="str">
            <v>resource</v>
          </cell>
          <cell r="F43">
            <v>0</v>
          </cell>
          <cell r="G43">
            <v>0</v>
          </cell>
          <cell r="H43">
            <v>0</v>
          </cell>
          <cell r="I43">
            <v>0</v>
          </cell>
          <cell r="J43">
            <v>0</v>
          </cell>
          <cell r="K43">
            <v>0</v>
          </cell>
          <cell r="L43">
            <v>0</v>
          </cell>
          <cell r="M43">
            <v>0</v>
          </cell>
          <cell r="N43">
            <v>0</v>
          </cell>
          <cell r="O43">
            <v>0</v>
          </cell>
          <cell r="P43">
            <v>0</v>
          </cell>
          <cell r="Q43">
            <v>0</v>
          </cell>
          <cell r="R43">
            <v>0</v>
          </cell>
        </row>
        <row r="44">
          <cell r="A44" t="str">
            <v>Option 1Pre=Pandemic Vaccinescash</v>
          </cell>
          <cell r="B44">
            <v>2</v>
          </cell>
          <cell r="C44" t="str">
            <v>Option 1</v>
          </cell>
          <cell r="D44" t="str">
            <v>Pre=Pandemic Vaccines</v>
          </cell>
          <cell r="E44" t="str">
            <v>cash</v>
          </cell>
          <cell r="F44">
            <v>37396638.283571467</v>
          </cell>
          <cell r="G44">
            <v>291460310.61276329</v>
          </cell>
          <cell r="H44">
            <v>6060534.643292754</v>
          </cell>
          <cell r="I44">
            <v>293047365.22604167</v>
          </cell>
          <cell r="J44">
            <v>5181900.8895833334</v>
          </cell>
          <cell r="K44">
            <v>303756539.25594795</v>
          </cell>
          <cell r="L44">
            <v>5497478.653758958</v>
          </cell>
          <cell r="M44">
            <v>322255312.49663514</v>
          </cell>
          <cell r="N44">
            <v>5832275.1037728796</v>
          </cell>
          <cell r="O44">
            <v>341880661.02768028</v>
          </cell>
          <cell r="P44">
            <v>6187460.6575926477</v>
          </cell>
          <cell r="Q44">
            <v>362701193.28426605</v>
          </cell>
          <cell r="R44">
            <v>1981257670.1349061</v>
          </cell>
        </row>
        <row r="45">
          <cell r="A45" t="str">
            <v>Option 1Pre=Pandemic Vaccinesnear-cash</v>
          </cell>
          <cell r="B45">
            <v>2</v>
          </cell>
          <cell r="C45" t="str">
            <v>Option 1</v>
          </cell>
          <cell r="D45" t="str">
            <v>Pre=Pandemic Vaccines</v>
          </cell>
          <cell r="E45" t="str">
            <v>near-cash</v>
          </cell>
          <cell r="F45">
            <v>42309.633571465776</v>
          </cell>
          <cell r="G45">
            <v>147260.61276326023</v>
          </cell>
          <cell r="H45">
            <v>40839341.908077747</v>
          </cell>
          <cell r="I45">
            <v>88738365.22604169</v>
          </cell>
          <cell r="J45">
            <v>5181900.8895833334</v>
          </cell>
          <cell r="K45">
            <v>303756539.25594795</v>
          </cell>
          <cell r="L45">
            <v>5497478.653758958</v>
          </cell>
          <cell r="M45">
            <v>322255312.49663514</v>
          </cell>
          <cell r="N45">
            <v>5832275.1037728796</v>
          </cell>
          <cell r="O45">
            <v>341880661.02768028</v>
          </cell>
          <cell r="P45">
            <v>6187460.6575926477</v>
          </cell>
          <cell r="Q45">
            <v>362701193.28426605</v>
          </cell>
          <cell r="R45">
            <v>1483060098.7496912</v>
          </cell>
        </row>
        <row r="46">
          <cell r="A46" t="str">
            <v>Option 1Pre=Pandemic Vaccinesnon-cash</v>
          </cell>
          <cell r="B46">
            <v>2</v>
          </cell>
          <cell r="C46" t="str">
            <v>Option 1</v>
          </cell>
          <cell r="D46" t="str">
            <v>Pre=Pandemic Vaccines</v>
          </cell>
          <cell r="E46" t="str">
            <v>non-cash</v>
          </cell>
          <cell r="F46">
            <v>1110000.51575</v>
          </cell>
          <cell r="G46">
            <v>8221695.4228325002</v>
          </cell>
          <cell r="H46">
            <v>10575143.457108302</v>
          </cell>
          <cell r="I46">
            <v>17516535.750000004</v>
          </cell>
          <cell r="J46">
            <v>17516535.750000004</v>
          </cell>
          <cell r="K46">
            <v>18042031.822500005</v>
          </cell>
          <cell r="L46">
            <v>18583292.777175002</v>
          </cell>
          <cell r="M46">
            <v>19140791.560490251</v>
          </cell>
          <cell r="N46">
            <v>19715015.307304963</v>
          </cell>
          <cell r="O46">
            <v>20306465.76652411</v>
          </cell>
          <cell r="P46">
            <v>20915659.739519835</v>
          </cell>
          <cell r="Q46">
            <v>21543129.531705432</v>
          </cell>
          <cell r="R46">
            <v>193186297.40091044</v>
          </cell>
        </row>
        <row r="47">
          <cell r="A47" t="str">
            <v>Option 1Pre=Pandemic Vaccinesresource</v>
          </cell>
          <cell r="B47">
            <v>2</v>
          </cell>
          <cell r="C47" t="str">
            <v>Option 1</v>
          </cell>
          <cell r="D47" t="str">
            <v>Pre=Pandemic Vaccines</v>
          </cell>
          <cell r="E47" t="str">
            <v>resource</v>
          </cell>
          <cell r="F47">
            <v>1152310.1493214658</v>
          </cell>
          <cell r="G47">
            <v>8368956.0355957607</v>
          </cell>
          <cell r="H47">
            <v>51414485.365186051</v>
          </cell>
          <cell r="I47">
            <v>106254900.97604169</v>
          </cell>
          <cell r="J47">
            <v>22698436.639583338</v>
          </cell>
          <cell r="K47">
            <v>321798571.07844794</v>
          </cell>
          <cell r="L47">
            <v>24080771.43093396</v>
          </cell>
          <cell r="M47">
            <v>341396104.05712539</v>
          </cell>
          <cell r="N47">
            <v>25547290.411077842</v>
          </cell>
          <cell r="O47">
            <v>362187126.79420441</v>
          </cell>
          <cell r="P47">
            <v>27103120.397112481</v>
          </cell>
          <cell r="Q47">
            <v>384244322.81597149</v>
          </cell>
          <cell r="R47">
            <v>1676246396.1506019</v>
          </cell>
        </row>
        <row r="48">
          <cell r="A48" t="str">
            <v>Option 1Antiviralscash</v>
          </cell>
          <cell r="B48">
            <v>2</v>
          </cell>
          <cell r="C48" t="str">
            <v>Option 1</v>
          </cell>
          <cell r="D48" t="str">
            <v>Antivirals</v>
          </cell>
          <cell r="E48" t="str">
            <v>cash</v>
          </cell>
          <cell r="F48">
            <v>127459419.07238866</v>
          </cell>
          <cell r="G48">
            <v>637073.70898437512</v>
          </cell>
          <cell r="H48">
            <v>656185.92025390617</v>
          </cell>
          <cell r="I48">
            <v>675871.49786152353</v>
          </cell>
          <cell r="J48">
            <v>100890686.7224353</v>
          </cell>
          <cell r="K48">
            <v>141324009.09354174</v>
          </cell>
          <cell r="L48">
            <v>738543.03424372908</v>
          </cell>
          <cell r="M48">
            <v>760699.3252710409</v>
          </cell>
          <cell r="N48">
            <v>783520.30502917222</v>
          </cell>
          <cell r="O48">
            <v>116959957.45564249</v>
          </cell>
          <cell r="P48">
            <v>172093165.27332205</v>
          </cell>
          <cell r="Q48">
            <v>856173.79235361225</v>
          </cell>
          <cell r="R48">
            <v>663835305.20132756</v>
          </cell>
        </row>
        <row r="49">
          <cell r="A49" t="str">
            <v>Option 1Antiviralsnear-cash</v>
          </cell>
          <cell r="B49">
            <v>2</v>
          </cell>
          <cell r="C49" t="str">
            <v>Option 1</v>
          </cell>
          <cell r="D49" t="str">
            <v>Antivirals</v>
          </cell>
          <cell r="E49" t="str">
            <v>near-cash</v>
          </cell>
          <cell r="F49">
            <v>497144.07238867186</v>
          </cell>
          <cell r="G49">
            <v>637073.70898437512</v>
          </cell>
          <cell r="H49">
            <v>656185.92025390617</v>
          </cell>
          <cell r="I49">
            <v>675871.49786152353</v>
          </cell>
          <cell r="J49">
            <v>100890686.7224353</v>
          </cell>
          <cell r="K49">
            <v>141324009.09354174</v>
          </cell>
          <cell r="L49">
            <v>738543.03424372908</v>
          </cell>
          <cell r="M49">
            <v>760699.3252710409</v>
          </cell>
          <cell r="N49">
            <v>783520.30502917222</v>
          </cell>
          <cell r="O49">
            <v>116959957.45564249</v>
          </cell>
          <cell r="P49">
            <v>172093165.27332205</v>
          </cell>
          <cell r="Q49">
            <v>856173.79235361225</v>
          </cell>
          <cell r="R49">
            <v>536873030.20132756</v>
          </cell>
        </row>
        <row r="50">
          <cell r="A50" t="str">
            <v>Option 1Antiviralsnon-cash</v>
          </cell>
          <cell r="B50">
            <v>2</v>
          </cell>
          <cell r="C50" t="str">
            <v>Option 1</v>
          </cell>
          <cell r="D50" t="str">
            <v>Antivirals</v>
          </cell>
          <cell r="E50" t="str">
            <v>non-cash</v>
          </cell>
          <cell r="F50">
            <v>6021367.6787687503</v>
          </cell>
          <cell r="G50">
            <v>7774313.1812500004</v>
          </cell>
          <cell r="H50">
            <v>8007542.5766874989</v>
          </cell>
          <cell r="I50">
            <v>8247768.853988125</v>
          </cell>
          <cell r="J50">
            <v>8495201.9196077697</v>
          </cell>
          <cell r="K50">
            <v>8750057.9771960024</v>
          </cell>
          <cell r="L50">
            <v>9012559.7165118828</v>
          </cell>
          <cell r="M50">
            <v>9282936.5080072396</v>
          </cell>
          <cell r="N50">
            <v>9561424.6032474581</v>
          </cell>
          <cell r="O50">
            <v>9848267.3413448837</v>
          </cell>
          <cell r="P50">
            <v>10143715.361585228</v>
          </cell>
          <cell r="Q50">
            <v>10448026.822432786</v>
          </cell>
          <cell r="R50">
            <v>105593182.54062763</v>
          </cell>
        </row>
        <row r="51">
          <cell r="A51" t="str">
            <v>Option 1Antiviralsresource</v>
          </cell>
          <cell r="B51">
            <v>2</v>
          </cell>
          <cell r="C51" t="str">
            <v>Option 1</v>
          </cell>
          <cell r="D51" t="str">
            <v>Antivirals</v>
          </cell>
          <cell r="E51" t="str">
            <v>resource</v>
          </cell>
          <cell r="F51">
            <v>6518511.7511574226</v>
          </cell>
          <cell r="G51">
            <v>8411386.8902343754</v>
          </cell>
          <cell r="H51">
            <v>8663728.4969414044</v>
          </cell>
          <cell r="I51">
            <v>8923640.3518496491</v>
          </cell>
          <cell r="J51">
            <v>109385888.64204307</v>
          </cell>
          <cell r="K51">
            <v>150074067.07073775</v>
          </cell>
          <cell r="L51">
            <v>9751102.7507556118</v>
          </cell>
          <cell r="M51">
            <v>10043635.83327828</v>
          </cell>
          <cell r="N51">
            <v>10344944.908276631</v>
          </cell>
          <cell r="O51">
            <v>126808224.79698737</v>
          </cell>
          <cell r="P51">
            <v>182236880.63490728</v>
          </cell>
          <cell r="Q51">
            <v>11304200.614786398</v>
          </cell>
          <cell r="R51">
            <v>642466212.74195528</v>
          </cell>
        </row>
        <row r="52">
          <cell r="A52" t="str">
            <v>Option 1Antibioticscash</v>
          </cell>
          <cell r="B52">
            <v>2</v>
          </cell>
          <cell r="C52" t="str">
            <v>Option 1</v>
          </cell>
          <cell r="D52" t="str">
            <v>Antibiotics</v>
          </cell>
          <cell r="E52" t="str">
            <v>cash</v>
          </cell>
          <cell r="F52">
            <v>5405295.0005714092</v>
          </cell>
          <cell r="G52">
            <v>123869320.35128625</v>
          </cell>
          <cell r="H52">
            <v>26555216.062979925</v>
          </cell>
          <cell r="I52">
            <v>84065925.413160682</v>
          </cell>
          <cell r="J52">
            <v>65367128.71789261</v>
          </cell>
          <cell r="K52">
            <v>109582276.08062927</v>
          </cell>
          <cell r="L52">
            <v>10618838.665534718</v>
          </cell>
          <cell r="M52">
            <v>155107962.31033114</v>
          </cell>
          <cell r="N52">
            <v>33553589.871508818</v>
          </cell>
          <cell r="O52">
            <v>100379111.29942016</v>
          </cell>
          <cell r="P52">
            <v>78051770.163106427</v>
          </cell>
          <cell r="Q52">
            <v>130846968.41295029</v>
          </cell>
          <cell r="R52">
            <v>923403402.34937167</v>
          </cell>
        </row>
        <row r="53">
          <cell r="A53" t="str">
            <v>Option 1Antibioticsnear-cash</v>
          </cell>
          <cell r="B53">
            <v>2</v>
          </cell>
          <cell r="C53" t="str">
            <v>Option 1</v>
          </cell>
          <cell r="D53" t="str">
            <v>Antibiotics</v>
          </cell>
          <cell r="E53" t="str">
            <v>near-cash</v>
          </cell>
          <cell r="F53">
            <v>235883.49975704166</v>
          </cell>
          <cell r="G53">
            <v>5044404.5037024878</v>
          </cell>
          <cell r="H53">
            <v>14157704.612008803</v>
          </cell>
          <cell r="I53">
            <v>86578727.240986466</v>
          </cell>
          <cell r="J53">
            <v>71459511.701302081</v>
          </cell>
          <cell r="K53">
            <v>112248107.53976962</v>
          </cell>
          <cell r="L53">
            <v>17082247.772633817</v>
          </cell>
          <cell r="M53">
            <v>157936142.90533313</v>
          </cell>
          <cell r="N53">
            <v>40410620.593230247</v>
          </cell>
          <cell r="O53">
            <v>103379528.0926578</v>
          </cell>
          <cell r="P53">
            <v>85326394.055780694</v>
          </cell>
          <cell r="Q53">
            <v>134030110.58889608</v>
          </cell>
          <cell r="R53">
            <v>827889383.10605812</v>
          </cell>
        </row>
        <row r="54">
          <cell r="A54" t="str">
            <v>Option 1Antibioticsnon-cash</v>
          </cell>
          <cell r="B54">
            <v>2</v>
          </cell>
          <cell r="C54" t="str">
            <v>Option 1</v>
          </cell>
          <cell r="D54" t="str">
            <v>Antibiotics</v>
          </cell>
          <cell r="E54" t="str">
            <v>non-cash</v>
          </cell>
          <cell r="F54">
            <v>137761.3635749807</v>
          </cell>
          <cell r="G54">
            <v>3614213.129420463</v>
          </cell>
          <cell r="H54">
            <v>5364420.4824457886</v>
          </cell>
          <cell r="I54">
            <v>5614886.9120524162</v>
          </cell>
          <cell r="J54">
            <v>5777683.9432176827</v>
          </cell>
          <cell r="K54">
            <v>5956833.5249964092</v>
          </cell>
          <cell r="L54">
            <v>6129544.8953596419</v>
          </cell>
          <cell r="M54">
            <v>6319604.6866686894</v>
          </cell>
          <cell r="N54">
            <v>6502834.179487044</v>
          </cell>
          <cell r="O54">
            <v>6704468.6120868158</v>
          </cell>
          <cell r="P54">
            <v>6898856.7810178036</v>
          </cell>
          <cell r="Q54">
            <v>7112770.7505629007</v>
          </cell>
          <cell r="R54">
            <v>66133879.260890633</v>
          </cell>
        </row>
        <row r="55">
          <cell r="A55" t="str">
            <v>Option 1Antibioticsresource</v>
          </cell>
          <cell r="B55">
            <v>2</v>
          </cell>
          <cell r="C55" t="str">
            <v>Option 1</v>
          </cell>
          <cell r="D55" t="str">
            <v>Antibiotics</v>
          </cell>
          <cell r="E55" t="str">
            <v>resource</v>
          </cell>
          <cell r="F55">
            <v>373644.86333202233</v>
          </cell>
          <cell r="G55">
            <v>8658617.6331229508</v>
          </cell>
          <cell r="H55">
            <v>19522125.09445459</v>
          </cell>
          <cell r="I55">
            <v>92193614.153038889</v>
          </cell>
          <cell r="J55">
            <v>77237195.644519761</v>
          </cell>
          <cell r="K55">
            <v>118204941.06476603</v>
          </cell>
          <cell r="L55">
            <v>23211792.66799346</v>
          </cell>
          <cell r="M55">
            <v>164255747.59200183</v>
          </cell>
          <cell r="N55">
            <v>46913454.77271729</v>
          </cell>
          <cell r="O55">
            <v>110083996.70474462</v>
          </cell>
          <cell r="P55">
            <v>92225250.836798504</v>
          </cell>
          <cell r="Q55">
            <v>141142881.33945897</v>
          </cell>
          <cell r="R55">
            <v>894023262.36694884</v>
          </cell>
        </row>
        <row r="56">
          <cell r="A56" t="str">
            <v>Option 1Consumablescash</v>
          </cell>
          <cell r="B56">
            <v>2</v>
          </cell>
          <cell r="C56" t="str">
            <v>Option 1</v>
          </cell>
          <cell r="D56" t="str">
            <v>Consumables</v>
          </cell>
          <cell r="E56" t="str">
            <v>cash</v>
          </cell>
          <cell r="F56">
            <v>39170433.052558437</v>
          </cell>
          <cell r="G56">
            <v>66581804.570291467</v>
          </cell>
          <cell r="H56">
            <v>47520614.311089821</v>
          </cell>
          <cell r="I56">
            <v>40849210.982068643</v>
          </cell>
          <cell r="J56">
            <v>44623574.812422574</v>
          </cell>
          <cell r="K56">
            <v>63531105.865159303</v>
          </cell>
          <cell r="L56">
            <v>57111990.704264455</v>
          </cell>
          <cell r="M56">
            <v>45976146.841867022</v>
          </cell>
          <cell r="N56">
            <v>50224226.585075714</v>
          </cell>
          <cell r="O56">
            <v>69639571.788182124</v>
          </cell>
          <cell r="P56">
            <v>62358843.695027456</v>
          </cell>
          <cell r="Q56">
            <v>55704240.618851215</v>
          </cell>
          <cell r="R56">
            <v>643291763.82685828</v>
          </cell>
        </row>
        <row r="57">
          <cell r="A57" t="str">
            <v>Option 1Consumablesnear-cash</v>
          </cell>
          <cell r="B57">
            <v>2</v>
          </cell>
          <cell r="C57" t="str">
            <v>Option 1</v>
          </cell>
          <cell r="D57" t="str">
            <v>Consumables</v>
          </cell>
          <cell r="E57" t="str">
            <v>near-cash</v>
          </cell>
          <cell r="F57">
            <v>570232.94443343603</v>
          </cell>
          <cell r="G57">
            <v>6356240.2456852123</v>
          </cell>
          <cell r="H57">
            <v>37751201.182124816</v>
          </cell>
          <cell r="I57">
            <v>40849210.982068643</v>
          </cell>
          <cell r="J57">
            <v>44623574.812422574</v>
          </cell>
          <cell r="K57">
            <v>63531105.865159303</v>
          </cell>
          <cell r="L57">
            <v>57111990.704264455</v>
          </cell>
          <cell r="M57">
            <v>45976146.841867022</v>
          </cell>
          <cell r="N57">
            <v>50224226.585075714</v>
          </cell>
          <cell r="O57">
            <v>69639571.788182124</v>
          </cell>
          <cell r="P57">
            <v>62358843.695027456</v>
          </cell>
          <cell r="Q57">
            <v>55704240.618851215</v>
          </cell>
          <cell r="R57">
            <v>534696586.26516199</v>
          </cell>
        </row>
        <row r="58">
          <cell r="A58" t="str">
            <v>Option 1Consumablesnon-cash</v>
          </cell>
          <cell r="B58">
            <v>2</v>
          </cell>
          <cell r="C58" t="str">
            <v>Option 1</v>
          </cell>
          <cell r="D58" t="str">
            <v>Consumables</v>
          </cell>
          <cell r="E58" t="str">
            <v>non-cash</v>
          </cell>
          <cell r="F58">
            <v>337751.75094609382</v>
          </cell>
          <cell r="G58">
            <v>3153940.1266475702</v>
          </cell>
          <cell r="H58">
            <v>3872284.4466212993</v>
          </cell>
          <cell r="I58">
            <v>4064734.7152425945</v>
          </cell>
          <cell r="J58">
            <v>4186676.7566998727</v>
          </cell>
          <cell r="K58">
            <v>4312277.0594008686</v>
          </cell>
          <cell r="L58">
            <v>4441645.3711828953</v>
          </cell>
          <cell r="M58">
            <v>4574894.7323183818</v>
          </cell>
          <cell r="N58">
            <v>4712141.5742879333</v>
          </cell>
          <cell r="O58">
            <v>4853505.8215165716</v>
          </cell>
          <cell r="P58">
            <v>4999110.99616207</v>
          </cell>
          <cell r="Q58">
            <v>5149084.3260469316</v>
          </cell>
          <cell r="R58">
            <v>48658047.677073084</v>
          </cell>
        </row>
        <row r="59">
          <cell r="A59" t="str">
            <v>Option 1Consumablesresource</v>
          </cell>
          <cell r="B59">
            <v>2</v>
          </cell>
          <cell r="C59" t="str">
            <v>Option 1</v>
          </cell>
          <cell r="D59" t="str">
            <v>Consumables</v>
          </cell>
          <cell r="E59" t="str">
            <v>resource</v>
          </cell>
          <cell r="F59">
            <v>907984.69537952985</v>
          </cell>
          <cell r="G59">
            <v>9510180.3723327816</v>
          </cell>
          <cell r="H59">
            <v>41623485.628746115</v>
          </cell>
          <cell r="I59">
            <v>44913945.697311237</v>
          </cell>
          <cell r="J59">
            <v>48810251.569122449</v>
          </cell>
          <cell r="K59">
            <v>67843382.924560174</v>
          </cell>
          <cell r="L59">
            <v>61553636.075447351</v>
          </cell>
          <cell r="M59">
            <v>50551041.574185401</v>
          </cell>
          <cell r="N59">
            <v>54936368.15936365</v>
          </cell>
          <cell r="O59">
            <v>74493077.609698698</v>
          </cell>
          <cell r="P59">
            <v>67357954.691189528</v>
          </cell>
          <cell r="Q59">
            <v>60853324.944898143</v>
          </cell>
          <cell r="R59">
            <v>583354633.94223511</v>
          </cell>
        </row>
        <row r="60">
          <cell r="A60" t="str">
            <v>Option 1Non Productcash</v>
          </cell>
          <cell r="B60">
            <v>2</v>
          </cell>
          <cell r="C60" t="str">
            <v>Option 1</v>
          </cell>
          <cell r="D60" t="str">
            <v>Non Product</v>
          </cell>
          <cell r="E60" t="str">
            <v>cash</v>
          </cell>
          <cell r="F60">
            <v>16600000</v>
          </cell>
          <cell r="G60">
            <v>22248000</v>
          </cell>
          <cell r="H60">
            <v>25037240</v>
          </cell>
          <cell r="I60">
            <v>28083083.899999999</v>
          </cell>
          <cell r="J60">
            <v>29375779.941000003</v>
          </cell>
          <cell r="K60">
            <v>27358868.153480001</v>
          </cell>
          <cell r="L60">
            <v>24716882.538150299</v>
          </cell>
          <cell r="M60">
            <v>22875653.896902584</v>
          </cell>
          <cell r="N60">
            <v>23561923.513809666</v>
          </cell>
          <cell r="O60">
            <v>27008804.905265369</v>
          </cell>
          <cell r="P60">
            <v>24996844.655800674</v>
          </cell>
          <cell r="Q60">
            <v>25746749.995474696</v>
          </cell>
          <cell r="R60">
            <v>297609831.49988329</v>
          </cell>
        </row>
        <row r="61">
          <cell r="A61" t="str">
            <v>Option 1Non Productnear-cash</v>
          </cell>
          <cell r="B61">
            <v>2</v>
          </cell>
          <cell r="C61" t="str">
            <v>Option 1</v>
          </cell>
          <cell r="D61" t="str">
            <v>Non Product</v>
          </cell>
          <cell r="E61" t="str">
            <v>near-cash</v>
          </cell>
          <cell r="F61">
            <v>14500000</v>
          </cell>
          <cell r="G61">
            <v>22248000</v>
          </cell>
          <cell r="H61">
            <v>25037240</v>
          </cell>
          <cell r="I61">
            <v>25788357.199999999</v>
          </cell>
          <cell r="J61">
            <v>29375779.941000003</v>
          </cell>
          <cell r="K61">
            <v>27358868.153480001</v>
          </cell>
          <cell r="L61">
            <v>22209372.715439402</v>
          </cell>
          <cell r="M61">
            <v>22875653.896902584</v>
          </cell>
          <cell r="N61">
            <v>23561923.513809666</v>
          </cell>
          <cell r="O61">
            <v>24268781.219223954</v>
          </cell>
          <cell r="P61">
            <v>24996844.655800674</v>
          </cell>
          <cell r="Q61">
            <v>25746749.995474696</v>
          </cell>
          <cell r="R61">
            <v>287967571.29113096</v>
          </cell>
        </row>
        <row r="62">
          <cell r="A62" t="str">
            <v>Option 1Non Productnon-cash</v>
          </cell>
          <cell r="B62">
            <v>2</v>
          </cell>
          <cell r="C62" t="str">
            <v>Option 1</v>
          </cell>
          <cell r="D62" t="str">
            <v>Non Product</v>
          </cell>
          <cell r="E62" t="str">
            <v>non-cash</v>
          </cell>
          <cell r="F62">
            <v>761250</v>
          </cell>
          <cell r="G62">
            <v>758852.5</v>
          </cell>
          <cell r="H62">
            <v>755626.02500000002</v>
          </cell>
          <cell r="I62">
            <v>831838.42874999996</v>
          </cell>
          <cell r="J62">
            <v>829218.61576750013</v>
          </cell>
          <cell r="K62">
            <v>825692.95942017506</v>
          </cell>
          <cell r="L62">
            <v>908972.31073270133</v>
          </cell>
          <cell r="M62">
            <v>906109.57035177317</v>
          </cell>
          <cell r="N62">
            <v>902256.99046832975</v>
          </cell>
          <cell r="O62">
            <v>993258.58619001263</v>
          </cell>
          <cell r="P62">
            <v>990130.39248178201</v>
          </cell>
          <cell r="Q62">
            <v>985920.5744234866</v>
          </cell>
          <cell r="R62">
            <v>10449126.953585761</v>
          </cell>
        </row>
        <row r="63">
          <cell r="A63" t="str">
            <v>Option 1Non Productresource</v>
          </cell>
          <cell r="B63">
            <v>2</v>
          </cell>
          <cell r="C63" t="str">
            <v>Option 1</v>
          </cell>
          <cell r="D63" t="str">
            <v>Non Product</v>
          </cell>
          <cell r="E63" t="str">
            <v>resource</v>
          </cell>
          <cell r="F63">
            <v>15261250</v>
          </cell>
          <cell r="G63">
            <v>23006852.5</v>
          </cell>
          <cell r="H63">
            <v>25792866.024999999</v>
          </cell>
          <cell r="I63">
            <v>26620195.62875</v>
          </cell>
          <cell r="J63">
            <v>30204998.556767505</v>
          </cell>
          <cell r="K63">
            <v>28184561.112900175</v>
          </cell>
          <cell r="L63">
            <v>23118345.026172101</v>
          </cell>
          <cell r="M63">
            <v>23781763.467254356</v>
          </cell>
          <cell r="N63">
            <v>24464180.504277997</v>
          </cell>
          <cell r="O63">
            <v>25262039.805413965</v>
          </cell>
          <cell r="P63">
            <v>25986975.048282456</v>
          </cell>
          <cell r="Q63">
            <v>26732670.569898184</v>
          </cell>
          <cell r="R63">
            <v>298416698.24471676</v>
          </cell>
        </row>
        <row r="64">
          <cell r="A64" t="str">
            <v>Option 1Totalcash</v>
          </cell>
          <cell r="B64">
            <v>2</v>
          </cell>
          <cell r="C64" t="str">
            <v>Option 1</v>
          </cell>
          <cell r="D64" t="str">
            <v>Total</v>
          </cell>
          <cell r="E64" t="str">
            <v>cash</v>
          </cell>
          <cell r="F64">
            <v>226031785.40908998</v>
          </cell>
          <cell r="G64">
            <v>504796509.24332535</v>
          </cell>
          <cell r="H64">
            <v>105829790.93761641</v>
          </cell>
          <cell r="I64">
            <v>446721457.01913249</v>
          </cell>
          <cell r="J64">
            <v>245439071.08333382</v>
          </cell>
          <cell r="K64">
            <v>645552798.44875824</v>
          </cell>
          <cell r="L64">
            <v>98683733.595952153</v>
          </cell>
          <cell r="M64">
            <v>546975774.87100697</v>
          </cell>
          <cell r="N64">
            <v>113955535.37919624</v>
          </cell>
          <cell r="O64">
            <v>655868106.47619033</v>
          </cell>
          <cell r="P64">
            <v>343688084.44484931</v>
          </cell>
          <cell r="Q64">
            <v>575855326.1038959</v>
          </cell>
          <cell r="R64">
            <v>4509397973.0123472</v>
          </cell>
        </row>
        <row r="65">
          <cell r="A65" t="str">
            <v>Option 1TotalVAT*</v>
          </cell>
          <cell r="B65">
            <v>2</v>
          </cell>
          <cell r="C65" t="str">
            <v>Option 1</v>
          </cell>
          <cell r="D65" t="str">
            <v>Total</v>
          </cell>
          <cell r="E65" t="str">
            <v>VAT*</v>
          </cell>
          <cell r="F65">
            <v>33664308.465183616</v>
          </cell>
          <cell r="G65">
            <v>75182458.82347399</v>
          </cell>
          <cell r="H65">
            <v>15761883.756666273</v>
          </cell>
          <cell r="I65">
            <v>66532982.960296333</v>
          </cell>
          <cell r="J65">
            <v>36554755.267730564</v>
          </cell>
          <cell r="K65">
            <v>96146161.471091628</v>
          </cell>
          <cell r="L65">
            <v>14697577.344077989</v>
          </cell>
          <cell r="M65">
            <v>81464477.10844785</v>
          </cell>
          <cell r="N65">
            <v>16972101.013922855</v>
          </cell>
          <cell r="O65">
            <v>97682483.943262458</v>
          </cell>
          <cell r="P65">
            <v>51187587.044977546</v>
          </cell>
          <cell r="Q65">
            <v>85765686.86653769</v>
          </cell>
          <cell r="R65">
            <v>671612464.06566882</v>
          </cell>
        </row>
        <row r="66">
          <cell r="A66" t="str">
            <v>Option 1Totalcash (exc VAT)</v>
          </cell>
          <cell r="B66">
            <v>2</v>
          </cell>
          <cell r="C66" t="str">
            <v>Option 1</v>
          </cell>
          <cell r="D66" t="str">
            <v>Total</v>
          </cell>
          <cell r="E66" t="str">
            <v>cash (exc VAT)</v>
          </cell>
          <cell r="F66">
            <v>192367476.94390637</v>
          </cell>
          <cell r="G66">
            <v>429614050.41985136</v>
          </cell>
          <cell r="H66">
            <v>90067907.180950135</v>
          </cell>
          <cell r="I66">
            <v>380188474.05883616</v>
          </cell>
          <cell r="J66">
            <v>208884315.81560326</v>
          </cell>
          <cell r="K66">
            <v>549406636.97766662</v>
          </cell>
          <cell r="L66">
            <v>83986156.251874164</v>
          </cell>
          <cell r="M66">
            <v>465511297.76255912</v>
          </cell>
          <cell r="N66">
            <v>96983434.365273386</v>
          </cell>
          <cell r="O66">
            <v>558185622.53292787</v>
          </cell>
          <cell r="P66">
            <v>292500497.39987177</v>
          </cell>
          <cell r="Q66">
            <v>490089639.23735821</v>
          </cell>
          <cell r="R66">
            <v>3837785508.9466786</v>
          </cell>
        </row>
        <row r="67">
          <cell r="A67" t="str">
            <v>Option 1Totaldiscount Factor</v>
          </cell>
          <cell r="B67">
            <v>2</v>
          </cell>
          <cell r="C67" t="str">
            <v>Option 1</v>
          </cell>
          <cell r="D67" t="str">
            <v>Total</v>
          </cell>
          <cell r="E67" t="str">
            <v>discount Factor</v>
          </cell>
          <cell r="F67">
            <v>1</v>
          </cell>
          <cell r="G67">
            <v>0.96618357487922713</v>
          </cell>
          <cell r="H67">
            <v>0.93351070036640305</v>
          </cell>
          <cell r="I67">
            <v>0.90194270566802237</v>
          </cell>
          <cell r="J67">
            <v>0.87144222769857238</v>
          </cell>
          <cell r="K67">
            <v>0.84197316685852408</v>
          </cell>
          <cell r="L67">
            <v>0.81350064430775282</v>
          </cell>
          <cell r="M67">
            <v>0.78599096068381924</v>
          </cell>
          <cell r="N67">
            <v>0.75941155621625056</v>
          </cell>
          <cell r="O67">
            <v>0.73373097218961414</v>
          </cell>
          <cell r="P67">
            <v>0.70891881370977217</v>
          </cell>
          <cell r="Q67">
            <v>0.68494571372924851</v>
          </cell>
          <cell r="R67">
            <v>10.001551036307207</v>
          </cell>
        </row>
        <row r="68">
          <cell r="A68" t="str">
            <v>Option 1TotalCash Discount</v>
          </cell>
          <cell r="B68">
            <v>2</v>
          </cell>
          <cell r="C68" t="str">
            <v>Option 1</v>
          </cell>
          <cell r="D68" t="str">
            <v>Total</v>
          </cell>
          <cell r="E68" t="str">
            <v>Cash Discount</v>
          </cell>
          <cell r="F68">
            <v>0</v>
          </cell>
          <cell r="G68">
            <v>14528011.366854846</v>
          </cell>
          <cell r="H68">
            <v>5988552.0679251924</v>
          </cell>
          <cell r="I68">
            <v>37280253.102412738</v>
          </cell>
          <cell r="J68">
            <v>26853702.309961818</v>
          </cell>
          <cell r="K68">
            <v>86820990.948489159</v>
          </cell>
          <cell r="L68">
            <v>15663364.028042929</v>
          </cell>
          <cell r="M68">
            <v>99623625.624993846</v>
          </cell>
          <cell r="N68">
            <v>23333093.546744529</v>
          </cell>
          <cell r="O68">
            <v>148627543.04957771</v>
          </cell>
          <cell r="P68">
            <v>85141391.773636371</v>
          </cell>
          <cell r="Q68">
            <v>154404841.49861598</v>
          </cell>
          <cell r="R68">
            <v>698265369.31725514</v>
          </cell>
        </row>
        <row r="69">
          <cell r="A69" t="str">
            <v>Option 1TotalDiscounted Cash</v>
          </cell>
          <cell r="B69">
            <v>2</v>
          </cell>
          <cell r="C69" t="str">
            <v>Option 1</v>
          </cell>
          <cell r="D69" t="str">
            <v>Total</v>
          </cell>
          <cell r="E69" t="str">
            <v>Discounted Cash</v>
          </cell>
          <cell r="F69">
            <v>226031785.40908998</v>
          </cell>
          <cell r="G69">
            <v>490268497.87647051</v>
          </cell>
          <cell r="H69">
            <v>99841238.869691223</v>
          </cell>
          <cell r="I69">
            <v>409441203.91671973</v>
          </cell>
          <cell r="J69">
            <v>218585368.77337199</v>
          </cell>
          <cell r="K69">
            <v>558731807.50026906</v>
          </cell>
          <cell r="L69">
            <v>83020369.567909226</v>
          </cell>
          <cell r="M69">
            <v>447352149.2460131</v>
          </cell>
          <cell r="N69">
            <v>90622441.832451716</v>
          </cell>
          <cell r="O69">
            <v>507240563.42661262</v>
          </cell>
          <cell r="P69">
            <v>258546692.67121294</v>
          </cell>
          <cell r="Q69">
            <v>421450484.60527992</v>
          </cell>
          <cell r="R69">
            <v>3811132603.6950922</v>
          </cell>
        </row>
        <row r="70">
          <cell r="A70" t="str">
            <v>Option 1Totalnear-cash</v>
          </cell>
          <cell r="B70">
            <v>2</v>
          </cell>
          <cell r="C70" t="str">
            <v>Option 1</v>
          </cell>
          <cell r="D70" t="str">
            <v>Total</v>
          </cell>
          <cell r="E70" t="str">
            <v>near-cash</v>
          </cell>
          <cell r="F70">
            <v>15845570.150150616</v>
          </cell>
          <cell r="G70">
            <v>34432979.071135335</v>
          </cell>
          <cell r="H70">
            <v>118441673.62246527</v>
          </cell>
          <cell r="I70">
            <v>242630532.14695829</v>
          </cell>
          <cell r="J70">
            <v>251531454.06674328</v>
          </cell>
          <cell r="K70">
            <v>648218629.90789866</v>
          </cell>
          <cell r="L70">
            <v>102639632.88034037</v>
          </cell>
          <cell r="M70">
            <v>549803955.46600902</v>
          </cell>
          <cell r="N70">
            <v>120812566.10091768</v>
          </cell>
          <cell r="O70">
            <v>656128499.58338666</v>
          </cell>
          <cell r="P70">
            <v>350962708.33752358</v>
          </cell>
          <cell r="Q70">
            <v>579038468.27984166</v>
          </cell>
          <cell r="R70">
            <v>3670486669.6133699</v>
          </cell>
        </row>
        <row r="71">
          <cell r="A71" t="str">
            <v>Option 1Totalnon-cash</v>
          </cell>
          <cell r="B71">
            <v>2</v>
          </cell>
          <cell r="C71" t="str">
            <v>Option 1</v>
          </cell>
          <cell r="D71" t="str">
            <v>Total</v>
          </cell>
          <cell r="E71" t="str">
            <v>non-cash</v>
          </cell>
          <cell r="F71">
            <v>8368131.3090398256</v>
          </cell>
          <cell r="G71">
            <v>23523014.360150531</v>
          </cell>
          <cell r="H71">
            <v>28575016.987862885</v>
          </cell>
          <cell r="I71">
            <v>36275764.660033144</v>
          </cell>
          <cell r="J71">
            <v>36805316.98529283</v>
          </cell>
          <cell r="K71">
            <v>37886893.343513459</v>
          </cell>
          <cell r="L71">
            <v>39076015.070962124</v>
          </cell>
          <cell r="M71">
            <v>40224337.057836331</v>
          </cell>
          <cell r="N71">
            <v>41393672.654795729</v>
          </cell>
          <cell r="O71">
            <v>42705966.127662398</v>
          </cell>
          <cell r="P71">
            <v>43947473.27076672</v>
          </cell>
          <cell r="Q71">
            <v>45238932.00517153</v>
          </cell>
          <cell r="R71">
            <v>424020533.83308756</v>
          </cell>
        </row>
        <row r="72">
          <cell r="A72" t="str">
            <v>Option 1Totalresource</v>
          </cell>
          <cell r="B72">
            <v>2</v>
          </cell>
          <cell r="C72" t="str">
            <v>Option 1</v>
          </cell>
          <cell r="D72" t="str">
            <v>Total</v>
          </cell>
          <cell r="E72" t="str">
            <v>resource</v>
          </cell>
          <cell r="F72">
            <v>24213701.459190439</v>
          </cell>
          <cell r="G72">
            <v>57955993.431285873</v>
          </cell>
          <cell r="H72">
            <v>147016690.61032817</v>
          </cell>
          <cell r="I72">
            <v>278906296.80699146</v>
          </cell>
          <cell r="J72">
            <v>288336771.05203611</v>
          </cell>
          <cell r="K72">
            <v>686105523.25141203</v>
          </cell>
          <cell r="L72">
            <v>141715647.95130247</v>
          </cell>
          <cell r="M72">
            <v>590028292.52384531</v>
          </cell>
          <cell r="N72">
            <v>162206238.75571343</v>
          </cell>
          <cell r="O72">
            <v>698834465.71104896</v>
          </cell>
          <cell r="P72">
            <v>394910181.60829026</v>
          </cell>
          <cell r="Q72">
            <v>624277400.28501308</v>
          </cell>
          <cell r="R72">
            <v>4094507203.4464579</v>
          </cell>
        </row>
        <row r="73">
          <cell r="A73" t="str">
            <v>Option 1TotalCapital DEL (Credit)</v>
          </cell>
          <cell r="B73">
            <v>2</v>
          </cell>
          <cell r="C73" t="str">
            <v>Option 1</v>
          </cell>
          <cell r="D73" t="str">
            <v>Total</v>
          </cell>
          <cell r="E73" t="str">
            <v>Capital DEL (Credit)</v>
          </cell>
          <cell r="F73">
            <v>217290.96492678125</v>
          </cell>
          <cell r="G73">
            <v>4602962.4764735941</v>
          </cell>
          <cell r="H73">
            <v>77841116.106159508</v>
          </cell>
          <cell r="I73">
            <v>194831456.44836488</v>
          </cell>
          <cell r="J73">
            <v>187992358.34132251</v>
          </cell>
          <cell r="K73">
            <v>554346144.30496728</v>
          </cell>
          <cell r="L73">
            <v>57946923.57301753</v>
          </cell>
          <cell r="M73">
            <v>448266091.21666986</v>
          </cell>
          <cell r="N73">
            <v>67756299.029620022</v>
          </cell>
          <cell r="O73">
            <v>503391241.84836483</v>
          </cell>
          <cell r="P73">
            <v>232808433.34132251</v>
          </cell>
          <cell r="Q73">
            <v>419174181.90496737</v>
          </cell>
          <cell r="R73">
            <v>2749174499.5561767</v>
          </cell>
        </row>
        <row r="74">
          <cell r="A74" t="str">
            <v>Option 1TotalCapital DEL (Debit)</v>
          </cell>
          <cell r="B74">
            <v>2</v>
          </cell>
          <cell r="C74" t="str">
            <v>Option 1</v>
          </cell>
          <cell r="D74" t="str">
            <v>Total</v>
          </cell>
          <cell r="E74" t="str">
            <v>Capital DEL (Debit)</v>
          </cell>
          <cell r="F74">
            <v>210403506.22386616</v>
          </cell>
          <cell r="G74">
            <v>469751430.11937648</v>
          </cell>
          <cell r="H74">
            <v>66231639.883283786</v>
          </cell>
          <cell r="I74">
            <v>398940886.81402272</v>
          </cell>
          <cell r="J74">
            <v>182579354.96962127</v>
          </cell>
          <cell r="K74">
            <v>552046574.67062521</v>
          </cell>
          <cell r="L74">
            <v>54633920.201316275</v>
          </cell>
          <cell r="M74">
            <v>445966521.58232772</v>
          </cell>
          <cell r="N74">
            <v>62343295.657918788</v>
          </cell>
          <cell r="O74">
            <v>503191672.2140227</v>
          </cell>
          <cell r="P74">
            <v>227395429.96962127</v>
          </cell>
          <cell r="Q74">
            <v>416874612.27062523</v>
          </cell>
          <cell r="R74">
            <v>3590358844.5766273</v>
          </cell>
        </row>
        <row r="75">
          <cell r="A75" t="str">
            <v>Option 2Pandemic Vaccinescash</v>
          </cell>
          <cell r="B75">
            <v>3</v>
          </cell>
          <cell r="C75" t="str">
            <v>Option 2</v>
          </cell>
          <cell r="D75" t="str">
            <v>Pandemic Vaccines</v>
          </cell>
          <cell r="E75" t="str">
            <v>cash</v>
          </cell>
          <cell r="F75">
            <v>11414478.75</v>
          </cell>
          <cell r="G75">
            <v>43015751.25</v>
          </cell>
          <cell r="H75">
            <v>37160902.5</v>
          </cell>
          <cell r="I75">
            <v>35926800</v>
          </cell>
          <cell r="J75">
            <v>38887800</v>
          </cell>
          <cell r="K75">
            <v>43104264</v>
          </cell>
          <cell r="L75">
            <v>37665981.419999994</v>
          </cell>
          <cell r="M75">
            <v>39258184.383599997</v>
          </cell>
          <cell r="N75">
            <v>43768561.501518011</v>
          </cell>
          <cell r="O75">
            <v>48514228.880565844</v>
          </cell>
          <cell r="P75">
            <v>42393393.925506316</v>
          </cell>
          <cell r="Q75">
            <v>44185432.388346225</v>
          </cell>
          <cell r="R75">
            <v>465295778.99953628</v>
          </cell>
        </row>
        <row r="76">
          <cell r="A76" t="str">
            <v>Option 2Pandemic Vaccinesnear-cash</v>
          </cell>
          <cell r="B76">
            <v>3</v>
          </cell>
          <cell r="C76" t="str">
            <v>Option 2</v>
          </cell>
          <cell r="D76" t="str">
            <v>Pandemic Vaccines</v>
          </cell>
          <cell r="E76" t="str">
            <v>near-cash</v>
          </cell>
          <cell r="F76">
            <v>11414478.75</v>
          </cell>
          <cell r="G76">
            <v>43015751.25</v>
          </cell>
          <cell r="H76">
            <v>37160902.5</v>
          </cell>
          <cell r="I76">
            <v>35926800</v>
          </cell>
          <cell r="J76">
            <v>38887800</v>
          </cell>
          <cell r="K76">
            <v>43104264</v>
          </cell>
          <cell r="L76">
            <v>37665981.419999994</v>
          </cell>
          <cell r="M76">
            <v>39258184.383599997</v>
          </cell>
          <cell r="N76">
            <v>43768561.501518011</v>
          </cell>
          <cell r="O76">
            <v>48514228.880565844</v>
          </cell>
          <cell r="P76">
            <v>42393393.925506316</v>
          </cell>
          <cell r="Q76">
            <v>44185432.388346225</v>
          </cell>
          <cell r="R76">
            <v>465295778.99953628</v>
          </cell>
        </row>
        <row r="77">
          <cell r="A77" t="str">
            <v>Option 2Pandemic Vaccinesnon-cash</v>
          </cell>
          <cell r="B77">
            <v>3</v>
          </cell>
          <cell r="C77" t="str">
            <v>Option 2</v>
          </cell>
          <cell r="D77" t="str">
            <v>Pandemic Vaccines</v>
          </cell>
          <cell r="E77" t="str">
            <v>non-cash</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Option 2Pandemic Vaccinesresource</v>
          </cell>
          <cell r="B78">
            <v>3</v>
          </cell>
          <cell r="C78" t="str">
            <v>Option 2</v>
          </cell>
          <cell r="D78" t="str">
            <v>Pandemic Vaccines</v>
          </cell>
          <cell r="E78" t="str">
            <v>resource</v>
          </cell>
          <cell r="F78">
            <v>11414478.75</v>
          </cell>
          <cell r="G78">
            <v>43015751.25</v>
          </cell>
          <cell r="H78">
            <v>37160902.5</v>
          </cell>
          <cell r="I78">
            <v>35926800</v>
          </cell>
          <cell r="J78">
            <v>38887800</v>
          </cell>
          <cell r="K78">
            <v>43104264</v>
          </cell>
          <cell r="L78">
            <v>37665981.419999994</v>
          </cell>
          <cell r="M78">
            <v>39258184.383599997</v>
          </cell>
          <cell r="N78">
            <v>43768561.501518011</v>
          </cell>
          <cell r="O78">
            <v>48514228.880565844</v>
          </cell>
          <cell r="P78">
            <v>42393393.925506316</v>
          </cell>
          <cell r="Q78">
            <v>44185432.388346225</v>
          </cell>
          <cell r="R78">
            <v>465295778.99953628</v>
          </cell>
        </row>
        <row r="79">
          <cell r="A79" t="str">
            <v>Option 2Pre=Pandemic Vaccinescash</v>
          </cell>
          <cell r="B79">
            <v>3</v>
          </cell>
          <cell r="C79" t="str">
            <v>Option 2</v>
          </cell>
          <cell r="D79" t="str">
            <v>Pre=Pandemic Vaccines</v>
          </cell>
          <cell r="E79" t="str">
            <v>cash</v>
          </cell>
          <cell r="F79">
            <v>37396638.283571467</v>
          </cell>
          <cell r="G79">
            <v>495791888.23776335</v>
          </cell>
          <cell r="H79">
            <v>119587422.2985011</v>
          </cell>
          <cell r="I79">
            <v>498144944.17552084</v>
          </cell>
          <cell r="J79">
            <v>112094481.35989586</v>
          </cell>
          <cell r="K79">
            <v>516139329.30225527</v>
          </cell>
          <cell r="L79">
            <v>127769624.53520235</v>
          </cell>
          <cell r="M79">
            <v>544336430.41408443</v>
          </cell>
          <cell r="N79">
            <v>126163326.32294358</v>
          </cell>
          <cell r="O79">
            <v>580919362.31717944</v>
          </cell>
          <cell r="P79">
            <v>143805838.06476241</v>
          </cell>
          <cell r="Q79">
            <v>612655448.03500402</v>
          </cell>
          <cell r="R79">
            <v>3914804733.3466845</v>
          </cell>
        </row>
        <row r="80">
          <cell r="A80" t="str">
            <v>Option 2Pre=Pandemic Vaccinesnear-cash</v>
          </cell>
          <cell r="B80">
            <v>3</v>
          </cell>
          <cell r="C80" t="str">
            <v>Option 2</v>
          </cell>
          <cell r="D80" t="str">
            <v>Pre=Pandemic Vaccines</v>
          </cell>
          <cell r="E80" t="str">
            <v>near-cash</v>
          </cell>
          <cell r="F80">
            <v>42309.633571465776</v>
          </cell>
          <cell r="G80">
            <v>169838.23776326023</v>
          </cell>
          <cell r="H80">
            <v>40988129.563286081</v>
          </cell>
          <cell r="I80">
            <v>501176444.17552084</v>
          </cell>
          <cell r="J80">
            <v>120582681.35989586</v>
          </cell>
          <cell r="K80">
            <v>513016884.30225527</v>
          </cell>
          <cell r="L80">
            <v>118764493.15520236</v>
          </cell>
          <cell r="M80">
            <v>547649032.31458437</v>
          </cell>
          <cell r="N80">
            <v>135716870.20398557</v>
          </cell>
          <cell r="O80">
            <v>577405022.96093905</v>
          </cell>
          <cell r="P80">
            <v>133670483.36136498</v>
          </cell>
          <cell r="Q80">
            <v>616383810.65803945</v>
          </cell>
          <cell r="R80">
            <v>3305565999.9264083</v>
          </cell>
        </row>
        <row r="81">
          <cell r="A81" t="str">
            <v>Option 2Pre=Pandemic Vaccinesnon-cash</v>
          </cell>
          <cell r="B81">
            <v>3</v>
          </cell>
          <cell r="C81" t="str">
            <v>Option 2</v>
          </cell>
          <cell r="D81" t="str">
            <v>Pre=Pandemic Vaccines</v>
          </cell>
          <cell r="E81" t="str">
            <v>non-cash</v>
          </cell>
          <cell r="F81">
            <v>1110000.51575</v>
          </cell>
          <cell r="G81">
            <v>10009399.1728325</v>
          </cell>
          <cell r="H81">
            <v>20367910.707108304</v>
          </cell>
          <cell r="I81">
            <v>21689016.562500004</v>
          </cell>
          <cell r="J81">
            <v>21344183.437500004</v>
          </cell>
          <cell r="K81">
            <v>21503652.410625003</v>
          </cell>
          <cell r="L81">
            <v>22514595.445256252</v>
          </cell>
          <cell r="M81">
            <v>23700174.00129094</v>
          </cell>
          <cell r="N81">
            <v>24023066.501162343</v>
          </cell>
          <cell r="O81">
            <v>24202550.235336181</v>
          </cell>
          <cell r="P81">
            <v>25340375.527221788</v>
          </cell>
          <cell r="Q81">
            <v>26674754.636985909</v>
          </cell>
          <cell r="R81">
            <v>242479679.15356922</v>
          </cell>
        </row>
        <row r="82">
          <cell r="A82" t="str">
            <v>Option 2Pre=Pandemic Vaccinesresource</v>
          </cell>
          <cell r="B82">
            <v>3</v>
          </cell>
          <cell r="C82" t="str">
            <v>Option 2</v>
          </cell>
          <cell r="D82" t="str">
            <v>Pre=Pandemic Vaccines</v>
          </cell>
          <cell r="E82" t="str">
            <v>resource</v>
          </cell>
          <cell r="F82">
            <v>1152310.1493214658</v>
          </cell>
          <cell r="G82">
            <v>10179237.41059576</v>
          </cell>
          <cell r="H82">
            <v>61356040.270394385</v>
          </cell>
          <cell r="I82">
            <v>522865460.73802084</v>
          </cell>
          <cell r="J82">
            <v>141926864.79739586</v>
          </cell>
          <cell r="K82">
            <v>534520536.71288025</v>
          </cell>
          <cell r="L82">
            <v>141279088.60045862</v>
          </cell>
          <cell r="M82">
            <v>571349206.31587529</v>
          </cell>
          <cell r="N82">
            <v>159739936.70514792</v>
          </cell>
          <cell r="O82">
            <v>601607573.19627523</v>
          </cell>
          <cell r="P82">
            <v>159010858.88858676</v>
          </cell>
          <cell r="Q82">
            <v>643058565.29502535</v>
          </cell>
          <cell r="R82">
            <v>3548045679.0799775</v>
          </cell>
        </row>
        <row r="83">
          <cell r="A83" t="str">
            <v>Option 2Antiviralscash</v>
          </cell>
          <cell r="B83">
            <v>3</v>
          </cell>
          <cell r="C83" t="str">
            <v>Option 2</v>
          </cell>
          <cell r="D83" t="str">
            <v>Antivirals</v>
          </cell>
          <cell r="E83" t="str">
            <v>cash</v>
          </cell>
          <cell r="F83">
            <v>210689128.0964236</v>
          </cell>
          <cell r="G83">
            <v>507877511.54550749</v>
          </cell>
          <cell r="H83">
            <v>2402934.3558593751</v>
          </cell>
          <cell r="I83">
            <v>2475022.3865351561</v>
          </cell>
          <cell r="J83">
            <v>102743812.13776915</v>
          </cell>
          <cell r="K83">
            <v>240005770.0156287</v>
          </cell>
          <cell r="L83">
            <v>591042573.33568478</v>
          </cell>
          <cell r="M83">
            <v>2785659.500992544</v>
          </cell>
          <cell r="N83">
            <v>2869229.2860223209</v>
          </cell>
          <cell r="O83">
            <v>119108237.70606545</v>
          </cell>
          <cell r="P83">
            <v>286492372.31656832</v>
          </cell>
          <cell r="Q83">
            <v>685180332.07561588</v>
          </cell>
          <cell r="R83">
            <v>2753672582.7586727</v>
          </cell>
        </row>
        <row r="84">
          <cell r="A84" t="str">
            <v>Option 2Antiviralsnear-cash</v>
          </cell>
          <cell r="B84">
            <v>3</v>
          </cell>
          <cell r="C84" t="str">
            <v>Option 2</v>
          </cell>
          <cell r="D84" t="str">
            <v>Antivirals</v>
          </cell>
          <cell r="E84" t="str">
            <v>near-cash</v>
          </cell>
          <cell r="F84">
            <v>559212.52392358403</v>
          </cell>
          <cell r="G84">
            <v>2254390.0851824977</v>
          </cell>
          <cell r="H84">
            <v>2402934.3558593751</v>
          </cell>
          <cell r="I84">
            <v>2475022.3865351561</v>
          </cell>
          <cell r="J84">
            <v>102743812.13776913</v>
          </cell>
          <cell r="K84">
            <v>240005770.01562873</v>
          </cell>
          <cell r="L84">
            <v>591042573.33568478</v>
          </cell>
          <cell r="M84">
            <v>2785659.500992544</v>
          </cell>
          <cell r="N84">
            <v>2869229.2860223209</v>
          </cell>
          <cell r="O84">
            <v>119108237.70606545</v>
          </cell>
          <cell r="P84">
            <v>286492372.31656837</v>
          </cell>
          <cell r="Q84">
            <v>685180332.07561588</v>
          </cell>
          <cell r="R84">
            <v>2037919545.7258477</v>
          </cell>
        </row>
        <row r="85">
          <cell r="A85" t="str">
            <v>Option 2Antiviralsnon-cash</v>
          </cell>
          <cell r="B85">
            <v>3</v>
          </cell>
          <cell r="C85" t="str">
            <v>Option 2</v>
          </cell>
          <cell r="D85" t="str">
            <v>Antivirals</v>
          </cell>
          <cell r="E85" t="str">
            <v>non-cash</v>
          </cell>
          <cell r="F85">
            <v>6749084.5337781254</v>
          </cell>
          <cell r="G85">
            <v>27330034.62472216</v>
          </cell>
          <cell r="H85">
            <v>29323395.351250004</v>
          </cell>
          <cell r="I85">
            <v>30203097.211787507</v>
          </cell>
          <cell r="J85">
            <v>31109190.128141135</v>
          </cell>
          <cell r="K85">
            <v>32042465.831985358</v>
          </cell>
          <cell r="L85">
            <v>33003739.806944925</v>
          </cell>
          <cell r="M85">
            <v>33993852.001153275</v>
          </cell>
          <cell r="N85">
            <v>35013667.561187878</v>
          </cell>
          <cell r="O85">
            <v>36064077.588023514</v>
          </cell>
          <cell r="P85">
            <v>37145999.915664218</v>
          </cell>
          <cell r="Q85">
            <v>38260379.91313415</v>
          </cell>
          <cell r="R85">
            <v>370238984.46777219</v>
          </cell>
        </row>
        <row r="86">
          <cell r="A86" t="str">
            <v>Option 2Antiviralsresource</v>
          </cell>
          <cell r="B86">
            <v>3</v>
          </cell>
          <cell r="C86" t="str">
            <v>Option 2</v>
          </cell>
          <cell r="D86" t="str">
            <v>Antivirals</v>
          </cell>
          <cell r="E86" t="str">
            <v>resource</v>
          </cell>
          <cell r="F86">
            <v>7308297.0577017097</v>
          </cell>
          <cell r="G86">
            <v>29584424.70990466</v>
          </cell>
          <cell r="H86">
            <v>31726329.707109381</v>
          </cell>
          <cell r="I86">
            <v>32678119.598322663</v>
          </cell>
          <cell r="J86">
            <v>133853002.26591027</v>
          </cell>
          <cell r="K86">
            <v>272048235.84761411</v>
          </cell>
          <cell r="L86">
            <v>624046313.14262974</v>
          </cell>
          <cell r="M86">
            <v>36779511.502145819</v>
          </cell>
          <cell r="N86">
            <v>37882896.847210199</v>
          </cell>
          <cell r="O86">
            <v>155172315.29408896</v>
          </cell>
          <cell r="P86">
            <v>323638372.23223257</v>
          </cell>
          <cell r="Q86">
            <v>723440711.98874998</v>
          </cell>
          <cell r="R86">
            <v>2408158530.1936202</v>
          </cell>
        </row>
        <row r="87">
          <cell r="A87" t="str">
            <v>Option 2Antibioticscash</v>
          </cell>
          <cell r="B87">
            <v>3</v>
          </cell>
          <cell r="C87" t="str">
            <v>Option 2</v>
          </cell>
          <cell r="D87" t="str">
            <v>Antibiotics</v>
          </cell>
          <cell r="E87" t="str">
            <v>cash</v>
          </cell>
          <cell r="F87">
            <v>9737963.819927305</v>
          </cell>
          <cell r="G87">
            <v>190194404.82798412</v>
          </cell>
          <cell r="H87">
            <v>45079904.254274212</v>
          </cell>
          <cell r="I87">
            <v>130363369.32253121</v>
          </cell>
          <cell r="J87">
            <v>93185408.187191129</v>
          </cell>
          <cell r="K87">
            <v>173348978.5064843</v>
          </cell>
          <cell r="L87">
            <v>15802205.247975618</v>
          </cell>
          <cell r="M87">
            <v>232275060.80054256</v>
          </cell>
          <cell r="N87">
            <v>55060794.490026012</v>
          </cell>
          <cell r="O87">
            <v>155660680.52282664</v>
          </cell>
          <cell r="P87">
            <v>111268250.64890786</v>
          </cell>
          <cell r="Q87">
            <v>206987745.88662389</v>
          </cell>
          <cell r="R87">
            <v>1418964766.5152948</v>
          </cell>
        </row>
        <row r="88">
          <cell r="A88" t="str">
            <v>Option 2Antibioticsnear-cash</v>
          </cell>
          <cell r="B88">
            <v>3</v>
          </cell>
          <cell r="C88" t="str">
            <v>Option 2</v>
          </cell>
          <cell r="D88" t="str">
            <v>Antibiotics</v>
          </cell>
          <cell r="E88" t="str">
            <v>near-cash</v>
          </cell>
          <cell r="F88">
            <v>159418.71298980364</v>
          </cell>
          <cell r="G88">
            <v>3490838.2657997506</v>
          </cell>
          <cell r="H88">
            <v>16136034.979928954</v>
          </cell>
          <cell r="I88">
            <v>131996649.67860906</v>
          </cell>
          <cell r="J88">
            <v>97145358.127658784</v>
          </cell>
          <cell r="K88">
            <v>175081725.63624728</v>
          </cell>
          <cell r="L88">
            <v>20003316.139817733</v>
          </cell>
          <cell r="M88">
            <v>234113332.23050815</v>
          </cell>
          <cell r="N88">
            <v>59517753.035181314</v>
          </cell>
          <cell r="O88">
            <v>157610902.68287712</v>
          </cell>
          <cell r="P88">
            <v>115996637.96946314</v>
          </cell>
          <cell r="Q88">
            <v>209056736.57622141</v>
          </cell>
          <cell r="R88">
            <v>1220308704.0353024</v>
          </cell>
        </row>
        <row r="89">
          <cell r="A89" t="str">
            <v>Option 2Antibioticsnon-cash</v>
          </cell>
          <cell r="B89">
            <v>3</v>
          </cell>
          <cell r="C89" t="str">
            <v>Option 2</v>
          </cell>
          <cell r="D89" t="str">
            <v>Antibiotics</v>
          </cell>
          <cell r="E89" t="str">
            <v>non-cash</v>
          </cell>
          <cell r="F89">
            <v>143954.6245396875</v>
          </cell>
          <cell r="G89">
            <v>5320027.2924575657</v>
          </cell>
          <cell r="H89">
            <v>8307885.740348476</v>
          </cell>
          <cell r="I89">
            <v>8705103.4521060549</v>
          </cell>
          <cell r="J89">
            <v>8962584.4229449574</v>
          </cell>
          <cell r="K89">
            <v>9235244.2523393109</v>
          </cell>
          <cell r="L89">
            <v>9508405.8143023029</v>
          </cell>
          <cell r="M89">
            <v>9797670.6273067761</v>
          </cell>
          <cell r="N89">
            <v>10087467.728393313</v>
          </cell>
          <cell r="O89">
            <v>10394348.76850976</v>
          </cell>
          <cell r="P89">
            <v>10701794.513052465</v>
          </cell>
          <cell r="Q89">
            <v>11027364.608512005</v>
          </cell>
          <cell r="R89">
            <v>102191851.84481266</v>
          </cell>
        </row>
        <row r="90">
          <cell r="A90" t="str">
            <v>Option 2Antibioticsresource</v>
          </cell>
          <cell r="B90">
            <v>3</v>
          </cell>
          <cell r="C90" t="str">
            <v>Option 2</v>
          </cell>
          <cell r="D90" t="str">
            <v>Antibiotics</v>
          </cell>
          <cell r="E90" t="str">
            <v>resource</v>
          </cell>
          <cell r="F90">
            <v>303373.33752949117</v>
          </cell>
          <cell r="G90">
            <v>8810865.5582573153</v>
          </cell>
          <cell r="H90">
            <v>24443920.720277429</v>
          </cell>
          <cell r="I90">
            <v>140701753.1307151</v>
          </cell>
          <cell r="J90">
            <v>106107942.55060375</v>
          </cell>
          <cell r="K90">
            <v>184316969.88858658</v>
          </cell>
          <cell r="L90">
            <v>29511721.954120036</v>
          </cell>
          <cell r="M90">
            <v>243911002.85781494</v>
          </cell>
          <cell r="N90">
            <v>69605220.76357463</v>
          </cell>
          <cell r="O90">
            <v>168005251.45138687</v>
          </cell>
          <cell r="P90">
            <v>126698432.4825156</v>
          </cell>
          <cell r="Q90">
            <v>220084101.18473342</v>
          </cell>
          <cell r="R90">
            <v>1322500555.880115</v>
          </cell>
        </row>
        <row r="91">
          <cell r="A91" t="str">
            <v>Option 2Consumablescash</v>
          </cell>
          <cell r="B91">
            <v>3</v>
          </cell>
          <cell r="C91" t="str">
            <v>Option 2</v>
          </cell>
          <cell r="D91" t="str">
            <v>Consumables</v>
          </cell>
          <cell r="E91" t="str">
            <v>cash</v>
          </cell>
          <cell r="F91">
            <v>62529546.250408128</v>
          </cell>
          <cell r="G91">
            <v>162484590.78258684</v>
          </cell>
          <cell r="H91">
            <v>123568321.22837892</v>
          </cell>
          <cell r="I91">
            <v>48003110.297024198</v>
          </cell>
          <cell r="J91">
            <v>76663483.771075219</v>
          </cell>
          <cell r="K91">
            <v>174424063.73406386</v>
          </cell>
          <cell r="L91">
            <v>146864822.58996856</v>
          </cell>
          <cell r="M91">
            <v>54027923.546702467</v>
          </cell>
          <cell r="N91">
            <v>86285426.389637187</v>
          </cell>
          <cell r="O91">
            <v>192585325.26449564</v>
          </cell>
          <cell r="P91">
            <v>161455241.70557609</v>
          </cell>
          <cell r="Q91">
            <v>68724268.534772485</v>
          </cell>
          <cell r="R91">
            <v>1357616124.0946896</v>
          </cell>
        </row>
        <row r="92">
          <cell r="A92" t="str">
            <v>Option 2Consumablesnear-cash</v>
          </cell>
          <cell r="B92">
            <v>3</v>
          </cell>
          <cell r="C92" t="str">
            <v>Option 2</v>
          </cell>
          <cell r="D92" t="str">
            <v>Consumables</v>
          </cell>
          <cell r="E92" t="str">
            <v>near-cash</v>
          </cell>
          <cell r="F92">
            <v>803571.14228313835</v>
          </cell>
          <cell r="G92">
            <v>9507217.4579805657</v>
          </cell>
          <cell r="H92">
            <v>44099767.286913916</v>
          </cell>
          <cell r="I92">
            <v>48003110.297024198</v>
          </cell>
          <cell r="J92">
            <v>76663483.771075219</v>
          </cell>
          <cell r="K92">
            <v>174424063.73406386</v>
          </cell>
          <cell r="L92">
            <v>146864822.58996856</v>
          </cell>
          <cell r="M92">
            <v>54027923.546702467</v>
          </cell>
          <cell r="N92">
            <v>86285426.389637187</v>
          </cell>
          <cell r="O92">
            <v>192585325.26449564</v>
          </cell>
          <cell r="P92">
            <v>161455241.70557609</v>
          </cell>
          <cell r="Q92">
            <v>68724268.534772485</v>
          </cell>
          <cell r="R92">
            <v>1063444221.7204933</v>
          </cell>
        </row>
        <row r="93">
          <cell r="A93" t="str">
            <v>Option 2Consumablesnon-cash</v>
          </cell>
          <cell r="B93">
            <v>3</v>
          </cell>
          <cell r="C93" t="str">
            <v>Option 2</v>
          </cell>
          <cell r="D93" t="str">
            <v>Consumables</v>
          </cell>
          <cell r="E93" t="str">
            <v>non-cash</v>
          </cell>
          <cell r="F93">
            <v>540102.28219609382</v>
          </cell>
          <cell r="G93">
            <v>6038675.9972725715</v>
          </cell>
          <cell r="H93">
            <v>9904284.3218119256</v>
          </cell>
          <cell r="I93">
            <v>10905858.093261596</v>
          </cell>
          <cell r="J93">
            <v>11233033.836059446</v>
          </cell>
          <cell r="K93">
            <v>11570024.851141227</v>
          </cell>
          <cell r="L93">
            <v>11917125.596675467</v>
          </cell>
          <cell r="M93">
            <v>12274639.364575729</v>
          </cell>
          <cell r="N93">
            <v>12642878.545513006</v>
          </cell>
          <cell r="O93">
            <v>13022164.901878392</v>
          </cell>
          <cell r="P93">
            <v>13412829.848934742</v>
          </cell>
          <cell r="Q93">
            <v>13815214.744402789</v>
          </cell>
          <cell r="R93">
            <v>127276832.38372296</v>
          </cell>
        </row>
        <row r="94">
          <cell r="A94" t="str">
            <v>Option 2Consumablesresource</v>
          </cell>
          <cell r="B94">
            <v>3</v>
          </cell>
          <cell r="C94" t="str">
            <v>Option 2</v>
          </cell>
          <cell r="D94" t="str">
            <v>Consumables</v>
          </cell>
          <cell r="E94" t="str">
            <v>resource</v>
          </cell>
          <cell r="F94">
            <v>1343673.4244792322</v>
          </cell>
          <cell r="G94">
            <v>15545893.455253137</v>
          </cell>
          <cell r="H94">
            <v>54004051.608725846</v>
          </cell>
          <cell r="I94">
            <v>58908968.39028579</v>
          </cell>
          <cell r="J94">
            <v>87896517.60713467</v>
          </cell>
          <cell r="K94">
            <v>185994088.58520508</v>
          </cell>
          <cell r="L94">
            <v>158781948.18664402</v>
          </cell>
          <cell r="M94">
            <v>66302562.911278196</v>
          </cell>
          <cell r="N94">
            <v>98928304.935150191</v>
          </cell>
          <cell r="O94">
            <v>205607490.16637403</v>
          </cell>
          <cell r="P94">
            <v>174868071.55451083</v>
          </cell>
          <cell r="Q94">
            <v>82539483.279175282</v>
          </cell>
          <cell r="R94">
            <v>1190721054.1042163</v>
          </cell>
        </row>
        <row r="95">
          <cell r="A95" t="str">
            <v>Option 2Non Productcash</v>
          </cell>
          <cell r="B95">
            <v>3</v>
          </cell>
          <cell r="C95" t="str">
            <v>Option 2</v>
          </cell>
          <cell r="D95" t="str">
            <v>Non Product</v>
          </cell>
          <cell r="E95" t="str">
            <v>cash</v>
          </cell>
          <cell r="F95">
            <v>16600000</v>
          </cell>
          <cell r="G95">
            <v>22248000</v>
          </cell>
          <cell r="H95">
            <v>25037240</v>
          </cell>
          <cell r="I95">
            <v>28083083.899999999</v>
          </cell>
          <cell r="J95">
            <v>29375779.941000003</v>
          </cell>
          <cell r="K95">
            <v>27358868.153480001</v>
          </cell>
          <cell r="L95">
            <v>24716882.538150299</v>
          </cell>
          <cell r="M95">
            <v>22875653.896902584</v>
          </cell>
          <cell r="N95">
            <v>23561923.513809666</v>
          </cell>
          <cell r="O95">
            <v>27008804.905265369</v>
          </cell>
          <cell r="P95">
            <v>24996844.655800674</v>
          </cell>
          <cell r="Q95">
            <v>25746749.995474696</v>
          </cell>
          <cell r="R95">
            <v>297609831.49988329</v>
          </cell>
        </row>
        <row r="96">
          <cell r="A96" t="str">
            <v>Option 2Non Productnear-cash</v>
          </cell>
          <cell r="B96">
            <v>3</v>
          </cell>
          <cell r="C96" t="str">
            <v>Option 2</v>
          </cell>
          <cell r="D96" t="str">
            <v>Non Product</v>
          </cell>
          <cell r="E96" t="str">
            <v>near-cash</v>
          </cell>
          <cell r="F96">
            <v>14500000</v>
          </cell>
          <cell r="G96">
            <v>22248000</v>
          </cell>
          <cell r="H96">
            <v>25037240</v>
          </cell>
          <cell r="I96">
            <v>25788357.199999999</v>
          </cell>
          <cell r="J96">
            <v>29375779.941000003</v>
          </cell>
          <cell r="K96">
            <v>27358868.153480001</v>
          </cell>
          <cell r="L96">
            <v>22209372.715439402</v>
          </cell>
          <cell r="M96">
            <v>22875653.896902584</v>
          </cell>
          <cell r="N96">
            <v>23561923.513809666</v>
          </cell>
          <cell r="O96">
            <v>24268781.219223954</v>
          </cell>
          <cell r="P96">
            <v>24996844.655800674</v>
          </cell>
          <cell r="Q96">
            <v>25746749.995474696</v>
          </cell>
          <cell r="R96">
            <v>287967571.29113096</v>
          </cell>
        </row>
        <row r="97">
          <cell r="A97" t="str">
            <v>Option 2Non Productnon-cash</v>
          </cell>
          <cell r="B97">
            <v>3</v>
          </cell>
          <cell r="C97" t="str">
            <v>Option 2</v>
          </cell>
          <cell r="D97" t="str">
            <v>Non Product</v>
          </cell>
          <cell r="E97" t="str">
            <v>non-cash</v>
          </cell>
          <cell r="F97">
            <v>761250</v>
          </cell>
          <cell r="G97">
            <v>758852.5</v>
          </cell>
          <cell r="H97">
            <v>755626.02500000002</v>
          </cell>
          <cell r="I97">
            <v>831838.42874999996</v>
          </cell>
          <cell r="J97">
            <v>829218.61576750013</v>
          </cell>
          <cell r="K97">
            <v>825692.95942017506</v>
          </cell>
          <cell r="L97">
            <v>908972.31073270133</v>
          </cell>
          <cell r="M97">
            <v>906109.57035177317</v>
          </cell>
          <cell r="N97">
            <v>902256.99046832975</v>
          </cell>
          <cell r="O97">
            <v>993258.58619001263</v>
          </cell>
          <cell r="P97">
            <v>990130.39248178201</v>
          </cell>
          <cell r="Q97">
            <v>985920.5744234866</v>
          </cell>
          <cell r="R97">
            <v>10449126.953585761</v>
          </cell>
        </row>
        <row r="98">
          <cell r="A98" t="str">
            <v>Option 2Non Productresource</v>
          </cell>
          <cell r="B98">
            <v>3</v>
          </cell>
          <cell r="C98" t="str">
            <v>Option 2</v>
          </cell>
          <cell r="D98" t="str">
            <v>Non Product</v>
          </cell>
          <cell r="E98" t="str">
            <v>resource</v>
          </cell>
          <cell r="F98">
            <v>15261250</v>
          </cell>
          <cell r="G98">
            <v>23006852.5</v>
          </cell>
          <cell r="H98">
            <v>25792866.024999999</v>
          </cell>
          <cell r="I98">
            <v>26620195.62875</v>
          </cell>
          <cell r="J98">
            <v>30204998.556767505</v>
          </cell>
          <cell r="K98">
            <v>28184561.112900175</v>
          </cell>
          <cell r="L98">
            <v>23118345.026172101</v>
          </cell>
          <cell r="M98">
            <v>23781763.467254356</v>
          </cell>
          <cell r="N98">
            <v>24464180.504277997</v>
          </cell>
          <cell r="O98">
            <v>25262039.805413965</v>
          </cell>
          <cell r="P98">
            <v>25986975.048282456</v>
          </cell>
          <cell r="Q98">
            <v>26732670.569898184</v>
          </cell>
          <cell r="R98">
            <v>298416698.24471676</v>
          </cell>
        </row>
        <row r="99">
          <cell r="A99" t="str">
            <v>Option 2Totalcash</v>
          </cell>
          <cell r="B99">
            <v>3</v>
          </cell>
          <cell r="C99" t="str">
            <v>Option 2</v>
          </cell>
          <cell r="D99" t="str">
            <v>Total</v>
          </cell>
          <cell r="E99" t="str">
            <v>cash</v>
          </cell>
          <cell r="F99">
            <v>348367755.20033044</v>
          </cell>
          <cell r="G99">
            <v>1421612146.6438417</v>
          </cell>
          <cell r="H99">
            <v>352836724.63701361</v>
          </cell>
          <cell r="I99">
            <v>742996330.08161139</v>
          </cell>
          <cell r="J99">
            <v>452950765.39693129</v>
          </cell>
          <cell r="K99">
            <v>1174381273.7119122</v>
          </cell>
          <cell r="L99">
            <v>943862089.66698158</v>
          </cell>
          <cell r="M99">
            <v>895558912.54282463</v>
          </cell>
          <cell r="N99">
            <v>337709261.50395679</v>
          </cell>
          <cell r="O99">
            <v>1123796639.5963984</v>
          </cell>
          <cell r="P99">
            <v>770411941.31712174</v>
          </cell>
          <cell r="Q99">
            <v>1643479976.9158373</v>
          </cell>
          <cell r="R99">
            <v>10207963817.21476</v>
          </cell>
        </row>
        <row r="100">
          <cell r="A100" t="str">
            <v>Option 2TotalVAT*</v>
          </cell>
          <cell r="B100">
            <v>3</v>
          </cell>
          <cell r="C100" t="str">
            <v>Option 2</v>
          </cell>
          <cell r="D100" t="str">
            <v>Total</v>
          </cell>
          <cell r="E100" t="str">
            <v>VAT*</v>
          </cell>
          <cell r="F100">
            <v>51884559.285155594</v>
          </cell>
          <cell r="G100">
            <v>211729468.6490829</v>
          </cell>
          <cell r="H100">
            <v>52550150.477853119</v>
          </cell>
          <cell r="I100">
            <v>110659027.88449538</v>
          </cell>
          <cell r="J100">
            <v>67460752.293160021</v>
          </cell>
          <cell r="K100">
            <v>174907849.27624226</v>
          </cell>
          <cell r="L100">
            <v>140575204.84401858</v>
          </cell>
          <cell r="M100">
            <v>133381114.63403773</v>
          </cell>
          <cell r="N100">
            <v>50297124.053780794</v>
          </cell>
          <cell r="O100">
            <v>167373967.59946358</v>
          </cell>
          <cell r="P100">
            <v>114742204.02595437</v>
          </cell>
          <cell r="Q100">
            <v>244773613.58320975</v>
          </cell>
          <cell r="R100">
            <v>1520335036.6064541</v>
          </cell>
        </row>
        <row r="101">
          <cell r="A101" t="str">
            <v>Option 2Totalcash (exc VAT)</v>
          </cell>
          <cell r="B101">
            <v>3</v>
          </cell>
          <cell r="C101" t="str">
            <v>Option 2</v>
          </cell>
          <cell r="D101" t="str">
            <v>Total</v>
          </cell>
          <cell r="E101" t="str">
            <v>cash (exc VAT)</v>
          </cell>
          <cell r="F101">
            <v>296483195.91517484</v>
          </cell>
          <cell r="G101">
            <v>1209882677.9947588</v>
          </cell>
          <cell r="H101">
            <v>300286574.15916049</v>
          </cell>
          <cell r="I101">
            <v>632337302.19711602</v>
          </cell>
          <cell r="J101">
            <v>385490013.10377127</v>
          </cell>
          <cell r="K101">
            <v>999473424.4356699</v>
          </cell>
          <cell r="L101">
            <v>803286884.822963</v>
          </cell>
          <cell r="M101">
            <v>762177797.90878689</v>
          </cell>
          <cell r="N101">
            <v>287412137.450176</v>
          </cell>
          <cell r="O101">
            <v>956422671.99693477</v>
          </cell>
          <cell r="P101">
            <v>655669737.29116738</v>
          </cell>
          <cell r="Q101">
            <v>1398706363.3326275</v>
          </cell>
          <cell r="R101">
            <v>8687628780.6083069</v>
          </cell>
        </row>
        <row r="102">
          <cell r="A102" t="str">
            <v>Option 2Totaldiscount Factor</v>
          </cell>
          <cell r="B102">
            <v>3</v>
          </cell>
          <cell r="C102" t="str">
            <v>Option 2</v>
          </cell>
          <cell r="D102" t="str">
            <v>Total</v>
          </cell>
          <cell r="E102" t="str">
            <v>discount Factor</v>
          </cell>
          <cell r="F102">
            <v>1</v>
          </cell>
          <cell r="G102">
            <v>0.96618357487922713</v>
          </cell>
          <cell r="H102">
            <v>0.93351070036640305</v>
          </cell>
          <cell r="I102">
            <v>0.90194270566802237</v>
          </cell>
          <cell r="J102">
            <v>0.87144222769857238</v>
          </cell>
          <cell r="K102">
            <v>0.84197316685852408</v>
          </cell>
          <cell r="L102">
            <v>0.81350064430775282</v>
          </cell>
          <cell r="M102">
            <v>0.78599096068381924</v>
          </cell>
          <cell r="N102">
            <v>0.75941155621625056</v>
          </cell>
          <cell r="O102">
            <v>0.73373097218961414</v>
          </cell>
          <cell r="P102">
            <v>0.70891881370977217</v>
          </cell>
          <cell r="Q102">
            <v>0.68494571372924851</v>
          </cell>
          <cell r="R102">
            <v>10.001551036307207</v>
          </cell>
        </row>
        <row r="103">
          <cell r="A103" t="str">
            <v>Option 2TotalCash Discount</v>
          </cell>
          <cell r="B103">
            <v>3</v>
          </cell>
          <cell r="C103" t="str">
            <v>Option 2</v>
          </cell>
          <cell r="D103" t="str">
            <v>Total</v>
          </cell>
          <cell r="E103" t="str">
            <v>Cash Discount</v>
          </cell>
          <cell r="F103">
            <v>0</v>
          </cell>
          <cell r="G103">
            <v>40913906.985329919</v>
          </cell>
          <cell r="H103">
            <v>19965844.005214754</v>
          </cell>
          <cell r="I103">
            <v>62005284.958631292</v>
          </cell>
          <cell r="J103">
            <v>49557737.329068974</v>
          </cell>
          <cell r="K103">
            <v>157943620.07263514</v>
          </cell>
          <cell r="L103">
            <v>149812486.45551497</v>
          </cell>
          <cell r="M103">
            <v>163112938.31858164</v>
          </cell>
          <cell r="N103">
            <v>69148038.873698935</v>
          </cell>
          <cell r="O103">
            <v>254665735.04843539</v>
          </cell>
          <cell r="P103">
            <v>190853124.94531503</v>
          </cell>
          <cell r="Q103">
            <v>440668435.00211936</v>
          </cell>
          <cell r="R103">
            <v>1598647151.9945455</v>
          </cell>
        </row>
        <row r="104">
          <cell r="A104" t="str">
            <v>Option 2TotalDiscounted Cash</v>
          </cell>
          <cell r="B104">
            <v>3</v>
          </cell>
          <cell r="C104" t="str">
            <v>Option 2</v>
          </cell>
          <cell r="D104" t="str">
            <v>Total</v>
          </cell>
          <cell r="E104" t="str">
            <v>Discounted Cash</v>
          </cell>
          <cell r="F104">
            <v>348367755.20033044</v>
          </cell>
          <cell r="G104">
            <v>1380698239.6585119</v>
          </cell>
          <cell r="H104">
            <v>332870880.63179886</v>
          </cell>
          <cell r="I104">
            <v>680991045.12298012</v>
          </cell>
          <cell r="J104">
            <v>403393028.06786233</v>
          </cell>
          <cell r="K104">
            <v>1016437653.639277</v>
          </cell>
          <cell r="L104">
            <v>794049603.21146655</v>
          </cell>
          <cell r="M104">
            <v>732445974.22424293</v>
          </cell>
          <cell r="N104">
            <v>268561222.63025784</v>
          </cell>
          <cell r="O104">
            <v>869130904.5479629</v>
          </cell>
          <cell r="P104">
            <v>579558816.37180674</v>
          </cell>
          <cell r="Q104">
            <v>1202811541.913718</v>
          </cell>
          <cell r="R104">
            <v>8609316665.2202168</v>
          </cell>
        </row>
        <row r="105">
          <cell r="A105" t="str">
            <v>Option 2Totalnear-cash</v>
          </cell>
          <cell r="B105">
            <v>3</v>
          </cell>
          <cell r="C105" t="str">
            <v>Option 2</v>
          </cell>
          <cell r="D105" t="str">
            <v>Total</v>
          </cell>
          <cell r="E105" t="str">
            <v>near-cash</v>
          </cell>
          <cell r="F105">
            <v>27478990.762767993</v>
          </cell>
          <cell r="G105">
            <v>80686035.296726078</v>
          </cell>
          <cell r="H105">
            <v>165825008.68598831</v>
          </cell>
          <cell r="I105">
            <v>745366383.73768938</v>
          </cell>
          <cell r="J105">
            <v>465398915.33739901</v>
          </cell>
          <cell r="K105">
            <v>1172991575.8416753</v>
          </cell>
          <cell r="L105">
            <v>936550559.35611284</v>
          </cell>
          <cell r="M105">
            <v>900709785.87329018</v>
          </cell>
          <cell r="N105">
            <v>351719763.93015409</v>
          </cell>
          <cell r="O105">
            <v>1119492498.7141671</v>
          </cell>
          <cell r="P105">
            <v>765004973.93427956</v>
          </cell>
          <cell r="Q105">
            <v>1649277330.2284703</v>
          </cell>
          <cell r="R105">
            <v>8380501821.6987209</v>
          </cell>
        </row>
        <row r="106">
          <cell r="A106" t="str">
            <v>Option 2Totalnon-cash</v>
          </cell>
          <cell r="B106">
            <v>3</v>
          </cell>
          <cell r="C106" t="str">
            <v>Option 2</v>
          </cell>
          <cell r="D106" t="str">
            <v>Total</v>
          </cell>
          <cell r="E106" t="str">
            <v>non-cash</v>
          </cell>
          <cell r="F106">
            <v>9304391.9562639073</v>
          </cell>
          <cell r="G106">
            <v>49456989.587284796</v>
          </cell>
          <cell r="H106">
            <v>68659102.14551872</v>
          </cell>
          <cell r="I106">
            <v>72334913.748405159</v>
          </cell>
          <cell r="J106">
            <v>73478210.440413028</v>
          </cell>
          <cell r="K106">
            <v>75177080.305511072</v>
          </cell>
          <cell r="L106">
            <v>77852838.973911658</v>
          </cell>
          <cell r="M106">
            <v>80672445.564678505</v>
          </cell>
          <cell r="N106">
            <v>82669337.326724857</v>
          </cell>
          <cell r="O106">
            <v>84676400.07993786</v>
          </cell>
          <cell r="P106">
            <v>87591130.197355002</v>
          </cell>
          <cell r="Q106">
            <v>90763634.477458328</v>
          </cell>
          <cell r="R106">
            <v>852636474.80346286</v>
          </cell>
        </row>
        <row r="107">
          <cell r="A107" t="str">
            <v>Option 2Totalresource</v>
          </cell>
          <cell r="B107">
            <v>3</v>
          </cell>
          <cell r="C107" t="str">
            <v>Option 2</v>
          </cell>
          <cell r="D107" t="str">
            <v>Total</v>
          </cell>
          <cell r="E107" t="str">
            <v>resource</v>
          </cell>
          <cell r="F107">
            <v>36783382.7190319</v>
          </cell>
          <cell r="G107">
            <v>130143024.88401087</v>
          </cell>
          <cell r="H107">
            <v>234484110.83150706</v>
          </cell>
          <cell r="I107">
            <v>817701297.48609436</v>
          </cell>
          <cell r="J107">
            <v>538877125.777812</v>
          </cell>
          <cell r="K107">
            <v>1248168656.1471863</v>
          </cell>
          <cell r="L107">
            <v>1014403398.3300245</v>
          </cell>
          <cell r="M107">
            <v>981382231.43796861</v>
          </cell>
          <cell r="N107">
            <v>434389101.25687897</v>
          </cell>
          <cell r="O107">
            <v>1204168898.7941048</v>
          </cell>
          <cell r="P107">
            <v>852596104.13163459</v>
          </cell>
          <cell r="Q107">
            <v>1740040964.7059283</v>
          </cell>
          <cell r="R107">
            <v>9233138296.502182</v>
          </cell>
        </row>
        <row r="108">
          <cell r="A108" t="str">
            <v>Option 2TotalCapital DEL (Credit)</v>
          </cell>
          <cell r="B108">
            <v>3</v>
          </cell>
          <cell r="C108" t="str">
            <v>Option 2</v>
          </cell>
          <cell r="D108" t="str">
            <v>Total</v>
          </cell>
          <cell r="E108" t="str">
            <v>Capital DEL (Credit)</v>
          </cell>
          <cell r="F108">
            <v>141235.59631249998</v>
          </cell>
          <cell r="G108">
            <v>2991850.8134375</v>
          </cell>
          <cell r="H108">
            <v>79531951.402875006</v>
          </cell>
          <cell r="I108">
            <v>644673337.66087496</v>
          </cell>
          <cell r="J108">
            <v>345901659.7428751</v>
          </cell>
          <cell r="K108">
            <v>981466383.65837502</v>
          </cell>
          <cell r="L108">
            <v>724148725.52037513</v>
          </cell>
          <cell r="M108">
            <v>714166056.31087494</v>
          </cell>
          <cell r="N108">
            <v>217925834.11787501</v>
          </cell>
          <cell r="O108">
            <v>833490123.06087494</v>
          </cell>
          <cell r="P108">
            <v>510422325.31537503</v>
          </cell>
          <cell r="Q108">
            <v>1170683415.1133752</v>
          </cell>
          <cell r="R108">
            <v>6225542898.3135014</v>
          </cell>
        </row>
        <row r="109">
          <cell r="A109" t="str">
            <v>Option 2TotalCapital DEL (Debit)</v>
          </cell>
          <cell r="B109">
            <v>3</v>
          </cell>
          <cell r="C109" t="str">
            <v>Option 2</v>
          </cell>
          <cell r="D109" t="str">
            <v>Total</v>
          </cell>
          <cell r="E109" t="str">
            <v>Capital DEL (Debit)</v>
          </cell>
          <cell r="F109">
            <v>321030000.03387505</v>
          </cell>
          <cell r="G109">
            <v>1319297455.5193751</v>
          </cell>
          <cell r="H109">
            <v>262595229.37537497</v>
          </cell>
          <cell r="I109">
            <v>642247154.765625</v>
          </cell>
          <cell r="J109">
            <v>333895095.51037502</v>
          </cell>
          <cell r="K109">
            <v>983003200.76312506</v>
          </cell>
          <cell r="L109">
            <v>731218561.28787506</v>
          </cell>
          <cell r="M109">
            <v>709639873.41562498</v>
          </cell>
          <cell r="N109">
            <v>205919269.88537499</v>
          </cell>
          <cell r="O109">
            <v>837126940.16562498</v>
          </cell>
          <cell r="P109">
            <v>515392161.08287501</v>
          </cell>
          <cell r="Q109">
            <v>1166157232.2181251</v>
          </cell>
          <cell r="R109">
            <v>8027522174.0232496</v>
          </cell>
        </row>
        <row r="110">
          <cell r="A110" t="str">
            <v>Option 3Pandemic Vaccinescash</v>
          </cell>
          <cell r="B110">
            <v>4</v>
          </cell>
          <cell r="C110" t="str">
            <v>Option 3</v>
          </cell>
          <cell r="D110" t="str">
            <v>Pandemic Vaccines</v>
          </cell>
          <cell r="E110" t="str">
            <v>cash</v>
          </cell>
          <cell r="F110">
            <v>11414478.75</v>
          </cell>
          <cell r="G110">
            <v>43015751.25</v>
          </cell>
          <cell r="H110">
            <v>37160902.5</v>
          </cell>
          <cell r="I110">
            <v>35926800</v>
          </cell>
          <cell r="J110">
            <v>38887800</v>
          </cell>
          <cell r="K110">
            <v>43104264</v>
          </cell>
          <cell r="L110">
            <v>37665981.419999994</v>
          </cell>
          <cell r="M110">
            <v>39258184.383599997</v>
          </cell>
          <cell r="N110">
            <v>43768561.501518011</v>
          </cell>
          <cell r="O110">
            <v>48514228.880565844</v>
          </cell>
          <cell r="P110">
            <v>42393393.925506316</v>
          </cell>
          <cell r="Q110">
            <v>44185432.388346225</v>
          </cell>
          <cell r="R110">
            <v>465295778.99953628</v>
          </cell>
        </row>
        <row r="111">
          <cell r="A111" t="str">
            <v>Option 3Pandemic Vaccinesnear-cash</v>
          </cell>
          <cell r="B111">
            <v>4</v>
          </cell>
          <cell r="C111" t="str">
            <v>Option 3</v>
          </cell>
          <cell r="D111" t="str">
            <v>Pandemic Vaccines</v>
          </cell>
          <cell r="E111" t="str">
            <v>near-cash</v>
          </cell>
          <cell r="F111">
            <v>11414478.75</v>
          </cell>
          <cell r="G111">
            <v>43015751.25</v>
          </cell>
          <cell r="H111">
            <v>37160902.5</v>
          </cell>
          <cell r="I111">
            <v>35926800</v>
          </cell>
          <cell r="J111">
            <v>38887800</v>
          </cell>
          <cell r="K111">
            <v>43104264</v>
          </cell>
          <cell r="L111">
            <v>37665981.419999994</v>
          </cell>
          <cell r="M111">
            <v>39258184.383599997</v>
          </cell>
          <cell r="N111">
            <v>43768561.501518011</v>
          </cell>
          <cell r="O111">
            <v>48514228.880565844</v>
          </cell>
          <cell r="P111">
            <v>42393393.925506316</v>
          </cell>
          <cell r="Q111">
            <v>44185432.388346225</v>
          </cell>
          <cell r="R111">
            <v>465295778.99953628</v>
          </cell>
        </row>
        <row r="112">
          <cell r="A112" t="str">
            <v>Option 3Pandemic Vaccinesnon-cash</v>
          </cell>
          <cell r="B112">
            <v>4</v>
          </cell>
          <cell r="C112" t="str">
            <v>Option 3</v>
          </cell>
          <cell r="D112" t="str">
            <v>Pandemic Vaccines</v>
          </cell>
          <cell r="E112" t="str">
            <v>non-cash</v>
          </cell>
          <cell r="F112">
            <v>0</v>
          </cell>
          <cell r="G112">
            <v>0</v>
          </cell>
          <cell r="H112">
            <v>0</v>
          </cell>
          <cell r="I112">
            <v>0</v>
          </cell>
          <cell r="J112">
            <v>0</v>
          </cell>
          <cell r="K112">
            <v>0</v>
          </cell>
          <cell r="L112">
            <v>0</v>
          </cell>
          <cell r="M112">
            <v>0</v>
          </cell>
          <cell r="N112">
            <v>0</v>
          </cell>
          <cell r="O112">
            <v>0</v>
          </cell>
          <cell r="P112">
            <v>0</v>
          </cell>
          <cell r="Q112">
            <v>0</v>
          </cell>
          <cell r="R112">
            <v>0</v>
          </cell>
        </row>
        <row r="113">
          <cell r="A113" t="str">
            <v>Option 3Pandemic Vaccinesresource</v>
          </cell>
          <cell r="B113">
            <v>4</v>
          </cell>
          <cell r="C113" t="str">
            <v>Option 3</v>
          </cell>
          <cell r="D113" t="str">
            <v>Pandemic Vaccines</v>
          </cell>
          <cell r="E113" t="str">
            <v>resource</v>
          </cell>
          <cell r="F113">
            <v>11414478.75</v>
          </cell>
          <cell r="G113">
            <v>43015751.25</v>
          </cell>
          <cell r="H113">
            <v>37160902.5</v>
          </cell>
          <cell r="I113">
            <v>35926800</v>
          </cell>
          <cell r="J113">
            <v>38887800</v>
          </cell>
          <cell r="K113">
            <v>43104264</v>
          </cell>
          <cell r="L113">
            <v>37665981.419999994</v>
          </cell>
          <cell r="M113">
            <v>39258184.383599997</v>
          </cell>
          <cell r="N113">
            <v>43768561.501518011</v>
          </cell>
          <cell r="O113">
            <v>48514228.880565844</v>
          </cell>
          <cell r="P113">
            <v>42393393.925506316</v>
          </cell>
          <cell r="Q113">
            <v>44185432.388346225</v>
          </cell>
          <cell r="R113">
            <v>465295778.99953628</v>
          </cell>
        </row>
        <row r="114">
          <cell r="A114" t="str">
            <v>Option 3Pre=Pandemic Vaccinescash</v>
          </cell>
          <cell r="B114">
            <v>4</v>
          </cell>
          <cell r="C114" t="str">
            <v>Option 3</v>
          </cell>
          <cell r="D114" t="str">
            <v>Pre=Pandemic Vaccines</v>
          </cell>
          <cell r="E114" t="str">
            <v>cash</v>
          </cell>
          <cell r="F114">
            <v>37396638.283571467</v>
          </cell>
          <cell r="G114">
            <v>495791888.23776335</v>
          </cell>
          <cell r="H114">
            <v>119587422.2985011</v>
          </cell>
          <cell r="I114">
            <v>498144944.17552084</v>
          </cell>
          <cell r="J114">
            <v>112094481.35989586</v>
          </cell>
          <cell r="K114">
            <v>516139329.30225527</v>
          </cell>
          <cell r="L114">
            <v>127769624.53520235</v>
          </cell>
          <cell r="M114">
            <v>544336430.41408443</v>
          </cell>
          <cell r="N114">
            <v>126163326.32294358</v>
          </cell>
          <cell r="O114">
            <v>580919362.31717944</v>
          </cell>
          <cell r="P114">
            <v>143805838.06476241</v>
          </cell>
          <cell r="Q114">
            <v>612655448.03500402</v>
          </cell>
          <cell r="R114">
            <v>3914804733.3466845</v>
          </cell>
        </row>
        <row r="115">
          <cell r="A115" t="str">
            <v>Option 3Pre=Pandemic Vaccinesnear-cash</v>
          </cell>
          <cell r="B115">
            <v>4</v>
          </cell>
          <cell r="C115" t="str">
            <v>Option 3</v>
          </cell>
          <cell r="D115" t="str">
            <v>Pre=Pandemic Vaccines</v>
          </cell>
          <cell r="E115" t="str">
            <v>near-cash</v>
          </cell>
          <cell r="F115">
            <v>42309.633571465776</v>
          </cell>
          <cell r="G115">
            <v>169838.23776326023</v>
          </cell>
          <cell r="H115">
            <v>40988129.563286081</v>
          </cell>
          <cell r="I115">
            <v>501176444.17552084</v>
          </cell>
          <cell r="J115">
            <v>120582681.35989586</v>
          </cell>
          <cell r="K115">
            <v>513016884.30225527</v>
          </cell>
          <cell r="L115">
            <v>118764493.15520236</v>
          </cell>
          <cell r="M115">
            <v>547649032.31458437</v>
          </cell>
          <cell r="N115">
            <v>135716870.20398557</v>
          </cell>
          <cell r="O115">
            <v>577405022.96093905</v>
          </cell>
          <cell r="P115">
            <v>133670483.36136498</v>
          </cell>
          <cell r="Q115">
            <v>616383810.65803945</v>
          </cell>
          <cell r="R115">
            <v>3305565999.9264083</v>
          </cell>
        </row>
        <row r="116">
          <cell r="A116" t="str">
            <v>Option 3Pre=Pandemic Vaccinesnon-cash</v>
          </cell>
          <cell r="B116">
            <v>4</v>
          </cell>
          <cell r="C116" t="str">
            <v>Option 3</v>
          </cell>
          <cell r="D116" t="str">
            <v>Pre=Pandemic Vaccines</v>
          </cell>
          <cell r="E116" t="str">
            <v>non-cash</v>
          </cell>
          <cell r="F116">
            <v>1110000.51575</v>
          </cell>
          <cell r="G116">
            <v>10009399.1728325</v>
          </cell>
          <cell r="H116">
            <v>20367910.707108304</v>
          </cell>
          <cell r="I116">
            <v>21689016.562500004</v>
          </cell>
          <cell r="J116">
            <v>21344183.437500004</v>
          </cell>
          <cell r="K116">
            <v>21503652.410625003</v>
          </cell>
          <cell r="L116">
            <v>22514595.445256252</v>
          </cell>
          <cell r="M116">
            <v>23700174.00129094</v>
          </cell>
          <cell r="N116">
            <v>24023066.501162343</v>
          </cell>
          <cell r="O116">
            <v>24202550.235336181</v>
          </cell>
          <cell r="P116">
            <v>25340375.527221788</v>
          </cell>
          <cell r="Q116">
            <v>26674754.636985909</v>
          </cell>
          <cell r="R116">
            <v>242479679.15356922</v>
          </cell>
        </row>
        <row r="117">
          <cell r="A117" t="str">
            <v>Option 3Pre=Pandemic Vaccinesresource</v>
          </cell>
          <cell r="B117">
            <v>4</v>
          </cell>
          <cell r="C117" t="str">
            <v>Option 3</v>
          </cell>
          <cell r="D117" t="str">
            <v>Pre=Pandemic Vaccines</v>
          </cell>
          <cell r="E117" t="str">
            <v>resource</v>
          </cell>
          <cell r="F117">
            <v>1152310.1493214658</v>
          </cell>
          <cell r="G117">
            <v>10179237.41059576</v>
          </cell>
          <cell r="H117">
            <v>61356040.270394385</v>
          </cell>
          <cell r="I117">
            <v>522865460.73802084</v>
          </cell>
          <cell r="J117">
            <v>141926864.79739586</v>
          </cell>
          <cell r="K117">
            <v>534520536.71288025</v>
          </cell>
          <cell r="L117">
            <v>141279088.60045862</v>
          </cell>
          <cell r="M117">
            <v>571349206.31587529</v>
          </cell>
          <cell r="N117">
            <v>159739936.70514792</v>
          </cell>
          <cell r="O117">
            <v>601607573.19627523</v>
          </cell>
          <cell r="P117">
            <v>159010858.88858676</v>
          </cell>
          <cell r="Q117">
            <v>643058565.29502535</v>
          </cell>
          <cell r="R117">
            <v>3548045679.0799775</v>
          </cell>
        </row>
        <row r="118">
          <cell r="A118" t="str">
            <v>Option 3Antiviralscash</v>
          </cell>
          <cell r="B118">
            <v>4</v>
          </cell>
          <cell r="C118" t="str">
            <v>Option 3</v>
          </cell>
          <cell r="D118" t="str">
            <v>Antivirals</v>
          </cell>
          <cell r="E118" t="str">
            <v>cash</v>
          </cell>
          <cell r="F118">
            <v>210689128.0964236</v>
          </cell>
          <cell r="G118">
            <v>902820697.46228242</v>
          </cell>
          <cell r="H118">
            <v>3567433.3129296876</v>
          </cell>
          <cell r="I118">
            <v>3674456.3123175786</v>
          </cell>
          <cell r="J118">
            <v>103979229.08132504</v>
          </cell>
          <cell r="K118">
            <v>241278249.46749127</v>
          </cell>
          <cell r="L118">
            <v>1051029415.5343934</v>
          </cell>
          <cell r="M118">
            <v>4135632.9514735462</v>
          </cell>
          <cell r="N118">
            <v>4259701.9400177533</v>
          </cell>
          <cell r="O118">
            <v>120540424.53968073</v>
          </cell>
          <cell r="P118">
            <v>287967524.7551921</v>
          </cell>
          <cell r="Q118">
            <v>1218431152.7557042</v>
          </cell>
          <cell r="R118">
            <v>4152373046.2092314</v>
          </cell>
        </row>
        <row r="119">
          <cell r="A119" t="str">
            <v>Option 3Antiviralsnear-cash</v>
          </cell>
          <cell r="B119">
            <v>4</v>
          </cell>
          <cell r="C119" t="str">
            <v>Option 3</v>
          </cell>
          <cell r="D119" t="str">
            <v>Antivirals</v>
          </cell>
          <cell r="E119" t="str">
            <v>near-cash</v>
          </cell>
          <cell r="F119">
            <v>559212.52392358403</v>
          </cell>
          <cell r="G119">
            <v>3007048.5019572927</v>
          </cell>
          <cell r="H119">
            <v>3567433.3129296876</v>
          </cell>
          <cell r="I119">
            <v>3674456.3123175786</v>
          </cell>
          <cell r="J119">
            <v>103979229.08132502</v>
          </cell>
          <cell r="K119">
            <v>241278249.4674913</v>
          </cell>
          <cell r="L119">
            <v>1051029415.5343934</v>
          </cell>
          <cell r="M119">
            <v>4135632.9514735462</v>
          </cell>
          <cell r="N119">
            <v>4259701.9400177533</v>
          </cell>
          <cell r="O119">
            <v>120540424.53968073</v>
          </cell>
          <cell r="P119">
            <v>287967524.7551921</v>
          </cell>
          <cell r="Q119">
            <v>1218431152.7557042</v>
          </cell>
          <cell r="R119">
            <v>3042429481.6764059</v>
          </cell>
        </row>
        <row r="120">
          <cell r="A120" t="str">
            <v>Option 3Antiviralsnon-cash</v>
          </cell>
          <cell r="B120">
            <v>4</v>
          </cell>
          <cell r="C120" t="str">
            <v>Option 3</v>
          </cell>
          <cell r="D120" t="str">
            <v>Antivirals</v>
          </cell>
          <cell r="E120" t="str">
            <v>non-cash</v>
          </cell>
          <cell r="F120">
            <v>6749084.5337781254</v>
          </cell>
          <cell r="G120">
            <v>36374008.668194316</v>
          </cell>
          <cell r="H120">
            <v>43533963.867625006</v>
          </cell>
          <cell r="I120">
            <v>44839982.783653758</v>
          </cell>
          <cell r="J120">
            <v>46185182.267163374</v>
          </cell>
          <cell r="K120">
            <v>47570737.735178269</v>
          </cell>
          <cell r="L120">
            <v>48997859.867233619</v>
          </cell>
          <cell r="M120">
            <v>50467795.663250625</v>
          </cell>
          <cell r="N120">
            <v>51981829.533148147</v>
          </cell>
          <cell r="O120">
            <v>53541284.419142596</v>
          </cell>
          <cell r="P120">
            <v>55147522.951716885</v>
          </cell>
          <cell r="Q120">
            <v>56801948.640268393</v>
          </cell>
          <cell r="R120">
            <v>542191200.93035316</v>
          </cell>
        </row>
        <row r="121">
          <cell r="A121" t="str">
            <v>Option 3Antiviralsresource</v>
          </cell>
          <cell r="B121">
            <v>4</v>
          </cell>
          <cell r="C121" t="str">
            <v>Option 3</v>
          </cell>
          <cell r="D121" t="str">
            <v>Antivirals</v>
          </cell>
          <cell r="E121" t="str">
            <v>resource</v>
          </cell>
          <cell r="F121">
            <v>7308297.0577017097</v>
          </cell>
          <cell r="G121">
            <v>39381057.170151606</v>
          </cell>
          <cell r="H121">
            <v>47101397.180554695</v>
          </cell>
          <cell r="I121">
            <v>48514439.095971338</v>
          </cell>
          <cell r="J121">
            <v>150164411.34848839</v>
          </cell>
          <cell r="K121">
            <v>288848987.20266956</v>
          </cell>
          <cell r="L121">
            <v>1100027275.4016271</v>
          </cell>
          <cell r="M121">
            <v>54603428.614724174</v>
          </cell>
          <cell r="N121">
            <v>56241531.4731659</v>
          </cell>
          <cell r="O121">
            <v>174081708.95882332</v>
          </cell>
          <cell r="P121">
            <v>343115047.706909</v>
          </cell>
          <cell r="Q121">
            <v>1275233101.3959725</v>
          </cell>
          <cell r="R121">
            <v>3584620682.6067591</v>
          </cell>
        </row>
        <row r="122">
          <cell r="A122" t="str">
            <v>Option 3Antibioticscash</v>
          </cell>
          <cell r="B122">
            <v>4</v>
          </cell>
          <cell r="C122" t="str">
            <v>Option 3</v>
          </cell>
          <cell r="D122" t="str">
            <v>Antibiotics</v>
          </cell>
          <cell r="E122" t="str">
            <v>cash</v>
          </cell>
          <cell r="F122">
            <v>9737963.819927305</v>
          </cell>
          <cell r="G122">
            <v>190194404.82798412</v>
          </cell>
          <cell r="H122">
            <v>45079904.254274212</v>
          </cell>
          <cell r="I122">
            <v>130363369.32253121</v>
          </cell>
          <cell r="J122">
            <v>93185408.187191129</v>
          </cell>
          <cell r="K122">
            <v>173348978.5064843</v>
          </cell>
          <cell r="L122">
            <v>15802205.247975618</v>
          </cell>
          <cell r="M122">
            <v>232275060.80054256</v>
          </cell>
          <cell r="N122">
            <v>55060794.490026012</v>
          </cell>
          <cell r="O122">
            <v>155660680.52282664</v>
          </cell>
          <cell r="P122">
            <v>111268250.64890786</v>
          </cell>
          <cell r="Q122">
            <v>206987745.88662389</v>
          </cell>
          <cell r="R122">
            <v>1418964766.5152948</v>
          </cell>
        </row>
        <row r="123">
          <cell r="A123" t="str">
            <v>Option 3Antibioticsnear-cash</v>
          </cell>
          <cell r="B123">
            <v>4</v>
          </cell>
          <cell r="C123" t="str">
            <v>Option 3</v>
          </cell>
          <cell r="D123" t="str">
            <v>Antibiotics</v>
          </cell>
          <cell r="E123" t="str">
            <v>near-cash</v>
          </cell>
          <cell r="F123">
            <v>159418.71298980364</v>
          </cell>
          <cell r="G123">
            <v>3490838.2657997506</v>
          </cell>
          <cell r="H123">
            <v>16136034.979928954</v>
          </cell>
          <cell r="I123">
            <v>131996649.67860906</v>
          </cell>
          <cell r="J123">
            <v>97145358.127658784</v>
          </cell>
          <cell r="K123">
            <v>175081725.63624728</v>
          </cell>
          <cell r="L123">
            <v>20003316.139817733</v>
          </cell>
          <cell r="M123">
            <v>234113332.23050815</v>
          </cell>
          <cell r="N123">
            <v>59517753.035181314</v>
          </cell>
          <cell r="O123">
            <v>157610902.68287712</v>
          </cell>
          <cell r="P123">
            <v>115996637.96946314</v>
          </cell>
          <cell r="Q123">
            <v>209056736.57622141</v>
          </cell>
          <cell r="R123">
            <v>1220308704.0353024</v>
          </cell>
        </row>
        <row r="124">
          <cell r="A124" t="str">
            <v>Option 3Antibioticsnon-cash</v>
          </cell>
          <cell r="B124">
            <v>4</v>
          </cell>
          <cell r="C124" t="str">
            <v>Option 3</v>
          </cell>
          <cell r="D124" t="str">
            <v>Antibiotics</v>
          </cell>
          <cell r="E124" t="str">
            <v>non-cash</v>
          </cell>
          <cell r="F124">
            <v>143954.6245396875</v>
          </cell>
          <cell r="G124">
            <v>5320027.2924575657</v>
          </cell>
          <cell r="H124">
            <v>8307885.740348476</v>
          </cell>
          <cell r="I124">
            <v>8705103.4521060549</v>
          </cell>
          <cell r="J124">
            <v>8962584.4229449574</v>
          </cell>
          <cell r="K124">
            <v>9235244.2523393109</v>
          </cell>
          <cell r="L124">
            <v>9508405.8143023029</v>
          </cell>
          <cell r="M124">
            <v>9797670.6273067761</v>
          </cell>
          <cell r="N124">
            <v>10087467.728393313</v>
          </cell>
          <cell r="O124">
            <v>10394348.76850976</v>
          </cell>
          <cell r="P124">
            <v>10701794.513052465</v>
          </cell>
          <cell r="Q124">
            <v>11027364.608512005</v>
          </cell>
          <cell r="R124">
            <v>102191851.84481266</v>
          </cell>
        </row>
        <row r="125">
          <cell r="A125" t="str">
            <v>Option 3Antibioticsresource</v>
          </cell>
          <cell r="B125">
            <v>4</v>
          </cell>
          <cell r="C125" t="str">
            <v>Option 3</v>
          </cell>
          <cell r="D125" t="str">
            <v>Antibiotics</v>
          </cell>
          <cell r="E125" t="str">
            <v>resource</v>
          </cell>
          <cell r="F125">
            <v>303373.33752949117</v>
          </cell>
          <cell r="G125">
            <v>8810865.5582573153</v>
          </cell>
          <cell r="H125">
            <v>24443920.720277429</v>
          </cell>
          <cell r="I125">
            <v>140701753.1307151</v>
          </cell>
          <cell r="J125">
            <v>106107942.55060375</v>
          </cell>
          <cell r="K125">
            <v>184316969.88858658</v>
          </cell>
          <cell r="L125">
            <v>29511721.954120036</v>
          </cell>
          <cell r="M125">
            <v>243911002.85781494</v>
          </cell>
          <cell r="N125">
            <v>69605220.76357463</v>
          </cell>
          <cell r="O125">
            <v>168005251.45138687</v>
          </cell>
          <cell r="P125">
            <v>126698432.4825156</v>
          </cell>
          <cell r="Q125">
            <v>220084101.18473342</v>
          </cell>
          <cell r="R125">
            <v>1322500555.880115</v>
          </cell>
        </row>
        <row r="126">
          <cell r="A126" t="str">
            <v>Option 3Consumablescash</v>
          </cell>
          <cell r="B126">
            <v>4</v>
          </cell>
          <cell r="C126" t="str">
            <v>Option 3</v>
          </cell>
          <cell r="D126" t="str">
            <v>Consumables</v>
          </cell>
          <cell r="E126" t="str">
            <v>cash</v>
          </cell>
          <cell r="F126">
            <v>62543701.962193847</v>
          </cell>
          <cell r="G126">
            <v>162668415.79532215</v>
          </cell>
          <cell r="H126">
            <v>123799179.4351261</v>
          </cell>
          <cell r="I126">
            <v>48240894.249973789</v>
          </cell>
          <cell r="J126">
            <v>76908401.242613286</v>
          </cell>
          <cell r="K126">
            <v>174676328.7297481</v>
          </cell>
          <cell r="L126">
            <v>147124655.5355233</v>
          </cell>
          <cell r="M126">
            <v>54295551.480623856</v>
          </cell>
          <cell r="N126">
            <v>86561083.161576211</v>
          </cell>
          <cell r="O126">
            <v>192869251.73959285</v>
          </cell>
          <cell r="P126">
            <v>161747685.9749262</v>
          </cell>
          <cell r="Q126">
            <v>69025486.132203102</v>
          </cell>
          <cell r="R126">
            <v>1360460635.4394228</v>
          </cell>
        </row>
        <row r="127">
          <cell r="A127" t="str">
            <v>Option 3Consumablesnear-cash</v>
          </cell>
          <cell r="B127">
            <v>4</v>
          </cell>
          <cell r="C127" t="str">
            <v>Option 3</v>
          </cell>
          <cell r="D127" t="str">
            <v>Consumables</v>
          </cell>
          <cell r="E127" t="str">
            <v>near-cash</v>
          </cell>
          <cell r="F127">
            <v>817726.85406885273</v>
          </cell>
          <cell r="G127">
            <v>9691042.4707158841</v>
          </cell>
          <cell r="H127">
            <v>44330625.493661091</v>
          </cell>
          <cell r="I127">
            <v>48240894.249973789</v>
          </cell>
          <cell r="J127">
            <v>76908401.242613286</v>
          </cell>
          <cell r="K127">
            <v>174676328.7297481</v>
          </cell>
          <cell r="L127">
            <v>147124655.5355233</v>
          </cell>
          <cell r="M127">
            <v>54295551.480623856</v>
          </cell>
          <cell r="N127">
            <v>86561083.161576211</v>
          </cell>
          <cell r="O127">
            <v>192869251.73959285</v>
          </cell>
          <cell r="P127">
            <v>161747685.9749262</v>
          </cell>
          <cell r="Q127">
            <v>69025486.132203102</v>
          </cell>
          <cell r="R127">
            <v>1066288733.0652266</v>
          </cell>
        </row>
        <row r="128">
          <cell r="A128" t="str">
            <v>Option 3Consumablesnon-cash</v>
          </cell>
          <cell r="B128">
            <v>4</v>
          </cell>
          <cell r="C128" t="str">
            <v>Option 3</v>
          </cell>
          <cell r="D128" t="str">
            <v>Consumables</v>
          </cell>
          <cell r="E128" t="str">
            <v>non-cash</v>
          </cell>
          <cell r="F128">
            <v>540102.28219609382</v>
          </cell>
          <cell r="G128">
            <v>6038675.9972725715</v>
          </cell>
          <cell r="H128">
            <v>9904284.3218119256</v>
          </cell>
          <cell r="I128">
            <v>10905858.093261596</v>
          </cell>
          <cell r="J128">
            <v>11233033.836059446</v>
          </cell>
          <cell r="K128">
            <v>11570024.851141227</v>
          </cell>
          <cell r="L128">
            <v>11917125.596675467</v>
          </cell>
          <cell r="M128">
            <v>12274639.364575729</v>
          </cell>
          <cell r="N128">
            <v>12642878.545513006</v>
          </cell>
          <cell r="O128">
            <v>13022164.901878392</v>
          </cell>
          <cell r="P128">
            <v>13412829.848934742</v>
          </cell>
          <cell r="Q128">
            <v>13815214.744402789</v>
          </cell>
          <cell r="R128">
            <v>127276832.38372296</v>
          </cell>
        </row>
        <row r="129">
          <cell r="A129" t="str">
            <v>Option 3Consumablesresource</v>
          </cell>
          <cell r="B129">
            <v>4</v>
          </cell>
          <cell r="C129" t="str">
            <v>Option 3</v>
          </cell>
          <cell r="D129" t="str">
            <v>Consumables</v>
          </cell>
          <cell r="E129" t="str">
            <v>resource</v>
          </cell>
          <cell r="F129">
            <v>1357829.1362649465</v>
          </cell>
          <cell r="G129">
            <v>15729718.467988456</v>
          </cell>
          <cell r="H129">
            <v>54234909.81547302</v>
          </cell>
          <cell r="I129">
            <v>59146752.343235388</v>
          </cell>
          <cell r="J129">
            <v>88141435.078672737</v>
          </cell>
          <cell r="K129">
            <v>186246353.58088931</v>
          </cell>
          <cell r="L129">
            <v>159041781.13219875</v>
          </cell>
          <cell r="M129">
            <v>66570190.845199585</v>
          </cell>
          <cell r="N129">
            <v>99203961.707089216</v>
          </cell>
          <cell r="O129">
            <v>205891416.64147124</v>
          </cell>
          <cell r="P129">
            <v>175160515.82386094</v>
          </cell>
          <cell r="Q129">
            <v>82840700.876605898</v>
          </cell>
          <cell r="R129">
            <v>1193565565.4489496</v>
          </cell>
        </row>
        <row r="130">
          <cell r="A130" t="str">
            <v>Option 3Non Productcash</v>
          </cell>
          <cell r="B130">
            <v>4</v>
          </cell>
          <cell r="C130" t="str">
            <v>Option 3</v>
          </cell>
          <cell r="D130" t="str">
            <v>Non Product</v>
          </cell>
          <cell r="E130" t="str">
            <v>cash</v>
          </cell>
          <cell r="F130">
            <v>16600000</v>
          </cell>
          <cell r="G130">
            <v>22248000</v>
          </cell>
          <cell r="H130">
            <v>25037240</v>
          </cell>
          <cell r="I130">
            <v>28083083.899999999</v>
          </cell>
          <cell r="J130">
            <v>29375779.941000003</v>
          </cell>
          <cell r="K130">
            <v>27358868.153480001</v>
          </cell>
          <cell r="L130">
            <v>24716882.538150299</v>
          </cell>
          <cell r="M130">
            <v>22875653.896902584</v>
          </cell>
          <cell r="N130">
            <v>23561923.513809666</v>
          </cell>
          <cell r="O130">
            <v>27008804.905265369</v>
          </cell>
          <cell r="P130">
            <v>24996844.655800674</v>
          </cell>
          <cell r="Q130">
            <v>25746749.995474696</v>
          </cell>
          <cell r="R130">
            <v>297609831.49988329</v>
          </cell>
        </row>
        <row r="131">
          <cell r="A131" t="str">
            <v>Option 3Non Productnear-cash</v>
          </cell>
          <cell r="B131">
            <v>4</v>
          </cell>
          <cell r="C131" t="str">
            <v>Option 3</v>
          </cell>
          <cell r="D131" t="str">
            <v>Non Product</v>
          </cell>
          <cell r="E131" t="str">
            <v>near-cash</v>
          </cell>
          <cell r="F131">
            <v>14500000</v>
          </cell>
          <cell r="G131">
            <v>22248000</v>
          </cell>
          <cell r="H131">
            <v>25037240</v>
          </cell>
          <cell r="I131">
            <v>25788357.199999999</v>
          </cell>
          <cell r="J131">
            <v>29375779.941000003</v>
          </cell>
          <cell r="K131">
            <v>27358868.153480001</v>
          </cell>
          <cell r="L131">
            <v>22209372.715439402</v>
          </cell>
          <cell r="M131">
            <v>22875653.896902584</v>
          </cell>
          <cell r="N131">
            <v>23561923.513809666</v>
          </cell>
          <cell r="O131">
            <v>24268781.219223954</v>
          </cell>
          <cell r="P131">
            <v>24996844.655800674</v>
          </cell>
          <cell r="Q131">
            <v>25746749.995474696</v>
          </cell>
          <cell r="R131">
            <v>287967571.29113096</v>
          </cell>
        </row>
        <row r="132">
          <cell r="A132" t="str">
            <v>Option 3Non Productnon-cash</v>
          </cell>
          <cell r="B132">
            <v>4</v>
          </cell>
          <cell r="C132" t="str">
            <v>Option 3</v>
          </cell>
          <cell r="D132" t="str">
            <v>Non Product</v>
          </cell>
          <cell r="E132" t="str">
            <v>non-cash</v>
          </cell>
          <cell r="F132">
            <v>761250</v>
          </cell>
          <cell r="G132">
            <v>758852.5</v>
          </cell>
          <cell r="H132">
            <v>755626.02500000002</v>
          </cell>
          <cell r="I132">
            <v>831838.42874999996</v>
          </cell>
          <cell r="J132">
            <v>829218.61576750013</v>
          </cell>
          <cell r="K132">
            <v>825692.95942017506</v>
          </cell>
          <cell r="L132">
            <v>908972.31073270133</v>
          </cell>
          <cell r="M132">
            <v>906109.57035177317</v>
          </cell>
          <cell r="N132">
            <v>902256.99046832975</v>
          </cell>
          <cell r="O132">
            <v>993258.58619001263</v>
          </cell>
          <cell r="P132">
            <v>990130.39248178201</v>
          </cell>
          <cell r="Q132">
            <v>985920.5744234866</v>
          </cell>
          <cell r="R132">
            <v>10449126.953585761</v>
          </cell>
        </row>
        <row r="133">
          <cell r="A133" t="str">
            <v>Option 3Non Productresource</v>
          </cell>
          <cell r="B133">
            <v>4</v>
          </cell>
          <cell r="C133" t="str">
            <v>Option 3</v>
          </cell>
          <cell r="D133" t="str">
            <v>Non Product</v>
          </cell>
          <cell r="E133" t="str">
            <v>resource</v>
          </cell>
          <cell r="F133">
            <v>15261250</v>
          </cell>
          <cell r="G133">
            <v>23006852.5</v>
          </cell>
          <cell r="H133">
            <v>25792866.024999999</v>
          </cell>
          <cell r="I133">
            <v>26620195.62875</v>
          </cell>
          <cell r="J133">
            <v>30204998.556767505</v>
          </cell>
          <cell r="K133">
            <v>28184561.112900175</v>
          </cell>
          <cell r="L133">
            <v>23118345.026172101</v>
          </cell>
          <cell r="M133">
            <v>23781763.467254356</v>
          </cell>
          <cell r="N133">
            <v>24464180.504277997</v>
          </cell>
          <cell r="O133">
            <v>25262039.805413965</v>
          </cell>
          <cell r="P133">
            <v>25986975.048282456</v>
          </cell>
          <cell r="Q133">
            <v>26732670.569898184</v>
          </cell>
          <cell r="R133">
            <v>298416698.24471676</v>
          </cell>
        </row>
        <row r="134">
          <cell r="A134" t="str">
            <v>Option 3Totalcash</v>
          </cell>
          <cell r="B134">
            <v>4</v>
          </cell>
          <cell r="C134" t="str">
            <v>Option 3</v>
          </cell>
          <cell r="D134" t="str">
            <v>Total</v>
          </cell>
          <cell r="E134" t="str">
            <v>cash</v>
          </cell>
          <cell r="F134">
            <v>348381910.91211617</v>
          </cell>
          <cell r="G134">
            <v>1816739157.5733521</v>
          </cell>
          <cell r="H134">
            <v>354232081.80083108</v>
          </cell>
          <cell r="I134">
            <v>744433547.96034336</v>
          </cell>
          <cell r="J134">
            <v>454431099.81202531</v>
          </cell>
          <cell r="K134">
            <v>1175906018.1594589</v>
          </cell>
          <cell r="L134">
            <v>1404108764.811245</v>
          </cell>
          <cell r="M134">
            <v>897176513.92722702</v>
          </cell>
          <cell r="N134">
            <v>339375390.92989123</v>
          </cell>
          <cell r="O134">
            <v>1125512752.9051108</v>
          </cell>
          <cell r="P134">
            <v>772179538.0250957</v>
          </cell>
          <cell r="Q134">
            <v>2177032015.193356</v>
          </cell>
          <cell r="R134">
            <v>11609508792.010052</v>
          </cell>
        </row>
        <row r="135">
          <cell r="A135" t="str">
            <v>Option 3TotalVAT*</v>
          </cell>
          <cell r="B135">
            <v>4</v>
          </cell>
          <cell r="C135" t="str">
            <v>Option 3</v>
          </cell>
          <cell r="D135" t="str">
            <v>Total</v>
          </cell>
          <cell r="E135" t="str">
            <v>VAT*</v>
          </cell>
          <cell r="F135">
            <v>51886667.582655609</v>
          </cell>
          <cell r="G135">
            <v>270578172.40454197</v>
          </cell>
          <cell r="H135">
            <v>52757969.629911005</v>
          </cell>
          <cell r="I135">
            <v>110873081.61111498</v>
          </cell>
          <cell r="J135">
            <v>67681227.631578267</v>
          </cell>
          <cell r="K135">
            <v>175134938.87481308</v>
          </cell>
          <cell r="L135">
            <v>209122581.9931643</v>
          </cell>
          <cell r="M135">
            <v>133622033.98916149</v>
          </cell>
          <cell r="N135">
            <v>50545270.98955828</v>
          </cell>
          <cell r="O135">
            <v>167629558.94331443</v>
          </cell>
          <cell r="P135">
            <v>115005463.11012065</v>
          </cell>
          <cell r="Q135">
            <v>324238810.77347875</v>
          </cell>
          <cell r="R135">
            <v>1729075777.5334127</v>
          </cell>
        </row>
        <row r="136">
          <cell r="A136" t="str">
            <v>Option 3Totalcash (exc VAT)</v>
          </cell>
          <cell r="B136">
            <v>4</v>
          </cell>
          <cell r="C136" t="str">
            <v>Option 3</v>
          </cell>
          <cell r="D136" t="str">
            <v>Total</v>
          </cell>
          <cell r="E136" t="str">
            <v>cash (exc VAT)</v>
          </cell>
          <cell r="F136">
            <v>296495243.32946056</v>
          </cell>
          <cell r="G136">
            <v>1546160985.1688101</v>
          </cell>
          <cell r="H136">
            <v>301474112.17092007</v>
          </cell>
          <cell r="I136">
            <v>633560466.34922838</v>
          </cell>
          <cell r="J136">
            <v>386749872.18044704</v>
          </cell>
          <cell r="K136">
            <v>1000771079.2846458</v>
          </cell>
          <cell r="L136">
            <v>1194986182.8180807</v>
          </cell>
          <cell r="M136">
            <v>763554479.93806553</v>
          </cell>
          <cell r="N136">
            <v>288830119.94033295</v>
          </cell>
          <cell r="O136">
            <v>957883193.9617964</v>
          </cell>
          <cell r="P136">
            <v>657174074.91497505</v>
          </cell>
          <cell r="Q136">
            <v>1852793204.4198773</v>
          </cell>
          <cell r="R136">
            <v>9880433014.4766407</v>
          </cell>
        </row>
        <row r="137">
          <cell r="A137" t="str">
            <v>Option 3Totaldiscount Factor</v>
          </cell>
          <cell r="B137">
            <v>4</v>
          </cell>
          <cell r="C137" t="str">
            <v>Option 3</v>
          </cell>
          <cell r="D137" t="str">
            <v>Total</v>
          </cell>
          <cell r="E137" t="str">
            <v>discount Factor</v>
          </cell>
          <cell r="F137">
            <v>1</v>
          </cell>
          <cell r="G137">
            <v>0.96618357487922713</v>
          </cell>
          <cell r="H137">
            <v>0.93351070036640305</v>
          </cell>
          <cell r="I137">
            <v>0.90194270566802237</v>
          </cell>
          <cell r="J137">
            <v>0.87144222769857238</v>
          </cell>
          <cell r="K137">
            <v>0.84197316685852408</v>
          </cell>
          <cell r="L137">
            <v>0.81350064430775282</v>
          </cell>
          <cell r="M137">
            <v>0.78599096068381924</v>
          </cell>
          <cell r="N137">
            <v>0.75941155621625056</v>
          </cell>
          <cell r="O137">
            <v>0.73373097218961414</v>
          </cell>
          <cell r="P137">
            <v>0.70891881370977217</v>
          </cell>
          <cell r="Q137">
            <v>0.68494571372924851</v>
          </cell>
          <cell r="R137">
            <v>10.001551036307207</v>
          </cell>
        </row>
        <row r="138">
          <cell r="A138" t="str">
            <v>Option 3TotalCash Discount</v>
          </cell>
          <cell r="B138">
            <v>4</v>
          </cell>
          <cell r="C138" t="str">
            <v>Option 3</v>
          </cell>
          <cell r="D138" t="str">
            <v>Total</v>
          </cell>
          <cell r="E138" t="str">
            <v>Cash Discount</v>
          </cell>
          <cell r="F138">
            <v>0</v>
          </cell>
          <cell r="G138">
            <v>52285637.179621488</v>
          </cell>
          <cell r="H138">
            <v>20044802.575904924</v>
          </cell>
          <cell r="I138">
            <v>62125225.125911295</v>
          </cell>
          <cell r="J138">
            <v>49719702.005380146</v>
          </cell>
          <cell r="K138">
            <v>158148684.35892949</v>
          </cell>
          <cell r="L138">
            <v>222864153.15670994</v>
          </cell>
          <cell r="M138">
            <v>163407560.71711141</v>
          </cell>
          <cell r="N138">
            <v>69489189.074318409</v>
          </cell>
          <cell r="O138">
            <v>255054626.8121148</v>
          </cell>
          <cell r="P138">
            <v>191291009.325434</v>
          </cell>
          <cell r="Q138">
            <v>583730440.62580299</v>
          </cell>
          <cell r="R138">
            <v>1828161030.9572389</v>
          </cell>
        </row>
        <row r="139">
          <cell r="A139" t="str">
            <v>Option 3TotalDiscounted Cash</v>
          </cell>
          <cell r="B139">
            <v>4</v>
          </cell>
          <cell r="C139" t="str">
            <v>Option 3</v>
          </cell>
          <cell r="D139" t="str">
            <v>Total</v>
          </cell>
          <cell r="E139" t="str">
            <v>Discounted Cash</v>
          </cell>
          <cell r="F139">
            <v>348381910.91211617</v>
          </cell>
          <cell r="G139">
            <v>1764453520.3937306</v>
          </cell>
          <cell r="H139">
            <v>334187279.22492617</v>
          </cell>
          <cell r="I139">
            <v>682308322.83443213</v>
          </cell>
          <cell r="J139">
            <v>404711397.80664515</v>
          </cell>
          <cell r="K139">
            <v>1017757333.8005294</v>
          </cell>
          <cell r="L139">
            <v>1181244611.6545351</v>
          </cell>
          <cell r="M139">
            <v>733768953.21011567</v>
          </cell>
          <cell r="N139">
            <v>269886201.85557282</v>
          </cell>
          <cell r="O139">
            <v>870458126.092996</v>
          </cell>
          <cell r="P139">
            <v>580888528.69966173</v>
          </cell>
          <cell r="Q139">
            <v>1593301574.567553</v>
          </cell>
          <cell r="R139">
            <v>9781347761.0528126</v>
          </cell>
        </row>
        <row r="140">
          <cell r="A140" t="str">
            <v>Option 3Totalnear-cash</v>
          </cell>
          <cell r="B140">
            <v>4</v>
          </cell>
          <cell r="C140" t="str">
            <v>Option 3</v>
          </cell>
          <cell r="D140" t="str">
            <v>Total</v>
          </cell>
          <cell r="E140" t="str">
            <v>near-cash</v>
          </cell>
          <cell r="F140">
            <v>27493146.474553704</v>
          </cell>
          <cell r="G140">
            <v>81622518.726236194</v>
          </cell>
          <cell r="H140">
            <v>167220365.84980583</v>
          </cell>
          <cell r="I140">
            <v>746803601.61642134</v>
          </cell>
          <cell r="J140">
            <v>466879249.7524929</v>
          </cell>
          <cell r="K140">
            <v>1174516320.289222</v>
          </cell>
          <cell r="L140">
            <v>1396797234.5003762</v>
          </cell>
          <cell r="M140">
            <v>902327387.25769246</v>
          </cell>
          <cell r="N140">
            <v>353385893.35608852</v>
          </cell>
          <cell r="O140">
            <v>1121208612.0228796</v>
          </cell>
          <cell r="P140">
            <v>766772570.6422534</v>
          </cell>
          <cell r="Q140">
            <v>2182829368.5059891</v>
          </cell>
          <cell r="R140">
            <v>9387856268.9940109</v>
          </cell>
        </row>
        <row r="141">
          <cell r="A141" t="str">
            <v>Option 3Totalnon-cash</v>
          </cell>
          <cell r="B141">
            <v>4</v>
          </cell>
          <cell r="C141" t="str">
            <v>Option 3</v>
          </cell>
          <cell r="D141" t="str">
            <v>Total</v>
          </cell>
          <cell r="E141" t="str">
            <v>non-cash</v>
          </cell>
          <cell r="F141">
            <v>9304391.9562639073</v>
          </cell>
          <cell r="G141">
            <v>58500963.630756952</v>
          </cell>
          <cell r="H141">
            <v>82869670.661893725</v>
          </cell>
          <cell r="I141">
            <v>86971799.320271417</v>
          </cell>
          <cell r="J141">
            <v>88554202.579435289</v>
          </cell>
          <cell r="K141">
            <v>90705352.20870398</v>
          </cell>
          <cell r="L141">
            <v>93846959.034200341</v>
          </cell>
          <cell r="M141">
            <v>97146389.226775855</v>
          </cell>
          <cell r="N141">
            <v>99637499.298685133</v>
          </cell>
          <cell r="O141">
            <v>102153606.91105694</v>
          </cell>
          <cell r="P141">
            <v>105592653.23340766</v>
          </cell>
          <cell r="Q141">
            <v>109305203.20459259</v>
          </cell>
          <cell r="R141">
            <v>1024588691.2660439</v>
          </cell>
        </row>
        <row r="142">
          <cell r="A142" t="str">
            <v>Option 3Totalresource</v>
          </cell>
          <cell r="B142">
            <v>4</v>
          </cell>
          <cell r="C142" t="str">
            <v>Option 3</v>
          </cell>
          <cell r="D142" t="str">
            <v>Total</v>
          </cell>
          <cell r="E142" t="str">
            <v>resource</v>
          </cell>
          <cell r="F142">
            <v>36797538.430817619</v>
          </cell>
          <cell r="G142">
            <v>140123482.35699314</v>
          </cell>
          <cell r="H142">
            <v>250090036.51169953</v>
          </cell>
          <cell r="I142">
            <v>833775400.93669271</v>
          </cell>
          <cell r="J142">
            <v>555433452.33192825</v>
          </cell>
          <cell r="K142">
            <v>1265221672.4979258</v>
          </cell>
          <cell r="L142">
            <v>1490644193.5345767</v>
          </cell>
          <cell r="M142">
            <v>999473776.48446834</v>
          </cell>
          <cell r="N142">
            <v>453023392.65477365</v>
          </cell>
          <cell r="O142">
            <v>1223362218.9339364</v>
          </cell>
          <cell r="P142">
            <v>872365223.87566102</v>
          </cell>
          <cell r="Q142">
            <v>2292134571.7105818</v>
          </cell>
          <cell r="R142">
            <v>10412444960.260056</v>
          </cell>
        </row>
        <row r="143">
          <cell r="A143" t="str">
            <v>Option 3TotalCapital DEL (Credit)</v>
          </cell>
          <cell r="B143">
            <v>4</v>
          </cell>
          <cell r="C143" t="str">
            <v>Option 3</v>
          </cell>
          <cell r="D143" t="str">
            <v>Total</v>
          </cell>
          <cell r="E143" t="str">
            <v>Capital DEL (Credit)</v>
          </cell>
          <cell r="F143">
            <v>141235.59631249998</v>
          </cell>
          <cell r="G143">
            <v>2991850.8134375</v>
          </cell>
          <cell r="H143">
            <v>79531951.402875006</v>
          </cell>
          <cell r="I143">
            <v>644673337.66087496</v>
          </cell>
          <cell r="J143">
            <v>345901659.7428751</v>
          </cell>
          <cell r="K143">
            <v>981466383.65837502</v>
          </cell>
          <cell r="L143">
            <v>1106857975.520375</v>
          </cell>
          <cell r="M143">
            <v>714166056.31087494</v>
          </cell>
          <cell r="N143">
            <v>217925834.11787501</v>
          </cell>
          <cell r="O143">
            <v>833490123.06087494</v>
          </cell>
          <cell r="P143">
            <v>510422325.31537503</v>
          </cell>
          <cell r="Q143">
            <v>1553392665.1133752</v>
          </cell>
          <cell r="R143">
            <v>6990961398.3135014</v>
          </cell>
        </row>
        <row r="144">
          <cell r="A144" t="str">
            <v>Option 3TotalCapital DEL (Debit)</v>
          </cell>
          <cell r="B144">
            <v>4</v>
          </cell>
          <cell r="C144" t="str">
            <v>Option 3</v>
          </cell>
          <cell r="D144" t="str">
            <v>Total</v>
          </cell>
          <cell r="E144" t="str">
            <v>Capital DEL (Debit)</v>
          </cell>
          <cell r="F144">
            <v>321030000.03387505</v>
          </cell>
          <cell r="G144">
            <v>1702006705.5193753</v>
          </cell>
          <cell r="H144">
            <v>262595229.37537497</v>
          </cell>
          <cell r="I144">
            <v>642247154.765625</v>
          </cell>
          <cell r="J144">
            <v>333895095.51037502</v>
          </cell>
          <cell r="K144">
            <v>983003200.76312506</v>
          </cell>
          <cell r="L144">
            <v>1113927811.2878749</v>
          </cell>
          <cell r="M144">
            <v>709639873.41562498</v>
          </cell>
          <cell r="N144">
            <v>205919269.88537499</v>
          </cell>
          <cell r="O144">
            <v>837126940.16562498</v>
          </cell>
          <cell r="P144">
            <v>515392161.08287501</v>
          </cell>
          <cell r="Q144">
            <v>1548866482.2181251</v>
          </cell>
          <cell r="R144">
            <v>9175649924.0232487</v>
          </cell>
        </row>
        <row r="145">
          <cell r="A145" t="str">
            <v>Option 4Pandemic Vaccinescash</v>
          </cell>
          <cell r="B145">
            <v>5</v>
          </cell>
          <cell r="C145" t="str">
            <v>Option 4</v>
          </cell>
          <cell r="D145" t="str">
            <v>Pandemic Vaccines</v>
          </cell>
          <cell r="E145" t="str">
            <v>cash</v>
          </cell>
          <cell r="F145">
            <v>11414478.75</v>
          </cell>
          <cell r="G145">
            <v>43015751.25</v>
          </cell>
          <cell r="H145">
            <v>37160902.5</v>
          </cell>
          <cell r="I145">
            <v>35926800</v>
          </cell>
          <cell r="J145">
            <v>38887800</v>
          </cell>
          <cell r="K145">
            <v>43104264</v>
          </cell>
          <cell r="L145">
            <v>37665981.419999994</v>
          </cell>
          <cell r="M145">
            <v>39258184.383599997</v>
          </cell>
          <cell r="N145">
            <v>43768561.501518011</v>
          </cell>
          <cell r="O145">
            <v>48514228.880565844</v>
          </cell>
          <cell r="P145">
            <v>42393393.925506316</v>
          </cell>
          <cell r="Q145">
            <v>44185432.388346225</v>
          </cell>
          <cell r="R145">
            <v>465295778.99953628</v>
          </cell>
        </row>
        <row r="146">
          <cell r="A146" t="str">
            <v>Option 4Pandemic Vaccinesnear-cash</v>
          </cell>
          <cell r="B146">
            <v>5</v>
          </cell>
          <cell r="C146" t="str">
            <v>Option 4</v>
          </cell>
          <cell r="D146" t="str">
            <v>Pandemic Vaccines</v>
          </cell>
          <cell r="E146" t="str">
            <v>near-cash</v>
          </cell>
          <cell r="F146">
            <v>11414478.75</v>
          </cell>
          <cell r="G146">
            <v>43015751.25</v>
          </cell>
          <cell r="H146">
            <v>37160902.5</v>
          </cell>
          <cell r="I146">
            <v>35926800</v>
          </cell>
          <cell r="J146">
            <v>38887800</v>
          </cell>
          <cell r="K146">
            <v>43104264</v>
          </cell>
          <cell r="L146">
            <v>37665981.419999994</v>
          </cell>
          <cell r="M146">
            <v>39258184.383599997</v>
          </cell>
          <cell r="N146">
            <v>43768561.501518011</v>
          </cell>
          <cell r="O146">
            <v>48514228.880565844</v>
          </cell>
          <cell r="P146">
            <v>42393393.925506316</v>
          </cell>
          <cell r="Q146">
            <v>44185432.388346225</v>
          </cell>
          <cell r="R146">
            <v>465295778.99953628</v>
          </cell>
        </row>
        <row r="147">
          <cell r="A147" t="str">
            <v>Option 4Pandemic Vaccinesnon-cash</v>
          </cell>
          <cell r="B147">
            <v>5</v>
          </cell>
          <cell r="C147" t="str">
            <v>Option 4</v>
          </cell>
          <cell r="D147" t="str">
            <v>Pandemic Vaccines</v>
          </cell>
          <cell r="E147" t="str">
            <v>non-cash</v>
          </cell>
          <cell r="F147">
            <v>0</v>
          </cell>
          <cell r="G147">
            <v>0</v>
          </cell>
          <cell r="H147">
            <v>0</v>
          </cell>
          <cell r="I147">
            <v>0</v>
          </cell>
          <cell r="J147">
            <v>0</v>
          </cell>
          <cell r="K147">
            <v>0</v>
          </cell>
          <cell r="L147">
            <v>0</v>
          </cell>
          <cell r="M147">
            <v>0</v>
          </cell>
          <cell r="N147">
            <v>0</v>
          </cell>
          <cell r="O147">
            <v>0</v>
          </cell>
          <cell r="P147">
            <v>0</v>
          </cell>
          <cell r="Q147">
            <v>0</v>
          </cell>
          <cell r="R147">
            <v>0</v>
          </cell>
        </row>
        <row r="148">
          <cell r="A148" t="str">
            <v>Option 4Pandemic Vaccinesresource</v>
          </cell>
          <cell r="B148">
            <v>5</v>
          </cell>
          <cell r="C148" t="str">
            <v>Option 4</v>
          </cell>
          <cell r="D148" t="str">
            <v>Pandemic Vaccines</v>
          </cell>
          <cell r="E148" t="str">
            <v>resource</v>
          </cell>
          <cell r="F148">
            <v>11414478.75</v>
          </cell>
          <cell r="G148">
            <v>43015751.25</v>
          </cell>
          <cell r="H148">
            <v>37160902.5</v>
          </cell>
          <cell r="I148">
            <v>35926800</v>
          </cell>
          <cell r="J148">
            <v>38887800</v>
          </cell>
          <cell r="K148">
            <v>43104264</v>
          </cell>
          <cell r="L148">
            <v>37665981.419999994</v>
          </cell>
          <cell r="M148">
            <v>39258184.383599997</v>
          </cell>
          <cell r="N148">
            <v>43768561.501518011</v>
          </cell>
          <cell r="O148">
            <v>48514228.880565844</v>
          </cell>
          <cell r="P148">
            <v>42393393.925506316</v>
          </cell>
          <cell r="Q148">
            <v>44185432.388346225</v>
          </cell>
          <cell r="R148">
            <v>465295778.99953628</v>
          </cell>
        </row>
        <row r="149">
          <cell r="A149" t="str">
            <v>Option 4Pre=Pandemic Vaccinescash</v>
          </cell>
          <cell r="B149">
            <v>5</v>
          </cell>
          <cell r="C149" t="str">
            <v>Option 4</v>
          </cell>
          <cell r="D149" t="str">
            <v>Pre=Pandemic Vaccines</v>
          </cell>
          <cell r="E149" t="str">
            <v>cash</v>
          </cell>
          <cell r="F149">
            <v>37396638.283571467</v>
          </cell>
          <cell r="G149">
            <v>495791888.23776335</v>
          </cell>
          <cell r="H149">
            <v>119587422.2985011</v>
          </cell>
          <cell r="I149">
            <v>498144944.17552084</v>
          </cell>
          <cell r="J149">
            <v>112094481.35989586</v>
          </cell>
          <cell r="K149">
            <v>516139329.30225527</v>
          </cell>
          <cell r="L149">
            <v>127769624.53520235</v>
          </cell>
          <cell r="M149">
            <v>544336430.41408443</v>
          </cell>
          <cell r="N149">
            <v>126163326.32294358</v>
          </cell>
          <cell r="O149">
            <v>580919362.31717944</v>
          </cell>
          <cell r="P149">
            <v>143805838.06476241</v>
          </cell>
          <cell r="Q149">
            <v>612655448.03500402</v>
          </cell>
          <cell r="R149">
            <v>3914804733.3466845</v>
          </cell>
        </row>
        <row r="150">
          <cell r="A150" t="str">
            <v>Option 4Pre=Pandemic Vaccinesnear-cash</v>
          </cell>
          <cell r="B150">
            <v>5</v>
          </cell>
          <cell r="C150" t="str">
            <v>Option 4</v>
          </cell>
          <cell r="D150" t="str">
            <v>Pre=Pandemic Vaccines</v>
          </cell>
          <cell r="E150" t="str">
            <v>near-cash</v>
          </cell>
          <cell r="F150">
            <v>42309.633571465776</v>
          </cell>
          <cell r="G150">
            <v>169838.23776326023</v>
          </cell>
          <cell r="H150">
            <v>40988129.563286081</v>
          </cell>
          <cell r="I150">
            <v>501176444.17552084</v>
          </cell>
          <cell r="J150">
            <v>120582681.35989586</v>
          </cell>
          <cell r="K150">
            <v>513016884.30225527</v>
          </cell>
          <cell r="L150">
            <v>118764493.15520236</v>
          </cell>
          <cell r="M150">
            <v>547649032.31458437</v>
          </cell>
          <cell r="N150">
            <v>135716870.20398557</v>
          </cell>
          <cell r="O150">
            <v>577405022.96093905</v>
          </cell>
          <cell r="P150">
            <v>133670483.36136498</v>
          </cell>
          <cell r="Q150">
            <v>616383810.65803945</v>
          </cell>
          <cell r="R150">
            <v>3305565999.9264083</v>
          </cell>
        </row>
        <row r="151">
          <cell r="A151" t="str">
            <v>Option 4Pre=Pandemic Vaccinesnon-cash</v>
          </cell>
          <cell r="B151">
            <v>5</v>
          </cell>
          <cell r="C151" t="str">
            <v>Option 4</v>
          </cell>
          <cell r="D151" t="str">
            <v>Pre=Pandemic Vaccines</v>
          </cell>
          <cell r="E151" t="str">
            <v>non-cash</v>
          </cell>
          <cell r="F151">
            <v>1110000.51575</v>
          </cell>
          <cell r="G151">
            <v>10009399.1728325</v>
          </cell>
          <cell r="H151">
            <v>20367910.707108304</v>
          </cell>
          <cell r="I151">
            <v>21689016.562500004</v>
          </cell>
          <cell r="J151">
            <v>21344183.437500004</v>
          </cell>
          <cell r="K151">
            <v>21503652.410625003</v>
          </cell>
          <cell r="L151">
            <v>22514595.445256252</v>
          </cell>
          <cell r="M151">
            <v>23700174.00129094</v>
          </cell>
          <cell r="N151">
            <v>24023066.501162343</v>
          </cell>
          <cell r="O151">
            <v>24202550.235336181</v>
          </cell>
          <cell r="P151">
            <v>25340375.527221788</v>
          </cell>
          <cell r="Q151">
            <v>26674754.636985909</v>
          </cell>
          <cell r="R151">
            <v>242479679.15356922</v>
          </cell>
        </row>
        <row r="152">
          <cell r="A152" t="str">
            <v>Option 4Pre=Pandemic Vaccinesresource</v>
          </cell>
          <cell r="B152">
            <v>5</v>
          </cell>
          <cell r="C152" t="str">
            <v>Option 4</v>
          </cell>
          <cell r="D152" t="str">
            <v>Pre=Pandemic Vaccines</v>
          </cell>
          <cell r="E152" t="str">
            <v>resource</v>
          </cell>
          <cell r="F152">
            <v>1152310.1493214658</v>
          </cell>
          <cell r="G152">
            <v>10179237.41059576</v>
          </cell>
          <cell r="H152">
            <v>61356040.270394385</v>
          </cell>
          <cell r="I152">
            <v>522865460.73802084</v>
          </cell>
          <cell r="J152">
            <v>141926864.79739586</v>
          </cell>
          <cell r="K152">
            <v>534520536.71288025</v>
          </cell>
          <cell r="L152">
            <v>141279088.60045862</v>
          </cell>
          <cell r="M152">
            <v>571349206.31587529</v>
          </cell>
          <cell r="N152">
            <v>159739936.70514792</v>
          </cell>
          <cell r="O152">
            <v>601607573.19627523</v>
          </cell>
          <cell r="P152">
            <v>159010858.88858676</v>
          </cell>
          <cell r="Q152">
            <v>643058565.29502535</v>
          </cell>
          <cell r="R152">
            <v>3548045679.0799775</v>
          </cell>
        </row>
        <row r="153">
          <cell r="A153" t="str">
            <v>Option 4Antiviralscash</v>
          </cell>
          <cell r="B153">
            <v>5</v>
          </cell>
          <cell r="C153" t="str">
            <v>Option 4</v>
          </cell>
          <cell r="D153" t="str">
            <v>Antivirals</v>
          </cell>
          <cell r="E153" t="str">
            <v>cash</v>
          </cell>
          <cell r="F153">
            <v>210689128.0964236</v>
          </cell>
          <cell r="G153">
            <v>902820697.46228242</v>
          </cell>
          <cell r="H153">
            <v>3567433.3129296876</v>
          </cell>
          <cell r="I153">
            <v>3674456.3123175786</v>
          </cell>
          <cell r="J153">
            <v>103979229.08132504</v>
          </cell>
          <cell r="K153">
            <v>241278249.46749127</v>
          </cell>
          <cell r="L153">
            <v>1051029415.5343934</v>
          </cell>
          <cell r="M153">
            <v>4135632.9514735462</v>
          </cell>
          <cell r="N153">
            <v>4259701.9400177533</v>
          </cell>
          <cell r="O153">
            <v>120540424.53968073</v>
          </cell>
          <cell r="P153">
            <v>287967524.7551921</v>
          </cell>
          <cell r="Q153">
            <v>1218431152.7557042</v>
          </cell>
          <cell r="R153">
            <v>4152373046.2092314</v>
          </cell>
        </row>
        <row r="154">
          <cell r="A154" t="str">
            <v>Option 4Antiviralsnear-cash</v>
          </cell>
          <cell r="B154">
            <v>5</v>
          </cell>
          <cell r="C154" t="str">
            <v>Option 4</v>
          </cell>
          <cell r="D154" t="str">
            <v>Antivirals</v>
          </cell>
          <cell r="E154" t="str">
            <v>near-cash</v>
          </cell>
          <cell r="F154">
            <v>559212.52392358403</v>
          </cell>
          <cell r="G154">
            <v>3007048.5019572927</v>
          </cell>
          <cell r="H154">
            <v>3567433.3129296876</v>
          </cell>
          <cell r="I154">
            <v>3674456.3123175786</v>
          </cell>
          <cell r="J154">
            <v>103979229.08132502</v>
          </cell>
          <cell r="K154">
            <v>241278249.4674913</v>
          </cell>
          <cell r="L154">
            <v>1051029415.5343934</v>
          </cell>
          <cell r="M154">
            <v>4135632.9514735462</v>
          </cell>
          <cell r="N154">
            <v>4259701.9400177533</v>
          </cell>
          <cell r="O154">
            <v>120540424.53968073</v>
          </cell>
          <cell r="P154">
            <v>287967524.7551921</v>
          </cell>
          <cell r="Q154">
            <v>1218431152.7557042</v>
          </cell>
          <cell r="R154">
            <v>3042429481.6764059</v>
          </cell>
        </row>
        <row r="155">
          <cell r="A155" t="str">
            <v>Option 4Antiviralsnon-cash</v>
          </cell>
          <cell r="B155">
            <v>5</v>
          </cell>
          <cell r="C155" t="str">
            <v>Option 4</v>
          </cell>
          <cell r="D155" t="str">
            <v>Antivirals</v>
          </cell>
          <cell r="E155" t="str">
            <v>non-cash</v>
          </cell>
          <cell r="F155">
            <v>6749084.5337781254</v>
          </cell>
          <cell r="G155">
            <v>36374008.668194316</v>
          </cell>
          <cell r="H155">
            <v>43533963.867625006</v>
          </cell>
          <cell r="I155">
            <v>44839982.783653758</v>
          </cell>
          <cell r="J155">
            <v>46185182.267163374</v>
          </cell>
          <cell r="K155">
            <v>47570737.735178269</v>
          </cell>
          <cell r="L155">
            <v>48997859.867233619</v>
          </cell>
          <cell r="M155">
            <v>50467795.663250625</v>
          </cell>
          <cell r="N155">
            <v>51981829.533148147</v>
          </cell>
          <cell r="O155">
            <v>53541284.419142596</v>
          </cell>
          <cell r="P155">
            <v>55147522.951716885</v>
          </cell>
          <cell r="Q155">
            <v>56801948.640268393</v>
          </cell>
          <cell r="R155">
            <v>542191200.93035316</v>
          </cell>
        </row>
        <row r="156">
          <cell r="A156" t="str">
            <v>Option 4Antiviralsresource</v>
          </cell>
          <cell r="B156">
            <v>5</v>
          </cell>
          <cell r="C156" t="str">
            <v>Option 4</v>
          </cell>
          <cell r="D156" t="str">
            <v>Antivirals</v>
          </cell>
          <cell r="E156" t="str">
            <v>resource</v>
          </cell>
          <cell r="F156">
            <v>7308297.0577017097</v>
          </cell>
          <cell r="G156">
            <v>39381057.170151606</v>
          </cell>
          <cell r="H156">
            <v>47101397.180554695</v>
          </cell>
          <cell r="I156">
            <v>48514439.095971338</v>
          </cell>
          <cell r="J156">
            <v>150164411.34848839</v>
          </cell>
          <cell r="K156">
            <v>288848987.20266956</v>
          </cell>
          <cell r="L156">
            <v>1100027275.4016271</v>
          </cell>
          <cell r="M156">
            <v>54603428.614724174</v>
          </cell>
          <cell r="N156">
            <v>56241531.4731659</v>
          </cell>
          <cell r="O156">
            <v>174081708.95882332</v>
          </cell>
          <cell r="P156">
            <v>343115047.706909</v>
          </cell>
          <cell r="Q156">
            <v>1275233101.3959725</v>
          </cell>
          <cell r="R156">
            <v>3584620682.6067591</v>
          </cell>
        </row>
        <row r="157">
          <cell r="A157" t="str">
            <v>Option 4Antibioticscash</v>
          </cell>
          <cell r="B157">
            <v>5</v>
          </cell>
          <cell r="C157" t="str">
            <v>Option 4</v>
          </cell>
          <cell r="D157" t="str">
            <v>Antibiotics</v>
          </cell>
          <cell r="E157" t="str">
            <v>cash</v>
          </cell>
          <cell r="F157">
            <v>9737963.819927305</v>
          </cell>
          <cell r="G157">
            <v>190194404.82798412</v>
          </cell>
          <cell r="H157">
            <v>45079904.254274212</v>
          </cell>
          <cell r="I157">
            <v>130363369.32253121</v>
          </cell>
          <cell r="J157">
            <v>93185408.187191129</v>
          </cell>
          <cell r="K157">
            <v>173348978.5064843</v>
          </cell>
          <cell r="L157">
            <v>15802205.247975618</v>
          </cell>
          <cell r="M157">
            <v>232275060.80054256</v>
          </cell>
          <cell r="N157">
            <v>55060794.490026012</v>
          </cell>
          <cell r="O157">
            <v>155660680.52282664</v>
          </cell>
          <cell r="P157">
            <v>111268250.64890786</v>
          </cell>
          <cell r="Q157">
            <v>206987745.88662389</v>
          </cell>
          <cell r="R157">
            <v>1418964766.5152948</v>
          </cell>
        </row>
        <row r="158">
          <cell r="A158" t="str">
            <v>Option 4Antibioticsnear-cash</v>
          </cell>
          <cell r="B158">
            <v>5</v>
          </cell>
          <cell r="C158" t="str">
            <v>Option 4</v>
          </cell>
          <cell r="D158" t="str">
            <v>Antibiotics</v>
          </cell>
          <cell r="E158" t="str">
            <v>near-cash</v>
          </cell>
          <cell r="F158">
            <v>159418.71298980364</v>
          </cell>
          <cell r="G158">
            <v>3490838.2657997506</v>
          </cell>
          <cell r="H158">
            <v>16136034.979928954</v>
          </cell>
          <cell r="I158">
            <v>131996649.67860906</v>
          </cell>
          <cell r="J158">
            <v>97145358.127658784</v>
          </cell>
          <cell r="K158">
            <v>175081725.63624728</v>
          </cell>
          <cell r="L158">
            <v>20003316.139817733</v>
          </cell>
          <cell r="M158">
            <v>234113332.23050815</v>
          </cell>
          <cell r="N158">
            <v>59517753.035181314</v>
          </cell>
          <cell r="O158">
            <v>157610902.68287712</v>
          </cell>
          <cell r="P158">
            <v>115996637.96946314</v>
          </cell>
          <cell r="Q158">
            <v>209056736.57622141</v>
          </cell>
          <cell r="R158">
            <v>1220308704.0353024</v>
          </cell>
        </row>
        <row r="159">
          <cell r="A159" t="str">
            <v>Option 4Antibioticsnon-cash</v>
          </cell>
          <cell r="B159">
            <v>5</v>
          </cell>
          <cell r="C159" t="str">
            <v>Option 4</v>
          </cell>
          <cell r="D159" t="str">
            <v>Antibiotics</v>
          </cell>
          <cell r="E159" t="str">
            <v>non-cash</v>
          </cell>
          <cell r="F159">
            <v>143954.6245396875</v>
          </cell>
          <cell r="G159">
            <v>5320027.2924575657</v>
          </cell>
          <cell r="H159">
            <v>8307885.740348476</v>
          </cell>
          <cell r="I159">
            <v>8705103.4521060549</v>
          </cell>
          <cell r="J159">
            <v>8962584.4229449574</v>
          </cell>
          <cell r="K159">
            <v>9235244.2523393109</v>
          </cell>
          <cell r="L159">
            <v>9508405.8143023029</v>
          </cell>
          <cell r="M159">
            <v>9797670.6273067761</v>
          </cell>
          <cell r="N159">
            <v>10087467.728393313</v>
          </cell>
          <cell r="O159">
            <v>10394348.76850976</v>
          </cell>
          <cell r="P159">
            <v>10701794.513052465</v>
          </cell>
          <cell r="Q159">
            <v>11027364.608512005</v>
          </cell>
          <cell r="R159">
            <v>102191851.84481266</v>
          </cell>
        </row>
        <row r="160">
          <cell r="A160" t="str">
            <v>Option 4Antibioticsresource</v>
          </cell>
          <cell r="B160">
            <v>5</v>
          </cell>
          <cell r="C160" t="str">
            <v>Option 4</v>
          </cell>
          <cell r="D160" t="str">
            <v>Antibiotics</v>
          </cell>
          <cell r="E160" t="str">
            <v>resource</v>
          </cell>
          <cell r="F160">
            <v>303373.33752949117</v>
          </cell>
          <cell r="G160">
            <v>8810865.5582573153</v>
          </cell>
          <cell r="H160">
            <v>24443920.720277429</v>
          </cell>
          <cell r="I160">
            <v>140701753.1307151</v>
          </cell>
          <cell r="J160">
            <v>106107942.55060375</v>
          </cell>
          <cell r="K160">
            <v>184316969.88858658</v>
          </cell>
          <cell r="L160">
            <v>29511721.954120036</v>
          </cell>
          <cell r="M160">
            <v>243911002.85781494</v>
          </cell>
          <cell r="N160">
            <v>69605220.76357463</v>
          </cell>
          <cell r="O160">
            <v>168005251.45138687</v>
          </cell>
          <cell r="P160">
            <v>126698432.4825156</v>
          </cell>
          <cell r="Q160">
            <v>220084101.18473342</v>
          </cell>
          <cell r="R160">
            <v>1322500555.880115</v>
          </cell>
        </row>
        <row r="161">
          <cell r="A161" t="str">
            <v>Option 4Consumablescash</v>
          </cell>
          <cell r="B161">
            <v>5</v>
          </cell>
          <cell r="C161" t="str">
            <v>Option 4</v>
          </cell>
          <cell r="D161" t="str">
            <v>Consumables</v>
          </cell>
          <cell r="E161" t="str">
            <v>cash</v>
          </cell>
          <cell r="F161">
            <v>165383579.60802719</v>
          </cell>
          <cell r="G161">
            <v>602188611.11374807</v>
          </cell>
          <cell r="H161">
            <v>493473348.65883285</v>
          </cell>
          <cell r="I161">
            <v>101947554.38477053</v>
          </cell>
          <cell r="J161">
            <v>246358387.66396585</v>
          </cell>
          <cell r="K161">
            <v>701878085.5747031</v>
          </cell>
          <cell r="L161">
            <v>569059692.10053015</v>
          </cell>
          <cell r="M161">
            <v>114742870.61801337</v>
          </cell>
          <cell r="N161">
            <v>277278535.73318899</v>
          </cell>
          <cell r="O161">
            <v>786239473.71606767</v>
          </cell>
          <cell r="P161">
            <v>636639286.87651372</v>
          </cell>
          <cell r="Q161">
            <v>137059476.36221662</v>
          </cell>
          <cell r="R161">
            <v>4832248902.4105787</v>
          </cell>
        </row>
        <row r="162">
          <cell r="A162" t="str">
            <v>Option 4Consumablesnear-cash</v>
          </cell>
          <cell r="B162">
            <v>5</v>
          </cell>
          <cell r="C162" t="str">
            <v>Option 4</v>
          </cell>
          <cell r="D162" t="str">
            <v>Consumables</v>
          </cell>
          <cell r="E162" t="str">
            <v>near-cash</v>
          </cell>
          <cell r="F162">
            <v>2416354.499902186</v>
          </cell>
          <cell r="G162">
            <v>32097287.789141811</v>
          </cell>
          <cell r="H162">
            <v>91784268.342367798</v>
          </cell>
          <cell r="I162">
            <v>101947554.38477053</v>
          </cell>
          <cell r="J162">
            <v>246358387.66396585</v>
          </cell>
          <cell r="K162">
            <v>701878085.5747031</v>
          </cell>
          <cell r="L162">
            <v>569059692.10053015</v>
          </cell>
          <cell r="M162">
            <v>114742870.61801337</v>
          </cell>
          <cell r="N162">
            <v>277278535.73318899</v>
          </cell>
          <cell r="O162">
            <v>786239473.71606767</v>
          </cell>
          <cell r="P162">
            <v>636639286.87651372</v>
          </cell>
          <cell r="Q162">
            <v>137059476.36221662</v>
          </cell>
          <cell r="R162">
            <v>3697501273.6613822</v>
          </cell>
        </row>
        <row r="163">
          <cell r="A163" t="str">
            <v>Option 4Consumablesnon-cash</v>
          </cell>
          <cell r="B163">
            <v>5</v>
          </cell>
          <cell r="C163" t="str">
            <v>Option 4</v>
          </cell>
          <cell r="D163" t="str">
            <v>Consumables</v>
          </cell>
          <cell r="E163" t="str">
            <v>non-cash</v>
          </cell>
          <cell r="F163">
            <v>1425963.2196960938</v>
          </cell>
          <cell r="G163">
            <v>18812790.71602257</v>
          </cell>
          <cell r="H163">
            <v>37158770.511030667</v>
          </cell>
          <cell r="I163">
            <v>41881991.362111606</v>
          </cell>
          <cell r="J163">
            <v>43138451.102974944</v>
          </cell>
          <cell r="K163">
            <v>44432604.636064187</v>
          </cell>
          <cell r="L163">
            <v>45765582.775146119</v>
          </cell>
          <cell r="M163">
            <v>47138550.258400515</v>
          </cell>
          <cell r="N163">
            <v>48552706.766152516</v>
          </cell>
          <cell r="O163">
            <v>50009287.969137102</v>
          </cell>
          <cell r="P163">
            <v>51509566.608211227</v>
          </cell>
          <cell r="Q163">
            <v>53054853.606457561</v>
          </cell>
          <cell r="R163">
            <v>482881119.53140509</v>
          </cell>
        </row>
        <row r="164">
          <cell r="A164" t="str">
            <v>Option 4Consumablesresource</v>
          </cell>
          <cell r="B164">
            <v>5</v>
          </cell>
          <cell r="C164" t="str">
            <v>Option 4</v>
          </cell>
          <cell r="D164" t="str">
            <v>Consumables</v>
          </cell>
          <cell r="E164" t="str">
            <v>resource</v>
          </cell>
          <cell r="F164">
            <v>3842317.7195982798</v>
          </cell>
          <cell r="G164">
            <v>50910078.505164385</v>
          </cell>
          <cell r="H164">
            <v>128943038.85339847</v>
          </cell>
          <cell r="I164">
            <v>143829545.74688214</v>
          </cell>
          <cell r="J164">
            <v>289496838.76694077</v>
          </cell>
          <cell r="K164">
            <v>746310690.21076727</v>
          </cell>
          <cell r="L164">
            <v>614825274.87567627</v>
          </cell>
          <cell r="M164">
            <v>161881420.87641388</v>
          </cell>
          <cell r="N164">
            <v>325831242.49934149</v>
          </cell>
          <cell r="O164">
            <v>836248761.68520474</v>
          </cell>
          <cell r="P164">
            <v>688148853.484725</v>
          </cell>
          <cell r="Q164">
            <v>190114329.96867418</v>
          </cell>
          <cell r="R164">
            <v>4180382393.1927867</v>
          </cell>
        </row>
        <row r="165">
          <cell r="A165" t="str">
            <v>Option 4Non Productcash</v>
          </cell>
          <cell r="B165">
            <v>5</v>
          </cell>
          <cell r="C165" t="str">
            <v>Option 4</v>
          </cell>
          <cell r="D165" t="str">
            <v>Non Product</v>
          </cell>
          <cell r="E165" t="str">
            <v>cash</v>
          </cell>
          <cell r="F165">
            <v>16600000</v>
          </cell>
          <cell r="G165">
            <v>22248000</v>
          </cell>
          <cell r="H165">
            <v>25037240</v>
          </cell>
          <cell r="I165">
            <v>28083083.899999999</v>
          </cell>
          <cell r="J165">
            <v>29375779.941000003</v>
          </cell>
          <cell r="K165">
            <v>27358868.153480001</v>
          </cell>
          <cell r="L165">
            <v>24716882.538150299</v>
          </cell>
          <cell r="M165">
            <v>22875653.896902584</v>
          </cell>
          <cell r="N165">
            <v>23561923.513809666</v>
          </cell>
          <cell r="O165">
            <v>27008804.905265369</v>
          </cell>
          <cell r="P165">
            <v>24996844.655800674</v>
          </cell>
          <cell r="Q165">
            <v>25746749.995474696</v>
          </cell>
          <cell r="R165">
            <v>297609831.49988329</v>
          </cell>
        </row>
        <row r="166">
          <cell r="A166" t="str">
            <v>Option 4Non Productnear-cash</v>
          </cell>
          <cell r="B166">
            <v>5</v>
          </cell>
          <cell r="C166" t="str">
            <v>Option 4</v>
          </cell>
          <cell r="D166" t="str">
            <v>Non Product</v>
          </cell>
          <cell r="E166" t="str">
            <v>near-cash</v>
          </cell>
          <cell r="F166">
            <v>14500000</v>
          </cell>
          <cell r="G166">
            <v>22248000</v>
          </cell>
          <cell r="H166">
            <v>25037240</v>
          </cell>
          <cell r="I166">
            <v>25788357.199999999</v>
          </cell>
          <cell r="J166">
            <v>29375779.941000003</v>
          </cell>
          <cell r="K166">
            <v>27358868.153480001</v>
          </cell>
          <cell r="L166">
            <v>22209372.715439402</v>
          </cell>
          <cell r="M166">
            <v>22875653.896902584</v>
          </cell>
          <cell r="N166">
            <v>23561923.513809666</v>
          </cell>
          <cell r="O166">
            <v>24268781.219223954</v>
          </cell>
          <cell r="P166">
            <v>24996844.655800674</v>
          </cell>
          <cell r="Q166">
            <v>25746749.995474696</v>
          </cell>
          <cell r="R166">
            <v>287967571.29113096</v>
          </cell>
        </row>
        <row r="167">
          <cell r="A167" t="str">
            <v>Option 4Non Productnon-cash</v>
          </cell>
          <cell r="B167">
            <v>5</v>
          </cell>
          <cell r="C167" t="str">
            <v>Option 4</v>
          </cell>
          <cell r="D167" t="str">
            <v>Non Product</v>
          </cell>
          <cell r="E167" t="str">
            <v>non-cash</v>
          </cell>
          <cell r="F167">
            <v>761250</v>
          </cell>
          <cell r="G167">
            <v>758852.5</v>
          </cell>
          <cell r="H167">
            <v>755626.02500000002</v>
          </cell>
          <cell r="I167">
            <v>831838.42874999996</v>
          </cell>
          <cell r="J167">
            <v>829218.61576750013</v>
          </cell>
          <cell r="K167">
            <v>825692.95942017506</v>
          </cell>
          <cell r="L167">
            <v>908972.31073270133</v>
          </cell>
          <cell r="M167">
            <v>906109.57035177317</v>
          </cell>
          <cell r="N167">
            <v>902256.99046832975</v>
          </cell>
          <cell r="O167">
            <v>993258.58619001263</v>
          </cell>
          <cell r="P167">
            <v>990130.39248178201</v>
          </cell>
          <cell r="Q167">
            <v>985920.5744234866</v>
          </cell>
          <cell r="R167">
            <v>10449126.953585761</v>
          </cell>
        </row>
        <row r="168">
          <cell r="A168" t="str">
            <v>Option 4Non Productresource</v>
          </cell>
          <cell r="B168">
            <v>5</v>
          </cell>
          <cell r="C168" t="str">
            <v>Option 4</v>
          </cell>
          <cell r="D168" t="str">
            <v>Non Product</v>
          </cell>
          <cell r="E168" t="str">
            <v>resource</v>
          </cell>
          <cell r="F168">
            <v>15261250</v>
          </cell>
          <cell r="G168">
            <v>23006852.5</v>
          </cell>
          <cell r="H168">
            <v>25792866.024999999</v>
          </cell>
          <cell r="I168">
            <v>26620195.62875</v>
          </cell>
          <cell r="J168">
            <v>30204998.556767505</v>
          </cell>
          <cell r="K168">
            <v>28184561.112900175</v>
          </cell>
          <cell r="L168">
            <v>23118345.026172101</v>
          </cell>
          <cell r="M168">
            <v>23781763.467254356</v>
          </cell>
          <cell r="N168">
            <v>24464180.504277997</v>
          </cell>
          <cell r="O168">
            <v>25262039.805413965</v>
          </cell>
          <cell r="P168">
            <v>25986975.048282456</v>
          </cell>
          <cell r="Q168">
            <v>26732670.569898184</v>
          </cell>
          <cell r="R168">
            <v>298416698.24471676</v>
          </cell>
        </row>
        <row r="169">
          <cell r="A169" t="str">
            <v>Option 4Totalcash</v>
          </cell>
          <cell r="B169">
            <v>5</v>
          </cell>
          <cell r="C169" t="str">
            <v>Option 4</v>
          </cell>
          <cell r="D169" t="str">
            <v>Total</v>
          </cell>
          <cell r="E169" t="str">
            <v>cash</v>
          </cell>
          <cell r="F169">
            <v>451221788.55794954</v>
          </cell>
          <cell r="G169">
            <v>2256259352.891778</v>
          </cell>
          <cell r="H169">
            <v>723906251.0245378</v>
          </cell>
          <cell r="I169">
            <v>798140208.0951401</v>
          </cell>
          <cell r="J169">
            <v>623881086.23337781</v>
          </cell>
          <cell r="K169">
            <v>1703107775.0044141</v>
          </cell>
          <cell r="L169">
            <v>1826043801.3762519</v>
          </cell>
          <cell r="M169">
            <v>957623833.06461656</v>
          </cell>
          <cell r="N169">
            <v>530092843.501504</v>
          </cell>
          <cell r="O169">
            <v>1718882974.8815856</v>
          </cell>
          <cell r="P169">
            <v>1247071138.9266832</v>
          </cell>
          <cell r="Q169">
            <v>2245066005.4233694</v>
          </cell>
          <cell r="R169">
            <v>15081297058.981209</v>
          </cell>
        </row>
        <row r="170">
          <cell r="A170" t="str">
            <v>Option 4TotalVAT*</v>
          </cell>
          <cell r="B170">
            <v>5</v>
          </cell>
          <cell r="C170" t="str">
            <v>Option 4</v>
          </cell>
          <cell r="D170" t="str">
            <v>Total</v>
          </cell>
          <cell r="E170" t="str">
            <v>VAT*</v>
          </cell>
          <cell r="F170">
            <v>67203245.104375482</v>
          </cell>
          <cell r="G170">
            <v>336038627.02643514</v>
          </cell>
          <cell r="H170">
            <v>107815824.62067592</v>
          </cell>
          <cell r="I170">
            <v>118871945.88651025</v>
          </cell>
          <cell r="J170">
            <v>92918459.651779711</v>
          </cell>
          <cell r="K170">
            <v>253654349.46874261</v>
          </cell>
          <cell r="L170">
            <v>271963970.41773963</v>
          </cell>
          <cell r="M170">
            <v>142624826.2011131</v>
          </cell>
          <cell r="N170">
            <v>78949997.968309104</v>
          </cell>
          <cell r="O170">
            <v>256003847.32278943</v>
          </cell>
          <cell r="P170">
            <v>185733999.41461241</v>
          </cell>
          <cell r="Q170">
            <v>334371532.72262955</v>
          </cell>
          <cell r="R170">
            <v>2246150625.8057122</v>
          </cell>
        </row>
        <row r="171">
          <cell r="A171" t="str">
            <v>Option 4Totalcash (exc VAT)</v>
          </cell>
          <cell r="B171">
            <v>5</v>
          </cell>
          <cell r="C171" t="str">
            <v>Option 4</v>
          </cell>
          <cell r="D171" t="str">
            <v>Total</v>
          </cell>
          <cell r="E171" t="str">
            <v>cash (exc VAT)</v>
          </cell>
          <cell r="F171">
            <v>384018543.45357406</v>
          </cell>
          <cell r="G171">
            <v>1920220725.8653429</v>
          </cell>
          <cell r="H171">
            <v>616090426.40386188</v>
          </cell>
          <cell r="I171">
            <v>679268262.20862985</v>
          </cell>
          <cell r="J171">
            <v>530962626.5815981</v>
          </cell>
          <cell r="K171">
            <v>1449453425.5356715</v>
          </cell>
          <cell r="L171">
            <v>1554079830.9585123</v>
          </cell>
          <cell r="M171">
            <v>814999006.86350346</v>
          </cell>
          <cell r="N171">
            <v>451142845.5331949</v>
          </cell>
          <cell r="O171">
            <v>1462879127.5587962</v>
          </cell>
          <cell r="P171">
            <v>1061337139.5120708</v>
          </cell>
          <cell r="Q171">
            <v>1910694472.7007399</v>
          </cell>
          <cell r="R171">
            <v>12835146433.175495</v>
          </cell>
        </row>
        <row r="172">
          <cell r="A172" t="str">
            <v>Option 4Totaldiscount Factor</v>
          </cell>
          <cell r="B172">
            <v>5</v>
          </cell>
          <cell r="C172" t="str">
            <v>Option 4</v>
          </cell>
          <cell r="D172" t="str">
            <v>Total</v>
          </cell>
          <cell r="E172" t="str">
            <v>discount Factor</v>
          </cell>
          <cell r="F172">
            <v>1</v>
          </cell>
          <cell r="G172">
            <v>0.96618357487922713</v>
          </cell>
          <cell r="H172">
            <v>0.93351070036640305</v>
          </cell>
          <cell r="I172">
            <v>0.90194270566802237</v>
          </cell>
          <cell r="J172">
            <v>0.87144222769857238</v>
          </cell>
          <cell r="K172">
            <v>0.84197316685852408</v>
          </cell>
          <cell r="L172">
            <v>0.81350064430775282</v>
          </cell>
          <cell r="M172">
            <v>0.78599096068381924</v>
          </cell>
          <cell r="N172">
            <v>0.75941155621625056</v>
          </cell>
          <cell r="O172">
            <v>0.73373097218961414</v>
          </cell>
          <cell r="P172">
            <v>0.70891881370977217</v>
          </cell>
          <cell r="Q172">
            <v>0.68494571372924851</v>
          </cell>
          <cell r="R172">
            <v>10.001551036307207</v>
          </cell>
        </row>
        <row r="173">
          <cell r="A173" t="str">
            <v>Option 4TotalCash Discount</v>
          </cell>
          <cell r="B173">
            <v>5</v>
          </cell>
          <cell r="C173" t="str">
            <v>Option 4</v>
          </cell>
          <cell r="D173" t="str">
            <v>Total</v>
          </cell>
          <cell r="E173" t="str">
            <v>Cash Discount</v>
          </cell>
          <cell r="F173">
            <v>0</v>
          </cell>
          <cell r="G173">
            <v>64935000.391581506</v>
          </cell>
          <cell r="H173">
            <v>40963420.962556884</v>
          </cell>
          <cell r="I173">
            <v>66607207.91776257</v>
          </cell>
          <cell r="J173">
            <v>68259372.448645025</v>
          </cell>
          <cell r="K173">
            <v>229052534.62346625</v>
          </cell>
          <cell r="L173">
            <v>289834887.16807896</v>
          </cell>
          <cell r="M173">
            <v>174417154.50249979</v>
          </cell>
          <cell r="N173">
            <v>108539755.13100381</v>
          </cell>
          <cell r="O173">
            <v>389519403.09918612</v>
          </cell>
          <cell r="P173">
            <v>308935273.62305063</v>
          </cell>
          <cell r="Q173">
            <v>601972483.37820148</v>
          </cell>
          <cell r="R173">
            <v>2343036493.2460332</v>
          </cell>
        </row>
        <row r="174">
          <cell r="A174" t="str">
            <v>Option 4TotalDiscounted Cash</v>
          </cell>
          <cell r="B174">
            <v>5</v>
          </cell>
          <cell r="C174" t="str">
            <v>Option 4</v>
          </cell>
          <cell r="D174" t="str">
            <v>Total</v>
          </cell>
          <cell r="E174" t="str">
            <v>Discounted Cash</v>
          </cell>
          <cell r="F174">
            <v>451221788.55794954</v>
          </cell>
          <cell r="G174">
            <v>2191324352.5001965</v>
          </cell>
          <cell r="H174">
            <v>682942830.06198096</v>
          </cell>
          <cell r="I174">
            <v>731533000.17737758</v>
          </cell>
          <cell r="J174">
            <v>555621713.78473282</v>
          </cell>
          <cell r="K174">
            <v>1474055240.3809478</v>
          </cell>
          <cell r="L174">
            <v>1536208914.208173</v>
          </cell>
          <cell r="M174">
            <v>783206678.56211674</v>
          </cell>
          <cell r="N174">
            <v>421553088.37050021</v>
          </cell>
          <cell r="O174">
            <v>1329363571.7823994</v>
          </cell>
          <cell r="P174">
            <v>938135865.3036325</v>
          </cell>
          <cell r="Q174">
            <v>1643093522.0451679</v>
          </cell>
          <cell r="R174">
            <v>12738260565.735176</v>
          </cell>
        </row>
        <row r="175">
          <cell r="A175" t="str">
            <v>Option 4Totalnear-cash</v>
          </cell>
          <cell r="B175">
            <v>5</v>
          </cell>
          <cell r="C175" t="str">
            <v>Option 4</v>
          </cell>
          <cell r="D175" t="str">
            <v>Total</v>
          </cell>
          <cell r="E175" t="str">
            <v>near-cash</v>
          </cell>
          <cell r="F175">
            <v>29091774.12038704</v>
          </cell>
          <cell r="G175">
            <v>104028764.04466212</v>
          </cell>
          <cell r="H175">
            <v>214674008.69851252</v>
          </cell>
          <cell r="I175">
            <v>800510261.75121808</v>
          </cell>
          <cell r="J175">
            <v>636329236.17384553</v>
          </cell>
          <cell r="K175">
            <v>1701718077.134177</v>
          </cell>
          <cell r="L175">
            <v>1818732271.065383</v>
          </cell>
          <cell r="M175">
            <v>962774706.395082</v>
          </cell>
          <cell r="N175">
            <v>544103345.92770135</v>
          </cell>
          <cell r="O175">
            <v>1714578833.9993544</v>
          </cell>
          <cell r="P175">
            <v>1241664171.5438406</v>
          </cell>
          <cell r="Q175">
            <v>2250863358.7360024</v>
          </cell>
          <cell r="R175">
            <v>12019068809.590164</v>
          </cell>
        </row>
        <row r="176">
          <cell r="A176" t="str">
            <v>Option 4Totalnon-cash</v>
          </cell>
          <cell r="B176">
            <v>5</v>
          </cell>
          <cell r="C176" t="str">
            <v>Option 4</v>
          </cell>
          <cell r="D176" t="str">
            <v>Total</v>
          </cell>
          <cell r="E176" t="str">
            <v>non-cash</v>
          </cell>
          <cell r="F176">
            <v>10190252.893763907</v>
          </cell>
          <cell r="G176">
            <v>71275078.349506944</v>
          </cell>
          <cell r="H176">
            <v>110124156.85111246</v>
          </cell>
          <cell r="I176">
            <v>117947932.58912142</v>
          </cell>
          <cell r="J176">
            <v>120459619.84635077</v>
          </cell>
          <cell r="K176">
            <v>123567931.99362694</v>
          </cell>
          <cell r="L176">
            <v>127695416.212671</v>
          </cell>
          <cell r="M176">
            <v>132010300.12060064</v>
          </cell>
          <cell r="N176">
            <v>135547327.51932466</v>
          </cell>
          <cell r="O176">
            <v>139140729.97831565</v>
          </cell>
          <cell r="P176">
            <v>143689389.99268413</v>
          </cell>
          <cell r="Q176">
            <v>148544842.06664735</v>
          </cell>
          <cell r="R176">
            <v>1380192978.4137259</v>
          </cell>
        </row>
        <row r="177">
          <cell r="A177" t="str">
            <v>Option 4Totalresource</v>
          </cell>
          <cell r="B177">
            <v>5</v>
          </cell>
          <cell r="C177" t="str">
            <v>Option 4</v>
          </cell>
          <cell r="D177" t="str">
            <v>Total</v>
          </cell>
          <cell r="E177" t="str">
            <v>resource</v>
          </cell>
          <cell r="F177">
            <v>39282027.014150947</v>
          </cell>
          <cell r="G177">
            <v>175303842.39416906</v>
          </cell>
          <cell r="H177">
            <v>324798165.54962492</v>
          </cell>
          <cell r="I177">
            <v>918458194.34033954</v>
          </cell>
          <cell r="J177">
            <v>756788856.0201962</v>
          </cell>
          <cell r="K177">
            <v>1825286009.1278038</v>
          </cell>
          <cell r="L177">
            <v>1946427687.2780542</v>
          </cell>
          <cell r="M177">
            <v>1094785006.5156827</v>
          </cell>
          <cell r="N177">
            <v>679650673.4470259</v>
          </cell>
          <cell r="O177">
            <v>1853719563.97767</v>
          </cell>
          <cell r="P177">
            <v>1385353561.536525</v>
          </cell>
          <cell r="Q177">
            <v>2399408200.80265</v>
          </cell>
          <cell r="R177">
            <v>13399261788.003893</v>
          </cell>
        </row>
        <row r="178">
          <cell r="A178" t="str">
            <v>Option 4TotalCapital DEL (Credit)</v>
          </cell>
          <cell r="B178">
            <v>5</v>
          </cell>
          <cell r="C178" t="str">
            <v>Option 4</v>
          </cell>
          <cell r="D178" t="str">
            <v>Total</v>
          </cell>
          <cell r="E178" t="str">
            <v>Capital DEL (Credit)</v>
          </cell>
          <cell r="F178">
            <v>141235.59631249998</v>
          </cell>
          <cell r="G178">
            <v>2991850.8134375</v>
          </cell>
          <cell r="H178">
            <v>79531951.402875006</v>
          </cell>
          <cell r="I178">
            <v>644673337.66087496</v>
          </cell>
          <cell r="J178">
            <v>447142909.7428751</v>
          </cell>
          <cell r="K178">
            <v>1386431383.6583753</v>
          </cell>
          <cell r="L178">
            <v>1410581725.520375</v>
          </cell>
          <cell r="M178">
            <v>714166056.31087494</v>
          </cell>
          <cell r="N178">
            <v>319167084.11787504</v>
          </cell>
          <cell r="O178">
            <v>1238455123.0608749</v>
          </cell>
          <cell r="P178">
            <v>814146075.31537497</v>
          </cell>
          <cell r="Q178">
            <v>1553392665.1133752</v>
          </cell>
          <cell r="R178">
            <v>8610821398.3135014</v>
          </cell>
        </row>
        <row r="179">
          <cell r="A179" t="str">
            <v>Option 4TotalCapital DEL (Debit)</v>
          </cell>
          <cell r="B179">
            <v>5</v>
          </cell>
          <cell r="C179" t="str">
            <v>Option 4</v>
          </cell>
          <cell r="D179" t="str">
            <v>Total</v>
          </cell>
          <cell r="E179" t="str">
            <v>Capital DEL (Debit)</v>
          </cell>
          <cell r="F179">
            <v>422271250.03387505</v>
          </cell>
          <cell r="G179">
            <v>2106971705.5193753</v>
          </cell>
          <cell r="H179">
            <v>566318979.37537503</v>
          </cell>
          <cell r="I179">
            <v>642247154.765625</v>
          </cell>
          <cell r="J179">
            <v>435136345.51037502</v>
          </cell>
          <cell r="K179">
            <v>1387968200.7631252</v>
          </cell>
          <cell r="L179">
            <v>1417651561.2878749</v>
          </cell>
          <cell r="M179">
            <v>709639873.41562498</v>
          </cell>
          <cell r="N179">
            <v>307160519.88537502</v>
          </cell>
          <cell r="O179">
            <v>1242091940.1656251</v>
          </cell>
          <cell r="P179">
            <v>819115911.08287501</v>
          </cell>
          <cell r="Q179">
            <v>1548866482.2181251</v>
          </cell>
          <cell r="R179">
            <v>11605439924.023249</v>
          </cell>
        </row>
      </sheetData>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Page 1"/>
      <sheetName val="Page 2"/>
      <sheetName val="Page 3"/>
      <sheetName val="Page 4"/>
      <sheetName val="Page 5"/>
      <sheetName val="Page 6"/>
      <sheetName val="Page 7"/>
      <sheetName val="Page 8"/>
      <sheetName val="Page 9"/>
      <sheetName val="Page 10"/>
      <sheetName val="Page 11"/>
      <sheetName val="Page 12"/>
      <sheetName val="Page 13"/>
      <sheetName val="Page 14"/>
      <sheetName val="Page 15"/>
      <sheetName val="Page 16"/>
      <sheetName val="Page 17"/>
      <sheetName val="Page 18"/>
      <sheetName val="Page 19"/>
      <sheetName val="Page 20"/>
      <sheetName val="Page 21"/>
      <sheetName val="Page 22"/>
      <sheetName val="Page 23"/>
      <sheetName val="Page 24"/>
      <sheetName val="Page 25"/>
      <sheetName val="Page 26"/>
      <sheetName val="Page 27"/>
      <sheetName val="Page 28"/>
      <sheetName val="Page 29"/>
      <sheetName val="Page 30"/>
      <sheetName val="Page 31"/>
      <sheetName val="Page 32"/>
      <sheetName val="Page 33"/>
      <sheetName val="Page 34"/>
      <sheetName val="Page 35"/>
      <sheetName val="Page 36"/>
      <sheetName val="Page 37"/>
      <sheetName val="Page 38"/>
      <sheetName val="Page 39"/>
      <sheetName val="Adjustments"/>
      <sheetName val="DrCr Elimination"/>
      <sheetName val="Expenditure"/>
      <sheetName val="Income"/>
      <sheetName val="Introduc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Key Messages"/>
      <sheetName val="SHA_lookup_table"/>
      <sheetName val="Update"/>
      <sheetName val="TLAssign"/>
      <sheetName val="CommentClose"/>
      <sheetName val="DataIn"/>
      <sheetName val="TrajIn"/>
      <sheetName val="Org_Lookup_Table"/>
      <sheetName val="KeyPrioritiesTimeseries"/>
      <sheetName val="KeyPrioritiesOrgComparison"/>
      <sheetName val="AmbFeeder"/>
      <sheetName val="Months"/>
      <sheetName val="Mar06"/>
      <sheetName val="Apr06"/>
      <sheetName val="May06"/>
      <sheetName val="Jun06"/>
      <sheetName val="Jul06"/>
      <sheetName val="Aug06"/>
      <sheetName val="Sep06"/>
      <sheetName val="Oct06"/>
      <sheetName val="Nov06"/>
      <sheetName val="Dec06"/>
      <sheetName val="Jan07"/>
      <sheetName val="Feb07"/>
      <sheetName val="Mar07"/>
      <sheetName val="Introduction"/>
      <sheetName val="Interactive inputs &amp; results"/>
      <sheetName val="Scenario Data"/>
    </sheetNames>
    <sheetDataSet>
      <sheetData sheetId="0"/>
      <sheetData sheetId="1"/>
      <sheetData sheetId="2"/>
      <sheetData sheetId="3"/>
      <sheetData sheetId="4"/>
      <sheetData sheetId="5"/>
      <sheetData sheetId="6"/>
      <sheetData sheetId="7"/>
      <sheetData sheetId="8" refreshError="1">
        <row r="1">
          <cell r="C1" t="str">
            <v>Organisation</v>
          </cell>
        </row>
        <row r="5">
          <cell r="O5">
            <v>1</v>
          </cell>
          <cell r="P5">
            <v>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figures"/>
      <sheetName val="changes against budgets"/>
      <sheetName val="Org_Lookup_Table"/>
      <sheetName val="Estates Bids"/>
    </sheetNames>
    <sheetDataSet>
      <sheetData sheetId="0"/>
      <sheetData sheetId="1" refreshError="1"/>
      <sheetData sheetId="2" refreshError="1"/>
      <sheetData sheetId="3"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rep"/>
      <sheetName val="changes against budgets"/>
      <sheetName val="previous sheets combined"/>
      <sheetName val="14 Sep figures"/>
      <sheetName val="28 Sep figures"/>
      <sheetName val="1 Oct figures"/>
      <sheetName val="12 Oct MS(H) plans"/>
      <sheetName val="9 November position"/>
      <sheetName val="23 December position"/>
      <sheetName val="Service totals for future years"/>
      <sheetName val="PF Inflation"/>
      <sheetName val="IF inflation"/>
      <sheetName val="Sheet3"/>
      <sheetName val="Source figures"/>
      <sheetName val="Data Ran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anges FY '03 Plan"/>
      <sheetName val="Scenarios"/>
      <sheetName val="INPUT"/>
      <sheetName val="Rate Card"/>
      <sheetName val="Summary"/>
      <sheetName val="Detail Plan"/>
      <sheetName val="Calendar year Summary Plan  (3)"/>
      <sheetName val="Inflators"/>
      <sheetName val="BP Assumptions"/>
      <sheetName val="Assumption Inputs"/>
      <sheetName val="Calendar year Sum Plan (by ind)"/>
      <sheetName val="Calendar year Summary Plan"/>
      <sheetName val="Calendar year Summary Plan (2)"/>
      <sheetName val="Calendar year Sum Plan (BY Hour"/>
      <sheetName val="Sheet1"/>
      <sheetName val="Business Practises Personnel"/>
      <sheetName val="Graph Data"/>
      <sheetName val="Headcount &amp; Payroll"/>
      <sheetName val="Recruiting &amp; Training"/>
      <sheetName val="Business Practises Recruitment"/>
      <sheetName val="People Costs"/>
      <sheetName val="GSS Costs"/>
      <sheetName val="Facility Costs"/>
      <sheetName val="Control"/>
      <sheetName val="SENSITIVITY"/>
      <sheetName val="GSS"/>
      <sheetName val="ice allocation"/>
      <sheetName val="Accenture P&amp;L"/>
      <sheetName val="Net W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04"/>
      <sheetName val="6.2 LDP Efficiency"/>
      <sheetName val="changes against budgets"/>
    </sheetNames>
    <sheetDataSet>
      <sheetData sheetId="0" refreshError="1"/>
      <sheetData sheetId="1" refreshError="1"/>
      <sheetData sheetId="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Vista SHA-PCT Ini"/>
      <sheetName val="Vista SHA-PCT CB 1"/>
      <sheetName val="Vista SHA-PCT CB 2"/>
      <sheetName val="Vista SHA-PCT IATS"/>
      <sheetName val="Vista Trust"/>
      <sheetName val="Vista All England 1"/>
      <sheetName val="Vista All England 2"/>
      <sheetName val="SHA_FIMS_Report"/>
      <sheetName val="info"/>
      <sheetName val="T04"/>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rnett allocations (2)"/>
      <sheetName val="Intro"/>
      <sheetName val="Data Range"/>
    </sheetNames>
    <sheetDataSet>
      <sheetData sheetId="0"/>
      <sheetData sheetId="1" refreshError="1"/>
      <sheetData sheetId="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 Header"/>
      <sheetName val="NHS Allocs"/>
      <sheetName val="Refs"/>
      <sheetName val="Accrual GL Journal Entries"/>
      <sheetName val="Cash GL Journal Entries"/>
      <sheetName val="Disclosure Amendments"/>
    </sheetNames>
    <sheetDataSet>
      <sheetData sheetId="0" refreshError="1"/>
      <sheetData sheetId="1"/>
      <sheetData sheetId="2" refreshError="1"/>
      <sheetData sheetId="3"/>
      <sheetData sheetId="4"/>
      <sheetData sheetId="5"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4.1"/>
      <sheetName val="Table 4.2_4.3"/>
      <sheetName val="Table 4.4"/>
      <sheetName val="Table 4.5"/>
      <sheetName val="Table 4.6"/>
      <sheetName val="Table 4.7"/>
      <sheetName val="Table 4.8"/>
      <sheetName val="Table 4.9"/>
      <sheetName val="Table 4.10"/>
      <sheetName val="Table 4.11"/>
      <sheetName val="Table 4.12"/>
      <sheetName val="Table 4.13"/>
      <sheetName val="Table 4.14"/>
      <sheetName val="Table 4.15"/>
      <sheetName val="Table 4.16"/>
      <sheetName val="Table 4.17"/>
      <sheetName val="Table 4.18"/>
      <sheetName val="Table 4.19"/>
      <sheetName val="Table 4.20"/>
      <sheetName val="Table 4.21"/>
      <sheetName val="Table 4.22"/>
      <sheetName val="Table 4.23"/>
      <sheetName val="Table 4.24"/>
      <sheetName val="Table 4.25"/>
      <sheetName val="Table 4.26"/>
      <sheetName val="Global"/>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wallpaper"/>
      <sheetName val="Resource and cash summary"/>
      <sheetName val="App C revenue"/>
      <sheetName val="APP C capital"/>
      <sheetName val="App C cash"/>
      <sheetName val="Debtor &amp; creditor adj"/>
      <sheetName val="Transfers pending"/>
      <sheetName val="Capital DEL &amp; AME voted &amp; NON V"/>
      <sheetName val="Resource DEL &amp; AME vote &amp; NON V"/>
      <sheetName val="Capital budget DEL &amp; AME"/>
      <sheetName val="Resource budget DEL &amp; AME"/>
      <sheetName val="Global"/>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Data"/>
      <sheetName val="Management practices"/>
      <sheetName val="Guidance"/>
      <sheetName val="Comments"/>
    </sheetNames>
    <sheetDataSet>
      <sheetData sheetId="0"/>
      <sheetData sheetId="1"/>
      <sheetData sheetId="2">
        <row r="109">
          <cell r="D109" t="str">
            <v>No</v>
          </cell>
        </row>
        <row r="110">
          <cell r="D110" t="str">
            <v>Yes</v>
          </cell>
        </row>
      </sheetData>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Report"/>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B9"/>
  <sheetViews>
    <sheetView tabSelected="1" workbookViewId="0">
      <selection activeCell="B11" sqref="B11"/>
    </sheetView>
  </sheetViews>
  <sheetFormatPr defaultColWidth="9.140625" defaultRowHeight="12.75" x14ac:dyDescent="0.2"/>
  <cols>
    <col min="1" max="1" width="4.7109375" customWidth="1"/>
  </cols>
  <sheetData>
    <row r="9" spans="2:2" ht="15" x14ac:dyDescent="0.25">
      <c r="B9" s="1452" t="s">
        <v>14104</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39997558519241921"/>
  </sheetPr>
  <dimension ref="A1:R14"/>
  <sheetViews>
    <sheetView workbookViewId="0"/>
  </sheetViews>
  <sheetFormatPr defaultRowHeight="12.75" x14ac:dyDescent="0.2"/>
  <cols>
    <col min="1" max="1" width="8.140625" customWidth="1"/>
    <col min="2" max="2" width="33.28515625" customWidth="1"/>
    <col min="3" max="6" width="11.42578125" customWidth="1"/>
    <col min="7" max="7" width="12.5703125" customWidth="1"/>
    <col min="8" max="9" width="11.42578125" customWidth="1"/>
    <col min="10" max="10" width="12.5703125" customWidth="1"/>
    <col min="11" max="12" width="11.42578125" customWidth="1"/>
    <col min="13" max="13" width="11.5703125" customWidth="1"/>
    <col min="14" max="14" width="11.42578125" customWidth="1"/>
    <col min="15" max="15" width="8.85546875" customWidth="1"/>
    <col min="16" max="20" width="15.28515625" customWidth="1"/>
    <col min="21" max="21" width="0.7109375" customWidth="1"/>
    <col min="22" max="25" width="15.28515625" customWidth="1"/>
    <col min="26" max="26" width="0.7109375" customWidth="1"/>
    <col min="27" max="27" width="18" customWidth="1"/>
    <col min="28" max="28" width="0.7109375" customWidth="1"/>
    <col min="29" max="29" width="18" customWidth="1"/>
    <col min="31" max="31" width="14.28515625" customWidth="1"/>
    <col min="32" max="32" width="11.85546875" customWidth="1"/>
    <col min="33" max="33" width="22.42578125" customWidth="1"/>
    <col min="34" max="34" width="13.7109375" customWidth="1"/>
    <col min="35" max="35" width="1.140625" customWidth="1"/>
    <col min="36" max="36" width="14.85546875" customWidth="1"/>
    <col min="37" max="37" width="1.140625" customWidth="1"/>
    <col min="38" max="38" width="14.85546875" customWidth="1"/>
    <col min="39" max="39" width="1.140625" customWidth="1"/>
    <col min="40" max="40" width="14.85546875" customWidth="1"/>
    <col min="41" max="41" width="1.140625" customWidth="1"/>
    <col min="42" max="42" width="14.85546875" customWidth="1"/>
    <col min="43" max="43" width="1.140625" customWidth="1"/>
    <col min="44" max="44" width="14.85546875" customWidth="1"/>
    <col min="45" max="45" width="1.140625" customWidth="1"/>
    <col min="46" max="46" width="14.85546875" customWidth="1"/>
    <col min="47" max="47" width="1.140625" customWidth="1"/>
    <col min="48" max="48" width="14.85546875" customWidth="1"/>
  </cols>
  <sheetData>
    <row r="1" spans="1:18" ht="18" x14ac:dyDescent="0.25">
      <c r="A1" s="443" t="s">
        <v>2972</v>
      </c>
    </row>
    <row r="3" spans="1:18" ht="13.5" thickBot="1" x14ac:dyDescent="0.25"/>
    <row r="4" spans="1:18" ht="36" x14ac:dyDescent="0.2">
      <c r="A4" s="515" t="s">
        <v>742</v>
      </c>
      <c r="B4" s="515" t="s">
        <v>17</v>
      </c>
      <c r="C4" s="515" t="s">
        <v>11268</v>
      </c>
      <c r="D4" s="15"/>
      <c r="E4" s="15"/>
      <c r="F4" s="15"/>
      <c r="G4" s="15"/>
      <c r="H4" s="15"/>
      <c r="I4" s="15"/>
    </row>
    <row r="5" spans="1:18" ht="36.75" thickBot="1" x14ac:dyDescent="0.25">
      <c r="A5" s="1194" t="s">
        <v>11269</v>
      </c>
      <c r="B5" s="514" t="s">
        <v>741</v>
      </c>
      <c r="C5" s="1194" t="s">
        <v>11269</v>
      </c>
      <c r="D5" s="15"/>
      <c r="E5" s="15"/>
      <c r="F5" s="513"/>
      <c r="G5" s="15"/>
      <c r="H5" s="513"/>
      <c r="I5" s="15"/>
    </row>
    <row r="6" spans="1:18" x14ac:dyDescent="0.2">
      <c r="A6" s="15"/>
      <c r="B6" s="15"/>
      <c r="C6" s="15"/>
      <c r="D6" s="15"/>
      <c r="E6" s="15"/>
      <c r="F6" s="15"/>
      <c r="G6" s="15"/>
      <c r="H6" s="15"/>
      <c r="I6" s="15"/>
    </row>
    <row r="7" spans="1:18" ht="13.5" thickBot="1" x14ac:dyDescent="0.25">
      <c r="A7" s="15"/>
      <c r="B7" s="15"/>
      <c r="C7" s="15"/>
      <c r="D7" s="15"/>
      <c r="E7" s="15"/>
      <c r="F7" s="15"/>
      <c r="G7" s="15"/>
      <c r="H7" s="15"/>
      <c r="I7" s="15"/>
    </row>
    <row r="8" spans="1:18" ht="60.75" thickBot="1" x14ac:dyDescent="0.25">
      <c r="A8" s="512" t="s">
        <v>11</v>
      </c>
      <c r="B8" s="512" t="s">
        <v>10</v>
      </c>
      <c r="C8" s="38" t="s">
        <v>204</v>
      </c>
      <c r="D8" s="511" t="s">
        <v>2934</v>
      </c>
      <c r="E8" s="511" t="s">
        <v>2935</v>
      </c>
      <c r="F8" s="625" t="s">
        <v>740</v>
      </c>
      <c r="G8" s="625" t="s">
        <v>739</v>
      </c>
      <c r="H8" s="511" t="s">
        <v>696</v>
      </c>
      <c r="I8" s="511" t="s">
        <v>738</v>
      </c>
      <c r="J8" s="510" t="s">
        <v>641</v>
      </c>
      <c r="K8" s="288" t="s">
        <v>2969</v>
      </c>
      <c r="L8" s="510" t="s">
        <v>2940</v>
      </c>
      <c r="M8" s="510" t="s">
        <v>2939</v>
      </c>
      <c r="N8" s="510" t="s">
        <v>2941</v>
      </c>
      <c r="P8" s="1192" t="s">
        <v>2951</v>
      </c>
      <c r="Q8" s="510" t="s">
        <v>526</v>
      </c>
    </row>
    <row r="9" spans="1:18" ht="23.25" thickBot="1" x14ac:dyDescent="0.25">
      <c r="A9" s="139" t="s">
        <v>201</v>
      </c>
      <c r="B9" s="138" t="s">
        <v>200</v>
      </c>
      <c r="C9" s="137" t="s">
        <v>199</v>
      </c>
      <c r="D9" s="508">
        <f>VLOOKUP(A9,'APROC data for BPT'!A:P,2,FALSE)</f>
        <v>1088.6461499779407</v>
      </c>
      <c r="E9" s="508">
        <f>VLOOKUP(A9,'APROC data for BPT'!A:P,4,FALSE)</f>
        <v>1088.6461499779407</v>
      </c>
      <c r="F9" s="660">
        <f>VLOOKUP(A9,'APROC data for BPT'!A:P,8,FALSE)</f>
        <v>843</v>
      </c>
      <c r="G9" s="660">
        <f>VLOOKUP(A9,'APROC data for BPT'!A:P,9,FALSE)+VLOOKUP(A9,'APROC data for BPT'!A:P,10,FALSE)</f>
        <v>17557</v>
      </c>
      <c r="H9" s="508">
        <f>SUMPRODUCT(F9:G9,D9:E9)</f>
        <v>20031089.159594107</v>
      </c>
      <c r="I9" s="508">
        <f>H9/SUM(F9:G9)</f>
        <v>1088.6461499779407</v>
      </c>
      <c r="J9" s="1197">
        <v>0.1</v>
      </c>
      <c r="K9" s="1148">
        <f>J9*I9</f>
        <v>108.86461499779408</v>
      </c>
      <c r="L9" s="506">
        <f>I9+K9</f>
        <v>1197.5107649757347</v>
      </c>
      <c r="M9" s="1196">
        <f>F9/SUM(F9:G9)</f>
        <v>4.5815217391304348E-2</v>
      </c>
      <c r="N9" s="505">
        <f>(I9-M9*L9)/(1-M9)</f>
        <v>1083.4190114894095</v>
      </c>
      <c r="P9" s="1193">
        <f>F9/(SUM(F9:G9))</f>
        <v>4.5815217391304348E-2</v>
      </c>
      <c r="Q9" s="517">
        <f>N9*(1-M9)+L9*M9-I9</f>
        <v>0</v>
      </c>
    </row>
    <row r="10" spans="1:18" ht="23.25" thickBot="1" x14ac:dyDescent="0.25">
      <c r="A10" s="66" t="str">
        <f>'Currency design BPT HRGs'!C88</f>
        <v>MA31Z</v>
      </c>
      <c r="B10" s="66" t="str">
        <f>'Currency design BPT HRGs'!D88</f>
        <v>Diagnostic Hysteroscopy</v>
      </c>
      <c r="C10" s="684" t="str">
        <f>'Currency design BPT HRGs'!B88</f>
        <v>Diagnostic Hysteroscopy</v>
      </c>
      <c r="D10" s="508">
        <f>VLOOKUP(A10,'APROC data for BPT'!A:P,2,FALSE)</f>
        <v>164.33680013192594</v>
      </c>
      <c r="E10" s="508">
        <f>VLOOKUP(A10,'APROC data for BPT'!A:P,4,FALSE)</f>
        <v>738.28295525137833</v>
      </c>
      <c r="F10" s="660">
        <f>VLOOKUP(A10,'APROC data for BPT'!A:P,8,FALSE)</f>
        <v>16429</v>
      </c>
      <c r="G10" s="660">
        <f>VLOOKUP(A10,'APROC data for BPT'!A:P,9,FALSE)+VLOOKUP(A10,'APROC data for BPT'!A:P,10,FALSE)</f>
        <v>9457</v>
      </c>
      <c r="H10" s="508">
        <f>SUMPRODUCT(F10:G10,D10:E10)</f>
        <v>9681831.1971796975</v>
      </c>
      <c r="I10" s="508">
        <f>H10/SUM(F10:G10)</f>
        <v>374.01804825696121</v>
      </c>
      <c r="J10" s="1197">
        <v>0.1</v>
      </c>
      <c r="K10" s="1148">
        <f t="shared" ref="K10:K13" si="0">J10*I10</f>
        <v>37.401804825696125</v>
      </c>
      <c r="L10" s="506">
        <f t="shared" ref="L10:L13" si="1">I10+K10</f>
        <v>411.41985308265731</v>
      </c>
      <c r="M10" s="1195">
        <v>0.7</v>
      </c>
      <c r="N10" s="505">
        <f>(I10-M10*L10)/(1-M10)</f>
        <v>286.74717033033704</v>
      </c>
      <c r="P10" s="1193">
        <f t="shared" ref="P10:P13" si="2">F10/(SUM(F10:G10))</f>
        <v>0.63466738777717691</v>
      </c>
      <c r="Q10" s="517">
        <f>N10*(1-M10)+L10*M10-I10</f>
        <v>0</v>
      </c>
    </row>
    <row r="11" spans="1:18" ht="23.25" thickBot="1" x14ac:dyDescent="0.25">
      <c r="A11" s="66" t="str">
        <f>'Currency design BPT HRGs'!C89</f>
        <v>MA32Z</v>
      </c>
      <c r="B11" s="66" t="str">
        <f>'Currency design BPT HRGs'!D89</f>
        <v>Diagnostic Hysteroscopy with Biopsy</v>
      </c>
      <c r="C11" s="684" t="str">
        <f>'Currency design BPT HRGs'!B89</f>
        <v>Diagnostic Hysteroscopy</v>
      </c>
      <c r="D11" s="508">
        <f>VLOOKUP(A11,'APROC data for BPT'!A:P,2,FALSE)</f>
        <v>179.2975816159412</v>
      </c>
      <c r="E11" s="508">
        <f>VLOOKUP(A11,'APROC data for BPT'!A:P,4,FALSE)</f>
        <v>793.52796434365723</v>
      </c>
      <c r="F11" s="660">
        <f>VLOOKUP(A11,'APROC data for BPT'!A:P,8,FALSE)</f>
        <v>34490</v>
      </c>
      <c r="G11" s="660">
        <f>VLOOKUP(A11,'APROC data for BPT'!A:P,9,FALSE)+VLOOKUP(A11,'APROC data for BPT'!A:P,10,FALSE)</f>
        <v>25604</v>
      </c>
      <c r="H11" s="508">
        <f>SUMPRODUCT(F11:G11,D11:E11)</f>
        <v>26501463.588988811</v>
      </c>
      <c r="I11" s="508">
        <f>H11/SUM(F11:G11)</f>
        <v>441.0001595664927</v>
      </c>
      <c r="J11" s="1197">
        <v>0.1</v>
      </c>
      <c r="K11" s="1148">
        <f t="shared" si="0"/>
        <v>44.100015956649273</v>
      </c>
      <c r="L11" s="506">
        <f t="shared" si="1"/>
        <v>485.10017552314196</v>
      </c>
      <c r="M11" s="1195">
        <v>0.7</v>
      </c>
      <c r="N11" s="505">
        <f>(I11-M11*L11)/(1-M11)</f>
        <v>338.10012233431104</v>
      </c>
      <c r="P11" s="1193">
        <f t="shared" si="2"/>
        <v>0.57393416980064571</v>
      </c>
      <c r="Q11" s="517">
        <f>N11*(1-M11)+L11*M11-I11</f>
        <v>0</v>
      </c>
    </row>
    <row r="12" spans="1:18" ht="13.5" thickBot="1" x14ac:dyDescent="0.25">
      <c r="A12" s="60" t="s">
        <v>196</v>
      </c>
      <c r="B12" s="132" t="s">
        <v>195</v>
      </c>
      <c r="C12" s="1657" t="s">
        <v>194</v>
      </c>
      <c r="D12" s="508">
        <f>VLOOKUP(A12,'APROC data for BPT'!A:P,2,FALSE)</f>
        <v>110.02022940716256</v>
      </c>
      <c r="E12" s="508">
        <f>VLOOKUP(A12,'APROC data for BPT'!A:P,4,FALSE)</f>
        <v>799.2610491715493</v>
      </c>
      <c r="F12" s="660">
        <f>VLOOKUP(A12,'APROC data for BPT'!A:P,8,FALSE)</f>
        <v>6516</v>
      </c>
      <c r="G12" s="660">
        <f>VLOOKUP(A12,'APROC data for BPT'!A:P,9,FALSE)+VLOOKUP(A12,'APROC data for BPT'!A:P,10,FALSE)</f>
        <v>39169</v>
      </c>
      <c r="H12" s="508">
        <f>SUMPRODUCT(F12:G12,D12:E12)</f>
        <v>32023147.849817485</v>
      </c>
      <c r="I12" s="508">
        <f>H12/SUM(F12:G12)</f>
        <v>700.955408773503</v>
      </c>
      <c r="J12" s="1197">
        <v>0.1</v>
      </c>
      <c r="K12" s="1148">
        <f t="shared" si="0"/>
        <v>70.095540877350302</v>
      </c>
      <c r="L12" s="506">
        <f>I12+K12</f>
        <v>771.05094965085334</v>
      </c>
      <c r="M12" s="1195">
        <v>0.5</v>
      </c>
      <c r="N12" s="505">
        <f>(I12-M12*L12)/(1-M12)</f>
        <v>630.85986789615265</v>
      </c>
      <c r="P12" s="1193">
        <f t="shared" si="2"/>
        <v>0.14262887162088211</v>
      </c>
      <c r="Q12" s="517">
        <f>N12*(1-M12)+L12*M12-I12</f>
        <v>0</v>
      </c>
    </row>
    <row r="13" spans="1:18" ht="13.5" thickBot="1" x14ac:dyDescent="0.25">
      <c r="A13" s="50" t="s">
        <v>193</v>
      </c>
      <c r="B13" s="129" t="s">
        <v>192</v>
      </c>
      <c r="C13" s="1658"/>
      <c r="D13" s="508">
        <f>VLOOKUP(A13,'APROC data for BPT'!A:P,2,FALSE)</f>
        <v>142.27471434055417</v>
      </c>
      <c r="E13" s="508">
        <f>VLOOKUP(A13,'APROC data for BPT'!A:P,4,FALSE)</f>
        <v>364.35775853811458</v>
      </c>
      <c r="F13" s="660">
        <f>VLOOKUP(A13,'APROC data for BPT'!A:P,8,FALSE)</f>
        <v>182289</v>
      </c>
      <c r="G13" s="660">
        <f>VLOOKUP(A13,'APROC data for BPT'!A:P,9,FALSE)+VLOOKUP(A13,'APROC data for BPT'!A:P,10,FALSE)</f>
        <v>158230</v>
      </c>
      <c r="H13" s="508">
        <f>SUMPRODUCT(F13:G13,D13:E13)</f>
        <v>83587443.535911143</v>
      </c>
      <c r="I13" s="508">
        <f>H13/SUM(F13:G13)</f>
        <v>245.47071833263678</v>
      </c>
      <c r="J13" s="1197">
        <v>0.1</v>
      </c>
      <c r="K13" s="1148">
        <f t="shared" si="0"/>
        <v>24.547071833263679</v>
      </c>
      <c r="L13" s="506">
        <f t="shared" si="1"/>
        <v>270.01779016590046</v>
      </c>
      <c r="M13" s="1195">
        <v>0.5</v>
      </c>
      <c r="N13" s="505">
        <f>(I13-M13*L13)/(1-M13)</f>
        <v>220.92364649937309</v>
      </c>
      <c r="P13" s="1193">
        <f t="shared" si="2"/>
        <v>0.5353269567924257</v>
      </c>
      <c r="Q13" s="517">
        <f>N13*(1-M13)+L13*M13-I13</f>
        <v>0</v>
      </c>
    </row>
    <row r="14" spans="1:18" x14ac:dyDescent="0.2">
      <c r="R14" s="278"/>
    </row>
  </sheetData>
  <mergeCells count="1">
    <mergeCell ref="C12:C13"/>
  </mergeCells>
  <conditionalFormatting sqref="A9:C11">
    <cfRule type="expression" dxfId="13" priority="1">
      <formula>AND(LEFT($A9,1)&lt;&gt;"H",$T9="HRG")</formula>
    </cfRule>
    <cfRule type="expression" dxfId="12" priority="2">
      <formula>LEFT($A9,1)="H"</formula>
    </cfRule>
  </conditionalFormatting>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9" tint="0.39997558519241921"/>
  </sheetPr>
  <dimension ref="A1:H29"/>
  <sheetViews>
    <sheetView workbookViewId="0"/>
  </sheetViews>
  <sheetFormatPr defaultRowHeight="12.75" x14ac:dyDescent="0.2"/>
  <cols>
    <col min="2" max="4" width="19.7109375" customWidth="1"/>
    <col min="5" max="7" width="15.140625" customWidth="1"/>
    <col min="10" max="10" width="24.140625" customWidth="1"/>
    <col min="11" max="11" width="12.5703125" customWidth="1"/>
    <col min="12" max="12" width="15.28515625" customWidth="1"/>
    <col min="13" max="13" width="13.7109375" customWidth="1"/>
  </cols>
  <sheetData>
    <row r="1" spans="1:8" x14ac:dyDescent="0.2">
      <c r="A1" s="30">
        <v>12</v>
      </c>
      <c r="B1" s="119" t="s">
        <v>188</v>
      </c>
      <c r="C1" s="119"/>
      <c r="D1" s="685"/>
      <c r="E1" s="11"/>
      <c r="F1" s="11"/>
      <c r="G1" s="685"/>
      <c r="H1" s="683"/>
    </row>
    <row r="2" spans="1:8" x14ac:dyDescent="0.2">
      <c r="A2" s="30"/>
      <c r="B2" s="119"/>
      <c r="C2" s="119"/>
      <c r="D2" s="913"/>
      <c r="E2" s="11"/>
      <c r="F2" s="11"/>
      <c r="G2" s="913"/>
      <c r="H2" s="912"/>
    </row>
    <row r="3" spans="1:8" x14ac:dyDescent="0.2">
      <c r="B3" s="108" t="s">
        <v>187</v>
      </c>
      <c r="C3" s="914"/>
      <c r="D3" s="914"/>
      <c r="E3" s="914"/>
      <c r="F3" s="914"/>
      <c r="G3" s="914"/>
      <c r="H3" s="914"/>
    </row>
    <row r="4" spans="1:8" x14ac:dyDescent="0.2">
      <c r="B4" s="11" t="s">
        <v>186</v>
      </c>
      <c r="C4" s="913"/>
      <c r="D4" s="913"/>
      <c r="E4" s="913"/>
      <c r="F4" s="913"/>
      <c r="G4" s="913"/>
      <c r="H4" s="913"/>
    </row>
    <row r="5" spans="1:8" ht="13.5" thickBot="1" x14ac:dyDescent="0.25">
      <c r="A5" s="654" t="s">
        <v>686</v>
      </c>
    </row>
    <row r="6" spans="1:8" ht="13.5" thickBot="1" x14ac:dyDescent="0.25">
      <c r="A6" s="652"/>
      <c r="B6" s="652"/>
      <c r="C6" s="1659" t="s">
        <v>736</v>
      </c>
      <c r="D6" s="1660"/>
      <c r="E6" s="1660"/>
      <c r="F6" s="1661"/>
    </row>
    <row r="7" spans="1:8" ht="45.75" thickBot="1" x14ac:dyDescent="0.25">
      <c r="A7" s="651" t="s">
        <v>735</v>
      </c>
      <c r="B7" s="649" t="s">
        <v>19</v>
      </c>
      <c r="C7" s="650" t="s">
        <v>185</v>
      </c>
      <c r="D7" s="649" t="s">
        <v>184</v>
      </c>
      <c r="E7" s="650" t="s">
        <v>185</v>
      </c>
      <c r="F7" s="649" t="s">
        <v>184</v>
      </c>
    </row>
    <row r="8" spans="1:8" ht="13.5" thickBot="1" x14ac:dyDescent="0.25">
      <c r="A8" s="659"/>
      <c r="B8" s="658"/>
      <c r="C8" s="657" t="s">
        <v>737</v>
      </c>
      <c r="D8" s="657" t="s">
        <v>737</v>
      </c>
      <c r="E8" s="656" t="s">
        <v>546</v>
      </c>
      <c r="F8" s="649" t="s">
        <v>546</v>
      </c>
    </row>
    <row r="9" spans="1:8" ht="13.5" thickBot="1" x14ac:dyDescent="0.25">
      <c r="A9" s="653">
        <v>223</v>
      </c>
      <c r="B9" s="642" t="str">
        <f>VLOOKUP($A9,'OPATT data for BPT'!A:J,2,FALSE)</f>
        <v>Paediatric Epilepsy</v>
      </c>
      <c r="C9" s="895">
        <f>E16</f>
        <v>131.77131952331911</v>
      </c>
      <c r="D9" s="895">
        <f>F16</f>
        <v>150.83140715451509</v>
      </c>
      <c r="E9" s="895">
        <f>E29</f>
        <v>132.63920914646985</v>
      </c>
      <c r="F9" s="896">
        <f>E29</f>
        <v>132.63920914646985</v>
      </c>
    </row>
    <row r="10" spans="1:8" x14ac:dyDescent="0.2">
      <c r="B10" s="655"/>
    </row>
    <row r="11" spans="1:8" x14ac:dyDescent="0.2">
      <c r="A11" s="654" t="s">
        <v>734</v>
      </c>
    </row>
    <row r="12" spans="1:8" ht="13.5" thickBot="1" x14ac:dyDescent="0.25"/>
    <row r="13" spans="1:8" ht="13.5" thickBot="1" x14ac:dyDescent="0.25">
      <c r="A13" s="652" t="s">
        <v>2937</v>
      </c>
      <c r="B13" s="652"/>
      <c r="C13" s="1659" t="s">
        <v>736</v>
      </c>
      <c r="D13" s="1660"/>
      <c r="E13" s="1660"/>
      <c r="F13" s="1661"/>
    </row>
    <row r="14" spans="1:8" ht="45.75" thickBot="1" x14ac:dyDescent="0.25">
      <c r="A14" s="651" t="s">
        <v>735</v>
      </c>
      <c r="B14" s="649" t="s">
        <v>19</v>
      </c>
      <c r="C14" s="651" t="s">
        <v>680</v>
      </c>
      <c r="D14" s="650" t="s">
        <v>679</v>
      </c>
      <c r="E14" s="650" t="s">
        <v>185</v>
      </c>
      <c r="F14" s="649" t="s">
        <v>184</v>
      </c>
    </row>
    <row r="15" spans="1:8" ht="13.5" thickBot="1" x14ac:dyDescent="0.25">
      <c r="A15" s="648">
        <v>223</v>
      </c>
      <c r="B15" s="642" t="str">
        <f>VLOOKUP($A15,'OPATT data for BPT'!A:J,2,FALSE)</f>
        <v>Paediatric Epilepsy</v>
      </c>
      <c r="C15" s="642">
        <f>VLOOKUP($A15,'OPATT data for BPT'!$A:$F,3,FALSE)</f>
        <v>281.55409058673774</v>
      </c>
      <c r="D15" s="642">
        <f>VLOOKUP($A15,'OPATT data for BPT'!$A:$F,4,FALSE)</f>
        <v>281.55409058673774</v>
      </c>
      <c r="E15" s="642">
        <f>VLOOKUP($A15,'OPATT data for BPT'!$A:$F,5,FALSE)</f>
        <v>132.63920914646988</v>
      </c>
      <c r="F15" s="642">
        <f>VLOOKUP($A15,'OPATT data for BPT'!$A:$F,6,FALSE)</f>
        <v>132.63920914646988</v>
      </c>
    </row>
    <row r="16" spans="1:8" x14ac:dyDescent="0.2">
      <c r="A16" s="653">
        <v>420</v>
      </c>
      <c r="B16" s="642" t="str">
        <f>VLOOKUP($A16,'OPATT data for BPT'!A:J,2,FALSE)</f>
        <v>Paediatrics</v>
      </c>
      <c r="C16" s="642">
        <f>VLOOKUP($A16,'OPATT data for BPT'!$A:$F,3,FALSE)</f>
        <v>215.7319727076578</v>
      </c>
      <c r="D16" s="642">
        <f>VLOOKUP($A16,'OPATT data for BPT'!$A:$F,4,FALSE)</f>
        <v>259.74382388091158</v>
      </c>
      <c r="E16" s="642">
        <f>VLOOKUP($A16,'OPATT data for BPT'!$A:$F,5,FALSE)</f>
        <v>131.77131952331911</v>
      </c>
      <c r="F16" s="642">
        <f>VLOOKUP($A16,'OPATT data for BPT'!$A:$F,6,FALSE)</f>
        <v>150.83140715451509</v>
      </c>
    </row>
    <row r="17" spans="1:6" ht="13.5" thickBot="1" x14ac:dyDescent="0.25">
      <c r="A17" s="647"/>
    </row>
    <row r="18" spans="1:6" ht="13.5" thickBot="1" x14ac:dyDescent="0.25">
      <c r="A18" s="652" t="s">
        <v>2938</v>
      </c>
      <c r="B18" s="652"/>
      <c r="C18" s="1659" t="s">
        <v>736</v>
      </c>
      <c r="D18" s="1660"/>
      <c r="E18" s="1660"/>
      <c r="F18" s="1661"/>
    </row>
    <row r="19" spans="1:6" ht="45.75" thickBot="1" x14ac:dyDescent="0.25">
      <c r="A19" s="651" t="s">
        <v>735</v>
      </c>
      <c r="B19" s="649" t="s">
        <v>19</v>
      </c>
      <c r="C19" s="651" t="s">
        <v>680</v>
      </c>
      <c r="D19" s="650" t="s">
        <v>679</v>
      </c>
      <c r="E19" s="650" t="s">
        <v>185</v>
      </c>
      <c r="F19" s="649" t="s">
        <v>184</v>
      </c>
    </row>
    <row r="20" spans="1:6" ht="20.100000000000001" customHeight="1" x14ac:dyDescent="0.2">
      <c r="A20" s="648">
        <v>223</v>
      </c>
      <c r="B20" s="642" t="str">
        <f>VLOOKUP($A20,'OPATT data for BPT'!A:J,2,FALSE)</f>
        <v>Paediatric Epilepsy</v>
      </c>
      <c r="C20" s="642">
        <f>VLOOKUP($A20,'OPATT data for BPT'!$A:$J,7,FALSE)</f>
        <v>638</v>
      </c>
      <c r="D20" s="642">
        <f>VLOOKUP($A20,'OPATT data for BPT'!$A:$J,8,FALSE)</f>
        <v>36</v>
      </c>
      <c r="E20" s="642">
        <f>VLOOKUP($A20,'OPATT data for BPT'!$A:$J,9,FALSE)</f>
        <v>2476</v>
      </c>
      <c r="F20" s="642">
        <f>VLOOKUP($A20,'OPATT data for BPT'!$A:$J,10,FALSE)</f>
        <v>236</v>
      </c>
    </row>
    <row r="22" spans="1:6" ht="13.5" thickBot="1" x14ac:dyDescent="0.25"/>
    <row r="23" spans="1:6" ht="34.5" thickBot="1" x14ac:dyDescent="0.25">
      <c r="A23" s="647"/>
      <c r="C23" s="651" t="s">
        <v>680</v>
      </c>
      <c r="D23" s="650" t="s">
        <v>679</v>
      </c>
    </row>
    <row r="24" spans="1:6" ht="13.5" thickBot="1" x14ac:dyDescent="0.25">
      <c r="A24" s="645" t="s">
        <v>733</v>
      </c>
      <c r="B24" s="644"/>
      <c r="C24" s="1256">
        <v>1</v>
      </c>
      <c r="D24" s="1257">
        <v>1</v>
      </c>
      <c r="E24" s="646" t="s">
        <v>584</v>
      </c>
    </row>
    <row r="25" spans="1:6" ht="13.5" thickBot="1" x14ac:dyDescent="0.25">
      <c r="A25" s="645" t="s">
        <v>732</v>
      </c>
      <c r="B25" s="644"/>
      <c r="C25" s="643">
        <f>(1-C24)*E16*E20</f>
        <v>0</v>
      </c>
      <c r="D25" s="643">
        <f>(1-D24)*F16*F20</f>
        <v>0</v>
      </c>
      <c r="E25" s="641">
        <f>D25+C25</f>
        <v>0</v>
      </c>
    </row>
    <row r="26" spans="1:6" ht="13.5" thickBot="1" x14ac:dyDescent="0.25">
      <c r="A26" s="645" t="s">
        <v>696</v>
      </c>
      <c r="B26" s="644"/>
      <c r="C26" s="643">
        <f>E20*E15</f>
        <v>328414.6818466594</v>
      </c>
      <c r="D26" s="642">
        <f>F20*F15</f>
        <v>31302.853358566892</v>
      </c>
      <c r="E26" s="641">
        <f>D26+C26</f>
        <v>359717.53520522628</v>
      </c>
    </row>
    <row r="27" spans="1:6" ht="13.5" thickBot="1" x14ac:dyDescent="0.25">
      <c r="A27" s="645" t="s">
        <v>731</v>
      </c>
      <c r="B27" s="644"/>
      <c r="C27" s="643">
        <f>C26-C25</f>
        <v>328414.6818466594</v>
      </c>
      <c r="D27" s="642">
        <f>D26-D25</f>
        <v>31302.853358566892</v>
      </c>
      <c r="E27" s="641">
        <f>D27+C27</f>
        <v>359717.53520522628</v>
      </c>
    </row>
    <row r="28" spans="1:6" ht="13.5" thickBot="1" x14ac:dyDescent="0.25">
      <c r="A28" s="645" t="s">
        <v>730</v>
      </c>
      <c r="B28" s="644"/>
      <c r="C28" s="643">
        <f>C24*E20</f>
        <v>2476</v>
      </c>
      <c r="D28" s="642">
        <f>D24*F20</f>
        <v>236</v>
      </c>
      <c r="E28" s="641">
        <f>D28+C28</f>
        <v>2712</v>
      </c>
    </row>
    <row r="29" spans="1:6" ht="13.5" thickBot="1" x14ac:dyDescent="0.25">
      <c r="E29" s="640">
        <f>E27/E28</f>
        <v>132.63920914646985</v>
      </c>
    </row>
  </sheetData>
  <mergeCells count="3">
    <mergeCell ref="C6:F6"/>
    <mergeCell ref="C13:F13"/>
    <mergeCell ref="C18:F18"/>
  </mergeCell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9" tint="0.39997558519241921"/>
  </sheetPr>
  <dimension ref="A1:U32"/>
  <sheetViews>
    <sheetView workbookViewId="0"/>
  </sheetViews>
  <sheetFormatPr defaultRowHeight="12.75" x14ac:dyDescent="0.2"/>
  <cols>
    <col min="1" max="1" width="15.85546875" customWidth="1"/>
    <col min="2" max="2" width="23" customWidth="1"/>
    <col min="3" max="3" width="12.85546875" bestFit="1" customWidth="1"/>
    <col min="4" max="4" width="14.28515625" customWidth="1"/>
    <col min="5" max="5" width="12.5703125" customWidth="1"/>
    <col min="6" max="6" width="13.140625" customWidth="1"/>
    <col min="7" max="8" width="15.28515625" customWidth="1"/>
    <col min="9" max="12" width="12.5703125" customWidth="1"/>
    <col min="13" max="13" width="14.5703125" customWidth="1"/>
    <col min="14" max="14" width="11.7109375" customWidth="1"/>
    <col min="15" max="16" width="12.5703125" customWidth="1"/>
    <col min="17" max="17" width="11.140625" customWidth="1"/>
    <col min="18" max="18" width="7.140625" customWidth="1"/>
    <col min="19" max="19" width="10.42578125" customWidth="1"/>
    <col min="20" max="20" width="10.28515625" customWidth="1"/>
    <col min="21" max="21" width="11.28515625" bestFit="1" customWidth="1"/>
    <col min="22" max="22" width="14.28515625" customWidth="1"/>
    <col min="23" max="23" width="23.85546875" customWidth="1"/>
    <col min="24" max="24" width="22.42578125" customWidth="1"/>
    <col min="25" max="25" width="13.7109375" customWidth="1"/>
    <col min="26" max="26" width="12" customWidth="1"/>
    <col min="27" max="27" width="14.85546875" customWidth="1"/>
    <col min="28" max="28" width="3.42578125" customWidth="1"/>
    <col min="29" max="29" width="14.85546875" customWidth="1"/>
    <col min="30" max="30" width="1.140625" customWidth="1"/>
    <col min="31" max="31" width="14.85546875" customWidth="1"/>
    <col min="32" max="32" width="1.140625" customWidth="1"/>
    <col min="33" max="33" width="14.85546875" customWidth="1"/>
    <col min="34" max="34" width="1.140625" customWidth="1"/>
    <col min="35" max="35" width="14.85546875" customWidth="1"/>
    <col min="36" max="36" width="1.140625" customWidth="1"/>
    <col min="37" max="37" width="14.85546875" customWidth="1"/>
    <col min="38" max="38" width="1.140625" customWidth="1"/>
    <col min="39" max="39" width="14.85546875" customWidth="1"/>
  </cols>
  <sheetData>
    <row r="1" spans="1:8" ht="18" x14ac:dyDescent="0.25">
      <c r="A1" s="443" t="s">
        <v>2971</v>
      </c>
    </row>
    <row r="2" spans="1:8" ht="12.75" customHeight="1" x14ac:dyDescent="0.25">
      <c r="A2" s="443"/>
    </row>
    <row r="3" spans="1:8" ht="12.75" customHeight="1" x14ac:dyDescent="0.2">
      <c r="A3" s="1662" t="s">
        <v>177</v>
      </c>
      <c r="B3" s="1662"/>
      <c r="C3" s="1662"/>
      <c r="D3" s="1662"/>
      <c r="E3" s="1662"/>
      <c r="F3" s="1662"/>
      <c r="G3" s="1662"/>
      <c r="H3" s="1662"/>
    </row>
    <row r="4" spans="1:8" x14ac:dyDescent="0.2">
      <c r="A4" s="683" t="s">
        <v>176</v>
      </c>
      <c r="B4" s="682"/>
      <c r="C4" s="682"/>
      <c r="D4" s="682"/>
      <c r="E4" s="682"/>
      <c r="F4" s="682"/>
      <c r="G4" s="682"/>
      <c r="H4" s="100"/>
    </row>
    <row r="5" spans="1:8" x14ac:dyDescent="0.2">
      <c r="A5" s="683" t="s">
        <v>14036</v>
      </c>
      <c r="B5" s="682"/>
      <c r="C5" s="682"/>
      <c r="D5" s="682"/>
      <c r="E5" s="682"/>
      <c r="F5" s="682"/>
      <c r="G5" s="682"/>
      <c r="H5" s="100"/>
    </row>
    <row r="7" spans="1:8" x14ac:dyDescent="0.2">
      <c r="A7" s="442" t="s">
        <v>600</v>
      </c>
    </row>
    <row r="8" spans="1:8" ht="24" x14ac:dyDescent="0.2">
      <c r="A8" s="632" t="s">
        <v>704</v>
      </c>
      <c r="H8" s="631" t="s">
        <v>703</v>
      </c>
    </row>
    <row r="9" spans="1:8" x14ac:dyDescent="0.2">
      <c r="A9" s="630" t="s">
        <v>11277</v>
      </c>
      <c r="B9" s="630"/>
      <c r="C9" s="630"/>
      <c r="D9" s="629"/>
      <c r="E9" s="628"/>
      <c r="F9" s="628"/>
      <c r="G9" s="627"/>
      <c r="H9" s="1201">
        <v>1.091</v>
      </c>
    </row>
    <row r="10" spans="1:8" x14ac:dyDescent="0.2">
      <c r="A10" s="630" t="s">
        <v>11278</v>
      </c>
      <c r="B10" s="630"/>
      <c r="C10" s="630"/>
      <c r="D10" s="630"/>
      <c r="E10" s="629"/>
      <c r="F10" s="628"/>
      <c r="G10" s="627"/>
      <c r="H10" s="1201">
        <v>2</v>
      </c>
    </row>
    <row r="12" spans="1:8" ht="13.5" thickBot="1" x14ac:dyDescent="0.25">
      <c r="A12" s="442" t="s">
        <v>600</v>
      </c>
      <c r="B12" s="15"/>
      <c r="C12" s="15"/>
      <c r="D12" s="15"/>
      <c r="E12" s="15"/>
      <c r="F12" s="15"/>
      <c r="G12" s="15"/>
      <c r="H12" s="15"/>
    </row>
    <row r="13" spans="1:8" ht="13.5" thickBot="1" x14ac:dyDescent="0.25">
      <c r="A13" s="439"/>
      <c r="B13" s="440" t="s">
        <v>598</v>
      </c>
      <c r="C13" s="439"/>
      <c r="D13" s="439" t="s">
        <v>597</v>
      </c>
      <c r="E13" s="438" t="s">
        <v>596</v>
      </c>
      <c r="F13" s="437"/>
      <c r="G13" s="626" t="s">
        <v>702</v>
      </c>
      <c r="H13" s="626" t="s">
        <v>701</v>
      </c>
    </row>
    <row r="14" spans="1:8" ht="13.5" thickBot="1" x14ac:dyDescent="0.25">
      <c r="A14" s="1202" t="s">
        <v>1460</v>
      </c>
      <c r="B14" s="1207">
        <v>1</v>
      </c>
      <c r="C14" s="436"/>
      <c r="D14" s="436" t="s">
        <v>171</v>
      </c>
      <c r="E14" s="435" t="s">
        <v>700</v>
      </c>
      <c r="F14" s="434" t="s">
        <v>699</v>
      </c>
      <c r="G14" s="1133">
        <f>VLOOKUP(A14&amp;$E$14&amp;$D$14,'Activity with spell flags'!$A:$F,6,0)</f>
        <v>10027</v>
      </c>
      <c r="H14" s="1133">
        <f>VLOOKUP(A14&amp;$F$14&amp;$D$14,'Activity with spell flags'!$A:$F,6,0)</f>
        <v>3513</v>
      </c>
    </row>
    <row r="15" spans="1:8" x14ac:dyDescent="0.2">
      <c r="A15" s="1202" t="s">
        <v>1497</v>
      </c>
      <c r="B15" s="1207">
        <v>0.5</v>
      </c>
      <c r="C15" s="1204"/>
      <c r="D15" s="1204"/>
      <c r="E15" s="1205"/>
      <c r="F15" s="1205"/>
    </row>
    <row r="16" spans="1:8" x14ac:dyDescent="0.2">
      <c r="A16" s="1203" t="s">
        <v>1499</v>
      </c>
      <c r="B16" s="1208">
        <v>0.8</v>
      </c>
    </row>
    <row r="17" spans="1:21" ht="13.5" thickBot="1" x14ac:dyDescent="0.25"/>
    <row r="18" spans="1:21" ht="48.75" thickBot="1" x14ac:dyDescent="0.25">
      <c r="A18" s="512" t="s">
        <v>11</v>
      </c>
      <c r="B18" s="512" t="s">
        <v>10</v>
      </c>
      <c r="C18" s="38" t="s">
        <v>204</v>
      </c>
      <c r="D18" s="549" t="s">
        <v>616</v>
      </c>
      <c r="E18" s="511" t="s">
        <v>698</v>
      </c>
      <c r="F18" s="511"/>
      <c r="G18" s="625" t="s">
        <v>2942</v>
      </c>
      <c r="H18" s="625" t="s">
        <v>697</v>
      </c>
      <c r="I18" s="511" t="s">
        <v>11274</v>
      </c>
      <c r="J18" s="511" t="s">
        <v>11276</v>
      </c>
      <c r="K18" s="511" t="s">
        <v>11279</v>
      </c>
      <c r="L18" s="511" t="s">
        <v>11275</v>
      </c>
      <c r="M18" s="511" t="s">
        <v>695</v>
      </c>
      <c r="N18" s="511" t="s">
        <v>694</v>
      </c>
      <c r="O18" s="624" t="s">
        <v>693</v>
      </c>
      <c r="P18" s="511" t="s">
        <v>692</v>
      </c>
      <c r="Q18" s="616" t="s">
        <v>691</v>
      </c>
      <c r="R18" s="616" t="s">
        <v>690</v>
      </c>
      <c r="S18" s="511" t="s">
        <v>686</v>
      </c>
      <c r="T18" s="616" t="s">
        <v>689</v>
      </c>
      <c r="U18" s="616" t="s">
        <v>11280</v>
      </c>
    </row>
    <row r="19" spans="1:21" ht="23.25" thickBot="1" x14ac:dyDescent="0.25">
      <c r="A19" s="623" t="str">
        <f>'Currency design BPT HRGs'!C117</f>
        <v>DZ06A</v>
      </c>
      <c r="B19" s="138" t="str">
        <f>'Currency design BPT HRGs'!D117</f>
        <v>Minor Thoracic Procedures, 19 years and over</v>
      </c>
      <c r="C19" s="137" t="s">
        <v>199</v>
      </c>
      <c r="D19" s="622" t="s">
        <v>688</v>
      </c>
      <c r="E19" s="620">
        <f>VLOOKUP(A19,'APROC data for BPT'!A:P,3,FALSE)</f>
        <v>593.20506602775231</v>
      </c>
      <c r="F19" s="620"/>
      <c r="G19" s="621">
        <f>(G14+H14)*B14</f>
        <v>13540</v>
      </c>
      <c r="H19" s="875" t="s">
        <v>2</v>
      </c>
      <c r="I19" s="620">
        <f>G19*E19</f>
        <v>8031996.5940157659</v>
      </c>
      <c r="J19" s="1206">
        <f>B14</f>
        <v>1</v>
      </c>
      <c r="K19" s="620">
        <f>J19*G19+SUMPRODUCT(J20:J23,H20:H23)</f>
        <v>20971.400000000001</v>
      </c>
      <c r="L19" s="620">
        <f>K19*E19</f>
        <v>12440340.721694406</v>
      </c>
      <c r="M19" s="618">
        <f>SUM(L19:L23)/SUM(H20:H23,G19)</f>
        <v>890.20968355082221</v>
      </c>
      <c r="N19" s="619">
        <f>E19/M19</f>
        <v>0.66636555071116133</v>
      </c>
      <c r="O19" s="618">
        <f>G19*N19</f>
        <v>9022.5895566291238</v>
      </c>
      <c r="P19" s="619">
        <f>H9*P20</f>
        <v>5.1056789266622058</v>
      </c>
      <c r="Q19" s="618">
        <f>P19*G19</f>
        <v>69130.892667006265</v>
      </c>
      <c r="R19" s="618">
        <f>SUM(L19:L23)/SUM(Q19:Q23)</f>
        <v>210.61372145082191</v>
      </c>
      <c r="S19" s="611">
        <f>R19*P19</f>
        <v>1075.3260392773652</v>
      </c>
      <c r="T19" s="620"/>
      <c r="U19" s="620"/>
    </row>
    <row r="20" spans="1:21" ht="23.25" thickBot="1" x14ac:dyDescent="0.25">
      <c r="A20" s="614" t="str">
        <f>'Currency design BPT HRGs'!C118</f>
        <v>DZ16F</v>
      </c>
      <c r="B20" s="136" t="str">
        <f>'Currency design BPT HRGs'!D118</f>
        <v>Pleural Effusion with CC Score 4-7</v>
      </c>
      <c r="C20" s="684" t="s">
        <v>197</v>
      </c>
      <c r="D20" s="613" t="s">
        <v>594</v>
      </c>
      <c r="E20" s="620">
        <f>VLOOKUP(A20,'APROC data for BPT'!A:P,5,FALSE)</f>
        <v>2772.1381045391458</v>
      </c>
      <c r="F20" s="620"/>
      <c r="G20" s="875" t="s">
        <v>2</v>
      </c>
      <c r="H20" s="875">
        <f>VLOOKUP(A20,'APROC data for BPT'!A:P,12,FALSE)</f>
        <v>5798</v>
      </c>
      <c r="I20" s="620">
        <f>H20*E20</f>
        <v>16072856.730117967</v>
      </c>
      <c r="J20" s="1206">
        <f t="shared" ref="J20:J21" si="0">B15</f>
        <v>0.5</v>
      </c>
      <c r="K20" s="620">
        <f>(1-J20)*H20</f>
        <v>2899</v>
      </c>
      <c r="L20" s="620">
        <f>K20*E20</f>
        <v>8036428.3650589837</v>
      </c>
      <c r="M20" s="618">
        <f>M19</f>
        <v>890.20968355082221</v>
      </c>
      <c r="N20" s="619">
        <f>E20/M20</f>
        <v>3.114028251728048</v>
      </c>
      <c r="O20" s="618">
        <f>H20*N20</f>
        <v>18055.135803519221</v>
      </c>
      <c r="P20" s="619">
        <f>H10*P21</f>
        <v>4.6798156981321775</v>
      </c>
      <c r="Q20" s="618">
        <f>P20*H20</f>
        <v>27133.571417770367</v>
      </c>
      <c r="R20" s="618">
        <f>R19</f>
        <v>210.61372145082191</v>
      </c>
      <c r="S20" s="611">
        <f>R20*P20</f>
        <v>985.63339988759412</v>
      </c>
      <c r="T20" s="610">
        <f>SUMPRODUCT(H20:H23,S20:S23)+G19*S19-SUM(L19:L23)</f>
        <v>0</v>
      </c>
      <c r="U20" s="610">
        <f>SUM(L19:L23)-SUM(I19:I23)</f>
        <v>-10834911.959526498</v>
      </c>
    </row>
    <row r="21" spans="1:21" ht="23.25" thickBot="1" x14ac:dyDescent="0.25">
      <c r="A21" s="614" t="str">
        <f>'Currency design BPT HRGs'!C119</f>
        <v>DZ16G</v>
      </c>
      <c r="B21" s="136" t="str">
        <f>'Currency design BPT HRGs'!D119</f>
        <v>Pleural Effusion with CC Score 0-3</v>
      </c>
      <c r="C21" s="684" t="s">
        <v>194</v>
      </c>
      <c r="D21" s="613" t="s">
        <v>594</v>
      </c>
      <c r="E21" s="620">
        <f>VLOOKUP(A21,'APROC data for BPT'!A:P,5,FALSE)</f>
        <v>2083.0086258552078</v>
      </c>
      <c r="F21" s="620"/>
      <c r="G21" s="875" t="s">
        <v>2</v>
      </c>
      <c r="H21" s="875">
        <f>VLOOKUP(A21,'APROC data for BPT'!A:P,12,FALSE)</f>
        <v>3669</v>
      </c>
      <c r="I21" s="620">
        <f t="shared" ref="I21:I23" si="1">H21*E21</f>
        <v>7642558.6482627578</v>
      </c>
      <c r="J21" s="1206">
        <f t="shared" si="0"/>
        <v>0.8</v>
      </c>
      <c r="K21" s="620">
        <f t="shared" ref="K21:K23" si="2">(1-J21)*H21</f>
        <v>733.79999999999984</v>
      </c>
      <c r="L21" s="620">
        <f>K21*E21</f>
        <v>1528511.7296525512</v>
      </c>
      <c r="M21" s="618">
        <f>M20</f>
        <v>890.20968355082221</v>
      </c>
      <c r="N21" s="619">
        <f>E21/M21</f>
        <v>2.3399078490660887</v>
      </c>
      <c r="O21" s="618">
        <f>H21*N21</f>
        <v>8585.1218982234805</v>
      </c>
      <c r="P21" s="619">
        <f>N21</f>
        <v>2.3399078490660887</v>
      </c>
      <c r="Q21" s="618">
        <f>P21*H21</f>
        <v>8585.1218982234805</v>
      </c>
      <c r="R21" s="618">
        <f>R20</f>
        <v>210.61372145082191</v>
      </c>
      <c r="S21" s="611">
        <f>R21*P21</f>
        <v>492.81669994379706</v>
      </c>
      <c r="T21" s="610"/>
      <c r="U21" s="610"/>
    </row>
    <row r="22" spans="1:21" ht="23.25" thickBot="1" x14ac:dyDescent="0.25">
      <c r="A22" s="614" t="str">
        <f>A20</f>
        <v>DZ16F</v>
      </c>
      <c r="B22" s="136" t="s">
        <v>1498</v>
      </c>
      <c r="C22" s="684" t="s">
        <v>197</v>
      </c>
      <c r="D22" s="613" t="s">
        <v>683</v>
      </c>
      <c r="E22" s="620">
        <f>E20*F26</f>
        <v>831.64143136174391</v>
      </c>
      <c r="F22" s="620"/>
      <c r="G22" s="875" t="s">
        <v>2</v>
      </c>
      <c r="H22" s="875">
        <f>VLOOKUP(A22,'APROC data for BPT'!A:P,13,FALSE)</f>
        <v>916</v>
      </c>
      <c r="I22" s="620">
        <f t="shared" si="1"/>
        <v>761783.55112735741</v>
      </c>
      <c r="J22" s="1206">
        <f>B15</f>
        <v>0.5</v>
      </c>
      <c r="K22" s="620">
        <f t="shared" si="2"/>
        <v>458</v>
      </c>
      <c r="L22" s="620">
        <f>K22*E22</f>
        <v>380891.7755636787</v>
      </c>
      <c r="M22" s="618">
        <f>M21</f>
        <v>890.20968355082221</v>
      </c>
      <c r="N22" s="619">
        <f>E22/M22</f>
        <v>0.93420847551841457</v>
      </c>
      <c r="O22" s="618">
        <f>H22*N22</f>
        <v>855.73496357486772</v>
      </c>
      <c r="P22" s="619">
        <f>P20*F26</f>
        <v>1.4039447094396535</v>
      </c>
      <c r="Q22" s="618">
        <f>P22*H22</f>
        <v>1286.0133538467226</v>
      </c>
      <c r="R22" s="618">
        <f>R21</f>
        <v>210.61372145082191</v>
      </c>
      <c r="S22" s="611">
        <f>R22*P22</f>
        <v>295.69001996627827</v>
      </c>
      <c r="T22" s="610"/>
      <c r="U22" s="610"/>
    </row>
    <row r="23" spans="1:21" ht="22.5" x14ac:dyDescent="0.2">
      <c r="A23" s="614" t="str">
        <f>A21</f>
        <v>DZ16G</v>
      </c>
      <c r="B23" s="136" t="s">
        <v>1500</v>
      </c>
      <c r="C23" s="684" t="s">
        <v>194</v>
      </c>
      <c r="D23" s="613" t="s">
        <v>683</v>
      </c>
      <c r="E23" s="620">
        <f>E21*F27</f>
        <v>624.90258775656241</v>
      </c>
      <c r="F23" s="620"/>
      <c r="G23" s="875" t="s">
        <v>2</v>
      </c>
      <c r="H23" s="875">
        <f>VLOOKUP(A23,'APROC data for BPT'!A:P,13,FALSE)</f>
        <v>1424</v>
      </c>
      <c r="I23" s="620">
        <f t="shared" si="1"/>
        <v>889861.28496534482</v>
      </c>
      <c r="J23" s="1206">
        <f>B16</f>
        <v>0.8</v>
      </c>
      <c r="K23" s="620">
        <f t="shared" si="2"/>
        <v>284.79999999999995</v>
      </c>
      <c r="L23" s="620">
        <f>K23*E23</f>
        <v>177972.25699306894</v>
      </c>
      <c r="M23" s="618">
        <f>M22</f>
        <v>890.20968355082221</v>
      </c>
      <c r="N23" s="619">
        <f>E23/M23</f>
        <v>0.70197235471982666</v>
      </c>
      <c r="O23" s="618">
        <f>H23*N23</f>
        <v>999.60863312103322</v>
      </c>
      <c r="P23" s="619">
        <f>P21*F27</f>
        <v>0.70197235471982677</v>
      </c>
      <c r="Q23" s="618">
        <f>P23*H23</f>
        <v>999.60863312103334</v>
      </c>
      <c r="R23" s="618">
        <f>R22</f>
        <v>210.61372145082191</v>
      </c>
      <c r="S23" s="611">
        <f>R23*P23</f>
        <v>147.84500998313914</v>
      </c>
      <c r="T23" s="610"/>
      <c r="U23" s="610"/>
    </row>
    <row r="24" spans="1:21" ht="20.25" customHeight="1" thickBot="1" x14ac:dyDescent="0.25">
      <c r="A24" s="197" t="s">
        <v>687</v>
      </c>
      <c r="B24" s="197"/>
      <c r="C24" s="197"/>
      <c r="D24" s="617"/>
      <c r="E24" s="617"/>
      <c r="F24" s="617"/>
      <c r="G24" s="617"/>
      <c r="H24" s="617"/>
      <c r="I24" s="617"/>
      <c r="J24" s="617"/>
      <c r="K24" s="617"/>
      <c r="L24" s="617"/>
      <c r="M24" s="617"/>
      <c r="N24" s="617"/>
      <c r="O24" s="617"/>
    </row>
    <row r="25" spans="1:21" ht="31.5" customHeight="1" thickBot="1" x14ac:dyDescent="0.25">
      <c r="A25" s="512" t="s">
        <v>11</v>
      </c>
      <c r="B25" s="512" t="s">
        <v>10</v>
      </c>
      <c r="C25" s="38" t="s">
        <v>204</v>
      </c>
      <c r="D25" s="549" t="s">
        <v>616</v>
      </c>
      <c r="E25" s="511" t="s">
        <v>686</v>
      </c>
      <c r="F25" s="616" t="s">
        <v>685</v>
      </c>
      <c r="G25" s="616" t="s">
        <v>684</v>
      </c>
      <c r="H25" s="615" t="s">
        <v>526</v>
      </c>
    </row>
    <row r="26" spans="1:21" ht="23.25" thickBot="1" x14ac:dyDescent="0.25">
      <c r="A26" s="614" t="s">
        <v>1497</v>
      </c>
      <c r="B26" s="136" t="s">
        <v>1498</v>
      </c>
      <c r="C26" s="684" t="s">
        <v>197</v>
      </c>
      <c r="D26" s="613" t="s">
        <v>683</v>
      </c>
      <c r="E26" s="611">
        <f>S20</f>
        <v>985.63339988759412</v>
      </c>
      <c r="F26" s="612">
        <f>VLOOKUP(A26,'APROC data for BPT'!A:P,6,FALSE)</f>
        <v>0.30000000000000004</v>
      </c>
      <c r="G26" s="611">
        <f>F26*E26</f>
        <v>295.69001996627827</v>
      </c>
      <c r="H26" s="610">
        <f>S22-G26</f>
        <v>0</v>
      </c>
    </row>
    <row r="27" spans="1:21" ht="22.5" x14ac:dyDescent="0.2">
      <c r="A27" s="614" t="s">
        <v>1499</v>
      </c>
      <c r="B27" s="136" t="s">
        <v>1500</v>
      </c>
      <c r="C27" s="684" t="s">
        <v>194</v>
      </c>
      <c r="D27" s="613" t="s">
        <v>683</v>
      </c>
      <c r="E27" s="611">
        <f>S21</f>
        <v>492.81669994379706</v>
      </c>
      <c r="F27" s="612">
        <f>VLOOKUP(A27,'APROC data for BPT'!A:P,6,FALSE)</f>
        <v>0.30000000000000004</v>
      </c>
      <c r="G27" s="611">
        <f>F27*E27</f>
        <v>147.84500998313914</v>
      </c>
      <c r="H27" s="610">
        <f>S23-G27</f>
        <v>0</v>
      </c>
    </row>
    <row r="30" spans="1:21" ht="15" x14ac:dyDescent="0.25">
      <c r="A30" s="701"/>
      <c r="B30" s="701"/>
    </row>
    <row r="31" spans="1:21" ht="15" x14ac:dyDescent="0.25">
      <c r="A31" s="701"/>
      <c r="B31" s="701"/>
    </row>
    <row r="32" spans="1:21" ht="15" x14ac:dyDescent="0.25">
      <c r="A32" s="701"/>
      <c r="B32" s="701"/>
    </row>
  </sheetData>
  <mergeCells count="1">
    <mergeCell ref="A3:H3"/>
  </mergeCells>
  <conditionalFormatting sqref="B19:C20">
    <cfRule type="expression" dxfId="11" priority="11">
      <formula>AND(LEFT(#REF!,1)&lt;&gt;"H",$Y19="HRG")</formula>
    </cfRule>
    <cfRule type="expression" dxfId="10" priority="12">
      <formula>LEFT(#REF!,1)="H"</formula>
    </cfRule>
  </conditionalFormatting>
  <conditionalFormatting sqref="B21:C21">
    <cfRule type="expression" dxfId="9" priority="9">
      <formula>AND(LEFT(#REF!,1)&lt;&gt;"H",$Y21="HRG")</formula>
    </cfRule>
    <cfRule type="expression" dxfId="8" priority="10">
      <formula>LEFT(#REF!,1)="H"</formula>
    </cfRule>
  </conditionalFormatting>
  <conditionalFormatting sqref="B26:C26">
    <cfRule type="expression" dxfId="7" priority="7">
      <formula>AND(LEFT(#REF!,1)&lt;&gt;"H",$Q26="HRG")</formula>
    </cfRule>
    <cfRule type="expression" dxfId="6" priority="8">
      <formula>LEFT(#REF!,1)="H"</formula>
    </cfRule>
  </conditionalFormatting>
  <conditionalFormatting sqref="B27:C27">
    <cfRule type="expression" dxfId="5" priority="5">
      <formula>AND(LEFT(#REF!,1)&lt;&gt;"H",$Q27="HRG")</formula>
    </cfRule>
    <cfRule type="expression" dxfId="4" priority="6">
      <formula>LEFT(#REF!,1)="H"</formula>
    </cfRule>
  </conditionalFormatting>
  <conditionalFormatting sqref="B22:C22">
    <cfRule type="expression" dxfId="3" priority="3">
      <formula>AND(LEFT(#REF!,1)&lt;&gt;"H",$Y22="HRG")</formula>
    </cfRule>
    <cfRule type="expression" dxfId="2" priority="4">
      <formula>LEFT(#REF!,1)="H"</formula>
    </cfRule>
  </conditionalFormatting>
  <conditionalFormatting sqref="B23:C23">
    <cfRule type="expression" dxfId="1" priority="1">
      <formula>AND(LEFT(#REF!,1)&lt;&gt;"H",$Y23="HRG")</formula>
    </cfRule>
    <cfRule type="expression" dxfId="0" priority="2">
      <formula>LEFT(#REF!,1)="H"</formula>
    </cfRule>
  </conditionalFormatting>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tint="0.39997558519241921"/>
  </sheetPr>
  <dimension ref="A1:AC16"/>
  <sheetViews>
    <sheetView workbookViewId="0">
      <selection activeCell="C11" sqref="C11:C14"/>
    </sheetView>
  </sheetViews>
  <sheetFormatPr defaultColWidth="9.140625" defaultRowHeight="11.25" x14ac:dyDescent="0.2"/>
  <cols>
    <col min="1" max="1" width="11.42578125" style="15" customWidth="1"/>
    <col min="2" max="2" width="32.5703125" style="15" customWidth="1"/>
    <col min="3" max="3" width="12.28515625" style="15" customWidth="1"/>
    <col min="4" max="4" width="12.42578125" style="15" customWidth="1"/>
    <col min="5" max="5" width="11.85546875" style="15" customWidth="1"/>
    <col min="6" max="6" width="11.42578125" style="15" customWidth="1"/>
    <col min="7" max="8" width="15.28515625" style="15" customWidth="1"/>
    <col min="9" max="9" width="7" style="15" customWidth="1"/>
    <col min="10" max="12" width="15.28515625" style="15" customWidth="1"/>
    <col min="13" max="13" width="12.85546875" style="15" customWidth="1"/>
    <col min="14" max="14" width="15.5703125" style="15" customWidth="1"/>
    <col min="15" max="15" width="15.7109375" style="15" customWidth="1"/>
    <col min="16" max="16" width="12.85546875" style="15" customWidth="1"/>
    <col min="17" max="17" width="14.28515625" style="15" customWidth="1"/>
    <col min="18" max="18" width="13.140625" style="15" customWidth="1"/>
    <col min="19" max="19" width="13.5703125" style="15" customWidth="1"/>
    <col min="20" max="20" width="1.140625" style="15" customWidth="1"/>
    <col min="21" max="21" width="14.85546875" style="15" customWidth="1"/>
    <col min="22" max="22" width="1.140625" style="15" customWidth="1"/>
    <col min="23" max="23" width="17.85546875" style="15" bestFit="1" customWidth="1"/>
    <col min="24" max="27" width="14.85546875" style="15" customWidth="1"/>
    <col min="28" max="28" width="1.140625" style="15" customWidth="1"/>
    <col min="29" max="29" width="14.85546875" style="15" customWidth="1"/>
    <col min="30" max="30" width="1.140625" style="15" customWidth="1"/>
    <col min="31" max="31" width="14.85546875" style="15" customWidth="1"/>
    <col min="32" max="32" width="1.140625" style="15" customWidth="1"/>
    <col min="33" max="33" width="14.85546875" style="15" customWidth="1"/>
    <col min="34" max="34" width="1.140625" style="15" customWidth="1"/>
    <col min="35" max="35" width="14.85546875" style="15" customWidth="1"/>
    <col min="36" max="16384" width="9.140625" style="15"/>
  </cols>
  <sheetData>
    <row r="1" spans="1:29" ht="18" x14ac:dyDescent="0.25">
      <c r="A1" s="443" t="s">
        <v>2970</v>
      </c>
    </row>
    <row r="3" spans="1:29" ht="12" thickBot="1" x14ac:dyDescent="0.25">
      <c r="A3" s="516"/>
      <c r="B3" s="429"/>
      <c r="C3" s="429"/>
    </row>
    <row r="4" spans="1:29" ht="51.75" customHeight="1" thickBot="1" x14ac:dyDescent="0.25">
      <c r="A4" s="515"/>
      <c r="B4" s="515" t="s">
        <v>17</v>
      </c>
      <c r="C4" s="515" t="s">
        <v>548</v>
      </c>
      <c r="D4" s="288" t="s">
        <v>646</v>
      </c>
    </row>
    <row r="5" spans="1:29" ht="24.75" thickBot="1" x14ac:dyDescent="0.25">
      <c r="A5" s="514"/>
      <c r="B5" s="514" t="s">
        <v>640</v>
      </c>
      <c r="C5" s="1194">
        <v>1</v>
      </c>
      <c r="D5" s="1194">
        <v>0.1</v>
      </c>
      <c r="E5" s="513"/>
      <c r="G5" s="513"/>
    </row>
    <row r="8" spans="1:29" ht="6" customHeight="1" thickBot="1" x14ac:dyDescent="0.25"/>
    <row r="9" spans="1:29" ht="15.75" thickBot="1" x14ac:dyDescent="0.3">
      <c r="A9" s="432" t="s">
        <v>593</v>
      </c>
      <c r="B9" s="688"/>
    </row>
    <row r="10" spans="1:29" ht="24.75" thickBot="1" x14ac:dyDescent="0.25">
      <c r="A10" s="512" t="s">
        <v>11</v>
      </c>
      <c r="B10" s="428" t="s">
        <v>592</v>
      </c>
      <c r="C10" s="511" t="s">
        <v>2933</v>
      </c>
      <c r="D10" s="288" t="s">
        <v>646</v>
      </c>
      <c r="E10" s="288" t="s">
        <v>2957</v>
      </c>
      <c r="F10" s="288" t="s">
        <v>548</v>
      </c>
      <c r="G10" s="288" t="s">
        <v>580</v>
      </c>
      <c r="H10" s="288" t="s">
        <v>579</v>
      </c>
      <c r="J10" s="288" t="s">
        <v>526</v>
      </c>
      <c r="K10" s="288" t="s">
        <v>526</v>
      </c>
    </row>
    <row r="11" spans="1:29" ht="12" thickBot="1" x14ac:dyDescent="0.25">
      <c r="A11" s="509" t="str">
        <f>'Currency design BPT HRGs'!C120</f>
        <v>HB21C</v>
      </c>
      <c r="B11" s="509" t="str">
        <f>'Currency design BPT HRGs'!D120</f>
        <v>Major Knee Procedures for Non-Trauma, Category 2, without CC</v>
      </c>
      <c r="C11" s="508">
        <f>VLOOKUP(A11,'APROC data for BPT'!A:P,3,FALSE)</f>
        <v>4791.5345537965886</v>
      </c>
      <c r="D11" s="390">
        <f>$D$5</f>
        <v>0.1</v>
      </c>
      <c r="E11" s="278">
        <f>D11*C11</f>
        <v>479.15345537965891</v>
      </c>
      <c r="F11" s="242">
        <f>$C$5</f>
        <v>1</v>
      </c>
      <c r="G11" s="382">
        <f>H11-E11</f>
        <v>4312.3810984169295</v>
      </c>
      <c r="H11" s="382">
        <f>C11+(1-F11)*E11</f>
        <v>4791.5345537965886</v>
      </c>
      <c r="J11" s="278">
        <f>H11*F11+(1-F11)*G11</f>
        <v>4791.5345537965886</v>
      </c>
      <c r="K11" s="1125">
        <f>J11-C11</f>
        <v>0</v>
      </c>
    </row>
    <row r="12" spans="1:29" ht="12" thickBot="1" x14ac:dyDescent="0.25">
      <c r="A12" s="509" t="str">
        <f>'Currency design BPT HRGs'!C121</f>
        <v>HB12C</v>
      </c>
      <c r="B12" s="509" t="str">
        <f>'Currency design BPT HRGs'!D121</f>
        <v>Major Hip Procedures for Non-Trauma, Category 1, without CC</v>
      </c>
      <c r="C12" s="508">
        <f>VLOOKUP(A12,'APROC data for BPT'!A:P,3,FALSE)</f>
        <v>4847.4069097427055</v>
      </c>
      <c r="D12" s="390">
        <f>$D$5</f>
        <v>0.1</v>
      </c>
      <c r="E12" s="278">
        <f>D12*C12</f>
        <v>484.74069097427059</v>
      </c>
      <c r="F12" s="242">
        <f>$C$5</f>
        <v>1</v>
      </c>
      <c r="G12" s="382">
        <f>H12-E12</f>
        <v>4362.6662187684351</v>
      </c>
      <c r="H12" s="382">
        <f>C12+(1-F12)*E12</f>
        <v>4847.4069097427055</v>
      </c>
      <c r="J12" s="278">
        <f>H12*F12+(1-F12)*G12</f>
        <v>4847.4069097427055</v>
      </c>
      <c r="K12" s="1125">
        <f>J12-C12</f>
        <v>0</v>
      </c>
    </row>
    <row r="13" spans="1:29" ht="12" thickBot="1" x14ac:dyDescent="0.25">
      <c r="A13" s="509" t="str">
        <f>'Currency design BPT HRGs'!C122</f>
        <v>HB21B</v>
      </c>
      <c r="B13" s="509" t="str">
        <f>'Currency design BPT HRGs'!D122</f>
        <v>Major Knee Procedures for Non-Trauma, Category 2, with CC</v>
      </c>
      <c r="C13" s="508">
        <f>VLOOKUP(A13,'APROC data for BPT'!A:P,3,FALSE)</f>
        <v>5191.2942825207447</v>
      </c>
      <c r="D13" s="390">
        <f>$D$5</f>
        <v>0.1</v>
      </c>
      <c r="E13" s="278">
        <f>D13*C13</f>
        <v>519.12942825207449</v>
      </c>
      <c r="F13" s="242">
        <f>$C$5</f>
        <v>1</v>
      </c>
      <c r="G13" s="382">
        <f>H13-E13</f>
        <v>4672.1648542686698</v>
      </c>
      <c r="H13" s="382">
        <f>C13+(1-F13)*E13</f>
        <v>5191.2942825207447</v>
      </c>
      <c r="J13" s="278">
        <f>H13*F13+(1-F13)*G13</f>
        <v>5191.2942825207447</v>
      </c>
      <c r="K13" s="1125">
        <f>J13-C13</f>
        <v>0</v>
      </c>
    </row>
    <row r="14" spans="1:29" x14ac:dyDescent="0.2">
      <c r="A14" s="509" t="str">
        <f>'Currency design BPT HRGs'!C123</f>
        <v>HB12B</v>
      </c>
      <c r="B14" s="509" t="str">
        <f>'Currency design BPT HRGs'!D123</f>
        <v>Major Hip Procedures for Non-Trauma, Category 1, with Intermediate CC</v>
      </c>
      <c r="C14" s="508">
        <f>VLOOKUP(A14,'APROC data for BPT'!A:P,3,FALSE)</f>
        <v>5391.0438089012032</v>
      </c>
      <c r="D14" s="390">
        <f>$D$5</f>
        <v>0.1</v>
      </c>
      <c r="E14" s="278">
        <f>D14*C14</f>
        <v>539.1043808901203</v>
      </c>
      <c r="F14" s="242">
        <f>$C$5</f>
        <v>1</v>
      </c>
      <c r="G14" s="382">
        <f>H14-E14</f>
        <v>4851.9394280110828</v>
      </c>
      <c r="H14" s="382">
        <f>C14+(1-F14)*E14</f>
        <v>5391.0438089012032</v>
      </c>
      <c r="J14" s="278">
        <f>H14*F14+(1-F14)*G14</f>
        <v>5391.0438089012032</v>
      </c>
      <c r="K14" s="1125">
        <f>J14-C14</f>
        <v>0</v>
      </c>
    </row>
    <row r="16" spans="1:29" x14ac:dyDescent="0.2">
      <c r="AC16" s="504"/>
    </row>
  </sheetData>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9" tint="0.39997558519241921"/>
  </sheetPr>
  <dimension ref="A1:S49"/>
  <sheetViews>
    <sheetView workbookViewId="0"/>
  </sheetViews>
  <sheetFormatPr defaultRowHeight="12.75" x14ac:dyDescent="0.2"/>
  <cols>
    <col min="1" max="1" width="12.5703125" customWidth="1"/>
    <col min="2" max="2" width="45.42578125" customWidth="1"/>
    <col min="3" max="9" width="12.5703125" customWidth="1"/>
    <col min="10" max="10" width="13.5703125" customWidth="1"/>
    <col min="11" max="11" width="11.140625" customWidth="1"/>
    <col min="12" max="12" width="11.7109375" customWidth="1"/>
    <col min="13" max="16" width="13.42578125" customWidth="1"/>
    <col min="17" max="17" width="0.7109375" customWidth="1"/>
    <col min="18" max="18" width="15.5703125" customWidth="1"/>
    <col min="19" max="19" width="15.5703125" style="633" customWidth="1"/>
    <col min="20" max="20" width="0.7109375" customWidth="1"/>
    <col min="24" max="24" width="0.7109375" customWidth="1"/>
    <col min="25" max="25" width="55.42578125" bestFit="1" customWidth="1"/>
    <col min="26" max="27" width="17.140625" customWidth="1"/>
    <col min="28" max="28" width="0.7109375" customWidth="1"/>
    <col min="29" max="30" width="17.140625" customWidth="1"/>
    <col min="31" max="32" width="10.42578125" bestFit="1" customWidth="1"/>
  </cols>
  <sheetData>
    <row r="1" spans="1:12" ht="18" x14ac:dyDescent="0.25">
      <c r="A1" s="443" t="s">
        <v>729</v>
      </c>
      <c r="C1" s="15"/>
      <c r="D1" s="15"/>
      <c r="E1" s="15"/>
      <c r="F1" s="15"/>
      <c r="G1" s="15"/>
      <c r="H1" s="15"/>
      <c r="I1" s="15"/>
    </row>
    <row r="2" spans="1:12" ht="13.5" thickBot="1" x14ac:dyDescent="0.25">
      <c r="A2" s="15"/>
      <c r="B2" s="15"/>
      <c r="C2" s="15"/>
      <c r="D2" s="15"/>
      <c r="E2" s="15"/>
      <c r="F2" s="15"/>
      <c r="G2" s="15"/>
      <c r="H2" s="15"/>
      <c r="I2" s="15"/>
    </row>
    <row r="3" spans="1:12" s="15" customFormat="1" ht="51.75" customHeight="1" thickBot="1" x14ac:dyDescent="0.25">
      <c r="A3" s="515" t="s">
        <v>728</v>
      </c>
      <c r="B3" s="515" t="s">
        <v>17</v>
      </c>
      <c r="C3" s="515" t="s">
        <v>548</v>
      </c>
      <c r="D3" s="288" t="s">
        <v>646</v>
      </c>
    </row>
    <row r="4" spans="1:12" s="15" customFormat="1" ht="24.75" thickBot="1" x14ac:dyDescent="0.25">
      <c r="A4" s="514">
        <v>0.1</v>
      </c>
      <c r="B4" s="514" t="s">
        <v>727</v>
      </c>
      <c r="C4" s="1199">
        <v>0.5</v>
      </c>
      <c r="D4" s="1194" t="s">
        <v>11281</v>
      </c>
      <c r="I4" s="513"/>
      <c r="K4" s="513"/>
    </row>
    <row r="5" spans="1:12" s="15" customFormat="1" ht="11.25" x14ac:dyDescent="0.2"/>
    <row r="6" spans="1:12" s="15" customFormat="1" ht="12" thickBot="1" x14ac:dyDescent="0.25"/>
    <row r="7" spans="1:12" s="15" customFormat="1" ht="60.75" thickBot="1" x14ac:dyDescent="0.25">
      <c r="A7" s="512" t="s">
        <v>11</v>
      </c>
      <c r="B7" s="512" t="s">
        <v>10</v>
      </c>
      <c r="C7" s="380" t="s">
        <v>146</v>
      </c>
      <c r="D7" s="511" t="s">
        <v>2936</v>
      </c>
      <c r="E7" s="1258" t="s">
        <v>11420</v>
      </c>
      <c r="F7" s="1258" t="s">
        <v>11421</v>
      </c>
      <c r="G7" s="510" t="s">
        <v>641</v>
      </c>
      <c r="H7" s="288" t="s">
        <v>2957</v>
      </c>
      <c r="I7" s="510" t="s">
        <v>2943</v>
      </c>
      <c r="J7" s="510" t="s">
        <v>548</v>
      </c>
      <c r="K7" s="510" t="s">
        <v>2944</v>
      </c>
      <c r="L7" s="510" t="s">
        <v>526</v>
      </c>
    </row>
    <row r="8" spans="1:12" s="15" customFormat="1" ht="12" customHeight="1" thickBot="1" x14ac:dyDescent="0.25">
      <c r="A8" s="391" t="str">
        <f>'Currency design BPT HRGs'!C24</f>
        <v>FZ90B</v>
      </c>
      <c r="B8" s="391" t="str">
        <f>'Currency design BPT HRGs'!D24</f>
        <v>Abdominal Pain without Interventions</v>
      </c>
      <c r="C8" s="371" t="str">
        <f>'Currency design BPT HRGs'!B24</f>
        <v>Abdominal Pain</v>
      </c>
      <c r="D8" s="508">
        <f>VLOOKUP(A8,'APROC data for BPT'!A:P,5,FALSE)</f>
        <v>646.78139045027376</v>
      </c>
      <c r="E8" s="1259">
        <f>VLOOKUP(A8,'APROC data for BPT'!A:R,12,FALSE)</f>
        <v>50675</v>
      </c>
      <c r="F8" s="1259">
        <f>VLOOKUP(A8,'APROC data for BPT'!A:S,13,FALSE)</f>
        <v>105642</v>
      </c>
      <c r="G8" s="1198">
        <f>VLOOKUP(A8,'APROC data for BPT'!A:S,17,FALSE)/D8</f>
        <v>0.312198690361364</v>
      </c>
      <c r="H8" s="278">
        <f>G8*D8</f>
        <v>201.92430304867747</v>
      </c>
      <c r="I8" s="506">
        <f>D8+H8*(1-J8)</f>
        <v>757.83975712704637</v>
      </c>
      <c r="J8" s="1196">
        <f>VLOOKUP(A8,'Compliance rates for SDEC'!$A$2:$I$208,8,FALSE)</f>
        <v>0.45</v>
      </c>
      <c r="K8" s="505">
        <f>I8-H8</f>
        <v>555.91545407836884</v>
      </c>
      <c r="L8" s="517">
        <f t="shared" ref="L8:L47" si="0">K8*(1-J8)+I8*(J8)-D8</f>
        <v>0</v>
      </c>
    </row>
    <row r="9" spans="1:12" s="15" customFormat="1" ht="12" thickBot="1" x14ac:dyDescent="0.25">
      <c r="A9" s="391" t="str">
        <f>'Currency design BPT HRGs'!C25</f>
        <v>AA31E</v>
      </c>
      <c r="B9" s="391" t="str">
        <f>'Currency design BPT HRGs'!D25</f>
        <v>Headache, Migraine or Cerebrospinal Fluid Leak, with CC Score 0-6</v>
      </c>
      <c r="C9" s="371" t="str">
        <f>'Currency design BPT HRGs'!B25</f>
        <v>Acute headache</v>
      </c>
      <c r="D9" s="508">
        <f>VLOOKUP(A9,'APROC data for BPT'!A:P,5,FALSE)</f>
        <v>621.42302372316033</v>
      </c>
      <c r="E9" s="1259">
        <f>VLOOKUP(A9,'APROC data for BPT'!A:R,12,FALSE)</f>
        <v>54230</v>
      </c>
      <c r="F9" s="1259">
        <f>VLOOKUP(A9,'APROC data for BPT'!A:S,13,FALSE)</f>
        <v>38046</v>
      </c>
      <c r="G9" s="1198">
        <f>VLOOKUP(A9,'APROC data for BPT'!A:S,17,FALSE)/D9</f>
        <v>0.33166046516495357</v>
      </c>
      <c r="H9" s="278">
        <f t="shared" ref="H9:H49" si="1">G9*D9</f>
        <v>206.10144911223534</v>
      </c>
      <c r="I9" s="506">
        <f t="shared" ref="I9:I49" si="2">D9+H9*(1-J9)</f>
        <v>724.47374827927797</v>
      </c>
      <c r="J9" s="1196">
        <f>VLOOKUP(A9,'Compliance rates for SDEC'!$A$2:$I$208,8,FALSE)</f>
        <v>0.5</v>
      </c>
      <c r="K9" s="505">
        <f t="shared" ref="K9:K49" si="3">I9-H9</f>
        <v>518.37229916704268</v>
      </c>
      <c r="L9" s="517">
        <f t="shared" si="0"/>
        <v>0</v>
      </c>
    </row>
    <row r="10" spans="1:12" s="15" customFormat="1" ht="12" thickBot="1" x14ac:dyDescent="0.25">
      <c r="A10" s="391" t="str">
        <f>'Currency design BPT HRGs'!C26</f>
        <v>AA31D</v>
      </c>
      <c r="B10" s="391" t="str">
        <f>'Currency design BPT HRGs'!D26</f>
        <v>Headache, Migraine or Cerebrospinal Fluid Leak, with CC Score 7-10</v>
      </c>
      <c r="C10" s="371" t="str">
        <f>'Currency design BPT HRGs'!B26</f>
        <v>Acute headache</v>
      </c>
      <c r="D10" s="508">
        <f>VLOOKUP(A10,'APROC data for BPT'!A:P,5,FALSE)</f>
        <v>1110.3733113418134</v>
      </c>
      <c r="E10" s="1259">
        <f>VLOOKUP(A10,'APROC data for BPT'!A:R,12,FALSE)</f>
        <v>3288</v>
      </c>
      <c r="F10" s="1259">
        <f>VLOOKUP(A10,'APROC data for BPT'!A:S,13,FALSE)</f>
        <v>1581</v>
      </c>
      <c r="G10" s="1198">
        <f>VLOOKUP(A10,'APROC data for BPT'!A:S,17,FALSE)/D10</f>
        <v>0.18561455593990747</v>
      </c>
      <c r="H10" s="278">
        <f t="shared" si="1"/>
        <v>206.10144911223531</v>
      </c>
      <c r="I10" s="506">
        <f t="shared" si="2"/>
        <v>1254.6443257203782</v>
      </c>
      <c r="J10" s="1196">
        <f>VLOOKUP(A10,'Compliance rates for SDEC'!$A$2:$I$208,8,FALSE)</f>
        <v>0.3</v>
      </c>
      <c r="K10" s="505">
        <f t="shared" si="3"/>
        <v>1048.5428766081429</v>
      </c>
      <c r="L10" s="517">
        <f t="shared" si="0"/>
        <v>0</v>
      </c>
    </row>
    <row r="11" spans="1:12" s="15" customFormat="1" ht="12" thickBot="1" x14ac:dyDescent="0.25">
      <c r="A11" s="391" t="str">
        <f>'Currency design BPT HRGs'!C27</f>
        <v>SA09K</v>
      </c>
      <c r="B11" s="391" t="str">
        <f>'Currency design BPT HRGs'!D27</f>
        <v>Other Red Blood Cell Disorders with CC Score 2-5</v>
      </c>
      <c r="C11" s="371" t="str">
        <f>'Currency design BPT HRGs'!B27</f>
        <v>Anaemia</v>
      </c>
      <c r="D11" s="508">
        <f>VLOOKUP(A11,'APROC data for BPT'!A:P,5,FALSE)</f>
        <v>1274.5193759694409</v>
      </c>
      <c r="E11" s="1259">
        <f>VLOOKUP(A11,'APROC data for BPT'!A:R,12,FALSE)</f>
        <v>2654</v>
      </c>
      <c r="F11" s="1259">
        <f>VLOOKUP(A11,'APROC data for BPT'!A:S,13,FALSE)</f>
        <v>2689</v>
      </c>
      <c r="G11" s="1198">
        <f>VLOOKUP(A11,'APROC data for BPT'!A:S,17,FALSE)/D11</f>
        <v>0.17201913066505933</v>
      </c>
      <c r="H11" s="278">
        <f t="shared" si="1"/>
        <v>219.24171507003715</v>
      </c>
      <c r="I11" s="506">
        <f t="shared" si="2"/>
        <v>1438.9506622719689</v>
      </c>
      <c r="J11" s="1196">
        <f>VLOOKUP(A11,'Compliance rates for SDEC'!$A$2:$I$208,8,FALSE)</f>
        <v>0.25</v>
      </c>
      <c r="K11" s="505">
        <f t="shared" si="3"/>
        <v>1219.7089472019318</v>
      </c>
      <c r="L11" s="517">
        <f t="shared" si="0"/>
        <v>0</v>
      </c>
    </row>
    <row r="12" spans="1:12" ht="13.5" thickBot="1" x14ac:dyDescent="0.25">
      <c r="A12" s="391" t="str">
        <f>'Currency design BPT HRGs'!C28</f>
        <v>SA04K</v>
      </c>
      <c r="B12" s="391" t="str">
        <f>'Currency design BPT HRGs'!D28</f>
        <v>Iron Deficiency Anaemia with CC Score 2-5</v>
      </c>
      <c r="C12" s="371" t="str">
        <f>'Currency design BPT HRGs'!B28</f>
        <v>Anaemia</v>
      </c>
      <c r="D12" s="508">
        <f>VLOOKUP(A12,'APROC data for BPT'!A:P,5,FALSE)</f>
        <v>948.80769311132894</v>
      </c>
      <c r="E12" s="1259">
        <f>VLOOKUP(A12,'APROC data for BPT'!A:R,12,FALSE)</f>
        <v>4698</v>
      </c>
      <c r="F12" s="1259">
        <f>VLOOKUP(A12,'APROC data for BPT'!A:S,13,FALSE)</f>
        <v>2334</v>
      </c>
      <c r="G12" s="1198">
        <f>VLOOKUP(A12,'APROC data for BPT'!A:S,17,FALSE)/D12</f>
        <v>0.23107076034670418</v>
      </c>
      <c r="H12" s="278">
        <f t="shared" si="1"/>
        <v>219.24171507003715</v>
      </c>
      <c r="I12" s="506">
        <f t="shared" si="2"/>
        <v>1113.2389794138569</v>
      </c>
      <c r="J12" s="1196">
        <f>VLOOKUP(A12,'Compliance rates for SDEC'!$A$2:$I$208,8,FALSE)</f>
        <v>0.25</v>
      </c>
      <c r="K12" s="505">
        <f t="shared" si="3"/>
        <v>893.99726434381978</v>
      </c>
      <c r="L12" s="517">
        <f t="shared" si="0"/>
        <v>0</v>
      </c>
    </row>
    <row r="13" spans="1:12" ht="13.5" thickBot="1" x14ac:dyDescent="0.25">
      <c r="A13" s="391" t="str">
        <f>'Currency design BPT HRGs'!C29</f>
        <v>SA04L</v>
      </c>
      <c r="B13" s="391" t="str">
        <f>'Currency design BPT HRGs'!D29</f>
        <v>Iron Deficiency Anaemia with CC Score 0-1</v>
      </c>
      <c r="C13" s="371" t="str">
        <f>'Currency design BPT HRGs'!B29</f>
        <v>Anaemia</v>
      </c>
      <c r="D13" s="508">
        <f>VLOOKUP(A13,'APROC data for BPT'!A:P,5,FALSE)</f>
        <v>631.96942515005571</v>
      </c>
      <c r="E13" s="1259">
        <f>VLOOKUP(A13,'APROC data for BPT'!A:R,12,FALSE)</f>
        <v>2546</v>
      </c>
      <c r="F13" s="1259">
        <f>VLOOKUP(A13,'APROC data for BPT'!A:S,13,FALSE)</f>
        <v>1834</v>
      </c>
      <c r="G13" s="1198">
        <f>VLOOKUP(A13,'APROC data for BPT'!A:S,17,FALSE)/D13</f>
        <v>0.34691823108053066</v>
      </c>
      <c r="H13" s="278">
        <f t="shared" si="1"/>
        <v>219.24171507003715</v>
      </c>
      <c r="I13" s="506">
        <f t="shared" si="2"/>
        <v>741.59028268507427</v>
      </c>
      <c r="J13" s="1196">
        <f>VLOOKUP(A13,'Compliance rates for SDEC'!$A$2:$I$208,8,FALSE)</f>
        <v>0.5</v>
      </c>
      <c r="K13" s="505">
        <f t="shared" si="3"/>
        <v>522.34856761503715</v>
      </c>
      <c r="L13" s="517">
        <f t="shared" si="0"/>
        <v>0</v>
      </c>
    </row>
    <row r="14" spans="1:12" ht="13.5" thickBot="1" x14ac:dyDescent="0.25">
      <c r="A14" s="391" t="str">
        <f>'Currency design BPT HRGs'!C30</f>
        <v>SA09L</v>
      </c>
      <c r="B14" s="391" t="str">
        <f>'Currency design BPT HRGs'!D30</f>
        <v>Other Red Blood Cell Disorders with CC Score 0-1</v>
      </c>
      <c r="C14" s="371" t="str">
        <f>'Currency design BPT HRGs'!B30</f>
        <v>Anaemia</v>
      </c>
      <c r="D14" s="508">
        <f>VLOOKUP(A14,'APROC data for BPT'!A:P,5,FALSE)</f>
        <v>645.7910663444062</v>
      </c>
      <c r="E14" s="1259">
        <f>VLOOKUP(A14,'APROC data for BPT'!A:R,12,FALSE)</f>
        <v>541</v>
      </c>
      <c r="F14" s="1259">
        <f>VLOOKUP(A14,'APROC data for BPT'!A:S,13,FALSE)</f>
        <v>1265</v>
      </c>
      <c r="G14" s="1198">
        <f>VLOOKUP(A14,'APROC data for BPT'!A:S,17,FALSE)/D14</f>
        <v>0.33949326104971783</v>
      </c>
      <c r="H14" s="278">
        <f t="shared" si="1"/>
        <v>219.24171507003715</v>
      </c>
      <c r="I14" s="506">
        <f t="shared" si="2"/>
        <v>755.41192387942476</v>
      </c>
      <c r="J14" s="1196">
        <f>VLOOKUP(A14,'Compliance rates for SDEC'!$A$2:$I$208,8,FALSE)</f>
        <v>0.5</v>
      </c>
      <c r="K14" s="505">
        <f t="shared" si="3"/>
        <v>536.17020880938765</v>
      </c>
      <c r="L14" s="517">
        <f t="shared" si="0"/>
        <v>0</v>
      </c>
    </row>
    <row r="15" spans="1:12" ht="13.5" customHeight="1" thickBot="1" x14ac:dyDescent="0.25">
      <c r="A15" s="391" t="str">
        <f>'Currency design BPT HRGs'!C31</f>
        <v>HA91Z</v>
      </c>
      <c r="B15" s="391" t="str">
        <f>'Currency design BPT HRGs'!D31</f>
        <v>Hip Trauma Diagnosis without Procedure</v>
      </c>
      <c r="C15" s="371" t="str">
        <f>'Currency design BPT HRGs'!B31</f>
        <v>BP53 - Low risk pubic rami</v>
      </c>
      <c r="D15" s="508">
        <f>VLOOKUP(A15,'APROC data for BPT'!A:P,5,FALSE)</f>
        <v>3518.0001197886086</v>
      </c>
      <c r="E15" s="1259">
        <f>VLOOKUP(A15,'APROC data for BPT'!A:R,12,FALSE)</f>
        <v>20241</v>
      </c>
      <c r="F15" s="1259">
        <f>VLOOKUP(A15,'APROC data for BPT'!A:S,13,FALSE)</f>
        <v>3146</v>
      </c>
      <c r="G15" s="1198">
        <f>VLOOKUP(A15,'APROC data for BPT'!A:S,17,FALSE)/D15</f>
        <v>5.9415874554493708E-2</v>
      </c>
      <c r="H15" s="278">
        <f t="shared" si="1"/>
        <v>209.0250538000538</v>
      </c>
      <c r="I15" s="506">
        <f t="shared" si="2"/>
        <v>3704.0324176706563</v>
      </c>
      <c r="J15" s="1196">
        <f>VLOOKUP(A15,'Compliance rates for SDEC'!$A$2:$I$208,8,FALSE)</f>
        <v>0.11</v>
      </c>
      <c r="K15" s="505">
        <f t="shared" si="3"/>
        <v>3495.0073638706026</v>
      </c>
      <c r="L15" s="517">
        <f t="shared" si="0"/>
        <v>0</v>
      </c>
    </row>
    <row r="16" spans="1:12" ht="13.5" thickBot="1" x14ac:dyDescent="0.25">
      <c r="A16" s="391" t="str">
        <f>'Currency design BPT HRGs'!C32</f>
        <v>JC42A</v>
      </c>
      <c r="B16" s="391" t="str">
        <f>'Currency design BPT HRGs'!D32</f>
        <v>Intermediate Skin Procedures, 13 years and over</v>
      </c>
      <c r="C16" s="371" t="str">
        <f>'Currency design BPT HRGs'!B32</f>
        <v>Cellulitis</v>
      </c>
      <c r="D16" s="508">
        <f>VLOOKUP(A16,'APROC data for BPT'!A:P,5,FALSE)</f>
        <v>906.55699530916229</v>
      </c>
      <c r="E16" s="1259">
        <f>VLOOKUP(A16,'APROC data for BPT'!A:R,12,FALSE)</f>
        <v>26291</v>
      </c>
      <c r="F16" s="1259">
        <f>VLOOKUP(A16,'APROC data for BPT'!A:S,13,FALSE)</f>
        <v>24048</v>
      </c>
      <c r="G16" s="1198">
        <f>VLOOKUP(A16,'APROC data for BPT'!A:S,17,FALSE)/D16</f>
        <v>0.22986679045421374</v>
      </c>
      <c r="H16" s="278">
        <f t="shared" si="1"/>
        <v>208.38734687553284</v>
      </c>
      <c r="I16" s="506">
        <f t="shared" si="2"/>
        <v>975.32481977808811</v>
      </c>
      <c r="J16" s="1196">
        <f>VLOOKUP(A16,'Compliance rates for SDEC'!$A$2:$I$208,8,FALSE)</f>
        <v>0.67</v>
      </c>
      <c r="K16" s="505">
        <f t="shared" si="3"/>
        <v>766.93747290255533</v>
      </c>
      <c r="L16" s="517">
        <f t="shared" si="0"/>
        <v>0</v>
      </c>
    </row>
    <row r="17" spans="1:12" ht="13.5" thickBot="1" x14ac:dyDescent="0.25">
      <c r="A17" s="391" t="str">
        <f>'Currency design BPT HRGs'!C33</f>
        <v>JD07K</v>
      </c>
      <c r="B17" s="391" t="str">
        <f>'Currency design BPT HRGs'!D33</f>
        <v>Skin Disorders without Interventions, with CC Score 0-1</v>
      </c>
      <c r="C17" s="371" t="str">
        <f>'Currency design BPT HRGs'!B33</f>
        <v>Cellulitis</v>
      </c>
      <c r="D17" s="508">
        <f>VLOOKUP(A17,'APROC data for BPT'!A:P,5,FALSE)</f>
        <v>801.03940354956558</v>
      </c>
      <c r="E17" s="1259">
        <f>VLOOKUP(A17,'APROC data for BPT'!A:R,12,FALSE)</f>
        <v>10793</v>
      </c>
      <c r="F17" s="1259">
        <f>VLOOKUP(A17,'APROC data for BPT'!A:S,13,FALSE)</f>
        <v>21835</v>
      </c>
      <c r="G17" s="1198">
        <f>VLOOKUP(A17,'APROC data for BPT'!A:S,17,FALSE)/D17</f>
        <v>0.2601461875060414</v>
      </c>
      <c r="H17" s="278">
        <f t="shared" si="1"/>
        <v>208.38734687553284</v>
      </c>
      <c r="I17" s="506">
        <f t="shared" si="2"/>
        <v>917.73631779986397</v>
      </c>
      <c r="J17" s="1196">
        <f>VLOOKUP(A17,'Compliance rates for SDEC'!$A$2:$I$208,8,FALSE)</f>
        <v>0.44</v>
      </c>
      <c r="K17" s="505">
        <f t="shared" si="3"/>
        <v>709.34897092433107</v>
      </c>
      <c r="L17" s="517">
        <f t="shared" si="0"/>
        <v>0</v>
      </c>
    </row>
    <row r="18" spans="1:12" ht="13.5" customHeight="1" thickBot="1" x14ac:dyDescent="0.25">
      <c r="A18" s="391" t="str">
        <f>'Currency design BPT HRGs'!C34</f>
        <v>EB12C</v>
      </c>
      <c r="B18" s="391" t="str">
        <f>'Currency design BPT HRGs'!D34</f>
        <v>Unspecified Chest Pain with CC Score 0-4</v>
      </c>
      <c r="C18" s="371" t="str">
        <f>'Currency design BPT HRGs'!B34</f>
        <v>BP40 - Chest pain</v>
      </c>
      <c r="D18" s="508">
        <f>VLOOKUP(A18,'APROC data for BPT'!A:P,5,FALSE)</f>
        <v>385.69169404402925</v>
      </c>
      <c r="E18" s="1259">
        <f>VLOOKUP(A18,'APROC data for BPT'!A:R,12,FALSE)</f>
        <v>158341</v>
      </c>
      <c r="F18" s="1259">
        <f>VLOOKUP(A18,'APROC data for BPT'!A:S,13,FALSE)</f>
        <v>145342</v>
      </c>
      <c r="G18" s="1198">
        <f>VLOOKUP(A18,'APROC data for BPT'!A:S,17,FALSE)/D18</f>
        <v>0.51508417847314092</v>
      </c>
      <c r="H18" s="278">
        <f t="shared" si="1"/>
        <v>198.66368937058283</v>
      </c>
      <c r="I18" s="506">
        <f t="shared" si="2"/>
        <v>469.13044357967408</v>
      </c>
      <c r="J18" s="1196">
        <f>VLOOKUP(A18,'Compliance rates for SDEC'!$A$2:$I$208,8,FALSE)</f>
        <v>0.57999999999999996</v>
      </c>
      <c r="K18" s="505">
        <f t="shared" si="3"/>
        <v>270.46675420909128</v>
      </c>
      <c r="L18" s="517">
        <f t="shared" si="0"/>
        <v>0</v>
      </c>
    </row>
    <row r="19" spans="1:12" ht="23.25" thickBot="1" x14ac:dyDescent="0.25">
      <c r="A19" s="391" t="str">
        <f>'Currency design BPT HRGs'!C35</f>
        <v>EB12B</v>
      </c>
      <c r="B19" s="391" t="str">
        <f>'Currency design BPT HRGs'!D35</f>
        <v>Unspecified Chest Pain with CC Score 5-10</v>
      </c>
      <c r="C19" s="371" t="str">
        <f>'Currency design BPT HRGs'!B35</f>
        <v>BP40 - Chest pain</v>
      </c>
      <c r="D19" s="508">
        <f>VLOOKUP(A19,'APROC data for BPT'!A:P,5,FALSE)</f>
        <v>557.81293322105955</v>
      </c>
      <c r="E19" s="1259">
        <f>VLOOKUP(A19,'APROC data for BPT'!A:R,12,FALSE)</f>
        <v>48156</v>
      </c>
      <c r="F19" s="1259">
        <f>VLOOKUP(A19,'APROC data for BPT'!A:S,13,FALSE)</f>
        <v>37072</v>
      </c>
      <c r="G19" s="1198">
        <f>VLOOKUP(A19,'APROC data for BPT'!A:S,17,FALSE)/D19</f>
        <v>0.35614751386887084</v>
      </c>
      <c r="H19" s="278">
        <f t="shared" si="1"/>
        <v>198.66368937058283</v>
      </c>
      <c r="I19" s="506">
        <f t="shared" si="2"/>
        <v>688.93096820564415</v>
      </c>
      <c r="J19" s="1196">
        <f>VLOOKUP(A19,'Compliance rates for SDEC'!$A$2:$I$208,8,FALSE)</f>
        <v>0.34</v>
      </c>
      <c r="K19" s="505">
        <f t="shared" si="3"/>
        <v>490.26727883506135</v>
      </c>
      <c r="L19" s="517">
        <f t="shared" si="0"/>
        <v>0</v>
      </c>
    </row>
    <row r="20" spans="1:12" ht="23.25" thickBot="1" x14ac:dyDescent="0.25">
      <c r="A20" s="391" t="str">
        <f>'Currency design BPT HRGs'!C36</f>
        <v>EB13C</v>
      </c>
      <c r="B20" s="391" t="str">
        <f>'Currency design BPT HRGs'!D36</f>
        <v>Angina with CC Score 4-7</v>
      </c>
      <c r="C20" s="371" t="str">
        <f>'Currency design BPT HRGs'!B36</f>
        <v>BP40 - Chest pain</v>
      </c>
      <c r="D20" s="508">
        <f>VLOOKUP(A20,'APROC data for BPT'!A:P,5,FALSE)</f>
        <v>736.94893978546247</v>
      </c>
      <c r="E20" s="1259">
        <f>VLOOKUP(A20,'APROC data for BPT'!A:R,12,FALSE)</f>
        <v>22561</v>
      </c>
      <c r="F20" s="1259">
        <f>VLOOKUP(A20,'APROC data for BPT'!A:S,13,FALSE)</f>
        <v>14895</v>
      </c>
      <c r="G20" s="1198">
        <f>VLOOKUP(A20,'APROC data for BPT'!A:S,17,FALSE)/D20</f>
        <v>0.26957592126859831</v>
      </c>
      <c r="H20" s="278">
        <f t="shared" si="1"/>
        <v>198.66368937058283</v>
      </c>
      <c r="I20" s="506">
        <f t="shared" si="2"/>
        <v>872.04024855745877</v>
      </c>
      <c r="J20" s="1196">
        <f>VLOOKUP(A20,'Compliance rates for SDEC'!$A$2:$I$208,8,FALSE)</f>
        <v>0.32</v>
      </c>
      <c r="K20" s="505">
        <f t="shared" si="3"/>
        <v>673.37655918687597</v>
      </c>
      <c r="L20" s="517">
        <f t="shared" si="0"/>
        <v>0</v>
      </c>
    </row>
    <row r="21" spans="1:12" ht="23.25" thickBot="1" x14ac:dyDescent="0.25">
      <c r="A21" s="391" t="str">
        <f>'Currency design BPT HRGs'!C37</f>
        <v>EB13D</v>
      </c>
      <c r="B21" s="391" t="str">
        <f>'Currency design BPT HRGs'!D37</f>
        <v>Angina with CC Score 0-3</v>
      </c>
      <c r="C21" s="371" t="str">
        <f>'Currency design BPT HRGs'!B37</f>
        <v>BP40 - Chest pain</v>
      </c>
      <c r="D21" s="508">
        <f>VLOOKUP(A21,'APROC data for BPT'!A:P,5,FALSE)</f>
        <v>531.87335027527615</v>
      </c>
      <c r="E21" s="1259">
        <f>VLOOKUP(A21,'APROC data for BPT'!A:R,12,FALSE)</f>
        <v>16706</v>
      </c>
      <c r="F21" s="1259">
        <f>VLOOKUP(A21,'APROC data for BPT'!A:S,13,FALSE)</f>
        <v>13263</v>
      </c>
      <c r="G21" s="1198">
        <f>VLOOKUP(A21,'APROC data for BPT'!A:S,17,FALSE)/D21</f>
        <v>0.37351690824096101</v>
      </c>
      <c r="H21" s="278">
        <f t="shared" si="1"/>
        <v>198.66368937058283</v>
      </c>
      <c r="I21" s="506">
        <f t="shared" si="2"/>
        <v>639.15174253539089</v>
      </c>
      <c r="J21" s="1196">
        <f>VLOOKUP(A21,'Compliance rates for SDEC'!$A$2:$I$208,8,FALSE)</f>
        <v>0.46</v>
      </c>
      <c r="K21" s="505">
        <f t="shared" si="3"/>
        <v>440.48805316480809</v>
      </c>
      <c r="L21" s="517">
        <f t="shared" si="0"/>
        <v>0</v>
      </c>
    </row>
    <row r="22" spans="1:12" ht="34.5" thickBot="1" x14ac:dyDescent="0.25">
      <c r="A22" s="391" t="str">
        <f>'Currency design BPT HRGs'!C38</f>
        <v>DZ11J</v>
      </c>
      <c r="B22" s="391" t="str">
        <f>'Currency design BPT HRGs'!D38</f>
        <v>Lobar, Atypical or Viral Pneumonia, with CC Score 0-2</v>
      </c>
      <c r="C22" s="371" t="str">
        <f>'Currency design BPT HRGs'!B38</f>
        <v xml:space="preserve">Community acquired pneumonia </v>
      </c>
      <c r="D22" s="508">
        <f>VLOOKUP(A22,'APROC data for BPT'!A:P,5,FALSE)</f>
        <v>1494.7860934646235</v>
      </c>
      <c r="E22" s="1259">
        <f>VLOOKUP(A22,'APROC data for BPT'!A:R,12,FALSE)</f>
        <v>18444</v>
      </c>
      <c r="F22" s="1259">
        <f>VLOOKUP(A22,'APROC data for BPT'!A:S,13,FALSE)</f>
        <v>9583</v>
      </c>
      <c r="G22" s="1198">
        <f>VLOOKUP(A22,'APROC data for BPT'!A:S,17,FALSE)/D22</f>
        <v>0.12779170633653814</v>
      </c>
      <c r="H22" s="278">
        <f t="shared" si="1"/>
        <v>191.0212654919722</v>
      </c>
      <c r="I22" s="506">
        <f t="shared" si="2"/>
        <v>1649.513318513121</v>
      </c>
      <c r="J22" s="1196">
        <f>VLOOKUP(A22,'Compliance rates for SDEC'!$A$2:$I$208,8,FALSE)</f>
        <v>0.19</v>
      </c>
      <c r="K22" s="505">
        <f t="shared" si="3"/>
        <v>1458.4920530211489</v>
      </c>
      <c r="L22" s="517">
        <f t="shared" si="0"/>
        <v>0</v>
      </c>
    </row>
    <row r="23" spans="1:12" ht="13.5" thickBot="1" x14ac:dyDescent="0.25">
      <c r="A23" s="391" t="str">
        <f>'Currency design BPT HRGs'!C39</f>
        <v>YQ51E</v>
      </c>
      <c r="B23" s="391" t="str">
        <f>'Currency design BPT HRGs'!D39</f>
        <v>Deep Vein Thrombosis with CC Score 0-2</v>
      </c>
      <c r="C23" s="371" t="str">
        <f>'Currency design BPT HRGs'!B39</f>
        <v>DVT</v>
      </c>
      <c r="D23" s="508">
        <f>VLOOKUP(A23,'APROC data for BPT'!A:P,5,FALSE)</f>
        <v>424.23308124516291</v>
      </c>
      <c r="E23" s="1259">
        <f>VLOOKUP(A23,'APROC data for BPT'!A:R,12,FALSE)</f>
        <v>9824</v>
      </c>
      <c r="F23" s="1259">
        <f>VLOOKUP(A23,'APROC data for BPT'!A:S,13,FALSE)</f>
        <v>8258</v>
      </c>
      <c r="G23" s="1198">
        <f>VLOOKUP(A23,'APROC data for BPT'!A:S,17,FALSE)/D23</f>
        <v>0.49985849649158276</v>
      </c>
      <c r="H23" s="278">
        <f t="shared" si="1"/>
        <v>212.05651015319862</v>
      </c>
      <c r="I23" s="506">
        <f t="shared" si="2"/>
        <v>468.76494837733463</v>
      </c>
      <c r="J23" s="1196">
        <f>VLOOKUP(A23,'Compliance rates for SDEC'!$A$2:$I$208,8,FALSE)</f>
        <v>0.79</v>
      </c>
      <c r="K23" s="505">
        <f t="shared" si="3"/>
        <v>256.70843822413599</v>
      </c>
      <c r="L23" s="517">
        <f t="shared" si="0"/>
        <v>0</v>
      </c>
    </row>
    <row r="24" spans="1:12" ht="13.5" thickBot="1" x14ac:dyDescent="0.25">
      <c r="A24" s="391" t="str">
        <f>'Currency design BPT HRGs'!C40</f>
        <v>YQ51D</v>
      </c>
      <c r="B24" s="391" t="str">
        <f>'Currency design BPT HRGs'!D40</f>
        <v>Deep Vein Thrombosis with CC Score 3-5</v>
      </c>
      <c r="C24" s="371" t="str">
        <f>'Currency design BPT HRGs'!B40</f>
        <v>DVT</v>
      </c>
      <c r="D24" s="508">
        <f>VLOOKUP(A24,'APROC data for BPT'!A:P,5,FALSE)</f>
        <v>986.61374671930321</v>
      </c>
      <c r="E24" s="1259">
        <f>VLOOKUP(A24,'APROC data for BPT'!A:R,12,FALSE)</f>
        <v>4794</v>
      </c>
      <c r="F24" s="1259">
        <f>VLOOKUP(A24,'APROC data for BPT'!A:S,13,FALSE)</f>
        <v>2784</v>
      </c>
      <c r="G24" s="1198">
        <f>VLOOKUP(A24,'APROC data for BPT'!A:S,17,FALSE)/D24</f>
        <v>0.21493366665357219</v>
      </c>
      <c r="H24" s="278">
        <f t="shared" si="1"/>
        <v>212.05651015319862</v>
      </c>
      <c r="I24" s="506">
        <f t="shared" si="2"/>
        <v>1084.1597413897746</v>
      </c>
      <c r="J24" s="1196">
        <f>VLOOKUP(A24,'Compliance rates for SDEC'!$A$2:$I$208,8,FALSE)</f>
        <v>0.54</v>
      </c>
      <c r="K24" s="505">
        <f t="shared" si="3"/>
        <v>872.10323123657599</v>
      </c>
      <c r="L24" s="517">
        <f t="shared" si="0"/>
        <v>0</v>
      </c>
    </row>
    <row r="25" spans="1:12" ht="13.5" thickBot="1" x14ac:dyDescent="0.25">
      <c r="A25" s="391" t="str">
        <f>'Currency design BPT HRGs'!C41</f>
        <v>YQ51C</v>
      </c>
      <c r="B25" s="391" t="str">
        <f>'Currency design BPT HRGs'!D41</f>
        <v>Deep Vein Thrombosis with CC Score 6-8</v>
      </c>
      <c r="C25" s="371" t="str">
        <f>'Currency design BPT HRGs'!B41</f>
        <v>DVT</v>
      </c>
      <c r="D25" s="508">
        <f>VLOOKUP(A25,'APROC data for BPT'!A:P,5,FALSE)</f>
        <v>2081.8737841957973</v>
      </c>
      <c r="E25" s="1259">
        <f>VLOOKUP(A25,'APROC data for BPT'!A:R,12,FALSE)</f>
        <v>1636</v>
      </c>
      <c r="F25" s="1259">
        <f>VLOOKUP(A25,'APROC data for BPT'!A:S,13,FALSE)</f>
        <v>501</v>
      </c>
      <c r="G25" s="1198">
        <f>VLOOKUP(A25,'APROC data for BPT'!A:S,17,FALSE)/D25</f>
        <v>0.10185848525640255</v>
      </c>
      <c r="H25" s="278">
        <f t="shared" si="1"/>
        <v>212.05651015319859</v>
      </c>
      <c r="I25" s="506">
        <f t="shared" si="2"/>
        <v>2240.9161668106963</v>
      </c>
      <c r="J25" s="1196">
        <f>VLOOKUP(A25,'Compliance rates for SDEC'!$A$2:$I$208,8,FALSE)</f>
        <v>0.25</v>
      </c>
      <c r="K25" s="505">
        <f t="shared" si="3"/>
        <v>2028.8596566574977</v>
      </c>
      <c r="L25" s="517">
        <f t="shared" si="0"/>
        <v>0</v>
      </c>
    </row>
    <row r="26" spans="1:12" ht="13.5" customHeight="1" thickBot="1" x14ac:dyDescent="0.25">
      <c r="A26" s="391" t="str">
        <f>'Currency design BPT HRGs'!C42</f>
        <v>EB08E</v>
      </c>
      <c r="B26" s="391" t="str">
        <f>'Currency design BPT HRGs'!D42</f>
        <v>Syncope or Collapse, with CC Score 0-3</v>
      </c>
      <c r="C26" s="371" t="str">
        <f>'Currency design BPT HRGs'!B42</f>
        <v>Falls including syncope or collapse</v>
      </c>
      <c r="D26" s="508">
        <f>VLOOKUP(A26,'APROC data for BPT'!A:P,5,FALSE)</f>
        <v>466.75882969905842</v>
      </c>
      <c r="E26" s="1259">
        <f>VLOOKUP(A26,'APROC data for BPT'!A:R,12,FALSE)</f>
        <v>7006</v>
      </c>
      <c r="F26" s="1259">
        <f>VLOOKUP(A26,'APROC data for BPT'!A:S,13,FALSE)</f>
        <v>29763</v>
      </c>
      <c r="G26" s="1198">
        <f>VLOOKUP(A26,'APROC data for BPT'!A:S,17,FALSE)/D26</f>
        <v>0.42562384839869177</v>
      </c>
      <c r="H26" s="278">
        <f t="shared" si="1"/>
        <v>198.66368937058283</v>
      </c>
      <c r="I26" s="506">
        <f t="shared" si="2"/>
        <v>564.10403749064403</v>
      </c>
      <c r="J26" s="1196">
        <f>VLOOKUP(A26,'Compliance rates for SDEC'!$A$2:$I$208,8,FALSE)</f>
        <v>0.51</v>
      </c>
      <c r="K26" s="505">
        <f t="shared" si="3"/>
        <v>365.44034812006123</v>
      </c>
      <c r="L26" s="517">
        <f t="shared" si="0"/>
        <v>0</v>
      </c>
    </row>
    <row r="27" spans="1:12" ht="45.75" thickBot="1" x14ac:dyDescent="0.25">
      <c r="A27" s="391" t="str">
        <f>'Currency design BPT HRGs'!C43</f>
        <v>DZ22J</v>
      </c>
      <c r="B27" s="391" t="str">
        <f>'Currency design BPT HRGs'!D43</f>
        <v>Unspecified Acute Lower Respiratory Infection with CC Score 0-1</v>
      </c>
      <c r="C27" s="371" t="str">
        <f>'Currency design BPT HRGs'!B43</f>
        <v>Lower respiratory tract infections without COPD</v>
      </c>
      <c r="D27" s="508">
        <f>VLOOKUP(A27,'APROC data for BPT'!A:P,5,FALSE)</f>
        <v>601.31299381145118</v>
      </c>
      <c r="E27" s="1259">
        <f>VLOOKUP(A27,'APROC data for BPT'!A:R,12,FALSE)</f>
        <v>3771</v>
      </c>
      <c r="F27" s="1259">
        <f>VLOOKUP(A27,'APROC data for BPT'!A:S,13,FALSE)</f>
        <v>9514</v>
      </c>
      <c r="G27" s="1198">
        <f>VLOOKUP(A27,'APROC data for BPT'!A:S,17,FALSE)/D27</f>
        <v>0.31767360336116274</v>
      </c>
      <c r="H27" s="278">
        <f t="shared" si="1"/>
        <v>191.02126549197226</v>
      </c>
      <c r="I27" s="506">
        <f t="shared" si="2"/>
        <v>693.00320124759787</v>
      </c>
      <c r="J27" s="1196">
        <f>VLOOKUP(A27,'Compliance rates for SDEC'!$A$2:$I$208,8,FALSE)</f>
        <v>0.52</v>
      </c>
      <c r="K27" s="505">
        <f t="shared" si="3"/>
        <v>501.98193575562561</v>
      </c>
      <c r="L27" s="517">
        <f t="shared" si="0"/>
        <v>0</v>
      </c>
    </row>
    <row r="28" spans="1:12" ht="23.25" thickBot="1" x14ac:dyDescent="0.25">
      <c r="A28" s="391" t="str">
        <f>'Currency design BPT HRGs'!C44</f>
        <v>HA83C</v>
      </c>
      <c r="B28" s="391" t="str">
        <f>'Currency design BPT HRGs'!D44</f>
        <v>Head Injury without CC</v>
      </c>
      <c r="C28" s="371" t="str">
        <f>'Currency design BPT HRGs'!B44</f>
        <v>Minor head injury</v>
      </c>
      <c r="D28" s="508">
        <f>VLOOKUP(A28,'APROC data for BPT'!A:P,5,FALSE)</f>
        <v>385.23265840514745</v>
      </c>
      <c r="E28" s="1259">
        <f>VLOOKUP(A28,'APROC data for BPT'!A:R,12,FALSE)</f>
        <v>807</v>
      </c>
      <c r="F28" s="1259">
        <f>VLOOKUP(A28,'APROC data for BPT'!A:S,13,FALSE)</f>
        <v>8402</v>
      </c>
      <c r="G28" s="1198">
        <f>VLOOKUP(A28,'APROC data for BPT'!A:S,17,FALSE)/D28</f>
        <v>0.54259432381826544</v>
      </c>
      <c r="H28" s="278">
        <f t="shared" si="1"/>
        <v>209.0250538000538</v>
      </c>
      <c r="I28" s="506">
        <f t="shared" si="2"/>
        <v>450.03042508316412</v>
      </c>
      <c r="J28" s="1196">
        <f>VLOOKUP(A28,'Compliance rates for SDEC'!$A$2:$I$208,8,FALSE)</f>
        <v>0.69</v>
      </c>
      <c r="K28" s="505">
        <f t="shared" si="3"/>
        <v>241.00537128311032</v>
      </c>
      <c r="L28" s="517">
        <f t="shared" si="0"/>
        <v>0</v>
      </c>
    </row>
    <row r="29" spans="1:12" ht="13.5" customHeight="1" thickBot="1" x14ac:dyDescent="0.25">
      <c r="A29" s="391" t="str">
        <f>'Currency design BPT HRGs'!C45</f>
        <v>HA83B</v>
      </c>
      <c r="B29" s="391" t="str">
        <f>'Currency design BPT HRGs'!D45</f>
        <v>Head Injury with Intermediate CC</v>
      </c>
      <c r="C29" s="371" t="str">
        <f>'Currency design BPT HRGs'!B45</f>
        <v>Minor head injury</v>
      </c>
      <c r="D29" s="508">
        <f>VLOOKUP(A29,'APROC data for BPT'!A:P,5,FALSE)</f>
        <v>677.64295045060805</v>
      </c>
      <c r="E29" s="1259">
        <f>VLOOKUP(A29,'APROC data for BPT'!A:R,12,FALSE)</f>
        <v>639</v>
      </c>
      <c r="F29" s="1259">
        <f>VLOOKUP(A29,'APROC data for BPT'!A:S,13,FALSE)</f>
        <v>2457</v>
      </c>
      <c r="G29" s="1198">
        <f>VLOOKUP(A29,'APROC data for BPT'!A:S,17,FALSE)/D29</f>
        <v>0.30845898073765793</v>
      </c>
      <c r="H29" s="278">
        <f t="shared" si="1"/>
        <v>209.0250538000538</v>
      </c>
      <c r="I29" s="506">
        <f t="shared" si="2"/>
        <v>777.97497627463383</v>
      </c>
      <c r="J29" s="1196">
        <f>VLOOKUP(A29,'Compliance rates for SDEC'!$A$2:$I$208,8,FALSE)</f>
        <v>0.52</v>
      </c>
      <c r="K29" s="505">
        <f t="shared" si="3"/>
        <v>568.94992247458003</v>
      </c>
      <c r="L29" s="517">
        <f t="shared" si="0"/>
        <v>0</v>
      </c>
    </row>
    <row r="30" spans="1:12" ht="23.25" thickBot="1" x14ac:dyDescent="0.25">
      <c r="A30" s="391" t="str">
        <f>'Currency design BPT HRGs'!C46</f>
        <v>DZ09H</v>
      </c>
      <c r="B30" s="391" t="str">
        <f>'Currency design BPT HRGs'!D46</f>
        <v>Pulmonary Embolus with CC Score 0-2</v>
      </c>
      <c r="C30" s="371" t="str">
        <f>'Currency design BPT HRGs'!B46</f>
        <v>Pulmonary embolism</v>
      </c>
      <c r="D30" s="508">
        <f>VLOOKUP(A30,'APROC data for BPT'!A:P,5,FALSE)</f>
        <v>1592.7509921577812</v>
      </c>
      <c r="E30" s="1259">
        <f>VLOOKUP(A30,'APROC data for BPT'!A:R,12,FALSE)</f>
        <v>5292</v>
      </c>
      <c r="F30" s="1259">
        <f>VLOOKUP(A30,'APROC data for BPT'!A:S,13,FALSE)</f>
        <v>4125</v>
      </c>
      <c r="G30" s="1198">
        <f>VLOOKUP(A30,'APROC data for BPT'!A:S,17,FALSE)/D30</f>
        <v>0.11993165688328089</v>
      </c>
      <c r="H30" s="278">
        <f t="shared" si="1"/>
        <v>191.02126549197223</v>
      </c>
      <c r="I30" s="506">
        <f t="shared" si="2"/>
        <v>1716.9148147275632</v>
      </c>
      <c r="J30" s="1196">
        <f>VLOOKUP(A30,'Compliance rates for SDEC'!$A$2:$I$208,8,FALSE)</f>
        <v>0.35</v>
      </c>
      <c r="K30" s="505">
        <f t="shared" si="3"/>
        <v>1525.8935492355911</v>
      </c>
      <c r="L30" s="517">
        <f t="shared" si="0"/>
        <v>0</v>
      </c>
    </row>
    <row r="31" spans="1:12" ht="23.25" thickBot="1" x14ac:dyDescent="0.25">
      <c r="A31" s="391" t="str">
        <f>'Currency design BPT HRGs'!C47</f>
        <v>DZ09G</v>
      </c>
      <c r="B31" s="391" t="str">
        <f>'Currency design BPT HRGs'!D47</f>
        <v>Pulmonary Embolus with CC Score 3-5</v>
      </c>
      <c r="C31" s="371" t="str">
        <f>'Currency design BPT HRGs'!B47</f>
        <v>Pulmonary embolism</v>
      </c>
      <c r="D31" s="508">
        <f>VLOOKUP(A31,'APROC data for BPT'!A:P,5,FALSE)</f>
        <v>2233.4004268028734</v>
      </c>
      <c r="E31" s="1259">
        <f>VLOOKUP(A31,'APROC data for BPT'!A:R,12,FALSE)</f>
        <v>6496</v>
      </c>
      <c r="F31" s="1259">
        <f>VLOOKUP(A31,'APROC data for BPT'!A:S,13,FALSE)</f>
        <v>1965</v>
      </c>
      <c r="G31" s="1198">
        <f>VLOOKUP(A31,'APROC data for BPT'!A:S,17,FALSE)/D31</f>
        <v>8.5529340461987985E-2</v>
      </c>
      <c r="H31" s="278">
        <f t="shared" si="1"/>
        <v>191.02126549197223</v>
      </c>
      <c r="I31" s="506">
        <f t="shared" si="2"/>
        <v>2393.8582898161303</v>
      </c>
      <c r="J31" s="1196">
        <f>VLOOKUP(A31,'Compliance rates for SDEC'!$A$2:$I$208,8,FALSE)</f>
        <v>0.16</v>
      </c>
      <c r="K31" s="505">
        <f t="shared" si="3"/>
        <v>2202.8370243241579</v>
      </c>
      <c r="L31" s="517">
        <f t="shared" si="0"/>
        <v>0</v>
      </c>
    </row>
    <row r="32" spans="1:12" ht="23.25" thickBot="1" x14ac:dyDescent="0.25">
      <c r="A32" s="391" t="str">
        <f>'Currency design BPT HRGs'!C48</f>
        <v>LB40G</v>
      </c>
      <c r="B32" s="391" t="str">
        <f>'Currency design BPT HRGs'!D48</f>
        <v>Urinary Tract Stone Disease without Interventions, with CC Score 0-2</v>
      </c>
      <c r="C32" s="371" t="str">
        <f>'Currency design BPT HRGs'!B48</f>
        <v>Renal/ureteric stones</v>
      </c>
      <c r="D32" s="508">
        <f>VLOOKUP(A32,'APROC data for BPT'!A:P,5,FALSE)</f>
        <v>554.19287771361167</v>
      </c>
      <c r="E32" s="1259">
        <f>VLOOKUP(A32,'APROC data for BPT'!A:R,12,FALSE)</f>
        <v>24224</v>
      </c>
      <c r="F32" s="1259">
        <f>VLOOKUP(A32,'APROC data for BPT'!A:S,13,FALSE)</f>
        <v>18240</v>
      </c>
      <c r="G32" s="1198">
        <f>VLOOKUP(A32,'APROC data for BPT'!A:S,17,FALSE)/D32</f>
        <v>0.33621991760083153</v>
      </c>
      <c r="H32" s="278">
        <f t="shared" si="1"/>
        <v>186.33068367983822</v>
      </c>
      <c r="I32" s="506">
        <f t="shared" si="2"/>
        <v>645.49491271673241</v>
      </c>
      <c r="J32" s="1196">
        <f>VLOOKUP(A32,'Compliance rates for SDEC'!$A$2:$I$208,8,FALSE)</f>
        <v>0.51</v>
      </c>
      <c r="K32" s="505">
        <f t="shared" si="3"/>
        <v>459.1642290368942</v>
      </c>
      <c r="L32" s="517">
        <f t="shared" si="0"/>
        <v>0</v>
      </c>
    </row>
    <row r="33" spans="1:12" ht="13.5" customHeight="1" thickBot="1" x14ac:dyDescent="0.25">
      <c r="A33" s="391" t="str">
        <f>'Currency design BPT HRGs'!C49</f>
        <v>LB40F</v>
      </c>
      <c r="B33" s="391" t="str">
        <f>'Currency design BPT HRGs'!D49</f>
        <v>Urinary Tract Stone Disease without Interventions, with CC Score 3-5</v>
      </c>
      <c r="C33" s="371" t="str">
        <f>'Currency design BPT HRGs'!B49</f>
        <v>Renal/ureteric stones</v>
      </c>
      <c r="D33" s="508">
        <f>VLOOKUP(A33,'APROC data for BPT'!A:P,5,FALSE)</f>
        <v>951.95436551227056</v>
      </c>
      <c r="E33" s="1259">
        <f>VLOOKUP(A33,'APROC data for BPT'!A:R,12,FALSE)</f>
        <v>1553</v>
      </c>
      <c r="F33" s="1259">
        <f>VLOOKUP(A33,'APROC data for BPT'!A:S,13,FALSE)</f>
        <v>731</v>
      </c>
      <c r="G33" s="1198">
        <f>VLOOKUP(A33,'APROC data for BPT'!A:S,17,FALSE)/D33</f>
        <v>0.195734890694649</v>
      </c>
      <c r="H33" s="278">
        <f t="shared" si="1"/>
        <v>186.33068367983822</v>
      </c>
      <c r="I33" s="506">
        <f t="shared" si="2"/>
        <v>1087.9757645985524</v>
      </c>
      <c r="J33" s="1196">
        <f>VLOOKUP(A33,'Compliance rates for SDEC'!$A$2:$I$208,8,FALSE)</f>
        <v>0.27</v>
      </c>
      <c r="K33" s="505">
        <f t="shared" si="3"/>
        <v>901.64508091871414</v>
      </c>
      <c r="L33" s="517">
        <f t="shared" si="0"/>
        <v>0</v>
      </c>
    </row>
    <row r="34" spans="1:12" ht="45.75" thickBot="1" x14ac:dyDescent="0.25">
      <c r="A34" s="391" t="str">
        <f>'Currency design BPT HRGs'!C50</f>
        <v>EB07E</v>
      </c>
      <c r="B34" s="391" t="str">
        <f>'Currency design BPT HRGs'!D50</f>
        <v>Arrhythmia or Conduction Disorders, with CC Score 0-3</v>
      </c>
      <c r="C34" s="371" t="str">
        <f>'Currency design BPT HRGs'!B50</f>
        <v>Supraventricular tachcardias including atrial fibrillation</v>
      </c>
      <c r="D34" s="508">
        <f>VLOOKUP(A34,'APROC data for BPT'!A:P,5,FALSE)</f>
        <v>574.98944638551018</v>
      </c>
      <c r="E34" s="1259">
        <f>VLOOKUP(A34,'APROC data for BPT'!A:R,12,FALSE)</f>
        <v>50853</v>
      </c>
      <c r="F34" s="1259">
        <f>VLOOKUP(A34,'APROC data for BPT'!A:S,13,FALSE)</f>
        <v>38638</v>
      </c>
      <c r="G34" s="1198">
        <f>VLOOKUP(A34,'APROC data for BPT'!A:S,17,FALSE)/D34</f>
        <v>0.34550840997068633</v>
      </c>
      <c r="H34" s="278">
        <f t="shared" si="1"/>
        <v>198.6636893705828</v>
      </c>
      <c r="I34" s="506">
        <f t="shared" si="2"/>
        <v>682.26783864562492</v>
      </c>
      <c r="J34" s="1196">
        <f>VLOOKUP(A34,'Compliance rates for SDEC'!$A$2:$I$208,8,FALSE)</f>
        <v>0.46</v>
      </c>
      <c r="K34" s="505">
        <f t="shared" si="3"/>
        <v>483.60414927504212</v>
      </c>
      <c r="L34" s="517">
        <f t="shared" si="0"/>
        <v>0</v>
      </c>
    </row>
    <row r="35" spans="1:12" ht="13.5" customHeight="1" thickBot="1" x14ac:dyDescent="0.25">
      <c r="A35" s="391" t="str">
        <f>'Currency design BPT HRGs'!C51</f>
        <v>EB07D</v>
      </c>
      <c r="B35" s="391" t="str">
        <f>'Currency design BPT HRGs'!D51</f>
        <v>Arrhythmia or Conduction Disorders, with CC Score 4-6</v>
      </c>
      <c r="C35" s="371" t="str">
        <f>'Currency design BPT HRGs'!B51</f>
        <v>Supraventricular tachcardias including atrial fibrillation</v>
      </c>
      <c r="D35" s="508">
        <f>VLOOKUP(A35,'APROC data for BPT'!A:P,5,FALSE)</f>
        <v>1041.9245721349607</v>
      </c>
      <c r="E35" s="1259">
        <f>VLOOKUP(A35,'APROC data for BPT'!A:R,12,FALSE)</f>
        <v>26378</v>
      </c>
      <c r="F35" s="1259">
        <f>VLOOKUP(A35,'APROC data for BPT'!A:S,13,FALSE)</f>
        <v>13420</v>
      </c>
      <c r="G35" s="1198">
        <f>VLOOKUP(A35,'APROC data for BPT'!A:S,17,FALSE)/D35</f>
        <v>0.19066993396989382</v>
      </c>
      <c r="H35" s="278">
        <f t="shared" si="1"/>
        <v>198.66368937058283</v>
      </c>
      <c r="I35" s="506">
        <f t="shared" si="2"/>
        <v>1190.922339162898</v>
      </c>
      <c r="J35" s="1196">
        <f>VLOOKUP(A35,'Compliance rates for SDEC'!$A$2:$I$208,8,FALSE)</f>
        <v>0.25</v>
      </c>
      <c r="K35" s="505">
        <f t="shared" si="3"/>
        <v>992.25864979231517</v>
      </c>
      <c r="L35" s="517">
        <f t="shared" si="0"/>
        <v>0</v>
      </c>
    </row>
    <row r="36" spans="1:12" ht="45.75" thickBot="1" x14ac:dyDescent="0.25">
      <c r="A36" s="391" t="str">
        <f>'Currency design BPT HRGs'!C52</f>
        <v>EB07C</v>
      </c>
      <c r="B36" s="391" t="str">
        <f>'Currency design BPT HRGs'!D52</f>
        <v>Arrhythmia or Conduction Disorders, with CC Score 7-9</v>
      </c>
      <c r="C36" s="371" t="str">
        <f>'Currency design BPT HRGs'!B52</f>
        <v>Supraventricular tachcardias including atrial fibrillation</v>
      </c>
      <c r="D36" s="508">
        <f>VLOOKUP(A36,'APROC data for BPT'!A:P,5,FALSE)</f>
        <v>1639.0941459978442</v>
      </c>
      <c r="E36" s="1259">
        <f>VLOOKUP(A36,'APROC data for BPT'!A:R,12,FALSE)</f>
        <v>10783</v>
      </c>
      <c r="F36" s="1259">
        <f>VLOOKUP(A36,'APROC data for BPT'!A:S,13,FALSE)</f>
        <v>3530</v>
      </c>
      <c r="G36" s="1198">
        <f>VLOOKUP(A36,'APROC data for BPT'!A:S,17,FALSE)/D36</f>
        <v>0.12120334262413023</v>
      </c>
      <c r="H36" s="278">
        <f t="shared" si="1"/>
        <v>198.66368937058283</v>
      </c>
      <c r="I36" s="506">
        <f t="shared" si="2"/>
        <v>1807.9582819628395</v>
      </c>
      <c r="J36" s="1196">
        <f>VLOOKUP(A36,'Compliance rates for SDEC'!$A$2:$I$208,8,FALSE)</f>
        <v>0.15</v>
      </c>
      <c r="K36" s="505">
        <f t="shared" si="3"/>
        <v>1609.2945925922565</v>
      </c>
      <c r="L36" s="517">
        <f t="shared" si="0"/>
        <v>0</v>
      </c>
    </row>
    <row r="37" spans="1:12" ht="13.5" thickBot="1" x14ac:dyDescent="0.25">
      <c r="A37" s="391" t="str">
        <f>'Currency design BPT HRGs'!C53</f>
        <v>WA11C</v>
      </c>
      <c r="B37" s="391" t="str">
        <f>'Currency design BPT HRGs'!D53</f>
        <v>Poisoning, Toxic, Environmental or Unspecified Effects, with CC Score 0-1</v>
      </c>
      <c r="C37" s="371" t="str">
        <f>'Currency design BPT HRGs'!B53</f>
        <v>Self harm</v>
      </c>
      <c r="D37" s="508">
        <f>VLOOKUP(A37,'APROC data for BPT'!A:P,5,FALSE)</f>
        <v>472.19723897358853</v>
      </c>
      <c r="E37" s="1259">
        <f>VLOOKUP(A37,'APROC data for BPT'!A:R,12,FALSE)</f>
        <v>18873</v>
      </c>
      <c r="F37" s="1259">
        <f>VLOOKUP(A37,'APROC data for BPT'!A:S,13,FALSE)</f>
        <v>75523</v>
      </c>
      <c r="G37" s="1198">
        <f>VLOOKUP(A37,'APROC data for BPT'!A:S,17,FALSE)/D37</f>
        <v>0.41714482314881185</v>
      </c>
      <c r="H37" s="278">
        <f t="shared" si="1"/>
        <v>196.97463374299483</v>
      </c>
      <c r="I37" s="506">
        <f t="shared" si="2"/>
        <v>570.68455584508592</v>
      </c>
      <c r="J37" s="1196">
        <f>VLOOKUP(A37,'Compliance rates for SDEC'!$A$2:$I$208,8,FALSE)</f>
        <v>0.5</v>
      </c>
      <c r="K37" s="505">
        <f t="shared" si="3"/>
        <v>373.70992210209113</v>
      </c>
      <c r="L37" s="517">
        <f t="shared" si="0"/>
        <v>0</v>
      </c>
    </row>
    <row r="38" spans="1:12" ht="13.5" customHeight="1" thickBot="1" x14ac:dyDescent="0.25">
      <c r="A38" s="391" t="str">
        <f>'Currency design BPT HRGs'!C54</f>
        <v>WA11B</v>
      </c>
      <c r="B38" s="391" t="str">
        <f>'Currency design BPT HRGs'!D54</f>
        <v>Poisoning, Toxic, Environmental or Unspecified Effects, with CC Score 2-3</v>
      </c>
      <c r="C38" s="371" t="str">
        <f>'Currency design BPT HRGs'!B54</f>
        <v>Self harm</v>
      </c>
      <c r="D38" s="508">
        <f>VLOOKUP(A38,'APROC data for BPT'!A:P,5,FALSE)</f>
        <v>1212.1238462795015</v>
      </c>
      <c r="E38" s="1259">
        <f>VLOOKUP(A38,'APROC data for BPT'!A:R,12,FALSE)</f>
        <v>3705</v>
      </c>
      <c r="F38" s="1259">
        <f>VLOOKUP(A38,'APROC data for BPT'!A:S,13,FALSE)</f>
        <v>5429</v>
      </c>
      <c r="G38" s="1198">
        <f>VLOOKUP(A38,'APROC data for BPT'!A:S,17,FALSE)/D38</f>
        <v>0.1625037196880415</v>
      </c>
      <c r="H38" s="278">
        <f t="shared" si="1"/>
        <v>196.97463374299483</v>
      </c>
      <c r="I38" s="506">
        <f t="shared" si="2"/>
        <v>1336.2178655375883</v>
      </c>
      <c r="J38" s="1196">
        <f>VLOOKUP(A38,'Compliance rates for SDEC'!$A$2:$I$208,8,FALSE)</f>
        <v>0.37</v>
      </c>
      <c r="K38" s="505">
        <f t="shared" si="3"/>
        <v>1139.2432317945934</v>
      </c>
      <c r="L38" s="517">
        <f t="shared" si="0"/>
        <v>0</v>
      </c>
    </row>
    <row r="39" spans="1:12" ht="68.25" thickBot="1" x14ac:dyDescent="0.25">
      <c r="A39" s="391" t="str">
        <f>'Currency design BPT HRGs'!C55</f>
        <v>HA95Z</v>
      </c>
      <c r="B39" s="391" t="str">
        <f>'Currency design BPT HRGs'!D55</f>
        <v>Hand Trauma Diagnosis without Procedure</v>
      </c>
      <c r="C39" s="371" t="str">
        <f>'Currency design BPT HRGs'!B55</f>
        <v>BP42: Appendicular fractures not requiring immediate internal fixation</v>
      </c>
      <c r="D39" s="508">
        <f>VLOOKUP(A39,'APROC data for BPT'!A:P,5,FALSE)</f>
        <v>653.50667920232104</v>
      </c>
      <c r="E39" s="1259">
        <f>VLOOKUP(A39,'APROC data for BPT'!A:R,12,FALSE)</f>
        <v>4529</v>
      </c>
      <c r="F39" s="1259">
        <f>VLOOKUP(A39,'APROC data for BPT'!A:S,13,FALSE)</f>
        <v>3495</v>
      </c>
      <c r="G39" s="1198">
        <f>VLOOKUP(A39,'APROC data for BPT'!A:S,17,FALSE)/D39</f>
        <v>0.31985144215387756</v>
      </c>
      <c r="H39" s="278">
        <f t="shared" si="1"/>
        <v>209.0250538000538</v>
      </c>
      <c r="I39" s="506">
        <f t="shared" si="2"/>
        <v>705.76294265233446</v>
      </c>
      <c r="J39" s="1196">
        <f>VLOOKUP(A39,'Compliance rates for SDEC'!$A$2:$I$208,8,FALSE)</f>
        <v>0.75</v>
      </c>
      <c r="K39" s="505">
        <f t="shared" si="3"/>
        <v>496.73788885228066</v>
      </c>
      <c r="L39" s="517">
        <f t="shared" si="0"/>
        <v>0</v>
      </c>
    </row>
    <row r="40" spans="1:12" ht="68.25" thickBot="1" x14ac:dyDescent="0.25">
      <c r="A40" s="391" t="str">
        <f>'Currency design BPT HRGs'!C56</f>
        <v>HA92Z</v>
      </c>
      <c r="B40" s="391" t="str">
        <f>'Currency design BPT HRGs'!D56</f>
        <v>Knee Trauma Diagnosis without Procedure</v>
      </c>
      <c r="C40" s="371" t="str">
        <f>'Currency design BPT HRGs'!B56</f>
        <v>BP42: Appendicular fractures not requiring immediate internal fixation</v>
      </c>
      <c r="D40" s="508">
        <f>VLOOKUP(A40,'APROC data for BPT'!A:P,5,FALSE)</f>
        <v>2696.2412055120294</v>
      </c>
      <c r="E40" s="1259">
        <f>VLOOKUP(A40,'APROC data for BPT'!A:R,12,FALSE)</f>
        <v>7378</v>
      </c>
      <c r="F40" s="1259">
        <f>VLOOKUP(A40,'APROC data for BPT'!A:S,13,FALSE)</f>
        <v>1971</v>
      </c>
      <c r="G40" s="1198">
        <f>VLOOKUP(A40,'APROC data for BPT'!A:S,17,FALSE)/D40</f>
        <v>7.7524612179628388E-2</v>
      </c>
      <c r="H40" s="278">
        <f t="shared" si="1"/>
        <v>209.0250538000538</v>
      </c>
      <c r="I40" s="506">
        <f t="shared" si="2"/>
        <v>2848.8294947860686</v>
      </c>
      <c r="J40" s="1196">
        <f>VLOOKUP(A40,'Compliance rates for SDEC'!$A$2:$I$208,8,FALSE)</f>
        <v>0.27</v>
      </c>
      <c r="K40" s="505">
        <f t="shared" si="3"/>
        <v>2639.8044409860149</v>
      </c>
      <c r="L40" s="517">
        <f t="shared" si="0"/>
        <v>0</v>
      </c>
    </row>
    <row r="41" spans="1:12" ht="68.25" thickBot="1" x14ac:dyDescent="0.25">
      <c r="A41" s="391" t="str">
        <f>'Currency design BPT HRGs'!C57</f>
        <v>HA93Z</v>
      </c>
      <c r="B41" s="391" t="str">
        <f>'Currency design BPT HRGs'!D57</f>
        <v>Foot Trauma Diagnosis without Procedure</v>
      </c>
      <c r="C41" s="371" t="str">
        <f>'Currency design BPT HRGs'!B57</f>
        <v>BP42: Appendicular fractures not requiring immediate internal fixation</v>
      </c>
      <c r="D41" s="508">
        <f>VLOOKUP(A41,'APROC data for BPT'!A:P,5,FALSE)</f>
        <v>1644.99896099894</v>
      </c>
      <c r="E41" s="1259">
        <f>VLOOKUP(A41,'APROC data for BPT'!A:R,12,FALSE)</f>
        <v>8092</v>
      </c>
      <c r="F41" s="1259">
        <f>VLOOKUP(A41,'APROC data for BPT'!A:S,13,FALSE)</f>
        <v>3219</v>
      </c>
      <c r="G41" s="1198">
        <f>VLOOKUP(A41,'APROC data for BPT'!A:S,17,FALSE)/D41</f>
        <v>0.12706698226309002</v>
      </c>
      <c r="H41" s="278">
        <f t="shared" si="1"/>
        <v>209.02505380005383</v>
      </c>
      <c r="I41" s="506">
        <f t="shared" si="2"/>
        <v>1805.9482524249815</v>
      </c>
      <c r="J41" s="1196">
        <f>VLOOKUP(A41,'Compliance rates for SDEC'!$A$2:$I$208,8,FALSE)</f>
        <v>0.23</v>
      </c>
      <c r="K41" s="505">
        <f t="shared" si="3"/>
        <v>1596.9231986249276</v>
      </c>
      <c r="L41" s="517">
        <f t="shared" si="0"/>
        <v>0</v>
      </c>
    </row>
    <row r="42" spans="1:12" ht="68.25" thickBot="1" x14ac:dyDescent="0.25">
      <c r="A42" s="391" t="str">
        <f>'Currency design BPT HRGs'!C58</f>
        <v>HA94Z</v>
      </c>
      <c r="B42" s="391" t="str">
        <f>'Currency design BPT HRGs'!D58</f>
        <v>Arm Trauma Diagnosis without Procedure</v>
      </c>
      <c r="C42" s="371" t="str">
        <f>'Currency design BPT HRGs'!B58</f>
        <v>BP42: Appendicular fractures not requiring immediate internal fixation</v>
      </c>
      <c r="D42" s="508">
        <f>VLOOKUP(A42,'APROC data for BPT'!A:P,5,FALSE)</f>
        <v>1546.0359979704617</v>
      </c>
      <c r="E42" s="1259">
        <f>VLOOKUP(A42,'APROC data for BPT'!A:R,12,FALSE)</f>
        <v>19474</v>
      </c>
      <c r="F42" s="1259">
        <f>VLOOKUP(A42,'APROC data for BPT'!A:S,13,FALSE)</f>
        <v>10242</v>
      </c>
      <c r="G42" s="1198">
        <f>VLOOKUP(A42,'APROC data for BPT'!A:S,17,FALSE)/D42</f>
        <v>0.13520063832565909</v>
      </c>
      <c r="H42" s="278">
        <f t="shared" si="1"/>
        <v>209.02505380005383</v>
      </c>
      <c r="I42" s="506">
        <f t="shared" si="2"/>
        <v>1681.9022829404967</v>
      </c>
      <c r="J42" s="1196">
        <f>VLOOKUP(A42,'Compliance rates for SDEC'!$A$2:$I$208,8,FALSE)</f>
        <v>0.35</v>
      </c>
      <c r="K42" s="505">
        <f t="shared" si="3"/>
        <v>1472.8772291404428</v>
      </c>
      <c r="L42" s="517">
        <f t="shared" si="0"/>
        <v>0</v>
      </c>
    </row>
    <row r="43" spans="1:12" ht="23.25" thickBot="1" x14ac:dyDescent="0.25">
      <c r="A43" s="391" t="str">
        <f>'Currency design BPT HRGs'!C59</f>
        <v>LB16K</v>
      </c>
      <c r="B43" s="391" t="str">
        <f>'Currency design BPT HRGs'!D59</f>
        <v>Urinary Incontinence or Other Urinary Problems, without Interventions, with CC Score 0-1</v>
      </c>
      <c r="C43" s="371" t="str">
        <f>'Currency design BPT HRGs'!B59</f>
        <v>Bladder outflow obstruction</v>
      </c>
      <c r="D43" s="508">
        <f>VLOOKUP(A43,'APROC data for BPT'!A:P,5,FALSE)</f>
        <v>497.85850351559918</v>
      </c>
      <c r="E43" s="1259">
        <f>VLOOKUP(A43,'APROC data for BPT'!A:R,12,FALSE)</f>
        <v>925</v>
      </c>
      <c r="F43" s="1259">
        <f>VLOOKUP(A43,'APROC data for BPT'!A:S,13,FALSE)</f>
        <v>2793</v>
      </c>
      <c r="G43" s="1198">
        <f>VLOOKUP(A43,'APROC data for BPT'!A:S,17,FALSE)/D43</f>
        <v>0.37426433889162247</v>
      </c>
      <c r="H43" s="278">
        <f t="shared" si="1"/>
        <v>186.33068367983822</v>
      </c>
      <c r="I43" s="506">
        <f t="shared" si="2"/>
        <v>570.52747015073612</v>
      </c>
      <c r="J43" s="1196">
        <f>VLOOKUP(A43,'Compliance rates for SDEC'!$A$2:$I$208,8,FALSE)</f>
        <v>0.61</v>
      </c>
      <c r="K43" s="505">
        <f t="shared" si="3"/>
        <v>384.19678647089791</v>
      </c>
      <c r="L43" s="517">
        <f t="shared" si="0"/>
        <v>0</v>
      </c>
    </row>
    <row r="44" spans="1:12" ht="23.25" thickBot="1" x14ac:dyDescent="0.25">
      <c r="A44" s="391" t="str">
        <f>'Currency design BPT HRGs'!C60</f>
        <v>LB16J</v>
      </c>
      <c r="B44" s="391" t="str">
        <f>'Currency design BPT HRGs'!D60</f>
        <v>Urinary Incontinence or Other Urinary Problems, without Interventions, with CC Score 2-4</v>
      </c>
      <c r="C44" s="371" t="str">
        <f>'Currency design BPT HRGs'!B60</f>
        <v>Bladder outflow obstruction</v>
      </c>
      <c r="D44" s="508">
        <f>VLOOKUP(A44,'APROC data for BPT'!A:P,5,FALSE)</f>
        <v>1015.3335259485341</v>
      </c>
      <c r="E44" s="1259">
        <f>VLOOKUP(A44,'APROC data for BPT'!A:R,12,FALSE)</f>
        <v>1062</v>
      </c>
      <c r="F44" s="1259">
        <f>VLOOKUP(A44,'APROC data for BPT'!A:S,13,FALSE)</f>
        <v>1477</v>
      </c>
      <c r="G44" s="1198">
        <f>VLOOKUP(A44,'APROC data for BPT'!A:S,17,FALSE)/D44</f>
        <v>0.18351672521181289</v>
      </c>
      <c r="H44" s="278">
        <f t="shared" si="1"/>
        <v>186.33068367983822</v>
      </c>
      <c r="I44" s="506">
        <f t="shared" si="2"/>
        <v>1119.6787088092435</v>
      </c>
      <c r="J44" s="1196">
        <f>VLOOKUP(A44,'Compliance rates for SDEC'!$A$2:$I$208,8,FALSE)</f>
        <v>0.44</v>
      </c>
      <c r="K44" s="505">
        <f t="shared" si="3"/>
        <v>933.3480251294053</v>
      </c>
      <c r="L44" s="517">
        <f t="shared" si="0"/>
        <v>0</v>
      </c>
    </row>
    <row r="45" spans="1:12" ht="13.5" thickBot="1" x14ac:dyDescent="0.25">
      <c r="A45" s="391" t="str">
        <f>'Currency design BPT HRGs'!C61</f>
        <v>DZ15L</v>
      </c>
      <c r="B45" s="391" t="str">
        <f>'Currency design BPT HRGs'!D61</f>
        <v>Asthma without Intubation, with CC Score 0-2</v>
      </c>
      <c r="C45" s="371" t="str">
        <f>'Currency design BPT HRGs'!B61</f>
        <v>Asthma</v>
      </c>
      <c r="D45" s="508">
        <f>VLOOKUP(A45,'APROC data for BPT'!A:P,5,FALSE)</f>
        <v>982.86066973134882</v>
      </c>
      <c r="E45" s="1259">
        <f>VLOOKUP(A45,'APROC data for BPT'!A:R,12,FALSE)</f>
        <v>10825</v>
      </c>
      <c r="F45" s="1259">
        <f>VLOOKUP(A45,'APROC data for BPT'!A:S,13,FALSE)</f>
        <v>11445</v>
      </c>
      <c r="G45" s="1198">
        <f>VLOOKUP(A45,'APROC data for BPT'!A:S,17,FALSE)/D45</f>
        <v>0.19435233433868629</v>
      </c>
      <c r="H45" s="278">
        <f t="shared" si="1"/>
        <v>191.02126549197223</v>
      </c>
      <c r="I45" s="506">
        <f t="shared" si="2"/>
        <v>1110.8449176109702</v>
      </c>
      <c r="J45" s="1196">
        <f>VLOOKUP(A45,'Compliance rates for SDEC'!$A$2:$I$208,8,FALSE)</f>
        <v>0.33</v>
      </c>
      <c r="K45" s="505">
        <f t="shared" si="3"/>
        <v>919.82365211899798</v>
      </c>
      <c r="L45" s="517">
        <f t="shared" si="0"/>
        <v>0</v>
      </c>
    </row>
    <row r="46" spans="1:12" ht="13.5" thickBot="1" x14ac:dyDescent="0.25">
      <c r="A46" s="391" t="str">
        <f>'Currency design BPT HRGs'!C62</f>
        <v>DZ15K</v>
      </c>
      <c r="B46" s="391" t="str">
        <f>'Currency design BPT HRGs'!D62</f>
        <v>Asthma without Intubation, with CC Score 3-5</v>
      </c>
      <c r="C46" s="371" t="str">
        <f>'Currency design BPT HRGs'!B62</f>
        <v>Asthma</v>
      </c>
      <c r="D46" s="508">
        <f>VLOOKUP(A46,'APROC data for BPT'!A:P,5,FALSE)</f>
        <v>1612.5665433544855</v>
      </c>
      <c r="E46" s="1259">
        <f>VLOOKUP(A46,'APROC data for BPT'!A:R,12,FALSE)</f>
        <v>5294</v>
      </c>
      <c r="F46" s="1259">
        <f>VLOOKUP(A46,'APROC data for BPT'!A:S,13,FALSE)</f>
        <v>2523</v>
      </c>
      <c r="G46" s="1198">
        <f>VLOOKUP(A46,'APROC data for BPT'!A:S,17,FALSE)/D46</f>
        <v>0.11845791187916306</v>
      </c>
      <c r="H46" s="278">
        <f t="shared" si="1"/>
        <v>191.02126549197223</v>
      </c>
      <c r="I46" s="506">
        <f t="shared" si="2"/>
        <v>1769.2039810579026</v>
      </c>
      <c r="J46" s="1196">
        <f>VLOOKUP(A46,'Compliance rates for SDEC'!$A$2:$I$208,8,FALSE)</f>
        <v>0.18</v>
      </c>
      <c r="K46" s="505">
        <f t="shared" si="3"/>
        <v>1578.1827155659305</v>
      </c>
      <c r="L46" s="517">
        <f t="shared" si="0"/>
        <v>0</v>
      </c>
    </row>
    <row r="47" spans="1:12" ht="13.5" thickBot="1" x14ac:dyDescent="0.25">
      <c r="A47" s="391" t="str">
        <f>'Currency design BPT HRGs'!C63</f>
        <v>AA26H</v>
      </c>
      <c r="B47" s="391" t="str">
        <f>'Currency design BPT HRGs'!D63</f>
        <v>Muscular, Balance, Cranial or Peripheral Nerve Disorders, Epilepsy or Head Injury, with CC Score 0-2</v>
      </c>
      <c r="C47" s="371" t="str">
        <f>'Currency design BPT HRGs'!B63</f>
        <v>Epileptic Seizure</v>
      </c>
      <c r="D47" s="508">
        <f>VLOOKUP(A47,'APROC data for BPT'!A:P,5,FALSE)</f>
        <v>640.53259854731709</v>
      </c>
      <c r="E47" s="1259">
        <f>VLOOKUP(A47,'APROC data for BPT'!A:R,12,FALSE)</f>
        <v>42475</v>
      </c>
      <c r="F47" s="1259">
        <f>VLOOKUP(A47,'APROC data for BPT'!A:S,13,FALSE)</f>
        <v>31214</v>
      </c>
      <c r="G47" s="1198">
        <f>VLOOKUP(A47,'APROC data for BPT'!A:S,17,FALSE)/D47</f>
        <v>0.32176574553685311</v>
      </c>
      <c r="H47" s="278">
        <f t="shared" si="1"/>
        <v>206.10144911223531</v>
      </c>
      <c r="I47" s="506">
        <f t="shared" si="2"/>
        <v>751.82738106792419</v>
      </c>
      <c r="J47" s="1196">
        <f>VLOOKUP(A47,'Compliance rates for SDEC'!$A$2:$I$208,8,FALSE)</f>
        <v>0.46</v>
      </c>
      <c r="K47" s="505">
        <f t="shared" si="3"/>
        <v>545.72593195568891</v>
      </c>
      <c r="L47" s="517">
        <f t="shared" si="0"/>
        <v>0</v>
      </c>
    </row>
    <row r="48" spans="1:12" ht="13.5" thickBot="1" x14ac:dyDescent="0.25">
      <c r="A48" s="391" t="str">
        <f>'Currency design BPT HRGs'!C64</f>
        <v>AA26G</v>
      </c>
      <c r="B48" s="391" t="str">
        <f>'Currency design BPT HRGs'!D64</f>
        <v>Muscular, Balance, Cranial or Peripheral Nerve Disorders, Epilepsy or Head Injury, with CC Score 3-5</v>
      </c>
      <c r="C48" s="371" t="str">
        <f>'Currency design BPT HRGs'!B64</f>
        <v>Epileptic Seizure</v>
      </c>
      <c r="D48" s="508">
        <f>VLOOKUP(A48,'APROC data for BPT'!A:P,5,FALSE)</f>
        <v>1020.4144853327281</v>
      </c>
      <c r="E48" s="1259">
        <f>VLOOKUP(A48,'APROC data for BPT'!A:R,12,FALSE)</f>
        <v>34425</v>
      </c>
      <c r="F48" s="1259">
        <f>VLOOKUP(A48,'APROC data for BPT'!A:S,13,FALSE)</f>
        <v>19041</v>
      </c>
      <c r="G48" s="1198">
        <f>VLOOKUP(A48,'APROC data for BPT'!A:S,17,FALSE)/D48</f>
        <v>0.20197816874878202</v>
      </c>
      <c r="H48" s="278">
        <f t="shared" si="1"/>
        <v>206.10144911223531</v>
      </c>
      <c r="I48" s="506">
        <f t="shared" si="2"/>
        <v>1166.7465142024153</v>
      </c>
      <c r="J48" s="1196">
        <f>VLOOKUP(A48,'Compliance rates for SDEC'!$A$2:$I$208,8,FALSE)</f>
        <v>0.28999999999999998</v>
      </c>
      <c r="K48" s="505">
        <f t="shared" si="3"/>
        <v>960.64506509017997</v>
      </c>
      <c r="L48" s="517">
        <f t="shared" ref="L48:L49" si="4">K48*(1-J48)+I48*(J48)-D48</f>
        <v>0</v>
      </c>
    </row>
    <row r="49" spans="1:12" x14ac:dyDescent="0.2">
      <c r="A49" s="391" t="str">
        <f>'Currency design BPT HRGs'!C65</f>
        <v>AA26F</v>
      </c>
      <c r="B49" s="391" t="str">
        <f>'Currency design BPT HRGs'!D65</f>
        <v>Muscular, Balance, Cranial or Peripheral Nerve Disorders, Epilepsy or Head Injury, with CC Score 6-8</v>
      </c>
      <c r="C49" s="371" t="str">
        <f>'Currency design BPT HRGs'!B65</f>
        <v>Epileptic Seizure</v>
      </c>
      <c r="D49" s="508">
        <f>VLOOKUP(A49,'APROC data for BPT'!A:P,5,FALSE)</f>
        <v>1703.5058536064687</v>
      </c>
      <c r="E49" s="1259">
        <f>VLOOKUP(A49,'APROC data for BPT'!A:R,12,FALSE)</f>
        <v>17638</v>
      </c>
      <c r="F49" s="1259">
        <f>VLOOKUP(A49,'APROC data for BPT'!A:S,13,FALSE)</f>
        <v>6449</v>
      </c>
      <c r="G49" s="1198">
        <f>VLOOKUP(A49,'APROC data for BPT'!A:S,17,FALSE)/D49</f>
        <v>0.12098663980279303</v>
      </c>
      <c r="H49" s="278">
        <f t="shared" si="1"/>
        <v>206.10144911223531</v>
      </c>
      <c r="I49" s="506">
        <f t="shared" si="2"/>
        <v>1870.4480273873794</v>
      </c>
      <c r="J49" s="1196">
        <f>VLOOKUP(A49,'Compliance rates for SDEC'!$A$2:$I$208,8,FALSE)</f>
        <v>0.19</v>
      </c>
      <c r="K49" s="505">
        <f t="shared" si="3"/>
        <v>1664.3465782751441</v>
      </c>
      <c r="L49" s="517">
        <f t="shared" si="4"/>
        <v>0</v>
      </c>
    </row>
  </sheetData>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9" tint="0.39997558519241921"/>
  </sheetPr>
  <dimension ref="B1:V68"/>
  <sheetViews>
    <sheetView workbookViewId="0"/>
  </sheetViews>
  <sheetFormatPr defaultColWidth="9.140625" defaultRowHeight="11.25" x14ac:dyDescent="0.2"/>
  <cols>
    <col min="1" max="1" width="0.5703125" style="15" customWidth="1"/>
    <col min="2" max="3" width="16.140625" style="15" customWidth="1"/>
    <col min="4" max="4" width="0.7109375" style="15" customWidth="1"/>
    <col min="5" max="7" width="16.140625" style="15" customWidth="1"/>
    <col min="8" max="8" width="15.42578125" style="15" customWidth="1"/>
    <col min="9" max="10" width="16.140625" style="15" customWidth="1"/>
    <col min="11" max="11" width="20.28515625" style="15" customWidth="1"/>
    <col min="12" max="16" width="16.140625" style="15" customWidth="1"/>
    <col min="17" max="17" width="0.7109375" style="15" customWidth="1"/>
    <col min="18" max="18" width="16.140625" style="15" customWidth="1"/>
    <col min="19" max="19" width="0.7109375" style="15" customWidth="1"/>
    <col min="20" max="20" width="16.140625" style="15" customWidth="1"/>
    <col min="21" max="21" width="9.140625" style="15"/>
    <col min="22" max="22" width="14.28515625" style="15" customWidth="1"/>
    <col min="23" max="23" width="69.140625" style="15" bestFit="1" customWidth="1"/>
    <col min="24" max="24" width="22.42578125" style="15" customWidth="1"/>
    <col min="25" max="25" width="13.7109375" style="15" customWidth="1"/>
    <col min="26" max="26" width="1.140625" style="15" customWidth="1"/>
    <col min="27" max="27" width="14.85546875" style="15" customWidth="1"/>
    <col min="28" max="28" width="1.140625" style="15" customWidth="1"/>
    <col min="29" max="29" width="14.85546875" style="15" customWidth="1"/>
    <col min="30" max="30" width="1.140625" style="15" customWidth="1"/>
    <col min="31" max="31" width="14.85546875" style="15" customWidth="1"/>
    <col min="32" max="32" width="1.140625" style="15" customWidth="1"/>
    <col min="33" max="33" width="14.85546875" style="15" customWidth="1"/>
    <col min="34" max="34" width="1.140625" style="15" customWidth="1"/>
    <col min="35" max="35" width="14.85546875" style="15" customWidth="1"/>
    <col min="36" max="36" width="1.140625" style="15" customWidth="1"/>
    <col min="37" max="37" width="14.85546875" style="15" customWidth="1"/>
    <col min="38" max="38" width="1.140625" style="15" customWidth="1"/>
    <col min="39" max="39" width="14.85546875" style="15" customWidth="1"/>
    <col min="40" max="16384" width="9.140625" style="15"/>
  </cols>
  <sheetData>
    <row r="1" spans="2:22" ht="18" x14ac:dyDescent="0.25">
      <c r="B1" s="443" t="s">
        <v>682</v>
      </c>
    </row>
    <row r="2" spans="2:22" ht="12" thickBot="1" x14ac:dyDescent="0.25"/>
    <row r="3" spans="2:22" ht="15.75" thickBot="1" x14ac:dyDescent="0.25">
      <c r="B3" s="609" t="str">
        <f>'Price Adjustments'!H9</f>
        <v>Adjustment Type</v>
      </c>
      <c r="C3" s="608"/>
      <c r="D3" s="607"/>
      <c r="E3" s="410" t="str">
        <f>'Price Adjustments'!I9</f>
        <v>2014/15</v>
      </c>
      <c r="F3" s="410" t="str">
        <f>'Price Adjustments'!J9</f>
        <v>2015/16</v>
      </c>
      <c r="G3" s="409" t="s">
        <v>583</v>
      </c>
      <c r="H3" s="410" t="str">
        <f>'Price Adjustments'!L9</f>
        <v>Total</v>
      </c>
    </row>
    <row r="4" spans="2:22" ht="12.75" x14ac:dyDescent="0.2">
      <c r="B4" s="606" t="str">
        <f>'Price Adjustments'!H10</f>
        <v>Inflation</v>
      </c>
      <c r="C4" s="605"/>
      <c r="D4" s="579"/>
      <c r="E4" s="604">
        <f>'Price Adjustments'!I10</f>
        <v>2.5000000000000001E-2</v>
      </c>
      <c r="F4" s="404">
        <f>'Price Adjustments'!J10</f>
        <v>1.92529689878824E-2</v>
      </c>
      <c r="G4" s="404">
        <f>'Price Adjustments'!K10</f>
        <v>0</v>
      </c>
      <c r="H4" s="602">
        <f>'Price Adjustments'!L10</f>
        <v>4.4734293212579379E-2</v>
      </c>
    </row>
    <row r="5" spans="2:22" ht="12.75" x14ac:dyDescent="0.2">
      <c r="B5" s="497" t="str">
        <f>'Price Adjustments'!H11</f>
        <v>Efficiency*</v>
      </c>
      <c r="C5" s="603"/>
      <c r="D5" s="579"/>
      <c r="E5" s="400">
        <f>'Price Adjustments'!I11</f>
        <v>-0.04</v>
      </c>
      <c r="F5" s="405">
        <f>'Price Adjustments'!J11</f>
        <v>-3.5000000000000003E-2</v>
      </c>
      <c r="G5" s="405">
        <f>'Price Adjustments'!K11</f>
        <v>0</v>
      </c>
      <c r="H5" s="602">
        <f>'Price Adjustments'!L11</f>
        <v>-7.360000000000011E-2</v>
      </c>
    </row>
    <row r="6" spans="2:22" ht="12.75" x14ac:dyDescent="0.2">
      <c r="B6" s="495" t="str">
        <f>'Price Adjustments'!H12</f>
        <v>Inflation and Efficiency (total adjustment)</v>
      </c>
      <c r="C6" s="601"/>
      <c r="D6" s="579"/>
      <c r="E6" s="400">
        <f>'Price Adjustments'!I12</f>
        <v>-1.4999999999999999E-2</v>
      </c>
      <c r="F6" s="400">
        <f>'Price Adjustments'!J12</f>
        <v>-1.6420884926693469E-2</v>
      </c>
      <c r="G6" s="400">
        <f>'Price Adjustments'!K12</f>
        <v>0</v>
      </c>
      <c r="H6" s="600">
        <f>'Price Adjustments'!L12</f>
        <v>-3.1174571652793026E-2</v>
      </c>
    </row>
    <row r="8" spans="2:22" x14ac:dyDescent="0.2">
      <c r="B8" s="681" t="s">
        <v>14030</v>
      </c>
      <c r="C8" s="681"/>
      <c r="D8" s="681"/>
      <c r="E8" s="681"/>
      <c r="F8" s="681"/>
      <c r="G8" s="681"/>
      <c r="H8" s="681"/>
    </row>
    <row r="9" spans="2:22" x14ac:dyDescent="0.2">
      <c r="B9" s="681" t="s">
        <v>22</v>
      </c>
      <c r="C9" s="681"/>
      <c r="D9" s="681"/>
      <c r="E9" s="681"/>
      <c r="F9" s="681"/>
      <c r="G9" s="681"/>
      <c r="H9" s="681"/>
    </row>
    <row r="10" spans="2:22" x14ac:dyDescent="0.2">
      <c r="B10" s="681" t="s">
        <v>21</v>
      </c>
      <c r="C10" s="681"/>
      <c r="D10" s="681"/>
      <c r="E10" s="681"/>
      <c r="F10" s="681"/>
      <c r="G10" s="681"/>
      <c r="H10" s="681"/>
    </row>
    <row r="11" spans="2:22" x14ac:dyDescent="0.2">
      <c r="B11" s="599"/>
    </row>
    <row r="12" spans="2:22" ht="12" thickBot="1" x14ac:dyDescent="0.25">
      <c r="L12" s="598"/>
      <c r="V12" s="579"/>
    </row>
    <row r="13" spans="2:22" ht="13.5" customHeight="1" thickBot="1" x14ac:dyDescent="0.25">
      <c r="F13" s="595" t="s">
        <v>681</v>
      </c>
      <c r="G13" s="595" t="s">
        <v>681</v>
      </c>
    </row>
    <row r="14" spans="2:22" ht="36.75" thickBot="1" x14ac:dyDescent="0.25">
      <c r="B14" s="595" t="s">
        <v>545</v>
      </c>
      <c r="C14" s="595" t="s">
        <v>678</v>
      </c>
      <c r="F14" s="595" t="s">
        <v>680</v>
      </c>
      <c r="G14" s="595" t="s">
        <v>679</v>
      </c>
      <c r="I14" s="510" t="s">
        <v>677</v>
      </c>
      <c r="J14" s="510" t="s">
        <v>548</v>
      </c>
      <c r="K14" s="510" t="s">
        <v>11422</v>
      </c>
    </row>
    <row r="15" spans="2:22" ht="15" customHeight="1" thickBot="1" x14ac:dyDescent="0.25">
      <c r="B15" s="597" t="s">
        <v>675</v>
      </c>
      <c r="C15" s="596">
        <v>329</v>
      </c>
      <c r="E15" s="595" t="s">
        <v>676</v>
      </c>
      <c r="F15" s="594">
        <f>VLOOKUP(C15,'OPATT data for BPT'!A:F,3,FALSE)</f>
        <v>167.62071693040625</v>
      </c>
      <c r="G15" s="594">
        <f>VLOOKUP(C15,'OPATT data for BPT'!A:F,4,FALSE)</f>
        <v>204.35456111872625</v>
      </c>
      <c r="I15" s="1114">
        <f>SUMPRODUCT(F15:G15,F16:G16)/SUM(F16:G16)</f>
        <v>170.64192296727006</v>
      </c>
      <c r="J15" s="1429">
        <v>0</v>
      </c>
      <c r="K15" s="1114">
        <f>I15-J15*I19</f>
        <v>170.64192296727006</v>
      </c>
    </row>
    <row r="16" spans="2:22" ht="15" customHeight="1" thickBot="1" x14ac:dyDescent="0.25">
      <c r="E16" s="595" t="s">
        <v>674</v>
      </c>
      <c r="F16" s="594">
        <f>VLOOKUP(C15,'OPATT data for BPT'!A:J,7,FALSE)</f>
        <v>31858</v>
      </c>
      <c r="G16" s="594">
        <f>VLOOKUP(C15,'OPATT data for BPT'!A:J,8,FALSE)</f>
        <v>2855</v>
      </c>
      <c r="I16" s="15">
        <f>G16+F16</f>
        <v>34713</v>
      </c>
    </row>
    <row r="18" spans="2:9" ht="12" thickBot="1" x14ac:dyDescent="0.25">
      <c r="G18" s="15" t="s">
        <v>673</v>
      </c>
    </row>
    <row r="19" spans="2:9" ht="12" thickBot="1" x14ac:dyDescent="0.25">
      <c r="B19" s="593" t="s">
        <v>672</v>
      </c>
      <c r="C19" s="592" t="s">
        <v>671</v>
      </c>
      <c r="E19" s="15" t="s">
        <v>2908</v>
      </c>
      <c r="F19" s="1209">
        <f>'201415_BPTs'!C383</f>
        <v>101</v>
      </c>
      <c r="G19" s="874">
        <f>(1+G6)*(1+F6)-1</f>
        <v>-1.6420884926693469E-2</v>
      </c>
      <c r="I19" s="1115">
        <f>F19*(1+G19)</f>
        <v>99.341490622403953</v>
      </c>
    </row>
    <row r="24" spans="2:9" x14ac:dyDescent="0.2">
      <c r="C24" s="588"/>
    </row>
    <row r="37" spans="3:3" ht="12" customHeight="1" x14ac:dyDescent="0.2"/>
    <row r="40" spans="3:3" x14ac:dyDescent="0.2">
      <c r="C40" s="588"/>
    </row>
    <row r="41" spans="3:3" x14ac:dyDescent="0.2">
      <c r="C41" s="588"/>
    </row>
    <row r="42" spans="3:3" x14ac:dyDescent="0.2">
      <c r="C42" s="588"/>
    </row>
    <row r="43" spans="3:3" x14ac:dyDescent="0.2">
      <c r="C43" s="588"/>
    </row>
    <row r="44" spans="3:3" x14ac:dyDescent="0.2">
      <c r="C44" s="588"/>
    </row>
    <row r="45" spans="3:3" x14ac:dyDescent="0.2">
      <c r="C45" s="588"/>
    </row>
    <row r="46" spans="3:3" x14ac:dyDescent="0.2">
      <c r="C46" s="588"/>
    </row>
    <row r="47" spans="3:3" x14ac:dyDescent="0.2">
      <c r="C47" s="588"/>
    </row>
    <row r="48" spans="3:3" x14ac:dyDescent="0.2">
      <c r="C48" s="588"/>
    </row>
    <row r="49" spans="3:3" x14ac:dyDescent="0.2">
      <c r="C49" s="588"/>
    </row>
    <row r="50" spans="3:3" x14ac:dyDescent="0.2">
      <c r="C50" s="588"/>
    </row>
    <row r="51" spans="3:3" x14ac:dyDescent="0.2">
      <c r="C51" s="588"/>
    </row>
    <row r="52" spans="3:3" x14ac:dyDescent="0.2">
      <c r="C52" s="588"/>
    </row>
    <row r="53" spans="3:3" x14ac:dyDescent="0.2">
      <c r="C53" s="588"/>
    </row>
    <row r="54" spans="3:3" x14ac:dyDescent="0.2">
      <c r="C54" s="588"/>
    </row>
    <row r="55" spans="3:3" x14ac:dyDescent="0.2">
      <c r="C55" s="588"/>
    </row>
    <row r="56" spans="3:3" x14ac:dyDescent="0.2">
      <c r="C56" s="588"/>
    </row>
    <row r="57" spans="3:3" x14ac:dyDescent="0.2">
      <c r="C57" s="588"/>
    </row>
    <row r="58" spans="3:3" x14ac:dyDescent="0.2">
      <c r="C58" s="588"/>
    </row>
    <row r="59" spans="3:3" x14ac:dyDescent="0.2">
      <c r="C59" s="588"/>
    </row>
    <row r="60" spans="3:3" x14ac:dyDescent="0.2">
      <c r="C60" s="588"/>
    </row>
    <row r="61" spans="3:3" x14ac:dyDescent="0.2">
      <c r="C61" s="588"/>
    </row>
    <row r="62" spans="3:3" x14ac:dyDescent="0.2">
      <c r="C62" s="588"/>
    </row>
    <row r="63" spans="3:3" x14ac:dyDescent="0.2">
      <c r="C63" s="588"/>
    </row>
    <row r="64" spans="3:3" x14ac:dyDescent="0.2">
      <c r="C64" s="588"/>
    </row>
    <row r="65" spans="3:3" x14ac:dyDescent="0.2">
      <c r="C65" s="588"/>
    </row>
    <row r="66" spans="3:3" x14ac:dyDescent="0.2">
      <c r="C66" s="588"/>
    </row>
    <row r="67" spans="3:3" x14ac:dyDescent="0.2">
      <c r="C67" s="588"/>
    </row>
    <row r="68" spans="3:3" x14ac:dyDescent="0.2">
      <c r="C68" s="588"/>
    </row>
  </sheetData>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
  <sheetViews>
    <sheetView workbookViewId="0"/>
  </sheetViews>
  <sheetFormatPr defaultRowHeight="12.75" x14ac:dyDescent="0.2"/>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Q385"/>
  <sheetViews>
    <sheetView workbookViewId="0"/>
  </sheetViews>
  <sheetFormatPr defaultColWidth="9.140625" defaultRowHeight="12.75" x14ac:dyDescent="0.2"/>
  <cols>
    <col min="1" max="1" width="7.7109375" style="277" customWidth="1"/>
    <col min="2" max="2" width="89" style="276" customWidth="1"/>
    <col min="3" max="3" width="17.42578125" style="276" customWidth="1"/>
    <col min="4" max="4" width="17.42578125" style="273" customWidth="1"/>
    <col min="5" max="5" width="12.42578125" style="273" customWidth="1"/>
    <col min="6" max="6" width="12.28515625" style="273" customWidth="1"/>
    <col min="7" max="8" width="9.140625" style="273"/>
    <col min="9" max="9" width="9.140625" style="275"/>
    <col min="10" max="12" width="9.140625" style="273"/>
    <col min="13" max="13" width="9.140625" style="294"/>
    <col min="14" max="16384" width="9.140625" style="273"/>
  </cols>
  <sheetData>
    <row r="1" spans="1:13" s="278" customFormat="1" ht="12.75" customHeight="1" x14ac:dyDescent="0.2">
      <c r="A1" s="416" t="s">
        <v>2820</v>
      </c>
      <c r="B1" s="415"/>
      <c r="C1" s="415"/>
      <c r="D1" s="301"/>
      <c r="E1" s="398"/>
      <c r="F1" s="397"/>
      <c r="G1" s="397"/>
      <c r="M1" s="294"/>
    </row>
    <row r="2" spans="1:13" s="278" customFormat="1" ht="11.25" customHeight="1" x14ac:dyDescent="0.2">
      <c r="A2" s="414"/>
      <c r="B2" s="339"/>
      <c r="C2" s="339"/>
      <c r="D2" s="301"/>
      <c r="E2" s="398"/>
      <c r="F2" s="413"/>
      <c r="G2" s="413"/>
      <c r="M2" s="294"/>
    </row>
    <row r="3" spans="1:13" s="278" customFormat="1" x14ac:dyDescent="0.2">
      <c r="A3" s="334">
        <v>1</v>
      </c>
      <c r="B3" s="399" t="s">
        <v>534</v>
      </c>
      <c r="C3" s="339"/>
      <c r="D3" s="339"/>
      <c r="E3" s="398"/>
      <c r="F3" s="1643"/>
      <c r="G3" s="1643"/>
      <c r="M3" s="294"/>
    </row>
    <row r="4" spans="1:13" s="278" customFormat="1" x14ac:dyDescent="0.2">
      <c r="A4" s="334">
        <v>2</v>
      </c>
      <c r="B4" s="399" t="s">
        <v>512</v>
      </c>
      <c r="C4" s="339"/>
      <c r="D4" s="339"/>
      <c r="E4" s="398"/>
      <c r="F4" s="1643"/>
      <c r="G4" s="1643"/>
      <c r="M4" s="294"/>
    </row>
    <row r="5" spans="1:13" s="278" customFormat="1" x14ac:dyDescent="0.2">
      <c r="A5" s="686">
        <v>3</v>
      </c>
      <c r="B5" s="399" t="s">
        <v>535</v>
      </c>
      <c r="C5" s="339"/>
      <c r="D5" s="339"/>
      <c r="E5" s="398"/>
      <c r="F5" s="413"/>
      <c r="G5" s="413"/>
      <c r="M5" s="294"/>
    </row>
    <row r="6" spans="1:13" s="278" customFormat="1" x14ac:dyDescent="0.2">
      <c r="A6" s="334">
        <v>4</v>
      </c>
      <c r="B6" s="399" t="s">
        <v>385</v>
      </c>
      <c r="C6" s="339"/>
      <c r="D6" s="339"/>
      <c r="E6" s="398"/>
      <c r="F6" s="397"/>
      <c r="G6" s="397"/>
      <c r="M6" s="294"/>
    </row>
    <row r="7" spans="1:13" s="278" customFormat="1" x14ac:dyDescent="0.2">
      <c r="A7" s="334">
        <v>5</v>
      </c>
      <c r="B7" s="399" t="s">
        <v>364</v>
      </c>
      <c r="C7" s="339"/>
      <c r="D7" s="339"/>
      <c r="E7" s="398"/>
      <c r="F7" s="397"/>
      <c r="G7" s="397"/>
      <c r="M7" s="294"/>
    </row>
    <row r="8" spans="1:13" s="278" customFormat="1" x14ac:dyDescent="0.2">
      <c r="A8" s="334">
        <v>6</v>
      </c>
      <c r="B8" s="399" t="s">
        <v>356</v>
      </c>
      <c r="D8" s="339"/>
      <c r="E8" s="398"/>
      <c r="F8" s="397"/>
      <c r="G8" s="397"/>
      <c r="M8" s="294"/>
    </row>
    <row r="9" spans="1:13" s="278" customFormat="1" x14ac:dyDescent="0.2">
      <c r="A9" s="334">
        <v>7</v>
      </c>
      <c r="B9" s="399" t="s">
        <v>322</v>
      </c>
      <c r="D9" s="339"/>
      <c r="E9" s="398"/>
      <c r="F9" s="397"/>
      <c r="G9" s="397"/>
      <c r="M9" s="294"/>
    </row>
    <row r="10" spans="1:13" s="278" customFormat="1" x14ac:dyDescent="0.2">
      <c r="A10" s="334">
        <v>8</v>
      </c>
      <c r="B10" s="399" t="s">
        <v>275</v>
      </c>
      <c r="D10" s="339"/>
      <c r="E10" s="398"/>
      <c r="F10" s="397"/>
      <c r="G10" s="397"/>
      <c r="M10" s="294"/>
    </row>
    <row r="11" spans="1:13" s="278" customFormat="1" x14ac:dyDescent="0.2">
      <c r="A11" s="334">
        <v>9</v>
      </c>
      <c r="B11" s="399" t="s">
        <v>217</v>
      </c>
      <c r="D11" s="339"/>
      <c r="E11" s="398"/>
      <c r="F11" s="397"/>
      <c r="G11" s="397"/>
      <c r="M11" s="294"/>
    </row>
    <row r="12" spans="1:13" s="278" customFormat="1" x14ac:dyDescent="0.2">
      <c r="A12" s="334">
        <v>10</v>
      </c>
      <c r="B12" s="399" t="s">
        <v>208</v>
      </c>
      <c r="D12" s="339"/>
      <c r="E12" s="398"/>
      <c r="F12" s="397"/>
      <c r="G12" s="397"/>
      <c r="M12" s="294"/>
    </row>
    <row r="13" spans="1:13" s="278" customFormat="1" x14ac:dyDescent="0.2">
      <c r="A13" s="334">
        <v>11</v>
      </c>
      <c r="B13" s="399" t="s">
        <v>189</v>
      </c>
      <c r="C13" s="339"/>
      <c r="D13" s="339"/>
      <c r="E13" s="398"/>
      <c r="F13" s="397"/>
      <c r="G13" s="397"/>
      <c r="M13" s="294"/>
    </row>
    <row r="14" spans="1:13" s="278" customFormat="1" x14ac:dyDescent="0.2">
      <c r="A14" s="334">
        <v>12</v>
      </c>
      <c r="B14" s="399" t="s">
        <v>188</v>
      </c>
      <c r="C14" s="339"/>
      <c r="D14" s="339"/>
      <c r="E14" s="398"/>
      <c r="F14" s="397"/>
      <c r="G14" s="397"/>
      <c r="M14" s="294"/>
    </row>
    <row r="15" spans="1:13" s="278" customFormat="1" x14ac:dyDescent="0.2">
      <c r="A15" s="334">
        <v>13</v>
      </c>
      <c r="B15" s="399" t="s">
        <v>182</v>
      </c>
      <c r="D15" s="339"/>
      <c r="E15" s="398"/>
      <c r="F15" s="397"/>
      <c r="G15" s="397"/>
      <c r="M15" s="294"/>
    </row>
    <row r="16" spans="1:13" s="278" customFormat="1" x14ac:dyDescent="0.2">
      <c r="A16" s="334">
        <v>14</v>
      </c>
      <c r="B16" s="399" t="s">
        <v>178</v>
      </c>
      <c r="D16" s="339"/>
      <c r="E16" s="398"/>
      <c r="M16" s="294"/>
    </row>
    <row r="17" spans="1:13" s="278" customFormat="1" x14ac:dyDescent="0.2">
      <c r="A17" s="334">
        <v>15</v>
      </c>
      <c r="B17" s="399" t="s">
        <v>163</v>
      </c>
      <c r="D17" s="339"/>
      <c r="E17" s="398"/>
      <c r="M17" s="294"/>
    </row>
    <row r="18" spans="1:13" s="278" customFormat="1" x14ac:dyDescent="0.2">
      <c r="A18" s="334">
        <v>16</v>
      </c>
      <c r="B18" s="399" t="s">
        <v>153</v>
      </c>
      <c r="E18" s="398"/>
      <c r="F18" s="397"/>
      <c r="G18" s="397"/>
      <c r="M18" s="294"/>
    </row>
    <row r="19" spans="1:13" s="278" customFormat="1" x14ac:dyDescent="0.2">
      <c r="A19" s="686">
        <v>17</v>
      </c>
      <c r="B19" s="399" t="s">
        <v>24</v>
      </c>
      <c r="C19" s="339"/>
      <c r="D19" s="339"/>
      <c r="E19" s="398"/>
      <c r="F19" s="397"/>
      <c r="G19" s="397"/>
      <c r="M19" s="294"/>
    </row>
    <row r="20" spans="1:13" s="278" customFormat="1" ht="13.5" thickBot="1" x14ac:dyDescent="0.25">
      <c r="A20" s="396"/>
      <c r="B20" s="395"/>
      <c r="C20" s="395"/>
      <c r="D20" s="328"/>
      <c r="E20" s="719"/>
      <c r="F20" s="720"/>
      <c r="G20" s="720"/>
      <c r="M20" s="294"/>
    </row>
    <row r="21" spans="1:13" s="278" customFormat="1" ht="11.25" x14ac:dyDescent="0.2">
      <c r="A21" s="721"/>
      <c r="B21" s="301"/>
      <c r="C21" s="302"/>
      <c r="D21" s="301"/>
      <c r="E21" s="302"/>
      <c r="F21" s="301"/>
      <c r="G21" s="301"/>
      <c r="H21" s="722"/>
      <c r="M21" s="294"/>
    </row>
    <row r="22" spans="1:13" s="278" customFormat="1" ht="11.25" x14ac:dyDescent="0.2">
      <c r="A22" s="305">
        <v>1</v>
      </c>
      <c r="B22" s="304" t="s">
        <v>534</v>
      </c>
      <c r="C22" s="294"/>
      <c r="D22" s="301"/>
      <c r="E22" s="302"/>
      <c r="H22" s="306" t="s">
        <v>13</v>
      </c>
      <c r="M22" s="294"/>
    </row>
    <row r="23" spans="1:13" s="278" customFormat="1" ht="11.25" x14ac:dyDescent="0.2">
      <c r="A23" s="301"/>
      <c r="B23" s="301"/>
      <c r="C23" s="302"/>
      <c r="D23" s="301"/>
      <c r="E23" s="302"/>
      <c r="F23" s="301"/>
      <c r="G23" s="301"/>
      <c r="H23" s="294"/>
      <c r="M23" s="294"/>
    </row>
    <row r="24" spans="1:13" s="278" customFormat="1" ht="22.5" customHeight="1" x14ac:dyDescent="0.2">
      <c r="A24" s="1693" t="s">
        <v>533</v>
      </c>
      <c r="B24" s="1693"/>
      <c r="C24" s="1693"/>
      <c r="D24" s="1693"/>
      <c r="E24" s="1693"/>
      <c r="F24" s="1693"/>
      <c r="G24" s="1693"/>
      <c r="M24" s="294"/>
    </row>
    <row r="25" spans="1:13" s="278" customFormat="1" ht="11.25" customHeight="1" x14ac:dyDescent="0.2">
      <c r="A25" s="1694" t="s">
        <v>532</v>
      </c>
      <c r="B25" s="1694"/>
      <c r="C25" s="1694"/>
      <c r="D25" s="1694"/>
      <c r="E25" s="1694"/>
      <c r="F25" s="1694"/>
      <c r="G25" s="1694"/>
      <c r="M25" s="294"/>
    </row>
    <row r="26" spans="1:13" s="278" customFormat="1" ht="22.5" customHeight="1" x14ac:dyDescent="0.2">
      <c r="A26" s="1694" t="s">
        <v>320</v>
      </c>
      <c r="B26" s="1726"/>
      <c r="C26" s="1726"/>
      <c r="D26" s="1726"/>
      <c r="E26" s="1726"/>
      <c r="F26" s="1726"/>
      <c r="G26" s="1726"/>
      <c r="M26" s="294"/>
    </row>
    <row r="27" spans="1:13" s="278" customFormat="1" ht="12.75" customHeight="1" x14ac:dyDescent="0.2">
      <c r="A27" s="1694" t="s">
        <v>531</v>
      </c>
      <c r="B27" s="1730"/>
      <c r="C27" s="1730"/>
      <c r="D27" s="1730"/>
      <c r="E27" s="1730"/>
      <c r="F27" s="1730"/>
      <c r="G27" s="1730"/>
      <c r="M27" s="294"/>
    </row>
    <row r="28" spans="1:13" s="278" customFormat="1" ht="11.25" customHeight="1" x14ac:dyDescent="0.2">
      <c r="A28" s="1694" t="s">
        <v>530</v>
      </c>
      <c r="B28" s="1694"/>
      <c r="C28" s="1694"/>
      <c r="D28" s="1694"/>
      <c r="E28" s="1694"/>
      <c r="F28" s="1694"/>
      <c r="G28" s="1694"/>
      <c r="M28" s="294"/>
    </row>
    <row r="29" spans="1:13" s="278" customFormat="1" ht="11.25" customHeight="1" x14ac:dyDescent="0.2">
      <c r="A29" s="1694" t="s">
        <v>529</v>
      </c>
      <c r="B29" s="1726"/>
      <c r="C29" s="1726"/>
      <c r="D29" s="1726"/>
      <c r="E29" s="1726"/>
      <c r="F29" s="1726"/>
      <c r="G29" s="1726"/>
      <c r="M29" s="294"/>
    </row>
    <row r="30" spans="1:13" s="278" customFormat="1" ht="12" thickBot="1" x14ac:dyDescent="0.25">
      <c r="A30" s="299"/>
      <c r="B30" s="299"/>
      <c r="C30" s="723"/>
      <c r="D30" s="363"/>
      <c r="E30" s="302"/>
      <c r="F30" s="301"/>
      <c r="G30" s="301"/>
      <c r="H30" s="294"/>
      <c r="M30" s="294"/>
    </row>
    <row r="31" spans="1:13" s="278" customFormat="1" ht="13.5" customHeight="1" thickBot="1" x14ac:dyDescent="0.25">
      <c r="B31" s="724" t="s">
        <v>528</v>
      </c>
      <c r="C31" s="320" t="s">
        <v>527</v>
      </c>
      <c r="D31" s="363"/>
      <c r="E31" s="302"/>
      <c r="F31" s="301"/>
      <c r="G31" s="301"/>
      <c r="H31" s="294"/>
      <c r="M31" s="294"/>
    </row>
    <row r="32" spans="1:13" s="278" customFormat="1" ht="12.75" customHeight="1" x14ac:dyDescent="0.2">
      <c r="B32" s="725" t="s">
        <v>525</v>
      </c>
      <c r="C32" s="726">
        <v>399</v>
      </c>
      <c r="D32" s="363"/>
      <c r="E32" s="302"/>
      <c r="F32" s="301"/>
      <c r="G32" s="301"/>
      <c r="H32" s="294"/>
      <c r="M32" s="294"/>
    </row>
    <row r="33" spans="1:16" s="278" customFormat="1" ht="13.5" customHeight="1" thickBot="1" x14ac:dyDescent="0.25">
      <c r="B33" s="727" t="s">
        <v>524</v>
      </c>
      <c r="C33" s="728">
        <v>1026</v>
      </c>
      <c r="D33" s="363"/>
      <c r="E33" s="302"/>
      <c r="F33" s="294"/>
      <c r="M33" s="294"/>
    </row>
    <row r="34" spans="1:16" s="278" customFormat="1" ht="12.75" customHeight="1" thickBot="1" x14ac:dyDescent="0.25">
      <c r="B34" s="729" t="s">
        <v>523</v>
      </c>
      <c r="C34" s="730">
        <v>828</v>
      </c>
      <c r="D34" s="363"/>
      <c r="E34" s="302"/>
      <c r="F34" s="294"/>
      <c r="M34" s="294"/>
    </row>
    <row r="35" spans="1:16" s="278" customFormat="1" ht="13.5" customHeight="1" thickBot="1" x14ac:dyDescent="0.25">
      <c r="A35" s="731"/>
      <c r="B35" s="294"/>
      <c r="C35" s="364"/>
      <c r="D35" s="301"/>
      <c r="E35" s="302"/>
      <c r="F35" s="294"/>
      <c r="M35" s="294"/>
    </row>
    <row r="36" spans="1:16" s="278" customFormat="1" ht="34.5" thickBot="1" x14ac:dyDescent="0.25">
      <c r="A36" s="540" t="s">
        <v>11</v>
      </c>
      <c r="B36" s="380" t="s">
        <v>10</v>
      </c>
      <c r="C36" s="291" t="s">
        <v>315</v>
      </c>
      <c r="D36" s="538" t="s">
        <v>522</v>
      </c>
      <c r="E36" s="289" t="s">
        <v>1127</v>
      </c>
      <c r="F36" s="294"/>
      <c r="M36" s="294"/>
    </row>
    <row r="37" spans="1:16" s="278" customFormat="1" ht="11.25" x14ac:dyDescent="0.2">
      <c r="A37" s="732" t="s">
        <v>521</v>
      </c>
      <c r="B37" s="733" t="s">
        <v>2821</v>
      </c>
      <c r="C37" s="734">
        <v>2733</v>
      </c>
      <c r="D37" s="735">
        <v>4158</v>
      </c>
      <c r="E37" s="1727" t="s">
        <v>519</v>
      </c>
      <c r="F37" s="294"/>
      <c r="H37" s="294"/>
      <c r="I37" s="294"/>
      <c r="J37" s="294"/>
      <c r="K37" s="294"/>
      <c r="L37" s="294"/>
      <c r="M37" s="294"/>
      <c r="N37" s="294"/>
    </row>
    <row r="38" spans="1:16" s="278" customFormat="1" ht="11.25" x14ac:dyDescent="0.2">
      <c r="A38" s="736" t="s">
        <v>518</v>
      </c>
      <c r="B38" s="737" t="s">
        <v>2822</v>
      </c>
      <c r="C38" s="738">
        <v>1745</v>
      </c>
      <c r="D38" s="739">
        <v>3170</v>
      </c>
      <c r="E38" s="1728"/>
      <c r="F38" s="294"/>
      <c r="H38" s="294"/>
      <c r="I38" s="294"/>
      <c r="J38" s="294"/>
      <c r="K38" s="294"/>
      <c r="L38" s="294"/>
      <c r="M38" s="294"/>
      <c r="N38" s="294"/>
    </row>
    <row r="39" spans="1:16" s="278" customFormat="1" ht="11.25" x14ac:dyDescent="0.2">
      <c r="A39" s="736" t="s">
        <v>516</v>
      </c>
      <c r="B39" s="737" t="s">
        <v>515</v>
      </c>
      <c r="C39" s="738">
        <v>2820</v>
      </c>
      <c r="D39" s="739">
        <v>4245</v>
      </c>
      <c r="E39" s="1728"/>
      <c r="F39" s="294"/>
      <c r="H39" s="294"/>
      <c r="I39" s="294"/>
      <c r="J39" s="294"/>
      <c r="K39" s="294"/>
      <c r="L39" s="294"/>
      <c r="M39" s="294"/>
      <c r="N39" s="294"/>
    </row>
    <row r="40" spans="1:16" s="278" customFormat="1" ht="13.5" customHeight="1" thickBot="1" x14ac:dyDescent="0.25">
      <c r="A40" s="740" t="s">
        <v>514</v>
      </c>
      <c r="B40" s="741" t="s">
        <v>513</v>
      </c>
      <c r="C40" s="742">
        <v>1362</v>
      </c>
      <c r="D40" s="743">
        <v>2787</v>
      </c>
      <c r="E40" s="1729"/>
      <c r="F40" s="294"/>
      <c r="H40" s="294"/>
      <c r="I40" s="294"/>
      <c r="J40" s="294"/>
      <c r="K40" s="294"/>
      <c r="L40" s="294"/>
      <c r="M40" s="294"/>
      <c r="N40" s="294"/>
    </row>
    <row r="41" spans="1:16" s="278" customFormat="1" ht="13.5" thickBot="1" x14ac:dyDescent="0.25">
      <c r="A41" s="744"/>
      <c r="B41" s="328"/>
      <c r="C41" s="327"/>
      <c r="D41" s="744"/>
      <c r="E41" s="745"/>
      <c r="F41" s="328"/>
      <c r="G41" s="328"/>
      <c r="H41" s="327"/>
      <c r="J41" s="294"/>
      <c r="K41" s="294"/>
      <c r="L41" s="294"/>
      <c r="M41" s="294"/>
      <c r="N41" s="294"/>
      <c r="O41" s="294"/>
      <c r="P41" s="294"/>
    </row>
    <row r="42" spans="1:16" s="278" customFormat="1" x14ac:dyDescent="0.2">
      <c r="A42" s="746"/>
      <c r="B42" s="339"/>
      <c r="C42" s="339"/>
      <c r="E42" s="747"/>
      <c r="F42" s="413"/>
      <c r="G42" s="413"/>
      <c r="M42" s="294"/>
    </row>
    <row r="43" spans="1:16" s="278" customFormat="1" ht="11.25" x14ac:dyDescent="0.2">
      <c r="A43" s="305">
        <v>2</v>
      </c>
      <c r="B43" s="304" t="s">
        <v>512</v>
      </c>
      <c r="C43" s="294"/>
      <c r="D43" s="301"/>
      <c r="E43" s="302"/>
      <c r="H43" s="306" t="s">
        <v>13</v>
      </c>
      <c r="M43" s="294"/>
    </row>
    <row r="44" spans="1:16" s="278" customFormat="1" ht="11.25" x14ac:dyDescent="0.2">
      <c r="A44" s="748"/>
      <c r="B44" s="301"/>
      <c r="C44" s="302"/>
      <c r="D44" s="301"/>
      <c r="E44" s="302"/>
      <c r="F44" s="302"/>
      <c r="G44" s="302"/>
      <c r="H44" s="294"/>
      <c r="M44" s="294"/>
    </row>
    <row r="45" spans="1:16" s="278" customFormat="1" ht="11.25" x14ac:dyDescent="0.2">
      <c r="A45" s="334" t="s">
        <v>511</v>
      </c>
      <c r="B45" s="393" t="s">
        <v>510</v>
      </c>
      <c r="C45" s="302"/>
      <c r="D45" s="301"/>
      <c r="E45" s="302"/>
      <c r="F45" s="302"/>
      <c r="G45" s="302"/>
      <c r="H45" s="294"/>
      <c r="M45" s="294"/>
    </row>
    <row r="46" spans="1:16" s="278" customFormat="1" ht="11.25" x14ac:dyDescent="0.2">
      <c r="A46" s="334"/>
      <c r="B46" s="393"/>
      <c r="C46" s="302"/>
      <c r="D46" s="301"/>
      <c r="E46" s="302"/>
      <c r="F46" s="302"/>
      <c r="G46" s="302"/>
      <c r="H46" s="294"/>
      <c r="M46" s="294"/>
    </row>
    <row r="47" spans="1:16" s="278" customFormat="1" ht="12.75" customHeight="1" x14ac:dyDescent="0.2">
      <c r="A47" s="1698" t="s">
        <v>509</v>
      </c>
      <c r="B47" s="1698"/>
      <c r="C47" s="1698"/>
      <c r="D47" s="1698"/>
      <c r="E47" s="1698"/>
      <c r="F47" s="1698"/>
      <c r="G47" s="1698"/>
      <c r="H47" s="294"/>
      <c r="M47" s="294"/>
    </row>
    <row r="48" spans="1:16" s="278" customFormat="1" ht="11.25" x14ac:dyDescent="0.2">
      <c r="A48" s="1669" t="s">
        <v>508</v>
      </c>
      <c r="B48" s="1669"/>
      <c r="C48" s="1669"/>
      <c r="D48" s="1669"/>
      <c r="E48" s="1669"/>
      <c r="F48" s="1669"/>
      <c r="G48" s="1669"/>
      <c r="H48" s="294"/>
      <c r="M48" s="294"/>
    </row>
    <row r="49" spans="1:13" s="278" customFormat="1" ht="12.75" customHeight="1" x14ac:dyDescent="0.2">
      <c r="A49" s="1698" t="s">
        <v>507</v>
      </c>
      <c r="B49" s="1698"/>
      <c r="C49" s="1698"/>
      <c r="D49" s="1698"/>
      <c r="E49" s="1698"/>
      <c r="F49" s="1698"/>
      <c r="G49" s="1698"/>
      <c r="H49" s="294"/>
      <c r="M49" s="294"/>
    </row>
    <row r="50" spans="1:13" s="278" customFormat="1" ht="12.75" customHeight="1" x14ac:dyDescent="0.2">
      <c r="A50" s="1698" t="s">
        <v>506</v>
      </c>
      <c r="B50" s="1698"/>
      <c r="C50" s="1698"/>
      <c r="D50" s="1698"/>
      <c r="E50" s="1698"/>
      <c r="F50" s="1698"/>
      <c r="G50" s="1698"/>
      <c r="H50" s="294"/>
      <c r="M50" s="294"/>
    </row>
    <row r="51" spans="1:13" s="278" customFormat="1" ht="12" thickBot="1" x14ac:dyDescent="0.25">
      <c r="A51" s="748"/>
      <c r="B51" s="301"/>
      <c r="C51" s="749"/>
      <c r="D51" s="301"/>
      <c r="E51" s="302"/>
      <c r="F51" s="302"/>
      <c r="H51" s="294"/>
      <c r="M51" s="294"/>
    </row>
    <row r="52" spans="1:13" s="686" customFormat="1" ht="12" thickBot="1" x14ac:dyDescent="0.25">
      <c r="A52" s="293" t="s">
        <v>11</v>
      </c>
      <c r="B52" s="292" t="s">
        <v>10</v>
      </c>
      <c r="C52" s="320" t="s">
        <v>6</v>
      </c>
      <c r="D52" s="750"/>
      <c r="E52" s="750"/>
      <c r="G52" s="346"/>
      <c r="M52" s="294"/>
    </row>
    <row r="53" spans="1:13" s="278" customFormat="1" ht="12" thickBot="1" x14ac:dyDescent="0.25">
      <c r="A53" s="751" t="s">
        <v>505</v>
      </c>
      <c r="B53" s="752"/>
      <c r="C53" s="753" t="s">
        <v>495</v>
      </c>
      <c r="D53" s="302"/>
      <c r="E53" s="302"/>
      <c r="G53" s="294"/>
      <c r="M53" s="294"/>
    </row>
    <row r="54" spans="1:13" s="278" customFormat="1" ht="11.25" x14ac:dyDescent="0.2">
      <c r="A54" s="391" t="s">
        <v>504</v>
      </c>
      <c r="B54" s="377" t="s">
        <v>2823</v>
      </c>
      <c r="C54" s="754">
        <v>119</v>
      </c>
      <c r="D54" s="302"/>
      <c r="E54" s="302"/>
      <c r="G54" s="294"/>
      <c r="M54" s="294"/>
    </row>
    <row r="55" spans="1:13" s="278" customFormat="1" ht="11.25" x14ac:dyDescent="0.2">
      <c r="A55" s="376" t="s">
        <v>502</v>
      </c>
      <c r="B55" s="389" t="s">
        <v>2824</v>
      </c>
      <c r="C55" s="755">
        <v>150</v>
      </c>
      <c r="D55" s="302"/>
      <c r="E55" s="302"/>
      <c r="G55" s="294"/>
      <c r="M55" s="294"/>
    </row>
    <row r="56" spans="1:13" s="278" customFormat="1" ht="11.25" x14ac:dyDescent="0.2">
      <c r="A56" s="376" t="s">
        <v>500</v>
      </c>
      <c r="B56" s="389" t="s">
        <v>2825</v>
      </c>
      <c r="C56" s="755">
        <v>143</v>
      </c>
      <c r="D56" s="302"/>
      <c r="E56" s="302"/>
      <c r="G56" s="294"/>
      <c r="M56" s="294"/>
    </row>
    <row r="57" spans="1:13" s="278" customFormat="1" ht="12" thickBot="1" x14ac:dyDescent="0.25">
      <c r="A57" s="373" t="s">
        <v>498</v>
      </c>
      <c r="B57" s="386" t="s">
        <v>2826</v>
      </c>
      <c r="C57" s="756">
        <v>178</v>
      </c>
      <c r="D57" s="302"/>
      <c r="E57" s="301"/>
      <c r="G57" s="294"/>
      <c r="M57" s="294"/>
    </row>
    <row r="58" spans="1:13" s="278" customFormat="1" ht="12" thickBot="1" x14ac:dyDescent="0.25">
      <c r="A58" s="751" t="s">
        <v>496</v>
      </c>
      <c r="B58" s="752"/>
      <c r="C58" s="753" t="s">
        <v>495</v>
      </c>
      <c r="D58" s="302"/>
      <c r="E58" s="301"/>
      <c r="G58" s="294"/>
      <c r="M58" s="294"/>
    </row>
    <row r="59" spans="1:13" s="278" customFormat="1" ht="11.25" x14ac:dyDescent="0.2">
      <c r="A59" s="391" t="s">
        <v>494</v>
      </c>
      <c r="B59" s="377" t="s">
        <v>2827</v>
      </c>
      <c r="C59" s="754">
        <v>119</v>
      </c>
      <c r="D59" s="302"/>
      <c r="E59" s="301"/>
      <c r="G59" s="294"/>
      <c r="M59" s="294"/>
    </row>
    <row r="60" spans="1:13" s="278" customFormat="1" ht="11.25" x14ac:dyDescent="0.2">
      <c r="A60" s="376" t="s">
        <v>492</v>
      </c>
      <c r="B60" s="389" t="s">
        <v>2828</v>
      </c>
      <c r="C60" s="755">
        <v>150</v>
      </c>
      <c r="D60" s="302"/>
      <c r="E60" s="301"/>
      <c r="G60" s="294"/>
      <c r="M60" s="294"/>
    </row>
    <row r="61" spans="1:13" s="278" customFormat="1" ht="11.25" x14ac:dyDescent="0.2">
      <c r="A61" s="376" t="s">
        <v>490</v>
      </c>
      <c r="B61" s="389" t="s">
        <v>2829</v>
      </c>
      <c r="C61" s="755">
        <v>143</v>
      </c>
      <c r="D61" s="302"/>
      <c r="E61" s="301"/>
      <c r="G61" s="294"/>
      <c r="M61" s="294"/>
    </row>
    <row r="62" spans="1:13" s="278" customFormat="1" ht="12" thickBot="1" x14ac:dyDescent="0.25">
      <c r="A62" s="373" t="s">
        <v>488</v>
      </c>
      <c r="B62" s="386" t="s">
        <v>2830</v>
      </c>
      <c r="C62" s="756">
        <v>178</v>
      </c>
      <c r="D62" s="302"/>
      <c r="E62" s="301"/>
      <c r="G62" s="294"/>
      <c r="M62" s="294"/>
    </row>
    <row r="63" spans="1:13" s="278" customFormat="1" ht="12" thickBot="1" x14ac:dyDescent="0.25">
      <c r="A63" s="751" t="s">
        <v>486</v>
      </c>
      <c r="B63" s="752"/>
      <c r="C63" s="753" t="s">
        <v>485</v>
      </c>
      <c r="D63" s="302"/>
      <c r="E63" s="301"/>
      <c r="G63" s="294"/>
      <c r="M63" s="294"/>
    </row>
    <row r="64" spans="1:13" s="278" customFormat="1" ht="11.25" x14ac:dyDescent="0.2">
      <c r="A64" s="391" t="s">
        <v>484</v>
      </c>
      <c r="B64" s="377" t="s">
        <v>2831</v>
      </c>
      <c r="C64" s="754">
        <v>449</v>
      </c>
      <c r="D64" s="302"/>
      <c r="E64" s="301"/>
      <c r="G64" s="294"/>
      <c r="M64" s="294"/>
    </row>
    <row r="65" spans="1:13" s="278" customFormat="1" ht="12" thickBot="1" x14ac:dyDescent="0.25">
      <c r="A65" s="373" t="s">
        <v>482</v>
      </c>
      <c r="B65" s="386" t="s">
        <v>2832</v>
      </c>
      <c r="C65" s="756">
        <v>449</v>
      </c>
      <c r="D65" s="302"/>
      <c r="E65" s="301"/>
      <c r="G65" s="294"/>
      <c r="M65" s="294"/>
    </row>
    <row r="66" spans="1:13" s="278" customFormat="1" ht="11.25" x14ac:dyDescent="0.2">
      <c r="B66" s="294"/>
      <c r="C66" s="294"/>
      <c r="D66" s="302"/>
      <c r="E66" s="301"/>
      <c r="G66" s="294"/>
      <c r="M66" s="294"/>
    </row>
    <row r="67" spans="1:13" s="278" customFormat="1" ht="11.25" x14ac:dyDescent="0.2">
      <c r="A67" s="334" t="s">
        <v>480</v>
      </c>
      <c r="B67" s="757" t="s">
        <v>479</v>
      </c>
      <c r="C67" s="294"/>
      <c r="D67" s="302"/>
      <c r="E67" s="301"/>
      <c r="G67" s="294"/>
      <c r="M67" s="294"/>
    </row>
    <row r="68" spans="1:13" s="278" customFormat="1" ht="12" thickBot="1" x14ac:dyDescent="0.25">
      <c r="B68" s="294"/>
      <c r="C68" s="749"/>
      <c r="D68" s="302"/>
      <c r="E68" s="301"/>
      <c r="G68" s="294"/>
      <c r="M68" s="294"/>
    </row>
    <row r="69" spans="1:13" s="686" customFormat="1" ht="23.25" thickBot="1" x14ac:dyDescent="0.25">
      <c r="A69" s="540" t="s">
        <v>11</v>
      </c>
      <c r="B69" s="380" t="s">
        <v>10</v>
      </c>
      <c r="C69" s="320" t="s">
        <v>1128</v>
      </c>
      <c r="D69" s="750"/>
      <c r="E69" s="334"/>
      <c r="G69" s="346"/>
      <c r="M69" s="294"/>
    </row>
    <row r="70" spans="1:13" s="278" customFormat="1" ht="11.25" x14ac:dyDescent="0.2">
      <c r="A70" s="391" t="s">
        <v>478</v>
      </c>
      <c r="B70" s="377" t="s">
        <v>2833</v>
      </c>
      <c r="C70" s="754">
        <v>45</v>
      </c>
      <c r="D70" s="302"/>
      <c r="E70" s="301"/>
      <c r="G70" s="294"/>
      <c r="M70" s="294"/>
    </row>
    <row r="71" spans="1:13" s="278" customFormat="1" ht="11.25" x14ac:dyDescent="0.2">
      <c r="A71" s="376" t="s">
        <v>476</v>
      </c>
      <c r="B71" s="389" t="s">
        <v>2834</v>
      </c>
      <c r="C71" s="755">
        <v>51</v>
      </c>
      <c r="D71" s="302"/>
      <c r="E71" s="301"/>
      <c r="G71" s="294"/>
      <c r="M71" s="294"/>
    </row>
    <row r="72" spans="1:13" s="278" customFormat="1" ht="12" thickBot="1" x14ac:dyDescent="0.25">
      <c r="A72" s="373" t="s">
        <v>474</v>
      </c>
      <c r="B72" s="386" t="s">
        <v>2835</v>
      </c>
      <c r="C72" s="756">
        <v>84</v>
      </c>
      <c r="D72" s="302"/>
      <c r="E72" s="301"/>
      <c r="G72" s="294"/>
      <c r="M72" s="294"/>
    </row>
    <row r="73" spans="1:13" s="278" customFormat="1" ht="12" thickBot="1" x14ac:dyDescent="0.25">
      <c r="A73" s="758"/>
      <c r="B73" s="328"/>
      <c r="C73" s="327"/>
      <c r="D73" s="328"/>
      <c r="E73" s="327"/>
      <c r="F73" s="328"/>
      <c r="G73" s="328"/>
      <c r="H73" s="327"/>
      <c r="M73" s="294"/>
    </row>
    <row r="74" spans="1:13" s="278" customFormat="1" x14ac:dyDescent="0.2">
      <c r="A74" s="759"/>
      <c r="B74" s="301"/>
      <c r="C74" s="302"/>
      <c r="D74" s="759"/>
      <c r="E74" s="760"/>
      <c r="F74" s="301"/>
      <c r="G74" s="301"/>
      <c r="H74" s="294"/>
      <c r="M74" s="294"/>
    </row>
    <row r="75" spans="1:13" s="278" customFormat="1" ht="11.25" x14ac:dyDescent="0.2">
      <c r="A75" s="305">
        <v>3</v>
      </c>
      <c r="B75" s="304" t="s">
        <v>470</v>
      </c>
      <c r="C75" s="294"/>
      <c r="D75" s="301"/>
      <c r="E75" s="302"/>
      <c r="H75" s="306" t="s">
        <v>13</v>
      </c>
      <c r="M75" s="294"/>
    </row>
    <row r="76" spans="1:13" s="278" customFormat="1" ht="11.25" x14ac:dyDescent="0.2">
      <c r="A76" s="748"/>
      <c r="B76" s="301"/>
      <c r="C76" s="302"/>
      <c r="D76" s="301"/>
      <c r="E76" s="302"/>
      <c r="F76" s="301"/>
      <c r="H76" s="294"/>
      <c r="M76" s="294"/>
    </row>
    <row r="77" spans="1:13" s="294" customFormat="1" ht="11.25" customHeight="1" x14ac:dyDescent="0.2">
      <c r="A77" s="1677" t="s">
        <v>469</v>
      </c>
      <c r="B77" s="1677"/>
      <c r="C77" s="1677"/>
      <c r="D77" s="1677"/>
      <c r="E77" s="1677"/>
      <c r="F77" s="1677"/>
      <c r="G77" s="1677"/>
    </row>
    <row r="78" spans="1:13" s="294" customFormat="1" ht="11.25" customHeight="1" x14ac:dyDescent="0.2">
      <c r="A78" s="1677" t="s">
        <v>468</v>
      </c>
      <c r="B78" s="1677"/>
      <c r="C78" s="1677"/>
      <c r="D78" s="1677"/>
      <c r="E78" s="1677"/>
      <c r="F78" s="1677"/>
      <c r="G78" s="1677"/>
    </row>
    <row r="79" spans="1:13" s="294" customFormat="1" ht="22.5" customHeight="1" x14ac:dyDescent="0.2">
      <c r="A79" s="1677" t="s">
        <v>150</v>
      </c>
      <c r="B79" s="1677"/>
      <c r="C79" s="1677"/>
      <c r="D79" s="1677"/>
      <c r="E79" s="1677"/>
      <c r="F79" s="1677"/>
      <c r="G79" s="1677"/>
    </row>
    <row r="80" spans="1:13" s="294" customFormat="1" ht="11.25" customHeight="1" x14ac:dyDescent="0.2">
      <c r="A80" s="1677" t="s">
        <v>272</v>
      </c>
      <c r="B80" s="1677"/>
      <c r="C80" s="1677"/>
      <c r="D80" s="1677"/>
      <c r="E80" s="1677"/>
      <c r="F80" s="1677"/>
      <c r="G80" s="1677"/>
      <c r="H80" s="324"/>
    </row>
    <row r="81" spans="1:13" s="294" customFormat="1" ht="11.25" customHeight="1" thickBot="1" x14ac:dyDescent="0.25">
      <c r="A81" s="1677" t="s">
        <v>271</v>
      </c>
      <c r="B81" s="1677"/>
      <c r="C81" s="1677"/>
      <c r="D81" s="1677"/>
      <c r="E81" s="1677"/>
      <c r="F81" s="1677"/>
      <c r="G81" s="1677"/>
    </row>
    <row r="82" spans="1:13" s="278" customFormat="1" ht="12" thickBot="1" x14ac:dyDescent="0.25">
      <c r="A82" s="393"/>
      <c r="C82" s="302"/>
      <c r="D82" s="301"/>
      <c r="E82" s="542"/>
      <c r="F82" s="542"/>
      <c r="G82" s="1680" t="s">
        <v>147</v>
      </c>
      <c r="H82" s="1681"/>
      <c r="I82" s="761"/>
      <c r="J82" s="761"/>
      <c r="M82" s="294"/>
    </row>
    <row r="83" spans="1:13" s="686" customFormat="1" ht="45.75" thickBot="1" x14ac:dyDescent="0.25">
      <c r="A83" s="689" t="s">
        <v>11</v>
      </c>
      <c r="B83" s="762" t="s">
        <v>10</v>
      </c>
      <c r="C83" s="539" t="s">
        <v>467</v>
      </c>
      <c r="D83" s="380" t="s">
        <v>204</v>
      </c>
      <c r="E83" s="291" t="s">
        <v>466</v>
      </c>
      <c r="F83" s="538" t="s">
        <v>465</v>
      </c>
      <c r="G83" s="291" t="s">
        <v>9</v>
      </c>
      <c r="H83" s="538" t="s">
        <v>168</v>
      </c>
      <c r="M83" s="294"/>
    </row>
    <row r="84" spans="1:13" s="278" customFormat="1" ht="11.25" x14ac:dyDescent="0.2">
      <c r="A84" s="376" t="s">
        <v>2836</v>
      </c>
      <c r="B84" s="521" t="s">
        <v>2837</v>
      </c>
      <c r="C84" s="1711" t="s">
        <v>464</v>
      </c>
      <c r="D84" s="1675" t="s">
        <v>463</v>
      </c>
      <c r="E84" s="763">
        <v>2078</v>
      </c>
      <c r="F84" s="764">
        <v>1782</v>
      </c>
      <c r="G84" s="1724" t="s">
        <v>54</v>
      </c>
      <c r="H84" s="1665" t="s">
        <v>462</v>
      </c>
      <c r="M84" s="294"/>
    </row>
    <row r="85" spans="1:13" s="278" customFormat="1" ht="11.25" x14ac:dyDescent="0.2">
      <c r="A85" s="376" t="s">
        <v>2838</v>
      </c>
      <c r="B85" s="521" t="s">
        <v>2839</v>
      </c>
      <c r="C85" s="1712"/>
      <c r="D85" s="1665"/>
      <c r="E85" s="763">
        <v>1941</v>
      </c>
      <c r="F85" s="764">
        <v>1645</v>
      </c>
      <c r="G85" s="1724"/>
      <c r="H85" s="1665"/>
      <c r="M85" s="294"/>
    </row>
    <row r="86" spans="1:13" s="278" customFormat="1" ht="11.25" x14ac:dyDescent="0.2">
      <c r="A86" s="531" t="s">
        <v>2840</v>
      </c>
      <c r="B86" s="530" t="s">
        <v>218</v>
      </c>
      <c r="C86" s="1712"/>
      <c r="D86" s="1671"/>
      <c r="E86" s="765">
        <v>1112</v>
      </c>
      <c r="F86" s="766">
        <v>817</v>
      </c>
      <c r="G86" s="1719"/>
      <c r="H86" s="1671"/>
      <c r="M86" s="294"/>
    </row>
    <row r="87" spans="1:13" s="278" customFormat="1" ht="11.25" x14ac:dyDescent="0.2">
      <c r="A87" s="528" t="s">
        <v>2841</v>
      </c>
      <c r="B87" s="527" t="s">
        <v>2842</v>
      </c>
      <c r="C87" s="1712"/>
      <c r="D87" s="1670" t="s">
        <v>461</v>
      </c>
      <c r="E87" s="767">
        <v>2959</v>
      </c>
      <c r="F87" s="768">
        <v>2663</v>
      </c>
      <c r="G87" s="1725" t="s">
        <v>54</v>
      </c>
      <c r="H87" s="1665" t="s">
        <v>460</v>
      </c>
      <c r="M87" s="294"/>
    </row>
    <row r="88" spans="1:13" s="278" customFormat="1" ht="11.25" x14ac:dyDescent="0.2">
      <c r="A88" s="376" t="s">
        <v>2836</v>
      </c>
      <c r="B88" s="521" t="s">
        <v>2837</v>
      </c>
      <c r="C88" s="1712"/>
      <c r="D88" s="1665"/>
      <c r="E88" s="769">
        <v>2133</v>
      </c>
      <c r="F88" s="770">
        <v>1837</v>
      </c>
      <c r="G88" s="1724"/>
      <c r="H88" s="1665"/>
      <c r="M88" s="294"/>
    </row>
    <row r="89" spans="1:13" s="278" customFormat="1" ht="11.25" x14ac:dyDescent="0.2">
      <c r="A89" s="531" t="s">
        <v>2838</v>
      </c>
      <c r="B89" s="530" t="s">
        <v>2839</v>
      </c>
      <c r="C89" s="1712"/>
      <c r="D89" s="1671"/>
      <c r="E89" s="771">
        <v>1992</v>
      </c>
      <c r="F89" s="772">
        <v>1696</v>
      </c>
      <c r="G89" s="1719"/>
      <c r="H89" s="1671"/>
      <c r="M89" s="294"/>
    </row>
    <row r="90" spans="1:13" s="278" customFormat="1" ht="11.25" x14ac:dyDescent="0.2">
      <c r="A90" s="528" t="s">
        <v>2840</v>
      </c>
      <c r="B90" s="527" t="s">
        <v>218</v>
      </c>
      <c r="C90" s="1712"/>
      <c r="D90" s="1670" t="s">
        <v>457</v>
      </c>
      <c r="E90" s="773">
        <v>934</v>
      </c>
      <c r="F90" s="774">
        <v>638</v>
      </c>
      <c r="G90" s="1714" t="s">
        <v>54</v>
      </c>
      <c r="H90" s="1670" t="s">
        <v>456</v>
      </c>
      <c r="M90" s="294"/>
    </row>
    <row r="91" spans="1:13" s="278" customFormat="1" ht="11.25" x14ac:dyDescent="0.2">
      <c r="A91" s="531" t="s">
        <v>2843</v>
      </c>
      <c r="B91" s="530" t="s">
        <v>220</v>
      </c>
      <c r="C91" s="1712"/>
      <c r="D91" s="1671"/>
      <c r="E91" s="771">
        <v>1105</v>
      </c>
      <c r="F91" s="772">
        <v>809</v>
      </c>
      <c r="G91" s="1705"/>
      <c r="H91" s="1671"/>
      <c r="M91" s="294"/>
    </row>
    <row r="92" spans="1:13" s="278" customFormat="1" ht="11.25" x14ac:dyDescent="0.2">
      <c r="A92" s="528" t="s">
        <v>2836</v>
      </c>
      <c r="B92" s="527" t="s">
        <v>2837</v>
      </c>
      <c r="C92" s="1712"/>
      <c r="D92" s="1670" t="s">
        <v>453</v>
      </c>
      <c r="E92" s="773">
        <v>1995</v>
      </c>
      <c r="F92" s="774">
        <v>1699</v>
      </c>
      <c r="G92" s="1714" t="s">
        <v>54</v>
      </c>
      <c r="H92" s="1670" t="s">
        <v>452</v>
      </c>
      <c r="M92" s="294"/>
    </row>
    <row r="93" spans="1:13" s="278" customFormat="1" ht="13.5" customHeight="1" thickBot="1" x14ac:dyDescent="0.25">
      <c r="A93" s="373" t="s">
        <v>2838</v>
      </c>
      <c r="B93" s="519" t="s">
        <v>2839</v>
      </c>
      <c r="C93" s="1713"/>
      <c r="D93" s="1666"/>
      <c r="E93" s="775">
        <v>1863</v>
      </c>
      <c r="F93" s="776">
        <v>1567</v>
      </c>
      <c r="G93" s="1722"/>
      <c r="H93" s="1666"/>
      <c r="M93" s="294"/>
    </row>
    <row r="94" spans="1:13" s="278" customFormat="1" ht="23.25" thickBot="1" x14ac:dyDescent="0.25">
      <c r="A94" s="777" t="s">
        <v>449</v>
      </c>
      <c r="B94" s="778" t="s">
        <v>448</v>
      </c>
      <c r="C94" s="779" t="s">
        <v>447</v>
      </c>
      <c r="D94" s="780" t="s">
        <v>446</v>
      </c>
      <c r="E94" s="781">
        <v>1110</v>
      </c>
      <c r="F94" s="782">
        <v>913</v>
      </c>
      <c r="G94" s="783" t="s">
        <v>3</v>
      </c>
      <c r="H94" s="784" t="s">
        <v>2</v>
      </c>
      <c r="M94" s="294"/>
    </row>
    <row r="95" spans="1:13" s="278" customFormat="1" ht="11.25" customHeight="1" x14ac:dyDescent="0.2">
      <c r="A95" s="391" t="s">
        <v>445</v>
      </c>
      <c r="B95" s="785" t="s">
        <v>2844</v>
      </c>
      <c r="C95" s="1711" t="s">
        <v>443</v>
      </c>
      <c r="D95" s="1675" t="s">
        <v>442</v>
      </c>
      <c r="E95" s="786">
        <v>2055</v>
      </c>
      <c r="F95" s="787">
        <v>1858</v>
      </c>
      <c r="G95" s="1718" t="s">
        <v>3</v>
      </c>
      <c r="H95" s="1723" t="s">
        <v>2</v>
      </c>
      <c r="M95" s="294"/>
    </row>
    <row r="96" spans="1:13" s="278" customFormat="1" ht="11.25" x14ac:dyDescent="0.2">
      <c r="A96" s="531" t="s">
        <v>441</v>
      </c>
      <c r="B96" s="530" t="s">
        <v>2845</v>
      </c>
      <c r="C96" s="1712"/>
      <c r="D96" s="1671"/>
      <c r="E96" s="765">
        <v>1879</v>
      </c>
      <c r="F96" s="764">
        <v>1681</v>
      </c>
      <c r="G96" s="1719"/>
      <c r="H96" s="1671"/>
      <c r="M96" s="294"/>
    </row>
    <row r="97" spans="1:13" s="278" customFormat="1" ht="23.25" thickBot="1" x14ac:dyDescent="0.25">
      <c r="A97" s="385" t="s">
        <v>441</v>
      </c>
      <c r="B97" s="384" t="s">
        <v>2845</v>
      </c>
      <c r="C97" s="1713"/>
      <c r="D97" s="788" t="s">
        <v>439</v>
      </c>
      <c r="E97" s="789">
        <v>1879</v>
      </c>
      <c r="F97" s="790">
        <v>1681</v>
      </c>
      <c r="G97" s="791" t="s">
        <v>3</v>
      </c>
      <c r="H97" s="792" t="s">
        <v>2</v>
      </c>
      <c r="M97" s="294"/>
    </row>
    <row r="98" spans="1:13" s="278" customFormat="1" ht="12.75" customHeight="1" x14ac:dyDescent="0.2">
      <c r="A98" s="376" t="s">
        <v>438</v>
      </c>
      <c r="B98" s="521" t="s">
        <v>2846</v>
      </c>
      <c r="C98" s="1711" t="s">
        <v>436</v>
      </c>
      <c r="D98" s="1675" t="s">
        <v>435</v>
      </c>
      <c r="E98" s="763">
        <v>1292</v>
      </c>
      <c r="F98" s="764">
        <v>996</v>
      </c>
      <c r="G98" s="1718" t="s">
        <v>3</v>
      </c>
      <c r="H98" s="1720" t="s">
        <v>2</v>
      </c>
      <c r="M98" s="294"/>
    </row>
    <row r="99" spans="1:13" s="278" customFormat="1" ht="12.75" customHeight="1" x14ac:dyDescent="0.2">
      <c r="A99" s="531" t="s">
        <v>434</v>
      </c>
      <c r="B99" s="530" t="s">
        <v>2847</v>
      </c>
      <c r="C99" s="1712"/>
      <c r="D99" s="1671"/>
      <c r="E99" s="765">
        <v>1088</v>
      </c>
      <c r="F99" s="766">
        <v>792</v>
      </c>
      <c r="G99" s="1719"/>
      <c r="H99" s="1721"/>
      <c r="M99" s="294"/>
    </row>
    <row r="100" spans="1:13" s="278" customFormat="1" ht="11.25" customHeight="1" x14ac:dyDescent="0.2">
      <c r="A100" s="376" t="s">
        <v>432</v>
      </c>
      <c r="B100" s="521" t="s">
        <v>2848</v>
      </c>
      <c r="C100" s="1712"/>
      <c r="D100" s="1670" t="s">
        <v>430</v>
      </c>
      <c r="E100" s="793" t="s">
        <v>29</v>
      </c>
      <c r="F100" s="794">
        <v>1353</v>
      </c>
      <c r="G100" s="1672" t="s">
        <v>3</v>
      </c>
      <c r="H100" s="1716" t="s">
        <v>2</v>
      </c>
      <c r="M100" s="294"/>
    </row>
    <row r="101" spans="1:13" s="278" customFormat="1" ht="13.5" customHeight="1" thickBot="1" x14ac:dyDescent="0.25">
      <c r="A101" s="373" t="s">
        <v>429</v>
      </c>
      <c r="B101" s="519" t="s">
        <v>2849</v>
      </c>
      <c r="C101" s="1713"/>
      <c r="D101" s="1666"/>
      <c r="E101" s="795">
        <v>1674</v>
      </c>
      <c r="F101" s="796">
        <v>1353</v>
      </c>
      <c r="G101" s="1668"/>
      <c r="H101" s="1687"/>
      <c r="M101" s="294"/>
    </row>
    <row r="102" spans="1:13" s="278" customFormat="1" ht="22.5" customHeight="1" x14ac:dyDescent="0.2">
      <c r="A102" s="531" t="s">
        <v>427</v>
      </c>
      <c r="B102" s="530" t="s">
        <v>2850</v>
      </c>
      <c r="C102" s="1711" t="s">
        <v>425</v>
      </c>
      <c r="D102" s="797" t="s">
        <v>424</v>
      </c>
      <c r="E102" s="765">
        <v>2565</v>
      </c>
      <c r="F102" s="772">
        <v>2368</v>
      </c>
      <c r="G102" s="798" t="s">
        <v>54</v>
      </c>
      <c r="H102" s="799" t="s">
        <v>423</v>
      </c>
      <c r="M102" s="294"/>
    </row>
    <row r="103" spans="1:13" s="278" customFormat="1" ht="15" customHeight="1" x14ac:dyDescent="0.2">
      <c r="A103" s="528" t="s">
        <v>422</v>
      </c>
      <c r="B103" s="527" t="s">
        <v>2851</v>
      </c>
      <c r="C103" s="1712"/>
      <c r="D103" s="1670" t="s">
        <v>420</v>
      </c>
      <c r="E103" s="767">
        <v>1197</v>
      </c>
      <c r="F103" s="774">
        <v>999</v>
      </c>
      <c r="G103" s="1714" t="s">
        <v>54</v>
      </c>
      <c r="H103" s="1716" t="s">
        <v>419</v>
      </c>
      <c r="M103" s="294"/>
    </row>
    <row r="104" spans="1:13" s="278" customFormat="1" ht="15" customHeight="1" x14ac:dyDescent="0.2">
      <c r="A104" s="531" t="s">
        <v>418</v>
      </c>
      <c r="B104" s="530" t="s">
        <v>2852</v>
      </c>
      <c r="C104" s="1712"/>
      <c r="D104" s="1665"/>
      <c r="E104" s="763">
        <v>1220</v>
      </c>
      <c r="F104" s="770">
        <v>1022</v>
      </c>
      <c r="G104" s="1715"/>
      <c r="H104" s="1686"/>
      <c r="M104" s="294"/>
    </row>
    <row r="105" spans="1:13" s="278" customFormat="1" ht="15" customHeight="1" x14ac:dyDescent="0.2">
      <c r="A105" s="388" t="s">
        <v>416</v>
      </c>
      <c r="B105" s="387" t="s">
        <v>2853</v>
      </c>
      <c r="C105" s="1712"/>
      <c r="D105" s="1671"/>
      <c r="E105" s="765">
        <v>823</v>
      </c>
      <c r="F105" s="772">
        <v>625</v>
      </c>
      <c r="G105" s="1705"/>
      <c r="H105" s="1708"/>
      <c r="M105" s="294"/>
    </row>
    <row r="106" spans="1:13" s="278" customFormat="1" ht="24" customHeight="1" thickBot="1" x14ac:dyDescent="0.25">
      <c r="A106" s="385" t="s">
        <v>414</v>
      </c>
      <c r="B106" s="384" t="s">
        <v>2854</v>
      </c>
      <c r="C106" s="1713"/>
      <c r="D106" s="788" t="s">
        <v>412</v>
      </c>
      <c r="E106" s="789">
        <v>2451</v>
      </c>
      <c r="F106" s="800">
        <v>2253</v>
      </c>
      <c r="G106" s="801" t="s">
        <v>54</v>
      </c>
      <c r="H106" s="802" t="s">
        <v>411</v>
      </c>
      <c r="M106" s="294"/>
    </row>
    <row r="107" spans="1:13" s="278" customFormat="1" ht="12.75" customHeight="1" x14ac:dyDescent="0.2">
      <c r="A107" s="391" t="s">
        <v>410</v>
      </c>
      <c r="B107" s="785" t="s">
        <v>2855</v>
      </c>
      <c r="C107" s="1711" t="s">
        <v>408</v>
      </c>
      <c r="D107" s="1675" t="s">
        <v>407</v>
      </c>
      <c r="E107" s="786">
        <v>1020</v>
      </c>
      <c r="F107" s="803">
        <v>725</v>
      </c>
      <c r="G107" s="1717" t="s">
        <v>54</v>
      </c>
      <c r="H107" s="1647" t="s">
        <v>406</v>
      </c>
      <c r="M107" s="294"/>
    </row>
    <row r="108" spans="1:13" s="278" customFormat="1" ht="13.5" customHeight="1" x14ac:dyDescent="0.2">
      <c r="A108" s="376" t="s">
        <v>405</v>
      </c>
      <c r="B108" s="521" t="s">
        <v>2856</v>
      </c>
      <c r="C108" s="1712"/>
      <c r="D108" s="1665"/>
      <c r="E108" s="763">
        <v>1236</v>
      </c>
      <c r="F108" s="770">
        <v>940</v>
      </c>
      <c r="G108" s="1715"/>
      <c r="H108" s="1686"/>
      <c r="M108" s="294"/>
    </row>
    <row r="109" spans="1:13" s="278" customFormat="1" ht="12.75" customHeight="1" x14ac:dyDescent="0.2">
      <c r="A109" s="531" t="s">
        <v>403</v>
      </c>
      <c r="B109" s="530" t="s">
        <v>2857</v>
      </c>
      <c r="C109" s="1712"/>
      <c r="D109" s="1671"/>
      <c r="E109" s="765">
        <v>1090</v>
      </c>
      <c r="F109" s="772">
        <v>795</v>
      </c>
      <c r="G109" s="1705"/>
      <c r="H109" s="1708"/>
      <c r="M109" s="294"/>
    </row>
    <row r="110" spans="1:13" s="278" customFormat="1" ht="12.75" customHeight="1" x14ac:dyDescent="0.2">
      <c r="A110" s="528" t="s">
        <v>401</v>
      </c>
      <c r="B110" s="527" t="s">
        <v>2858</v>
      </c>
      <c r="C110" s="1712"/>
      <c r="D110" s="1703" t="s">
        <v>399</v>
      </c>
      <c r="E110" s="767">
        <v>1166</v>
      </c>
      <c r="F110" s="774">
        <v>969</v>
      </c>
      <c r="G110" s="1706" t="s">
        <v>54</v>
      </c>
      <c r="H110" s="1702" t="s">
        <v>398</v>
      </c>
      <c r="M110" s="294"/>
    </row>
    <row r="111" spans="1:13" s="278" customFormat="1" ht="13.5" customHeight="1" x14ac:dyDescent="0.2">
      <c r="A111" s="531" t="s">
        <v>397</v>
      </c>
      <c r="B111" s="530" t="s">
        <v>2859</v>
      </c>
      <c r="C111" s="1712"/>
      <c r="D111" s="1703"/>
      <c r="E111" s="765">
        <v>1095</v>
      </c>
      <c r="F111" s="772">
        <v>898</v>
      </c>
      <c r="G111" s="1706"/>
      <c r="H111" s="1702"/>
      <c r="M111" s="294"/>
    </row>
    <row r="112" spans="1:13" s="278" customFormat="1" ht="13.5" customHeight="1" x14ac:dyDescent="0.2">
      <c r="A112" s="376" t="s">
        <v>395</v>
      </c>
      <c r="B112" s="521" t="s">
        <v>2860</v>
      </c>
      <c r="C112" s="1712"/>
      <c r="D112" s="1671" t="s">
        <v>393</v>
      </c>
      <c r="E112" s="767">
        <v>2020</v>
      </c>
      <c r="F112" s="774">
        <v>1724</v>
      </c>
      <c r="G112" s="1705" t="s">
        <v>3</v>
      </c>
      <c r="H112" s="1708" t="s">
        <v>2</v>
      </c>
      <c r="M112" s="294"/>
    </row>
    <row r="113" spans="1:13" s="278" customFormat="1" ht="13.5" customHeight="1" x14ac:dyDescent="0.2">
      <c r="A113" s="376" t="s">
        <v>392</v>
      </c>
      <c r="B113" s="521" t="s">
        <v>2861</v>
      </c>
      <c r="C113" s="1712"/>
      <c r="D113" s="1703"/>
      <c r="E113" s="763">
        <v>2355</v>
      </c>
      <c r="F113" s="770">
        <v>2059</v>
      </c>
      <c r="G113" s="1706"/>
      <c r="H113" s="1702"/>
      <c r="M113" s="294"/>
    </row>
    <row r="114" spans="1:13" s="278" customFormat="1" ht="13.5" customHeight="1" thickBot="1" x14ac:dyDescent="0.25">
      <c r="A114" s="373" t="s">
        <v>390</v>
      </c>
      <c r="B114" s="519" t="s">
        <v>2862</v>
      </c>
      <c r="C114" s="1713"/>
      <c r="D114" s="1704"/>
      <c r="E114" s="781">
        <v>2096</v>
      </c>
      <c r="F114" s="776">
        <v>1800</v>
      </c>
      <c r="G114" s="1707"/>
      <c r="H114" s="1709"/>
      <c r="M114" s="294"/>
    </row>
    <row r="115" spans="1:13" s="278" customFormat="1" ht="11.25" x14ac:dyDescent="0.2">
      <c r="C115" s="346"/>
      <c r="D115" s="346"/>
      <c r="E115" s="307"/>
      <c r="G115" s="686"/>
      <c r="H115" s="346"/>
      <c r="M115" s="294"/>
    </row>
    <row r="116" spans="1:13" s="278" customFormat="1" ht="11.25" x14ac:dyDescent="0.2">
      <c r="A116" s="1710" t="s">
        <v>388</v>
      </c>
      <c r="B116" s="1710"/>
      <c r="C116" s="1710"/>
      <c r="D116" s="1710"/>
      <c r="E116" s="1710"/>
      <c r="F116" s="1710"/>
      <c r="G116" s="1710"/>
      <c r="H116" s="294"/>
      <c r="M116" s="294"/>
    </row>
    <row r="117" spans="1:13" s="278" customFormat="1" ht="11.25" x14ac:dyDescent="0.2">
      <c r="A117" s="1669" t="s">
        <v>387</v>
      </c>
      <c r="B117" s="1669"/>
      <c r="C117" s="1669"/>
      <c r="D117" s="1669"/>
      <c r="E117" s="1669"/>
      <c r="F117" s="1669"/>
      <c r="G117" s="1669"/>
      <c r="H117" s="294"/>
      <c r="M117" s="294"/>
    </row>
    <row r="118" spans="1:13" s="278" customFormat="1" ht="11.25" x14ac:dyDescent="0.2">
      <c r="A118" s="299" t="s">
        <v>386</v>
      </c>
      <c r="B118" s="299"/>
      <c r="C118" s="299"/>
      <c r="D118" s="299"/>
      <c r="E118" s="299"/>
      <c r="F118" s="299"/>
      <c r="G118" s="299"/>
      <c r="H118" s="294"/>
      <c r="M118" s="294"/>
    </row>
    <row r="119" spans="1:13" s="278" customFormat="1" ht="13.5" thickBot="1" x14ac:dyDescent="0.25">
      <c r="A119" s="804"/>
      <c r="B119" s="395"/>
      <c r="C119" s="395"/>
      <c r="D119" s="328"/>
      <c r="E119" s="328"/>
      <c r="F119" s="745"/>
      <c r="G119" s="719"/>
      <c r="H119" s="719"/>
      <c r="I119" s="294"/>
      <c r="M119" s="294"/>
    </row>
    <row r="120" spans="1:13" s="278" customFormat="1" x14ac:dyDescent="0.2">
      <c r="A120" s="394"/>
      <c r="B120" s="339"/>
      <c r="C120" s="339"/>
      <c r="D120" s="301"/>
      <c r="E120" s="301"/>
      <c r="F120" s="760"/>
      <c r="G120" s="398"/>
      <c r="H120" s="398"/>
      <c r="I120" s="294"/>
      <c r="M120" s="294"/>
    </row>
    <row r="121" spans="1:13" s="278" customFormat="1" ht="11.25" x14ac:dyDescent="0.2">
      <c r="A121" s="305">
        <v>4</v>
      </c>
      <c r="B121" s="304" t="s">
        <v>385</v>
      </c>
      <c r="C121" s="294"/>
      <c r="D121" s="301"/>
      <c r="E121" s="301"/>
      <c r="F121" s="302"/>
      <c r="H121" s="306" t="s">
        <v>13</v>
      </c>
      <c r="I121" s="294"/>
      <c r="M121" s="294"/>
    </row>
    <row r="122" spans="1:13" s="278" customFormat="1" ht="11.25" x14ac:dyDescent="0.2">
      <c r="A122" s="334"/>
      <c r="B122" s="393"/>
      <c r="C122" s="302"/>
      <c r="D122" s="301"/>
      <c r="E122" s="301"/>
      <c r="F122" s="302"/>
      <c r="G122" s="302"/>
      <c r="H122" s="302"/>
      <c r="I122" s="294"/>
      <c r="M122" s="294"/>
    </row>
    <row r="123" spans="1:13" s="278" customFormat="1" ht="12.75" customHeight="1" x14ac:dyDescent="0.2">
      <c r="A123" s="1698" t="s">
        <v>384</v>
      </c>
      <c r="B123" s="1698"/>
      <c r="C123" s="1698"/>
      <c r="D123" s="1698"/>
      <c r="E123" s="1698"/>
      <c r="F123" s="1698"/>
      <c r="G123" s="1698"/>
      <c r="H123" s="1698"/>
      <c r="I123" s="294"/>
      <c r="M123" s="294"/>
    </row>
    <row r="124" spans="1:13" s="278" customFormat="1" ht="12.75" customHeight="1" x14ac:dyDescent="0.2">
      <c r="A124" s="1698" t="s">
        <v>383</v>
      </c>
      <c r="B124" s="1698"/>
      <c r="C124" s="1698"/>
      <c r="D124" s="1698"/>
      <c r="E124" s="1698"/>
      <c r="F124" s="1698"/>
      <c r="G124" s="1698"/>
      <c r="H124" s="1698"/>
      <c r="I124" s="294"/>
      <c r="M124" s="294"/>
    </row>
    <row r="125" spans="1:13" s="278" customFormat="1" ht="11.25" x14ac:dyDescent="0.2">
      <c r="A125" s="1669" t="s">
        <v>382</v>
      </c>
      <c r="B125" s="1669"/>
      <c r="C125" s="1669"/>
      <c r="D125" s="1669"/>
      <c r="E125" s="1669"/>
      <c r="F125" s="1669"/>
      <c r="G125" s="1669"/>
      <c r="H125" s="1669"/>
      <c r="I125" s="294"/>
      <c r="M125" s="294"/>
    </row>
    <row r="126" spans="1:13" s="278" customFormat="1" ht="12.75" customHeight="1" thickBot="1" x14ac:dyDescent="0.25">
      <c r="A126" s="1698"/>
      <c r="B126" s="1698"/>
      <c r="C126" s="1698"/>
      <c r="D126" s="1698"/>
      <c r="E126" s="1698"/>
      <c r="F126" s="1698"/>
      <c r="G126" s="1698"/>
      <c r="H126" s="1698"/>
      <c r="I126" s="294"/>
      <c r="M126" s="294"/>
    </row>
    <row r="127" spans="1:13" s="686" customFormat="1" ht="34.5" thickBot="1" x14ac:dyDescent="0.25">
      <c r="A127" s="293" t="s">
        <v>11</v>
      </c>
      <c r="B127" s="292" t="s">
        <v>10</v>
      </c>
      <c r="C127" s="805" t="s">
        <v>315</v>
      </c>
      <c r="D127" s="289" t="s">
        <v>6</v>
      </c>
      <c r="E127" s="290" t="s">
        <v>9</v>
      </c>
      <c r="F127" s="289" t="s">
        <v>168</v>
      </c>
      <c r="H127" s="346"/>
      <c r="M127" s="294"/>
    </row>
    <row r="128" spans="1:13" s="278" customFormat="1" ht="11.25" x14ac:dyDescent="0.2">
      <c r="A128" s="391" t="s">
        <v>381</v>
      </c>
      <c r="B128" s="377" t="s">
        <v>578</v>
      </c>
      <c r="C128" s="378">
        <v>1833</v>
      </c>
      <c r="D128" s="803">
        <v>2156</v>
      </c>
      <c r="E128" s="1676" t="s">
        <v>54</v>
      </c>
      <c r="F128" s="1647" t="s">
        <v>379</v>
      </c>
      <c r="M128" s="294"/>
    </row>
    <row r="129" spans="1:17" s="278" customFormat="1" ht="12.75" customHeight="1" x14ac:dyDescent="0.2">
      <c r="A129" s="376" t="s">
        <v>378</v>
      </c>
      <c r="B129" s="389" t="s">
        <v>577</v>
      </c>
      <c r="C129" s="769">
        <v>1063</v>
      </c>
      <c r="D129" s="770">
        <v>1251</v>
      </c>
      <c r="E129" s="1667"/>
      <c r="F129" s="1686"/>
      <c r="M129" s="294"/>
    </row>
    <row r="130" spans="1:17" s="278" customFormat="1" ht="12.75" customHeight="1" x14ac:dyDescent="0.2">
      <c r="A130" s="376" t="s">
        <v>376</v>
      </c>
      <c r="B130" s="389" t="s">
        <v>576</v>
      </c>
      <c r="C130" s="769">
        <v>2642</v>
      </c>
      <c r="D130" s="770">
        <v>3108</v>
      </c>
      <c r="E130" s="1667"/>
      <c r="F130" s="1686"/>
      <c r="M130" s="294"/>
    </row>
    <row r="131" spans="1:17" s="278" customFormat="1" ht="12.75" customHeight="1" x14ac:dyDescent="0.2">
      <c r="A131" s="376" t="s">
        <v>374</v>
      </c>
      <c r="B131" s="389" t="s">
        <v>575</v>
      </c>
      <c r="C131" s="769">
        <v>1691</v>
      </c>
      <c r="D131" s="770">
        <v>1989</v>
      </c>
      <c r="E131" s="1667"/>
      <c r="F131" s="1686"/>
      <c r="M131" s="294"/>
    </row>
    <row r="132" spans="1:17" s="278" customFormat="1" ht="12.75" customHeight="1" x14ac:dyDescent="0.2">
      <c r="A132" s="376" t="s">
        <v>372</v>
      </c>
      <c r="B132" s="389" t="s">
        <v>574</v>
      </c>
      <c r="C132" s="769">
        <v>982</v>
      </c>
      <c r="D132" s="770">
        <v>1155</v>
      </c>
      <c r="E132" s="1667"/>
      <c r="F132" s="1686"/>
      <c r="M132" s="294"/>
    </row>
    <row r="133" spans="1:17" s="278" customFormat="1" ht="12.75" customHeight="1" x14ac:dyDescent="0.2">
      <c r="A133" s="376" t="s">
        <v>370</v>
      </c>
      <c r="B133" s="389" t="s">
        <v>573</v>
      </c>
      <c r="C133" s="769">
        <v>1881</v>
      </c>
      <c r="D133" s="770">
        <v>2213</v>
      </c>
      <c r="E133" s="1667"/>
      <c r="F133" s="1686"/>
      <c r="M133" s="294"/>
    </row>
    <row r="134" spans="1:17" s="278" customFormat="1" ht="12.75" customHeight="1" x14ac:dyDescent="0.2">
      <c r="A134" s="376" t="s">
        <v>368</v>
      </c>
      <c r="B134" s="389" t="s">
        <v>572</v>
      </c>
      <c r="C134" s="769">
        <v>1046</v>
      </c>
      <c r="D134" s="770">
        <v>1231</v>
      </c>
      <c r="E134" s="1667"/>
      <c r="F134" s="1686"/>
      <c r="M134" s="294"/>
    </row>
    <row r="135" spans="1:17" s="278" customFormat="1" ht="13.5" customHeight="1" thickBot="1" x14ac:dyDescent="0.25">
      <c r="A135" s="373" t="s">
        <v>366</v>
      </c>
      <c r="B135" s="386" t="s">
        <v>571</v>
      </c>
      <c r="C135" s="775">
        <v>654</v>
      </c>
      <c r="D135" s="776">
        <v>769</v>
      </c>
      <c r="E135" s="1668"/>
      <c r="F135" s="1687"/>
      <c r="M135" s="294"/>
    </row>
    <row r="136" spans="1:17" s="278" customFormat="1" ht="12" thickBot="1" x14ac:dyDescent="0.25">
      <c r="A136" s="328"/>
      <c r="B136" s="328"/>
      <c r="C136" s="327"/>
      <c r="D136" s="327"/>
      <c r="E136" s="341"/>
      <c r="F136" s="328"/>
      <c r="G136" s="328"/>
      <c r="H136" s="327"/>
      <c r="M136" s="294"/>
    </row>
    <row r="137" spans="1:17" s="278" customFormat="1" ht="10.5" customHeight="1" x14ac:dyDescent="0.2">
      <c r="C137" s="307"/>
      <c r="D137" s="323"/>
      <c r="E137" s="323"/>
      <c r="F137" s="294"/>
      <c r="I137" s="294"/>
      <c r="M137" s="294"/>
    </row>
    <row r="138" spans="1:17" s="278" customFormat="1" ht="11.25" x14ac:dyDescent="0.2">
      <c r="A138" s="326">
        <v>5</v>
      </c>
      <c r="B138" s="325" t="s">
        <v>364</v>
      </c>
      <c r="C138" s="294"/>
      <c r="D138" s="323"/>
      <c r="E138" s="323"/>
      <c r="F138" s="302"/>
      <c r="H138" s="306" t="s">
        <v>13</v>
      </c>
      <c r="I138" s="294"/>
      <c r="M138" s="294"/>
    </row>
    <row r="139" spans="1:17" s="278" customFormat="1" ht="11.25" x14ac:dyDescent="0.2">
      <c r="A139" s="326"/>
      <c r="B139" s="325"/>
      <c r="C139" s="303"/>
      <c r="D139" s="323"/>
      <c r="E139" s="323"/>
      <c r="F139" s="302"/>
      <c r="G139" s="324"/>
      <c r="I139" s="294"/>
      <c r="M139" s="294"/>
    </row>
    <row r="140" spans="1:17" s="294" customFormat="1" ht="11.25" customHeight="1" x14ac:dyDescent="0.2">
      <c r="A140" s="1677" t="s">
        <v>363</v>
      </c>
      <c r="B140" s="1677"/>
      <c r="C140" s="1677"/>
      <c r="D140" s="324"/>
      <c r="E140" s="324"/>
      <c r="F140" s="324"/>
      <c r="G140" s="299"/>
      <c r="H140" s="324"/>
      <c r="K140" s="278"/>
      <c r="L140" s="278"/>
      <c r="N140" s="278"/>
      <c r="O140" s="278"/>
      <c r="P140" s="278"/>
      <c r="Q140" s="278"/>
    </row>
    <row r="141" spans="1:17" s="278" customFormat="1" ht="12.75" customHeight="1" x14ac:dyDescent="0.2">
      <c r="A141" s="1691" t="s">
        <v>362</v>
      </c>
      <c r="B141" s="1691"/>
      <c r="C141" s="1691"/>
      <c r="D141" s="1691"/>
      <c r="E141" s="299"/>
      <c r="F141" s="299"/>
      <c r="G141" s="299"/>
      <c r="H141" s="299"/>
      <c r="I141" s="294"/>
      <c r="M141" s="294"/>
    </row>
    <row r="142" spans="1:17" s="278" customFormat="1" ht="12" thickBot="1" x14ac:dyDescent="0.25">
      <c r="C142" s="307"/>
      <c r="D142" s="323"/>
      <c r="E142" s="323"/>
      <c r="F142" s="302"/>
      <c r="G142" s="381"/>
      <c r="I142" s="294"/>
      <c r="M142" s="294"/>
    </row>
    <row r="143" spans="1:17" s="686" customFormat="1" ht="13.5" thickBot="1" x14ac:dyDescent="0.25">
      <c r="A143" s="291" t="s">
        <v>361</v>
      </c>
      <c r="B143" s="380" t="s">
        <v>10</v>
      </c>
      <c r="C143" s="320" t="s">
        <v>6</v>
      </c>
      <c r="F143" s="806"/>
      <c r="G143" s="346"/>
      <c r="J143" s="334"/>
      <c r="K143" s="334"/>
      <c r="L143" s="334"/>
      <c r="M143" s="294"/>
      <c r="N143" s="334"/>
      <c r="O143" s="334"/>
    </row>
    <row r="144" spans="1:17" s="278" customFormat="1" x14ac:dyDescent="0.2">
      <c r="A144" s="378" t="s">
        <v>2</v>
      </c>
      <c r="B144" s="377" t="s">
        <v>360</v>
      </c>
      <c r="C144" s="807">
        <v>298</v>
      </c>
      <c r="D144" s="374"/>
      <c r="E144" s="374"/>
      <c r="F144" s="808"/>
      <c r="G144" s="294"/>
      <c r="J144" s="301"/>
      <c r="K144" s="301"/>
      <c r="L144" s="301"/>
      <c r="M144" s="294"/>
      <c r="N144" s="301"/>
      <c r="O144" s="301"/>
    </row>
    <row r="145" spans="1:17" s="278" customFormat="1" x14ac:dyDescent="0.2">
      <c r="A145" s="376" t="s">
        <v>2</v>
      </c>
      <c r="B145" s="375" t="s">
        <v>359</v>
      </c>
      <c r="C145" s="809">
        <v>943</v>
      </c>
      <c r="D145" s="374"/>
      <c r="E145" s="374"/>
      <c r="F145" s="808"/>
      <c r="G145" s="294"/>
      <c r="I145" s="294"/>
      <c r="J145" s="302"/>
      <c r="K145" s="302"/>
      <c r="L145" s="302"/>
      <c r="M145" s="294"/>
      <c r="N145" s="302"/>
      <c r="O145" s="302"/>
    </row>
    <row r="146" spans="1:17" s="278" customFormat="1" ht="13.5" thickBot="1" x14ac:dyDescent="0.25">
      <c r="A146" s="373" t="s">
        <v>2</v>
      </c>
      <c r="B146" s="372" t="s">
        <v>358</v>
      </c>
      <c r="C146" s="810">
        <v>969</v>
      </c>
      <c r="F146" s="808"/>
      <c r="G146" s="294"/>
      <c r="J146" s="301"/>
      <c r="K146" s="301"/>
      <c r="L146" s="301"/>
      <c r="M146" s="294"/>
      <c r="N146" s="301"/>
      <c r="O146" s="301"/>
    </row>
    <row r="147" spans="1:17" s="278" customFormat="1" ht="11.25" x14ac:dyDescent="0.2">
      <c r="C147" s="307"/>
      <c r="D147" s="323"/>
      <c r="E147" s="323"/>
      <c r="F147" s="294"/>
      <c r="I147" s="294"/>
      <c r="M147" s="294"/>
    </row>
    <row r="148" spans="1:17" s="278" customFormat="1" ht="11.25" x14ac:dyDescent="0.2">
      <c r="A148" s="278" t="s">
        <v>357</v>
      </c>
      <c r="C148" s="307"/>
      <c r="D148" s="323"/>
      <c r="E148" s="323"/>
      <c r="F148" s="294"/>
      <c r="G148" s="306"/>
      <c r="I148" s="294"/>
      <c r="K148" s="301"/>
      <c r="L148" s="301"/>
      <c r="M148" s="294"/>
      <c r="N148" s="301"/>
      <c r="O148" s="301"/>
      <c r="P148" s="301"/>
      <c r="Q148" s="301"/>
    </row>
    <row r="149" spans="1:17" s="362" customFormat="1" ht="11.25" customHeight="1" thickBot="1" x14ac:dyDescent="0.25">
      <c r="A149" s="367"/>
      <c r="B149" s="369"/>
      <c r="C149" s="368"/>
      <c r="D149" s="367"/>
      <c r="E149" s="367"/>
      <c r="F149" s="367"/>
      <c r="G149" s="366"/>
      <c r="H149" s="366"/>
      <c r="I149" s="365"/>
      <c r="M149" s="294"/>
    </row>
    <row r="150" spans="1:17" s="278" customFormat="1" ht="11.25" x14ac:dyDescent="0.2">
      <c r="A150" s="299"/>
      <c r="B150" s="294"/>
      <c r="C150" s="364"/>
      <c r="D150" s="363"/>
      <c r="E150" s="363"/>
      <c r="F150" s="294"/>
      <c r="I150" s="294"/>
      <c r="M150" s="294"/>
    </row>
    <row r="151" spans="1:17" s="278" customFormat="1" ht="11.25" x14ac:dyDescent="0.2">
      <c r="A151" s="305">
        <v>6</v>
      </c>
      <c r="B151" s="304" t="s">
        <v>356</v>
      </c>
      <c r="C151" s="294"/>
      <c r="D151" s="301"/>
      <c r="E151" s="301"/>
      <c r="F151" s="302"/>
      <c r="H151" s="306" t="s">
        <v>13</v>
      </c>
      <c r="I151" s="294"/>
      <c r="M151" s="294"/>
    </row>
    <row r="152" spans="1:17" s="278" customFormat="1" ht="11.25" x14ac:dyDescent="0.2">
      <c r="A152" s="305"/>
      <c r="B152" s="304"/>
      <c r="C152" s="303"/>
      <c r="D152" s="301"/>
      <c r="E152" s="301"/>
      <c r="F152" s="302"/>
      <c r="G152" s="301"/>
      <c r="H152" s="301"/>
      <c r="I152" s="294"/>
      <c r="M152" s="294"/>
    </row>
    <row r="153" spans="1:17" s="278" customFormat="1" ht="11.25" x14ac:dyDescent="0.2">
      <c r="A153" s="1698" t="s">
        <v>355</v>
      </c>
      <c r="B153" s="1698"/>
      <c r="C153" s="1698"/>
      <c r="D153" s="1698"/>
      <c r="E153" s="1698"/>
      <c r="F153" s="1698"/>
      <c r="G153" s="1698"/>
      <c r="H153" s="1698"/>
      <c r="I153" s="294"/>
      <c r="M153" s="294"/>
    </row>
    <row r="154" spans="1:17" s="278" customFormat="1" ht="11.25" x14ac:dyDescent="0.2">
      <c r="A154" s="1669" t="s">
        <v>354</v>
      </c>
      <c r="B154" s="1669"/>
      <c r="C154" s="1669"/>
      <c r="D154" s="1669"/>
      <c r="E154" s="1669"/>
      <c r="F154" s="1669"/>
      <c r="G154" s="1669"/>
      <c r="H154" s="1669"/>
      <c r="I154" s="294"/>
      <c r="M154" s="294"/>
    </row>
    <row r="155" spans="1:17" s="294" customFormat="1" ht="12" thickBot="1" x14ac:dyDescent="0.25">
      <c r="A155" s="1663"/>
      <c r="B155" s="1663"/>
      <c r="C155" s="1663"/>
      <c r="D155" s="1663"/>
      <c r="E155" s="1663"/>
      <c r="F155" s="1663"/>
      <c r="G155" s="1663"/>
      <c r="H155" s="1663"/>
    </row>
    <row r="156" spans="1:17" s="686" customFormat="1" ht="34.5" thickBot="1" x14ac:dyDescent="0.25">
      <c r="A156" s="293" t="s">
        <v>11</v>
      </c>
      <c r="B156" s="292" t="s">
        <v>10</v>
      </c>
      <c r="C156" s="805" t="s">
        <v>7</v>
      </c>
      <c r="D156" s="811" t="s">
        <v>6</v>
      </c>
      <c r="E156" s="290" t="s">
        <v>9</v>
      </c>
      <c r="F156" s="289" t="s">
        <v>168</v>
      </c>
      <c r="H156" s="346"/>
      <c r="M156" s="294"/>
    </row>
    <row r="157" spans="1:17" s="686" customFormat="1" ht="11.25" x14ac:dyDescent="0.2">
      <c r="A157" s="287" t="s">
        <v>350</v>
      </c>
      <c r="B157" s="286" t="s">
        <v>562</v>
      </c>
      <c r="C157" s="812">
        <v>616</v>
      </c>
      <c r="D157" s="813">
        <v>648</v>
      </c>
      <c r="E157" s="1699" t="s">
        <v>3</v>
      </c>
      <c r="F157" s="1647" t="s">
        <v>2</v>
      </c>
      <c r="M157" s="294"/>
    </row>
    <row r="158" spans="1:17" s="686" customFormat="1" ht="11.25" x14ac:dyDescent="0.2">
      <c r="A158" s="356" t="s">
        <v>2863</v>
      </c>
      <c r="B158" s="355" t="s">
        <v>2864</v>
      </c>
      <c r="C158" s="814">
        <v>466</v>
      </c>
      <c r="D158" s="815">
        <v>490</v>
      </c>
      <c r="E158" s="1700"/>
      <c r="F158" s="1686"/>
      <c r="M158" s="294"/>
    </row>
    <row r="159" spans="1:17" s="686" customFormat="1" ht="11.25" x14ac:dyDescent="0.2">
      <c r="A159" s="356" t="s">
        <v>2865</v>
      </c>
      <c r="B159" s="355" t="s">
        <v>2866</v>
      </c>
      <c r="C159" s="814">
        <v>580</v>
      </c>
      <c r="D159" s="815">
        <v>610</v>
      </c>
      <c r="E159" s="1700"/>
      <c r="F159" s="1686"/>
      <c r="M159" s="294"/>
    </row>
    <row r="160" spans="1:17" s="686" customFormat="1" ht="11.25" x14ac:dyDescent="0.2">
      <c r="A160" s="356" t="s">
        <v>2867</v>
      </c>
      <c r="B160" s="355" t="s">
        <v>2868</v>
      </c>
      <c r="C160" s="814">
        <v>535</v>
      </c>
      <c r="D160" s="815">
        <v>563</v>
      </c>
      <c r="E160" s="1700"/>
      <c r="F160" s="1686"/>
      <c r="M160" s="294"/>
    </row>
    <row r="161" spans="1:13" s="686" customFormat="1" ht="11.25" x14ac:dyDescent="0.2">
      <c r="A161" s="356" t="s">
        <v>2869</v>
      </c>
      <c r="B161" s="355" t="s">
        <v>2870</v>
      </c>
      <c r="C161" s="814">
        <v>535</v>
      </c>
      <c r="D161" s="815">
        <v>563</v>
      </c>
      <c r="E161" s="1700"/>
      <c r="F161" s="1686"/>
      <c r="M161" s="294"/>
    </row>
    <row r="162" spans="1:13" s="686" customFormat="1" ht="11.25" x14ac:dyDescent="0.2">
      <c r="A162" s="356" t="s">
        <v>348</v>
      </c>
      <c r="B162" s="355" t="s">
        <v>561</v>
      </c>
      <c r="C162" s="814">
        <v>424</v>
      </c>
      <c r="D162" s="815">
        <v>446</v>
      </c>
      <c r="E162" s="1700"/>
      <c r="F162" s="1686"/>
      <c r="M162" s="294"/>
    </row>
    <row r="163" spans="1:13" s="686" customFormat="1" ht="11.25" x14ac:dyDescent="0.2">
      <c r="A163" s="356" t="s">
        <v>346</v>
      </c>
      <c r="B163" s="355" t="s">
        <v>560</v>
      </c>
      <c r="C163" s="814">
        <v>505</v>
      </c>
      <c r="D163" s="815">
        <v>532</v>
      </c>
      <c r="E163" s="1700"/>
      <c r="F163" s="1686"/>
      <c r="M163" s="294"/>
    </row>
    <row r="164" spans="1:13" s="686" customFormat="1" ht="11.25" x14ac:dyDescent="0.2">
      <c r="A164" s="356" t="s">
        <v>344</v>
      </c>
      <c r="B164" s="355" t="s">
        <v>559</v>
      </c>
      <c r="C164" s="814">
        <v>567</v>
      </c>
      <c r="D164" s="815">
        <v>597</v>
      </c>
      <c r="E164" s="1700"/>
      <c r="F164" s="1686"/>
      <c r="M164" s="294"/>
    </row>
    <row r="165" spans="1:13" s="686" customFormat="1" ht="11.25" x14ac:dyDescent="0.2">
      <c r="A165" s="356" t="s">
        <v>342</v>
      </c>
      <c r="B165" s="355" t="s">
        <v>558</v>
      </c>
      <c r="C165" s="814">
        <v>293</v>
      </c>
      <c r="D165" s="815">
        <v>308</v>
      </c>
      <c r="E165" s="1700"/>
      <c r="F165" s="1686"/>
      <c r="M165" s="294"/>
    </row>
    <row r="166" spans="1:13" s="686" customFormat="1" ht="11.25" x14ac:dyDescent="0.2">
      <c r="A166" s="356" t="s">
        <v>340</v>
      </c>
      <c r="B166" s="355" t="s">
        <v>557</v>
      </c>
      <c r="C166" s="814">
        <v>317</v>
      </c>
      <c r="D166" s="815">
        <v>334</v>
      </c>
      <c r="E166" s="1700"/>
      <c r="F166" s="1686"/>
      <c r="M166" s="294"/>
    </row>
    <row r="167" spans="1:13" s="686" customFormat="1" ht="11.25" x14ac:dyDescent="0.2">
      <c r="A167" s="356" t="s">
        <v>338</v>
      </c>
      <c r="B167" s="355" t="s">
        <v>556</v>
      </c>
      <c r="C167" s="814">
        <v>377</v>
      </c>
      <c r="D167" s="815">
        <v>397</v>
      </c>
      <c r="E167" s="1700"/>
      <c r="F167" s="1686"/>
      <c r="M167" s="294"/>
    </row>
    <row r="168" spans="1:13" s="686" customFormat="1" ht="11.25" x14ac:dyDescent="0.2">
      <c r="A168" s="356" t="s">
        <v>336</v>
      </c>
      <c r="B168" s="355" t="s">
        <v>555</v>
      </c>
      <c r="C168" s="814">
        <v>327</v>
      </c>
      <c r="D168" s="815">
        <v>344</v>
      </c>
      <c r="E168" s="1700"/>
      <c r="F168" s="1686"/>
      <c r="M168" s="294"/>
    </row>
    <row r="169" spans="1:13" s="686" customFormat="1" ht="11.25" x14ac:dyDescent="0.2">
      <c r="A169" s="356" t="s">
        <v>334</v>
      </c>
      <c r="B169" s="355" t="s">
        <v>554</v>
      </c>
      <c r="C169" s="814">
        <v>363</v>
      </c>
      <c r="D169" s="815">
        <v>382</v>
      </c>
      <c r="E169" s="1700"/>
      <c r="F169" s="1686"/>
      <c r="M169" s="294"/>
    </row>
    <row r="170" spans="1:13" s="686" customFormat="1" ht="11.25" x14ac:dyDescent="0.2">
      <c r="A170" s="356" t="s">
        <v>332</v>
      </c>
      <c r="B170" s="355" t="s">
        <v>331</v>
      </c>
      <c r="C170" s="814">
        <v>548</v>
      </c>
      <c r="D170" s="815">
        <v>577</v>
      </c>
      <c r="E170" s="1700"/>
      <c r="F170" s="1686"/>
      <c r="M170" s="294"/>
    </row>
    <row r="171" spans="1:13" s="686" customFormat="1" ht="11.25" x14ac:dyDescent="0.2">
      <c r="A171" s="356" t="s">
        <v>2871</v>
      </c>
      <c r="B171" s="355" t="s">
        <v>2872</v>
      </c>
      <c r="C171" s="814">
        <v>622</v>
      </c>
      <c r="D171" s="815">
        <v>655</v>
      </c>
      <c r="E171" s="1700"/>
      <c r="F171" s="1686"/>
      <c r="M171" s="294"/>
    </row>
    <row r="172" spans="1:13" s="686" customFormat="1" ht="12" thickBot="1" x14ac:dyDescent="0.25">
      <c r="A172" s="283" t="s">
        <v>330</v>
      </c>
      <c r="B172" s="282" t="s">
        <v>329</v>
      </c>
      <c r="C172" s="816">
        <v>709</v>
      </c>
      <c r="D172" s="817">
        <v>746</v>
      </c>
      <c r="E172" s="1701"/>
      <c r="F172" s="1687"/>
      <c r="M172" s="294"/>
    </row>
    <row r="173" spans="1:13" s="278" customFormat="1" ht="13.5" thickBot="1" x14ac:dyDescent="0.25">
      <c r="A173" s="744"/>
      <c r="B173" s="328"/>
      <c r="C173" s="327"/>
      <c r="D173" s="744"/>
      <c r="E173" s="744"/>
      <c r="F173" s="745"/>
      <c r="G173" s="328"/>
      <c r="H173" s="328"/>
      <c r="I173" s="294"/>
      <c r="M173" s="294"/>
    </row>
    <row r="174" spans="1:13" s="278" customFormat="1" ht="11.25" x14ac:dyDescent="0.2">
      <c r="C174" s="294"/>
      <c r="D174" s="294"/>
      <c r="E174" s="307"/>
      <c r="H174" s="294"/>
      <c r="M174" s="294"/>
    </row>
    <row r="175" spans="1:13" s="278" customFormat="1" ht="11.25" x14ac:dyDescent="0.2">
      <c r="A175" s="305">
        <v>7</v>
      </c>
      <c r="B175" s="304" t="s">
        <v>322</v>
      </c>
      <c r="C175" s="294"/>
      <c r="D175" s="301"/>
      <c r="E175" s="302"/>
      <c r="H175" s="306" t="s">
        <v>13</v>
      </c>
      <c r="M175" s="294"/>
    </row>
    <row r="176" spans="1:13" s="278" customFormat="1" ht="11.25" x14ac:dyDescent="0.2">
      <c r="A176" s="305"/>
      <c r="B176" s="304"/>
      <c r="C176" s="303"/>
      <c r="D176" s="301"/>
      <c r="E176" s="302"/>
      <c r="F176" s="301"/>
      <c r="G176" s="301"/>
      <c r="H176" s="294"/>
      <c r="M176" s="294"/>
    </row>
    <row r="177" spans="1:16" s="294" customFormat="1" ht="22.5" customHeight="1" x14ac:dyDescent="0.2">
      <c r="A177" s="1693" t="s">
        <v>321</v>
      </c>
      <c r="B177" s="1693"/>
      <c r="C177" s="1693"/>
      <c r="D177" s="1693"/>
      <c r="E177" s="1693"/>
      <c r="F177" s="1693"/>
      <c r="G177" s="1693"/>
      <c r="H177" s="818"/>
      <c r="J177" s="278"/>
      <c r="K177" s="278"/>
      <c r="L177" s="278"/>
      <c r="N177" s="278"/>
      <c r="O177" s="278"/>
      <c r="P177" s="278"/>
    </row>
    <row r="178" spans="1:16" s="294" customFormat="1" ht="11.25" customHeight="1" x14ac:dyDescent="0.2">
      <c r="A178" s="1694" t="s">
        <v>1129</v>
      </c>
      <c r="B178" s="1694"/>
      <c r="C178" s="1694"/>
      <c r="D178" s="1694"/>
      <c r="E178" s="1694"/>
      <c r="F178" s="1694"/>
      <c r="G178" s="1694"/>
      <c r="H178" s="819"/>
      <c r="J178" s="278"/>
      <c r="K178" s="278"/>
      <c r="L178" s="278"/>
      <c r="N178" s="278"/>
      <c r="O178" s="278"/>
      <c r="P178" s="278"/>
    </row>
    <row r="179" spans="1:16" s="294" customFormat="1" ht="22.5" customHeight="1" x14ac:dyDescent="0.2">
      <c r="A179" s="1694" t="s">
        <v>320</v>
      </c>
      <c r="B179" s="1694"/>
      <c r="C179" s="1694"/>
      <c r="D179" s="1694"/>
      <c r="E179" s="1694"/>
      <c r="F179" s="1694"/>
      <c r="G179" s="1694"/>
      <c r="H179" s="820"/>
      <c r="J179" s="278"/>
      <c r="K179" s="278"/>
      <c r="L179" s="278"/>
      <c r="N179" s="278"/>
      <c r="O179" s="278"/>
      <c r="P179" s="278"/>
    </row>
    <row r="180" spans="1:16" s="294" customFormat="1" ht="12.75" customHeight="1" x14ac:dyDescent="0.2">
      <c r="A180" s="1694" t="s">
        <v>149</v>
      </c>
      <c r="B180" s="1694"/>
      <c r="C180" s="1694"/>
      <c r="D180" s="1694"/>
      <c r="E180" s="1694"/>
      <c r="F180" s="1694"/>
      <c r="G180" s="1694"/>
      <c r="H180" s="821"/>
      <c r="J180" s="278"/>
      <c r="K180" s="278"/>
      <c r="L180" s="278"/>
      <c r="N180" s="278"/>
      <c r="O180" s="278"/>
      <c r="P180" s="278"/>
    </row>
    <row r="181" spans="1:16" s="278" customFormat="1" ht="12.75" customHeight="1" x14ac:dyDescent="0.2">
      <c r="A181" s="1694" t="s">
        <v>319</v>
      </c>
      <c r="B181" s="1694"/>
      <c r="C181" s="1694"/>
      <c r="D181" s="1694"/>
      <c r="E181" s="1694"/>
      <c r="F181" s="1694"/>
      <c r="G181" s="1694"/>
      <c r="H181" s="820"/>
      <c r="M181" s="294"/>
    </row>
    <row r="182" spans="1:16" s="278" customFormat="1" ht="12" thickBot="1" x14ac:dyDescent="0.25">
      <c r="A182" s="299"/>
      <c r="B182" s="324"/>
      <c r="C182" s="324"/>
      <c r="D182" s="324"/>
      <c r="E182" s="302"/>
      <c r="F182" s="301"/>
      <c r="G182" s="301"/>
      <c r="H182" s="294"/>
      <c r="M182" s="294"/>
    </row>
    <row r="183" spans="1:16" s="686" customFormat="1" ht="12" thickBot="1" x14ac:dyDescent="0.25">
      <c r="A183" s="326"/>
      <c r="B183" s="724" t="s">
        <v>318</v>
      </c>
      <c r="C183" s="320" t="s">
        <v>317</v>
      </c>
      <c r="D183" s="346"/>
      <c r="E183" s="750"/>
      <c r="F183" s="334"/>
      <c r="G183" s="334"/>
      <c r="H183" s="346"/>
      <c r="M183" s="294"/>
    </row>
    <row r="184" spans="1:16" s="278" customFormat="1" ht="12" thickBot="1" x14ac:dyDescent="0.25">
      <c r="A184" s="299"/>
      <c r="B184" s="687" t="s">
        <v>316</v>
      </c>
      <c r="C184" s="728">
        <v>1335</v>
      </c>
      <c r="D184" s="324"/>
      <c r="E184" s="302"/>
      <c r="F184" s="301"/>
      <c r="G184" s="301"/>
      <c r="H184" s="294"/>
      <c r="M184" s="294"/>
    </row>
    <row r="185" spans="1:16" s="278" customFormat="1" ht="12" thickBot="1" x14ac:dyDescent="0.25">
      <c r="A185" s="731"/>
      <c r="B185" s="294"/>
      <c r="C185" s="364"/>
      <c r="D185" s="324"/>
      <c r="E185" s="302"/>
      <c r="F185" s="301"/>
      <c r="G185" s="301"/>
      <c r="H185" s="294"/>
      <c r="M185" s="294"/>
    </row>
    <row r="186" spans="1:16" s="686" customFormat="1" ht="34.5" thickBot="1" x14ac:dyDescent="0.25">
      <c r="A186" s="540" t="s">
        <v>11</v>
      </c>
      <c r="B186" s="380" t="s">
        <v>10</v>
      </c>
      <c r="C186" s="291" t="s">
        <v>315</v>
      </c>
      <c r="D186" s="538" t="s">
        <v>6</v>
      </c>
      <c r="E186" s="289" t="s">
        <v>168</v>
      </c>
      <c r="G186" s="346"/>
      <c r="M186" s="294"/>
    </row>
    <row r="187" spans="1:16" s="278" customFormat="1" ht="11.25" x14ac:dyDescent="0.2">
      <c r="A187" s="732" t="s">
        <v>314</v>
      </c>
      <c r="B187" s="733" t="s">
        <v>2873</v>
      </c>
      <c r="C187" s="734">
        <v>7569</v>
      </c>
      <c r="D187" s="735">
        <v>8904</v>
      </c>
      <c r="E187" s="1695" t="s">
        <v>312</v>
      </c>
      <c r="G187" s="294"/>
      <c r="M187" s="294"/>
    </row>
    <row r="188" spans="1:16" s="278" customFormat="1" ht="11.25" x14ac:dyDescent="0.2">
      <c r="A188" s="736" t="s">
        <v>311</v>
      </c>
      <c r="B188" s="737" t="s">
        <v>2874</v>
      </c>
      <c r="C188" s="738">
        <v>6741</v>
      </c>
      <c r="D188" s="739">
        <v>8076</v>
      </c>
      <c r="E188" s="1696"/>
      <c r="G188" s="294"/>
      <c r="M188" s="294"/>
    </row>
    <row r="189" spans="1:16" s="278" customFormat="1" ht="11.25" x14ac:dyDescent="0.2">
      <c r="A189" s="736" t="s">
        <v>309</v>
      </c>
      <c r="B189" s="737" t="s">
        <v>2875</v>
      </c>
      <c r="C189" s="738">
        <v>5508</v>
      </c>
      <c r="D189" s="739">
        <v>6843</v>
      </c>
      <c r="E189" s="1696"/>
      <c r="G189" s="294"/>
      <c r="M189" s="294"/>
    </row>
    <row r="190" spans="1:16" s="278" customFormat="1" ht="11.25" x14ac:dyDescent="0.2">
      <c r="A190" s="736" t="s">
        <v>307</v>
      </c>
      <c r="B190" s="737" t="s">
        <v>2876</v>
      </c>
      <c r="C190" s="738">
        <v>7329</v>
      </c>
      <c r="D190" s="739">
        <v>8664</v>
      </c>
      <c r="E190" s="1696"/>
      <c r="G190" s="294"/>
      <c r="M190" s="294"/>
    </row>
    <row r="191" spans="1:16" s="278" customFormat="1" ht="11.25" x14ac:dyDescent="0.2">
      <c r="A191" s="736" t="s">
        <v>305</v>
      </c>
      <c r="B191" s="737" t="s">
        <v>2877</v>
      </c>
      <c r="C191" s="738">
        <v>5237</v>
      </c>
      <c r="D191" s="739">
        <v>6572</v>
      </c>
      <c r="E191" s="1696"/>
      <c r="G191" s="294"/>
      <c r="M191" s="294"/>
    </row>
    <row r="192" spans="1:16" s="278" customFormat="1" ht="11.25" x14ac:dyDescent="0.2">
      <c r="A192" s="736" t="s">
        <v>303</v>
      </c>
      <c r="B192" s="737" t="s">
        <v>2878</v>
      </c>
      <c r="C192" s="738">
        <v>5932</v>
      </c>
      <c r="D192" s="739">
        <v>7267</v>
      </c>
      <c r="E192" s="1696"/>
      <c r="G192" s="294"/>
      <c r="M192" s="294"/>
    </row>
    <row r="193" spans="1:16" s="278" customFormat="1" ht="11.25" x14ac:dyDescent="0.2">
      <c r="A193" s="736" t="s">
        <v>301</v>
      </c>
      <c r="B193" s="737" t="s">
        <v>2879</v>
      </c>
      <c r="C193" s="738">
        <v>4549</v>
      </c>
      <c r="D193" s="739">
        <v>5884</v>
      </c>
      <c r="E193" s="1696"/>
      <c r="G193" s="294"/>
      <c r="M193" s="294"/>
    </row>
    <row r="194" spans="1:16" s="278" customFormat="1" ht="11.25" x14ac:dyDescent="0.2">
      <c r="A194" s="736" t="s">
        <v>299</v>
      </c>
      <c r="B194" s="737" t="s">
        <v>2880</v>
      </c>
      <c r="C194" s="738">
        <v>4548</v>
      </c>
      <c r="D194" s="739">
        <v>5883</v>
      </c>
      <c r="E194" s="1696"/>
      <c r="G194" s="294"/>
      <c r="M194" s="294"/>
    </row>
    <row r="195" spans="1:16" s="278" customFormat="1" ht="11.25" x14ac:dyDescent="0.2">
      <c r="A195" s="736" t="s">
        <v>297</v>
      </c>
      <c r="B195" s="737" t="s">
        <v>2881</v>
      </c>
      <c r="C195" s="738">
        <v>1662</v>
      </c>
      <c r="D195" s="739">
        <v>2997</v>
      </c>
      <c r="E195" s="1696"/>
      <c r="G195" s="294"/>
      <c r="M195" s="294"/>
    </row>
    <row r="196" spans="1:16" s="278" customFormat="1" ht="11.25" x14ac:dyDescent="0.2">
      <c r="A196" s="736" t="s">
        <v>295</v>
      </c>
      <c r="B196" s="737" t="s">
        <v>2882</v>
      </c>
      <c r="C196" s="738">
        <v>1052</v>
      </c>
      <c r="D196" s="739">
        <v>2387</v>
      </c>
      <c r="E196" s="1696"/>
      <c r="G196" s="294"/>
      <c r="M196" s="294"/>
    </row>
    <row r="197" spans="1:16" s="278" customFormat="1" ht="11.25" x14ac:dyDescent="0.2">
      <c r="A197" s="736" t="s">
        <v>293</v>
      </c>
      <c r="B197" s="737" t="s">
        <v>2883</v>
      </c>
      <c r="C197" s="738">
        <v>428</v>
      </c>
      <c r="D197" s="739">
        <v>1763</v>
      </c>
      <c r="E197" s="1696"/>
      <c r="G197" s="294"/>
      <c r="M197" s="294"/>
    </row>
    <row r="198" spans="1:16" s="278" customFormat="1" ht="11.25" x14ac:dyDescent="0.2">
      <c r="A198" s="736" t="s">
        <v>291</v>
      </c>
      <c r="B198" s="737" t="s">
        <v>290</v>
      </c>
      <c r="C198" s="738">
        <v>482</v>
      </c>
      <c r="D198" s="739">
        <v>1817</v>
      </c>
      <c r="E198" s="1696"/>
      <c r="G198" s="294"/>
      <c r="M198" s="294"/>
    </row>
    <row r="199" spans="1:16" s="278" customFormat="1" ht="11.25" x14ac:dyDescent="0.2">
      <c r="A199" s="736" t="s">
        <v>289</v>
      </c>
      <c r="B199" s="737" t="s">
        <v>288</v>
      </c>
      <c r="C199" s="738">
        <v>1445</v>
      </c>
      <c r="D199" s="739">
        <v>2780</v>
      </c>
      <c r="E199" s="1696"/>
      <c r="G199" s="294"/>
      <c r="M199" s="294"/>
    </row>
    <row r="200" spans="1:16" s="278" customFormat="1" ht="11.25" x14ac:dyDescent="0.2">
      <c r="A200" s="736" t="s">
        <v>287</v>
      </c>
      <c r="B200" s="737" t="s">
        <v>286</v>
      </c>
      <c r="C200" s="738">
        <v>3130</v>
      </c>
      <c r="D200" s="739">
        <v>4465</v>
      </c>
      <c r="E200" s="1696"/>
      <c r="G200" s="294"/>
      <c r="M200" s="294"/>
    </row>
    <row r="201" spans="1:16" s="278" customFormat="1" ht="11.25" x14ac:dyDescent="0.2">
      <c r="A201" s="736" t="s">
        <v>285</v>
      </c>
      <c r="B201" s="737" t="s">
        <v>284</v>
      </c>
      <c r="C201" s="738">
        <v>6657</v>
      </c>
      <c r="D201" s="739">
        <v>7992</v>
      </c>
      <c r="E201" s="1696"/>
      <c r="G201" s="294"/>
      <c r="M201" s="294"/>
    </row>
    <row r="202" spans="1:16" s="278" customFormat="1" ht="11.25" x14ac:dyDescent="0.2">
      <c r="A202" s="736" t="s">
        <v>283</v>
      </c>
      <c r="B202" s="737" t="s">
        <v>282</v>
      </c>
      <c r="C202" s="738">
        <v>2259</v>
      </c>
      <c r="D202" s="739">
        <v>3594</v>
      </c>
      <c r="E202" s="1696"/>
      <c r="G202" s="294"/>
      <c r="M202" s="294"/>
    </row>
    <row r="203" spans="1:16" s="278" customFormat="1" ht="11.25" x14ac:dyDescent="0.2">
      <c r="A203" s="736" t="s">
        <v>281</v>
      </c>
      <c r="B203" s="737" t="s">
        <v>280</v>
      </c>
      <c r="C203" s="738">
        <v>3942</v>
      </c>
      <c r="D203" s="739">
        <v>5277</v>
      </c>
      <c r="E203" s="1696"/>
      <c r="G203" s="294"/>
      <c r="M203" s="294"/>
    </row>
    <row r="204" spans="1:16" s="278" customFormat="1" ht="11.25" x14ac:dyDescent="0.2">
      <c r="A204" s="736" t="s">
        <v>279</v>
      </c>
      <c r="B204" s="737" t="s">
        <v>278</v>
      </c>
      <c r="C204" s="738">
        <v>5446</v>
      </c>
      <c r="D204" s="739">
        <v>6781</v>
      </c>
      <c r="E204" s="1696"/>
      <c r="G204" s="294"/>
      <c r="I204" s="294"/>
      <c r="J204" s="294"/>
      <c r="K204" s="294"/>
      <c r="L204" s="294"/>
      <c r="M204" s="294"/>
      <c r="N204" s="294"/>
      <c r="O204" s="294"/>
    </row>
    <row r="205" spans="1:16" s="278" customFormat="1" ht="12" thickBot="1" x14ac:dyDescent="0.25">
      <c r="A205" s="740" t="s">
        <v>277</v>
      </c>
      <c r="B205" s="741" t="s">
        <v>276</v>
      </c>
      <c r="C205" s="742">
        <v>8669</v>
      </c>
      <c r="D205" s="743">
        <v>10004</v>
      </c>
      <c r="E205" s="1697"/>
      <c r="G205" s="294"/>
      <c r="M205" s="294"/>
    </row>
    <row r="206" spans="1:16" s="278" customFormat="1" ht="12" thickBot="1" x14ac:dyDescent="0.25">
      <c r="A206" s="328"/>
      <c r="B206" s="328"/>
      <c r="C206" s="327"/>
      <c r="D206" s="328"/>
      <c r="E206" s="327"/>
      <c r="F206" s="328"/>
      <c r="G206" s="328"/>
      <c r="H206" s="327"/>
      <c r="J206" s="294"/>
      <c r="K206" s="294"/>
      <c r="L206" s="294"/>
      <c r="M206" s="294"/>
      <c r="N206" s="294"/>
      <c r="O206" s="294"/>
      <c r="P206" s="294"/>
    </row>
    <row r="207" spans="1:16" s="278" customFormat="1" ht="11.25" x14ac:dyDescent="0.2">
      <c r="C207" s="294"/>
      <c r="E207" s="294"/>
      <c r="H207" s="294"/>
      <c r="M207" s="294"/>
    </row>
    <row r="208" spans="1:16" s="278" customFormat="1" ht="11.25" x14ac:dyDescent="0.2">
      <c r="A208" s="305">
        <v>8</v>
      </c>
      <c r="B208" s="304" t="s">
        <v>275</v>
      </c>
      <c r="C208" s="294"/>
      <c r="D208" s="323"/>
      <c r="E208" s="302"/>
      <c r="H208" s="306" t="s">
        <v>13</v>
      </c>
      <c r="M208" s="294"/>
    </row>
    <row r="209" spans="1:16" s="278" customFormat="1" ht="11.25" x14ac:dyDescent="0.2">
      <c r="A209" s="305"/>
      <c r="B209" s="304"/>
      <c r="C209" s="303"/>
      <c r="D209" s="323"/>
      <c r="E209" s="302"/>
      <c r="F209" s="301"/>
      <c r="H209" s="294"/>
      <c r="M209" s="294"/>
    </row>
    <row r="210" spans="1:16" s="294" customFormat="1" ht="11.25" customHeight="1" x14ac:dyDescent="0.2">
      <c r="A210" s="1663" t="s">
        <v>274</v>
      </c>
      <c r="B210" s="1663"/>
      <c r="C210" s="1663"/>
      <c r="D210" s="1663"/>
      <c r="E210" s="1663"/>
      <c r="F210" s="1663"/>
      <c r="G210" s="1663"/>
      <c r="J210" s="278"/>
      <c r="K210" s="278"/>
      <c r="L210" s="278"/>
      <c r="N210" s="278"/>
      <c r="O210" s="278"/>
      <c r="P210" s="278"/>
    </row>
    <row r="211" spans="1:16" s="278" customFormat="1" ht="12.75" customHeight="1" x14ac:dyDescent="0.2">
      <c r="A211" s="1663" t="s">
        <v>273</v>
      </c>
      <c r="B211" s="1663"/>
      <c r="C211" s="1663"/>
      <c r="D211" s="1663"/>
      <c r="E211" s="1663"/>
      <c r="F211" s="1663"/>
      <c r="G211" s="1663"/>
      <c r="H211" s="294"/>
      <c r="M211" s="294"/>
    </row>
    <row r="212" spans="1:16" s="294" customFormat="1" ht="22.5" customHeight="1" x14ac:dyDescent="0.2">
      <c r="A212" s="1663" t="s">
        <v>150</v>
      </c>
      <c r="B212" s="1663"/>
      <c r="C212" s="1663"/>
      <c r="D212" s="1663"/>
      <c r="E212" s="1663"/>
      <c r="F212" s="1663"/>
      <c r="G212" s="1663"/>
      <c r="J212" s="278"/>
      <c r="K212" s="278"/>
      <c r="L212" s="278"/>
      <c r="N212" s="278"/>
      <c r="O212" s="278"/>
      <c r="P212" s="278"/>
    </row>
    <row r="213" spans="1:16" s="294" customFormat="1" ht="11.25" customHeight="1" x14ac:dyDescent="0.2">
      <c r="A213" s="1663" t="s">
        <v>272</v>
      </c>
      <c r="B213" s="1663"/>
      <c r="C213" s="1663"/>
      <c r="D213" s="1663"/>
      <c r="E213" s="1663"/>
      <c r="F213" s="1663"/>
      <c r="G213" s="1663"/>
      <c r="J213" s="278"/>
      <c r="K213" s="278"/>
      <c r="L213" s="278"/>
      <c r="N213" s="278"/>
      <c r="O213" s="278"/>
      <c r="P213" s="278"/>
    </row>
    <row r="214" spans="1:16" s="278" customFormat="1" ht="13.5" customHeight="1" thickBot="1" x14ac:dyDescent="0.25">
      <c r="A214" s="1663" t="s">
        <v>271</v>
      </c>
      <c r="B214" s="1663"/>
      <c r="C214" s="1663"/>
      <c r="D214" s="1663"/>
      <c r="E214" s="1663"/>
      <c r="F214" s="1663"/>
      <c r="G214" s="1663"/>
      <c r="H214" s="294"/>
      <c r="M214" s="294"/>
    </row>
    <row r="215" spans="1:16" s="278" customFormat="1" ht="12" thickBot="1" x14ac:dyDescent="0.25">
      <c r="A215" s="542"/>
      <c r="B215" s="328"/>
      <c r="C215" s="541"/>
      <c r="D215" s="301"/>
      <c r="E215" s="1680" t="s">
        <v>147</v>
      </c>
      <c r="F215" s="1681"/>
      <c r="H215" s="294"/>
      <c r="M215" s="294"/>
    </row>
    <row r="216" spans="1:16" s="686" customFormat="1" ht="34.5" thickBot="1" x14ac:dyDescent="0.25">
      <c r="A216" s="540" t="s">
        <v>11</v>
      </c>
      <c r="B216" s="539" t="s">
        <v>10</v>
      </c>
      <c r="C216" s="380" t="s">
        <v>270</v>
      </c>
      <c r="D216" s="320" t="s">
        <v>6</v>
      </c>
      <c r="E216" s="291" t="s">
        <v>9</v>
      </c>
      <c r="F216" s="538" t="s">
        <v>168</v>
      </c>
      <c r="G216" s="346"/>
      <c r="M216" s="294"/>
    </row>
    <row r="217" spans="1:16" s="278" customFormat="1" ht="11.25" x14ac:dyDescent="0.2">
      <c r="A217" s="391" t="s">
        <v>269</v>
      </c>
      <c r="B217" s="785" t="s">
        <v>268</v>
      </c>
      <c r="C217" s="1675" t="s">
        <v>267</v>
      </c>
      <c r="D217" s="536">
        <v>5931</v>
      </c>
      <c r="E217" s="1667" t="s">
        <v>3</v>
      </c>
      <c r="F217" s="1674" t="s">
        <v>2</v>
      </c>
      <c r="M217" s="294"/>
    </row>
    <row r="218" spans="1:16" s="278" customFormat="1" ht="11.25" x14ac:dyDescent="0.2">
      <c r="A218" s="376" t="s">
        <v>266</v>
      </c>
      <c r="B218" s="521" t="s">
        <v>265</v>
      </c>
      <c r="C218" s="1665"/>
      <c r="D218" s="520">
        <v>5931</v>
      </c>
      <c r="E218" s="1692"/>
      <c r="F218" s="1674"/>
      <c r="M218" s="294"/>
    </row>
    <row r="219" spans="1:16" s="278" customFormat="1" ht="11.25" x14ac:dyDescent="0.2">
      <c r="A219" s="376" t="s">
        <v>264</v>
      </c>
      <c r="B219" s="521" t="s">
        <v>263</v>
      </c>
      <c r="C219" s="1665"/>
      <c r="D219" s="520">
        <v>5931</v>
      </c>
      <c r="E219" s="1692"/>
      <c r="F219" s="1674"/>
      <c r="M219" s="294"/>
    </row>
    <row r="220" spans="1:16" s="278" customFormat="1" ht="11.25" x14ac:dyDescent="0.2">
      <c r="A220" s="376" t="s">
        <v>262</v>
      </c>
      <c r="B220" s="521" t="s">
        <v>261</v>
      </c>
      <c r="C220" s="1665"/>
      <c r="D220" s="520">
        <v>5931</v>
      </c>
      <c r="E220" s="1692"/>
      <c r="F220" s="1674"/>
      <c r="M220" s="294"/>
    </row>
    <row r="221" spans="1:16" s="278" customFormat="1" ht="11.25" x14ac:dyDescent="0.2">
      <c r="A221" s="376" t="s">
        <v>260</v>
      </c>
      <c r="B221" s="521" t="s">
        <v>259</v>
      </c>
      <c r="C221" s="1665"/>
      <c r="D221" s="520">
        <v>5931</v>
      </c>
      <c r="E221" s="1692"/>
      <c r="F221" s="1674"/>
      <c r="M221" s="294"/>
    </row>
    <row r="222" spans="1:16" s="278" customFormat="1" ht="11.25" x14ac:dyDescent="0.2">
      <c r="A222" s="376" t="s">
        <v>258</v>
      </c>
      <c r="B222" s="534" t="s">
        <v>257</v>
      </c>
      <c r="C222" s="1665"/>
      <c r="D222" s="520">
        <v>5931</v>
      </c>
      <c r="E222" s="1692"/>
      <c r="F222" s="1674"/>
      <c r="M222" s="294"/>
    </row>
    <row r="223" spans="1:16" s="278" customFormat="1" ht="11.25" x14ac:dyDescent="0.2">
      <c r="A223" s="376" t="s">
        <v>256</v>
      </c>
      <c r="B223" s="534" t="s">
        <v>255</v>
      </c>
      <c r="C223" s="1665"/>
      <c r="D223" s="520">
        <v>5931</v>
      </c>
      <c r="E223" s="1692"/>
      <c r="F223" s="1674"/>
      <c r="M223" s="294"/>
    </row>
    <row r="224" spans="1:16" s="278" customFormat="1" ht="11.25" x14ac:dyDescent="0.2">
      <c r="A224" s="376" t="s">
        <v>254</v>
      </c>
      <c r="B224" s="534" t="s">
        <v>253</v>
      </c>
      <c r="C224" s="1665"/>
      <c r="D224" s="520">
        <v>5931</v>
      </c>
      <c r="E224" s="1692"/>
      <c r="F224" s="1674"/>
      <c r="M224" s="294"/>
    </row>
    <row r="225" spans="1:13" s="278" customFormat="1" ht="11.25" x14ac:dyDescent="0.2">
      <c r="A225" s="376" t="s">
        <v>252</v>
      </c>
      <c r="B225" s="534" t="s">
        <v>251</v>
      </c>
      <c r="C225" s="1665"/>
      <c r="D225" s="520">
        <v>5931</v>
      </c>
      <c r="E225" s="1692"/>
      <c r="F225" s="1674"/>
      <c r="M225" s="294"/>
    </row>
    <row r="226" spans="1:13" s="278" customFormat="1" ht="11.25" x14ac:dyDescent="0.2">
      <c r="A226" s="376" t="s">
        <v>250</v>
      </c>
      <c r="B226" s="534" t="s">
        <v>249</v>
      </c>
      <c r="C226" s="1665"/>
      <c r="D226" s="520">
        <v>5931</v>
      </c>
      <c r="E226" s="1692"/>
      <c r="F226" s="1674"/>
      <c r="M226" s="294"/>
    </row>
    <row r="227" spans="1:13" s="278" customFormat="1" ht="11.25" x14ac:dyDescent="0.2">
      <c r="A227" s="388" t="s">
        <v>248</v>
      </c>
      <c r="B227" s="387" t="s">
        <v>2884</v>
      </c>
      <c r="C227" s="525" t="s">
        <v>246</v>
      </c>
      <c r="D227" s="524">
        <v>2419</v>
      </c>
      <c r="E227" s="533" t="s">
        <v>3</v>
      </c>
      <c r="F227" s="532" t="s">
        <v>2</v>
      </c>
      <c r="M227" s="294"/>
    </row>
    <row r="228" spans="1:13" s="278" customFormat="1" ht="11.25" x14ac:dyDescent="0.2">
      <c r="A228" s="528" t="s">
        <v>245</v>
      </c>
      <c r="B228" s="527" t="s">
        <v>2885</v>
      </c>
      <c r="C228" s="1670" t="s">
        <v>243</v>
      </c>
      <c r="D228" s="526">
        <v>5960</v>
      </c>
      <c r="E228" s="1672" t="s">
        <v>54</v>
      </c>
      <c r="F228" s="1670" t="s">
        <v>242</v>
      </c>
      <c r="M228" s="294"/>
    </row>
    <row r="229" spans="1:13" s="278" customFormat="1" ht="11.25" x14ac:dyDescent="0.2">
      <c r="A229" s="531" t="s">
        <v>241</v>
      </c>
      <c r="B229" s="530" t="s">
        <v>2886</v>
      </c>
      <c r="C229" s="1671"/>
      <c r="D229" s="529">
        <v>3853</v>
      </c>
      <c r="E229" s="1673"/>
      <c r="F229" s="1671"/>
      <c r="M229" s="294"/>
    </row>
    <row r="230" spans="1:13" s="278" customFormat="1" ht="17.25" customHeight="1" x14ac:dyDescent="0.2">
      <c r="A230" s="376" t="s">
        <v>234</v>
      </c>
      <c r="B230" s="521" t="s">
        <v>233</v>
      </c>
      <c r="C230" s="1665" t="s">
        <v>239</v>
      </c>
      <c r="D230" s="520">
        <v>1719</v>
      </c>
      <c r="E230" s="1667" t="s">
        <v>54</v>
      </c>
      <c r="F230" s="1665" t="s">
        <v>238</v>
      </c>
      <c r="M230" s="294"/>
    </row>
    <row r="231" spans="1:13" s="278" customFormat="1" ht="16.5" customHeight="1" x14ac:dyDescent="0.2">
      <c r="A231" s="531" t="s">
        <v>231</v>
      </c>
      <c r="B231" s="530" t="s">
        <v>230</v>
      </c>
      <c r="C231" s="1665"/>
      <c r="D231" s="529">
        <v>1330</v>
      </c>
      <c r="E231" s="1673"/>
      <c r="F231" s="1671" t="e">
        <v>#N/A</v>
      </c>
      <c r="M231" s="294"/>
    </row>
    <row r="232" spans="1:13" s="822" customFormat="1" ht="11.25" customHeight="1" x14ac:dyDescent="0.2">
      <c r="A232" s="376" t="s">
        <v>237</v>
      </c>
      <c r="B232" s="521" t="s">
        <v>2887</v>
      </c>
      <c r="C232" s="1670" t="s">
        <v>235</v>
      </c>
      <c r="D232" s="520">
        <v>1847</v>
      </c>
      <c r="E232" s="691" t="s">
        <v>3</v>
      </c>
      <c r="F232" s="690" t="s">
        <v>2</v>
      </c>
      <c r="G232" s="278"/>
      <c r="M232" s="823"/>
    </row>
    <row r="233" spans="1:13" s="278" customFormat="1" ht="11.25" customHeight="1" x14ac:dyDescent="0.2">
      <c r="A233" s="528" t="s">
        <v>234</v>
      </c>
      <c r="B233" s="527" t="s">
        <v>233</v>
      </c>
      <c r="C233" s="1665"/>
      <c r="D233" s="526">
        <v>1943</v>
      </c>
      <c r="E233" s="1672" t="s">
        <v>54</v>
      </c>
      <c r="F233" s="1670" t="s">
        <v>232</v>
      </c>
      <c r="M233" s="294"/>
    </row>
    <row r="234" spans="1:13" s="278" customFormat="1" ht="11.25" customHeight="1" x14ac:dyDescent="0.2">
      <c r="A234" s="376" t="s">
        <v>231</v>
      </c>
      <c r="B234" s="521" t="s">
        <v>230</v>
      </c>
      <c r="C234" s="1665"/>
      <c r="D234" s="520">
        <v>1553</v>
      </c>
      <c r="E234" s="1667"/>
      <c r="F234" s="1665"/>
      <c r="M234" s="294"/>
    </row>
    <row r="235" spans="1:13" s="822" customFormat="1" ht="11.25" x14ac:dyDescent="0.2">
      <c r="A235" s="388" t="s">
        <v>229</v>
      </c>
      <c r="B235" s="387" t="s">
        <v>2888</v>
      </c>
      <c r="C235" s="525" t="s">
        <v>227</v>
      </c>
      <c r="D235" s="524">
        <v>5488</v>
      </c>
      <c r="E235" s="523" t="s">
        <v>54</v>
      </c>
      <c r="F235" s="522" t="s">
        <v>226</v>
      </c>
      <c r="G235" s="278"/>
      <c r="M235" s="823"/>
    </row>
    <row r="236" spans="1:13" s="278" customFormat="1" ht="11.25" customHeight="1" x14ac:dyDescent="0.2">
      <c r="A236" s="376" t="s">
        <v>2889</v>
      </c>
      <c r="B236" s="521" t="s">
        <v>224</v>
      </c>
      <c r="C236" s="1665" t="s">
        <v>223</v>
      </c>
      <c r="D236" s="520">
        <v>1044</v>
      </c>
      <c r="E236" s="1667" t="s">
        <v>54</v>
      </c>
      <c r="F236" s="1665" t="s">
        <v>222</v>
      </c>
      <c r="M236" s="294"/>
    </row>
    <row r="237" spans="1:13" s="278" customFormat="1" ht="11.25" x14ac:dyDescent="0.2">
      <c r="A237" s="376" t="s">
        <v>2843</v>
      </c>
      <c r="B237" s="521" t="s">
        <v>220</v>
      </c>
      <c r="C237" s="1665"/>
      <c r="D237" s="520">
        <v>1044</v>
      </c>
      <c r="E237" s="1667"/>
      <c r="F237" s="1665"/>
      <c r="M237" s="294"/>
    </row>
    <row r="238" spans="1:13" s="278" customFormat="1" ht="12" thickBot="1" x14ac:dyDescent="0.25">
      <c r="A238" s="373" t="s">
        <v>2840</v>
      </c>
      <c r="B238" s="519" t="s">
        <v>218</v>
      </c>
      <c r="C238" s="1666"/>
      <c r="D238" s="518">
        <v>997</v>
      </c>
      <c r="E238" s="1668"/>
      <c r="F238" s="1666"/>
      <c r="M238" s="294"/>
    </row>
    <row r="239" spans="1:13" s="278" customFormat="1" ht="12" thickBot="1" x14ac:dyDescent="0.25">
      <c r="A239" s="328"/>
      <c r="B239" s="328"/>
      <c r="C239" s="341"/>
      <c r="D239" s="340"/>
      <c r="E239" s="327"/>
      <c r="F239" s="328"/>
      <c r="G239" s="328"/>
      <c r="H239" s="327"/>
      <c r="M239" s="294"/>
    </row>
    <row r="240" spans="1:13" s="278" customFormat="1" ht="11.25" x14ac:dyDescent="0.2">
      <c r="C240" s="307"/>
      <c r="D240" s="323"/>
      <c r="E240" s="294"/>
      <c r="H240" s="294"/>
      <c r="M240" s="294"/>
    </row>
    <row r="241" spans="1:16" s="278" customFormat="1" ht="11.25" x14ac:dyDescent="0.2">
      <c r="A241" s="326">
        <v>9</v>
      </c>
      <c r="B241" s="325" t="s">
        <v>217</v>
      </c>
      <c r="C241" s="307"/>
      <c r="D241" s="323"/>
      <c r="E241" s="294"/>
      <c r="H241" s="306" t="s">
        <v>13</v>
      </c>
      <c r="M241" s="294"/>
    </row>
    <row r="242" spans="1:16" s="278" customFormat="1" ht="11.25" x14ac:dyDescent="0.2">
      <c r="A242" s="326"/>
      <c r="B242" s="325"/>
      <c r="C242" s="307"/>
      <c r="D242" s="323"/>
      <c r="E242" s="294"/>
      <c r="H242" s="294"/>
      <c r="M242" s="294"/>
    </row>
    <row r="243" spans="1:16" s="278" customFormat="1" ht="11.25" x14ac:dyDescent="0.2">
      <c r="A243" s="1669" t="s">
        <v>216</v>
      </c>
      <c r="B243" s="1669"/>
      <c r="C243" s="1669"/>
      <c r="D243" s="1669"/>
      <c r="E243" s="1669"/>
      <c r="F243" s="1669"/>
      <c r="G243" s="1669"/>
      <c r="H243" s="294"/>
      <c r="M243" s="294"/>
    </row>
    <row r="244" spans="1:16" s="278" customFormat="1" ht="12.75" customHeight="1" x14ac:dyDescent="0.2">
      <c r="A244" s="1669" t="s">
        <v>215</v>
      </c>
      <c r="B244" s="1669"/>
      <c r="C244" s="1669"/>
      <c r="D244" s="1669"/>
      <c r="E244" s="1669"/>
      <c r="F244" s="1669"/>
      <c r="G244" s="1669"/>
      <c r="H244" s="294"/>
      <c r="M244" s="294"/>
    </row>
    <row r="245" spans="1:16" s="278" customFormat="1" ht="12.75" customHeight="1" x14ac:dyDescent="0.2">
      <c r="A245" s="1669" t="s">
        <v>214</v>
      </c>
      <c r="B245" s="1669"/>
      <c r="C245" s="1669"/>
      <c r="D245" s="1669"/>
      <c r="E245" s="1669"/>
      <c r="F245" s="1669"/>
      <c r="G245" s="1669"/>
      <c r="H245" s="294"/>
      <c r="M245" s="294"/>
    </row>
    <row r="246" spans="1:16" s="278" customFormat="1" ht="12.75" customHeight="1" x14ac:dyDescent="0.2">
      <c r="A246" s="1669" t="s">
        <v>213</v>
      </c>
      <c r="B246" s="1669"/>
      <c r="C246" s="1669"/>
      <c r="D246" s="1669"/>
      <c r="E246" s="1669"/>
      <c r="F246" s="1669"/>
      <c r="G246" s="1669"/>
      <c r="H246" s="294"/>
      <c r="M246" s="294"/>
    </row>
    <row r="247" spans="1:16" s="278" customFormat="1" ht="11.25" x14ac:dyDescent="0.2">
      <c r="A247" s="1669" t="s">
        <v>212</v>
      </c>
      <c r="B247" s="1669"/>
      <c r="C247" s="1669"/>
      <c r="D247" s="1669"/>
      <c r="E247" s="1669"/>
      <c r="F247" s="1669"/>
      <c r="G247" s="1669"/>
      <c r="H247" s="294"/>
      <c r="M247" s="294"/>
    </row>
    <row r="248" spans="1:16" s="278" customFormat="1" ht="12" thickBot="1" x14ac:dyDescent="0.25">
      <c r="C248" s="307"/>
      <c r="D248" s="323"/>
      <c r="E248" s="294"/>
      <c r="H248" s="294"/>
      <c r="M248" s="294"/>
    </row>
    <row r="249" spans="1:16" s="686" customFormat="1" ht="12" thickBot="1" x14ac:dyDescent="0.25">
      <c r="B249" s="689" t="s">
        <v>211</v>
      </c>
      <c r="C249" s="320" t="s">
        <v>6</v>
      </c>
      <c r="D249" s="346"/>
      <c r="G249" s="346"/>
      <c r="M249" s="294"/>
    </row>
    <row r="250" spans="1:16" s="278" customFormat="1" ht="11.25" x14ac:dyDescent="0.2">
      <c r="B250" s="824" t="s">
        <v>210</v>
      </c>
      <c r="C250" s="825">
        <v>1473</v>
      </c>
      <c r="D250" s="294"/>
      <c r="G250" s="294"/>
      <c r="I250" s="294"/>
      <c r="J250" s="294"/>
      <c r="K250" s="294"/>
      <c r="L250" s="294"/>
      <c r="M250" s="294"/>
      <c r="N250" s="294"/>
      <c r="O250" s="294"/>
    </row>
    <row r="251" spans="1:16" s="278" customFormat="1" ht="12" thickBot="1" x14ac:dyDescent="0.25">
      <c r="B251" s="826" t="s">
        <v>209</v>
      </c>
      <c r="C251" s="827">
        <v>2832</v>
      </c>
      <c r="D251" s="323"/>
      <c r="E251" s="294"/>
      <c r="H251" s="294"/>
      <c r="M251" s="294"/>
    </row>
    <row r="252" spans="1:16" s="278" customFormat="1" ht="12" thickBot="1" x14ac:dyDescent="0.25">
      <c r="A252" s="328"/>
      <c r="B252" s="328"/>
      <c r="C252" s="341"/>
      <c r="D252" s="340"/>
      <c r="E252" s="327"/>
      <c r="F252" s="328"/>
      <c r="G252" s="328"/>
      <c r="H252" s="327"/>
      <c r="M252" s="294"/>
    </row>
    <row r="253" spans="1:16" s="278" customFormat="1" ht="11.25" x14ac:dyDescent="0.2">
      <c r="C253" s="307"/>
      <c r="D253" s="323"/>
      <c r="E253" s="294"/>
      <c r="H253" s="294"/>
      <c r="M253" s="294"/>
    </row>
    <row r="254" spans="1:16" s="278" customFormat="1" ht="11.25" x14ac:dyDescent="0.2">
      <c r="A254" s="326">
        <v>10</v>
      </c>
      <c r="B254" s="325" t="s">
        <v>208</v>
      </c>
      <c r="C254" s="294"/>
      <c r="D254" s="323"/>
      <c r="E254" s="302"/>
      <c r="H254" s="306" t="s">
        <v>13</v>
      </c>
      <c r="M254" s="294"/>
    </row>
    <row r="255" spans="1:16" s="278" customFormat="1" ht="11.25" x14ac:dyDescent="0.2">
      <c r="A255" s="326"/>
      <c r="B255" s="325"/>
      <c r="C255" s="303"/>
      <c r="D255" s="323"/>
      <c r="E255" s="302"/>
      <c r="F255" s="301"/>
      <c r="H255" s="294"/>
      <c r="M255" s="294"/>
    </row>
    <row r="256" spans="1:16" s="294" customFormat="1" ht="25.5" customHeight="1" x14ac:dyDescent="0.2">
      <c r="A256" s="1677" t="s">
        <v>207</v>
      </c>
      <c r="B256" s="1677"/>
      <c r="C256" s="1677"/>
      <c r="D256" s="1677"/>
      <c r="E256" s="1677"/>
      <c r="F256" s="1677"/>
      <c r="G256" s="1677"/>
      <c r="J256" s="278"/>
      <c r="K256" s="278"/>
      <c r="L256" s="278"/>
      <c r="N256" s="278"/>
      <c r="O256" s="278"/>
      <c r="P256" s="278"/>
    </row>
    <row r="257" spans="1:16" s="278" customFormat="1" ht="12.75" customHeight="1" x14ac:dyDescent="0.2">
      <c r="A257" s="1669" t="s">
        <v>206</v>
      </c>
      <c r="B257" s="1669"/>
      <c r="C257" s="1669"/>
      <c r="D257" s="1669"/>
      <c r="E257" s="1669"/>
      <c r="F257" s="1669"/>
      <c r="G257" s="1669"/>
      <c r="H257" s="294"/>
      <c r="M257" s="294"/>
    </row>
    <row r="258" spans="1:16" s="278" customFormat="1" ht="12.75" customHeight="1" x14ac:dyDescent="0.2">
      <c r="A258" s="1669" t="s">
        <v>205</v>
      </c>
      <c r="B258" s="1669"/>
      <c r="C258" s="1669"/>
      <c r="D258" s="1669"/>
      <c r="E258" s="1669"/>
      <c r="F258" s="1669"/>
      <c r="G258" s="1669"/>
      <c r="H258" s="294"/>
      <c r="M258" s="294"/>
    </row>
    <row r="259" spans="1:16" s="278" customFormat="1" ht="12" thickBot="1" x14ac:dyDescent="0.25">
      <c r="C259" s="307"/>
      <c r="D259" s="323"/>
      <c r="E259" s="302"/>
      <c r="F259" s="294"/>
      <c r="M259" s="294"/>
    </row>
    <row r="260" spans="1:16" s="686" customFormat="1" ht="45.75" thickBot="1" x14ac:dyDescent="0.25">
      <c r="A260" s="293" t="s">
        <v>11</v>
      </c>
      <c r="B260" s="380" t="s">
        <v>10</v>
      </c>
      <c r="C260" s="538" t="s">
        <v>204</v>
      </c>
      <c r="D260" s="805" t="s">
        <v>203</v>
      </c>
      <c r="E260" s="360" t="s">
        <v>202</v>
      </c>
      <c r="F260" s="346"/>
      <c r="H260" s="334"/>
      <c r="J260" s="334"/>
      <c r="K260" s="334"/>
      <c r="L260" s="334"/>
      <c r="M260" s="294"/>
      <c r="N260" s="334"/>
    </row>
    <row r="261" spans="1:16" s="278" customFormat="1" ht="22.5" x14ac:dyDescent="0.2">
      <c r="A261" s="391" t="s">
        <v>201</v>
      </c>
      <c r="B261" s="537" t="s">
        <v>2890</v>
      </c>
      <c r="C261" s="828" t="s">
        <v>199</v>
      </c>
      <c r="D261" s="734">
        <v>1161</v>
      </c>
      <c r="E261" s="829">
        <v>1023</v>
      </c>
      <c r="F261" s="294"/>
      <c r="H261" s="301"/>
      <c r="J261" s="301"/>
      <c r="K261" s="301"/>
      <c r="L261" s="301"/>
      <c r="M261" s="294"/>
      <c r="N261" s="301"/>
    </row>
    <row r="262" spans="1:16" s="278" customFormat="1" ht="22.5" x14ac:dyDescent="0.2">
      <c r="A262" s="376" t="s">
        <v>198</v>
      </c>
      <c r="B262" s="521" t="s">
        <v>197</v>
      </c>
      <c r="C262" s="830" t="s">
        <v>197</v>
      </c>
      <c r="D262" s="831">
        <v>467</v>
      </c>
      <c r="E262" s="770">
        <v>265</v>
      </c>
      <c r="F262" s="294"/>
      <c r="H262" s="302"/>
      <c r="I262" s="294"/>
      <c r="J262" s="302"/>
      <c r="K262" s="302"/>
      <c r="L262" s="302"/>
      <c r="M262" s="294"/>
      <c r="N262" s="302"/>
    </row>
    <row r="263" spans="1:16" s="278" customFormat="1" ht="12" thickBot="1" x14ac:dyDescent="0.25">
      <c r="A263" s="373" t="s">
        <v>2891</v>
      </c>
      <c r="B263" s="519" t="s">
        <v>2892</v>
      </c>
      <c r="C263" s="832" t="s">
        <v>194</v>
      </c>
      <c r="D263" s="833">
        <v>438</v>
      </c>
      <c r="E263" s="776">
        <v>248</v>
      </c>
      <c r="F263" s="294"/>
      <c r="H263" s="301"/>
      <c r="J263" s="301"/>
      <c r="K263" s="301"/>
      <c r="L263" s="301"/>
      <c r="M263" s="294"/>
      <c r="N263" s="301"/>
    </row>
    <row r="264" spans="1:16" s="278" customFormat="1" ht="12" thickBot="1" x14ac:dyDescent="0.25">
      <c r="A264" s="328"/>
      <c r="B264" s="328"/>
      <c r="C264" s="341"/>
      <c r="D264" s="340"/>
      <c r="E264" s="327"/>
      <c r="F264" s="328"/>
      <c r="G264" s="328"/>
      <c r="H264" s="327"/>
      <c r="J264" s="301"/>
      <c r="K264" s="301"/>
      <c r="L264" s="301"/>
      <c r="M264" s="294"/>
      <c r="N264" s="301"/>
      <c r="O264" s="301"/>
      <c r="P264" s="301"/>
    </row>
    <row r="265" spans="1:16" s="278" customFormat="1" ht="11.25" x14ac:dyDescent="0.2">
      <c r="C265" s="307"/>
      <c r="D265" s="323"/>
      <c r="E265" s="294"/>
      <c r="H265" s="294"/>
      <c r="J265" s="301"/>
      <c r="K265" s="301"/>
      <c r="L265" s="301"/>
      <c r="M265" s="294"/>
      <c r="N265" s="301"/>
      <c r="O265" s="301"/>
      <c r="P265" s="301"/>
    </row>
    <row r="266" spans="1:16" s="301" customFormat="1" ht="11.25" x14ac:dyDescent="0.2">
      <c r="A266" s="326">
        <v>11</v>
      </c>
      <c r="B266" s="339" t="s">
        <v>189</v>
      </c>
      <c r="C266" s="302"/>
      <c r="E266" s="302"/>
      <c r="H266" s="306" t="s">
        <v>13</v>
      </c>
      <c r="I266" s="278"/>
      <c r="M266" s="294"/>
    </row>
    <row r="267" spans="1:16" s="301" customFormat="1" ht="11.25" x14ac:dyDescent="0.2">
      <c r="A267" s="326"/>
      <c r="B267" s="339"/>
      <c r="C267" s="303"/>
      <c r="E267" s="302"/>
      <c r="H267" s="302"/>
      <c r="I267" s="278"/>
      <c r="M267" s="294"/>
    </row>
    <row r="268" spans="1:16" s="302" customFormat="1" ht="26.25" customHeight="1" x14ac:dyDescent="0.2">
      <c r="A268" s="1677" t="s">
        <v>191</v>
      </c>
      <c r="B268" s="1677"/>
      <c r="C268" s="1677"/>
      <c r="D268" s="1677"/>
      <c r="E268" s="1677"/>
      <c r="F268" s="1677"/>
      <c r="G268" s="1677"/>
      <c r="I268" s="294"/>
      <c r="J268" s="301"/>
      <c r="K268" s="301"/>
      <c r="L268" s="301"/>
      <c r="M268" s="294"/>
      <c r="N268" s="301"/>
      <c r="O268" s="301"/>
      <c r="P268" s="301"/>
    </row>
    <row r="269" spans="1:16" s="301" customFormat="1" ht="11.25" x14ac:dyDescent="0.2">
      <c r="A269" s="1669" t="s">
        <v>190</v>
      </c>
      <c r="B269" s="1669"/>
      <c r="C269" s="1669"/>
      <c r="D269" s="1669"/>
      <c r="E269" s="1669"/>
      <c r="F269" s="1669"/>
      <c r="G269" s="1669"/>
      <c r="H269" s="302"/>
      <c r="I269" s="278"/>
      <c r="J269" s="278"/>
      <c r="K269" s="278"/>
      <c r="L269" s="278"/>
      <c r="M269" s="294"/>
      <c r="N269" s="278"/>
      <c r="O269" s="278"/>
      <c r="P269" s="278"/>
    </row>
    <row r="270" spans="1:16" s="301" customFormat="1" ht="12" thickBot="1" x14ac:dyDescent="0.25">
      <c r="A270" s="326"/>
      <c r="B270" s="338"/>
      <c r="C270" s="337"/>
      <c r="E270" s="302"/>
      <c r="H270" s="302"/>
      <c r="I270" s="278"/>
      <c r="J270" s="278"/>
      <c r="K270" s="278"/>
      <c r="L270" s="278"/>
      <c r="M270" s="294"/>
      <c r="N270" s="278"/>
      <c r="O270" s="278"/>
      <c r="P270" s="278"/>
    </row>
    <row r="271" spans="1:16" s="334" customFormat="1" ht="23.25" thickBot="1" x14ac:dyDescent="0.25">
      <c r="A271" s="291" t="s">
        <v>20</v>
      </c>
      <c r="B271" s="321" t="s">
        <v>19</v>
      </c>
      <c r="C271" s="320" t="s">
        <v>6</v>
      </c>
      <c r="E271" s="750"/>
      <c r="H271" s="750"/>
      <c r="I271" s="686"/>
      <c r="J271" s="686"/>
      <c r="K271" s="686"/>
      <c r="L271" s="686"/>
      <c r="M271" s="294"/>
      <c r="N271" s="686"/>
      <c r="O271" s="686"/>
      <c r="P271" s="686"/>
    </row>
    <row r="272" spans="1:16" s="301" customFormat="1" ht="12" thickBot="1" x14ac:dyDescent="0.25">
      <c r="A272" s="316" t="s">
        <v>2</v>
      </c>
      <c r="B272" s="315" t="s">
        <v>189</v>
      </c>
      <c r="C272" s="314">
        <v>2943</v>
      </c>
      <c r="E272" s="302"/>
      <c r="H272" s="302"/>
      <c r="I272" s="278"/>
      <c r="J272" s="294"/>
      <c r="K272" s="294"/>
      <c r="L272" s="294"/>
      <c r="M272" s="294"/>
      <c r="N272" s="294"/>
      <c r="O272" s="294"/>
      <c r="P272" s="294"/>
    </row>
    <row r="273" spans="1:17" s="301" customFormat="1" ht="12" thickBot="1" x14ac:dyDescent="0.25">
      <c r="A273" s="330"/>
      <c r="B273" s="328"/>
      <c r="C273" s="329"/>
      <c r="D273" s="328"/>
      <c r="E273" s="327"/>
      <c r="F273" s="328"/>
      <c r="G273" s="328"/>
      <c r="H273" s="327"/>
      <c r="I273" s="278"/>
      <c r="J273" s="278"/>
      <c r="K273" s="278"/>
      <c r="L273" s="278"/>
      <c r="M273" s="294"/>
      <c r="N273" s="278"/>
      <c r="O273" s="278"/>
      <c r="P273" s="278"/>
    </row>
    <row r="274" spans="1:17" s="278" customFormat="1" ht="11.25" x14ac:dyDescent="0.2">
      <c r="C274" s="307"/>
      <c r="D274" s="323"/>
      <c r="E274" s="294"/>
      <c r="H274" s="294"/>
      <c r="J274" s="301"/>
      <c r="K274" s="301"/>
      <c r="L274" s="301"/>
      <c r="M274" s="294"/>
      <c r="N274" s="301"/>
      <c r="O274" s="301"/>
      <c r="P274" s="301"/>
    </row>
    <row r="275" spans="1:17" s="278" customFormat="1" ht="11.25" x14ac:dyDescent="0.2">
      <c r="A275" s="326">
        <v>12</v>
      </c>
      <c r="B275" s="325" t="s">
        <v>188</v>
      </c>
      <c r="C275" s="307"/>
      <c r="D275" s="323"/>
      <c r="E275" s="323"/>
      <c r="F275" s="294"/>
      <c r="H275" s="306" t="s">
        <v>13</v>
      </c>
      <c r="I275" s="294"/>
      <c r="M275" s="294"/>
    </row>
    <row r="276" spans="1:17" s="278" customFormat="1" ht="11.25" x14ac:dyDescent="0.2">
      <c r="A276" s="326"/>
      <c r="B276" s="325"/>
      <c r="C276" s="307"/>
      <c r="D276" s="323"/>
      <c r="E276" s="323"/>
      <c r="F276" s="294"/>
      <c r="G276" s="299"/>
      <c r="I276" s="294"/>
      <c r="M276" s="294"/>
    </row>
    <row r="277" spans="1:17" s="278" customFormat="1" ht="11.25" customHeight="1" x14ac:dyDescent="0.2">
      <c r="A277" s="1688" t="s">
        <v>187</v>
      </c>
      <c r="B277" s="1688"/>
      <c r="C277" s="1688"/>
      <c r="D277" s="1688"/>
      <c r="E277" s="1688"/>
      <c r="F277" s="1688"/>
      <c r="G277" s="1688"/>
      <c r="H277" s="299"/>
      <c r="I277" s="294"/>
      <c r="M277" s="294"/>
    </row>
    <row r="278" spans="1:17" s="278" customFormat="1" ht="22.5" customHeight="1" x14ac:dyDescent="0.2">
      <c r="A278" s="1677" t="s">
        <v>186</v>
      </c>
      <c r="B278" s="1677"/>
      <c r="C278" s="1677"/>
      <c r="D278" s="1677"/>
      <c r="E278" s="1677"/>
      <c r="F278" s="1677"/>
      <c r="G278" s="1677"/>
      <c r="H278" s="299"/>
      <c r="I278" s="294"/>
      <c r="M278" s="294"/>
    </row>
    <row r="279" spans="1:17" s="278" customFormat="1" ht="12" thickBot="1" x14ac:dyDescent="0.25">
      <c r="A279" s="324"/>
      <c r="B279" s="324"/>
      <c r="C279" s="324"/>
      <c r="D279" s="324"/>
      <c r="E279" s="324"/>
      <c r="F279" s="324"/>
      <c r="G279" s="324"/>
      <c r="H279" s="299"/>
      <c r="I279" s="294"/>
      <c r="M279" s="294"/>
    </row>
    <row r="280" spans="1:17" s="278" customFormat="1" ht="12" thickBot="1" x14ac:dyDescent="0.25">
      <c r="C280" s="1689" t="s">
        <v>7</v>
      </c>
      <c r="D280" s="1690"/>
      <c r="E280" s="323"/>
      <c r="F280" s="294"/>
      <c r="G280" s="686"/>
      <c r="I280" s="294"/>
      <c r="M280" s="294"/>
    </row>
    <row r="281" spans="1:17" s="686" customFormat="1" ht="34.5" thickBot="1" x14ac:dyDescent="0.25">
      <c r="A281" s="291" t="s">
        <v>20</v>
      </c>
      <c r="B281" s="321" t="s">
        <v>19</v>
      </c>
      <c r="C281" s="291" t="s">
        <v>185</v>
      </c>
      <c r="D281" s="538" t="s">
        <v>184</v>
      </c>
      <c r="E281" s="538" t="s">
        <v>6</v>
      </c>
      <c r="F281" s="278"/>
      <c r="G281" s="346"/>
      <c r="M281" s="294"/>
    </row>
    <row r="282" spans="1:17" s="278" customFormat="1" ht="12" thickBot="1" x14ac:dyDescent="0.25">
      <c r="A282" s="316">
        <v>223</v>
      </c>
      <c r="B282" s="315" t="s">
        <v>183</v>
      </c>
      <c r="C282" s="834">
        <v>123</v>
      </c>
      <c r="D282" s="835">
        <v>160</v>
      </c>
      <c r="E282" s="835">
        <v>170</v>
      </c>
      <c r="G282" s="294"/>
      <c r="I282" s="294"/>
      <c r="J282" s="294"/>
      <c r="K282" s="294"/>
      <c r="L282" s="294"/>
      <c r="M282" s="294"/>
      <c r="N282" s="294"/>
      <c r="O282" s="294"/>
    </row>
    <row r="283" spans="1:17" s="278" customFormat="1" ht="12" thickBot="1" x14ac:dyDescent="0.25">
      <c r="A283" s="328"/>
      <c r="B283" s="328"/>
      <c r="C283" s="341"/>
      <c r="D283" s="340"/>
      <c r="E283" s="340"/>
      <c r="F283" s="327"/>
      <c r="G283" s="328"/>
      <c r="H283" s="328"/>
      <c r="I283" s="294"/>
      <c r="M283" s="294"/>
    </row>
    <row r="284" spans="1:17" s="278" customFormat="1" ht="11.25" x14ac:dyDescent="0.2">
      <c r="C284" s="307"/>
      <c r="D284" s="323"/>
      <c r="E284" s="323"/>
      <c r="F284" s="294"/>
      <c r="I284" s="294"/>
      <c r="M284" s="294"/>
    </row>
    <row r="285" spans="1:17" s="278" customFormat="1" ht="11.25" x14ac:dyDescent="0.2">
      <c r="A285" s="305">
        <v>13</v>
      </c>
      <c r="B285" s="304" t="s">
        <v>182</v>
      </c>
      <c r="C285" s="294"/>
      <c r="D285" s="323"/>
      <c r="E285" s="323"/>
      <c r="F285" s="302"/>
      <c r="H285" s="306" t="s">
        <v>13</v>
      </c>
      <c r="I285" s="294"/>
      <c r="M285" s="294"/>
    </row>
    <row r="286" spans="1:17" s="278" customFormat="1" ht="11.25" x14ac:dyDescent="0.2">
      <c r="A286" s="305"/>
      <c r="B286" s="304"/>
      <c r="C286" s="303"/>
      <c r="D286" s="323"/>
      <c r="E286" s="323"/>
      <c r="F286" s="302"/>
      <c r="G286" s="301"/>
      <c r="I286" s="294"/>
      <c r="M286" s="294"/>
    </row>
    <row r="287" spans="1:17" s="278" customFormat="1" ht="11.25" customHeight="1" x14ac:dyDescent="0.2">
      <c r="A287" s="1677" t="s">
        <v>181</v>
      </c>
      <c r="B287" s="1677"/>
      <c r="C287" s="1677"/>
      <c r="D287" s="323"/>
      <c r="E287" s="323"/>
      <c r="F287" s="302"/>
      <c r="G287" s="301"/>
      <c r="I287" s="294"/>
      <c r="M287" s="294"/>
    </row>
    <row r="288" spans="1:17" s="294" customFormat="1" ht="11.25" customHeight="1" x14ac:dyDescent="0.2">
      <c r="A288" s="1691" t="s">
        <v>180</v>
      </c>
      <c r="B288" s="1691"/>
      <c r="C288" s="1691"/>
      <c r="D288" s="1691"/>
      <c r="E288" s="1691"/>
      <c r="F288" s="1691"/>
      <c r="G288" s="298"/>
      <c r="H288" s="298"/>
      <c r="K288" s="278"/>
      <c r="L288" s="278"/>
      <c r="N288" s="278"/>
      <c r="O288" s="278"/>
      <c r="P288" s="278"/>
      <c r="Q288" s="278"/>
    </row>
    <row r="289" spans="1:17" s="278" customFormat="1" ht="12" thickBot="1" x14ac:dyDescent="0.25">
      <c r="A289" s="300"/>
      <c r="B289" s="298"/>
      <c r="C289" s="298"/>
      <c r="D289" s="298"/>
      <c r="E289" s="298"/>
      <c r="F289" s="298"/>
      <c r="G289" s="298"/>
      <c r="H289" s="298"/>
      <c r="I289" s="294"/>
      <c r="M289" s="294"/>
    </row>
    <row r="290" spans="1:17" s="294" customFormat="1" ht="22.5" customHeight="1" thickBot="1" x14ac:dyDescent="0.25">
      <c r="A290" s="291" t="s">
        <v>20</v>
      </c>
      <c r="B290" s="321" t="s">
        <v>19</v>
      </c>
      <c r="C290" s="320" t="s">
        <v>6</v>
      </c>
      <c r="D290" s="298"/>
      <c r="E290" s="298"/>
      <c r="F290" s="298"/>
      <c r="G290" s="298"/>
      <c r="J290" s="278"/>
      <c r="K290" s="278"/>
      <c r="L290" s="278"/>
      <c r="N290" s="278"/>
      <c r="O290" s="278"/>
      <c r="P290" s="278"/>
    </row>
    <row r="291" spans="1:17" s="294" customFormat="1" ht="11.25" customHeight="1" thickBot="1" x14ac:dyDescent="0.25">
      <c r="A291" s="316" t="s">
        <v>2</v>
      </c>
      <c r="B291" s="315" t="s">
        <v>179</v>
      </c>
      <c r="C291" s="836">
        <v>672</v>
      </c>
      <c r="D291" s="298"/>
      <c r="E291" s="298"/>
      <c r="F291" s="298"/>
      <c r="G291" s="298"/>
      <c r="J291" s="278"/>
      <c r="K291" s="278"/>
      <c r="L291" s="278"/>
      <c r="N291" s="278"/>
      <c r="O291" s="278"/>
      <c r="P291" s="278"/>
    </row>
    <row r="292" spans="1:17" s="278" customFormat="1" ht="13.5" customHeight="1" thickBot="1" x14ac:dyDescent="0.25">
      <c r="A292" s="309"/>
      <c r="B292" s="308"/>
      <c r="C292" s="308"/>
      <c r="D292" s="308"/>
      <c r="E292" s="308"/>
      <c r="F292" s="308"/>
      <c r="G292" s="308"/>
      <c r="H292" s="308"/>
      <c r="I292" s="294"/>
      <c r="M292" s="294"/>
    </row>
    <row r="293" spans="1:17" s="278" customFormat="1" ht="11.25" x14ac:dyDescent="0.2">
      <c r="C293" s="294"/>
      <c r="D293" s="294"/>
      <c r="E293" s="294"/>
      <c r="F293" s="307"/>
      <c r="I293" s="294"/>
      <c r="M293" s="294"/>
    </row>
    <row r="294" spans="1:17" s="278" customFormat="1" ht="11.25" x14ac:dyDescent="0.2">
      <c r="A294" s="305">
        <v>14</v>
      </c>
      <c r="B294" s="304" t="s">
        <v>178</v>
      </c>
      <c r="C294" s="294"/>
      <c r="D294" s="301"/>
      <c r="E294" s="301"/>
      <c r="F294" s="302"/>
      <c r="H294" s="306" t="s">
        <v>13</v>
      </c>
      <c r="I294" s="294"/>
      <c r="M294" s="294"/>
    </row>
    <row r="295" spans="1:17" s="278" customFormat="1" ht="11.25" x14ac:dyDescent="0.2">
      <c r="A295" s="305"/>
      <c r="B295" s="304"/>
      <c r="C295" s="294"/>
      <c r="D295" s="301"/>
      <c r="E295" s="301"/>
      <c r="F295" s="302"/>
      <c r="G295" s="306"/>
      <c r="H295" s="301"/>
      <c r="I295" s="294"/>
      <c r="M295" s="294"/>
    </row>
    <row r="296" spans="1:17" s="294" customFormat="1" ht="11.25" customHeight="1" x14ac:dyDescent="0.2">
      <c r="A296" s="1677" t="s">
        <v>177</v>
      </c>
      <c r="B296" s="1677"/>
      <c r="C296" s="1677"/>
      <c r="D296" s="1677"/>
      <c r="E296" s="1677"/>
      <c r="F296" s="1677"/>
      <c r="G296" s="1677"/>
      <c r="H296" s="1677"/>
      <c r="I296" s="819"/>
      <c r="K296" s="278"/>
      <c r="L296" s="278"/>
      <c r="N296" s="278"/>
      <c r="O296" s="278"/>
      <c r="P296" s="278"/>
      <c r="Q296" s="278"/>
    </row>
    <row r="297" spans="1:17" s="294" customFormat="1" ht="11.25" x14ac:dyDescent="0.2">
      <c r="A297" s="299" t="s">
        <v>176</v>
      </c>
      <c r="B297" s="324"/>
      <c r="C297" s="324"/>
      <c r="D297" s="324"/>
      <c r="E297" s="324"/>
      <c r="F297" s="324"/>
      <c r="G297" s="324"/>
      <c r="H297" s="818"/>
      <c r="I297" s="819"/>
      <c r="K297" s="278"/>
      <c r="L297" s="278"/>
      <c r="N297" s="278"/>
      <c r="O297" s="278"/>
      <c r="P297" s="278"/>
      <c r="Q297" s="278"/>
    </row>
    <row r="298" spans="1:17" s="294" customFormat="1" ht="12" thickBot="1" x14ac:dyDescent="0.25">
      <c r="A298" s="299" t="s">
        <v>175</v>
      </c>
      <c r="B298" s="324"/>
      <c r="C298" s="324"/>
      <c r="D298" s="324"/>
      <c r="E298" s="324"/>
      <c r="F298" s="324"/>
      <c r="G298" s="324"/>
      <c r="H298" s="818"/>
      <c r="J298" s="278"/>
      <c r="K298" s="278"/>
      <c r="L298" s="278"/>
      <c r="N298" s="278"/>
      <c r="O298" s="278"/>
      <c r="P298" s="278"/>
    </row>
    <row r="299" spans="1:17" s="294" customFormat="1" ht="12" thickBot="1" x14ac:dyDescent="0.25">
      <c r="A299" s="837"/>
      <c r="B299" s="838"/>
      <c r="C299" s="838"/>
      <c r="D299" s="1680" t="s">
        <v>147</v>
      </c>
      <c r="E299" s="1681"/>
      <c r="J299" s="278"/>
      <c r="K299" s="278"/>
      <c r="L299" s="278"/>
      <c r="N299" s="278"/>
      <c r="O299" s="278"/>
      <c r="P299" s="278"/>
    </row>
    <row r="300" spans="1:17" s="686" customFormat="1" ht="34.5" thickBot="1" x14ac:dyDescent="0.25">
      <c r="A300" s="540" t="s">
        <v>11</v>
      </c>
      <c r="B300" s="380" t="s">
        <v>10</v>
      </c>
      <c r="C300" s="538" t="s">
        <v>174</v>
      </c>
      <c r="D300" s="805" t="s">
        <v>9</v>
      </c>
      <c r="E300" s="289" t="s">
        <v>168</v>
      </c>
      <c r="M300" s="294"/>
    </row>
    <row r="301" spans="1:17" s="278" customFormat="1" ht="12" thickBot="1" x14ac:dyDescent="0.25">
      <c r="A301" s="839" t="s">
        <v>173</v>
      </c>
      <c r="B301" s="840" t="s">
        <v>172</v>
      </c>
      <c r="C301" s="841">
        <v>1511</v>
      </c>
      <c r="D301" s="834" t="s">
        <v>54</v>
      </c>
      <c r="E301" s="842" t="s">
        <v>171</v>
      </c>
      <c r="M301" s="294"/>
    </row>
    <row r="302" spans="1:17" s="278" customFormat="1" ht="12" thickBot="1" x14ac:dyDescent="0.25">
      <c r="A302" s="299"/>
      <c r="B302" s="299"/>
      <c r="C302" s="843"/>
      <c r="E302" s="346"/>
      <c r="F302" s="686"/>
      <c r="H302" s="294"/>
      <c r="M302" s="294"/>
    </row>
    <row r="303" spans="1:17" s="294" customFormat="1" ht="12" thickBot="1" x14ac:dyDescent="0.25">
      <c r="A303" s="299"/>
      <c r="B303" s="324"/>
      <c r="C303" s="324"/>
      <c r="E303" s="1680" t="s">
        <v>147</v>
      </c>
      <c r="F303" s="1681"/>
      <c r="H303" s="818"/>
      <c r="J303" s="278"/>
      <c r="K303" s="278"/>
      <c r="L303" s="278"/>
      <c r="N303" s="278"/>
      <c r="O303" s="278"/>
      <c r="P303" s="278"/>
    </row>
    <row r="304" spans="1:17" s="686" customFormat="1" ht="34.5" thickBot="1" x14ac:dyDescent="0.25">
      <c r="A304" s="540" t="s">
        <v>11</v>
      </c>
      <c r="B304" s="380" t="s">
        <v>10</v>
      </c>
      <c r="C304" s="380" t="s">
        <v>170</v>
      </c>
      <c r="D304" s="538" t="s">
        <v>169</v>
      </c>
      <c r="E304" s="291" t="s">
        <v>9</v>
      </c>
      <c r="F304" s="538" t="s">
        <v>168</v>
      </c>
      <c r="M304" s="294"/>
    </row>
    <row r="305" spans="1:17" s="278" customFormat="1" ht="11.25" x14ac:dyDescent="0.2">
      <c r="A305" s="732" t="s">
        <v>167</v>
      </c>
      <c r="B305" s="733" t="s">
        <v>2893</v>
      </c>
      <c r="C305" s="844">
        <v>1413</v>
      </c>
      <c r="D305" s="845">
        <v>636</v>
      </c>
      <c r="E305" s="1667" t="s">
        <v>3</v>
      </c>
      <c r="F305" s="1686" t="s">
        <v>2</v>
      </c>
      <c r="H305" s="294"/>
      <c r="M305" s="294"/>
    </row>
    <row r="306" spans="1:17" s="278" customFormat="1" ht="13.5" customHeight="1" thickBot="1" x14ac:dyDescent="0.25">
      <c r="A306" s="740" t="s">
        <v>165</v>
      </c>
      <c r="B306" s="741" t="s">
        <v>164</v>
      </c>
      <c r="C306" s="846">
        <v>706</v>
      </c>
      <c r="D306" s="847">
        <v>494</v>
      </c>
      <c r="E306" s="1668"/>
      <c r="F306" s="1687"/>
      <c r="H306" s="294"/>
      <c r="M306" s="294"/>
    </row>
    <row r="307" spans="1:17" s="278" customFormat="1" ht="12" thickBot="1" x14ac:dyDescent="0.25">
      <c r="A307" s="328"/>
      <c r="B307" s="328"/>
      <c r="C307" s="327"/>
      <c r="D307" s="328"/>
      <c r="E307" s="328"/>
      <c r="F307" s="327"/>
      <c r="G307" s="328"/>
      <c r="H307" s="328"/>
      <c r="I307" s="294"/>
      <c r="K307" s="294"/>
      <c r="L307" s="294"/>
      <c r="M307" s="294"/>
      <c r="N307" s="294"/>
      <c r="O307" s="294"/>
      <c r="P307" s="294"/>
      <c r="Q307" s="294"/>
    </row>
    <row r="308" spans="1:17" s="301" customFormat="1" ht="11.25" x14ac:dyDescent="0.2">
      <c r="A308" s="686"/>
      <c r="B308" s="278"/>
      <c r="C308" s="346"/>
      <c r="D308" s="278"/>
      <c r="E308" s="278"/>
      <c r="F308" s="278"/>
      <c r="H308" s="302"/>
      <c r="J308" s="278"/>
      <c r="K308" s="278"/>
      <c r="L308" s="278"/>
      <c r="M308" s="294"/>
      <c r="N308" s="278"/>
      <c r="O308" s="278"/>
      <c r="P308" s="278"/>
    </row>
    <row r="309" spans="1:17" s="278" customFormat="1" x14ac:dyDescent="0.2">
      <c r="A309" s="305">
        <v>15</v>
      </c>
      <c r="B309" s="304" t="s">
        <v>163</v>
      </c>
      <c r="C309" s="294"/>
      <c r="D309" s="848"/>
      <c r="E309" s="760"/>
      <c r="G309" s="306"/>
      <c r="H309" s="306" t="s">
        <v>13</v>
      </c>
      <c r="M309" s="294"/>
    </row>
    <row r="310" spans="1:17" s="278" customFormat="1" x14ac:dyDescent="0.2">
      <c r="A310" s="305"/>
      <c r="B310" s="304"/>
      <c r="C310" s="303"/>
      <c r="D310" s="848"/>
      <c r="E310" s="760"/>
      <c r="F310" s="760"/>
      <c r="G310" s="760"/>
      <c r="H310" s="294"/>
      <c r="M310" s="294"/>
    </row>
    <row r="311" spans="1:17" s="278" customFormat="1" ht="22.5" customHeight="1" thickBot="1" x14ac:dyDescent="0.25">
      <c r="A311" s="1663" t="s">
        <v>162</v>
      </c>
      <c r="B311" s="1663"/>
      <c r="C311" s="1663"/>
      <c r="D311" s="1663"/>
      <c r="E311" s="1663"/>
      <c r="F311" s="1663"/>
      <c r="G311" s="1663"/>
      <c r="H311" s="294"/>
      <c r="M311" s="294"/>
    </row>
    <row r="312" spans="1:17" s="278" customFormat="1" ht="13.5" thickBot="1" x14ac:dyDescent="0.25">
      <c r="A312" s="759"/>
      <c r="B312" s="759"/>
      <c r="C312" s="760"/>
      <c r="E312" s="1680" t="s">
        <v>147</v>
      </c>
      <c r="F312" s="1681"/>
      <c r="M312" s="294"/>
    </row>
    <row r="313" spans="1:17" s="278" customFormat="1" ht="34.5" customHeight="1" thickBot="1" x14ac:dyDescent="0.25">
      <c r="A313" s="540" t="s">
        <v>11</v>
      </c>
      <c r="B313" s="380" t="s">
        <v>10</v>
      </c>
      <c r="C313" s="320" t="s">
        <v>7</v>
      </c>
      <c r="D313" s="320" t="s">
        <v>6</v>
      </c>
      <c r="E313" s="849" t="s">
        <v>9</v>
      </c>
      <c r="F313" s="289" t="s">
        <v>1130</v>
      </c>
      <c r="M313" s="294"/>
    </row>
    <row r="314" spans="1:17" s="278" customFormat="1" ht="11.25" x14ac:dyDescent="0.2">
      <c r="A314" s="732" t="s">
        <v>161</v>
      </c>
      <c r="B314" s="733" t="s">
        <v>2894</v>
      </c>
      <c r="C314" s="850">
        <v>5367</v>
      </c>
      <c r="D314" s="850">
        <v>5963</v>
      </c>
      <c r="E314" s="1682" t="s">
        <v>3</v>
      </c>
      <c r="F314" s="1684" t="s">
        <v>2</v>
      </c>
      <c r="G314" s="278">
        <f>D314-C314</f>
        <v>596</v>
      </c>
      <c r="M314" s="294"/>
    </row>
    <row r="315" spans="1:17" s="278" customFormat="1" ht="13.5" customHeight="1" thickBot="1" x14ac:dyDescent="0.25">
      <c r="A315" s="740" t="s">
        <v>159</v>
      </c>
      <c r="B315" s="741" t="s">
        <v>2895</v>
      </c>
      <c r="C315" s="851">
        <v>4698</v>
      </c>
      <c r="D315" s="851">
        <v>5220</v>
      </c>
      <c r="E315" s="1683"/>
      <c r="F315" s="1685"/>
      <c r="M315" s="294"/>
    </row>
    <row r="316" spans="1:17" s="278" customFormat="1" ht="11.25" x14ac:dyDescent="0.2">
      <c r="A316" s="732" t="s">
        <v>157</v>
      </c>
      <c r="B316" s="733" t="s">
        <v>2896</v>
      </c>
      <c r="C316" s="850">
        <v>5699</v>
      </c>
      <c r="D316" s="850">
        <v>6332</v>
      </c>
      <c r="E316" s="1682" t="s">
        <v>3</v>
      </c>
      <c r="F316" s="1684" t="s">
        <v>2</v>
      </c>
      <c r="M316" s="294"/>
    </row>
    <row r="317" spans="1:17" s="278" customFormat="1" ht="13.5" customHeight="1" thickBot="1" x14ac:dyDescent="0.25">
      <c r="A317" s="740" t="s">
        <v>155</v>
      </c>
      <c r="B317" s="741" t="s">
        <v>2897</v>
      </c>
      <c r="C317" s="851">
        <v>5078</v>
      </c>
      <c r="D317" s="851">
        <v>5642</v>
      </c>
      <c r="E317" s="1683"/>
      <c r="F317" s="1685"/>
      <c r="M317" s="294"/>
    </row>
    <row r="318" spans="1:17" s="278" customFormat="1" ht="12" thickBot="1" x14ac:dyDescent="0.25">
      <c r="A318" s="328"/>
      <c r="B318" s="328"/>
      <c r="C318" s="327"/>
      <c r="D318" s="328"/>
      <c r="E318" s="328"/>
      <c r="F318" s="328"/>
      <c r="G318" s="328"/>
      <c r="H318" s="327"/>
      <c r="I318" s="328"/>
      <c r="M318" s="294"/>
    </row>
    <row r="319" spans="1:17" s="301" customFormat="1" ht="11.25" x14ac:dyDescent="0.2">
      <c r="A319" s="686"/>
      <c r="B319" s="278"/>
      <c r="C319" s="346"/>
      <c r="D319" s="278"/>
      <c r="E319" s="278"/>
      <c r="F319" s="278"/>
      <c r="H319" s="302"/>
      <c r="I319" s="278"/>
      <c r="J319" s="278"/>
      <c r="K319" s="278"/>
      <c r="L319" s="278"/>
      <c r="M319" s="294"/>
      <c r="N319" s="278"/>
      <c r="O319" s="278"/>
      <c r="P319" s="278"/>
    </row>
    <row r="320" spans="1:17" s="278" customFormat="1" ht="11.25" x14ac:dyDescent="0.2">
      <c r="A320" s="305">
        <v>16</v>
      </c>
      <c r="B320" s="304" t="s">
        <v>153</v>
      </c>
      <c r="C320" s="294"/>
      <c r="D320" s="301"/>
      <c r="E320" s="302"/>
      <c r="H320" s="306" t="s">
        <v>13</v>
      </c>
      <c r="M320" s="294"/>
    </row>
    <row r="321" spans="1:13" s="278" customFormat="1" ht="11.25" x14ac:dyDescent="0.2">
      <c r="A321" s="305"/>
      <c r="B321" s="304"/>
      <c r="C321" s="303"/>
      <c r="D321" s="301"/>
      <c r="E321" s="302"/>
      <c r="F321" s="301"/>
      <c r="G321" s="301"/>
      <c r="H321" s="294"/>
      <c r="M321" s="294"/>
    </row>
    <row r="322" spans="1:13" s="294" customFormat="1" ht="11.25" customHeight="1" x14ac:dyDescent="0.2">
      <c r="A322" s="1677" t="s">
        <v>152</v>
      </c>
      <c r="B322" s="1677"/>
      <c r="C322" s="1677"/>
      <c r="D322" s="1677"/>
      <c r="E322" s="1677"/>
      <c r="F322" s="1677"/>
      <c r="G322" s="1677"/>
    </row>
    <row r="323" spans="1:13" s="294" customFormat="1" ht="22.5" customHeight="1" x14ac:dyDescent="0.2">
      <c r="A323" s="1677" t="s">
        <v>151</v>
      </c>
      <c r="B323" s="1678"/>
      <c r="C323" s="1678"/>
      <c r="D323" s="1678"/>
      <c r="E323" s="1678"/>
      <c r="F323" s="1678"/>
      <c r="G323" s="1678"/>
    </row>
    <row r="324" spans="1:13" s="294" customFormat="1" ht="22.5" customHeight="1" x14ac:dyDescent="0.2">
      <c r="A324" s="1677" t="s">
        <v>150</v>
      </c>
      <c r="B324" s="1677"/>
      <c r="C324" s="1677"/>
      <c r="D324" s="1677"/>
      <c r="E324" s="1677"/>
      <c r="F324" s="1677"/>
      <c r="G324" s="1677"/>
    </row>
    <row r="325" spans="1:13" s="294" customFormat="1" ht="11.25" customHeight="1" x14ac:dyDescent="0.2">
      <c r="A325" s="1679" t="s">
        <v>149</v>
      </c>
      <c r="B325" s="1679"/>
      <c r="C325" s="1679"/>
      <c r="D325" s="1679"/>
      <c r="E325" s="1679"/>
      <c r="F325" s="1679"/>
      <c r="G325" s="1679"/>
    </row>
    <row r="326" spans="1:13" s="294" customFormat="1" ht="12" customHeight="1" thickBot="1" x14ac:dyDescent="0.25">
      <c r="A326" s="1677" t="s">
        <v>148</v>
      </c>
      <c r="B326" s="1677"/>
      <c r="C326" s="1677"/>
      <c r="D326" s="1677"/>
      <c r="E326" s="1677"/>
      <c r="F326" s="1677"/>
      <c r="G326" s="1677"/>
    </row>
    <row r="327" spans="1:13" s="278" customFormat="1" ht="13.5" customHeight="1" thickBot="1" x14ac:dyDescent="0.25">
      <c r="A327" s="301"/>
      <c r="B327" s="301"/>
      <c r="C327" s="1664"/>
      <c r="D327" s="1664"/>
      <c r="E327" s="302"/>
      <c r="F327" s="1680" t="s">
        <v>147</v>
      </c>
      <c r="G327" s="1681"/>
      <c r="M327" s="294"/>
    </row>
    <row r="328" spans="1:13" s="294" customFormat="1" ht="45.75" thickBot="1" x14ac:dyDescent="0.25">
      <c r="A328" s="540" t="s">
        <v>11</v>
      </c>
      <c r="B328" s="539" t="s">
        <v>10</v>
      </c>
      <c r="C328" s="380" t="s">
        <v>146</v>
      </c>
      <c r="D328" s="291" t="s">
        <v>1131</v>
      </c>
      <c r="E328" s="538" t="s">
        <v>1132</v>
      </c>
      <c r="F328" s="805" t="s">
        <v>9</v>
      </c>
      <c r="G328" s="289" t="s">
        <v>1130</v>
      </c>
    </row>
    <row r="329" spans="1:13" s="278" customFormat="1" ht="12" customHeight="1" x14ac:dyDescent="0.2">
      <c r="A329" s="391" t="s">
        <v>145</v>
      </c>
      <c r="B329" s="537" t="s">
        <v>726</v>
      </c>
      <c r="C329" s="1675" t="s">
        <v>143</v>
      </c>
      <c r="D329" s="812">
        <v>1284</v>
      </c>
      <c r="E329" s="357">
        <v>1073</v>
      </c>
      <c r="F329" s="1676" t="s">
        <v>54</v>
      </c>
      <c r="G329" s="1675" t="s">
        <v>142</v>
      </c>
      <c r="M329" s="294"/>
    </row>
    <row r="330" spans="1:13" s="278" customFormat="1" ht="12" customHeight="1" x14ac:dyDescent="0.2">
      <c r="A330" s="376" t="s">
        <v>141</v>
      </c>
      <c r="B330" s="535" t="s">
        <v>725</v>
      </c>
      <c r="C330" s="1665"/>
      <c r="D330" s="814">
        <v>712</v>
      </c>
      <c r="E330" s="354">
        <v>501</v>
      </c>
      <c r="F330" s="1667"/>
      <c r="G330" s="1665"/>
      <c r="M330" s="294"/>
    </row>
    <row r="331" spans="1:13" s="278" customFormat="1" ht="12" customHeight="1" x14ac:dyDescent="0.2">
      <c r="A331" s="528" t="s">
        <v>139</v>
      </c>
      <c r="B331" s="639" t="s">
        <v>724</v>
      </c>
      <c r="C331" s="1670" t="s">
        <v>137</v>
      </c>
      <c r="D331" s="852">
        <v>792</v>
      </c>
      <c r="E331" s="794">
        <v>582</v>
      </c>
      <c r="F331" s="1672" t="s">
        <v>3</v>
      </c>
      <c r="G331" s="1670" t="s">
        <v>136</v>
      </c>
      <c r="M331" s="294"/>
    </row>
    <row r="332" spans="1:13" s="278" customFormat="1" ht="12" customHeight="1" x14ac:dyDescent="0.2">
      <c r="A332" s="531" t="s">
        <v>135</v>
      </c>
      <c r="B332" s="638" t="s">
        <v>723</v>
      </c>
      <c r="C332" s="1671"/>
      <c r="D332" s="853">
        <v>598</v>
      </c>
      <c r="E332" s="854">
        <v>388</v>
      </c>
      <c r="F332" s="1673"/>
      <c r="G332" s="1671"/>
      <c r="M332" s="294"/>
    </row>
    <row r="333" spans="1:13" s="278" customFormat="1" ht="12" customHeight="1" x14ac:dyDescent="0.2">
      <c r="A333" s="376" t="s">
        <v>133</v>
      </c>
      <c r="B333" s="535" t="s">
        <v>722</v>
      </c>
      <c r="C333" s="1665" t="s">
        <v>131</v>
      </c>
      <c r="D333" s="814">
        <v>1150</v>
      </c>
      <c r="E333" s="354">
        <v>953</v>
      </c>
      <c r="F333" s="1667" t="s">
        <v>3</v>
      </c>
      <c r="G333" s="1665" t="s">
        <v>130</v>
      </c>
      <c r="M333" s="294"/>
    </row>
    <row r="334" spans="1:13" s="278" customFormat="1" ht="12" customHeight="1" x14ac:dyDescent="0.2">
      <c r="A334" s="376" t="s">
        <v>129</v>
      </c>
      <c r="B334" s="535" t="s">
        <v>721</v>
      </c>
      <c r="C334" s="1665"/>
      <c r="D334" s="814">
        <v>802</v>
      </c>
      <c r="E334" s="354">
        <v>605</v>
      </c>
      <c r="F334" s="1667"/>
      <c r="G334" s="1665"/>
      <c r="M334" s="294"/>
    </row>
    <row r="335" spans="1:13" s="278" customFormat="1" ht="24" customHeight="1" x14ac:dyDescent="0.2">
      <c r="A335" s="388" t="s">
        <v>127</v>
      </c>
      <c r="B335" s="637" t="s">
        <v>126</v>
      </c>
      <c r="C335" s="636" t="s">
        <v>125</v>
      </c>
      <c r="D335" s="855">
        <v>667</v>
      </c>
      <c r="E335" s="856">
        <v>470</v>
      </c>
      <c r="F335" s="533" t="s">
        <v>3</v>
      </c>
      <c r="G335" s="636" t="s">
        <v>124</v>
      </c>
      <c r="M335" s="294"/>
    </row>
    <row r="336" spans="1:13" s="278" customFormat="1" ht="12" customHeight="1" x14ac:dyDescent="0.2">
      <c r="A336" s="376" t="s">
        <v>123</v>
      </c>
      <c r="B336" s="535" t="s">
        <v>720</v>
      </c>
      <c r="C336" s="1665" t="s">
        <v>121</v>
      </c>
      <c r="D336" s="814">
        <v>1723</v>
      </c>
      <c r="E336" s="354">
        <v>1526</v>
      </c>
      <c r="F336" s="1667" t="s">
        <v>3</v>
      </c>
      <c r="G336" s="1665" t="s">
        <v>120</v>
      </c>
      <c r="M336" s="294"/>
    </row>
    <row r="337" spans="1:13" s="278" customFormat="1" ht="12" customHeight="1" x14ac:dyDescent="0.2">
      <c r="A337" s="376" t="s">
        <v>119</v>
      </c>
      <c r="B337" s="535" t="s">
        <v>118</v>
      </c>
      <c r="C337" s="1665"/>
      <c r="D337" s="814">
        <v>1723</v>
      </c>
      <c r="E337" s="354">
        <v>1526</v>
      </c>
      <c r="F337" s="1667"/>
      <c r="G337" s="1674"/>
      <c r="M337" s="294"/>
    </row>
    <row r="338" spans="1:13" s="278" customFormat="1" ht="12" customHeight="1" x14ac:dyDescent="0.2">
      <c r="A338" s="388" t="s">
        <v>117</v>
      </c>
      <c r="B338" s="637" t="s">
        <v>116</v>
      </c>
      <c r="C338" s="525" t="s">
        <v>115</v>
      </c>
      <c r="D338" s="855">
        <v>673</v>
      </c>
      <c r="E338" s="856">
        <v>460</v>
      </c>
      <c r="F338" s="533" t="s">
        <v>54</v>
      </c>
      <c r="G338" s="636" t="s">
        <v>114</v>
      </c>
      <c r="M338" s="294"/>
    </row>
    <row r="339" spans="1:13" s="278" customFormat="1" ht="12" customHeight="1" x14ac:dyDescent="0.2">
      <c r="A339" s="376" t="s">
        <v>113</v>
      </c>
      <c r="B339" s="535" t="s">
        <v>112</v>
      </c>
      <c r="C339" s="1665" t="s">
        <v>111</v>
      </c>
      <c r="D339" s="814">
        <v>1094</v>
      </c>
      <c r="E339" s="354">
        <v>851</v>
      </c>
      <c r="F339" s="1667" t="s">
        <v>54</v>
      </c>
      <c r="G339" s="1665" t="s">
        <v>110</v>
      </c>
      <c r="M339" s="294"/>
    </row>
    <row r="340" spans="1:13" s="278" customFormat="1" ht="12" customHeight="1" x14ac:dyDescent="0.2">
      <c r="A340" s="376" t="s">
        <v>109</v>
      </c>
      <c r="B340" s="535" t="s">
        <v>108</v>
      </c>
      <c r="C340" s="1665"/>
      <c r="D340" s="814">
        <v>756</v>
      </c>
      <c r="E340" s="354">
        <v>514</v>
      </c>
      <c r="F340" s="1667"/>
      <c r="G340" s="1665"/>
      <c r="M340" s="294"/>
    </row>
    <row r="341" spans="1:13" s="278" customFormat="1" ht="12" customHeight="1" x14ac:dyDescent="0.2">
      <c r="A341" s="376" t="s">
        <v>107</v>
      </c>
      <c r="B341" s="535" t="s">
        <v>106</v>
      </c>
      <c r="C341" s="1665"/>
      <c r="D341" s="814">
        <v>580</v>
      </c>
      <c r="E341" s="354">
        <v>338</v>
      </c>
      <c r="F341" s="1667"/>
      <c r="G341" s="1665"/>
      <c r="M341" s="294"/>
    </row>
    <row r="342" spans="1:13" s="278" customFormat="1" ht="12" customHeight="1" x14ac:dyDescent="0.2">
      <c r="A342" s="376" t="s">
        <v>105</v>
      </c>
      <c r="B342" s="535" t="s">
        <v>104</v>
      </c>
      <c r="C342" s="1665"/>
      <c r="D342" s="814">
        <v>577</v>
      </c>
      <c r="E342" s="354">
        <v>335</v>
      </c>
      <c r="F342" s="1667"/>
      <c r="G342" s="1665"/>
      <c r="M342" s="294"/>
    </row>
    <row r="343" spans="1:13" s="278" customFormat="1" ht="12" customHeight="1" x14ac:dyDescent="0.2">
      <c r="A343" s="528" t="s">
        <v>103</v>
      </c>
      <c r="B343" s="639" t="s">
        <v>719</v>
      </c>
      <c r="C343" s="1670" t="s">
        <v>101</v>
      </c>
      <c r="D343" s="852">
        <v>1336</v>
      </c>
      <c r="E343" s="794">
        <v>1106</v>
      </c>
      <c r="F343" s="1672" t="s">
        <v>54</v>
      </c>
      <c r="G343" s="1670" t="s">
        <v>100</v>
      </c>
      <c r="M343" s="294"/>
    </row>
    <row r="344" spans="1:13" s="278" customFormat="1" ht="12" customHeight="1" x14ac:dyDescent="0.2">
      <c r="A344" s="376" t="s">
        <v>99</v>
      </c>
      <c r="B344" s="535" t="s">
        <v>718</v>
      </c>
      <c r="C344" s="1665"/>
      <c r="D344" s="814">
        <v>908</v>
      </c>
      <c r="E344" s="354">
        <v>678</v>
      </c>
      <c r="F344" s="1667"/>
      <c r="G344" s="1665"/>
      <c r="M344" s="294"/>
    </row>
    <row r="345" spans="1:13" s="278" customFormat="1" ht="12" customHeight="1" x14ac:dyDescent="0.2">
      <c r="A345" s="376" t="s">
        <v>97</v>
      </c>
      <c r="B345" s="535" t="s">
        <v>717</v>
      </c>
      <c r="C345" s="1665"/>
      <c r="D345" s="814">
        <v>1313</v>
      </c>
      <c r="E345" s="354">
        <v>1084</v>
      </c>
      <c r="F345" s="1667"/>
      <c r="G345" s="1665"/>
      <c r="M345" s="294"/>
    </row>
    <row r="346" spans="1:13" s="278" customFormat="1" ht="12" customHeight="1" x14ac:dyDescent="0.2">
      <c r="A346" s="531" t="s">
        <v>95</v>
      </c>
      <c r="B346" s="638" t="s">
        <v>716</v>
      </c>
      <c r="C346" s="1671"/>
      <c r="D346" s="853">
        <v>941</v>
      </c>
      <c r="E346" s="854">
        <v>711</v>
      </c>
      <c r="F346" s="1673"/>
      <c r="G346" s="1671"/>
      <c r="M346" s="294"/>
    </row>
    <row r="347" spans="1:13" s="278" customFormat="1" ht="12" customHeight="1" x14ac:dyDescent="0.2">
      <c r="A347" s="376" t="s">
        <v>93</v>
      </c>
      <c r="B347" s="535" t="s">
        <v>92</v>
      </c>
      <c r="C347" s="1665" t="s">
        <v>91</v>
      </c>
      <c r="D347" s="814">
        <v>1018</v>
      </c>
      <c r="E347" s="354">
        <v>810</v>
      </c>
      <c r="F347" s="1667" t="s">
        <v>3</v>
      </c>
      <c r="G347" s="1665" t="s">
        <v>90</v>
      </c>
      <c r="M347" s="294"/>
    </row>
    <row r="348" spans="1:13" s="278" customFormat="1" ht="12" customHeight="1" x14ac:dyDescent="0.2">
      <c r="A348" s="376" t="s">
        <v>89</v>
      </c>
      <c r="B348" s="535" t="s">
        <v>88</v>
      </c>
      <c r="C348" s="1665"/>
      <c r="D348" s="814">
        <v>690</v>
      </c>
      <c r="E348" s="354">
        <v>482</v>
      </c>
      <c r="F348" s="1667"/>
      <c r="G348" s="1674"/>
      <c r="M348" s="294"/>
    </row>
    <row r="349" spans="1:13" s="278" customFormat="1" ht="12" customHeight="1" x14ac:dyDescent="0.2">
      <c r="A349" s="388" t="s">
        <v>87</v>
      </c>
      <c r="B349" s="637" t="s">
        <v>86</v>
      </c>
      <c r="C349" s="525" t="s">
        <v>85</v>
      </c>
      <c r="D349" s="855">
        <v>767</v>
      </c>
      <c r="E349" s="856">
        <v>547</v>
      </c>
      <c r="F349" s="533" t="s">
        <v>3</v>
      </c>
      <c r="G349" s="636" t="s">
        <v>84</v>
      </c>
      <c r="M349" s="294"/>
    </row>
    <row r="350" spans="1:13" s="278" customFormat="1" ht="12" customHeight="1" x14ac:dyDescent="0.2">
      <c r="A350" s="376" t="s">
        <v>83</v>
      </c>
      <c r="B350" s="535" t="s">
        <v>715</v>
      </c>
      <c r="C350" s="1665" t="s">
        <v>81</v>
      </c>
      <c r="D350" s="814">
        <v>654</v>
      </c>
      <c r="E350" s="354">
        <v>445</v>
      </c>
      <c r="F350" s="1667" t="s">
        <v>3</v>
      </c>
      <c r="G350" s="1665" t="s">
        <v>80</v>
      </c>
      <c r="M350" s="294"/>
    </row>
    <row r="351" spans="1:13" s="278" customFormat="1" ht="12" customHeight="1" x14ac:dyDescent="0.2">
      <c r="A351" s="376" t="s">
        <v>79</v>
      </c>
      <c r="B351" s="535" t="s">
        <v>714</v>
      </c>
      <c r="C351" s="1665"/>
      <c r="D351" s="814">
        <v>366</v>
      </c>
      <c r="E351" s="354">
        <v>157</v>
      </c>
      <c r="F351" s="1667"/>
      <c r="G351" s="1674"/>
      <c r="M351" s="294"/>
    </row>
    <row r="352" spans="1:13" s="278" customFormat="1" ht="22.5" x14ac:dyDescent="0.2">
      <c r="A352" s="388" t="s">
        <v>77</v>
      </c>
      <c r="B352" s="637" t="s">
        <v>713</v>
      </c>
      <c r="C352" s="636" t="s">
        <v>75</v>
      </c>
      <c r="D352" s="855">
        <v>732</v>
      </c>
      <c r="E352" s="856">
        <v>519</v>
      </c>
      <c r="F352" s="533" t="s">
        <v>3</v>
      </c>
      <c r="G352" s="636" t="s">
        <v>74</v>
      </c>
      <c r="M352" s="294"/>
    </row>
    <row r="353" spans="1:13" s="278" customFormat="1" ht="22.5" x14ac:dyDescent="0.2">
      <c r="A353" s="376" t="s">
        <v>73</v>
      </c>
      <c r="B353" s="375" t="s">
        <v>712</v>
      </c>
      <c r="C353" s="690" t="s">
        <v>71</v>
      </c>
      <c r="D353" s="855">
        <v>1119</v>
      </c>
      <c r="E353" s="856">
        <v>922</v>
      </c>
      <c r="F353" s="691" t="s">
        <v>3</v>
      </c>
      <c r="G353" s="690" t="s">
        <v>70</v>
      </c>
      <c r="M353" s="294"/>
    </row>
    <row r="354" spans="1:13" s="278" customFormat="1" ht="18" customHeight="1" x14ac:dyDescent="0.2">
      <c r="A354" s="528" t="s">
        <v>69</v>
      </c>
      <c r="B354" s="635" t="s">
        <v>711</v>
      </c>
      <c r="C354" s="1670" t="s">
        <v>67</v>
      </c>
      <c r="D354" s="814">
        <v>1897</v>
      </c>
      <c r="E354" s="354">
        <v>1685</v>
      </c>
      <c r="F354" s="1672" t="s">
        <v>3</v>
      </c>
      <c r="G354" s="1670" t="s">
        <v>66</v>
      </c>
      <c r="M354" s="294"/>
    </row>
    <row r="355" spans="1:13" s="278" customFormat="1" ht="18" customHeight="1" x14ac:dyDescent="0.2">
      <c r="A355" s="531" t="s">
        <v>65</v>
      </c>
      <c r="B355" s="634" t="s">
        <v>710</v>
      </c>
      <c r="C355" s="1671"/>
      <c r="D355" s="814">
        <v>826</v>
      </c>
      <c r="E355" s="354">
        <v>613</v>
      </c>
      <c r="F355" s="1673"/>
      <c r="G355" s="1671"/>
      <c r="M355" s="294"/>
    </row>
    <row r="356" spans="1:13" s="278" customFormat="1" ht="12" customHeight="1" x14ac:dyDescent="0.2">
      <c r="A356" s="376" t="s">
        <v>63</v>
      </c>
      <c r="B356" s="375" t="s">
        <v>709</v>
      </c>
      <c r="C356" s="1665" t="s">
        <v>61</v>
      </c>
      <c r="D356" s="852">
        <v>885</v>
      </c>
      <c r="E356" s="794">
        <v>643</v>
      </c>
      <c r="F356" s="1667" t="s">
        <v>3</v>
      </c>
      <c r="G356" s="1665" t="s">
        <v>60</v>
      </c>
      <c r="M356" s="294"/>
    </row>
    <row r="357" spans="1:13" s="278" customFormat="1" ht="12" customHeight="1" x14ac:dyDescent="0.2">
      <c r="A357" s="376" t="s">
        <v>59</v>
      </c>
      <c r="B357" s="375" t="s">
        <v>58</v>
      </c>
      <c r="C357" s="1665"/>
      <c r="D357" s="853">
        <v>617</v>
      </c>
      <c r="E357" s="854">
        <v>375</v>
      </c>
      <c r="F357" s="1667"/>
      <c r="G357" s="1665"/>
      <c r="M357" s="294"/>
    </row>
    <row r="358" spans="1:13" s="278" customFormat="1" ht="12" customHeight="1" x14ac:dyDescent="0.2">
      <c r="A358" s="388" t="s">
        <v>57</v>
      </c>
      <c r="B358" s="857" t="s">
        <v>56</v>
      </c>
      <c r="C358" s="636" t="s">
        <v>55</v>
      </c>
      <c r="D358" s="814">
        <v>1692</v>
      </c>
      <c r="E358" s="354">
        <v>1450</v>
      </c>
      <c r="F358" s="533" t="s">
        <v>54</v>
      </c>
      <c r="G358" s="636" t="s">
        <v>53</v>
      </c>
      <c r="M358" s="294"/>
    </row>
    <row r="359" spans="1:13" s="278" customFormat="1" ht="12" customHeight="1" x14ac:dyDescent="0.2">
      <c r="A359" s="376" t="s">
        <v>52</v>
      </c>
      <c r="B359" s="375" t="s">
        <v>708</v>
      </c>
      <c r="C359" s="1665" t="s">
        <v>50</v>
      </c>
      <c r="D359" s="852">
        <v>1230</v>
      </c>
      <c r="E359" s="794">
        <v>1022</v>
      </c>
      <c r="F359" s="1667" t="s">
        <v>3</v>
      </c>
      <c r="G359" s="1665" t="s">
        <v>49</v>
      </c>
      <c r="M359" s="294"/>
    </row>
    <row r="360" spans="1:13" s="278" customFormat="1" ht="12" customHeight="1" x14ac:dyDescent="0.2">
      <c r="A360" s="376" t="s">
        <v>48</v>
      </c>
      <c r="B360" s="375" t="s">
        <v>707</v>
      </c>
      <c r="C360" s="1665"/>
      <c r="D360" s="853">
        <v>808</v>
      </c>
      <c r="E360" s="854">
        <v>600</v>
      </c>
      <c r="F360" s="1667"/>
      <c r="G360" s="1665"/>
      <c r="M360" s="294"/>
    </row>
    <row r="361" spans="1:13" s="278" customFormat="1" ht="12" customHeight="1" x14ac:dyDescent="0.2">
      <c r="A361" s="528" t="s">
        <v>46</v>
      </c>
      <c r="B361" s="635" t="s">
        <v>45</v>
      </c>
      <c r="C361" s="1670" t="s">
        <v>44</v>
      </c>
      <c r="D361" s="814">
        <v>2828</v>
      </c>
      <c r="E361" s="354">
        <v>2586</v>
      </c>
      <c r="F361" s="1672" t="s">
        <v>3</v>
      </c>
      <c r="G361" s="1670" t="s">
        <v>43</v>
      </c>
      <c r="M361" s="294"/>
    </row>
    <row r="362" spans="1:13" s="278" customFormat="1" ht="12" customHeight="1" x14ac:dyDescent="0.2">
      <c r="A362" s="376" t="s">
        <v>42</v>
      </c>
      <c r="B362" s="375" t="s">
        <v>41</v>
      </c>
      <c r="C362" s="1665"/>
      <c r="D362" s="814">
        <v>2050</v>
      </c>
      <c r="E362" s="354">
        <v>1807</v>
      </c>
      <c r="F362" s="1667"/>
      <c r="G362" s="1665"/>
      <c r="M362" s="294"/>
    </row>
    <row r="363" spans="1:13" s="278" customFormat="1" ht="12" customHeight="1" x14ac:dyDescent="0.2">
      <c r="A363" s="376" t="s">
        <v>40</v>
      </c>
      <c r="B363" s="375" t="s">
        <v>39</v>
      </c>
      <c r="C363" s="1665"/>
      <c r="D363" s="814">
        <v>2171</v>
      </c>
      <c r="E363" s="354">
        <v>1929</v>
      </c>
      <c r="F363" s="1667"/>
      <c r="G363" s="1665"/>
      <c r="M363" s="294"/>
    </row>
    <row r="364" spans="1:13" s="278" customFormat="1" ht="12" customHeight="1" x14ac:dyDescent="0.2">
      <c r="A364" s="376" t="s">
        <v>38</v>
      </c>
      <c r="B364" s="375" t="s">
        <v>37</v>
      </c>
      <c r="C364" s="1665"/>
      <c r="D364" s="814">
        <v>1055</v>
      </c>
      <c r="E364" s="354">
        <v>813</v>
      </c>
      <c r="F364" s="1667"/>
      <c r="G364" s="1665"/>
      <c r="M364" s="294"/>
    </row>
    <row r="365" spans="1:13" s="278" customFormat="1" ht="12" customHeight="1" x14ac:dyDescent="0.2">
      <c r="A365" s="376" t="s">
        <v>36</v>
      </c>
      <c r="B365" s="375" t="s">
        <v>35</v>
      </c>
      <c r="C365" s="1665"/>
      <c r="D365" s="814">
        <v>2072</v>
      </c>
      <c r="E365" s="354">
        <v>1830</v>
      </c>
      <c r="F365" s="1667"/>
      <c r="G365" s="1665"/>
      <c r="M365" s="294"/>
    </row>
    <row r="366" spans="1:13" s="278" customFormat="1" ht="12" customHeight="1" x14ac:dyDescent="0.2">
      <c r="A366" s="531" t="s">
        <v>34</v>
      </c>
      <c r="B366" s="634" t="s">
        <v>33</v>
      </c>
      <c r="C366" s="1671"/>
      <c r="D366" s="814">
        <v>1366</v>
      </c>
      <c r="E366" s="354">
        <v>1124</v>
      </c>
      <c r="F366" s="1673"/>
      <c r="G366" s="1671"/>
      <c r="M366" s="294"/>
    </row>
    <row r="367" spans="1:13" s="278" customFormat="1" ht="12" customHeight="1" x14ac:dyDescent="0.2">
      <c r="A367" s="376" t="s">
        <v>32</v>
      </c>
      <c r="B367" s="375" t="s">
        <v>706</v>
      </c>
      <c r="C367" s="1665" t="s">
        <v>30</v>
      </c>
      <c r="D367" s="852" t="s">
        <v>29</v>
      </c>
      <c r="E367" s="794">
        <v>684</v>
      </c>
      <c r="F367" s="1667" t="s">
        <v>3</v>
      </c>
      <c r="G367" s="1665" t="s">
        <v>28</v>
      </c>
      <c r="M367" s="294"/>
    </row>
    <row r="368" spans="1:13" s="278" customFormat="1" ht="12" customHeight="1" thickBot="1" x14ac:dyDescent="0.25">
      <c r="A368" s="373" t="s">
        <v>27</v>
      </c>
      <c r="B368" s="372" t="s">
        <v>705</v>
      </c>
      <c r="C368" s="1666"/>
      <c r="D368" s="816">
        <v>906</v>
      </c>
      <c r="E368" s="353">
        <v>684</v>
      </c>
      <c r="F368" s="1668"/>
      <c r="G368" s="1666"/>
      <c r="M368" s="294"/>
    </row>
    <row r="369" spans="1:16" s="278" customFormat="1" ht="11.25" x14ac:dyDescent="0.2">
      <c r="A369" s="731"/>
      <c r="B369" s="294"/>
      <c r="C369" s="364"/>
      <c r="D369" s="363"/>
      <c r="E369" s="294"/>
      <c r="H369" s="294"/>
      <c r="M369" s="294"/>
    </row>
    <row r="370" spans="1:16" s="278" customFormat="1" ht="11.25" x14ac:dyDescent="0.2">
      <c r="A370" s="1669" t="s">
        <v>25</v>
      </c>
      <c r="B370" s="1669"/>
      <c r="C370" s="1669"/>
      <c r="D370" s="1669"/>
      <c r="E370" s="1669"/>
      <c r="F370" s="1669"/>
      <c r="G370" s="1669"/>
      <c r="H370" s="294"/>
      <c r="M370" s="294"/>
    </row>
    <row r="371" spans="1:16" s="278" customFormat="1" ht="12" thickBot="1" x14ac:dyDescent="0.25">
      <c r="A371" s="309"/>
      <c r="B371" s="327"/>
      <c r="C371" s="858"/>
      <c r="D371" s="859"/>
      <c r="E371" s="327"/>
      <c r="F371" s="328"/>
      <c r="G371" s="328"/>
      <c r="H371" s="327"/>
      <c r="M371" s="294"/>
    </row>
    <row r="372" spans="1:16" s="278" customFormat="1" x14ac:dyDescent="0.2">
      <c r="A372" s="759"/>
      <c r="B372" s="301"/>
      <c r="C372" s="302"/>
      <c r="D372" s="759"/>
      <c r="E372" s="760"/>
      <c r="F372" s="301"/>
      <c r="G372" s="301"/>
      <c r="H372" s="294"/>
      <c r="M372" s="294"/>
    </row>
    <row r="373" spans="1:16" s="278" customFormat="1" ht="11.25" x14ac:dyDescent="0.2">
      <c r="A373" s="305">
        <v>17</v>
      </c>
      <c r="B373" s="304" t="s">
        <v>24</v>
      </c>
      <c r="C373" s="294"/>
      <c r="D373" s="301"/>
      <c r="E373" s="302"/>
      <c r="H373" s="306" t="s">
        <v>13</v>
      </c>
      <c r="M373" s="294"/>
    </row>
    <row r="374" spans="1:16" s="278" customFormat="1" ht="11.25" x14ac:dyDescent="0.2">
      <c r="A374" s="305"/>
      <c r="B374" s="304"/>
      <c r="C374" s="303"/>
      <c r="D374" s="301"/>
      <c r="E374" s="302"/>
      <c r="F374" s="301"/>
      <c r="G374" s="301"/>
      <c r="H374" s="294"/>
      <c r="M374" s="294"/>
    </row>
    <row r="375" spans="1:16" s="294" customFormat="1" ht="11.25" customHeight="1" x14ac:dyDescent="0.2">
      <c r="A375" s="1663" t="s">
        <v>23</v>
      </c>
      <c r="B375" s="1663"/>
      <c r="C375" s="1663"/>
      <c r="D375" s="1663"/>
      <c r="E375" s="1663"/>
      <c r="F375" s="1663"/>
      <c r="G375" s="1663"/>
      <c r="J375" s="278"/>
      <c r="K375" s="278"/>
      <c r="L375" s="278"/>
      <c r="N375" s="278"/>
      <c r="O375" s="278"/>
      <c r="P375" s="278"/>
    </row>
    <row r="376" spans="1:16" s="294" customFormat="1" ht="22.5" customHeight="1" x14ac:dyDescent="0.2">
      <c r="A376" s="1663" t="s">
        <v>22</v>
      </c>
      <c r="B376" s="1663"/>
      <c r="C376" s="1663"/>
      <c r="D376" s="1663"/>
      <c r="E376" s="1663"/>
      <c r="F376" s="1663"/>
      <c r="G376" s="1663"/>
      <c r="J376" s="278"/>
      <c r="K376" s="278"/>
      <c r="L376" s="278"/>
      <c r="N376" s="278"/>
      <c r="O376" s="278"/>
      <c r="P376" s="278"/>
    </row>
    <row r="377" spans="1:16" s="294" customFormat="1" ht="12.75" customHeight="1" x14ac:dyDescent="0.2">
      <c r="A377" s="1663" t="s">
        <v>21</v>
      </c>
      <c r="B377" s="1663"/>
      <c r="C377" s="1663"/>
      <c r="D377" s="1663"/>
      <c r="E377" s="1663"/>
      <c r="F377" s="1663"/>
      <c r="G377" s="1663"/>
      <c r="J377" s="278"/>
      <c r="K377" s="278"/>
      <c r="L377" s="278"/>
      <c r="N377" s="278"/>
      <c r="O377" s="278"/>
      <c r="P377" s="278"/>
    </row>
    <row r="378" spans="1:16" s="278" customFormat="1" ht="13.5" customHeight="1" thickBot="1" x14ac:dyDescent="0.25">
      <c r="A378" s="301"/>
      <c r="B378" s="301"/>
      <c r="C378" s="1664"/>
      <c r="D378" s="1664"/>
      <c r="E378" s="294"/>
      <c r="M378" s="294"/>
    </row>
    <row r="379" spans="1:16" s="278" customFormat="1" ht="45.75" thickBot="1" x14ac:dyDescent="0.25">
      <c r="A379" s="291" t="s">
        <v>20</v>
      </c>
      <c r="B379" s="380" t="s">
        <v>19</v>
      </c>
      <c r="C379" s="291" t="s">
        <v>1133</v>
      </c>
      <c r="D379" s="538" t="s">
        <v>1134</v>
      </c>
      <c r="E379" s="294"/>
      <c r="M379" s="294"/>
    </row>
    <row r="380" spans="1:16" s="278" customFormat="1" ht="13.5" thickBot="1" x14ac:dyDescent="0.25">
      <c r="A380" s="316">
        <v>329</v>
      </c>
      <c r="B380" s="860" t="s">
        <v>18</v>
      </c>
      <c r="C380" s="861">
        <v>317</v>
      </c>
      <c r="D380" s="862">
        <v>317</v>
      </c>
      <c r="E380" s="294"/>
      <c r="G380" s="863"/>
      <c r="H380" s="863"/>
      <c r="I380" s="864"/>
      <c r="J380" s="863"/>
      <c r="K380" s="863"/>
      <c r="L380" s="863"/>
      <c r="M380" s="294"/>
    </row>
    <row r="381" spans="1:16" s="278" customFormat="1" ht="13.5" thickBot="1" x14ac:dyDescent="0.25">
      <c r="A381" s="299"/>
      <c r="B381" s="299"/>
      <c r="C381" s="723"/>
      <c r="D381" s="363"/>
      <c r="E381" s="294"/>
      <c r="G381" s="863"/>
      <c r="H381" s="863"/>
      <c r="I381" s="864"/>
      <c r="J381" s="863"/>
      <c r="K381" s="863"/>
      <c r="L381" s="863"/>
      <c r="M381" s="294"/>
    </row>
    <row r="382" spans="1:16" s="278" customFormat="1" ht="13.5" thickBot="1" x14ac:dyDescent="0.25">
      <c r="A382" s="326"/>
      <c r="B382" s="724" t="s">
        <v>17</v>
      </c>
      <c r="C382" s="320" t="s">
        <v>16</v>
      </c>
      <c r="D382" s="301"/>
      <c r="E382" s="294"/>
      <c r="G382" s="863"/>
      <c r="H382" s="863"/>
      <c r="I382" s="864"/>
      <c r="J382" s="863"/>
      <c r="K382" s="863"/>
      <c r="L382" s="863"/>
      <c r="M382" s="294"/>
    </row>
    <row r="383" spans="1:16" s="278" customFormat="1" ht="13.5" thickBot="1" x14ac:dyDescent="0.25">
      <c r="A383" s="731"/>
      <c r="B383" s="865" t="s">
        <v>15</v>
      </c>
      <c r="C383" s="866">
        <v>101</v>
      </c>
      <c r="D383" s="301"/>
      <c r="E383" s="294"/>
      <c r="G383" s="863"/>
      <c r="H383" s="863"/>
      <c r="I383" s="864"/>
      <c r="J383" s="863"/>
      <c r="K383" s="863"/>
      <c r="L383" s="863"/>
      <c r="M383" s="294"/>
    </row>
    <row r="384" spans="1:16" s="278" customFormat="1" ht="13.5" thickBot="1" x14ac:dyDescent="0.25">
      <c r="A384" s="867"/>
      <c r="B384" s="327"/>
      <c r="C384" s="858"/>
      <c r="D384" s="859"/>
      <c r="E384" s="327"/>
      <c r="F384" s="328"/>
      <c r="G384" s="328"/>
      <c r="H384" s="327"/>
      <c r="J384" s="863"/>
      <c r="K384" s="863"/>
      <c r="L384" s="863"/>
      <c r="M384" s="294"/>
      <c r="N384" s="863"/>
      <c r="O384" s="863"/>
      <c r="P384" s="863"/>
    </row>
    <row r="385" spans="1:13" s="870" customFormat="1" x14ac:dyDescent="0.2">
      <c r="A385" s="868"/>
      <c r="B385" s="869"/>
      <c r="C385" s="869"/>
      <c r="I385" s="871"/>
      <c r="M385" s="294"/>
    </row>
  </sheetData>
  <mergeCells count="176">
    <mergeCell ref="F3:G3"/>
    <mergeCell ref="F4:G4"/>
    <mergeCell ref="A24:G24"/>
    <mergeCell ref="A25:G25"/>
    <mergeCell ref="A26:G26"/>
    <mergeCell ref="A27:G27"/>
    <mergeCell ref="A50:G50"/>
    <mergeCell ref="A77:G77"/>
    <mergeCell ref="A78:G78"/>
    <mergeCell ref="A79:G79"/>
    <mergeCell ref="A80:G80"/>
    <mergeCell ref="A81:G81"/>
    <mergeCell ref="A28:G28"/>
    <mergeCell ref="A29:G29"/>
    <mergeCell ref="E37:E40"/>
    <mergeCell ref="A47:G47"/>
    <mergeCell ref="A48:G48"/>
    <mergeCell ref="A49:G49"/>
    <mergeCell ref="G82:H82"/>
    <mergeCell ref="C84:C93"/>
    <mergeCell ref="D84:D86"/>
    <mergeCell ref="G84:G86"/>
    <mergeCell ref="H84:H86"/>
    <mergeCell ref="D87:D89"/>
    <mergeCell ref="G87:G89"/>
    <mergeCell ref="H87:H89"/>
    <mergeCell ref="D90:D91"/>
    <mergeCell ref="G90:G91"/>
    <mergeCell ref="C98:C101"/>
    <mergeCell ref="D98:D99"/>
    <mergeCell ref="G98:G99"/>
    <mergeCell ref="H98:H99"/>
    <mergeCell ref="D100:D101"/>
    <mergeCell ref="G100:G101"/>
    <mergeCell ref="H100:H101"/>
    <mergeCell ref="H90:H91"/>
    <mergeCell ref="D92:D93"/>
    <mergeCell ref="G92:G93"/>
    <mergeCell ref="H92:H93"/>
    <mergeCell ref="C95:C97"/>
    <mergeCell ref="D95:D96"/>
    <mergeCell ref="G95:G96"/>
    <mergeCell ref="H95:H96"/>
    <mergeCell ref="C102:C106"/>
    <mergeCell ref="D103:D105"/>
    <mergeCell ref="G103:G105"/>
    <mergeCell ref="H103:H105"/>
    <mergeCell ref="C107:C114"/>
    <mergeCell ref="D107:D109"/>
    <mergeCell ref="G107:G109"/>
    <mergeCell ref="H107:H109"/>
    <mergeCell ref="D110:D111"/>
    <mergeCell ref="G110:G111"/>
    <mergeCell ref="A123:H123"/>
    <mergeCell ref="A124:H124"/>
    <mergeCell ref="A125:H125"/>
    <mergeCell ref="A126:H126"/>
    <mergeCell ref="E128:E135"/>
    <mergeCell ref="F128:F135"/>
    <mergeCell ref="H110:H111"/>
    <mergeCell ref="D112:D114"/>
    <mergeCell ref="G112:G114"/>
    <mergeCell ref="H112:H114"/>
    <mergeCell ref="A116:G116"/>
    <mergeCell ref="A117:G117"/>
    <mergeCell ref="A177:G177"/>
    <mergeCell ref="A178:G178"/>
    <mergeCell ref="A179:G179"/>
    <mergeCell ref="A180:G180"/>
    <mergeCell ref="A181:G181"/>
    <mergeCell ref="E187:E205"/>
    <mergeCell ref="A140:C140"/>
    <mergeCell ref="A141:D141"/>
    <mergeCell ref="A153:H153"/>
    <mergeCell ref="A154:H154"/>
    <mergeCell ref="A155:H155"/>
    <mergeCell ref="E157:E172"/>
    <mergeCell ref="F157:F172"/>
    <mergeCell ref="C217:C226"/>
    <mergeCell ref="E217:E226"/>
    <mergeCell ref="F217:F226"/>
    <mergeCell ref="C228:C229"/>
    <mergeCell ref="E228:E229"/>
    <mergeCell ref="F228:F229"/>
    <mergeCell ref="A210:G210"/>
    <mergeCell ref="A211:G211"/>
    <mergeCell ref="A212:G212"/>
    <mergeCell ref="A213:G213"/>
    <mergeCell ref="A214:G214"/>
    <mergeCell ref="E215:F215"/>
    <mergeCell ref="C236:C238"/>
    <mergeCell ref="E236:E238"/>
    <mergeCell ref="F236:F238"/>
    <mergeCell ref="A243:G243"/>
    <mergeCell ref="A244:G244"/>
    <mergeCell ref="A245:G245"/>
    <mergeCell ref="C230:C231"/>
    <mergeCell ref="E230:E231"/>
    <mergeCell ref="F230:F231"/>
    <mergeCell ref="C232:C234"/>
    <mergeCell ref="E233:E234"/>
    <mergeCell ref="F233:F234"/>
    <mergeCell ref="A269:G269"/>
    <mergeCell ref="A277:G277"/>
    <mergeCell ref="A278:G278"/>
    <mergeCell ref="C280:D280"/>
    <mergeCell ref="A287:C287"/>
    <mergeCell ref="A288:F288"/>
    <mergeCell ref="A246:G246"/>
    <mergeCell ref="A247:G247"/>
    <mergeCell ref="A256:G256"/>
    <mergeCell ref="A257:G257"/>
    <mergeCell ref="A258:G258"/>
    <mergeCell ref="A268:G268"/>
    <mergeCell ref="E312:F312"/>
    <mergeCell ref="E314:E315"/>
    <mergeCell ref="F314:F315"/>
    <mergeCell ref="E316:E317"/>
    <mergeCell ref="F316:F317"/>
    <mergeCell ref="A322:G322"/>
    <mergeCell ref="A296:H296"/>
    <mergeCell ref="D299:E299"/>
    <mergeCell ref="E303:F303"/>
    <mergeCell ref="E305:E306"/>
    <mergeCell ref="F305:F306"/>
    <mergeCell ref="A311:G311"/>
    <mergeCell ref="C329:C330"/>
    <mergeCell ref="F329:F330"/>
    <mergeCell ref="G329:G330"/>
    <mergeCell ref="C331:C332"/>
    <mergeCell ref="F331:F332"/>
    <mergeCell ref="G331:G332"/>
    <mergeCell ref="A323:G323"/>
    <mergeCell ref="A324:G324"/>
    <mergeCell ref="A325:G325"/>
    <mergeCell ref="A326:G326"/>
    <mergeCell ref="C327:D327"/>
    <mergeCell ref="F327:G327"/>
    <mergeCell ref="C339:C342"/>
    <mergeCell ref="F339:F342"/>
    <mergeCell ref="G339:G342"/>
    <mergeCell ref="C343:C346"/>
    <mergeCell ref="F343:F346"/>
    <mergeCell ref="G343:G346"/>
    <mergeCell ref="C333:C334"/>
    <mergeCell ref="F333:F334"/>
    <mergeCell ref="G333:G334"/>
    <mergeCell ref="C336:C337"/>
    <mergeCell ref="F336:F337"/>
    <mergeCell ref="G336:G337"/>
    <mergeCell ref="C354:C355"/>
    <mergeCell ref="F354:F355"/>
    <mergeCell ref="G354:G355"/>
    <mergeCell ref="C356:C357"/>
    <mergeCell ref="F356:F357"/>
    <mergeCell ref="G356:G357"/>
    <mergeCell ref="C347:C348"/>
    <mergeCell ref="F347:F348"/>
    <mergeCell ref="G347:G348"/>
    <mergeCell ref="C350:C351"/>
    <mergeCell ref="F350:F351"/>
    <mergeCell ref="G350:G351"/>
    <mergeCell ref="A377:G377"/>
    <mergeCell ref="C378:D378"/>
    <mergeCell ref="C367:C368"/>
    <mergeCell ref="F367:F368"/>
    <mergeCell ref="G367:G368"/>
    <mergeCell ref="A370:G370"/>
    <mergeCell ref="A375:G375"/>
    <mergeCell ref="A376:G376"/>
    <mergeCell ref="C359:C360"/>
    <mergeCell ref="F359:F360"/>
    <mergeCell ref="G359:G360"/>
    <mergeCell ref="C361:C366"/>
    <mergeCell ref="F361:F366"/>
    <mergeCell ref="G361:G366"/>
  </mergeCells>
  <hyperlinks>
    <hyperlink ref="B18" location="'07. BPTs'!A371" display="Same day emergency care"/>
    <hyperlink ref="B19" location="'07. BPTs'!A384" display="Transient ischaemic attack"/>
    <hyperlink ref="B9" location="'07. BPTs'!A206" display="Fragility hip fracture"/>
    <hyperlink ref="B3" location="'07. BPTs'!A41" display="Acute stroke care"/>
    <hyperlink ref="B4" location="'07. BPTs'!A73" display="Adult renal dialysis"/>
    <hyperlink ref="B5" location="'07. BPTs'!A119" display="Daycases"/>
    <hyperlink ref="B10" location="'07. BPTs'!A239" display="Interventional radiology"/>
    <hyperlink ref="B12" location="'07. BPTs'!A264" display="Outpatient procedures"/>
    <hyperlink ref="B6" location="'07. BPTs'!A136" display="Diabetic ketoacidosis and hypoglycaemia"/>
    <hyperlink ref="B8" location="'07. BPTs'!A173" display="Endoscopy procedures"/>
    <hyperlink ref="B14" location="'07. BPTs'!A283" display="Paediatric epilepsy"/>
    <hyperlink ref="B15" location="'07. BPTs'!A292" display="Parkinson's disease"/>
    <hyperlink ref="B16" location="'07. BPTs'!A307" display="Pleural effusion"/>
    <hyperlink ref="B11" location="'07. BPTs'!A252" display="Major trauma"/>
    <hyperlink ref="H22" location="'07. BPTs'!A1" display="Return to top"/>
    <hyperlink ref="B7" location="'07. BPTs'!A149" display="Early inflammatory arthritis"/>
    <hyperlink ref="B17" location="'07. BPTs'!A318" display="Primary total hip and knee replacements"/>
    <hyperlink ref="B13" location="'07. BPTs'!A273" display="Paediatric diabetes year of care"/>
    <hyperlink ref="H43" location="'07. BPTs'!A1" display="Return to top"/>
    <hyperlink ref="H75" location="'07. BPTs'!A1" display="Return to top"/>
    <hyperlink ref="H121" location="'07. BPTs'!A1" display="Return to top"/>
    <hyperlink ref="H138" location="'07. BPTs'!A1" display="Return to top"/>
    <hyperlink ref="H151" location="'07. BPTs'!A1" display="Return to top"/>
    <hyperlink ref="H175" location="'07. BPTs'!A1" display="Return to top"/>
    <hyperlink ref="H208" location="'07. BPTs'!A1" display="Return to top"/>
    <hyperlink ref="H241" location="'07. BPTs'!A1" display="Return to top"/>
    <hyperlink ref="H254" location="'07. BPTs'!A1" display="Return to top"/>
    <hyperlink ref="H266" location="'07. BPTs'!A1" display="Return to top"/>
    <hyperlink ref="H275" location="'07. BPTs'!A1" display="Return to top"/>
    <hyperlink ref="H285" location="'07. BPTs'!A1" display="Return to top"/>
    <hyperlink ref="H294" location="'07. BPTs'!A1" display="Return to top"/>
    <hyperlink ref="H309" location="'07. BPTs'!A1" display="Return to top"/>
    <hyperlink ref="H320" location="'07. BPTs'!A1" display="Return to top"/>
    <hyperlink ref="H373" location="'07. BPTs'!A1" display="Return to top"/>
  </hyperlinks>
  <pageMargins left="0.74803149606299213" right="0.74803149606299213" top="0.98425196850393704" bottom="0.98425196850393704" header="0.51181102362204722" footer="0.51181102362204722"/>
  <pageSetup paperSize="9" scale="51" fitToHeight="0" orientation="landscape" r:id="rId1"/>
  <headerFooter alignWithMargins="0">
    <oddFooter>&amp;R&amp;P of &amp;N</oddFooter>
  </headerFooter>
  <rowBreaks count="10" manualBreakCount="10">
    <brk id="41" max="7" man="1"/>
    <brk id="73" max="7" man="1"/>
    <brk id="106" max="7" man="1"/>
    <brk id="149" max="7" man="1"/>
    <brk id="173" max="7" man="1"/>
    <brk id="206" max="7" man="1"/>
    <brk id="252" max="7" man="1"/>
    <brk id="283" max="7" man="1"/>
    <brk id="318" max="7" man="1"/>
    <brk id="360" max="7"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J62"/>
  <sheetViews>
    <sheetView workbookViewId="0"/>
  </sheetViews>
  <sheetFormatPr defaultRowHeight="12.75" x14ac:dyDescent="0.2"/>
  <cols>
    <col min="1" max="2" width="15.7109375" customWidth="1"/>
    <col min="3" max="3" width="15.85546875" customWidth="1"/>
    <col min="4" max="4" width="13.85546875" customWidth="1"/>
    <col min="5" max="5" width="13.28515625" customWidth="1"/>
    <col min="6" max="6" width="16.7109375" customWidth="1"/>
    <col min="7" max="7" width="14.28515625" customWidth="1"/>
    <col min="8" max="8" width="14.42578125" customWidth="1"/>
    <col min="9" max="9" width="13.85546875" customWidth="1"/>
    <col min="10" max="10" width="14.28515625" customWidth="1"/>
  </cols>
  <sheetData>
    <row r="1" spans="1:10" ht="33" customHeight="1" thickBot="1" x14ac:dyDescent="0.25">
      <c r="C1" s="1731" t="s">
        <v>2909</v>
      </c>
      <c r="D1" s="1731"/>
      <c r="E1" s="1731"/>
      <c r="F1" s="1731"/>
      <c r="G1" s="1731" t="s">
        <v>2907</v>
      </c>
      <c r="H1" s="1731"/>
      <c r="I1" s="1731"/>
      <c r="J1" s="1731"/>
    </row>
    <row r="2" spans="1:10" ht="57" thickBot="1" x14ac:dyDescent="0.25">
      <c r="A2" s="651" t="s">
        <v>20</v>
      </c>
      <c r="B2" s="649" t="s">
        <v>19</v>
      </c>
      <c r="C2" s="651" t="s">
        <v>1107</v>
      </c>
      <c r="D2" s="650" t="s">
        <v>1106</v>
      </c>
      <c r="E2" s="650" t="s">
        <v>2910</v>
      </c>
      <c r="F2" s="649" t="s">
        <v>2911</v>
      </c>
      <c r="G2" s="651" t="s">
        <v>2912</v>
      </c>
      <c r="H2" s="650" t="s">
        <v>2913</v>
      </c>
      <c r="I2" s="650" t="s">
        <v>2914</v>
      </c>
      <c r="J2" s="649" t="s">
        <v>2915</v>
      </c>
    </row>
    <row r="3" spans="1:10" x14ac:dyDescent="0.2">
      <c r="A3" s="877">
        <v>100</v>
      </c>
      <c r="B3" s="878" t="s">
        <v>436</v>
      </c>
      <c r="C3" s="879">
        <v>137.65403054037597</v>
      </c>
      <c r="D3" s="880">
        <v>171.32716248991088</v>
      </c>
      <c r="E3" s="880">
        <v>84.299600346291157</v>
      </c>
      <c r="F3" s="878">
        <v>130.35318110510772</v>
      </c>
      <c r="G3" s="879">
        <v>657468</v>
      </c>
      <c r="H3" s="880">
        <v>9575</v>
      </c>
      <c r="I3" s="880">
        <v>908710</v>
      </c>
      <c r="J3" s="878">
        <v>12498</v>
      </c>
    </row>
    <row r="4" spans="1:10" x14ac:dyDescent="0.2">
      <c r="A4" s="881">
        <v>101</v>
      </c>
      <c r="B4" s="882" t="s">
        <v>443</v>
      </c>
      <c r="C4" s="883">
        <v>113.5602240150768</v>
      </c>
      <c r="D4" s="884">
        <v>179.2280126861549</v>
      </c>
      <c r="E4" s="884">
        <v>69.712743857061653</v>
      </c>
      <c r="F4" s="882">
        <v>112.72405176857377</v>
      </c>
      <c r="G4" s="883">
        <v>551537</v>
      </c>
      <c r="H4" s="884">
        <v>6807</v>
      </c>
      <c r="I4" s="884">
        <v>1092671</v>
      </c>
      <c r="J4" s="882">
        <v>20413</v>
      </c>
    </row>
    <row r="5" spans="1:10" x14ac:dyDescent="0.2">
      <c r="A5" s="881">
        <v>103</v>
      </c>
      <c r="B5" s="882" t="s">
        <v>464</v>
      </c>
      <c r="C5" s="883">
        <v>152.5277344334134</v>
      </c>
      <c r="D5" s="884">
        <v>163.88147003290931</v>
      </c>
      <c r="E5" s="884">
        <v>89.265338148243842</v>
      </c>
      <c r="F5" s="882">
        <v>108.4500475401785</v>
      </c>
      <c r="G5" s="883">
        <v>351185</v>
      </c>
      <c r="H5" s="884">
        <v>59739</v>
      </c>
      <c r="I5" s="884">
        <v>449529</v>
      </c>
      <c r="J5" s="882">
        <v>37980</v>
      </c>
    </row>
    <row r="6" spans="1:10" x14ac:dyDescent="0.2">
      <c r="A6" s="881">
        <v>104</v>
      </c>
      <c r="B6" s="882" t="s">
        <v>796</v>
      </c>
      <c r="C6" s="883">
        <v>119.28310636873965</v>
      </c>
      <c r="D6" s="884">
        <v>219.46503432853004</v>
      </c>
      <c r="E6" s="884">
        <v>80.343757145115475</v>
      </c>
      <c r="F6" s="882">
        <v>160.68751429023095</v>
      </c>
      <c r="G6" s="883">
        <v>195049</v>
      </c>
      <c r="H6" s="884">
        <v>3058</v>
      </c>
      <c r="I6" s="884">
        <v>261043</v>
      </c>
      <c r="J6" s="882">
        <v>9234</v>
      </c>
    </row>
    <row r="7" spans="1:10" x14ac:dyDescent="0.2">
      <c r="A7" s="881">
        <v>105</v>
      </c>
      <c r="B7" s="882" t="s">
        <v>795</v>
      </c>
      <c r="C7" s="883">
        <v>158.34815904926745</v>
      </c>
      <c r="D7" s="884">
        <v>233.89364027657237</v>
      </c>
      <c r="E7" s="884">
        <v>106.60115119204995</v>
      </c>
      <c r="F7" s="882">
        <v>164.51488655310146</v>
      </c>
      <c r="G7" s="883">
        <v>12389</v>
      </c>
      <c r="H7" s="884">
        <v>1595</v>
      </c>
      <c r="I7" s="884">
        <v>28799</v>
      </c>
      <c r="J7" s="882">
        <v>4088</v>
      </c>
    </row>
    <row r="8" spans="1:10" x14ac:dyDescent="0.2">
      <c r="A8" s="881">
        <v>106</v>
      </c>
      <c r="B8" s="882" t="s">
        <v>794</v>
      </c>
      <c r="C8" s="883">
        <v>136.70959556771825</v>
      </c>
      <c r="D8" s="884">
        <v>225.2225048237016</v>
      </c>
      <c r="E8" s="884">
        <v>89.244587616768058</v>
      </c>
      <c r="F8" s="882">
        <v>126.15270071124384</v>
      </c>
      <c r="G8" s="883">
        <v>56998</v>
      </c>
      <c r="H8" s="884">
        <v>869</v>
      </c>
      <c r="I8" s="884">
        <v>71619</v>
      </c>
      <c r="J8" s="882">
        <v>2028</v>
      </c>
    </row>
    <row r="9" spans="1:10" x14ac:dyDescent="0.2">
      <c r="A9" s="881">
        <v>107</v>
      </c>
      <c r="B9" s="882" t="s">
        <v>793</v>
      </c>
      <c r="C9" s="885">
        <v>155.7736083522941</v>
      </c>
      <c r="D9" s="886">
        <v>243.42973284357078</v>
      </c>
      <c r="E9" s="886">
        <v>105.68520757061287</v>
      </c>
      <c r="F9" s="887">
        <v>170.81431822783577</v>
      </c>
      <c r="G9" s="885">
        <v>161188</v>
      </c>
      <c r="H9" s="886">
        <v>3277</v>
      </c>
      <c r="I9" s="886">
        <v>204153</v>
      </c>
      <c r="J9" s="887">
        <v>5003</v>
      </c>
    </row>
    <row r="10" spans="1:10" x14ac:dyDescent="0.2">
      <c r="A10" s="881">
        <v>108</v>
      </c>
      <c r="B10" s="882" t="s">
        <v>792</v>
      </c>
      <c r="C10" s="885">
        <v>166.72823004593124</v>
      </c>
      <c r="D10" s="886">
        <v>166.72823004593124</v>
      </c>
      <c r="E10" s="886">
        <v>103.0838930269433</v>
      </c>
      <c r="F10" s="887">
        <v>103.0838930269433</v>
      </c>
      <c r="G10" s="885">
        <v>14517</v>
      </c>
      <c r="H10" s="886">
        <v>258</v>
      </c>
      <c r="I10" s="886">
        <v>33756</v>
      </c>
      <c r="J10" s="887">
        <v>872</v>
      </c>
    </row>
    <row r="11" spans="1:10" x14ac:dyDescent="0.2">
      <c r="A11" s="881">
        <v>110</v>
      </c>
      <c r="B11" s="882" t="s">
        <v>791</v>
      </c>
      <c r="C11" s="883">
        <v>126.06545864241775</v>
      </c>
      <c r="D11" s="884">
        <v>135.3918246038883</v>
      </c>
      <c r="E11" s="884">
        <v>79.285631123580103</v>
      </c>
      <c r="F11" s="882">
        <v>83.625035998850521</v>
      </c>
      <c r="G11" s="883">
        <v>2077780</v>
      </c>
      <c r="H11" s="884">
        <v>43770</v>
      </c>
      <c r="I11" s="884">
        <v>3655213</v>
      </c>
      <c r="J11" s="882">
        <v>78786</v>
      </c>
    </row>
    <row r="12" spans="1:10" x14ac:dyDescent="0.2">
      <c r="A12" s="881">
        <v>120</v>
      </c>
      <c r="B12" s="882" t="s">
        <v>790</v>
      </c>
      <c r="C12" s="883">
        <v>101.10354322096782</v>
      </c>
      <c r="D12" s="884">
        <v>138.11457382366746</v>
      </c>
      <c r="E12" s="884">
        <v>64.795903797893828</v>
      </c>
      <c r="F12" s="882">
        <v>93.968703065219415</v>
      </c>
      <c r="G12" s="883">
        <v>621493</v>
      </c>
      <c r="H12" s="884">
        <v>8832</v>
      </c>
      <c r="I12" s="884">
        <v>899844</v>
      </c>
      <c r="J12" s="882">
        <v>19259</v>
      </c>
    </row>
    <row r="13" spans="1:10" x14ac:dyDescent="0.2">
      <c r="A13" s="881">
        <v>130</v>
      </c>
      <c r="B13" s="882" t="s">
        <v>789</v>
      </c>
      <c r="C13" s="883">
        <v>105.16656659360872</v>
      </c>
      <c r="D13" s="884">
        <v>137.25301855901805</v>
      </c>
      <c r="E13" s="884">
        <v>62.455878074526559</v>
      </c>
      <c r="F13" s="882">
        <v>81.966653523413328</v>
      </c>
      <c r="G13" s="883">
        <v>1321856</v>
      </c>
      <c r="H13" s="884">
        <v>51082</v>
      </c>
      <c r="I13" s="884">
        <v>3456443</v>
      </c>
      <c r="J13" s="882">
        <v>158104</v>
      </c>
    </row>
    <row r="14" spans="1:10" x14ac:dyDescent="0.2">
      <c r="A14" s="881">
        <v>140</v>
      </c>
      <c r="B14" s="882" t="s">
        <v>788</v>
      </c>
      <c r="C14" s="883">
        <v>116.80530271950623</v>
      </c>
      <c r="D14" s="884">
        <v>188.47446271962946</v>
      </c>
      <c r="E14" s="884">
        <v>75.727360600333682</v>
      </c>
      <c r="F14" s="882">
        <v>128.16525647214468</v>
      </c>
      <c r="G14" s="883">
        <v>373923</v>
      </c>
      <c r="H14" s="884">
        <v>4792</v>
      </c>
      <c r="I14" s="884">
        <v>396505</v>
      </c>
      <c r="J14" s="882">
        <v>8705</v>
      </c>
    </row>
    <row r="15" spans="1:10" x14ac:dyDescent="0.2">
      <c r="A15" s="881">
        <v>143</v>
      </c>
      <c r="B15" s="882" t="s">
        <v>787</v>
      </c>
      <c r="C15" s="883">
        <v>148.5458143614452</v>
      </c>
      <c r="D15" s="884">
        <v>167.36616126756869</v>
      </c>
      <c r="E15" s="884">
        <v>77.324162376421711</v>
      </c>
      <c r="F15" s="882">
        <v>94.00692742234223</v>
      </c>
      <c r="G15" s="883">
        <v>59900</v>
      </c>
      <c r="H15" s="884">
        <v>1601</v>
      </c>
      <c r="I15" s="884">
        <v>264666</v>
      </c>
      <c r="J15" s="882">
        <v>7363</v>
      </c>
    </row>
    <row r="16" spans="1:10" x14ac:dyDescent="0.2">
      <c r="A16" s="881">
        <v>144</v>
      </c>
      <c r="B16" s="882" t="s">
        <v>786</v>
      </c>
      <c r="C16" s="883">
        <v>109.19418552640656</v>
      </c>
      <c r="D16" s="884">
        <v>140.04323485393812</v>
      </c>
      <c r="E16" s="884">
        <v>78.434922526973438</v>
      </c>
      <c r="F16" s="882">
        <v>78.434922526973438</v>
      </c>
      <c r="G16" s="883">
        <v>159842</v>
      </c>
      <c r="H16" s="884">
        <v>1406</v>
      </c>
      <c r="I16" s="884">
        <v>188376</v>
      </c>
      <c r="J16" s="882">
        <v>5827</v>
      </c>
    </row>
    <row r="17" spans="1:10" x14ac:dyDescent="0.2">
      <c r="A17" s="881">
        <v>150</v>
      </c>
      <c r="B17" s="882" t="s">
        <v>785</v>
      </c>
      <c r="C17" s="883">
        <v>183.89557235404652</v>
      </c>
      <c r="D17" s="884">
        <v>226.78134031413373</v>
      </c>
      <c r="E17" s="884">
        <v>125.14764923771139</v>
      </c>
      <c r="F17" s="882">
        <v>164.48648787116974</v>
      </c>
      <c r="G17" s="883">
        <v>95890</v>
      </c>
      <c r="H17" s="884">
        <v>4955</v>
      </c>
      <c r="I17" s="884">
        <v>150093</v>
      </c>
      <c r="J17" s="882">
        <v>4685</v>
      </c>
    </row>
    <row r="18" spans="1:10" x14ac:dyDescent="0.2">
      <c r="A18" s="881">
        <v>160</v>
      </c>
      <c r="B18" s="882" t="s">
        <v>784</v>
      </c>
      <c r="C18" s="883">
        <v>104.43133111258076</v>
      </c>
      <c r="D18" s="884">
        <v>153.25003947348156</v>
      </c>
      <c r="E18" s="884">
        <v>64.429389942718657</v>
      </c>
      <c r="F18" s="882">
        <v>111.90880974679708</v>
      </c>
      <c r="G18" s="883">
        <v>229186</v>
      </c>
      <c r="H18" s="884">
        <v>12223</v>
      </c>
      <c r="I18" s="884">
        <v>467890</v>
      </c>
      <c r="J18" s="882">
        <v>15370</v>
      </c>
    </row>
    <row r="19" spans="1:10" x14ac:dyDescent="0.2">
      <c r="A19" s="881">
        <v>170</v>
      </c>
      <c r="B19" s="882" t="s">
        <v>783</v>
      </c>
      <c r="C19" s="883">
        <v>260.24230968900321</v>
      </c>
      <c r="D19" s="884">
        <v>520.48461937800641</v>
      </c>
      <c r="E19" s="884">
        <v>204.53744132828871</v>
      </c>
      <c r="F19" s="882">
        <v>409.07488265657742</v>
      </c>
      <c r="G19" s="883">
        <v>23738</v>
      </c>
      <c r="H19" s="884">
        <v>243</v>
      </c>
      <c r="I19" s="884">
        <v>37877</v>
      </c>
      <c r="J19" s="882">
        <v>487</v>
      </c>
    </row>
    <row r="20" spans="1:10" x14ac:dyDescent="0.2">
      <c r="A20" s="881">
        <v>171</v>
      </c>
      <c r="B20" s="882" t="s">
        <v>782</v>
      </c>
      <c r="C20" s="883">
        <v>151.31419495327381</v>
      </c>
      <c r="D20" s="884">
        <v>170.89079286655041</v>
      </c>
      <c r="E20" s="884">
        <v>103.59659066174052</v>
      </c>
      <c r="F20" s="882">
        <v>136.65388630805941</v>
      </c>
      <c r="G20" s="883">
        <v>53905</v>
      </c>
      <c r="H20" s="884">
        <v>967</v>
      </c>
      <c r="I20" s="884">
        <v>69188</v>
      </c>
      <c r="J20" s="882">
        <v>1627</v>
      </c>
    </row>
    <row r="21" spans="1:10" x14ac:dyDescent="0.2">
      <c r="A21" s="881">
        <v>172</v>
      </c>
      <c r="B21" s="882" t="s">
        <v>781</v>
      </c>
      <c r="C21" s="883">
        <v>286.21823194022642</v>
      </c>
      <c r="D21" s="884">
        <v>286.21823194022642</v>
      </c>
      <c r="E21" s="884">
        <v>202.19550910194545</v>
      </c>
      <c r="F21" s="882">
        <v>202.19550910194545</v>
      </c>
      <c r="G21" s="883">
        <v>15076</v>
      </c>
      <c r="H21" s="884">
        <v>1245</v>
      </c>
      <c r="I21" s="884">
        <v>24908</v>
      </c>
      <c r="J21" s="882">
        <v>2704</v>
      </c>
    </row>
    <row r="22" spans="1:10" x14ac:dyDescent="0.2">
      <c r="A22" s="881">
        <v>173</v>
      </c>
      <c r="B22" s="882" t="s">
        <v>780</v>
      </c>
      <c r="C22" s="883">
        <v>230.60337263095258</v>
      </c>
      <c r="D22" s="884">
        <v>231.68318822590211</v>
      </c>
      <c r="E22" s="884">
        <v>150.20372887210135</v>
      </c>
      <c r="F22" s="882">
        <v>150.92523099953422</v>
      </c>
      <c r="G22" s="883">
        <v>8947</v>
      </c>
      <c r="H22" s="884">
        <v>219</v>
      </c>
      <c r="I22" s="884">
        <v>20935</v>
      </c>
      <c r="J22" s="882">
        <v>225</v>
      </c>
    </row>
    <row r="23" spans="1:10" x14ac:dyDescent="0.2">
      <c r="A23" s="881">
        <v>190</v>
      </c>
      <c r="B23" s="882" t="s">
        <v>779</v>
      </c>
      <c r="C23" s="883">
        <v>117.26660424869779</v>
      </c>
      <c r="D23" s="884">
        <v>219.22160951645816</v>
      </c>
      <c r="E23" s="884">
        <v>67.698791299930079</v>
      </c>
      <c r="F23" s="882">
        <v>92.547968039257654</v>
      </c>
      <c r="G23" s="883">
        <v>87983</v>
      </c>
      <c r="H23" s="884">
        <v>330</v>
      </c>
      <c r="I23" s="884">
        <v>142753</v>
      </c>
      <c r="J23" s="882">
        <v>2008</v>
      </c>
    </row>
    <row r="24" spans="1:10" x14ac:dyDescent="0.2">
      <c r="A24" s="881">
        <v>191</v>
      </c>
      <c r="B24" s="882" t="s">
        <v>778</v>
      </c>
      <c r="C24" s="883">
        <v>157.49247230382991</v>
      </c>
      <c r="D24" s="884">
        <v>166.06856575736936</v>
      </c>
      <c r="E24" s="884">
        <v>91.879095860175312</v>
      </c>
      <c r="F24" s="882">
        <v>118.93710587472907</v>
      </c>
      <c r="G24" s="883">
        <v>191748</v>
      </c>
      <c r="H24" s="884">
        <v>5677</v>
      </c>
      <c r="I24" s="884">
        <v>345050</v>
      </c>
      <c r="J24" s="882">
        <v>5322</v>
      </c>
    </row>
    <row r="25" spans="1:10" x14ac:dyDescent="0.2">
      <c r="A25" s="881">
        <v>211</v>
      </c>
      <c r="B25" s="882" t="s">
        <v>777</v>
      </c>
      <c r="C25" s="883">
        <v>142.90146319221569</v>
      </c>
      <c r="D25" s="884">
        <v>179.2280126861549</v>
      </c>
      <c r="E25" s="884">
        <v>91.595419642209322</v>
      </c>
      <c r="F25" s="882">
        <v>112.72405176857377</v>
      </c>
      <c r="G25" s="883">
        <v>17256</v>
      </c>
      <c r="H25" s="884">
        <v>291</v>
      </c>
      <c r="I25" s="884">
        <v>28440</v>
      </c>
      <c r="J25" s="882">
        <v>630</v>
      </c>
    </row>
    <row r="26" spans="1:10" x14ac:dyDescent="0.2">
      <c r="A26" s="881">
        <v>214</v>
      </c>
      <c r="B26" s="882" t="s">
        <v>776</v>
      </c>
      <c r="C26" s="883">
        <v>143.79408182388079</v>
      </c>
      <c r="D26" s="884">
        <v>210.71434061736619</v>
      </c>
      <c r="E26" s="884">
        <v>101.20699483437907</v>
      </c>
      <c r="F26" s="882">
        <v>172.87798651756981</v>
      </c>
      <c r="G26" s="883">
        <v>82660</v>
      </c>
      <c r="H26" s="884">
        <v>1887</v>
      </c>
      <c r="I26" s="884">
        <v>125104</v>
      </c>
      <c r="J26" s="882">
        <v>2815</v>
      </c>
    </row>
    <row r="27" spans="1:10" x14ac:dyDescent="0.2">
      <c r="A27" s="881">
        <v>215</v>
      </c>
      <c r="B27" s="882" t="s">
        <v>775</v>
      </c>
      <c r="C27" s="885">
        <v>117.66385384940904</v>
      </c>
      <c r="D27" s="886">
        <v>138.11457382366746</v>
      </c>
      <c r="E27" s="886">
        <v>74.853845213095596</v>
      </c>
      <c r="F27" s="887">
        <v>93.968703065219415</v>
      </c>
      <c r="G27" s="885">
        <v>40507</v>
      </c>
      <c r="H27" s="886">
        <v>1946</v>
      </c>
      <c r="I27" s="886">
        <v>57841</v>
      </c>
      <c r="J27" s="887">
        <v>3093</v>
      </c>
    </row>
    <row r="28" spans="1:10" x14ac:dyDescent="0.2">
      <c r="A28" s="881">
        <v>216</v>
      </c>
      <c r="B28" s="882" t="s">
        <v>774</v>
      </c>
      <c r="C28" s="885">
        <v>118.6899056600854</v>
      </c>
      <c r="D28" s="886">
        <v>137.25301855901805</v>
      </c>
      <c r="E28" s="886">
        <v>81.858684888923094</v>
      </c>
      <c r="F28" s="887">
        <v>86.857506809991136</v>
      </c>
      <c r="G28" s="885">
        <v>54731</v>
      </c>
      <c r="H28" s="886">
        <v>2317</v>
      </c>
      <c r="I28" s="886">
        <v>138647</v>
      </c>
      <c r="J28" s="887">
        <v>4763</v>
      </c>
    </row>
    <row r="29" spans="1:10" x14ac:dyDescent="0.2">
      <c r="A29" s="881">
        <v>217</v>
      </c>
      <c r="B29" s="882" t="s">
        <v>773</v>
      </c>
      <c r="C29" s="885">
        <v>109.19418552640656</v>
      </c>
      <c r="D29" s="886">
        <v>217.77313557705392</v>
      </c>
      <c r="E29" s="886">
        <v>106.22789387065517</v>
      </c>
      <c r="F29" s="887">
        <v>212.45578774131033</v>
      </c>
      <c r="G29" s="885">
        <v>3128</v>
      </c>
      <c r="H29" s="886">
        <v>78</v>
      </c>
      <c r="I29" s="886">
        <v>3531</v>
      </c>
      <c r="J29" s="887">
        <v>252</v>
      </c>
    </row>
    <row r="30" spans="1:10" x14ac:dyDescent="0.2">
      <c r="A30" s="881">
        <v>218</v>
      </c>
      <c r="B30" s="882" t="s">
        <v>772</v>
      </c>
      <c r="C30" s="885">
        <v>274.83310934748772</v>
      </c>
      <c r="D30" s="886">
        <v>274.83310934748772</v>
      </c>
      <c r="E30" s="886">
        <v>145.81602674933578</v>
      </c>
      <c r="F30" s="887">
        <v>164.48648787116974</v>
      </c>
      <c r="G30" s="885">
        <v>3482</v>
      </c>
      <c r="H30" s="886">
        <v>54</v>
      </c>
      <c r="I30" s="886">
        <v>12512</v>
      </c>
      <c r="J30" s="887">
        <v>237</v>
      </c>
    </row>
    <row r="31" spans="1:10" x14ac:dyDescent="0.2">
      <c r="A31" s="881">
        <v>219</v>
      </c>
      <c r="B31" s="882" t="s">
        <v>771</v>
      </c>
      <c r="C31" s="885">
        <v>170.60070516180392</v>
      </c>
      <c r="D31" s="886">
        <v>252.69175363542283</v>
      </c>
      <c r="E31" s="886">
        <v>111.53654864217725</v>
      </c>
      <c r="F31" s="887">
        <v>113.72581536349293</v>
      </c>
      <c r="G31" s="885">
        <v>14657</v>
      </c>
      <c r="H31" s="886">
        <v>392</v>
      </c>
      <c r="I31" s="886">
        <v>38224</v>
      </c>
      <c r="J31" s="887">
        <v>1128</v>
      </c>
    </row>
    <row r="32" spans="1:10" x14ac:dyDescent="0.2">
      <c r="A32" s="881">
        <v>223</v>
      </c>
      <c r="B32" s="882" t="s">
        <v>183</v>
      </c>
      <c r="C32" s="885">
        <v>281.55409058673774</v>
      </c>
      <c r="D32" s="886">
        <v>281.55409058673774</v>
      </c>
      <c r="E32" s="886">
        <v>132.63920914646988</v>
      </c>
      <c r="F32" s="887">
        <v>132.63920914646988</v>
      </c>
      <c r="G32" s="885">
        <v>638</v>
      </c>
      <c r="H32" s="886">
        <v>36</v>
      </c>
      <c r="I32" s="886">
        <v>2476</v>
      </c>
      <c r="J32" s="887">
        <v>236</v>
      </c>
    </row>
    <row r="33" spans="1:10" x14ac:dyDescent="0.2">
      <c r="A33" s="881">
        <v>251</v>
      </c>
      <c r="B33" s="882" t="s">
        <v>770</v>
      </c>
      <c r="C33" s="885">
        <v>245.37567994096503</v>
      </c>
      <c r="D33" s="886">
        <v>245.37567994096503</v>
      </c>
      <c r="E33" s="886">
        <v>160.794675806968</v>
      </c>
      <c r="F33" s="887">
        <v>160.794675806968</v>
      </c>
      <c r="G33" s="885">
        <v>18341</v>
      </c>
      <c r="H33" s="886">
        <v>1516</v>
      </c>
      <c r="I33" s="886">
        <v>46186</v>
      </c>
      <c r="J33" s="887">
        <v>5595</v>
      </c>
    </row>
    <row r="34" spans="1:10" x14ac:dyDescent="0.2">
      <c r="A34" s="881">
        <v>252</v>
      </c>
      <c r="B34" s="882" t="s">
        <v>769</v>
      </c>
      <c r="C34" s="885">
        <v>329.43664554845651</v>
      </c>
      <c r="D34" s="886">
        <v>329.43664554845651</v>
      </c>
      <c r="E34" s="886">
        <v>156.04512139651365</v>
      </c>
      <c r="F34" s="887">
        <v>163.3476358971553</v>
      </c>
      <c r="G34" s="885">
        <v>9785</v>
      </c>
      <c r="H34" s="886">
        <v>1261</v>
      </c>
      <c r="I34" s="886">
        <v>37255</v>
      </c>
      <c r="J34" s="887">
        <v>5278</v>
      </c>
    </row>
    <row r="35" spans="1:10" x14ac:dyDescent="0.2">
      <c r="A35" s="881">
        <v>253</v>
      </c>
      <c r="B35" s="882" t="s">
        <v>768</v>
      </c>
      <c r="C35" s="885">
        <v>378.27537944370931</v>
      </c>
      <c r="D35" s="886">
        <v>419.00484544679773</v>
      </c>
      <c r="E35" s="886">
        <v>187.80867457056428</v>
      </c>
      <c r="F35" s="887">
        <v>199.99782233315855</v>
      </c>
      <c r="G35" s="885">
        <v>5342</v>
      </c>
      <c r="H35" s="886">
        <v>409</v>
      </c>
      <c r="I35" s="886">
        <v>33596</v>
      </c>
      <c r="J35" s="887">
        <v>3026</v>
      </c>
    </row>
    <row r="36" spans="1:10" x14ac:dyDescent="0.2">
      <c r="A36" s="881">
        <v>257</v>
      </c>
      <c r="B36" s="882" t="s">
        <v>767</v>
      </c>
      <c r="C36" s="885">
        <v>151.60892179097345</v>
      </c>
      <c r="D36" s="886">
        <v>151.60892179097345</v>
      </c>
      <c r="E36" s="886">
        <v>97.694015840586857</v>
      </c>
      <c r="F36" s="887">
        <v>110.60295332312306</v>
      </c>
      <c r="G36" s="885">
        <v>24472</v>
      </c>
      <c r="H36" s="886">
        <v>574</v>
      </c>
      <c r="I36" s="886">
        <v>42237</v>
      </c>
      <c r="J36" s="887">
        <v>758</v>
      </c>
    </row>
    <row r="37" spans="1:10" x14ac:dyDescent="0.2">
      <c r="A37" s="881">
        <v>258</v>
      </c>
      <c r="B37" s="882" t="s">
        <v>766</v>
      </c>
      <c r="C37" s="885">
        <v>291.16088115179463</v>
      </c>
      <c r="D37" s="886">
        <v>292.06636084544647</v>
      </c>
      <c r="E37" s="886">
        <v>154.75265378371361</v>
      </c>
      <c r="F37" s="887">
        <v>154.75265378371361</v>
      </c>
      <c r="G37" s="885">
        <v>11935</v>
      </c>
      <c r="H37" s="886">
        <v>697</v>
      </c>
      <c r="I37" s="886">
        <v>37066</v>
      </c>
      <c r="J37" s="887">
        <v>2357</v>
      </c>
    </row>
    <row r="38" spans="1:10" x14ac:dyDescent="0.2">
      <c r="A38" s="881">
        <v>263</v>
      </c>
      <c r="B38" s="882" t="s">
        <v>765</v>
      </c>
      <c r="C38" s="885">
        <v>194.87042806595824</v>
      </c>
      <c r="D38" s="886">
        <v>245.82353356132933</v>
      </c>
      <c r="E38" s="886">
        <v>93.957238182218504</v>
      </c>
      <c r="F38" s="887">
        <v>110.89756987745422</v>
      </c>
      <c r="G38" s="885">
        <v>2216</v>
      </c>
      <c r="H38" s="886">
        <v>334</v>
      </c>
      <c r="I38" s="886">
        <v>42150</v>
      </c>
      <c r="J38" s="887">
        <v>9782</v>
      </c>
    </row>
    <row r="39" spans="1:10" x14ac:dyDescent="0.2">
      <c r="A39" s="881">
        <v>300</v>
      </c>
      <c r="B39" s="882" t="s">
        <v>764</v>
      </c>
      <c r="C39" s="885">
        <v>184.41301801331772</v>
      </c>
      <c r="D39" s="886">
        <v>238.06502720645597</v>
      </c>
      <c r="E39" s="886">
        <v>107.62543344664786</v>
      </c>
      <c r="F39" s="887">
        <v>147.58534726129741</v>
      </c>
      <c r="G39" s="885">
        <v>317480</v>
      </c>
      <c r="H39" s="886">
        <v>8611</v>
      </c>
      <c r="I39" s="886">
        <v>526950</v>
      </c>
      <c r="J39" s="887">
        <v>10391</v>
      </c>
    </row>
    <row r="40" spans="1:10" x14ac:dyDescent="0.2">
      <c r="A40" s="881">
        <v>301</v>
      </c>
      <c r="B40" s="882" t="s">
        <v>763</v>
      </c>
      <c r="C40" s="885">
        <v>152.47060112770473</v>
      </c>
      <c r="D40" s="886">
        <v>198.73349423710494</v>
      </c>
      <c r="E40" s="886">
        <v>88.634242359429493</v>
      </c>
      <c r="F40" s="887">
        <v>128.8315557661731</v>
      </c>
      <c r="G40" s="885">
        <v>407741</v>
      </c>
      <c r="H40" s="886">
        <v>4167</v>
      </c>
      <c r="I40" s="886">
        <v>730613</v>
      </c>
      <c r="J40" s="887">
        <v>13158</v>
      </c>
    </row>
    <row r="41" spans="1:10" x14ac:dyDescent="0.2">
      <c r="A41" s="881">
        <v>302</v>
      </c>
      <c r="B41" s="882" t="s">
        <v>762</v>
      </c>
      <c r="C41" s="885">
        <v>187.32139991599436</v>
      </c>
      <c r="D41" s="886">
        <v>216.09875833062887</v>
      </c>
      <c r="E41" s="886">
        <v>97.948202546327153</v>
      </c>
      <c r="F41" s="887">
        <v>126.71733541393121</v>
      </c>
      <c r="G41" s="885">
        <v>109353</v>
      </c>
      <c r="H41" s="886">
        <v>2862</v>
      </c>
      <c r="I41" s="886">
        <v>353384</v>
      </c>
      <c r="J41" s="887">
        <v>8880</v>
      </c>
    </row>
    <row r="42" spans="1:10" x14ac:dyDescent="0.2">
      <c r="A42" s="881">
        <v>303</v>
      </c>
      <c r="B42" s="882" t="s">
        <v>761</v>
      </c>
      <c r="C42" s="885">
        <v>255.70399934938632</v>
      </c>
      <c r="D42" s="886">
        <v>419.00484544679773</v>
      </c>
      <c r="E42" s="886">
        <v>115.47132521261173</v>
      </c>
      <c r="F42" s="887">
        <v>199.99782233315855</v>
      </c>
      <c r="G42" s="885">
        <v>169691</v>
      </c>
      <c r="H42" s="886">
        <v>4882</v>
      </c>
      <c r="I42" s="886">
        <v>1074499</v>
      </c>
      <c r="J42" s="887">
        <v>43124</v>
      </c>
    </row>
    <row r="43" spans="1:10" x14ac:dyDescent="0.2">
      <c r="A43" s="881">
        <v>306</v>
      </c>
      <c r="B43" s="882" t="s">
        <v>760</v>
      </c>
      <c r="C43" s="885">
        <v>232.82266997256258</v>
      </c>
      <c r="D43" s="886">
        <v>361.59786018281727</v>
      </c>
      <c r="E43" s="886">
        <v>128.73385927314317</v>
      </c>
      <c r="F43" s="887">
        <v>172.62365206578784</v>
      </c>
      <c r="G43" s="885">
        <v>31501</v>
      </c>
      <c r="H43" s="886">
        <v>2609</v>
      </c>
      <c r="I43" s="886">
        <v>130053</v>
      </c>
      <c r="J43" s="887">
        <v>14735</v>
      </c>
    </row>
    <row r="44" spans="1:10" x14ac:dyDescent="0.2">
      <c r="A44" s="881">
        <v>307</v>
      </c>
      <c r="B44" s="882" t="s">
        <v>759</v>
      </c>
      <c r="C44" s="885">
        <v>194.87042806595824</v>
      </c>
      <c r="D44" s="886">
        <v>245.82353356132933</v>
      </c>
      <c r="E44" s="886">
        <v>93.957238182218504</v>
      </c>
      <c r="F44" s="887">
        <v>110.89756987745422</v>
      </c>
      <c r="G44" s="885">
        <v>107398</v>
      </c>
      <c r="H44" s="886">
        <v>11057</v>
      </c>
      <c r="I44" s="886">
        <v>552027</v>
      </c>
      <c r="J44" s="887">
        <v>63227</v>
      </c>
    </row>
    <row r="45" spans="1:10" x14ac:dyDescent="0.2">
      <c r="A45" s="881">
        <v>320</v>
      </c>
      <c r="B45" s="882" t="s">
        <v>758</v>
      </c>
      <c r="C45" s="885">
        <v>145.52626008117355</v>
      </c>
      <c r="D45" s="886">
        <v>216.38284339831881</v>
      </c>
      <c r="E45" s="886">
        <v>91.644354542475895</v>
      </c>
      <c r="F45" s="887">
        <v>125.1551306784786</v>
      </c>
      <c r="G45" s="885">
        <v>733196</v>
      </c>
      <c r="H45" s="886">
        <v>15319</v>
      </c>
      <c r="I45" s="886">
        <v>1064036</v>
      </c>
      <c r="J45" s="887">
        <v>33868</v>
      </c>
    </row>
    <row r="46" spans="1:10" x14ac:dyDescent="0.2">
      <c r="A46" s="881">
        <v>321</v>
      </c>
      <c r="B46" s="882" t="s">
        <v>757</v>
      </c>
      <c r="C46" s="885">
        <v>217.12575290445835</v>
      </c>
      <c r="D46" s="886">
        <v>217.12575290445835</v>
      </c>
      <c r="E46" s="886">
        <v>118.66676524791544</v>
      </c>
      <c r="F46" s="887">
        <v>154.99543363066013</v>
      </c>
      <c r="G46" s="885">
        <v>29219</v>
      </c>
      <c r="H46" s="886">
        <v>1564</v>
      </c>
      <c r="I46" s="886">
        <v>77767</v>
      </c>
      <c r="J46" s="887">
        <v>3558</v>
      </c>
    </row>
    <row r="47" spans="1:10" x14ac:dyDescent="0.2">
      <c r="A47" s="881">
        <v>329</v>
      </c>
      <c r="B47" s="882" t="s">
        <v>18</v>
      </c>
      <c r="C47" s="885">
        <v>167.62071693040625</v>
      </c>
      <c r="D47" s="886">
        <v>204.35456111872625</v>
      </c>
      <c r="E47" s="888">
        <v>90.100201151558053</v>
      </c>
      <c r="F47" s="889">
        <v>105.91930627242296</v>
      </c>
      <c r="G47" s="885">
        <v>31858</v>
      </c>
      <c r="H47" s="886">
        <v>2855</v>
      </c>
      <c r="I47" s="888">
        <v>10818</v>
      </c>
      <c r="J47" s="889">
        <v>116</v>
      </c>
    </row>
    <row r="48" spans="1:10" x14ac:dyDescent="0.2">
      <c r="A48" s="881">
        <v>330</v>
      </c>
      <c r="B48" s="882" t="s">
        <v>756</v>
      </c>
      <c r="C48" s="885">
        <v>105.24520820450327</v>
      </c>
      <c r="D48" s="886">
        <v>125.69109284131483</v>
      </c>
      <c r="E48" s="886">
        <v>71.370032020810484</v>
      </c>
      <c r="F48" s="887">
        <v>83.42389918767762</v>
      </c>
      <c r="G48" s="885">
        <v>712861</v>
      </c>
      <c r="H48" s="886">
        <v>8011</v>
      </c>
      <c r="I48" s="886">
        <v>1324331</v>
      </c>
      <c r="J48" s="887">
        <v>17182</v>
      </c>
    </row>
    <row r="49" spans="1:10" x14ac:dyDescent="0.2">
      <c r="A49" s="881">
        <v>340</v>
      </c>
      <c r="B49" s="882" t="s">
        <v>755</v>
      </c>
      <c r="C49" s="885">
        <v>176.89021521737206</v>
      </c>
      <c r="D49" s="886">
        <v>234.81538206121036</v>
      </c>
      <c r="E49" s="886">
        <v>100.57085771103016</v>
      </c>
      <c r="F49" s="887">
        <v>144.14582207724501</v>
      </c>
      <c r="G49" s="885">
        <v>334650</v>
      </c>
      <c r="H49" s="886">
        <v>13097</v>
      </c>
      <c r="I49" s="886">
        <v>727250</v>
      </c>
      <c r="J49" s="887">
        <v>34868</v>
      </c>
    </row>
    <row r="50" spans="1:10" x14ac:dyDescent="0.2">
      <c r="A50" s="881">
        <v>341</v>
      </c>
      <c r="B50" s="882" t="s">
        <v>754</v>
      </c>
      <c r="C50" s="885">
        <v>132.80901455491801</v>
      </c>
      <c r="D50" s="886">
        <v>132.80901455491801</v>
      </c>
      <c r="E50" s="886">
        <v>106.16038046048436</v>
      </c>
      <c r="F50" s="887">
        <v>106.16038046048436</v>
      </c>
      <c r="G50" s="885">
        <v>28948</v>
      </c>
      <c r="H50" s="886">
        <v>256</v>
      </c>
      <c r="I50" s="886">
        <v>69514</v>
      </c>
      <c r="J50" s="887">
        <v>196</v>
      </c>
    </row>
    <row r="51" spans="1:10" x14ac:dyDescent="0.2">
      <c r="A51" s="881">
        <v>350</v>
      </c>
      <c r="B51" s="882" t="s">
        <v>753</v>
      </c>
      <c r="C51" s="885">
        <v>272.46014082417759</v>
      </c>
      <c r="D51" s="886">
        <v>272.46014082417759</v>
      </c>
      <c r="E51" s="886">
        <v>167.15701880554462</v>
      </c>
      <c r="F51" s="887">
        <v>167.15701880554462</v>
      </c>
      <c r="G51" s="885">
        <v>20491</v>
      </c>
      <c r="H51" s="886">
        <v>1607</v>
      </c>
      <c r="I51" s="886">
        <v>70510</v>
      </c>
      <c r="J51" s="887">
        <v>4937</v>
      </c>
    </row>
    <row r="52" spans="1:10" x14ac:dyDescent="0.2">
      <c r="A52" s="881">
        <v>361</v>
      </c>
      <c r="B52" s="882" t="s">
        <v>752</v>
      </c>
      <c r="C52" s="885">
        <v>229.73237683895294</v>
      </c>
      <c r="D52" s="886">
        <v>302.68364860939977</v>
      </c>
      <c r="E52" s="886">
        <v>107.23294081476385</v>
      </c>
      <c r="F52" s="887">
        <v>144.71891797902319</v>
      </c>
      <c r="G52" s="885">
        <v>85441</v>
      </c>
      <c r="H52" s="886">
        <v>2826</v>
      </c>
      <c r="I52" s="886">
        <v>655290</v>
      </c>
      <c r="J52" s="887">
        <v>24412</v>
      </c>
    </row>
    <row r="53" spans="1:10" x14ac:dyDescent="0.2">
      <c r="A53" s="881">
        <v>370</v>
      </c>
      <c r="B53" s="882" t="s">
        <v>751</v>
      </c>
      <c r="C53" s="885">
        <v>222.59950340390469</v>
      </c>
      <c r="D53" s="886">
        <v>260.3998683723259</v>
      </c>
      <c r="E53" s="886">
        <v>104.6882785818609</v>
      </c>
      <c r="F53" s="887">
        <v>137.34094755742314</v>
      </c>
      <c r="G53" s="885">
        <v>88223</v>
      </c>
      <c r="H53" s="886">
        <v>6719</v>
      </c>
      <c r="I53" s="886">
        <v>692420</v>
      </c>
      <c r="J53" s="887">
        <v>43661</v>
      </c>
    </row>
    <row r="54" spans="1:10" x14ac:dyDescent="0.2">
      <c r="A54" s="881">
        <v>400</v>
      </c>
      <c r="B54" s="882" t="s">
        <v>750</v>
      </c>
      <c r="C54" s="885">
        <v>188.77907077191475</v>
      </c>
      <c r="D54" s="886">
        <v>267.2023457423885</v>
      </c>
      <c r="E54" s="886">
        <v>115.02339876601268</v>
      </c>
      <c r="F54" s="887">
        <v>179.53111263009441</v>
      </c>
      <c r="G54" s="885">
        <v>421554</v>
      </c>
      <c r="H54" s="886">
        <v>3311</v>
      </c>
      <c r="I54" s="886">
        <v>631138</v>
      </c>
      <c r="J54" s="887">
        <v>7997</v>
      </c>
    </row>
    <row r="55" spans="1:10" x14ac:dyDescent="0.2">
      <c r="A55" s="881">
        <v>410</v>
      </c>
      <c r="B55" s="882" t="s">
        <v>749</v>
      </c>
      <c r="C55" s="885">
        <v>192.08504325630952</v>
      </c>
      <c r="D55" s="886">
        <v>199.54884532679918</v>
      </c>
      <c r="E55" s="886">
        <v>94.828495887058764</v>
      </c>
      <c r="F55" s="887">
        <v>102.93491456631732</v>
      </c>
      <c r="G55" s="885">
        <v>368674</v>
      </c>
      <c r="H55" s="886">
        <v>3223</v>
      </c>
      <c r="I55" s="886">
        <v>1294230</v>
      </c>
      <c r="J55" s="887">
        <v>7540</v>
      </c>
    </row>
    <row r="56" spans="1:10" x14ac:dyDescent="0.2">
      <c r="A56" s="881">
        <v>420</v>
      </c>
      <c r="B56" s="882" t="s">
        <v>748</v>
      </c>
      <c r="C56" s="885">
        <v>215.7319727076578</v>
      </c>
      <c r="D56" s="886">
        <v>259.74382388091158</v>
      </c>
      <c r="E56" s="886">
        <v>131.77131952331911</v>
      </c>
      <c r="F56" s="887">
        <v>150.83140715451509</v>
      </c>
      <c r="G56" s="885">
        <v>577402</v>
      </c>
      <c r="H56" s="886">
        <v>9164</v>
      </c>
      <c r="I56" s="886">
        <v>793601</v>
      </c>
      <c r="J56" s="887">
        <v>23065</v>
      </c>
    </row>
    <row r="57" spans="1:10" x14ac:dyDescent="0.2">
      <c r="A57" s="881">
        <v>421</v>
      </c>
      <c r="B57" s="882" t="s">
        <v>747</v>
      </c>
      <c r="C57" s="885">
        <v>319.87968604816973</v>
      </c>
      <c r="D57" s="886">
        <v>397.59494455032853</v>
      </c>
      <c r="E57" s="886">
        <v>204.64979740721756</v>
      </c>
      <c r="F57" s="887">
        <v>211.52877855231463</v>
      </c>
      <c r="G57" s="885">
        <v>17172</v>
      </c>
      <c r="H57" s="886">
        <v>1234</v>
      </c>
      <c r="I57" s="886">
        <v>35815</v>
      </c>
      <c r="J57" s="887">
        <v>3526</v>
      </c>
    </row>
    <row r="58" spans="1:10" x14ac:dyDescent="0.2">
      <c r="A58" s="881">
        <v>430</v>
      </c>
      <c r="B58" s="882" t="s">
        <v>746</v>
      </c>
      <c r="C58" s="885">
        <v>228.8797123863657</v>
      </c>
      <c r="D58" s="886">
        <v>228.8797123863657</v>
      </c>
      <c r="E58" s="886">
        <v>133.50140740454171</v>
      </c>
      <c r="F58" s="887">
        <v>133.50140740454171</v>
      </c>
      <c r="G58" s="885">
        <v>167266</v>
      </c>
      <c r="H58" s="886">
        <v>4259</v>
      </c>
      <c r="I58" s="886">
        <v>236482</v>
      </c>
      <c r="J58" s="887">
        <v>4383</v>
      </c>
    </row>
    <row r="59" spans="1:10" x14ac:dyDescent="0.2">
      <c r="A59" s="881">
        <v>502</v>
      </c>
      <c r="B59" s="882" t="s">
        <v>447</v>
      </c>
      <c r="C59" s="885">
        <v>135.30079569920184</v>
      </c>
      <c r="D59" s="886">
        <v>154.27186285603122</v>
      </c>
      <c r="E59" s="886">
        <v>88.902552296199758</v>
      </c>
      <c r="F59" s="887">
        <v>120.19183871010053</v>
      </c>
      <c r="G59" s="885">
        <v>855866</v>
      </c>
      <c r="H59" s="886">
        <v>37410</v>
      </c>
      <c r="I59" s="886">
        <v>1033736</v>
      </c>
      <c r="J59" s="887">
        <v>34062</v>
      </c>
    </row>
    <row r="60" spans="1:10" x14ac:dyDescent="0.2">
      <c r="A60" s="881">
        <v>503</v>
      </c>
      <c r="B60" s="882" t="s">
        <v>745</v>
      </c>
      <c r="C60" s="885">
        <v>147.62960537407812</v>
      </c>
      <c r="D60" s="886">
        <v>238.88499996765822</v>
      </c>
      <c r="E60" s="886">
        <v>90.426441243025124</v>
      </c>
      <c r="F60" s="887">
        <v>157.51136264964018</v>
      </c>
      <c r="G60" s="885">
        <v>32362</v>
      </c>
      <c r="H60" s="886">
        <v>1878</v>
      </c>
      <c r="I60" s="886">
        <v>65241</v>
      </c>
      <c r="J60" s="887">
        <v>6496</v>
      </c>
    </row>
    <row r="61" spans="1:10" x14ac:dyDescent="0.2">
      <c r="A61" s="881">
        <v>800</v>
      </c>
      <c r="B61" s="882" t="s">
        <v>744</v>
      </c>
      <c r="C61" s="885">
        <v>201.70076893134805</v>
      </c>
      <c r="D61" s="886">
        <v>218.88060230791385</v>
      </c>
      <c r="E61" s="886">
        <v>93.669844455404885</v>
      </c>
      <c r="F61" s="887">
        <v>117.73271054762449</v>
      </c>
      <c r="G61" s="885">
        <v>156343</v>
      </c>
      <c r="H61" s="886">
        <v>13120</v>
      </c>
      <c r="I61" s="886">
        <v>983690</v>
      </c>
      <c r="J61" s="887">
        <v>67882</v>
      </c>
    </row>
    <row r="62" spans="1:10" ht="13.5" thickBot="1" x14ac:dyDescent="0.25">
      <c r="A62" s="890">
        <v>812</v>
      </c>
      <c r="B62" s="891" t="s">
        <v>743</v>
      </c>
      <c r="C62" s="892">
        <v>0</v>
      </c>
      <c r="D62" s="893">
        <v>0</v>
      </c>
      <c r="E62" s="893">
        <v>0</v>
      </c>
      <c r="F62" s="894">
        <v>0</v>
      </c>
      <c r="G62" s="892">
        <v>175243</v>
      </c>
      <c r="H62" s="893">
        <v>178</v>
      </c>
      <c r="I62" s="893">
        <v>43383</v>
      </c>
      <c r="J62" s="894">
        <v>1</v>
      </c>
    </row>
  </sheetData>
  <mergeCells count="2">
    <mergeCell ref="C1:F1"/>
    <mergeCell ref="G1:J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Q1898"/>
  <sheetViews>
    <sheetView workbookViewId="0"/>
  </sheetViews>
  <sheetFormatPr defaultRowHeight="11.25" x14ac:dyDescent="0.2"/>
  <cols>
    <col min="1" max="1" width="11.28515625" style="15" customWidth="1"/>
    <col min="2" max="2" width="13.28515625" style="15" customWidth="1"/>
    <col min="3" max="5" width="11.28515625" style="15" customWidth="1"/>
    <col min="6" max="11" width="9.140625" style="15"/>
    <col min="12" max="12" width="10.5703125" style="15" customWidth="1"/>
    <col min="13" max="13" width="10.42578125" style="15" customWidth="1"/>
    <col min="14" max="14" width="11.5703125" style="15" customWidth="1"/>
    <col min="15" max="15" width="9.140625" style="15"/>
    <col min="16" max="16" width="8.85546875" style="15" customWidth="1"/>
    <col min="17" max="234" width="9.140625" style="15"/>
    <col min="235" max="245" width="11.28515625" style="15" customWidth="1"/>
    <col min="246" max="246" width="0.85546875" style="15" customWidth="1"/>
    <col min="247" max="247" width="9.140625" style="15"/>
    <col min="248" max="248" width="1.42578125" style="15" customWidth="1"/>
    <col min="249" max="249" width="9.85546875" style="15" customWidth="1"/>
    <col min="250" max="253" width="7.85546875" style="15" customWidth="1"/>
    <col min="254" max="254" width="1" style="15" customWidth="1"/>
    <col min="255" max="255" width="5.85546875" style="15" bestFit="1" customWidth="1"/>
    <col min="256" max="257" width="7.5703125" style="15" customWidth="1"/>
    <col min="258" max="490" width="9.140625" style="15"/>
    <col min="491" max="501" width="11.28515625" style="15" customWidth="1"/>
    <col min="502" max="502" width="0.85546875" style="15" customWidth="1"/>
    <col min="503" max="503" width="9.140625" style="15"/>
    <col min="504" max="504" width="1.42578125" style="15" customWidth="1"/>
    <col min="505" max="505" width="9.85546875" style="15" customWidth="1"/>
    <col min="506" max="509" width="7.85546875" style="15" customWidth="1"/>
    <col min="510" max="510" width="1" style="15" customWidth="1"/>
    <col min="511" max="511" width="5.85546875" style="15" bestFit="1" customWidth="1"/>
    <col min="512" max="513" width="7.5703125" style="15" customWidth="1"/>
    <col min="514" max="746" width="9.140625" style="15"/>
    <col min="747" max="757" width="11.28515625" style="15" customWidth="1"/>
    <col min="758" max="758" width="0.85546875" style="15" customWidth="1"/>
    <col min="759" max="759" width="9.140625" style="15"/>
    <col min="760" max="760" width="1.42578125" style="15" customWidth="1"/>
    <col min="761" max="761" width="9.85546875" style="15" customWidth="1"/>
    <col min="762" max="765" width="7.85546875" style="15" customWidth="1"/>
    <col min="766" max="766" width="1" style="15" customWidth="1"/>
    <col min="767" max="767" width="5.85546875" style="15" bestFit="1" customWidth="1"/>
    <col min="768" max="769" width="7.5703125" style="15" customWidth="1"/>
    <col min="770" max="1002" width="9.140625" style="15"/>
    <col min="1003" max="1013" width="11.28515625" style="15" customWidth="1"/>
    <col min="1014" max="1014" width="0.85546875" style="15" customWidth="1"/>
    <col min="1015" max="1015" width="9.140625" style="15"/>
    <col min="1016" max="1016" width="1.42578125" style="15" customWidth="1"/>
    <col min="1017" max="1017" width="9.85546875" style="15" customWidth="1"/>
    <col min="1018" max="1021" width="7.85546875" style="15" customWidth="1"/>
    <col min="1022" max="1022" width="1" style="15" customWidth="1"/>
    <col min="1023" max="1023" width="5.85546875" style="15" bestFit="1" customWidth="1"/>
    <col min="1024" max="1025" width="7.5703125" style="15" customWidth="1"/>
    <col min="1026" max="1258" width="9.140625" style="15"/>
    <col min="1259" max="1269" width="11.28515625" style="15" customWidth="1"/>
    <col min="1270" max="1270" width="0.85546875" style="15" customWidth="1"/>
    <col min="1271" max="1271" width="9.140625" style="15"/>
    <col min="1272" max="1272" width="1.42578125" style="15" customWidth="1"/>
    <col min="1273" max="1273" width="9.85546875" style="15" customWidth="1"/>
    <col min="1274" max="1277" width="7.85546875" style="15" customWidth="1"/>
    <col min="1278" max="1278" width="1" style="15" customWidth="1"/>
    <col min="1279" max="1279" width="5.85546875" style="15" bestFit="1" customWidth="1"/>
    <col min="1280" max="1281" width="7.5703125" style="15" customWidth="1"/>
    <col min="1282" max="1514" width="9.140625" style="15"/>
    <col min="1515" max="1525" width="11.28515625" style="15" customWidth="1"/>
    <col min="1526" max="1526" width="0.85546875" style="15" customWidth="1"/>
    <col min="1527" max="1527" width="9.140625" style="15"/>
    <col min="1528" max="1528" width="1.42578125" style="15" customWidth="1"/>
    <col min="1529" max="1529" width="9.85546875" style="15" customWidth="1"/>
    <col min="1530" max="1533" width="7.85546875" style="15" customWidth="1"/>
    <col min="1534" max="1534" width="1" style="15" customWidth="1"/>
    <col min="1535" max="1535" width="5.85546875" style="15" bestFit="1" customWidth="1"/>
    <col min="1536" max="1537" width="7.5703125" style="15" customWidth="1"/>
    <col min="1538" max="1770" width="9.140625" style="15"/>
    <col min="1771" max="1781" width="11.28515625" style="15" customWidth="1"/>
    <col min="1782" max="1782" width="0.85546875" style="15" customWidth="1"/>
    <col min="1783" max="1783" width="9.140625" style="15"/>
    <col min="1784" max="1784" width="1.42578125" style="15" customWidth="1"/>
    <col min="1785" max="1785" width="9.85546875" style="15" customWidth="1"/>
    <col min="1786" max="1789" width="7.85546875" style="15" customWidth="1"/>
    <col min="1790" max="1790" width="1" style="15" customWidth="1"/>
    <col min="1791" max="1791" width="5.85546875" style="15" bestFit="1" customWidth="1"/>
    <col min="1792" max="1793" width="7.5703125" style="15" customWidth="1"/>
    <col min="1794" max="2026" width="9.140625" style="15"/>
    <col min="2027" max="2037" width="11.28515625" style="15" customWidth="1"/>
    <col min="2038" max="2038" width="0.85546875" style="15" customWidth="1"/>
    <col min="2039" max="2039" width="9.140625" style="15"/>
    <col min="2040" max="2040" width="1.42578125" style="15" customWidth="1"/>
    <col min="2041" max="2041" width="9.85546875" style="15" customWidth="1"/>
    <col min="2042" max="2045" width="7.85546875" style="15" customWidth="1"/>
    <col min="2046" max="2046" width="1" style="15" customWidth="1"/>
    <col min="2047" max="2047" width="5.85546875" style="15" bestFit="1" customWidth="1"/>
    <col min="2048" max="2049" width="7.5703125" style="15" customWidth="1"/>
    <col min="2050" max="2282" width="9.140625" style="15"/>
    <col min="2283" max="2293" width="11.28515625" style="15" customWidth="1"/>
    <col min="2294" max="2294" width="0.85546875" style="15" customWidth="1"/>
    <col min="2295" max="2295" width="9.140625" style="15"/>
    <col min="2296" max="2296" width="1.42578125" style="15" customWidth="1"/>
    <col min="2297" max="2297" width="9.85546875" style="15" customWidth="1"/>
    <col min="2298" max="2301" width="7.85546875" style="15" customWidth="1"/>
    <col min="2302" max="2302" width="1" style="15" customWidth="1"/>
    <col min="2303" max="2303" width="5.85546875" style="15" bestFit="1" customWidth="1"/>
    <col min="2304" max="2305" width="7.5703125" style="15" customWidth="1"/>
    <col min="2306" max="2538" width="9.140625" style="15"/>
    <col min="2539" max="2549" width="11.28515625" style="15" customWidth="1"/>
    <col min="2550" max="2550" width="0.85546875" style="15" customWidth="1"/>
    <col min="2551" max="2551" width="9.140625" style="15"/>
    <col min="2552" max="2552" width="1.42578125" style="15" customWidth="1"/>
    <col min="2553" max="2553" width="9.85546875" style="15" customWidth="1"/>
    <col min="2554" max="2557" width="7.85546875" style="15" customWidth="1"/>
    <col min="2558" max="2558" width="1" style="15" customWidth="1"/>
    <col min="2559" max="2559" width="5.85546875" style="15" bestFit="1" customWidth="1"/>
    <col min="2560" max="2561" width="7.5703125" style="15" customWidth="1"/>
    <col min="2562" max="2794" width="9.140625" style="15"/>
    <col min="2795" max="2805" width="11.28515625" style="15" customWidth="1"/>
    <col min="2806" max="2806" width="0.85546875" style="15" customWidth="1"/>
    <col min="2807" max="2807" width="9.140625" style="15"/>
    <col min="2808" max="2808" width="1.42578125" style="15" customWidth="1"/>
    <col min="2809" max="2809" width="9.85546875" style="15" customWidth="1"/>
    <col min="2810" max="2813" width="7.85546875" style="15" customWidth="1"/>
    <col min="2814" max="2814" width="1" style="15" customWidth="1"/>
    <col min="2815" max="2815" width="5.85546875" style="15" bestFit="1" customWidth="1"/>
    <col min="2816" max="2817" width="7.5703125" style="15" customWidth="1"/>
    <col min="2818" max="3050" width="9.140625" style="15"/>
    <col min="3051" max="3061" width="11.28515625" style="15" customWidth="1"/>
    <col min="3062" max="3062" width="0.85546875" style="15" customWidth="1"/>
    <col min="3063" max="3063" width="9.140625" style="15"/>
    <col min="3064" max="3064" width="1.42578125" style="15" customWidth="1"/>
    <col min="3065" max="3065" width="9.85546875" style="15" customWidth="1"/>
    <col min="3066" max="3069" width="7.85546875" style="15" customWidth="1"/>
    <col min="3070" max="3070" width="1" style="15" customWidth="1"/>
    <col min="3071" max="3071" width="5.85546875" style="15" bestFit="1" customWidth="1"/>
    <col min="3072" max="3073" width="7.5703125" style="15" customWidth="1"/>
    <col min="3074" max="3306" width="9.140625" style="15"/>
    <col min="3307" max="3317" width="11.28515625" style="15" customWidth="1"/>
    <col min="3318" max="3318" width="0.85546875" style="15" customWidth="1"/>
    <col min="3319" max="3319" width="9.140625" style="15"/>
    <col min="3320" max="3320" width="1.42578125" style="15" customWidth="1"/>
    <col min="3321" max="3321" width="9.85546875" style="15" customWidth="1"/>
    <col min="3322" max="3325" width="7.85546875" style="15" customWidth="1"/>
    <col min="3326" max="3326" width="1" style="15" customWidth="1"/>
    <col min="3327" max="3327" width="5.85546875" style="15" bestFit="1" customWidth="1"/>
    <col min="3328" max="3329" width="7.5703125" style="15" customWidth="1"/>
    <col min="3330" max="3562" width="9.140625" style="15"/>
    <col min="3563" max="3573" width="11.28515625" style="15" customWidth="1"/>
    <col min="3574" max="3574" width="0.85546875" style="15" customWidth="1"/>
    <col min="3575" max="3575" width="9.140625" style="15"/>
    <col min="3576" max="3576" width="1.42578125" style="15" customWidth="1"/>
    <col min="3577" max="3577" width="9.85546875" style="15" customWidth="1"/>
    <col min="3578" max="3581" width="7.85546875" style="15" customWidth="1"/>
    <col min="3582" max="3582" width="1" style="15" customWidth="1"/>
    <col min="3583" max="3583" width="5.85546875" style="15" bestFit="1" customWidth="1"/>
    <col min="3584" max="3585" width="7.5703125" style="15" customWidth="1"/>
    <col min="3586" max="3818" width="9.140625" style="15"/>
    <col min="3819" max="3829" width="11.28515625" style="15" customWidth="1"/>
    <col min="3830" max="3830" width="0.85546875" style="15" customWidth="1"/>
    <col min="3831" max="3831" width="9.140625" style="15"/>
    <col min="3832" max="3832" width="1.42578125" style="15" customWidth="1"/>
    <col min="3833" max="3833" width="9.85546875" style="15" customWidth="1"/>
    <col min="3834" max="3837" width="7.85546875" style="15" customWidth="1"/>
    <col min="3838" max="3838" width="1" style="15" customWidth="1"/>
    <col min="3839" max="3839" width="5.85546875" style="15" bestFit="1" customWidth="1"/>
    <col min="3840" max="3841" width="7.5703125" style="15" customWidth="1"/>
    <col min="3842" max="4074" width="9.140625" style="15"/>
    <col min="4075" max="4085" width="11.28515625" style="15" customWidth="1"/>
    <col min="4086" max="4086" width="0.85546875" style="15" customWidth="1"/>
    <col min="4087" max="4087" width="9.140625" style="15"/>
    <col min="4088" max="4088" width="1.42578125" style="15" customWidth="1"/>
    <col min="4089" max="4089" width="9.85546875" style="15" customWidth="1"/>
    <col min="4090" max="4093" width="7.85546875" style="15" customWidth="1"/>
    <col min="4094" max="4094" width="1" style="15" customWidth="1"/>
    <col min="4095" max="4095" width="5.85546875" style="15" bestFit="1" customWidth="1"/>
    <col min="4096" max="4097" width="7.5703125" style="15" customWidth="1"/>
    <col min="4098" max="4330" width="9.140625" style="15"/>
    <col min="4331" max="4341" width="11.28515625" style="15" customWidth="1"/>
    <col min="4342" max="4342" width="0.85546875" style="15" customWidth="1"/>
    <col min="4343" max="4343" width="9.140625" style="15"/>
    <col min="4344" max="4344" width="1.42578125" style="15" customWidth="1"/>
    <col min="4345" max="4345" width="9.85546875" style="15" customWidth="1"/>
    <col min="4346" max="4349" width="7.85546875" style="15" customWidth="1"/>
    <col min="4350" max="4350" width="1" style="15" customWidth="1"/>
    <col min="4351" max="4351" width="5.85546875" style="15" bestFit="1" customWidth="1"/>
    <col min="4352" max="4353" width="7.5703125" style="15" customWidth="1"/>
    <col min="4354" max="4586" width="9.140625" style="15"/>
    <col min="4587" max="4597" width="11.28515625" style="15" customWidth="1"/>
    <col min="4598" max="4598" width="0.85546875" style="15" customWidth="1"/>
    <col min="4599" max="4599" width="9.140625" style="15"/>
    <col min="4600" max="4600" width="1.42578125" style="15" customWidth="1"/>
    <col min="4601" max="4601" width="9.85546875" style="15" customWidth="1"/>
    <col min="4602" max="4605" width="7.85546875" style="15" customWidth="1"/>
    <col min="4606" max="4606" width="1" style="15" customWidth="1"/>
    <col min="4607" max="4607" width="5.85546875" style="15" bestFit="1" customWidth="1"/>
    <col min="4608" max="4609" width="7.5703125" style="15" customWidth="1"/>
    <col min="4610" max="4842" width="9.140625" style="15"/>
    <col min="4843" max="4853" width="11.28515625" style="15" customWidth="1"/>
    <col min="4854" max="4854" width="0.85546875" style="15" customWidth="1"/>
    <col min="4855" max="4855" width="9.140625" style="15"/>
    <col min="4856" max="4856" width="1.42578125" style="15" customWidth="1"/>
    <col min="4857" max="4857" width="9.85546875" style="15" customWidth="1"/>
    <col min="4858" max="4861" width="7.85546875" style="15" customWidth="1"/>
    <col min="4862" max="4862" width="1" style="15" customWidth="1"/>
    <col min="4863" max="4863" width="5.85546875" style="15" bestFit="1" customWidth="1"/>
    <col min="4864" max="4865" width="7.5703125" style="15" customWidth="1"/>
    <col min="4866" max="5098" width="9.140625" style="15"/>
    <col min="5099" max="5109" width="11.28515625" style="15" customWidth="1"/>
    <col min="5110" max="5110" width="0.85546875" style="15" customWidth="1"/>
    <col min="5111" max="5111" width="9.140625" style="15"/>
    <col min="5112" max="5112" width="1.42578125" style="15" customWidth="1"/>
    <col min="5113" max="5113" width="9.85546875" style="15" customWidth="1"/>
    <col min="5114" max="5117" width="7.85546875" style="15" customWidth="1"/>
    <col min="5118" max="5118" width="1" style="15" customWidth="1"/>
    <col min="5119" max="5119" width="5.85546875" style="15" bestFit="1" customWidth="1"/>
    <col min="5120" max="5121" width="7.5703125" style="15" customWidth="1"/>
    <col min="5122" max="5354" width="9.140625" style="15"/>
    <col min="5355" max="5365" width="11.28515625" style="15" customWidth="1"/>
    <col min="5366" max="5366" width="0.85546875" style="15" customWidth="1"/>
    <col min="5367" max="5367" width="9.140625" style="15"/>
    <col min="5368" max="5368" width="1.42578125" style="15" customWidth="1"/>
    <col min="5369" max="5369" width="9.85546875" style="15" customWidth="1"/>
    <col min="5370" max="5373" width="7.85546875" style="15" customWidth="1"/>
    <col min="5374" max="5374" width="1" style="15" customWidth="1"/>
    <col min="5375" max="5375" width="5.85546875" style="15" bestFit="1" customWidth="1"/>
    <col min="5376" max="5377" width="7.5703125" style="15" customWidth="1"/>
    <col min="5378" max="5610" width="9.140625" style="15"/>
    <col min="5611" max="5621" width="11.28515625" style="15" customWidth="1"/>
    <col min="5622" max="5622" width="0.85546875" style="15" customWidth="1"/>
    <col min="5623" max="5623" width="9.140625" style="15"/>
    <col min="5624" max="5624" width="1.42578125" style="15" customWidth="1"/>
    <col min="5625" max="5625" width="9.85546875" style="15" customWidth="1"/>
    <col min="5626" max="5629" width="7.85546875" style="15" customWidth="1"/>
    <col min="5630" max="5630" width="1" style="15" customWidth="1"/>
    <col min="5631" max="5631" width="5.85546875" style="15" bestFit="1" customWidth="1"/>
    <col min="5632" max="5633" width="7.5703125" style="15" customWidth="1"/>
    <col min="5634" max="5866" width="9.140625" style="15"/>
    <col min="5867" max="5877" width="11.28515625" style="15" customWidth="1"/>
    <col min="5878" max="5878" width="0.85546875" style="15" customWidth="1"/>
    <col min="5879" max="5879" width="9.140625" style="15"/>
    <col min="5880" max="5880" width="1.42578125" style="15" customWidth="1"/>
    <col min="5881" max="5881" width="9.85546875" style="15" customWidth="1"/>
    <col min="5882" max="5885" width="7.85546875" style="15" customWidth="1"/>
    <col min="5886" max="5886" width="1" style="15" customWidth="1"/>
    <col min="5887" max="5887" width="5.85546875" style="15" bestFit="1" customWidth="1"/>
    <col min="5888" max="5889" width="7.5703125" style="15" customWidth="1"/>
    <col min="5890" max="6122" width="9.140625" style="15"/>
    <col min="6123" max="6133" width="11.28515625" style="15" customWidth="1"/>
    <col min="6134" max="6134" width="0.85546875" style="15" customWidth="1"/>
    <col min="6135" max="6135" width="9.140625" style="15"/>
    <col min="6136" max="6136" width="1.42578125" style="15" customWidth="1"/>
    <col min="6137" max="6137" width="9.85546875" style="15" customWidth="1"/>
    <col min="6138" max="6141" width="7.85546875" style="15" customWidth="1"/>
    <col min="6142" max="6142" width="1" style="15" customWidth="1"/>
    <col min="6143" max="6143" width="5.85546875" style="15" bestFit="1" customWidth="1"/>
    <col min="6144" max="6145" width="7.5703125" style="15" customWidth="1"/>
    <col min="6146" max="6378" width="9.140625" style="15"/>
    <col min="6379" max="6389" width="11.28515625" style="15" customWidth="1"/>
    <col min="6390" max="6390" width="0.85546875" style="15" customWidth="1"/>
    <col min="6391" max="6391" width="9.140625" style="15"/>
    <col min="6392" max="6392" width="1.42578125" style="15" customWidth="1"/>
    <col min="6393" max="6393" width="9.85546875" style="15" customWidth="1"/>
    <col min="6394" max="6397" width="7.85546875" style="15" customWidth="1"/>
    <col min="6398" max="6398" width="1" style="15" customWidth="1"/>
    <col min="6399" max="6399" width="5.85546875" style="15" bestFit="1" customWidth="1"/>
    <col min="6400" max="6401" width="7.5703125" style="15" customWidth="1"/>
    <col min="6402" max="6634" width="9.140625" style="15"/>
    <col min="6635" max="6645" width="11.28515625" style="15" customWidth="1"/>
    <col min="6646" max="6646" width="0.85546875" style="15" customWidth="1"/>
    <col min="6647" max="6647" width="9.140625" style="15"/>
    <col min="6648" max="6648" width="1.42578125" style="15" customWidth="1"/>
    <col min="6649" max="6649" width="9.85546875" style="15" customWidth="1"/>
    <col min="6650" max="6653" width="7.85546875" style="15" customWidth="1"/>
    <col min="6654" max="6654" width="1" style="15" customWidth="1"/>
    <col min="6655" max="6655" width="5.85546875" style="15" bestFit="1" customWidth="1"/>
    <col min="6656" max="6657" width="7.5703125" style="15" customWidth="1"/>
    <col min="6658" max="6890" width="9.140625" style="15"/>
    <col min="6891" max="6901" width="11.28515625" style="15" customWidth="1"/>
    <col min="6902" max="6902" width="0.85546875" style="15" customWidth="1"/>
    <col min="6903" max="6903" width="9.140625" style="15"/>
    <col min="6904" max="6904" width="1.42578125" style="15" customWidth="1"/>
    <col min="6905" max="6905" width="9.85546875" style="15" customWidth="1"/>
    <col min="6906" max="6909" width="7.85546875" style="15" customWidth="1"/>
    <col min="6910" max="6910" width="1" style="15" customWidth="1"/>
    <col min="6911" max="6911" width="5.85546875" style="15" bestFit="1" customWidth="1"/>
    <col min="6912" max="6913" width="7.5703125" style="15" customWidth="1"/>
    <col min="6914" max="7146" width="9.140625" style="15"/>
    <col min="7147" max="7157" width="11.28515625" style="15" customWidth="1"/>
    <col min="7158" max="7158" width="0.85546875" style="15" customWidth="1"/>
    <col min="7159" max="7159" width="9.140625" style="15"/>
    <col min="7160" max="7160" width="1.42578125" style="15" customWidth="1"/>
    <col min="7161" max="7161" width="9.85546875" style="15" customWidth="1"/>
    <col min="7162" max="7165" width="7.85546875" style="15" customWidth="1"/>
    <col min="7166" max="7166" width="1" style="15" customWidth="1"/>
    <col min="7167" max="7167" width="5.85546875" style="15" bestFit="1" customWidth="1"/>
    <col min="7168" max="7169" width="7.5703125" style="15" customWidth="1"/>
    <col min="7170" max="7402" width="9.140625" style="15"/>
    <col min="7403" max="7413" width="11.28515625" style="15" customWidth="1"/>
    <col min="7414" max="7414" width="0.85546875" style="15" customWidth="1"/>
    <col min="7415" max="7415" width="9.140625" style="15"/>
    <col min="7416" max="7416" width="1.42578125" style="15" customWidth="1"/>
    <col min="7417" max="7417" width="9.85546875" style="15" customWidth="1"/>
    <col min="7418" max="7421" width="7.85546875" style="15" customWidth="1"/>
    <col min="7422" max="7422" width="1" style="15" customWidth="1"/>
    <col min="7423" max="7423" width="5.85546875" style="15" bestFit="1" customWidth="1"/>
    <col min="7424" max="7425" width="7.5703125" style="15" customWidth="1"/>
    <col min="7426" max="7658" width="9.140625" style="15"/>
    <col min="7659" max="7669" width="11.28515625" style="15" customWidth="1"/>
    <col min="7670" max="7670" width="0.85546875" style="15" customWidth="1"/>
    <col min="7671" max="7671" width="9.140625" style="15"/>
    <col min="7672" max="7672" width="1.42578125" style="15" customWidth="1"/>
    <col min="7673" max="7673" width="9.85546875" style="15" customWidth="1"/>
    <col min="7674" max="7677" width="7.85546875" style="15" customWidth="1"/>
    <col min="7678" max="7678" width="1" style="15" customWidth="1"/>
    <col min="7679" max="7679" width="5.85546875" style="15" bestFit="1" customWidth="1"/>
    <col min="7680" max="7681" width="7.5703125" style="15" customWidth="1"/>
    <col min="7682" max="7914" width="9.140625" style="15"/>
    <col min="7915" max="7925" width="11.28515625" style="15" customWidth="1"/>
    <col min="7926" max="7926" width="0.85546875" style="15" customWidth="1"/>
    <col min="7927" max="7927" width="9.140625" style="15"/>
    <col min="7928" max="7928" width="1.42578125" style="15" customWidth="1"/>
    <col min="7929" max="7929" width="9.85546875" style="15" customWidth="1"/>
    <col min="7930" max="7933" width="7.85546875" style="15" customWidth="1"/>
    <col min="7934" max="7934" width="1" style="15" customWidth="1"/>
    <col min="7935" max="7935" width="5.85546875" style="15" bestFit="1" customWidth="1"/>
    <col min="7936" max="7937" width="7.5703125" style="15" customWidth="1"/>
    <col min="7938" max="8170" width="9.140625" style="15"/>
    <col min="8171" max="8181" width="11.28515625" style="15" customWidth="1"/>
    <col min="8182" max="8182" width="0.85546875" style="15" customWidth="1"/>
    <col min="8183" max="8183" width="9.140625" style="15"/>
    <col min="8184" max="8184" width="1.42578125" style="15" customWidth="1"/>
    <col min="8185" max="8185" width="9.85546875" style="15" customWidth="1"/>
    <col min="8186" max="8189" width="7.85546875" style="15" customWidth="1"/>
    <col min="8190" max="8190" width="1" style="15" customWidth="1"/>
    <col min="8191" max="8191" width="5.85546875" style="15" bestFit="1" customWidth="1"/>
    <col min="8192" max="8193" width="7.5703125" style="15" customWidth="1"/>
    <col min="8194" max="8426" width="9.140625" style="15"/>
    <col min="8427" max="8437" width="11.28515625" style="15" customWidth="1"/>
    <col min="8438" max="8438" width="0.85546875" style="15" customWidth="1"/>
    <col min="8439" max="8439" width="9.140625" style="15"/>
    <col min="8440" max="8440" width="1.42578125" style="15" customWidth="1"/>
    <col min="8441" max="8441" width="9.85546875" style="15" customWidth="1"/>
    <col min="8442" max="8445" width="7.85546875" style="15" customWidth="1"/>
    <col min="8446" max="8446" width="1" style="15" customWidth="1"/>
    <col min="8447" max="8447" width="5.85546875" style="15" bestFit="1" customWidth="1"/>
    <col min="8448" max="8449" width="7.5703125" style="15" customWidth="1"/>
    <col min="8450" max="8682" width="9.140625" style="15"/>
    <col min="8683" max="8693" width="11.28515625" style="15" customWidth="1"/>
    <col min="8694" max="8694" width="0.85546875" style="15" customWidth="1"/>
    <col min="8695" max="8695" width="9.140625" style="15"/>
    <col min="8696" max="8696" width="1.42578125" style="15" customWidth="1"/>
    <col min="8697" max="8697" width="9.85546875" style="15" customWidth="1"/>
    <col min="8698" max="8701" width="7.85546875" style="15" customWidth="1"/>
    <col min="8702" max="8702" width="1" style="15" customWidth="1"/>
    <col min="8703" max="8703" width="5.85546875" style="15" bestFit="1" customWidth="1"/>
    <col min="8704" max="8705" width="7.5703125" style="15" customWidth="1"/>
    <col min="8706" max="8938" width="9.140625" style="15"/>
    <col min="8939" max="8949" width="11.28515625" style="15" customWidth="1"/>
    <col min="8950" max="8950" width="0.85546875" style="15" customWidth="1"/>
    <col min="8951" max="8951" width="9.140625" style="15"/>
    <col min="8952" max="8952" width="1.42578125" style="15" customWidth="1"/>
    <col min="8953" max="8953" width="9.85546875" style="15" customWidth="1"/>
    <col min="8954" max="8957" width="7.85546875" style="15" customWidth="1"/>
    <col min="8958" max="8958" width="1" style="15" customWidth="1"/>
    <col min="8959" max="8959" width="5.85546875" style="15" bestFit="1" customWidth="1"/>
    <col min="8960" max="8961" width="7.5703125" style="15" customWidth="1"/>
    <col min="8962" max="9194" width="9.140625" style="15"/>
    <col min="9195" max="9205" width="11.28515625" style="15" customWidth="1"/>
    <col min="9206" max="9206" width="0.85546875" style="15" customWidth="1"/>
    <col min="9207" max="9207" width="9.140625" style="15"/>
    <col min="9208" max="9208" width="1.42578125" style="15" customWidth="1"/>
    <col min="9209" max="9209" width="9.85546875" style="15" customWidth="1"/>
    <col min="9210" max="9213" width="7.85546875" style="15" customWidth="1"/>
    <col min="9214" max="9214" width="1" style="15" customWidth="1"/>
    <col min="9215" max="9215" width="5.85546875" style="15" bestFit="1" customWidth="1"/>
    <col min="9216" max="9217" width="7.5703125" style="15" customWidth="1"/>
    <col min="9218" max="9450" width="9.140625" style="15"/>
    <col min="9451" max="9461" width="11.28515625" style="15" customWidth="1"/>
    <col min="9462" max="9462" width="0.85546875" style="15" customWidth="1"/>
    <col min="9463" max="9463" width="9.140625" style="15"/>
    <col min="9464" max="9464" width="1.42578125" style="15" customWidth="1"/>
    <col min="9465" max="9465" width="9.85546875" style="15" customWidth="1"/>
    <col min="9466" max="9469" width="7.85546875" style="15" customWidth="1"/>
    <col min="9470" max="9470" width="1" style="15" customWidth="1"/>
    <col min="9471" max="9471" width="5.85546875" style="15" bestFit="1" customWidth="1"/>
    <col min="9472" max="9473" width="7.5703125" style="15" customWidth="1"/>
    <col min="9474" max="9706" width="9.140625" style="15"/>
    <col min="9707" max="9717" width="11.28515625" style="15" customWidth="1"/>
    <col min="9718" max="9718" width="0.85546875" style="15" customWidth="1"/>
    <col min="9719" max="9719" width="9.140625" style="15"/>
    <col min="9720" max="9720" width="1.42578125" style="15" customWidth="1"/>
    <col min="9721" max="9721" width="9.85546875" style="15" customWidth="1"/>
    <col min="9722" max="9725" width="7.85546875" style="15" customWidth="1"/>
    <col min="9726" max="9726" width="1" style="15" customWidth="1"/>
    <col min="9727" max="9727" width="5.85546875" style="15" bestFit="1" customWidth="1"/>
    <col min="9728" max="9729" width="7.5703125" style="15" customWidth="1"/>
    <col min="9730" max="9962" width="9.140625" style="15"/>
    <col min="9963" max="9973" width="11.28515625" style="15" customWidth="1"/>
    <col min="9974" max="9974" width="0.85546875" style="15" customWidth="1"/>
    <col min="9975" max="9975" width="9.140625" style="15"/>
    <col min="9976" max="9976" width="1.42578125" style="15" customWidth="1"/>
    <col min="9977" max="9977" width="9.85546875" style="15" customWidth="1"/>
    <col min="9978" max="9981" width="7.85546875" style="15" customWidth="1"/>
    <col min="9982" max="9982" width="1" style="15" customWidth="1"/>
    <col min="9983" max="9983" width="5.85546875" style="15" bestFit="1" customWidth="1"/>
    <col min="9984" max="9985" width="7.5703125" style="15" customWidth="1"/>
    <col min="9986" max="10218" width="9.140625" style="15"/>
    <col min="10219" max="10229" width="11.28515625" style="15" customWidth="1"/>
    <col min="10230" max="10230" width="0.85546875" style="15" customWidth="1"/>
    <col min="10231" max="10231" width="9.140625" style="15"/>
    <col min="10232" max="10232" width="1.42578125" style="15" customWidth="1"/>
    <col min="10233" max="10233" width="9.85546875" style="15" customWidth="1"/>
    <col min="10234" max="10237" width="7.85546875" style="15" customWidth="1"/>
    <col min="10238" max="10238" width="1" style="15" customWidth="1"/>
    <col min="10239" max="10239" width="5.85546875" style="15" bestFit="1" customWidth="1"/>
    <col min="10240" max="10241" width="7.5703125" style="15" customWidth="1"/>
    <col min="10242" max="10474" width="9.140625" style="15"/>
    <col min="10475" max="10485" width="11.28515625" style="15" customWidth="1"/>
    <col min="10486" max="10486" width="0.85546875" style="15" customWidth="1"/>
    <col min="10487" max="10487" width="9.140625" style="15"/>
    <col min="10488" max="10488" width="1.42578125" style="15" customWidth="1"/>
    <col min="10489" max="10489" width="9.85546875" style="15" customWidth="1"/>
    <col min="10490" max="10493" width="7.85546875" style="15" customWidth="1"/>
    <col min="10494" max="10494" width="1" style="15" customWidth="1"/>
    <col min="10495" max="10495" width="5.85546875" style="15" bestFit="1" customWidth="1"/>
    <col min="10496" max="10497" width="7.5703125" style="15" customWidth="1"/>
    <col min="10498" max="10730" width="9.140625" style="15"/>
    <col min="10731" max="10741" width="11.28515625" style="15" customWidth="1"/>
    <col min="10742" max="10742" width="0.85546875" style="15" customWidth="1"/>
    <col min="10743" max="10743" width="9.140625" style="15"/>
    <col min="10744" max="10744" width="1.42578125" style="15" customWidth="1"/>
    <col min="10745" max="10745" width="9.85546875" style="15" customWidth="1"/>
    <col min="10746" max="10749" width="7.85546875" style="15" customWidth="1"/>
    <col min="10750" max="10750" width="1" style="15" customWidth="1"/>
    <col min="10751" max="10751" width="5.85546875" style="15" bestFit="1" customWidth="1"/>
    <col min="10752" max="10753" width="7.5703125" style="15" customWidth="1"/>
    <col min="10754" max="10986" width="9.140625" style="15"/>
    <col min="10987" max="10997" width="11.28515625" style="15" customWidth="1"/>
    <col min="10998" max="10998" width="0.85546875" style="15" customWidth="1"/>
    <col min="10999" max="10999" width="9.140625" style="15"/>
    <col min="11000" max="11000" width="1.42578125" style="15" customWidth="1"/>
    <col min="11001" max="11001" width="9.85546875" style="15" customWidth="1"/>
    <col min="11002" max="11005" width="7.85546875" style="15" customWidth="1"/>
    <col min="11006" max="11006" width="1" style="15" customWidth="1"/>
    <col min="11007" max="11007" width="5.85546875" style="15" bestFit="1" customWidth="1"/>
    <col min="11008" max="11009" width="7.5703125" style="15" customWidth="1"/>
    <col min="11010" max="11242" width="9.140625" style="15"/>
    <col min="11243" max="11253" width="11.28515625" style="15" customWidth="1"/>
    <col min="11254" max="11254" width="0.85546875" style="15" customWidth="1"/>
    <col min="11255" max="11255" width="9.140625" style="15"/>
    <col min="11256" max="11256" width="1.42578125" style="15" customWidth="1"/>
    <col min="11257" max="11257" width="9.85546875" style="15" customWidth="1"/>
    <col min="11258" max="11261" width="7.85546875" style="15" customWidth="1"/>
    <col min="11262" max="11262" width="1" style="15" customWidth="1"/>
    <col min="11263" max="11263" width="5.85546875" style="15" bestFit="1" customWidth="1"/>
    <col min="11264" max="11265" width="7.5703125" style="15" customWidth="1"/>
    <col min="11266" max="11498" width="9.140625" style="15"/>
    <col min="11499" max="11509" width="11.28515625" style="15" customWidth="1"/>
    <col min="11510" max="11510" width="0.85546875" style="15" customWidth="1"/>
    <col min="11511" max="11511" width="9.140625" style="15"/>
    <col min="11512" max="11512" width="1.42578125" style="15" customWidth="1"/>
    <col min="11513" max="11513" width="9.85546875" style="15" customWidth="1"/>
    <col min="11514" max="11517" width="7.85546875" style="15" customWidth="1"/>
    <col min="11518" max="11518" width="1" style="15" customWidth="1"/>
    <col min="11519" max="11519" width="5.85546875" style="15" bestFit="1" customWidth="1"/>
    <col min="11520" max="11521" width="7.5703125" style="15" customWidth="1"/>
    <col min="11522" max="11754" width="9.140625" style="15"/>
    <col min="11755" max="11765" width="11.28515625" style="15" customWidth="1"/>
    <col min="11766" max="11766" width="0.85546875" style="15" customWidth="1"/>
    <col min="11767" max="11767" width="9.140625" style="15"/>
    <col min="11768" max="11768" width="1.42578125" style="15" customWidth="1"/>
    <col min="11769" max="11769" width="9.85546875" style="15" customWidth="1"/>
    <col min="11770" max="11773" width="7.85546875" style="15" customWidth="1"/>
    <col min="11774" max="11774" width="1" style="15" customWidth="1"/>
    <col min="11775" max="11775" width="5.85546875" style="15" bestFit="1" customWidth="1"/>
    <col min="11776" max="11777" width="7.5703125" style="15" customWidth="1"/>
    <col min="11778" max="12010" width="9.140625" style="15"/>
    <col min="12011" max="12021" width="11.28515625" style="15" customWidth="1"/>
    <col min="12022" max="12022" width="0.85546875" style="15" customWidth="1"/>
    <col min="12023" max="12023" width="9.140625" style="15"/>
    <col min="12024" max="12024" width="1.42578125" style="15" customWidth="1"/>
    <col min="12025" max="12025" width="9.85546875" style="15" customWidth="1"/>
    <col min="12026" max="12029" width="7.85546875" style="15" customWidth="1"/>
    <col min="12030" max="12030" width="1" style="15" customWidth="1"/>
    <col min="12031" max="12031" width="5.85546875" style="15" bestFit="1" customWidth="1"/>
    <col min="12032" max="12033" width="7.5703125" style="15" customWidth="1"/>
    <col min="12034" max="12266" width="9.140625" style="15"/>
    <col min="12267" max="12277" width="11.28515625" style="15" customWidth="1"/>
    <col min="12278" max="12278" width="0.85546875" style="15" customWidth="1"/>
    <col min="12279" max="12279" width="9.140625" style="15"/>
    <col min="12280" max="12280" width="1.42578125" style="15" customWidth="1"/>
    <col min="12281" max="12281" width="9.85546875" style="15" customWidth="1"/>
    <col min="12282" max="12285" width="7.85546875" style="15" customWidth="1"/>
    <col min="12286" max="12286" width="1" style="15" customWidth="1"/>
    <col min="12287" max="12287" width="5.85546875" style="15" bestFit="1" customWidth="1"/>
    <col min="12288" max="12289" width="7.5703125" style="15" customWidth="1"/>
    <col min="12290" max="12522" width="9.140625" style="15"/>
    <col min="12523" max="12533" width="11.28515625" style="15" customWidth="1"/>
    <col min="12534" max="12534" width="0.85546875" style="15" customWidth="1"/>
    <col min="12535" max="12535" width="9.140625" style="15"/>
    <col min="12536" max="12536" width="1.42578125" style="15" customWidth="1"/>
    <col min="12537" max="12537" width="9.85546875" style="15" customWidth="1"/>
    <col min="12538" max="12541" width="7.85546875" style="15" customWidth="1"/>
    <col min="12542" max="12542" width="1" style="15" customWidth="1"/>
    <col min="12543" max="12543" width="5.85546875" style="15" bestFit="1" customWidth="1"/>
    <col min="12544" max="12545" width="7.5703125" style="15" customWidth="1"/>
    <col min="12546" max="12778" width="9.140625" style="15"/>
    <col min="12779" max="12789" width="11.28515625" style="15" customWidth="1"/>
    <col min="12790" max="12790" width="0.85546875" style="15" customWidth="1"/>
    <col min="12791" max="12791" width="9.140625" style="15"/>
    <col min="12792" max="12792" width="1.42578125" style="15" customWidth="1"/>
    <col min="12793" max="12793" width="9.85546875" style="15" customWidth="1"/>
    <col min="12794" max="12797" width="7.85546875" style="15" customWidth="1"/>
    <col min="12798" max="12798" width="1" style="15" customWidth="1"/>
    <col min="12799" max="12799" width="5.85546875" style="15" bestFit="1" customWidth="1"/>
    <col min="12800" max="12801" width="7.5703125" style="15" customWidth="1"/>
    <col min="12802" max="13034" width="9.140625" style="15"/>
    <col min="13035" max="13045" width="11.28515625" style="15" customWidth="1"/>
    <col min="13046" max="13046" width="0.85546875" style="15" customWidth="1"/>
    <col min="13047" max="13047" width="9.140625" style="15"/>
    <col min="13048" max="13048" width="1.42578125" style="15" customWidth="1"/>
    <col min="13049" max="13049" width="9.85546875" style="15" customWidth="1"/>
    <col min="13050" max="13053" width="7.85546875" style="15" customWidth="1"/>
    <col min="13054" max="13054" width="1" style="15" customWidth="1"/>
    <col min="13055" max="13055" width="5.85546875" style="15" bestFit="1" customWidth="1"/>
    <col min="13056" max="13057" width="7.5703125" style="15" customWidth="1"/>
    <col min="13058" max="13290" width="9.140625" style="15"/>
    <col min="13291" max="13301" width="11.28515625" style="15" customWidth="1"/>
    <col min="13302" max="13302" width="0.85546875" style="15" customWidth="1"/>
    <col min="13303" max="13303" width="9.140625" style="15"/>
    <col min="13304" max="13304" width="1.42578125" style="15" customWidth="1"/>
    <col min="13305" max="13305" width="9.85546875" style="15" customWidth="1"/>
    <col min="13306" max="13309" width="7.85546875" style="15" customWidth="1"/>
    <col min="13310" max="13310" width="1" style="15" customWidth="1"/>
    <col min="13311" max="13311" width="5.85546875" style="15" bestFit="1" customWidth="1"/>
    <col min="13312" max="13313" width="7.5703125" style="15" customWidth="1"/>
    <col min="13314" max="13546" width="9.140625" style="15"/>
    <col min="13547" max="13557" width="11.28515625" style="15" customWidth="1"/>
    <col min="13558" max="13558" width="0.85546875" style="15" customWidth="1"/>
    <col min="13559" max="13559" width="9.140625" style="15"/>
    <col min="13560" max="13560" width="1.42578125" style="15" customWidth="1"/>
    <col min="13561" max="13561" width="9.85546875" style="15" customWidth="1"/>
    <col min="13562" max="13565" width="7.85546875" style="15" customWidth="1"/>
    <col min="13566" max="13566" width="1" style="15" customWidth="1"/>
    <col min="13567" max="13567" width="5.85546875" style="15" bestFit="1" customWidth="1"/>
    <col min="13568" max="13569" width="7.5703125" style="15" customWidth="1"/>
    <col min="13570" max="13802" width="9.140625" style="15"/>
    <col min="13803" max="13813" width="11.28515625" style="15" customWidth="1"/>
    <col min="13814" max="13814" width="0.85546875" style="15" customWidth="1"/>
    <col min="13815" max="13815" width="9.140625" style="15"/>
    <col min="13816" max="13816" width="1.42578125" style="15" customWidth="1"/>
    <col min="13817" max="13817" width="9.85546875" style="15" customWidth="1"/>
    <col min="13818" max="13821" width="7.85546875" style="15" customWidth="1"/>
    <col min="13822" max="13822" width="1" style="15" customWidth="1"/>
    <col min="13823" max="13823" width="5.85546875" style="15" bestFit="1" customWidth="1"/>
    <col min="13824" max="13825" width="7.5703125" style="15" customWidth="1"/>
    <col min="13826" max="14058" width="9.140625" style="15"/>
    <col min="14059" max="14069" width="11.28515625" style="15" customWidth="1"/>
    <col min="14070" max="14070" width="0.85546875" style="15" customWidth="1"/>
    <col min="14071" max="14071" width="9.140625" style="15"/>
    <col min="14072" max="14072" width="1.42578125" style="15" customWidth="1"/>
    <col min="14073" max="14073" width="9.85546875" style="15" customWidth="1"/>
    <col min="14074" max="14077" width="7.85546875" style="15" customWidth="1"/>
    <col min="14078" max="14078" width="1" style="15" customWidth="1"/>
    <col min="14079" max="14079" width="5.85546875" style="15" bestFit="1" customWidth="1"/>
    <col min="14080" max="14081" width="7.5703125" style="15" customWidth="1"/>
    <col min="14082" max="14314" width="9.140625" style="15"/>
    <col min="14315" max="14325" width="11.28515625" style="15" customWidth="1"/>
    <col min="14326" max="14326" width="0.85546875" style="15" customWidth="1"/>
    <col min="14327" max="14327" width="9.140625" style="15"/>
    <col min="14328" max="14328" width="1.42578125" style="15" customWidth="1"/>
    <col min="14329" max="14329" width="9.85546875" style="15" customWidth="1"/>
    <col min="14330" max="14333" width="7.85546875" style="15" customWidth="1"/>
    <col min="14334" max="14334" width="1" style="15" customWidth="1"/>
    <col min="14335" max="14335" width="5.85546875" style="15" bestFit="1" customWidth="1"/>
    <col min="14336" max="14337" width="7.5703125" style="15" customWidth="1"/>
    <col min="14338" max="14570" width="9.140625" style="15"/>
    <col min="14571" max="14581" width="11.28515625" style="15" customWidth="1"/>
    <col min="14582" max="14582" width="0.85546875" style="15" customWidth="1"/>
    <col min="14583" max="14583" width="9.140625" style="15"/>
    <col min="14584" max="14584" width="1.42578125" style="15" customWidth="1"/>
    <col min="14585" max="14585" width="9.85546875" style="15" customWidth="1"/>
    <col min="14586" max="14589" width="7.85546875" style="15" customWidth="1"/>
    <col min="14590" max="14590" width="1" style="15" customWidth="1"/>
    <col min="14591" max="14591" width="5.85546875" style="15" bestFit="1" customWidth="1"/>
    <col min="14592" max="14593" width="7.5703125" style="15" customWidth="1"/>
    <col min="14594" max="14826" width="9.140625" style="15"/>
    <col min="14827" max="14837" width="11.28515625" style="15" customWidth="1"/>
    <col min="14838" max="14838" width="0.85546875" style="15" customWidth="1"/>
    <col min="14839" max="14839" width="9.140625" style="15"/>
    <col min="14840" max="14840" width="1.42578125" style="15" customWidth="1"/>
    <col min="14841" max="14841" width="9.85546875" style="15" customWidth="1"/>
    <col min="14842" max="14845" width="7.85546875" style="15" customWidth="1"/>
    <col min="14846" max="14846" width="1" style="15" customWidth="1"/>
    <col min="14847" max="14847" width="5.85546875" style="15" bestFit="1" customWidth="1"/>
    <col min="14848" max="14849" width="7.5703125" style="15" customWidth="1"/>
    <col min="14850" max="15082" width="9.140625" style="15"/>
    <col min="15083" max="15093" width="11.28515625" style="15" customWidth="1"/>
    <col min="15094" max="15094" width="0.85546875" style="15" customWidth="1"/>
    <col min="15095" max="15095" width="9.140625" style="15"/>
    <col min="15096" max="15096" width="1.42578125" style="15" customWidth="1"/>
    <col min="15097" max="15097" width="9.85546875" style="15" customWidth="1"/>
    <col min="15098" max="15101" width="7.85546875" style="15" customWidth="1"/>
    <col min="15102" max="15102" width="1" style="15" customWidth="1"/>
    <col min="15103" max="15103" width="5.85546875" style="15" bestFit="1" customWidth="1"/>
    <col min="15104" max="15105" width="7.5703125" style="15" customWidth="1"/>
    <col min="15106" max="15338" width="9.140625" style="15"/>
    <col min="15339" max="15349" width="11.28515625" style="15" customWidth="1"/>
    <col min="15350" max="15350" width="0.85546875" style="15" customWidth="1"/>
    <col min="15351" max="15351" width="9.140625" style="15"/>
    <col min="15352" max="15352" width="1.42578125" style="15" customWidth="1"/>
    <col min="15353" max="15353" width="9.85546875" style="15" customWidth="1"/>
    <col min="15354" max="15357" width="7.85546875" style="15" customWidth="1"/>
    <col min="15358" max="15358" width="1" style="15" customWidth="1"/>
    <col min="15359" max="15359" width="5.85546875" style="15" bestFit="1" customWidth="1"/>
    <col min="15360" max="15361" width="7.5703125" style="15" customWidth="1"/>
    <col min="15362" max="15594" width="9.140625" style="15"/>
    <col min="15595" max="15605" width="11.28515625" style="15" customWidth="1"/>
    <col min="15606" max="15606" width="0.85546875" style="15" customWidth="1"/>
    <col min="15607" max="15607" width="9.140625" style="15"/>
    <col min="15608" max="15608" width="1.42578125" style="15" customWidth="1"/>
    <col min="15609" max="15609" width="9.85546875" style="15" customWidth="1"/>
    <col min="15610" max="15613" width="7.85546875" style="15" customWidth="1"/>
    <col min="15614" max="15614" width="1" style="15" customWidth="1"/>
    <col min="15615" max="15615" width="5.85546875" style="15" bestFit="1" customWidth="1"/>
    <col min="15616" max="15617" width="7.5703125" style="15" customWidth="1"/>
    <col min="15618" max="15850" width="9.140625" style="15"/>
    <col min="15851" max="15861" width="11.28515625" style="15" customWidth="1"/>
    <col min="15862" max="15862" width="0.85546875" style="15" customWidth="1"/>
    <col min="15863" max="15863" width="9.140625" style="15"/>
    <col min="15864" max="15864" width="1.42578125" style="15" customWidth="1"/>
    <col min="15865" max="15865" width="9.85546875" style="15" customWidth="1"/>
    <col min="15866" max="15869" width="7.85546875" style="15" customWidth="1"/>
    <col min="15870" max="15870" width="1" style="15" customWidth="1"/>
    <col min="15871" max="15871" width="5.85546875" style="15" bestFit="1" customWidth="1"/>
    <col min="15872" max="15873" width="7.5703125" style="15" customWidth="1"/>
    <col min="15874" max="16106" width="9.140625" style="15"/>
    <col min="16107" max="16117" width="11.28515625" style="15" customWidth="1"/>
    <col min="16118" max="16118" width="0.85546875" style="15" customWidth="1"/>
    <col min="16119" max="16119" width="9.140625" style="15"/>
    <col min="16120" max="16120" width="1.42578125" style="15" customWidth="1"/>
    <col min="16121" max="16121" width="9.85546875" style="15" customWidth="1"/>
    <col min="16122" max="16125" width="7.85546875" style="15" customWidth="1"/>
    <col min="16126" max="16126" width="1" style="15" customWidth="1"/>
    <col min="16127" max="16127" width="5.85546875" style="15" bestFit="1" customWidth="1"/>
    <col min="16128" max="16129" width="7.5703125" style="15" customWidth="1"/>
    <col min="16130" max="16384" width="9.140625" style="15"/>
  </cols>
  <sheetData>
    <row r="1" spans="1:17" ht="33.75" customHeight="1" thickBot="1" x14ac:dyDescent="0.25">
      <c r="A1" s="903">
        <v>1</v>
      </c>
      <c r="B1" s="903">
        <f>A1+1</f>
        <v>2</v>
      </c>
      <c r="C1" s="903">
        <f t="shared" ref="C1:P1" si="0">B1+1</f>
        <v>3</v>
      </c>
      <c r="D1" s="903">
        <f t="shared" si="0"/>
        <v>4</v>
      </c>
      <c r="E1" s="903">
        <f t="shared" si="0"/>
        <v>5</v>
      </c>
      <c r="F1" s="903">
        <f t="shared" si="0"/>
        <v>6</v>
      </c>
      <c r="G1" s="903">
        <f t="shared" si="0"/>
        <v>7</v>
      </c>
      <c r="H1" s="903">
        <f t="shared" si="0"/>
        <v>8</v>
      </c>
      <c r="I1" s="903">
        <f t="shared" si="0"/>
        <v>9</v>
      </c>
      <c r="J1" s="903">
        <f t="shared" si="0"/>
        <v>10</v>
      </c>
      <c r="K1" s="903">
        <f t="shared" si="0"/>
        <v>11</v>
      </c>
      <c r="L1" s="903">
        <f t="shared" si="0"/>
        <v>12</v>
      </c>
      <c r="M1" s="903">
        <f t="shared" si="0"/>
        <v>13</v>
      </c>
      <c r="N1" s="903">
        <f t="shared" si="0"/>
        <v>14</v>
      </c>
      <c r="O1" s="903">
        <f t="shared" si="0"/>
        <v>15</v>
      </c>
      <c r="P1" s="903">
        <f t="shared" si="0"/>
        <v>16</v>
      </c>
      <c r="Q1" s="15">
        <v>17</v>
      </c>
    </row>
    <row r="2" spans="1:17" ht="51.75" customHeight="1" thickBot="1" x14ac:dyDescent="0.25">
      <c r="A2" s="599" t="s">
        <v>2916</v>
      </c>
      <c r="F2" s="903"/>
      <c r="G2" s="903"/>
      <c r="H2" s="903"/>
      <c r="I2" s="903"/>
      <c r="J2" s="903"/>
      <c r="K2" s="903"/>
      <c r="L2" s="1732" t="s">
        <v>2917</v>
      </c>
      <c r="M2" s="1732"/>
      <c r="N2" s="1732"/>
    </row>
    <row r="3" spans="1:17" ht="15" x14ac:dyDescent="0.2">
      <c r="A3" s="904"/>
      <c r="B3" s="1733" t="s">
        <v>2909</v>
      </c>
      <c r="C3" s="1733"/>
      <c r="D3" s="1733"/>
      <c r="E3" s="1733"/>
      <c r="F3" s="1733"/>
      <c r="G3" s="1733"/>
      <c r="H3" s="1733" t="s">
        <v>2918</v>
      </c>
      <c r="I3" s="1733"/>
      <c r="J3" s="1733"/>
      <c r="K3" s="1733"/>
      <c r="L3" s="1733"/>
      <c r="M3" s="1733"/>
      <c r="N3" s="1733"/>
      <c r="O3" s="1734" t="s">
        <v>2919</v>
      </c>
      <c r="P3" s="1735"/>
    </row>
    <row r="4" spans="1:17" s="41" customFormat="1" ht="31.5" customHeight="1" x14ac:dyDescent="0.2">
      <c r="A4" s="905" t="s">
        <v>1105</v>
      </c>
      <c r="B4" s="905" t="s">
        <v>1119</v>
      </c>
      <c r="C4" s="905" t="s">
        <v>2920</v>
      </c>
      <c r="D4" s="905" t="s">
        <v>2921</v>
      </c>
      <c r="E4" s="905" t="s">
        <v>2922</v>
      </c>
      <c r="F4" s="905" t="s">
        <v>685</v>
      </c>
      <c r="G4" s="905" t="s">
        <v>687</v>
      </c>
      <c r="H4" s="905" t="s">
        <v>2923</v>
      </c>
      <c r="I4" s="905" t="s">
        <v>2924</v>
      </c>
      <c r="J4" s="905" t="s">
        <v>2925</v>
      </c>
      <c r="K4" s="905" t="s">
        <v>2926</v>
      </c>
      <c r="L4" s="905" t="s">
        <v>2927</v>
      </c>
      <c r="M4" s="905" t="s">
        <v>2928</v>
      </c>
      <c r="N4" s="905" t="s">
        <v>2929</v>
      </c>
      <c r="O4" s="905" t="s">
        <v>699</v>
      </c>
      <c r="P4" s="905" t="s">
        <v>594</v>
      </c>
      <c r="Q4" s="905" t="s">
        <v>11423</v>
      </c>
    </row>
    <row r="5" spans="1:17" ht="12.75" x14ac:dyDescent="0.2">
      <c r="A5" s="876" t="s">
        <v>1135</v>
      </c>
      <c r="B5" s="906" t="s">
        <v>608</v>
      </c>
      <c r="C5" s="906">
        <v>11008.88223383788</v>
      </c>
      <c r="D5" s="906">
        <v>11008.88223383788</v>
      </c>
      <c r="E5" s="906">
        <v>11008.88223383788</v>
      </c>
      <c r="F5" s="907">
        <v>0</v>
      </c>
      <c r="G5" s="908">
        <v>0</v>
      </c>
      <c r="H5" s="908" t="s">
        <v>608</v>
      </c>
      <c r="I5" s="908">
        <v>0</v>
      </c>
      <c r="J5" s="908">
        <v>3</v>
      </c>
      <c r="K5" s="908">
        <v>524</v>
      </c>
      <c r="L5" s="908">
        <v>524</v>
      </c>
      <c r="M5" s="908">
        <v>3</v>
      </c>
      <c r="N5" s="908">
        <v>0</v>
      </c>
      <c r="O5" s="1260">
        <v>85</v>
      </c>
      <c r="P5" s="1260">
        <v>85</v>
      </c>
      <c r="Q5" s="1261">
        <v>206.10144911223531</v>
      </c>
    </row>
    <row r="6" spans="1:17" ht="12.75" x14ac:dyDescent="0.2">
      <c r="A6" s="876" t="s">
        <v>1136</v>
      </c>
      <c r="B6" s="906" t="s">
        <v>608</v>
      </c>
      <c r="C6" s="906">
        <v>6545.0227990477069</v>
      </c>
      <c r="D6" s="906">
        <v>6545.0227990477069</v>
      </c>
      <c r="E6" s="906">
        <v>6545.0227990477069</v>
      </c>
      <c r="F6" s="907">
        <v>0</v>
      </c>
      <c r="G6" s="908">
        <v>0</v>
      </c>
      <c r="H6" s="908" t="s">
        <v>608</v>
      </c>
      <c r="I6" s="908">
        <v>1</v>
      </c>
      <c r="J6" s="908">
        <v>9</v>
      </c>
      <c r="K6" s="908">
        <v>590</v>
      </c>
      <c r="L6" s="908">
        <v>590</v>
      </c>
      <c r="M6" s="908">
        <v>14</v>
      </c>
      <c r="N6" s="908">
        <v>0</v>
      </c>
      <c r="O6" s="1260">
        <v>37</v>
      </c>
      <c r="P6" s="1260">
        <v>37</v>
      </c>
      <c r="Q6" s="1261">
        <v>206.10144911223531</v>
      </c>
    </row>
    <row r="7" spans="1:17" ht="12.75" x14ac:dyDescent="0.2">
      <c r="A7" s="876" t="s">
        <v>1137</v>
      </c>
      <c r="B7" s="906" t="s">
        <v>608</v>
      </c>
      <c r="C7" s="906">
        <v>5040.0502333915529</v>
      </c>
      <c r="D7" s="906">
        <v>5040.0502333915529</v>
      </c>
      <c r="E7" s="906">
        <v>5040.0502333915529</v>
      </c>
      <c r="F7" s="907">
        <v>0</v>
      </c>
      <c r="G7" s="908">
        <v>0</v>
      </c>
      <c r="H7" s="908" t="s">
        <v>608</v>
      </c>
      <c r="I7" s="908">
        <v>0</v>
      </c>
      <c r="J7" s="908">
        <v>5</v>
      </c>
      <c r="K7" s="908">
        <v>646</v>
      </c>
      <c r="L7" s="908">
        <v>646</v>
      </c>
      <c r="M7" s="908">
        <v>12</v>
      </c>
      <c r="N7" s="908">
        <v>0</v>
      </c>
      <c r="O7" s="1260">
        <v>24</v>
      </c>
      <c r="P7" s="1260">
        <v>24</v>
      </c>
      <c r="Q7" s="1261">
        <v>206.10144911223531</v>
      </c>
    </row>
    <row r="8" spans="1:17" ht="12.75" x14ac:dyDescent="0.2">
      <c r="A8" s="876" t="s">
        <v>1138</v>
      </c>
      <c r="B8" s="906" t="s">
        <v>608</v>
      </c>
      <c r="C8" s="906">
        <v>4116.3079326977022</v>
      </c>
      <c r="D8" s="906">
        <v>4116.3079326977022</v>
      </c>
      <c r="E8" s="906">
        <v>4116.3079326977022</v>
      </c>
      <c r="F8" s="907">
        <v>0</v>
      </c>
      <c r="G8" s="908">
        <v>0</v>
      </c>
      <c r="H8" s="908" t="s">
        <v>608</v>
      </c>
      <c r="I8" s="908">
        <v>0</v>
      </c>
      <c r="J8" s="908">
        <v>14</v>
      </c>
      <c r="K8" s="908">
        <v>456</v>
      </c>
      <c r="L8" s="908">
        <v>456</v>
      </c>
      <c r="M8" s="908">
        <v>8</v>
      </c>
      <c r="N8" s="908">
        <v>0</v>
      </c>
      <c r="O8" s="1260">
        <v>16</v>
      </c>
      <c r="P8" s="1260">
        <v>16</v>
      </c>
      <c r="Q8" s="1261">
        <v>206.10144911223531</v>
      </c>
    </row>
    <row r="9" spans="1:17" ht="12.75" x14ac:dyDescent="0.2">
      <c r="A9" s="876" t="s">
        <v>1139</v>
      </c>
      <c r="B9" s="906" t="s">
        <v>608</v>
      </c>
      <c r="C9" s="906">
        <v>6317.9923703220347</v>
      </c>
      <c r="D9" s="906">
        <v>6317.9923703220347</v>
      </c>
      <c r="E9" s="906">
        <v>6317.9923703220347</v>
      </c>
      <c r="F9" s="907">
        <v>0</v>
      </c>
      <c r="G9" s="908">
        <v>0</v>
      </c>
      <c r="H9" s="908" t="s">
        <v>608</v>
      </c>
      <c r="I9" s="908">
        <v>0</v>
      </c>
      <c r="J9" s="908">
        <v>36</v>
      </c>
      <c r="K9" s="908">
        <v>1136</v>
      </c>
      <c r="L9" s="908">
        <v>1136</v>
      </c>
      <c r="M9" s="908">
        <v>10</v>
      </c>
      <c r="N9" s="908">
        <v>0</v>
      </c>
      <c r="O9" s="1260">
        <v>35</v>
      </c>
      <c r="P9" s="1260">
        <v>35</v>
      </c>
      <c r="Q9" s="1261">
        <v>206.10144911223531</v>
      </c>
    </row>
    <row r="10" spans="1:17" ht="12.75" x14ac:dyDescent="0.2">
      <c r="A10" s="876" t="s">
        <v>1140</v>
      </c>
      <c r="B10" s="906" t="s">
        <v>608</v>
      </c>
      <c r="C10" s="906">
        <v>4268.7459049794224</v>
      </c>
      <c r="D10" s="906">
        <v>4268.7459049794224</v>
      </c>
      <c r="E10" s="906">
        <v>4268.7459049794224</v>
      </c>
      <c r="F10" s="907">
        <v>0</v>
      </c>
      <c r="G10" s="908">
        <v>0</v>
      </c>
      <c r="H10" s="908" t="s">
        <v>608</v>
      </c>
      <c r="I10" s="908">
        <v>2</v>
      </c>
      <c r="J10" s="908">
        <v>56</v>
      </c>
      <c r="K10" s="908">
        <v>732</v>
      </c>
      <c r="L10" s="908">
        <v>732</v>
      </c>
      <c r="M10" s="908">
        <v>19</v>
      </c>
      <c r="N10" s="908">
        <v>0</v>
      </c>
      <c r="O10" s="1260">
        <v>14</v>
      </c>
      <c r="P10" s="1260">
        <v>14</v>
      </c>
      <c r="Q10" s="1261">
        <v>206.10144911223531</v>
      </c>
    </row>
    <row r="11" spans="1:17" ht="12.75" x14ac:dyDescent="0.2">
      <c r="A11" s="876" t="s">
        <v>1141</v>
      </c>
      <c r="B11" s="906" t="s">
        <v>608</v>
      </c>
      <c r="C11" s="906">
        <v>15370.944581511854</v>
      </c>
      <c r="D11" s="906">
        <v>15370.944581511854</v>
      </c>
      <c r="E11" s="906">
        <v>17336.490524912595</v>
      </c>
      <c r="F11" s="907">
        <v>0</v>
      </c>
      <c r="G11" s="908">
        <v>0</v>
      </c>
      <c r="H11" s="908" t="s">
        <v>608</v>
      </c>
      <c r="I11" s="908">
        <v>0</v>
      </c>
      <c r="J11" s="908">
        <v>13</v>
      </c>
      <c r="K11" s="908">
        <v>161</v>
      </c>
      <c r="L11" s="908">
        <v>161</v>
      </c>
      <c r="M11" s="908">
        <v>0</v>
      </c>
      <c r="N11" s="908">
        <v>0</v>
      </c>
      <c r="O11" s="1260">
        <v>121</v>
      </c>
      <c r="P11" s="1260">
        <v>105</v>
      </c>
      <c r="Q11" s="1261">
        <v>206.10144911223531</v>
      </c>
    </row>
    <row r="12" spans="1:17" ht="12.75" x14ac:dyDescent="0.2">
      <c r="A12" s="876" t="s">
        <v>1142</v>
      </c>
      <c r="B12" s="906" t="s">
        <v>608</v>
      </c>
      <c r="C12" s="906">
        <v>7107.5681661022709</v>
      </c>
      <c r="D12" s="906">
        <v>7107.5681661022709</v>
      </c>
      <c r="E12" s="906">
        <v>10246.772332527667</v>
      </c>
      <c r="F12" s="907">
        <v>0</v>
      </c>
      <c r="G12" s="908">
        <v>0</v>
      </c>
      <c r="H12" s="908" t="s">
        <v>608</v>
      </c>
      <c r="I12" s="908">
        <v>1</v>
      </c>
      <c r="J12" s="908">
        <v>26</v>
      </c>
      <c r="K12" s="908">
        <v>188</v>
      </c>
      <c r="L12" s="908">
        <v>188</v>
      </c>
      <c r="M12" s="908">
        <v>3</v>
      </c>
      <c r="N12" s="908">
        <v>0</v>
      </c>
      <c r="O12" s="1260">
        <v>18</v>
      </c>
      <c r="P12" s="1260">
        <v>58</v>
      </c>
      <c r="Q12" s="1261">
        <v>206.10144911223531</v>
      </c>
    </row>
    <row r="13" spans="1:17" ht="12.75" x14ac:dyDescent="0.2">
      <c r="A13" s="876" t="s">
        <v>1143</v>
      </c>
      <c r="B13" s="906" t="s">
        <v>608</v>
      </c>
      <c r="C13" s="906">
        <v>7713.5639895372105</v>
      </c>
      <c r="D13" s="906">
        <v>7713.5639895372105</v>
      </c>
      <c r="E13" s="906">
        <v>14698.495363605629</v>
      </c>
      <c r="F13" s="907">
        <v>0</v>
      </c>
      <c r="G13" s="908">
        <v>0</v>
      </c>
      <c r="H13" s="908" t="s">
        <v>608</v>
      </c>
      <c r="I13" s="908">
        <v>2</v>
      </c>
      <c r="J13" s="908">
        <v>108</v>
      </c>
      <c r="K13" s="908">
        <v>229</v>
      </c>
      <c r="L13" s="908">
        <v>229</v>
      </c>
      <c r="M13" s="908">
        <v>0</v>
      </c>
      <c r="N13" s="908">
        <v>0</v>
      </c>
      <c r="O13" s="1260">
        <v>32</v>
      </c>
      <c r="P13" s="1260">
        <v>94</v>
      </c>
      <c r="Q13" s="1261">
        <v>206.10144911223531</v>
      </c>
    </row>
    <row r="14" spans="1:17" ht="12.75" x14ac:dyDescent="0.2">
      <c r="A14" s="876" t="s">
        <v>1144</v>
      </c>
      <c r="B14" s="906" t="s">
        <v>608</v>
      </c>
      <c r="C14" s="906">
        <v>4200.4385221887514</v>
      </c>
      <c r="D14" s="906">
        <v>4200.4385221887514</v>
      </c>
      <c r="E14" s="906">
        <v>8244.070326546851</v>
      </c>
      <c r="F14" s="907">
        <v>0</v>
      </c>
      <c r="G14" s="908">
        <v>0</v>
      </c>
      <c r="H14" s="908" t="s">
        <v>608</v>
      </c>
      <c r="I14" s="908">
        <v>23</v>
      </c>
      <c r="J14" s="908">
        <v>409</v>
      </c>
      <c r="K14" s="908">
        <v>186</v>
      </c>
      <c r="L14" s="908">
        <v>186</v>
      </c>
      <c r="M14" s="908">
        <v>5</v>
      </c>
      <c r="N14" s="908">
        <v>0</v>
      </c>
      <c r="O14" s="1260">
        <v>9</v>
      </c>
      <c r="P14" s="1260">
        <v>31</v>
      </c>
      <c r="Q14" s="1261">
        <v>206.10144911223531</v>
      </c>
    </row>
    <row r="15" spans="1:17" ht="12.75" x14ac:dyDescent="0.2">
      <c r="A15" s="876" t="s">
        <v>1145</v>
      </c>
      <c r="B15" s="906" t="s">
        <v>608</v>
      </c>
      <c r="C15" s="906">
        <v>18263.443797390111</v>
      </c>
      <c r="D15" s="906">
        <v>18263.443797390111</v>
      </c>
      <c r="E15" s="906">
        <v>20392.11580350756</v>
      </c>
      <c r="F15" s="907">
        <v>0</v>
      </c>
      <c r="G15" s="908">
        <v>0</v>
      </c>
      <c r="H15" s="908" t="s">
        <v>608</v>
      </c>
      <c r="I15" s="908">
        <v>2</v>
      </c>
      <c r="J15" s="908">
        <v>125</v>
      </c>
      <c r="K15" s="908">
        <v>130</v>
      </c>
      <c r="L15" s="908">
        <v>130</v>
      </c>
      <c r="M15" s="908">
        <v>0</v>
      </c>
      <c r="N15" s="908">
        <v>0</v>
      </c>
      <c r="O15" s="1260">
        <v>117</v>
      </c>
      <c r="P15" s="1260">
        <v>119</v>
      </c>
      <c r="Q15" s="1261">
        <v>206.10144911223531</v>
      </c>
    </row>
    <row r="16" spans="1:17" ht="12.75" x14ac:dyDescent="0.2">
      <c r="A16" s="876" t="s">
        <v>1146</v>
      </c>
      <c r="B16" s="906" t="s">
        <v>608</v>
      </c>
      <c r="C16" s="906">
        <v>8982.9267945902848</v>
      </c>
      <c r="D16" s="906">
        <v>8982.9267945902848</v>
      </c>
      <c r="E16" s="906">
        <v>12740.816992472206</v>
      </c>
      <c r="F16" s="907">
        <v>0</v>
      </c>
      <c r="G16" s="908">
        <v>0</v>
      </c>
      <c r="H16" s="908" t="s">
        <v>608</v>
      </c>
      <c r="I16" s="908">
        <v>34</v>
      </c>
      <c r="J16" s="908">
        <v>206</v>
      </c>
      <c r="K16" s="908">
        <v>150</v>
      </c>
      <c r="L16" s="908">
        <v>150</v>
      </c>
      <c r="M16" s="908">
        <v>3</v>
      </c>
      <c r="N16" s="908">
        <v>0</v>
      </c>
      <c r="O16" s="1260">
        <v>37</v>
      </c>
      <c r="P16" s="1260">
        <v>65</v>
      </c>
      <c r="Q16" s="1261">
        <v>206.10144911223531</v>
      </c>
    </row>
    <row r="17" spans="1:17" ht="12.75" x14ac:dyDescent="0.2">
      <c r="A17" s="876" t="s">
        <v>1147</v>
      </c>
      <c r="B17" s="906" t="s">
        <v>608</v>
      </c>
      <c r="C17" s="906">
        <v>6481.2711447785887</v>
      </c>
      <c r="D17" s="906">
        <v>6481.2711447785887</v>
      </c>
      <c r="E17" s="906">
        <v>10917.283950977098</v>
      </c>
      <c r="F17" s="907">
        <v>0</v>
      </c>
      <c r="G17" s="908">
        <v>0</v>
      </c>
      <c r="H17" s="908" t="s">
        <v>608</v>
      </c>
      <c r="I17" s="908">
        <v>268</v>
      </c>
      <c r="J17" s="908">
        <v>806</v>
      </c>
      <c r="K17" s="908">
        <v>374</v>
      </c>
      <c r="L17" s="908">
        <v>374</v>
      </c>
      <c r="M17" s="908">
        <v>1</v>
      </c>
      <c r="N17" s="908">
        <v>0</v>
      </c>
      <c r="O17" s="1260">
        <v>20</v>
      </c>
      <c r="P17" s="1260">
        <v>38</v>
      </c>
      <c r="Q17" s="1261">
        <v>206.10144911223531</v>
      </c>
    </row>
    <row r="18" spans="1:17" ht="12.75" x14ac:dyDescent="0.2">
      <c r="A18" s="876" t="s">
        <v>1148</v>
      </c>
      <c r="B18" s="906" t="s">
        <v>608</v>
      </c>
      <c r="C18" s="906">
        <v>5937.5065453600509</v>
      </c>
      <c r="D18" s="906">
        <v>5937.5065453600509</v>
      </c>
      <c r="E18" s="906">
        <v>8532.5876482865988</v>
      </c>
      <c r="F18" s="907">
        <v>0</v>
      </c>
      <c r="G18" s="908">
        <v>0</v>
      </c>
      <c r="H18" s="908" t="s">
        <v>608</v>
      </c>
      <c r="I18" s="908">
        <v>257</v>
      </c>
      <c r="J18" s="908">
        <v>1733</v>
      </c>
      <c r="K18" s="908">
        <v>514</v>
      </c>
      <c r="L18" s="908">
        <v>514</v>
      </c>
      <c r="M18" s="908">
        <v>4</v>
      </c>
      <c r="N18" s="908">
        <v>0</v>
      </c>
      <c r="O18" s="1260">
        <v>12</v>
      </c>
      <c r="P18" s="1260">
        <v>24</v>
      </c>
      <c r="Q18" s="1261">
        <v>206.10144911223531</v>
      </c>
    </row>
    <row r="19" spans="1:17" ht="12.75" x14ac:dyDescent="0.2">
      <c r="A19" s="876" t="s">
        <v>1149</v>
      </c>
      <c r="B19" s="906" t="s">
        <v>608</v>
      </c>
      <c r="C19" s="906">
        <v>5787.8823091918193</v>
      </c>
      <c r="D19" s="906">
        <v>5787.8823091918193</v>
      </c>
      <c r="E19" s="906">
        <v>10090.371872236245</v>
      </c>
      <c r="F19" s="907">
        <v>0</v>
      </c>
      <c r="G19" s="908">
        <v>0</v>
      </c>
      <c r="H19" s="908" t="s">
        <v>608</v>
      </c>
      <c r="I19" s="908">
        <v>5</v>
      </c>
      <c r="J19" s="908">
        <v>267</v>
      </c>
      <c r="K19" s="908">
        <v>266</v>
      </c>
      <c r="L19" s="908">
        <v>266</v>
      </c>
      <c r="M19" s="908">
        <v>7</v>
      </c>
      <c r="N19" s="908">
        <v>0</v>
      </c>
      <c r="O19" s="1260">
        <v>19</v>
      </c>
      <c r="P19" s="1260">
        <v>48</v>
      </c>
      <c r="Q19" s="1261">
        <v>206.10144911223531</v>
      </c>
    </row>
    <row r="20" spans="1:17" ht="12.75" x14ac:dyDescent="0.2">
      <c r="A20" s="876" t="s">
        <v>1150</v>
      </c>
      <c r="B20" s="906" t="s">
        <v>608</v>
      </c>
      <c r="C20" s="906">
        <v>5223.0731113424417</v>
      </c>
      <c r="D20" s="906">
        <v>5223.0731113424417</v>
      </c>
      <c r="E20" s="906">
        <v>5223.0731113424417</v>
      </c>
      <c r="F20" s="907">
        <v>0</v>
      </c>
      <c r="G20" s="908">
        <v>0</v>
      </c>
      <c r="H20" s="908" t="s">
        <v>608</v>
      </c>
      <c r="I20" s="908">
        <v>8</v>
      </c>
      <c r="J20" s="908">
        <v>293</v>
      </c>
      <c r="K20" s="908">
        <v>102</v>
      </c>
      <c r="L20" s="908">
        <v>102</v>
      </c>
      <c r="M20" s="908">
        <v>1</v>
      </c>
      <c r="N20" s="908">
        <v>0</v>
      </c>
      <c r="O20" s="1260">
        <v>15</v>
      </c>
      <c r="P20" s="1260">
        <v>15</v>
      </c>
      <c r="Q20" s="1261">
        <v>206.10144911223531</v>
      </c>
    </row>
    <row r="21" spans="1:17" ht="12.75" x14ac:dyDescent="0.2">
      <c r="A21" s="876" t="s">
        <v>1151</v>
      </c>
      <c r="B21" s="906" t="s">
        <v>608</v>
      </c>
      <c r="C21" s="906">
        <v>6008.2649853139701</v>
      </c>
      <c r="D21" s="906">
        <v>6008.2649853139701</v>
      </c>
      <c r="E21" s="906">
        <v>10540.248367456368</v>
      </c>
      <c r="F21" s="907">
        <v>0</v>
      </c>
      <c r="G21" s="908">
        <v>0</v>
      </c>
      <c r="H21" s="908" t="s">
        <v>608</v>
      </c>
      <c r="I21" s="908">
        <v>20</v>
      </c>
      <c r="J21" s="908">
        <v>282</v>
      </c>
      <c r="K21" s="908">
        <v>13</v>
      </c>
      <c r="L21" s="908">
        <v>13</v>
      </c>
      <c r="M21" s="908">
        <v>1</v>
      </c>
      <c r="N21" s="908">
        <v>0</v>
      </c>
      <c r="O21" s="1260">
        <v>15</v>
      </c>
      <c r="P21" s="1260">
        <v>56</v>
      </c>
      <c r="Q21" s="1261">
        <v>206.10144911223531</v>
      </c>
    </row>
    <row r="22" spans="1:17" ht="12.75" x14ac:dyDescent="0.2">
      <c r="A22" s="876" t="s">
        <v>1152</v>
      </c>
      <c r="B22" s="906" t="s">
        <v>608</v>
      </c>
      <c r="C22" s="906">
        <v>5413.2024685803353</v>
      </c>
      <c r="D22" s="906">
        <v>5413.2024685803353</v>
      </c>
      <c r="E22" s="906">
        <v>6617.6076041043816</v>
      </c>
      <c r="F22" s="907">
        <v>0</v>
      </c>
      <c r="G22" s="908">
        <v>0</v>
      </c>
      <c r="H22" s="908" t="s">
        <v>608</v>
      </c>
      <c r="I22" s="908">
        <v>20</v>
      </c>
      <c r="J22" s="908">
        <v>373</v>
      </c>
      <c r="K22" s="908">
        <v>6</v>
      </c>
      <c r="L22" s="908">
        <v>6</v>
      </c>
      <c r="M22" s="908">
        <v>0</v>
      </c>
      <c r="N22" s="908">
        <v>0</v>
      </c>
      <c r="O22" s="1260">
        <v>10</v>
      </c>
      <c r="P22" s="1260">
        <v>34</v>
      </c>
      <c r="Q22" s="1261">
        <v>206.10144911223531</v>
      </c>
    </row>
    <row r="23" spans="1:17" ht="12.75" x14ac:dyDescent="0.2">
      <c r="A23" s="876" t="s">
        <v>1153</v>
      </c>
      <c r="B23" s="906" t="s">
        <v>608</v>
      </c>
      <c r="C23" s="906">
        <v>9841.7328204900787</v>
      </c>
      <c r="D23" s="906">
        <v>9841.7328204900787</v>
      </c>
      <c r="E23" s="906">
        <v>14919.031650840292</v>
      </c>
      <c r="F23" s="907">
        <v>0</v>
      </c>
      <c r="G23" s="908">
        <v>0</v>
      </c>
      <c r="H23" s="908" t="s">
        <v>608</v>
      </c>
      <c r="I23" s="908">
        <v>4</v>
      </c>
      <c r="J23" s="908">
        <v>56</v>
      </c>
      <c r="K23" s="908">
        <v>159</v>
      </c>
      <c r="L23" s="908">
        <v>159</v>
      </c>
      <c r="M23" s="908">
        <v>1</v>
      </c>
      <c r="N23" s="908">
        <v>0</v>
      </c>
      <c r="O23" s="1260">
        <v>71</v>
      </c>
      <c r="P23" s="1260">
        <v>85</v>
      </c>
      <c r="Q23" s="1261">
        <v>206.10144911223531</v>
      </c>
    </row>
    <row r="24" spans="1:17" ht="12.75" x14ac:dyDescent="0.2">
      <c r="A24" s="876" t="s">
        <v>1154</v>
      </c>
      <c r="B24" s="906" t="s">
        <v>608</v>
      </c>
      <c r="C24" s="906">
        <v>4901.4060390180111</v>
      </c>
      <c r="D24" s="906">
        <v>4901.4060390180111</v>
      </c>
      <c r="E24" s="906">
        <v>8992.4615397840735</v>
      </c>
      <c r="F24" s="907">
        <v>0</v>
      </c>
      <c r="G24" s="908">
        <v>0</v>
      </c>
      <c r="H24" s="908" t="s">
        <v>608</v>
      </c>
      <c r="I24" s="908">
        <v>21</v>
      </c>
      <c r="J24" s="908">
        <v>101</v>
      </c>
      <c r="K24" s="908">
        <v>127</v>
      </c>
      <c r="L24" s="908">
        <v>127</v>
      </c>
      <c r="M24" s="908">
        <v>3</v>
      </c>
      <c r="N24" s="908">
        <v>0</v>
      </c>
      <c r="O24" s="1260">
        <v>16</v>
      </c>
      <c r="P24" s="1260">
        <v>51</v>
      </c>
      <c r="Q24" s="1261">
        <v>206.10144911223531</v>
      </c>
    </row>
    <row r="25" spans="1:17" ht="12.75" x14ac:dyDescent="0.2">
      <c r="A25" s="876" t="s">
        <v>1155</v>
      </c>
      <c r="B25" s="906" t="s">
        <v>608</v>
      </c>
      <c r="C25" s="906">
        <v>3017.6755181615035</v>
      </c>
      <c r="D25" s="906">
        <v>3017.6755181615035</v>
      </c>
      <c r="E25" s="906">
        <v>7182.9227893994521</v>
      </c>
      <c r="F25" s="907">
        <v>0</v>
      </c>
      <c r="G25" s="908">
        <v>0</v>
      </c>
      <c r="H25" s="908" t="s">
        <v>608</v>
      </c>
      <c r="I25" s="908">
        <v>79</v>
      </c>
      <c r="J25" s="908">
        <v>217</v>
      </c>
      <c r="K25" s="908">
        <v>95</v>
      </c>
      <c r="L25" s="908">
        <v>95</v>
      </c>
      <c r="M25" s="908">
        <v>4</v>
      </c>
      <c r="N25" s="908">
        <v>0</v>
      </c>
      <c r="O25" s="1260">
        <v>10</v>
      </c>
      <c r="P25" s="1260">
        <v>41</v>
      </c>
      <c r="Q25" s="1261">
        <v>206.10144911223531</v>
      </c>
    </row>
    <row r="26" spans="1:17" ht="12.75" x14ac:dyDescent="0.2">
      <c r="A26" s="876" t="s">
        <v>1156</v>
      </c>
      <c r="B26" s="906" t="s">
        <v>608</v>
      </c>
      <c r="C26" s="906">
        <v>10108.590840464482</v>
      </c>
      <c r="D26" s="906">
        <v>10108.590840464482</v>
      </c>
      <c r="E26" s="906">
        <v>15104.343744954147</v>
      </c>
      <c r="F26" s="907">
        <v>0</v>
      </c>
      <c r="G26" s="908">
        <v>0</v>
      </c>
      <c r="H26" s="908" t="s">
        <v>608</v>
      </c>
      <c r="I26" s="908">
        <v>1</v>
      </c>
      <c r="J26" s="908">
        <v>26</v>
      </c>
      <c r="K26" s="908">
        <v>74</v>
      </c>
      <c r="L26" s="908">
        <v>74</v>
      </c>
      <c r="M26" s="908">
        <v>0</v>
      </c>
      <c r="N26" s="908">
        <v>0</v>
      </c>
      <c r="O26" s="1260">
        <v>29</v>
      </c>
      <c r="P26" s="1260">
        <v>98</v>
      </c>
      <c r="Q26" s="1261">
        <v>206.10144911223531</v>
      </c>
    </row>
    <row r="27" spans="1:17" ht="12.75" x14ac:dyDescent="0.2">
      <c r="A27" s="876" t="s">
        <v>1157</v>
      </c>
      <c r="B27" s="906" t="s">
        <v>608</v>
      </c>
      <c r="C27" s="906">
        <v>8712.2296642682395</v>
      </c>
      <c r="D27" s="906">
        <v>8712.2296642682395</v>
      </c>
      <c r="E27" s="906">
        <v>13464.26865297806</v>
      </c>
      <c r="F27" s="907">
        <v>0</v>
      </c>
      <c r="G27" s="908">
        <v>0</v>
      </c>
      <c r="H27" s="908" t="s">
        <v>608</v>
      </c>
      <c r="I27" s="908">
        <v>2</v>
      </c>
      <c r="J27" s="908">
        <v>34</v>
      </c>
      <c r="K27" s="908">
        <v>206</v>
      </c>
      <c r="L27" s="908">
        <v>206</v>
      </c>
      <c r="M27" s="908">
        <v>5</v>
      </c>
      <c r="N27" s="908">
        <v>0</v>
      </c>
      <c r="O27" s="1260">
        <v>16</v>
      </c>
      <c r="P27" s="1260">
        <v>106</v>
      </c>
      <c r="Q27" s="1261">
        <v>206.10144911223531</v>
      </c>
    </row>
    <row r="28" spans="1:17" ht="12.75" x14ac:dyDescent="0.2">
      <c r="A28" s="876" t="s">
        <v>1158</v>
      </c>
      <c r="B28" s="906" t="s">
        <v>608</v>
      </c>
      <c r="C28" s="906">
        <v>9521.0113406806522</v>
      </c>
      <c r="D28" s="906">
        <v>9521.0113406806522</v>
      </c>
      <c r="E28" s="906">
        <v>11956.346791530861</v>
      </c>
      <c r="F28" s="907">
        <v>0</v>
      </c>
      <c r="G28" s="908">
        <v>0</v>
      </c>
      <c r="H28" s="908" t="s">
        <v>608</v>
      </c>
      <c r="I28" s="908">
        <v>1</v>
      </c>
      <c r="J28" s="908">
        <v>233</v>
      </c>
      <c r="K28" s="908">
        <v>232</v>
      </c>
      <c r="L28" s="908">
        <v>232</v>
      </c>
      <c r="M28" s="908">
        <v>0</v>
      </c>
      <c r="N28" s="908">
        <v>0</v>
      </c>
      <c r="O28" s="1260">
        <v>42</v>
      </c>
      <c r="P28" s="1260">
        <v>62</v>
      </c>
      <c r="Q28" s="1261">
        <v>206.10144911223531</v>
      </c>
    </row>
    <row r="29" spans="1:17" ht="12.75" x14ac:dyDescent="0.2">
      <c r="A29" s="876" t="s">
        <v>1159</v>
      </c>
      <c r="B29" s="906" t="s">
        <v>608</v>
      </c>
      <c r="C29" s="906">
        <v>6450.0984290577808</v>
      </c>
      <c r="D29" s="906">
        <v>6450.0984290577808</v>
      </c>
      <c r="E29" s="906">
        <v>8400.4626699032615</v>
      </c>
      <c r="F29" s="907">
        <v>0</v>
      </c>
      <c r="G29" s="908">
        <v>0</v>
      </c>
      <c r="H29" s="908" t="s">
        <v>608</v>
      </c>
      <c r="I29" s="908">
        <v>3</v>
      </c>
      <c r="J29" s="908">
        <v>703</v>
      </c>
      <c r="K29" s="908">
        <v>393</v>
      </c>
      <c r="L29" s="908">
        <v>393</v>
      </c>
      <c r="M29" s="908">
        <v>5</v>
      </c>
      <c r="N29" s="908">
        <v>0</v>
      </c>
      <c r="O29" s="1260">
        <v>16</v>
      </c>
      <c r="P29" s="1260">
        <v>34</v>
      </c>
      <c r="Q29" s="1261">
        <v>206.10144911223531</v>
      </c>
    </row>
    <row r="30" spans="1:17" ht="12.75" x14ac:dyDescent="0.2">
      <c r="A30" s="876" t="s">
        <v>1160</v>
      </c>
      <c r="B30" s="906" t="s">
        <v>608</v>
      </c>
      <c r="C30" s="906">
        <v>5622.6098172731718</v>
      </c>
      <c r="D30" s="906">
        <v>5622.6098172731718</v>
      </c>
      <c r="E30" s="906">
        <v>7261.8011280391247</v>
      </c>
      <c r="F30" s="907">
        <v>0</v>
      </c>
      <c r="G30" s="908">
        <v>0</v>
      </c>
      <c r="H30" s="908" t="s">
        <v>608</v>
      </c>
      <c r="I30" s="908">
        <v>10</v>
      </c>
      <c r="J30" s="908">
        <v>1647</v>
      </c>
      <c r="K30" s="908">
        <v>618</v>
      </c>
      <c r="L30" s="908">
        <v>618</v>
      </c>
      <c r="M30" s="908">
        <v>8</v>
      </c>
      <c r="N30" s="908">
        <v>0</v>
      </c>
      <c r="O30" s="1260">
        <v>11</v>
      </c>
      <c r="P30" s="1260">
        <v>20</v>
      </c>
      <c r="Q30" s="1261">
        <v>206.10144911223531</v>
      </c>
    </row>
    <row r="31" spans="1:17" ht="12.75" x14ac:dyDescent="0.2">
      <c r="A31" s="876" t="s">
        <v>1161</v>
      </c>
      <c r="B31" s="906" t="s">
        <v>608</v>
      </c>
      <c r="C31" s="906">
        <v>4456.0633366838238</v>
      </c>
      <c r="D31" s="906">
        <v>4456.0633366838238</v>
      </c>
      <c r="E31" s="906">
        <v>8191.1594646628118</v>
      </c>
      <c r="F31" s="907">
        <v>0</v>
      </c>
      <c r="G31" s="908">
        <v>0</v>
      </c>
      <c r="H31" s="908" t="s">
        <v>608</v>
      </c>
      <c r="I31" s="908">
        <v>5</v>
      </c>
      <c r="J31" s="908">
        <v>336</v>
      </c>
      <c r="K31" s="908">
        <v>373</v>
      </c>
      <c r="L31" s="908">
        <v>373</v>
      </c>
      <c r="M31" s="908">
        <v>3</v>
      </c>
      <c r="N31" s="908">
        <v>0</v>
      </c>
      <c r="O31" s="1260">
        <v>17</v>
      </c>
      <c r="P31" s="1260">
        <v>47</v>
      </c>
      <c r="Q31" s="1261">
        <v>206.10144911223531</v>
      </c>
    </row>
    <row r="32" spans="1:17" ht="12.75" x14ac:dyDescent="0.2">
      <c r="A32" s="876" t="s">
        <v>1162</v>
      </c>
      <c r="B32" s="906" t="s">
        <v>608</v>
      </c>
      <c r="C32" s="906">
        <v>2603.1137184312333</v>
      </c>
      <c r="D32" s="906">
        <v>2603.1137184312333</v>
      </c>
      <c r="E32" s="906">
        <v>4819.8249959245259</v>
      </c>
      <c r="F32" s="907">
        <v>0</v>
      </c>
      <c r="G32" s="908">
        <v>0</v>
      </c>
      <c r="H32" s="908" t="s">
        <v>608</v>
      </c>
      <c r="I32" s="908">
        <v>90</v>
      </c>
      <c r="J32" s="908">
        <v>523</v>
      </c>
      <c r="K32" s="908">
        <v>252</v>
      </c>
      <c r="L32" s="908">
        <v>252</v>
      </c>
      <c r="M32" s="908">
        <v>4</v>
      </c>
      <c r="N32" s="908">
        <v>0</v>
      </c>
      <c r="O32" s="1260">
        <v>9</v>
      </c>
      <c r="P32" s="1260">
        <v>21</v>
      </c>
      <c r="Q32" s="1261">
        <v>206.10144911223531</v>
      </c>
    </row>
    <row r="33" spans="1:17" ht="12.75" x14ac:dyDescent="0.2">
      <c r="A33" s="876" t="s">
        <v>1163</v>
      </c>
      <c r="B33" s="906" t="s">
        <v>608</v>
      </c>
      <c r="C33" s="906">
        <v>2604.240750216049</v>
      </c>
      <c r="D33" s="906">
        <v>2604.240750216049</v>
      </c>
      <c r="E33" s="906">
        <v>4368.3198258893553</v>
      </c>
      <c r="F33" s="907">
        <v>0</v>
      </c>
      <c r="G33" s="908">
        <v>0</v>
      </c>
      <c r="H33" s="908" t="s">
        <v>608</v>
      </c>
      <c r="I33" s="908">
        <v>190</v>
      </c>
      <c r="J33" s="908">
        <v>281</v>
      </c>
      <c r="K33" s="908">
        <v>38</v>
      </c>
      <c r="L33" s="908">
        <v>38</v>
      </c>
      <c r="M33" s="908">
        <v>3</v>
      </c>
      <c r="N33" s="908">
        <v>0</v>
      </c>
      <c r="O33" s="1260">
        <v>5</v>
      </c>
      <c r="P33" s="1260">
        <v>31</v>
      </c>
      <c r="Q33" s="1261">
        <v>206.10144911223531</v>
      </c>
    </row>
    <row r="34" spans="1:17" ht="12.75" x14ac:dyDescent="0.2">
      <c r="A34" s="876" t="s">
        <v>1164</v>
      </c>
      <c r="B34" s="906" t="s">
        <v>608</v>
      </c>
      <c r="C34" s="906">
        <v>3700.9885094545757</v>
      </c>
      <c r="D34" s="906">
        <v>3700.9885094545757</v>
      </c>
      <c r="E34" s="906">
        <v>8992.4615397840735</v>
      </c>
      <c r="F34" s="907">
        <v>0</v>
      </c>
      <c r="G34" s="908">
        <v>0</v>
      </c>
      <c r="H34" s="908" t="s">
        <v>608</v>
      </c>
      <c r="I34" s="908">
        <v>42</v>
      </c>
      <c r="J34" s="908">
        <v>178</v>
      </c>
      <c r="K34" s="908">
        <v>167</v>
      </c>
      <c r="L34" s="908">
        <v>167</v>
      </c>
      <c r="M34" s="908">
        <v>3</v>
      </c>
      <c r="N34" s="908">
        <v>0</v>
      </c>
      <c r="O34" s="1260">
        <v>19</v>
      </c>
      <c r="P34" s="1260">
        <v>51</v>
      </c>
      <c r="Q34" s="1261">
        <v>206.10144911223531</v>
      </c>
    </row>
    <row r="35" spans="1:17" ht="12.75" x14ac:dyDescent="0.2">
      <c r="A35" s="876" t="s">
        <v>1165</v>
      </c>
      <c r="B35" s="906" t="s">
        <v>608</v>
      </c>
      <c r="C35" s="906">
        <v>2442.2847998084953</v>
      </c>
      <c r="D35" s="906">
        <v>2442.2847998084953</v>
      </c>
      <c r="E35" s="906">
        <v>5093.8344857433558</v>
      </c>
      <c r="F35" s="907">
        <v>0</v>
      </c>
      <c r="G35" s="908">
        <v>0</v>
      </c>
      <c r="H35" s="908" t="s">
        <v>608</v>
      </c>
      <c r="I35" s="908">
        <v>124</v>
      </c>
      <c r="J35" s="908">
        <v>256</v>
      </c>
      <c r="K35" s="908">
        <v>92</v>
      </c>
      <c r="L35" s="908">
        <v>92</v>
      </c>
      <c r="M35" s="908">
        <v>2</v>
      </c>
      <c r="N35" s="908">
        <v>0</v>
      </c>
      <c r="O35" s="1260">
        <v>10</v>
      </c>
      <c r="P35" s="1260">
        <v>30</v>
      </c>
      <c r="Q35" s="1261">
        <v>206.10144911223531</v>
      </c>
    </row>
    <row r="36" spans="1:17" ht="12.75" x14ac:dyDescent="0.2">
      <c r="A36" s="876" t="s">
        <v>1166</v>
      </c>
      <c r="B36" s="906" t="s">
        <v>608</v>
      </c>
      <c r="C36" s="906">
        <v>2810.4186434830581</v>
      </c>
      <c r="D36" s="906">
        <v>2810.4186434830581</v>
      </c>
      <c r="E36" s="906">
        <v>5308.7050318053643</v>
      </c>
      <c r="F36" s="907">
        <v>0</v>
      </c>
      <c r="G36" s="908">
        <v>0</v>
      </c>
      <c r="H36" s="908" t="s">
        <v>608</v>
      </c>
      <c r="I36" s="908">
        <v>116</v>
      </c>
      <c r="J36" s="908">
        <v>317</v>
      </c>
      <c r="K36" s="908">
        <v>73</v>
      </c>
      <c r="L36" s="908">
        <v>73</v>
      </c>
      <c r="M36" s="908">
        <v>3</v>
      </c>
      <c r="N36" s="908">
        <v>0</v>
      </c>
      <c r="O36" s="1260">
        <v>10</v>
      </c>
      <c r="P36" s="1260">
        <v>31</v>
      </c>
      <c r="Q36" s="1261">
        <v>206.10144911223531</v>
      </c>
    </row>
    <row r="37" spans="1:17" ht="12.75" x14ac:dyDescent="0.2">
      <c r="A37" s="876" t="s">
        <v>1167</v>
      </c>
      <c r="B37" s="906" t="s">
        <v>608</v>
      </c>
      <c r="C37" s="906">
        <v>7096.5248150298776</v>
      </c>
      <c r="D37" s="906">
        <v>7096.5248150298776</v>
      </c>
      <c r="E37" s="906">
        <v>12148.233012505441</v>
      </c>
      <c r="F37" s="907">
        <v>0</v>
      </c>
      <c r="G37" s="908">
        <v>0</v>
      </c>
      <c r="H37" s="908" t="s">
        <v>608</v>
      </c>
      <c r="I37" s="908">
        <v>1</v>
      </c>
      <c r="J37" s="908">
        <v>18</v>
      </c>
      <c r="K37" s="908">
        <v>117</v>
      </c>
      <c r="L37" s="908">
        <v>117</v>
      </c>
      <c r="M37" s="908">
        <v>2</v>
      </c>
      <c r="N37" s="908">
        <v>0</v>
      </c>
      <c r="O37" s="1260">
        <v>21</v>
      </c>
      <c r="P37" s="1260">
        <v>95</v>
      </c>
      <c r="Q37" s="1261">
        <v>206.10144911223531</v>
      </c>
    </row>
    <row r="38" spans="1:17" ht="12.75" x14ac:dyDescent="0.2">
      <c r="A38" s="876" t="s">
        <v>1168</v>
      </c>
      <c r="B38" s="906" t="s">
        <v>608</v>
      </c>
      <c r="C38" s="906">
        <v>8590.6746151353855</v>
      </c>
      <c r="D38" s="906">
        <v>8590.6746151353855</v>
      </c>
      <c r="E38" s="906">
        <v>8590.6746151353855</v>
      </c>
      <c r="F38" s="907">
        <v>0</v>
      </c>
      <c r="G38" s="908">
        <v>0</v>
      </c>
      <c r="H38" s="908" t="s">
        <v>608</v>
      </c>
      <c r="I38" s="908">
        <v>2</v>
      </c>
      <c r="J38" s="908">
        <v>11</v>
      </c>
      <c r="K38" s="908">
        <v>402</v>
      </c>
      <c r="L38" s="908">
        <v>402</v>
      </c>
      <c r="M38" s="908">
        <v>9</v>
      </c>
      <c r="N38" s="908">
        <v>0</v>
      </c>
      <c r="O38" s="1260">
        <v>81</v>
      </c>
      <c r="P38" s="1260">
        <v>81</v>
      </c>
      <c r="Q38" s="1261">
        <v>206.10144911223531</v>
      </c>
    </row>
    <row r="39" spans="1:17" ht="12.75" x14ac:dyDescent="0.2">
      <c r="A39" s="876" t="s">
        <v>1169</v>
      </c>
      <c r="B39" s="906" t="s">
        <v>608</v>
      </c>
      <c r="C39" s="906">
        <v>5157.0647094610968</v>
      </c>
      <c r="D39" s="906">
        <v>5157.0647094610968</v>
      </c>
      <c r="E39" s="906">
        <v>5260.4309664238826</v>
      </c>
      <c r="F39" s="907">
        <v>0</v>
      </c>
      <c r="G39" s="908">
        <v>0</v>
      </c>
      <c r="H39" s="908" t="s">
        <v>608</v>
      </c>
      <c r="I39" s="908">
        <v>19</v>
      </c>
      <c r="J39" s="908">
        <v>45</v>
      </c>
      <c r="K39" s="908">
        <v>260</v>
      </c>
      <c r="L39" s="908">
        <v>260</v>
      </c>
      <c r="M39" s="908">
        <v>25</v>
      </c>
      <c r="N39" s="908">
        <v>0</v>
      </c>
      <c r="O39" s="1260">
        <v>9</v>
      </c>
      <c r="P39" s="1260">
        <v>51</v>
      </c>
      <c r="Q39" s="1261">
        <v>206.10144911223531</v>
      </c>
    </row>
    <row r="40" spans="1:17" ht="12.75" x14ac:dyDescent="0.2">
      <c r="A40" s="876" t="s">
        <v>1170</v>
      </c>
      <c r="B40" s="906" t="s">
        <v>608</v>
      </c>
      <c r="C40" s="906">
        <v>5418.0547812104669</v>
      </c>
      <c r="D40" s="906">
        <v>5418.0547812104669</v>
      </c>
      <c r="E40" s="906">
        <v>7690.7001812233684</v>
      </c>
      <c r="F40" s="907">
        <v>0</v>
      </c>
      <c r="G40" s="908">
        <v>0</v>
      </c>
      <c r="H40" s="908" t="s">
        <v>608</v>
      </c>
      <c r="I40" s="908">
        <v>7</v>
      </c>
      <c r="J40" s="908">
        <v>214</v>
      </c>
      <c r="K40" s="908">
        <v>209</v>
      </c>
      <c r="L40" s="908">
        <v>209</v>
      </c>
      <c r="M40" s="908">
        <v>3</v>
      </c>
      <c r="N40" s="908">
        <v>0</v>
      </c>
      <c r="O40" s="1260">
        <v>15</v>
      </c>
      <c r="P40" s="1260">
        <v>46</v>
      </c>
      <c r="Q40" s="1261">
        <v>206.10144911223531</v>
      </c>
    </row>
    <row r="41" spans="1:17" ht="12.75" x14ac:dyDescent="0.2">
      <c r="A41" s="876" t="s">
        <v>1171</v>
      </c>
      <c r="B41" s="906" t="s">
        <v>608</v>
      </c>
      <c r="C41" s="906">
        <v>3529.6753708976662</v>
      </c>
      <c r="D41" s="906">
        <v>3529.6753708976662</v>
      </c>
      <c r="E41" s="906">
        <v>5476.6227401712422</v>
      </c>
      <c r="F41" s="907">
        <v>0</v>
      </c>
      <c r="G41" s="908">
        <v>0</v>
      </c>
      <c r="H41" s="908" t="s">
        <v>608</v>
      </c>
      <c r="I41" s="908">
        <v>58</v>
      </c>
      <c r="J41" s="908">
        <v>428</v>
      </c>
      <c r="K41" s="908">
        <v>208</v>
      </c>
      <c r="L41" s="908">
        <v>208</v>
      </c>
      <c r="M41" s="908">
        <v>7</v>
      </c>
      <c r="N41" s="908">
        <v>0</v>
      </c>
      <c r="O41" s="1260">
        <v>6</v>
      </c>
      <c r="P41" s="1260">
        <v>23</v>
      </c>
      <c r="Q41" s="1261">
        <v>206.10144911223531</v>
      </c>
    </row>
    <row r="42" spans="1:17" ht="12.75" x14ac:dyDescent="0.2">
      <c r="A42" s="876" t="s">
        <v>1172</v>
      </c>
      <c r="B42" s="906" t="s">
        <v>608</v>
      </c>
      <c r="C42" s="906">
        <v>2523.9933933230514</v>
      </c>
      <c r="D42" s="906">
        <v>2523.9933933230514</v>
      </c>
      <c r="E42" s="906">
        <v>6327.1514639128727</v>
      </c>
      <c r="F42" s="907">
        <v>0</v>
      </c>
      <c r="G42" s="908">
        <v>0</v>
      </c>
      <c r="H42" s="908" t="s">
        <v>608</v>
      </c>
      <c r="I42" s="908">
        <v>80</v>
      </c>
      <c r="J42" s="908">
        <v>158</v>
      </c>
      <c r="K42" s="908">
        <v>312</v>
      </c>
      <c r="L42" s="908">
        <v>312</v>
      </c>
      <c r="M42" s="908">
        <v>3</v>
      </c>
      <c r="N42" s="908">
        <v>0</v>
      </c>
      <c r="O42" s="1260">
        <v>13</v>
      </c>
      <c r="P42" s="1260">
        <v>33</v>
      </c>
      <c r="Q42" s="1261">
        <v>206.10144911223531</v>
      </c>
    </row>
    <row r="43" spans="1:17" ht="12.75" x14ac:dyDescent="0.2">
      <c r="A43" s="876" t="s">
        <v>1173</v>
      </c>
      <c r="B43" s="906" t="s">
        <v>608</v>
      </c>
      <c r="C43" s="906">
        <v>2468.2553734241624</v>
      </c>
      <c r="D43" s="906">
        <v>2468.2553734241624</v>
      </c>
      <c r="E43" s="906">
        <v>4125.126878263145</v>
      </c>
      <c r="F43" s="907">
        <v>0</v>
      </c>
      <c r="G43" s="908">
        <v>0</v>
      </c>
      <c r="H43" s="908" t="s">
        <v>608</v>
      </c>
      <c r="I43" s="908">
        <v>157</v>
      </c>
      <c r="J43" s="908">
        <v>248</v>
      </c>
      <c r="K43" s="908">
        <v>323</v>
      </c>
      <c r="L43" s="908">
        <v>323</v>
      </c>
      <c r="M43" s="908">
        <v>12</v>
      </c>
      <c r="N43" s="908">
        <v>0</v>
      </c>
      <c r="O43" s="1260">
        <v>10</v>
      </c>
      <c r="P43" s="1260">
        <v>17</v>
      </c>
      <c r="Q43" s="1261">
        <v>206.10144911223531</v>
      </c>
    </row>
    <row r="44" spans="1:17" ht="12.75" x14ac:dyDescent="0.2">
      <c r="A44" s="876" t="s">
        <v>1174</v>
      </c>
      <c r="B44" s="906" t="s">
        <v>608</v>
      </c>
      <c r="C44" s="906">
        <v>1668.5255599317359</v>
      </c>
      <c r="D44" s="906">
        <v>1668.5255599317359</v>
      </c>
      <c r="E44" s="906">
        <v>3386.5959561036666</v>
      </c>
      <c r="F44" s="907">
        <v>0</v>
      </c>
      <c r="G44" s="908">
        <v>0</v>
      </c>
      <c r="H44" s="908" t="s">
        <v>608</v>
      </c>
      <c r="I44" s="908">
        <v>613</v>
      </c>
      <c r="J44" s="908">
        <v>615</v>
      </c>
      <c r="K44" s="908">
        <v>517</v>
      </c>
      <c r="L44" s="908">
        <v>517</v>
      </c>
      <c r="M44" s="908">
        <v>64</v>
      </c>
      <c r="N44" s="908">
        <v>0</v>
      </c>
      <c r="O44" s="1260">
        <v>8</v>
      </c>
      <c r="P44" s="1260">
        <v>10</v>
      </c>
      <c r="Q44" s="1261">
        <v>206.10144911223531</v>
      </c>
    </row>
    <row r="45" spans="1:17" ht="12.75" x14ac:dyDescent="0.2">
      <c r="A45" s="876" t="s">
        <v>1175</v>
      </c>
      <c r="B45" s="906" t="s">
        <v>608</v>
      </c>
      <c r="C45" s="906">
        <v>1540.0501305983657</v>
      </c>
      <c r="D45" s="906">
        <v>1540.0501305983657</v>
      </c>
      <c r="E45" s="906">
        <v>4372.2219542365938</v>
      </c>
      <c r="F45" s="907">
        <v>0</v>
      </c>
      <c r="G45" s="908">
        <v>0</v>
      </c>
      <c r="H45" s="908" t="s">
        <v>608</v>
      </c>
      <c r="I45" s="908">
        <v>183</v>
      </c>
      <c r="J45" s="908">
        <v>195</v>
      </c>
      <c r="K45" s="908">
        <v>53</v>
      </c>
      <c r="L45" s="908">
        <v>53</v>
      </c>
      <c r="M45" s="908">
        <v>6</v>
      </c>
      <c r="N45" s="908">
        <v>0</v>
      </c>
      <c r="O45" s="1260">
        <v>5</v>
      </c>
      <c r="P45" s="1260">
        <v>29</v>
      </c>
      <c r="Q45" s="1261">
        <v>206.10144911223531</v>
      </c>
    </row>
    <row r="46" spans="1:17" ht="12.75" x14ac:dyDescent="0.2">
      <c r="A46" s="876" t="s">
        <v>1176</v>
      </c>
      <c r="B46" s="906" t="s">
        <v>608</v>
      </c>
      <c r="C46" s="906">
        <v>1540.0501305983657</v>
      </c>
      <c r="D46" s="906">
        <v>1540.0501305983657</v>
      </c>
      <c r="E46" s="906">
        <v>1660.2761454868003</v>
      </c>
      <c r="F46" s="907">
        <v>0</v>
      </c>
      <c r="G46" s="908">
        <v>0</v>
      </c>
      <c r="H46" s="908" t="s">
        <v>608</v>
      </c>
      <c r="I46" s="908">
        <v>381</v>
      </c>
      <c r="J46" s="908">
        <v>292</v>
      </c>
      <c r="K46" s="908">
        <v>28</v>
      </c>
      <c r="L46" s="908">
        <v>28</v>
      </c>
      <c r="M46" s="908">
        <v>8</v>
      </c>
      <c r="N46" s="908">
        <v>0</v>
      </c>
      <c r="O46" s="1260">
        <v>5</v>
      </c>
      <c r="P46" s="1260">
        <v>9</v>
      </c>
      <c r="Q46" s="1261">
        <v>206.10144911223531</v>
      </c>
    </row>
    <row r="47" spans="1:17" ht="12.75" x14ac:dyDescent="0.2">
      <c r="A47" s="876" t="s">
        <v>1177</v>
      </c>
      <c r="B47" s="906" t="s">
        <v>608</v>
      </c>
      <c r="C47" s="906">
        <v>3822.6308824056628</v>
      </c>
      <c r="D47" s="906">
        <v>3822.6308824056628</v>
      </c>
      <c r="E47" s="906">
        <v>10952.661936784722</v>
      </c>
      <c r="F47" s="907">
        <v>0</v>
      </c>
      <c r="G47" s="908">
        <v>0</v>
      </c>
      <c r="H47" s="908" t="s">
        <v>608</v>
      </c>
      <c r="I47" s="908">
        <v>95</v>
      </c>
      <c r="J47" s="908">
        <v>107</v>
      </c>
      <c r="K47" s="908">
        <v>204</v>
      </c>
      <c r="L47" s="908">
        <v>204</v>
      </c>
      <c r="M47" s="908">
        <v>2</v>
      </c>
      <c r="N47" s="908">
        <v>0</v>
      </c>
      <c r="O47" s="1260">
        <v>18</v>
      </c>
      <c r="P47" s="1260">
        <v>93</v>
      </c>
      <c r="Q47" s="1261">
        <v>206.10144911223531</v>
      </c>
    </row>
    <row r="48" spans="1:17" ht="12.75" x14ac:dyDescent="0.2">
      <c r="A48" s="876" t="s">
        <v>1178</v>
      </c>
      <c r="B48" s="906" t="s">
        <v>608</v>
      </c>
      <c r="C48" s="906">
        <v>1573.2683241536583</v>
      </c>
      <c r="D48" s="906">
        <v>1573.2683241536583</v>
      </c>
      <c r="E48" s="906">
        <v>6656.9973316262685</v>
      </c>
      <c r="F48" s="907">
        <v>0</v>
      </c>
      <c r="G48" s="908">
        <v>0</v>
      </c>
      <c r="H48" s="908" t="s">
        <v>608</v>
      </c>
      <c r="I48" s="908">
        <v>597</v>
      </c>
      <c r="J48" s="908">
        <v>273</v>
      </c>
      <c r="K48" s="908">
        <v>225</v>
      </c>
      <c r="L48" s="908">
        <v>225</v>
      </c>
      <c r="M48" s="908">
        <v>12</v>
      </c>
      <c r="N48" s="908">
        <v>0</v>
      </c>
      <c r="O48" s="1260">
        <v>5</v>
      </c>
      <c r="P48" s="1260">
        <v>49</v>
      </c>
      <c r="Q48" s="1261">
        <v>206.10144911223531</v>
      </c>
    </row>
    <row r="49" spans="1:17" ht="12.75" x14ac:dyDescent="0.2">
      <c r="A49" s="876" t="s">
        <v>1179</v>
      </c>
      <c r="B49" s="906" t="s">
        <v>608</v>
      </c>
      <c r="C49" s="906">
        <v>1403.2283254368983</v>
      </c>
      <c r="D49" s="906">
        <v>1403.2283254368983</v>
      </c>
      <c r="E49" s="906">
        <v>4824.8849457487104</v>
      </c>
      <c r="F49" s="907">
        <v>0</v>
      </c>
      <c r="G49" s="908">
        <v>0</v>
      </c>
      <c r="H49" s="908" t="s">
        <v>608</v>
      </c>
      <c r="I49" s="908">
        <v>1153</v>
      </c>
      <c r="J49" s="908">
        <v>584</v>
      </c>
      <c r="K49" s="908">
        <v>271</v>
      </c>
      <c r="L49" s="908">
        <v>271</v>
      </c>
      <c r="M49" s="908">
        <v>18</v>
      </c>
      <c r="N49" s="908">
        <v>0</v>
      </c>
      <c r="O49" s="1260">
        <v>5</v>
      </c>
      <c r="P49" s="1260">
        <v>26</v>
      </c>
      <c r="Q49" s="1261">
        <v>206.10144911223531</v>
      </c>
    </row>
    <row r="50" spans="1:17" ht="12.75" x14ac:dyDescent="0.2">
      <c r="A50" s="876" t="s">
        <v>1180</v>
      </c>
      <c r="B50" s="906" t="s">
        <v>608</v>
      </c>
      <c r="C50" s="906">
        <v>1009.4448112172794</v>
      </c>
      <c r="D50" s="906">
        <v>1009.4448112172794</v>
      </c>
      <c r="E50" s="906">
        <v>3846.163248523857</v>
      </c>
      <c r="F50" s="907">
        <v>0</v>
      </c>
      <c r="G50" s="908">
        <v>0</v>
      </c>
      <c r="H50" s="908" t="s">
        <v>608</v>
      </c>
      <c r="I50" s="908">
        <v>2500</v>
      </c>
      <c r="J50" s="908">
        <v>938</v>
      </c>
      <c r="K50" s="908">
        <v>251</v>
      </c>
      <c r="L50" s="908">
        <v>251</v>
      </c>
      <c r="M50" s="908">
        <v>39</v>
      </c>
      <c r="N50" s="908">
        <v>0</v>
      </c>
      <c r="O50" s="1260">
        <v>5</v>
      </c>
      <c r="P50" s="1260">
        <v>20</v>
      </c>
      <c r="Q50" s="1261">
        <v>206.10144911223531</v>
      </c>
    </row>
    <row r="51" spans="1:17" ht="12.75" x14ac:dyDescent="0.2">
      <c r="A51" s="876" t="s">
        <v>1181</v>
      </c>
      <c r="B51" s="906">
        <v>147.47356678688539</v>
      </c>
      <c r="C51" s="906">
        <v>682.04450147362832</v>
      </c>
      <c r="D51" s="906">
        <v>682.04450147362832</v>
      </c>
      <c r="E51" s="906">
        <v>2951.5272622453335</v>
      </c>
      <c r="F51" s="907">
        <v>0</v>
      </c>
      <c r="G51" s="908">
        <v>0</v>
      </c>
      <c r="H51" s="908">
        <v>3661</v>
      </c>
      <c r="I51" s="908">
        <v>1841</v>
      </c>
      <c r="J51" s="908">
        <v>326</v>
      </c>
      <c r="K51" s="908">
        <v>73</v>
      </c>
      <c r="L51" s="908">
        <v>73</v>
      </c>
      <c r="M51" s="908">
        <v>14</v>
      </c>
      <c r="N51" s="908">
        <v>0</v>
      </c>
      <c r="O51" s="1260">
        <v>5</v>
      </c>
      <c r="P51" s="1260">
        <v>15</v>
      </c>
      <c r="Q51" s="1261">
        <v>206.10144911223531</v>
      </c>
    </row>
    <row r="52" spans="1:17" ht="12.75" x14ac:dyDescent="0.2">
      <c r="A52" s="876" t="s">
        <v>1182</v>
      </c>
      <c r="B52" s="906" t="s">
        <v>608</v>
      </c>
      <c r="C52" s="906">
        <v>9782.8081222831734</v>
      </c>
      <c r="D52" s="906">
        <v>9782.8081222831734</v>
      </c>
      <c r="E52" s="906">
        <v>9782.8081222831734</v>
      </c>
      <c r="F52" s="907">
        <v>0.30000000000000004</v>
      </c>
      <c r="G52" s="908">
        <v>2934.8424366849526</v>
      </c>
      <c r="H52" s="908" t="s">
        <v>608</v>
      </c>
      <c r="I52" s="908">
        <v>0</v>
      </c>
      <c r="J52" s="908">
        <v>20</v>
      </c>
      <c r="K52" s="908">
        <v>854</v>
      </c>
      <c r="L52" s="908">
        <v>842</v>
      </c>
      <c r="M52" s="908">
        <v>12</v>
      </c>
      <c r="N52" s="908">
        <v>1</v>
      </c>
      <c r="O52" s="1260">
        <v>100</v>
      </c>
      <c r="P52" s="1260">
        <v>100</v>
      </c>
      <c r="Q52" s="1261">
        <v>206.10144911223531</v>
      </c>
    </row>
    <row r="53" spans="1:17" ht="12.75" x14ac:dyDescent="0.2">
      <c r="A53" s="876" t="s">
        <v>1183</v>
      </c>
      <c r="B53" s="906" t="s">
        <v>608</v>
      </c>
      <c r="C53" s="906">
        <v>6145.2344448883405</v>
      </c>
      <c r="D53" s="906">
        <v>6145.2344448883405</v>
      </c>
      <c r="E53" s="906">
        <v>6004.9504996422729</v>
      </c>
      <c r="F53" s="907">
        <v>0.30000000000000004</v>
      </c>
      <c r="G53" s="908">
        <v>1801.4851498926821</v>
      </c>
      <c r="H53" s="908" t="s">
        <v>608</v>
      </c>
      <c r="I53" s="908">
        <v>1</v>
      </c>
      <c r="J53" s="908">
        <v>38</v>
      </c>
      <c r="K53" s="908">
        <v>973</v>
      </c>
      <c r="L53" s="908">
        <v>918</v>
      </c>
      <c r="M53" s="908">
        <v>55</v>
      </c>
      <c r="N53" s="908">
        <v>1</v>
      </c>
      <c r="O53" s="1260">
        <v>128</v>
      </c>
      <c r="P53" s="1260">
        <v>65</v>
      </c>
      <c r="Q53" s="1261">
        <v>206.10144911223531</v>
      </c>
    </row>
    <row r="54" spans="1:17" ht="12.75" x14ac:dyDescent="0.2">
      <c r="A54" s="876" t="s">
        <v>1184</v>
      </c>
      <c r="B54" s="906" t="s">
        <v>608</v>
      </c>
      <c r="C54" s="906">
        <v>2229.8874815331606</v>
      </c>
      <c r="D54" s="906">
        <v>2229.8874815331606</v>
      </c>
      <c r="E54" s="906">
        <v>4571.0641295429396</v>
      </c>
      <c r="F54" s="907">
        <v>0.30000000000000004</v>
      </c>
      <c r="G54" s="908">
        <v>1371.319238862882</v>
      </c>
      <c r="H54" s="908" t="s">
        <v>608</v>
      </c>
      <c r="I54" s="908">
        <v>16</v>
      </c>
      <c r="J54" s="908">
        <v>75</v>
      </c>
      <c r="K54" s="908">
        <v>1792</v>
      </c>
      <c r="L54" s="908">
        <v>1605</v>
      </c>
      <c r="M54" s="908">
        <v>187</v>
      </c>
      <c r="N54" s="908">
        <v>1</v>
      </c>
      <c r="O54" s="1260">
        <v>20</v>
      </c>
      <c r="P54" s="1260">
        <v>46</v>
      </c>
      <c r="Q54" s="1261">
        <v>206.10144911223531</v>
      </c>
    </row>
    <row r="55" spans="1:17" ht="12.75" x14ac:dyDescent="0.2">
      <c r="A55" s="876" t="s">
        <v>1185</v>
      </c>
      <c r="B55" s="906" t="s">
        <v>608</v>
      </c>
      <c r="C55" s="906">
        <v>1794.4154034520452</v>
      </c>
      <c r="D55" s="906">
        <v>1794.4154034520452</v>
      </c>
      <c r="E55" s="906">
        <v>3319.90161655056</v>
      </c>
      <c r="F55" s="907">
        <v>0.30000000000000004</v>
      </c>
      <c r="G55" s="908">
        <v>995.97048496516811</v>
      </c>
      <c r="H55" s="908" t="s">
        <v>608</v>
      </c>
      <c r="I55" s="908">
        <v>51</v>
      </c>
      <c r="J55" s="908">
        <v>133</v>
      </c>
      <c r="K55" s="908">
        <v>3080</v>
      </c>
      <c r="L55" s="908">
        <v>2400</v>
      </c>
      <c r="M55" s="908">
        <v>680</v>
      </c>
      <c r="N55" s="908">
        <v>1</v>
      </c>
      <c r="O55" s="1260">
        <v>17</v>
      </c>
      <c r="P55" s="1260">
        <v>27</v>
      </c>
      <c r="Q55" s="1261">
        <v>206.10144911223531</v>
      </c>
    </row>
    <row r="56" spans="1:17" ht="12.75" x14ac:dyDescent="0.2">
      <c r="A56" s="876" t="s">
        <v>1186</v>
      </c>
      <c r="B56" s="906" t="s">
        <v>608</v>
      </c>
      <c r="C56" s="906">
        <v>514.07274308748867</v>
      </c>
      <c r="D56" s="906">
        <v>514.07274308748867</v>
      </c>
      <c r="E56" s="906">
        <v>2491.3974648860058</v>
      </c>
      <c r="F56" s="907">
        <v>0.30000000000000004</v>
      </c>
      <c r="G56" s="908">
        <v>747.41923946580187</v>
      </c>
      <c r="H56" s="908" t="s">
        <v>608</v>
      </c>
      <c r="I56" s="908">
        <v>1191</v>
      </c>
      <c r="J56" s="908">
        <v>314</v>
      </c>
      <c r="K56" s="908">
        <v>6953</v>
      </c>
      <c r="L56" s="908">
        <v>4854</v>
      </c>
      <c r="M56" s="908">
        <v>2099</v>
      </c>
      <c r="N56" s="908">
        <v>1</v>
      </c>
      <c r="O56" s="1260">
        <v>5</v>
      </c>
      <c r="P56" s="1260">
        <v>16</v>
      </c>
      <c r="Q56" s="1261">
        <v>206.10144911223531</v>
      </c>
    </row>
    <row r="57" spans="1:17" ht="12.75" x14ac:dyDescent="0.2">
      <c r="A57" s="876" t="s">
        <v>1187</v>
      </c>
      <c r="B57" s="906" t="s">
        <v>608</v>
      </c>
      <c r="C57" s="906">
        <v>10523.81852834977</v>
      </c>
      <c r="D57" s="906">
        <v>10523.81852834977</v>
      </c>
      <c r="E57" s="906">
        <v>10523.81852834977</v>
      </c>
      <c r="F57" s="907">
        <v>0.30000000000000004</v>
      </c>
      <c r="G57" s="908">
        <v>3157.1455585049312</v>
      </c>
      <c r="H57" s="908" t="s">
        <v>608</v>
      </c>
      <c r="I57" s="908">
        <v>0</v>
      </c>
      <c r="J57" s="908">
        <v>38</v>
      </c>
      <c r="K57" s="908">
        <v>544</v>
      </c>
      <c r="L57" s="908">
        <v>537</v>
      </c>
      <c r="M57" s="908">
        <v>7</v>
      </c>
      <c r="N57" s="908">
        <v>1</v>
      </c>
      <c r="O57" s="1260">
        <v>121</v>
      </c>
      <c r="P57" s="1260">
        <v>121</v>
      </c>
      <c r="Q57" s="1261">
        <v>206.10144911223531</v>
      </c>
    </row>
    <row r="58" spans="1:17" ht="12.75" x14ac:dyDescent="0.2">
      <c r="A58" s="876" t="s">
        <v>1188</v>
      </c>
      <c r="B58" s="906" t="s">
        <v>608</v>
      </c>
      <c r="C58" s="906">
        <v>6028.5011953047924</v>
      </c>
      <c r="D58" s="906">
        <v>6028.5011953047924</v>
      </c>
      <c r="E58" s="906">
        <v>6028.5011953047924</v>
      </c>
      <c r="F58" s="907">
        <v>0.30000000000000004</v>
      </c>
      <c r="G58" s="908">
        <v>1808.550358591438</v>
      </c>
      <c r="H58" s="908" t="s">
        <v>608</v>
      </c>
      <c r="I58" s="908">
        <v>0</v>
      </c>
      <c r="J58" s="908">
        <v>43</v>
      </c>
      <c r="K58" s="908">
        <v>955</v>
      </c>
      <c r="L58" s="908">
        <v>892</v>
      </c>
      <c r="M58" s="908">
        <v>63</v>
      </c>
      <c r="N58" s="908">
        <v>1</v>
      </c>
      <c r="O58" s="1260">
        <v>67</v>
      </c>
      <c r="P58" s="1260">
        <v>67</v>
      </c>
      <c r="Q58" s="1261">
        <v>206.10144911223531</v>
      </c>
    </row>
    <row r="59" spans="1:17" ht="12.75" x14ac:dyDescent="0.2">
      <c r="A59" s="876" t="s">
        <v>1189</v>
      </c>
      <c r="B59" s="906" t="s">
        <v>608</v>
      </c>
      <c r="C59" s="906">
        <v>3860.7877997352139</v>
      </c>
      <c r="D59" s="906">
        <v>3860.7877997352139</v>
      </c>
      <c r="E59" s="906">
        <v>3860.7877997352139</v>
      </c>
      <c r="F59" s="907">
        <v>0.30000000000000004</v>
      </c>
      <c r="G59" s="908">
        <v>1158.2363399205644</v>
      </c>
      <c r="H59" s="908" t="s">
        <v>608</v>
      </c>
      <c r="I59" s="908">
        <v>10</v>
      </c>
      <c r="J59" s="908">
        <v>79</v>
      </c>
      <c r="K59" s="908">
        <v>2002</v>
      </c>
      <c r="L59" s="908">
        <v>1670</v>
      </c>
      <c r="M59" s="908">
        <v>332</v>
      </c>
      <c r="N59" s="908">
        <v>1</v>
      </c>
      <c r="O59" s="1260">
        <v>37</v>
      </c>
      <c r="P59" s="1260">
        <v>37</v>
      </c>
      <c r="Q59" s="1261">
        <v>206.10144911223531</v>
      </c>
    </row>
    <row r="60" spans="1:17" ht="12.75" x14ac:dyDescent="0.2">
      <c r="A60" s="876" t="s">
        <v>1190</v>
      </c>
      <c r="B60" s="906" t="s">
        <v>608</v>
      </c>
      <c r="C60" s="906">
        <v>2833.6218051102383</v>
      </c>
      <c r="D60" s="906">
        <v>2833.6218051102383</v>
      </c>
      <c r="E60" s="906">
        <v>2833.6218051102383</v>
      </c>
      <c r="F60" s="907">
        <v>0.30000000000000004</v>
      </c>
      <c r="G60" s="908">
        <v>850.08654153307157</v>
      </c>
      <c r="H60" s="908" t="s">
        <v>608</v>
      </c>
      <c r="I60" s="908">
        <v>13</v>
      </c>
      <c r="J60" s="908">
        <v>85</v>
      </c>
      <c r="K60" s="908">
        <v>2199</v>
      </c>
      <c r="L60" s="908">
        <v>1528</v>
      </c>
      <c r="M60" s="908">
        <v>671</v>
      </c>
      <c r="N60" s="908">
        <v>1</v>
      </c>
      <c r="O60" s="1260">
        <v>19</v>
      </c>
      <c r="P60" s="1260">
        <v>19</v>
      </c>
      <c r="Q60" s="1261">
        <v>206.10144911223531</v>
      </c>
    </row>
    <row r="61" spans="1:17" ht="12.75" x14ac:dyDescent="0.2">
      <c r="A61" s="876" t="s">
        <v>1191</v>
      </c>
      <c r="B61" s="906" t="s">
        <v>608</v>
      </c>
      <c r="C61" s="906">
        <v>2001.2887245929726</v>
      </c>
      <c r="D61" s="906">
        <v>2001.2887245929726</v>
      </c>
      <c r="E61" s="906">
        <v>2001.2887245929726</v>
      </c>
      <c r="F61" s="907">
        <v>0.4</v>
      </c>
      <c r="G61" s="908">
        <v>800.51548983718908</v>
      </c>
      <c r="H61" s="908" t="s">
        <v>608</v>
      </c>
      <c r="I61" s="908">
        <v>50</v>
      </c>
      <c r="J61" s="908">
        <v>69</v>
      </c>
      <c r="K61" s="908">
        <v>1928</v>
      </c>
      <c r="L61" s="908">
        <v>895</v>
      </c>
      <c r="M61" s="908">
        <v>1033</v>
      </c>
      <c r="N61" s="908">
        <v>1</v>
      </c>
      <c r="O61" s="1260">
        <v>10</v>
      </c>
      <c r="P61" s="1260">
        <v>10</v>
      </c>
      <c r="Q61" s="1261">
        <v>206.10144911223531</v>
      </c>
    </row>
    <row r="62" spans="1:17" ht="12.75" x14ac:dyDescent="0.2">
      <c r="A62" s="876" t="s">
        <v>1192</v>
      </c>
      <c r="B62" s="906" t="s">
        <v>608</v>
      </c>
      <c r="C62" s="906">
        <v>6744.7938935678549</v>
      </c>
      <c r="D62" s="906">
        <v>6744.7938935678549</v>
      </c>
      <c r="E62" s="906">
        <v>6744.7938935678549</v>
      </c>
      <c r="F62" s="907">
        <v>0.30000000000000004</v>
      </c>
      <c r="G62" s="908">
        <v>2023.4381680703568</v>
      </c>
      <c r="H62" s="908" t="s">
        <v>608</v>
      </c>
      <c r="I62" s="908">
        <v>2</v>
      </c>
      <c r="J62" s="908">
        <v>56</v>
      </c>
      <c r="K62" s="908">
        <v>1114</v>
      </c>
      <c r="L62" s="908">
        <v>1099</v>
      </c>
      <c r="M62" s="908">
        <v>15</v>
      </c>
      <c r="N62" s="908">
        <v>1</v>
      </c>
      <c r="O62" s="1260">
        <v>69</v>
      </c>
      <c r="P62" s="1260">
        <v>69</v>
      </c>
      <c r="Q62" s="1261">
        <v>206.10144911223531</v>
      </c>
    </row>
    <row r="63" spans="1:17" ht="12.75" x14ac:dyDescent="0.2">
      <c r="A63" s="876" t="s">
        <v>1193</v>
      </c>
      <c r="B63" s="906" t="s">
        <v>608</v>
      </c>
      <c r="C63" s="906">
        <v>4572.1865034943803</v>
      </c>
      <c r="D63" s="906">
        <v>4572.1865034943803</v>
      </c>
      <c r="E63" s="906">
        <v>4572.1865034943803</v>
      </c>
      <c r="F63" s="907">
        <v>0.30000000000000004</v>
      </c>
      <c r="G63" s="908">
        <v>1371.6559510483144</v>
      </c>
      <c r="H63" s="908" t="s">
        <v>608</v>
      </c>
      <c r="I63" s="908">
        <v>9</v>
      </c>
      <c r="J63" s="908">
        <v>80</v>
      </c>
      <c r="K63" s="908">
        <v>1522</v>
      </c>
      <c r="L63" s="908">
        <v>1451</v>
      </c>
      <c r="M63" s="908">
        <v>71</v>
      </c>
      <c r="N63" s="908">
        <v>1</v>
      </c>
      <c r="O63" s="1260">
        <v>44</v>
      </c>
      <c r="P63" s="1260">
        <v>44</v>
      </c>
      <c r="Q63" s="1261">
        <v>206.10144911223531</v>
      </c>
    </row>
    <row r="64" spans="1:17" ht="12.75" x14ac:dyDescent="0.2">
      <c r="A64" s="876" t="s">
        <v>1194</v>
      </c>
      <c r="B64" s="906" t="s">
        <v>608</v>
      </c>
      <c r="C64" s="906">
        <v>2648.4645438725424</v>
      </c>
      <c r="D64" s="906">
        <v>2648.4645438725424</v>
      </c>
      <c r="E64" s="906">
        <v>3608.0828894097663</v>
      </c>
      <c r="F64" s="907">
        <v>0.30000000000000004</v>
      </c>
      <c r="G64" s="908">
        <v>1082.42486682293</v>
      </c>
      <c r="H64" s="908" t="s">
        <v>608</v>
      </c>
      <c r="I64" s="908">
        <v>67</v>
      </c>
      <c r="J64" s="908">
        <v>107</v>
      </c>
      <c r="K64" s="908">
        <v>1747</v>
      </c>
      <c r="L64" s="908">
        <v>1571</v>
      </c>
      <c r="M64" s="908">
        <v>176</v>
      </c>
      <c r="N64" s="908">
        <v>1</v>
      </c>
      <c r="O64" s="1260">
        <v>28</v>
      </c>
      <c r="P64" s="1260">
        <v>34</v>
      </c>
      <c r="Q64" s="1261">
        <v>206.10144911223531</v>
      </c>
    </row>
    <row r="65" spans="1:17" ht="12.75" x14ac:dyDescent="0.2">
      <c r="A65" s="876" t="s">
        <v>1195</v>
      </c>
      <c r="B65" s="906" t="s">
        <v>608</v>
      </c>
      <c r="C65" s="906">
        <v>1330.6643435641513</v>
      </c>
      <c r="D65" s="906">
        <v>1330.6643435641513</v>
      </c>
      <c r="E65" s="906">
        <v>2982.7978248083323</v>
      </c>
      <c r="F65" s="907">
        <v>0.30000000000000004</v>
      </c>
      <c r="G65" s="908">
        <v>894.83934744249984</v>
      </c>
      <c r="H65" s="908" t="s">
        <v>608</v>
      </c>
      <c r="I65" s="908">
        <v>281</v>
      </c>
      <c r="J65" s="908">
        <v>173</v>
      </c>
      <c r="K65" s="908">
        <v>2579</v>
      </c>
      <c r="L65" s="908">
        <v>2170</v>
      </c>
      <c r="M65" s="908">
        <v>409</v>
      </c>
      <c r="N65" s="908">
        <v>1</v>
      </c>
      <c r="O65" s="1260">
        <v>10</v>
      </c>
      <c r="P65" s="1260">
        <v>27</v>
      </c>
      <c r="Q65" s="1261">
        <v>206.10144911223531</v>
      </c>
    </row>
    <row r="66" spans="1:17" ht="12.75" x14ac:dyDescent="0.2">
      <c r="A66" s="876" t="s">
        <v>1196</v>
      </c>
      <c r="B66" s="906" t="s">
        <v>608</v>
      </c>
      <c r="C66" s="906">
        <v>727.70025366108757</v>
      </c>
      <c r="D66" s="906">
        <v>727.70025366108757</v>
      </c>
      <c r="E66" s="906">
        <v>2468.7870504371435</v>
      </c>
      <c r="F66" s="907">
        <v>0.30000000000000004</v>
      </c>
      <c r="G66" s="908">
        <v>740.63611513114313</v>
      </c>
      <c r="H66" s="908" t="s">
        <v>608</v>
      </c>
      <c r="I66" s="908">
        <v>708</v>
      </c>
      <c r="J66" s="908">
        <v>262</v>
      </c>
      <c r="K66" s="908">
        <v>2884</v>
      </c>
      <c r="L66" s="908">
        <v>2144</v>
      </c>
      <c r="M66" s="908">
        <v>740</v>
      </c>
      <c r="N66" s="908">
        <v>1</v>
      </c>
      <c r="O66" s="1260">
        <v>5</v>
      </c>
      <c r="P66" s="1260">
        <v>19</v>
      </c>
      <c r="Q66" s="1261">
        <v>206.10144911223531</v>
      </c>
    </row>
    <row r="67" spans="1:17" ht="12.75" x14ac:dyDescent="0.2">
      <c r="A67" s="876" t="s">
        <v>1197</v>
      </c>
      <c r="B67" s="906" t="s">
        <v>608</v>
      </c>
      <c r="C67" s="906">
        <v>512.32092080776283</v>
      </c>
      <c r="D67" s="906">
        <v>512.32092080776283</v>
      </c>
      <c r="E67" s="906">
        <v>1825.0211929798525</v>
      </c>
      <c r="F67" s="907">
        <v>0.4</v>
      </c>
      <c r="G67" s="908">
        <v>730.00847719194098</v>
      </c>
      <c r="H67" s="908" t="s">
        <v>608</v>
      </c>
      <c r="I67" s="908">
        <v>1950</v>
      </c>
      <c r="J67" s="908">
        <v>333</v>
      </c>
      <c r="K67" s="908">
        <v>1926</v>
      </c>
      <c r="L67" s="908">
        <v>1145</v>
      </c>
      <c r="M67" s="908">
        <v>781</v>
      </c>
      <c r="N67" s="908">
        <v>1</v>
      </c>
      <c r="O67" s="1260">
        <v>5</v>
      </c>
      <c r="P67" s="1260">
        <v>11</v>
      </c>
      <c r="Q67" s="1261">
        <v>206.10144911223531</v>
      </c>
    </row>
    <row r="68" spans="1:17" ht="12.75" x14ac:dyDescent="0.2">
      <c r="A68" s="876" t="s">
        <v>1198</v>
      </c>
      <c r="B68" s="906" t="s">
        <v>608</v>
      </c>
      <c r="C68" s="906">
        <v>5996.5795029267347</v>
      </c>
      <c r="D68" s="906">
        <v>5996.5795029267347</v>
      </c>
      <c r="E68" s="906">
        <v>7892.8856485718643</v>
      </c>
      <c r="F68" s="907">
        <v>0.30000000000000004</v>
      </c>
      <c r="G68" s="908">
        <v>2367.8656945715597</v>
      </c>
      <c r="H68" s="908" t="s">
        <v>608</v>
      </c>
      <c r="I68" s="908">
        <v>1</v>
      </c>
      <c r="J68" s="908">
        <v>122</v>
      </c>
      <c r="K68" s="908">
        <v>1519</v>
      </c>
      <c r="L68" s="908">
        <v>1470</v>
      </c>
      <c r="M68" s="908">
        <v>49</v>
      </c>
      <c r="N68" s="908">
        <v>1</v>
      </c>
      <c r="O68" s="1260">
        <v>80</v>
      </c>
      <c r="P68" s="1260">
        <v>107</v>
      </c>
      <c r="Q68" s="1261">
        <v>206.10144911223531</v>
      </c>
    </row>
    <row r="69" spans="1:17" ht="12.75" x14ac:dyDescent="0.2">
      <c r="A69" s="876" t="s">
        <v>1199</v>
      </c>
      <c r="B69" s="906" t="s">
        <v>608</v>
      </c>
      <c r="C69" s="906">
        <v>4908.7381815550161</v>
      </c>
      <c r="D69" s="906">
        <v>4908.7381815550161</v>
      </c>
      <c r="E69" s="906">
        <v>4908.7381815550161</v>
      </c>
      <c r="F69" s="907">
        <v>0.30000000000000004</v>
      </c>
      <c r="G69" s="908">
        <v>1472.6214544665052</v>
      </c>
      <c r="H69" s="908" t="s">
        <v>608</v>
      </c>
      <c r="I69" s="908">
        <v>4</v>
      </c>
      <c r="J69" s="908">
        <v>124</v>
      </c>
      <c r="K69" s="908">
        <v>2103</v>
      </c>
      <c r="L69" s="908">
        <v>1869</v>
      </c>
      <c r="M69" s="908">
        <v>234</v>
      </c>
      <c r="N69" s="908">
        <v>1</v>
      </c>
      <c r="O69" s="1260">
        <v>59</v>
      </c>
      <c r="P69" s="1260">
        <v>59</v>
      </c>
      <c r="Q69" s="1261">
        <v>206.10144911223531</v>
      </c>
    </row>
    <row r="70" spans="1:17" ht="12.75" x14ac:dyDescent="0.2">
      <c r="A70" s="876" t="s">
        <v>1200</v>
      </c>
      <c r="B70" s="906" t="s">
        <v>608</v>
      </c>
      <c r="C70" s="906">
        <v>3134.6908627012635</v>
      </c>
      <c r="D70" s="906">
        <v>3134.6908627012635</v>
      </c>
      <c r="E70" s="906">
        <v>3545.9645779400166</v>
      </c>
      <c r="F70" s="907">
        <v>0.30000000000000004</v>
      </c>
      <c r="G70" s="908">
        <v>1063.7893733820051</v>
      </c>
      <c r="H70" s="908" t="s">
        <v>608</v>
      </c>
      <c r="I70" s="908">
        <v>69</v>
      </c>
      <c r="J70" s="908">
        <v>289</v>
      </c>
      <c r="K70" s="908">
        <v>4342</v>
      </c>
      <c r="L70" s="908">
        <v>3402</v>
      </c>
      <c r="M70" s="908">
        <v>940</v>
      </c>
      <c r="N70" s="908">
        <v>1</v>
      </c>
      <c r="O70" s="1260">
        <v>28</v>
      </c>
      <c r="P70" s="1260">
        <v>37</v>
      </c>
      <c r="Q70" s="1261">
        <v>206.10144911223531</v>
      </c>
    </row>
    <row r="71" spans="1:17" ht="12.75" x14ac:dyDescent="0.2">
      <c r="A71" s="876" t="s">
        <v>1201</v>
      </c>
      <c r="B71" s="906" t="s">
        <v>608</v>
      </c>
      <c r="C71" s="906">
        <v>1849.3724016922242</v>
      </c>
      <c r="D71" s="906">
        <v>1849.3724016922242</v>
      </c>
      <c r="E71" s="906">
        <v>2457.0207150480455</v>
      </c>
      <c r="F71" s="907">
        <v>0.30000000000000004</v>
      </c>
      <c r="G71" s="908">
        <v>737.10621451441375</v>
      </c>
      <c r="H71" s="908" t="s">
        <v>608</v>
      </c>
      <c r="I71" s="908">
        <v>393</v>
      </c>
      <c r="J71" s="908">
        <v>609</v>
      </c>
      <c r="K71" s="908">
        <v>8202</v>
      </c>
      <c r="L71" s="908">
        <v>5129</v>
      </c>
      <c r="M71" s="908">
        <v>3073</v>
      </c>
      <c r="N71" s="908">
        <v>1</v>
      </c>
      <c r="O71" s="1260">
        <v>10</v>
      </c>
      <c r="P71" s="1260">
        <v>19</v>
      </c>
      <c r="Q71" s="1261">
        <v>206.10144911223531</v>
      </c>
    </row>
    <row r="72" spans="1:17" ht="12.75" x14ac:dyDescent="0.2">
      <c r="A72" s="876" t="s">
        <v>1202</v>
      </c>
      <c r="B72" s="906" t="s">
        <v>608</v>
      </c>
      <c r="C72" s="906">
        <v>583.38215785322586</v>
      </c>
      <c r="D72" s="906">
        <v>583.38215785322586</v>
      </c>
      <c r="E72" s="906">
        <v>1495.8543573595548</v>
      </c>
      <c r="F72" s="907">
        <v>0.4</v>
      </c>
      <c r="G72" s="908">
        <v>598.34174294382194</v>
      </c>
      <c r="H72" s="908" t="s">
        <v>608</v>
      </c>
      <c r="I72" s="908">
        <v>5000</v>
      </c>
      <c r="J72" s="908">
        <v>1796</v>
      </c>
      <c r="K72" s="908">
        <v>16177</v>
      </c>
      <c r="L72" s="908">
        <v>7046</v>
      </c>
      <c r="M72" s="908">
        <v>9131</v>
      </c>
      <c r="N72" s="908">
        <v>1</v>
      </c>
      <c r="O72" s="1260">
        <v>5</v>
      </c>
      <c r="P72" s="1260">
        <v>8</v>
      </c>
      <c r="Q72" s="1261">
        <v>206.10144911223531</v>
      </c>
    </row>
    <row r="73" spans="1:17" ht="12.75" x14ac:dyDescent="0.2">
      <c r="A73" s="876" t="s">
        <v>1203</v>
      </c>
      <c r="B73" s="906" t="s">
        <v>608</v>
      </c>
      <c r="C73" s="906">
        <v>8082.9169941788114</v>
      </c>
      <c r="D73" s="906">
        <v>8082.9169941788114</v>
      </c>
      <c r="E73" s="906">
        <v>8082.9169941788114</v>
      </c>
      <c r="F73" s="907">
        <v>0</v>
      </c>
      <c r="G73" s="908">
        <v>0</v>
      </c>
      <c r="H73" s="908" t="s">
        <v>608</v>
      </c>
      <c r="I73" s="908">
        <v>8</v>
      </c>
      <c r="J73" s="908">
        <v>72</v>
      </c>
      <c r="K73" s="908">
        <v>1871</v>
      </c>
      <c r="L73" s="908">
        <v>1871</v>
      </c>
      <c r="M73" s="908">
        <v>49</v>
      </c>
      <c r="N73" s="908">
        <v>0</v>
      </c>
      <c r="O73" s="1260">
        <v>102</v>
      </c>
      <c r="P73" s="1260">
        <v>102</v>
      </c>
      <c r="Q73" s="1261">
        <v>206.10144911223531</v>
      </c>
    </row>
    <row r="74" spans="1:17" ht="12.75" x14ac:dyDescent="0.2">
      <c r="A74" s="876" t="s">
        <v>1204</v>
      </c>
      <c r="B74" s="906" t="s">
        <v>608</v>
      </c>
      <c r="C74" s="906">
        <v>4508.2931054240635</v>
      </c>
      <c r="D74" s="906">
        <v>4508.2931054240635</v>
      </c>
      <c r="E74" s="906">
        <v>4508.2931054240635</v>
      </c>
      <c r="F74" s="907">
        <v>0</v>
      </c>
      <c r="G74" s="908">
        <v>0</v>
      </c>
      <c r="H74" s="908" t="s">
        <v>608</v>
      </c>
      <c r="I74" s="908">
        <v>26</v>
      </c>
      <c r="J74" s="908">
        <v>121</v>
      </c>
      <c r="K74" s="908">
        <v>3211</v>
      </c>
      <c r="L74" s="908">
        <v>3211</v>
      </c>
      <c r="M74" s="908">
        <v>276</v>
      </c>
      <c r="N74" s="908">
        <v>0</v>
      </c>
      <c r="O74" s="1260">
        <v>60</v>
      </c>
      <c r="P74" s="1260">
        <v>60</v>
      </c>
      <c r="Q74" s="1261">
        <v>206.10144911223531</v>
      </c>
    </row>
    <row r="75" spans="1:17" ht="12.75" x14ac:dyDescent="0.2">
      <c r="A75" s="876" t="s">
        <v>1205</v>
      </c>
      <c r="B75" s="906" t="s">
        <v>608</v>
      </c>
      <c r="C75" s="906">
        <v>2148.7121361800137</v>
      </c>
      <c r="D75" s="906">
        <v>2148.7121361800137</v>
      </c>
      <c r="E75" s="906">
        <v>2731.9388915575769</v>
      </c>
      <c r="F75" s="907">
        <v>0</v>
      </c>
      <c r="G75" s="908">
        <v>0</v>
      </c>
      <c r="H75" s="908" t="s">
        <v>608</v>
      </c>
      <c r="I75" s="908">
        <v>168</v>
      </c>
      <c r="J75" s="908">
        <v>189</v>
      </c>
      <c r="K75" s="908">
        <v>7766</v>
      </c>
      <c r="L75" s="908">
        <v>7766</v>
      </c>
      <c r="M75" s="908">
        <v>1611</v>
      </c>
      <c r="N75" s="908">
        <v>0</v>
      </c>
      <c r="O75" s="1260">
        <v>25</v>
      </c>
      <c r="P75" s="1260">
        <v>32</v>
      </c>
      <c r="Q75" s="1261">
        <v>206.10144911223531</v>
      </c>
    </row>
    <row r="76" spans="1:17" ht="12.75" x14ac:dyDescent="0.2">
      <c r="A76" s="876" t="s">
        <v>1206</v>
      </c>
      <c r="B76" s="906" t="s">
        <v>608</v>
      </c>
      <c r="C76" s="906">
        <v>1187.3965653156702</v>
      </c>
      <c r="D76" s="906">
        <v>1187.3965653156702</v>
      </c>
      <c r="E76" s="906">
        <v>1703.5058536064687</v>
      </c>
      <c r="F76" s="907">
        <v>0</v>
      </c>
      <c r="G76" s="908">
        <v>0</v>
      </c>
      <c r="H76" s="908" t="s">
        <v>608</v>
      </c>
      <c r="I76" s="908">
        <v>735</v>
      </c>
      <c r="J76" s="908">
        <v>448</v>
      </c>
      <c r="K76" s="908">
        <v>17638</v>
      </c>
      <c r="L76" s="908">
        <v>17638</v>
      </c>
      <c r="M76" s="908">
        <v>6449</v>
      </c>
      <c r="N76" s="908">
        <v>0</v>
      </c>
      <c r="O76" s="1260">
        <v>8</v>
      </c>
      <c r="P76" s="1260">
        <v>19</v>
      </c>
      <c r="Q76" s="1261">
        <v>206.10144911223531</v>
      </c>
    </row>
    <row r="77" spans="1:17" ht="12.75" x14ac:dyDescent="0.2">
      <c r="A77" s="876" t="s">
        <v>1208</v>
      </c>
      <c r="B77" s="906" t="s">
        <v>608</v>
      </c>
      <c r="C77" s="906">
        <v>566.12226904498584</v>
      </c>
      <c r="D77" s="906">
        <v>566.12226904498584</v>
      </c>
      <c r="E77" s="906">
        <v>1020.4144853327281</v>
      </c>
      <c r="F77" s="907">
        <v>0</v>
      </c>
      <c r="G77" s="908">
        <v>0</v>
      </c>
      <c r="H77" s="908" t="s">
        <v>608</v>
      </c>
      <c r="I77" s="908">
        <v>3952</v>
      </c>
      <c r="J77" s="908">
        <v>1145</v>
      </c>
      <c r="K77" s="908">
        <v>34425</v>
      </c>
      <c r="L77" s="908">
        <v>34425</v>
      </c>
      <c r="M77" s="908">
        <v>19041</v>
      </c>
      <c r="N77" s="908">
        <v>0</v>
      </c>
      <c r="O77" s="1260">
        <v>5</v>
      </c>
      <c r="P77" s="1260">
        <v>8</v>
      </c>
      <c r="Q77" s="1261">
        <v>206.10144911223531</v>
      </c>
    </row>
    <row r="78" spans="1:17" ht="12.75" x14ac:dyDescent="0.2">
      <c r="A78" s="876" t="s">
        <v>1210</v>
      </c>
      <c r="B78" s="906" t="s">
        <v>608</v>
      </c>
      <c r="C78" s="906">
        <v>442.42827227629891</v>
      </c>
      <c r="D78" s="906">
        <v>442.42827227629891</v>
      </c>
      <c r="E78" s="906">
        <v>640.53259854731709</v>
      </c>
      <c r="F78" s="907">
        <v>0</v>
      </c>
      <c r="G78" s="908">
        <v>0</v>
      </c>
      <c r="H78" s="908" t="s">
        <v>608</v>
      </c>
      <c r="I78" s="908">
        <v>17347</v>
      </c>
      <c r="J78" s="908">
        <v>2073</v>
      </c>
      <c r="K78" s="908">
        <v>42475</v>
      </c>
      <c r="L78" s="908">
        <v>42475</v>
      </c>
      <c r="M78" s="908">
        <v>31214</v>
      </c>
      <c r="N78" s="908">
        <v>0</v>
      </c>
      <c r="O78" s="1260">
        <v>5</v>
      </c>
      <c r="P78" s="1260">
        <v>5</v>
      </c>
      <c r="Q78" s="1261">
        <v>206.10144911223531</v>
      </c>
    </row>
    <row r="79" spans="1:17" ht="12.75" x14ac:dyDescent="0.2">
      <c r="A79" s="876" t="s">
        <v>1212</v>
      </c>
      <c r="B79" s="906" t="s">
        <v>608</v>
      </c>
      <c r="C79" s="906">
        <v>5252.7605146757478</v>
      </c>
      <c r="D79" s="906">
        <v>5252.7605146757478</v>
      </c>
      <c r="E79" s="906">
        <v>5252.7605146757478</v>
      </c>
      <c r="F79" s="907">
        <v>0.30000000000000004</v>
      </c>
      <c r="G79" s="908">
        <v>1575.8281544027245</v>
      </c>
      <c r="H79" s="908" t="s">
        <v>608</v>
      </c>
      <c r="I79" s="908">
        <v>22</v>
      </c>
      <c r="J79" s="908">
        <v>29</v>
      </c>
      <c r="K79" s="908">
        <v>3337</v>
      </c>
      <c r="L79" s="908">
        <v>2764</v>
      </c>
      <c r="M79" s="908">
        <v>573</v>
      </c>
      <c r="N79" s="908">
        <v>1</v>
      </c>
      <c r="O79" s="1260">
        <v>63</v>
      </c>
      <c r="P79" s="1260">
        <v>63</v>
      </c>
      <c r="Q79" s="1261">
        <v>206.10144911223531</v>
      </c>
    </row>
    <row r="80" spans="1:17" ht="12.75" x14ac:dyDescent="0.2">
      <c r="A80" s="876" t="s">
        <v>1213</v>
      </c>
      <c r="B80" s="906" t="s">
        <v>608</v>
      </c>
      <c r="C80" s="906">
        <v>5072.5183531690291</v>
      </c>
      <c r="D80" s="906">
        <v>5072.5183531690291</v>
      </c>
      <c r="E80" s="906">
        <v>7278.1430516628134</v>
      </c>
      <c r="F80" s="907">
        <v>0.30000000000000004</v>
      </c>
      <c r="G80" s="908">
        <v>2183.4429154988443</v>
      </c>
      <c r="H80" s="908" t="s">
        <v>608</v>
      </c>
      <c r="I80" s="908">
        <v>6</v>
      </c>
      <c r="J80" s="908">
        <v>58</v>
      </c>
      <c r="K80" s="908">
        <v>358</v>
      </c>
      <c r="L80" s="908">
        <v>340</v>
      </c>
      <c r="M80" s="908">
        <v>18</v>
      </c>
      <c r="N80" s="908">
        <v>1</v>
      </c>
      <c r="O80" s="1260">
        <v>47</v>
      </c>
      <c r="P80" s="1260">
        <v>68</v>
      </c>
      <c r="Q80" s="1261">
        <v>206.10144911223531</v>
      </c>
    </row>
    <row r="81" spans="1:17" ht="12.75" x14ac:dyDescent="0.2">
      <c r="A81" s="876" t="s">
        <v>1214</v>
      </c>
      <c r="B81" s="906" t="s">
        <v>608</v>
      </c>
      <c r="C81" s="906">
        <v>2205.2293170978637</v>
      </c>
      <c r="D81" s="906">
        <v>2205.2293170978637</v>
      </c>
      <c r="E81" s="906">
        <v>4214.2858285559005</v>
      </c>
      <c r="F81" s="907">
        <v>0.30000000000000004</v>
      </c>
      <c r="G81" s="908">
        <v>1264.2857485667703</v>
      </c>
      <c r="H81" s="908" t="s">
        <v>608</v>
      </c>
      <c r="I81" s="908">
        <v>66</v>
      </c>
      <c r="J81" s="908">
        <v>132</v>
      </c>
      <c r="K81" s="908">
        <v>306</v>
      </c>
      <c r="L81" s="908">
        <v>273</v>
      </c>
      <c r="M81" s="908">
        <v>33</v>
      </c>
      <c r="N81" s="908">
        <v>1</v>
      </c>
      <c r="O81" s="1260">
        <v>18</v>
      </c>
      <c r="P81" s="1260">
        <v>43</v>
      </c>
      <c r="Q81" s="1261">
        <v>206.10144911223531</v>
      </c>
    </row>
    <row r="82" spans="1:17" ht="12.75" x14ac:dyDescent="0.2">
      <c r="A82" s="876" t="s">
        <v>1215</v>
      </c>
      <c r="B82" s="906" t="s">
        <v>608</v>
      </c>
      <c r="C82" s="906">
        <v>1483.0446785956944</v>
      </c>
      <c r="D82" s="906">
        <v>1483.0446785956944</v>
      </c>
      <c r="E82" s="906">
        <v>3546.7903238457538</v>
      </c>
      <c r="F82" s="907">
        <v>0.30000000000000004</v>
      </c>
      <c r="G82" s="908">
        <v>1064.0370971537263</v>
      </c>
      <c r="H82" s="908" t="s">
        <v>608</v>
      </c>
      <c r="I82" s="908">
        <v>181</v>
      </c>
      <c r="J82" s="908">
        <v>267</v>
      </c>
      <c r="K82" s="908">
        <v>304</v>
      </c>
      <c r="L82" s="908">
        <v>250</v>
      </c>
      <c r="M82" s="908">
        <v>54</v>
      </c>
      <c r="N82" s="908">
        <v>1</v>
      </c>
      <c r="O82" s="1260">
        <v>10</v>
      </c>
      <c r="P82" s="1260">
        <v>28</v>
      </c>
      <c r="Q82" s="1261">
        <v>206.10144911223531</v>
      </c>
    </row>
    <row r="83" spans="1:17" ht="12.75" x14ac:dyDescent="0.2">
      <c r="A83" s="876" t="s">
        <v>1216</v>
      </c>
      <c r="B83" s="906" t="s">
        <v>608</v>
      </c>
      <c r="C83" s="906">
        <v>1040.980578704676</v>
      </c>
      <c r="D83" s="906">
        <v>1040.980578704676</v>
      </c>
      <c r="E83" s="906">
        <v>2774.8592044229413</v>
      </c>
      <c r="F83" s="907">
        <v>0.30000000000000004</v>
      </c>
      <c r="G83" s="908">
        <v>832.45776132688252</v>
      </c>
      <c r="H83" s="908" t="s">
        <v>608</v>
      </c>
      <c r="I83" s="908">
        <v>308</v>
      </c>
      <c r="J83" s="908">
        <v>216</v>
      </c>
      <c r="K83" s="908">
        <v>109</v>
      </c>
      <c r="L83" s="908">
        <v>83</v>
      </c>
      <c r="M83" s="908">
        <v>26</v>
      </c>
      <c r="N83" s="908">
        <v>1</v>
      </c>
      <c r="O83" s="1260">
        <v>8</v>
      </c>
      <c r="P83" s="1260">
        <v>18</v>
      </c>
      <c r="Q83" s="1261">
        <v>206.10144911223531</v>
      </c>
    </row>
    <row r="84" spans="1:17" ht="12.75" x14ac:dyDescent="0.2">
      <c r="A84" s="876" t="s">
        <v>1217</v>
      </c>
      <c r="B84" s="906" t="s">
        <v>608</v>
      </c>
      <c r="C84" s="906">
        <v>2067.7311091122524</v>
      </c>
      <c r="D84" s="906">
        <v>2067.7311091122524</v>
      </c>
      <c r="E84" s="906">
        <v>3662.1750818762025</v>
      </c>
      <c r="F84" s="907">
        <v>0.30000000000000004</v>
      </c>
      <c r="G84" s="908">
        <v>1098.6525245628609</v>
      </c>
      <c r="H84" s="908" t="s">
        <v>608</v>
      </c>
      <c r="I84" s="908">
        <v>2</v>
      </c>
      <c r="J84" s="908">
        <v>5</v>
      </c>
      <c r="K84" s="908">
        <v>817</v>
      </c>
      <c r="L84" s="908">
        <v>644</v>
      </c>
      <c r="M84" s="908">
        <v>173</v>
      </c>
      <c r="N84" s="908">
        <v>1</v>
      </c>
      <c r="O84" s="1260">
        <v>30</v>
      </c>
      <c r="P84" s="1260">
        <v>36</v>
      </c>
      <c r="Q84" s="1261">
        <v>206.10144911223531</v>
      </c>
    </row>
    <row r="85" spans="1:17" ht="12.75" x14ac:dyDescent="0.2">
      <c r="A85" s="876" t="s">
        <v>1218</v>
      </c>
      <c r="B85" s="906" t="s">
        <v>608</v>
      </c>
      <c r="C85" s="906">
        <v>959.87986705039418</v>
      </c>
      <c r="D85" s="906">
        <v>959.87986705039418</v>
      </c>
      <c r="E85" s="906">
        <v>1982.8675191762788</v>
      </c>
      <c r="F85" s="907">
        <v>0.30000000000000004</v>
      </c>
      <c r="G85" s="908">
        <v>594.86025575288375</v>
      </c>
      <c r="H85" s="908" t="s">
        <v>608</v>
      </c>
      <c r="I85" s="908">
        <v>17</v>
      </c>
      <c r="J85" s="908">
        <v>10</v>
      </c>
      <c r="K85" s="908">
        <v>2036</v>
      </c>
      <c r="L85" s="908">
        <v>1219</v>
      </c>
      <c r="M85" s="908">
        <v>817</v>
      </c>
      <c r="N85" s="908">
        <v>1</v>
      </c>
      <c r="O85" s="1260">
        <v>8</v>
      </c>
      <c r="P85" s="1260">
        <v>11</v>
      </c>
      <c r="Q85" s="1261">
        <v>206.10144911223531</v>
      </c>
    </row>
    <row r="86" spans="1:17" ht="12.75" x14ac:dyDescent="0.2">
      <c r="A86" s="876" t="s">
        <v>1219</v>
      </c>
      <c r="B86" s="906" t="s">
        <v>608</v>
      </c>
      <c r="C86" s="906">
        <v>451.20212408248653</v>
      </c>
      <c r="D86" s="906">
        <v>451.20212408248653</v>
      </c>
      <c r="E86" s="906">
        <v>1356.7255981055437</v>
      </c>
      <c r="F86" s="907">
        <v>0.4</v>
      </c>
      <c r="G86" s="908">
        <v>542.69023924221744</v>
      </c>
      <c r="H86" s="908" t="s">
        <v>608</v>
      </c>
      <c r="I86" s="908">
        <v>106</v>
      </c>
      <c r="J86" s="908">
        <v>14</v>
      </c>
      <c r="K86" s="908">
        <v>5855</v>
      </c>
      <c r="L86" s="908">
        <v>2577</v>
      </c>
      <c r="M86" s="908">
        <v>3278</v>
      </c>
      <c r="N86" s="908">
        <v>1</v>
      </c>
      <c r="O86" s="1260">
        <v>5</v>
      </c>
      <c r="P86" s="1260">
        <v>6</v>
      </c>
      <c r="Q86" s="1261">
        <v>206.10144911223531</v>
      </c>
    </row>
    <row r="87" spans="1:17" ht="12.75" x14ac:dyDescent="0.2">
      <c r="A87" s="876" t="s">
        <v>1220</v>
      </c>
      <c r="B87" s="906" t="s">
        <v>608</v>
      </c>
      <c r="C87" s="906">
        <v>364.67770373619373</v>
      </c>
      <c r="D87" s="906">
        <v>364.67770373619373</v>
      </c>
      <c r="E87" s="906">
        <v>874.46647380260742</v>
      </c>
      <c r="F87" s="907">
        <v>0.65</v>
      </c>
      <c r="G87" s="908">
        <v>568.40320797169488</v>
      </c>
      <c r="H87" s="908" t="s">
        <v>608</v>
      </c>
      <c r="I87" s="908">
        <v>478</v>
      </c>
      <c r="J87" s="908">
        <v>47</v>
      </c>
      <c r="K87" s="908">
        <v>12358</v>
      </c>
      <c r="L87" s="908">
        <v>3521</v>
      </c>
      <c r="M87" s="908">
        <v>8837</v>
      </c>
      <c r="N87" s="908">
        <v>1</v>
      </c>
      <c r="O87" s="1260">
        <v>5</v>
      </c>
      <c r="P87" s="1260">
        <v>5</v>
      </c>
      <c r="Q87" s="1261">
        <v>206.10144911223531</v>
      </c>
    </row>
    <row r="88" spans="1:17" ht="12.75" x14ac:dyDescent="0.2">
      <c r="A88" s="876" t="s">
        <v>1221</v>
      </c>
      <c r="B88" s="906" t="s">
        <v>608</v>
      </c>
      <c r="C88" s="906">
        <v>3881.1017716434158</v>
      </c>
      <c r="D88" s="906">
        <v>3881.1017716434158</v>
      </c>
      <c r="E88" s="906">
        <v>7545.1616648347635</v>
      </c>
      <c r="F88" s="907">
        <v>0.30000000000000004</v>
      </c>
      <c r="G88" s="908">
        <v>2263.5484994504295</v>
      </c>
      <c r="H88" s="908" t="s">
        <v>608</v>
      </c>
      <c r="I88" s="908">
        <v>3</v>
      </c>
      <c r="J88" s="908">
        <v>121</v>
      </c>
      <c r="K88" s="908">
        <v>392</v>
      </c>
      <c r="L88" s="908">
        <v>384</v>
      </c>
      <c r="M88" s="908">
        <v>8</v>
      </c>
      <c r="N88" s="908">
        <v>1</v>
      </c>
      <c r="O88" s="1260">
        <v>58</v>
      </c>
      <c r="P88" s="1260">
        <v>104</v>
      </c>
      <c r="Q88" s="1261">
        <v>206.10144911223531</v>
      </c>
    </row>
    <row r="89" spans="1:17" ht="12.75" x14ac:dyDescent="0.2">
      <c r="A89" s="876" t="s">
        <v>1222</v>
      </c>
      <c r="B89" s="906" t="s">
        <v>608</v>
      </c>
      <c r="C89" s="906">
        <v>2081.8863515133389</v>
      </c>
      <c r="D89" s="906">
        <v>2081.8863515133389</v>
      </c>
      <c r="E89" s="906">
        <v>3895.0675145304185</v>
      </c>
      <c r="F89" s="907">
        <v>0.30000000000000004</v>
      </c>
      <c r="G89" s="908">
        <v>1168.5202543591258</v>
      </c>
      <c r="H89" s="908" t="s">
        <v>608</v>
      </c>
      <c r="I89" s="908">
        <v>82</v>
      </c>
      <c r="J89" s="908">
        <v>153</v>
      </c>
      <c r="K89" s="908">
        <v>435</v>
      </c>
      <c r="L89" s="908">
        <v>378</v>
      </c>
      <c r="M89" s="908">
        <v>57</v>
      </c>
      <c r="N89" s="908">
        <v>1</v>
      </c>
      <c r="O89" s="1260">
        <v>35</v>
      </c>
      <c r="P89" s="1260">
        <v>39</v>
      </c>
      <c r="Q89" s="1261">
        <v>206.10144911223531</v>
      </c>
    </row>
    <row r="90" spans="1:17" ht="12.75" x14ac:dyDescent="0.2">
      <c r="A90" s="876" t="s">
        <v>1223</v>
      </c>
      <c r="B90" s="906" t="s">
        <v>608</v>
      </c>
      <c r="C90" s="906">
        <v>494.97220415645705</v>
      </c>
      <c r="D90" s="906">
        <v>494.97220415645705</v>
      </c>
      <c r="E90" s="906">
        <v>2927.1211749187187</v>
      </c>
      <c r="F90" s="907">
        <v>0.30000000000000004</v>
      </c>
      <c r="G90" s="908">
        <v>878.13635247561569</v>
      </c>
      <c r="H90" s="908" t="s">
        <v>608</v>
      </c>
      <c r="I90" s="908">
        <v>1936</v>
      </c>
      <c r="J90" s="908">
        <v>318</v>
      </c>
      <c r="K90" s="908">
        <v>933</v>
      </c>
      <c r="L90" s="908">
        <v>717</v>
      </c>
      <c r="M90" s="908">
        <v>216</v>
      </c>
      <c r="N90" s="908">
        <v>1</v>
      </c>
      <c r="O90" s="1260">
        <v>5</v>
      </c>
      <c r="P90" s="1260">
        <v>22</v>
      </c>
      <c r="Q90" s="1261">
        <v>206.10144911223531</v>
      </c>
    </row>
    <row r="91" spans="1:17" ht="12.75" x14ac:dyDescent="0.2">
      <c r="A91" s="876" t="s">
        <v>1224</v>
      </c>
      <c r="B91" s="906" t="s">
        <v>608</v>
      </c>
      <c r="C91" s="906">
        <v>317.6523004839251</v>
      </c>
      <c r="D91" s="906">
        <v>317.6523004839251</v>
      </c>
      <c r="E91" s="906">
        <v>1885.0326770930844</v>
      </c>
      <c r="F91" s="907">
        <v>0.4</v>
      </c>
      <c r="G91" s="908">
        <v>754.01307083723384</v>
      </c>
      <c r="H91" s="908" t="s">
        <v>608</v>
      </c>
      <c r="I91" s="908">
        <v>36509</v>
      </c>
      <c r="J91" s="908">
        <v>657</v>
      </c>
      <c r="K91" s="908">
        <v>1165</v>
      </c>
      <c r="L91" s="908">
        <v>616</v>
      </c>
      <c r="M91" s="908">
        <v>549</v>
      </c>
      <c r="N91" s="908">
        <v>1</v>
      </c>
      <c r="O91" s="1260">
        <v>5</v>
      </c>
      <c r="P91" s="1260">
        <v>13</v>
      </c>
      <c r="Q91" s="1261">
        <v>206.10144911223531</v>
      </c>
    </row>
    <row r="92" spans="1:17" ht="12.75" x14ac:dyDescent="0.2">
      <c r="A92" s="876" t="s">
        <v>1225</v>
      </c>
      <c r="B92" s="906" t="s">
        <v>608</v>
      </c>
      <c r="C92" s="906">
        <v>1370.5640797309577</v>
      </c>
      <c r="D92" s="906">
        <v>1370.5640797309577</v>
      </c>
      <c r="E92" s="906">
        <v>1922.1518241787055</v>
      </c>
      <c r="F92" s="907">
        <v>0</v>
      </c>
      <c r="G92" s="908">
        <v>0</v>
      </c>
      <c r="H92" s="908" t="s">
        <v>608</v>
      </c>
      <c r="I92" s="908">
        <v>6</v>
      </c>
      <c r="J92" s="908">
        <v>10</v>
      </c>
      <c r="K92" s="908">
        <v>612</v>
      </c>
      <c r="L92" s="908">
        <v>612</v>
      </c>
      <c r="M92" s="908">
        <v>192</v>
      </c>
      <c r="N92" s="908">
        <v>0</v>
      </c>
      <c r="O92" s="1260">
        <v>43</v>
      </c>
      <c r="P92" s="1260">
        <v>19</v>
      </c>
      <c r="Q92" s="1261">
        <v>206.10144911223531</v>
      </c>
    </row>
    <row r="93" spans="1:17" ht="12.75" x14ac:dyDescent="0.2">
      <c r="A93" s="876" t="s">
        <v>1226</v>
      </c>
      <c r="B93" s="906" t="s">
        <v>608</v>
      </c>
      <c r="C93" s="906">
        <v>960.36592152846799</v>
      </c>
      <c r="D93" s="906">
        <v>960.36592152846799</v>
      </c>
      <c r="E93" s="906">
        <v>1110.3733113418134</v>
      </c>
      <c r="F93" s="907">
        <v>0</v>
      </c>
      <c r="G93" s="908">
        <v>0</v>
      </c>
      <c r="H93" s="908" t="s">
        <v>608</v>
      </c>
      <c r="I93" s="908">
        <v>75</v>
      </c>
      <c r="J93" s="908">
        <v>36</v>
      </c>
      <c r="K93" s="908">
        <v>3288</v>
      </c>
      <c r="L93" s="908">
        <v>3288</v>
      </c>
      <c r="M93" s="908">
        <v>1581</v>
      </c>
      <c r="N93" s="908">
        <v>0</v>
      </c>
      <c r="O93" s="1260">
        <v>8</v>
      </c>
      <c r="P93" s="1260">
        <v>10</v>
      </c>
      <c r="Q93" s="1261">
        <v>206.10144911223531</v>
      </c>
    </row>
    <row r="94" spans="1:17" ht="12.75" x14ac:dyDescent="0.2">
      <c r="A94" s="876" t="s">
        <v>1228</v>
      </c>
      <c r="B94" s="906" t="s">
        <v>608</v>
      </c>
      <c r="C94" s="906">
        <v>375.5292674136299</v>
      </c>
      <c r="D94" s="906">
        <v>375.5292674136299</v>
      </c>
      <c r="E94" s="906">
        <v>621.42302372316033</v>
      </c>
      <c r="F94" s="907">
        <v>0</v>
      </c>
      <c r="G94" s="908">
        <v>0</v>
      </c>
      <c r="H94" s="908" t="s">
        <v>608</v>
      </c>
      <c r="I94" s="908">
        <v>2984</v>
      </c>
      <c r="J94" s="908">
        <v>629</v>
      </c>
      <c r="K94" s="908">
        <v>54230</v>
      </c>
      <c r="L94" s="908">
        <v>54230</v>
      </c>
      <c r="M94" s="908">
        <v>38046</v>
      </c>
      <c r="N94" s="908">
        <v>0</v>
      </c>
      <c r="O94" s="1260">
        <v>5</v>
      </c>
      <c r="P94" s="1260">
        <v>5</v>
      </c>
      <c r="Q94" s="1261">
        <v>206.10144911223531</v>
      </c>
    </row>
    <row r="95" spans="1:17" ht="12.75" x14ac:dyDescent="0.2">
      <c r="A95" s="876" t="s">
        <v>1102</v>
      </c>
      <c r="B95" s="906">
        <v>273.78372494561853</v>
      </c>
      <c r="C95" s="906">
        <v>388.19509556564532</v>
      </c>
      <c r="D95" s="906">
        <v>388.19509556564532</v>
      </c>
      <c r="E95" s="906">
        <v>448.94561333560102</v>
      </c>
      <c r="F95" s="907">
        <v>0</v>
      </c>
      <c r="G95" s="908">
        <v>0</v>
      </c>
      <c r="H95" s="908">
        <v>674</v>
      </c>
      <c r="I95" s="908">
        <v>362</v>
      </c>
      <c r="J95" s="908">
        <v>37</v>
      </c>
      <c r="K95" s="908">
        <v>1</v>
      </c>
      <c r="L95" s="908">
        <v>1</v>
      </c>
      <c r="M95" s="908">
        <v>1</v>
      </c>
      <c r="N95" s="908">
        <v>0</v>
      </c>
      <c r="O95" s="1260">
        <v>5</v>
      </c>
      <c r="P95" s="1260">
        <v>5</v>
      </c>
      <c r="Q95" s="1261">
        <v>206.10144911223531</v>
      </c>
    </row>
    <row r="96" spans="1:17" ht="12.75" x14ac:dyDescent="0.2">
      <c r="A96" s="876" t="s">
        <v>1101</v>
      </c>
      <c r="B96" s="906">
        <v>153.61594938957037</v>
      </c>
      <c r="C96" s="906">
        <v>153.61594938957037</v>
      </c>
      <c r="D96" s="906">
        <v>153.61594938957037</v>
      </c>
      <c r="E96" s="906">
        <v>153.61594938957037</v>
      </c>
      <c r="F96" s="907">
        <v>0</v>
      </c>
      <c r="G96" s="908">
        <v>0</v>
      </c>
      <c r="H96" s="908">
        <v>57148</v>
      </c>
      <c r="I96" s="908">
        <v>936</v>
      </c>
      <c r="J96" s="908">
        <v>262</v>
      </c>
      <c r="K96" s="908">
        <v>435</v>
      </c>
      <c r="L96" s="908">
        <v>435</v>
      </c>
      <c r="M96" s="908">
        <v>155</v>
      </c>
      <c r="N96" s="908">
        <v>0</v>
      </c>
      <c r="O96" s="1260">
        <v>5</v>
      </c>
      <c r="P96" s="1260">
        <v>5</v>
      </c>
      <c r="Q96" s="1261">
        <v>206.10144911223531</v>
      </c>
    </row>
    <row r="97" spans="1:17" ht="12.75" x14ac:dyDescent="0.2">
      <c r="A97" s="876" t="s">
        <v>1100</v>
      </c>
      <c r="B97" s="906">
        <v>333.18425951838657</v>
      </c>
      <c r="C97" s="906">
        <v>333.18425951838657</v>
      </c>
      <c r="D97" s="906">
        <v>333.18425951838657</v>
      </c>
      <c r="E97" s="906">
        <v>333.18425951838657</v>
      </c>
      <c r="F97" s="907">
        <v>0</v>
      </c>
      <c r="G97" s="908">
        <v>0</v>
      </c>
      <c r="H97" s="908">
        <v>6548</v>
      </c>
      <c r="I97" s="908">
        <v>1028</v>
      </c>
      <c r="J97" s="908">
        <v>281</v>
      </c>
      <c r="K97" s="908">
        <v>666</v>
      </c>
      <c r="L97" s="908">
        <v>666</v>
      </c>
      <c r="M97" s="908">
        <v>0</v>
      </c>
      <c r="N97" s="908">
        <v>0</v>
      </c>
      <c r="O97" s="1260">
        <v>5</v>
      </c>
      <c r="P97" s="1260">
        <v>5</v>
      </c>
      <c r="Q97" s="1261">
        <v>206.10144911223531</v>
      </c>
    </row>
    <row r="98" spans="1:17" ht="12.75" x14ac:dyDescent="0.2">
      <c r="A98" s="876" t="s">
        <v>1230</v>
      </c>
      <c r="B98" s="906" t="s">
        <v>608</v>
      </c>
      <c r="C98" s="906">
        <v>12585.370291765899</v>
      </c>
      <c r="D98" s="906">
        <v>12585.370291765899</v>
      </c>
      <c r="E98" s="906">
        <v>12585.370291765899</v>
      </c>
      <c r="F98" s="907">
        <v>0.30000000000000004</v>
      </c>
      <c r="G98" s="908">
        <v>3775.6110875297704</v>
      </c>
      <c r="H98" s="908" t="s">
        <v>608</v>
      </c>
      <c r="I98" s="908">
        <v>0</v>
      </c>
      <c r="J98" s="908">
        <v>90</v>
      </c>
      <c r="K98" s="908">
        <v>4394</v>
      </c>
      <c r="L98" s="908">
        <v>4378</v>
      </c>
      <c r="M98" s="908">
        <v>16</v>
      </c>
      <c r="N98" s="908">
        <v>1</v>
      </c>
      <c r="O98" s="1260">
        <v>135</v>
      </c>
      <c r="P98" s="1260">
        <v>135</v>
      </c>
      <c r="Q98" s="1261">
        <v>206.10144911223531</v>
      </c>
    </row>
    <row r="99" spans="1:17" ht="12.75" x14ac:dyDescent="0.2">
      <c r="A99" s="876" t="s">
        <v>1232</v>
      </c>
      <c r="B99" s="906" t="s">
        <v>608</v>
      </c>
      <c r="C99" s="906">
        <v>8728.3086140847554</v>
      </c>
      <c r="D99" s="906">
        <v>8728.3086140847554</v>
      </c>
      <c r="E99" s="906">
        <v>8728.3086140847554</v>
      </c>
      <c r="F99" s="907">
        <v>0.30000000000000004</v>
      </c>
      <c r="G99" s="908">
        <v>2618.492584225427</v>
      </c>
      <c r="H99" s="908" t="s">
        <v>608</v>
      </c>
      <c r="I99" s="908">
        <v>1</v>
      </c>
      <c r="J99" s="908">
        <v>100</v>
      </c>
      <c r="K99" s="908">
        <v>5318</v>
      </c>
      <c r="L99" s="908">
        <v>5258</v>
      </c>
      <c r="M99" s="908">
        <v>60</v>
      </c>
      <c r="N99" s="908">
        <v>1</v>
      </c>
      <c r="O99" s="1260">
        <v>102</v>
      </c>
      <c r="P99" s="1260">
        <v>102</v>
      </c>
      <c r="Q99" s="1261">
        <v>206.10144911223531</v>
      </c>
    </row>
    <row r="100" spans="1:17" ht="12.75" x14ac:dyDescent="0.2">
      <c r="A100" s="876" t="s">
        <v>1234</v>
      </c>
      <c r="B100" s="906" t="s">
        <v>608</v>
      </c>
      <c r="C100" s="906">
        <v>6586.0164575551998</v>
      </c>
      <c r="D100" s="906">
        <v>6586.0164575551998</v>
      </c>
      <c r="E100" s="906">
        <v>6586.0164575551998</v>
      </c>
      <c r="F100" s="907">
        <v>0.30000000000000004</v>
      </c>
      <c r="G100" s="908">
        <v>1975.8049372665603</v>
      </c>
      <c r="H100" s="908" t="s">
        <v>608</v>
      </c>
      <c r="I100" s="908">
        <v>4</v>
      </c>
      <c r="J100" s="908">
        <v>194</v>
      </c>
      <c r="K100" s="908">
        <v>9553</v>
      </c>
      <c r="L100" s="908">
        <v>9164</v>
      </c>
      <c r="M100" s="908">
        <v>389</v>
      </c>
      <c r="N100" s="908">
        <v>1</v>
      </c>
      <c r="O100" s="1260">
        <v>78</v>
      </c>
      <c r="P100" s="1260">
        <v>78</v>
      </c>
      <c r="Q100" s="1261">
        <v>206.10144911223531</v>
      </c>
    </row>
    <row r="101" spans="1:17" ht="12.75" x14ac:dyDescent="0.2">
      <c r="A101" s="876" t="s">
        <v>1236</v>
      </c>
      <c r="B101" s="906" t="s">
        <v>608</v>
      </c>
      <c r="C101" s="906">
        <v>4584.4661469190096</v>
      </c>
      <c r="D101" s="906">
        <v>4584.4661469190096</v>
      </c>
      <c r="E101" s="906">
        <v>4584.4661469190096</v>
      </c>
      <c r="F101" s="907">
        <v>0.30000000000000004</v>
      </c>
      <c r="G101" s="908">
        <v>1375.339844075703</v>
      </c>
      <c r="H101" s="908" t="s">
        <v>608</v>
      </c>
      <c r="I101" s="908">
        <v>16</v>
      </c>
      <c r="J101" s="908">
        <v>277</v>
      </c>
      <c r="K101" s="908">
        <v>16841</v>
      </c>
      <c r="L101" s="908">
        <v>15395</v>
      </c>
      <c r="M101" s="908">
        <v>1446</v>
      </c>
      <c r="N101" s="908">
        <v>1</v>
      </c>
      <c r="O101" s="1260">
        <v>49</v>
      </c>
      <c r="P101" s="1260">
        <v>49</v>
      </c>
      <c r="Q101" s="1261">
        <v>206.10144911223531</v>
      </c>
    </row>
    <row r="102" spans="1:17" ht="12.75" x14ac:dyDescent="0.2">
      <c r="A102" s="876" t="s">
        <v>1238</v>
      </c>
      <c r="B102" s="906" t="s">
        <v>608</v>
      </c>
      <c r="C102" s="906">
        <v>3206.4480358058499</v>
      </c>
      <c r="D102" s="906">
        <v>3206.4480358058499</v>
      </c>
      <c r="E102" s="906">
        <v>3206.4480358058499</v>
      </c>
      <c r="F102" s="907">
        <v>0.30000000000000004</v>
      </c>
      <c r="G102" s="908">
        <v>961.93441074175507</v>
      </c>
      <c r="H102" s="908" t="s">
        <v>608</v>
      </c>
      <c r="I102" s="908">
        <v>89</v>
      </c>
      <c r="J102" s="908">
        <v>259</v>
      </c>
      <c r="K102" s="908">
        <v>25269</v>
      </c>
      <c r="L102" s="908">
        <v>20883</v>
      </c>
      <c r="M102" s="908">
        <v>4386</v>
      </c>
      <c r="N102" s="908">
        <v>1</v>
      </c>
      <c r="O102" s="1260">
        <v>27</v>
      </c>
      <c r="P102" s="1260">
        <v>27</v>
      </c>
      <c r="Q102" s="1261">
        <v>206.10144911223531</v>
      </c>
    </row>
    <row r="103" spans="1:17" ht="12.75" x14ac:dyDescent="0.2">
      <c r="A103" s="876" t="s">
        <v>1240</v>
      </c>
      <c r="B103" s="906" t="s">
        <v>608</v>
      </c>
      <c r="C103" s="906">
        <v>2347.8364691057659</v>
      </c>
      <c r="D103" s="906">
        <v>2347.8364691057659</v>
      </c>
      <c r="E103" s="906">
        <v>2347.8364691057659</v>
      </c>
      <c r="F103" s="907">
        <v>0.30000000000000004</v>
      </c>
      <c r="G103" s="908">
        <v>704.35094073172991</v>
      </c>
      <c r="H103" s="908" t="s">
        <v>608</v>
      </c>
      <c r="I103" s="908">
        <v>202</v>
      </c>
      <c r="J103" s="908">
        <v>208</v>
      </c>
      <c r="K103" s="908">
        <v>22992</v>
      </c>
      <c r="L103" s="908">
        <v>16555</v>
      </c>
      <c r="M103" s="908">
        <v>6437</v>
      </c>
      <c r="N103" s="908">
        <v>1</v>
      </c>
      <c r="O103" s="1260">
        <v>14</v>
      </c>
      <c r="P103" s="1260">
        <v>14</v>
      </c>
      <c r="Q103" s="1261">
        <v>206.10144911223531</v>
      </c>
    </row>
    <row r="104" spans="1:17" ht="12.75" x14ac:dyDescent="0.2">
      <c r="A104" s="876" t="s">
        <v>1242</v>
      </c>
      <c r="B104" s="906" t="s">
        <v>608</v>
      </c>
      <c r="C104" s="906">
        <v>11527.407300954417</v>
      </c>
      <c r="D104" s="906">
        <v>11527.407300954417</v>
      </c>
      <c r="E104" s="906">
        <v>11527.407300954417</v>
      </c>
      <c r="F104" s="907">
        <v>0</v>
      </c>
      <c r="G104" s="908">
        <v>0</v>
      </c>
      <c r="H104" s="908" t="s">
        <v>608</v>
      </c>
      <c r="I104" s="908">
        <v>0</v>
      </c>
      <c r="J104" s="908">
        <v>10</v>
      </c>
      <c r="K104" s="908">
        <v>99</v>
      </c>
      <c r="L104" s="908">
        <v>99</v>
      </c>
      <c r="M104" s="908">
        <v>4</v>
      </c>
      <c r="N104" s="908">
        <v>0</v>
      </c>
      <c r="O104" s="1260">
        <v>72</v>
      </c>
      <c r="P104" s="1260">
        <v>72</v>
      </c>
      <c r="Q104" s="1261">
        <v>206.10144911223531</v>
      </c>
    </row>
    <row r="105" spans="1:17" ht="12.75" x14ac:dyDescent="0.2">
      <c r="A105" s="876" t="s">
        <v>1243</v>
      </c>
      <c r="B105" s="906" t="s">
        <v>608</v>
      </c>
      <c r="C105" s="906">
        <v>8497.0041450488188</v>
      </c>
      <c r="D105" s="906">
        <v>8497.0041450488188</v>
      </c>
      <c r="E105" s="906">
        <v>9443.0545686787318</v>
      </c>
      <c r="F105" s="907">
        <v>0</v>
      </c>
      <c r="G105" s="908">
        <v>0</v>
      </c>
      <c r="H105" s="908" t="s">
        <v>608</v>
      </c>
      <c r="I105" s="908">
        <v>0</v>
      </c>
      <c r="J105" s="908">
        <v>4</v>
      </c>
      <c r="K105" s="908">
        <v>365</v>
      </c>
      <c r="L105" s="908">
        <v>365</v>
      </c>
      <c r="M105" s="908">
        <v>7</v>
      </c>
      <c r="N105" s="908">
        <v>0</v>
      </c>
      <c r="O105" s="1260">
        <v>104</v>
      </c>
      <c r="P105" s="1260">
        <v>74</v>
      </c>
      <c r="Q105" s="1261">
        <v>206.10144911223531</v>
      </c>
    </row>
    <row r="106" spans="1:17" ht="12.75" x14ac:dyDescent="0.2">
      <c r="A106" s="876" t="s">
        <v>1244</v>
      </c>
      <c r="B106" s="906" t="s">
        <v>608</v>
      </c>
      <c r="C106" s="906">
        <v>3246.795308239266</v>
      </c>
      <c r="D106" s="906">
        <v>3246.795308239266</v>
      </c>
      <c r="E106" s="906">
        <v>7352.5988025149836</v>
      </c>
      <c r="F106" s="907">
        <v>0</v>
      </c>
      <c r="G106" s="908">
        <v>0</v>
      </c>
      <c r="H106" s="908" t="s">
        <v>608</v>
      </c>
      <c r="I106" s="908">
        <v>0</v>
      </c>
      <c r="J106" s="908">
        <v>4</v>
      </c>
      <c r="K106" s="908">
        <v>412</v>
      </c>
      <c r="L106" s="908">
        <v>412</v>
      </c>
      <c r="M106" s="908">
        <v>13</v>
      </c>
      <c r="N106" s="908">
        <v>0</v>
      </c>
      <c r="O106" s="1260">
        <v>13</v>
      </c>
      <c r="P106" s="1260">
        <v>64</v>
      </c>
      <c r="Q106" s="1261">
        <v>206.10144911223531</v>
      </c>
    </row>
    <row r="107" spans="1:17" ht="12.75" x14ac:dyDescent="0.2">
      <c r="A107" s="876" t="s">
        <v>1245</v>
      </c>
      <c r="B107" s="906" t="s">
        <v>608</v>
      </c>
      <c r="C107" s="906">
        <v>406.29216583987517</v>
      </c>
      <c r="D107" s="906">
        <v>406.29216583987517</v>
      </c>
      <c r="E107" s="906">
        <v>2029.2392653192669</v>
      </c>
      <c r="F107" s="907">
        <v>0</v>
      </c>
      <c r="G107" s="908">
        <v>0</v>
      </c>
      <c r="H107" s="908" t="s">
        <v>608</v>
      </c>
      <c r="I107" s="908">
        <v>8</v>
      </c>
      <c r="J107" s="908">
        <v>813</v>
      </c>
      <c r="K107" s="908">
        <v>15</v>
      </c>
      <c r="L107" s="908">
        <v>15</v>
      </c>
      <c r="M107" s="908">
        <v>1</v>
      </c>
      <c r="N107" s="908">
        <v>0</v>
      </c>
      <c r="O107" s="1260">
        <v>5</v>
      </c>
      <c r="P107" s="1260">
        <v>29</v>
      </c>
      <c r="Q107" s="1261">
        <v>206.10144911223531</v>
      </c>
    </row>
    <row r="108" spans="1:17" ht="12.75" x14ac:dyDescent="0.2">
      <c r="A108" s="876" t="s">
        <v>1246</v>
      </c>
      <c r="B108" s="906">
        <v>207.07497059636367</v>
      </c>
      <c r="C108" s="906">
        <v>2341.0127770373597</v>
      </c>
      <c r="D108" s="906">
        <v>2341.0127770373597</v>
      </c>
      <c r="E108" s="906">
        <v>2341.0127770373597</v>
      </c>
      <c r="F108" s="907">
        <v>0</v>
      </c>
      <c r="G108" s="908">
        <v>0</v>
      </c>
      <c r="H108" s="908">
        <v>2359</v>
      </c>
      <c r="I108" s="908">
        <v>320</v>
      </c>
      <c r="J108" s="908">
        <v>3428</v>
      </c>
      <c r="K108" s="908">
        <v>1228</v>
      </c>
      <c r="L108" s="908">
        <v>1228</v>
      </c>
      <c r="M108" s="908">
        <v>83</v>
      </c>
      <c r="N108" s="908">
        <v>0</v>
      </c>
      <c r="O108" s="1260">
        <v>11</v>
      </c>
      <c r="P108" s="1260">
        <v>11</v>
      </c>
      <c r="Q108" s="1261">
        <v>206.10144911223531</v>
      </c>
    </row>
    <row r="109" spans="1:17" ht="12.75" x14ac:dyDescent="0.2">
      <c r="A109" s="876" t="s">
        <v>1247</v>
      </c>
      <c r="B109" s="906" t="s">
        <v>608</v>
      </c>
      <c r="C109" s="906">
        <v>362.96354787659919</v>
      </c>
      <c r="D109" s="906">
        <v>362.96354787659919</v>
      </c>
      <c r="E109" s="906">
        <v>3743.6067238657824</v>
      </c>
      <c r="F109" s="907">
        <v>0</v>
      </c>
      <c r="G109" s="908">
        <v>0</v>
      </c>
      <c r="H109" s="908" t="s">
        <v>608</v>
      </c>
      <c r="I109" s="908">
        <v>1353</v>
      </c>
      <c r="J109" s="908">
        <v>1636</v>
      </c>
      <c r="K109" s="908">
        <v>80</v>
      </c>
      <c r="L109" s="908">
        <v>80</v>
      </c>
      <c r="M109" s="908">
        <v>4</v>
      </c>
      <c r="N109" s="908">
        <v>0</v>
      </c>
      <c r="O109" s="1260">
        <v>5</v>
      </c>
      <c r="P109" s="1260">
        <v>41</v>
      </c>
      <c r="Q109" s="1261">
        <v>206.10144911223531</v>
      </c>
    </row>
    <row r="110" spans="1:17" ht="12.75" x14ac:dyDescent="0.2">
      <c r="A110" s="876" t="s">
        <v>1248</v>
      </c>
      <c r="B110" s="906">
        <v>153.88407149374063</v>
      </c>
      <c r="C110" s="906">
        <v>508.10111666898513</v>
      </c>
      <c r="D110" s="906">
        <v>508.10111666898513</v>
      </c>
      <c r="E110" s="906">
        <v>4924.0556453033059</v>
      </c>
      <c r="F110" s="907">
        <v>0</v>
      </c>
      <c r="G110" s="908">
        <v>0</v>
      </c>
      <c r="H110" s="908">
        <v>7624</v>
      </c>
      <c r="I110" s="908">
        <v>705</v>
      </c>
      <c r="J110" s="908">
        <v>3639</v>
      </c>
      <c r="K110" s="908">
        <v>231</v>
      </c>
      <c r="L110" s="908">
        <v>231</v>
      </c>
      <c r="M110" s="908">
        <v>10</v>
      </c>
      <c r="N110" s="908">
        <v>0</v>
      </c>
      <c r="O110" s="1260">
        <v>5</v>
      </c>
      <c r="P110" s="1260">
        <v>45</v>
      </c>
      <c r="Q110" s="1261">
        <v>206.10144911223531</v>
      </c>
    </row>
    <row r="111" spans="1:17" ht="12.75" x14ac:dyDescent="0.2">
      <c r="A111" s="876" t="s">
        <v>1099</v>
      </c>
      <c r="B111" s="906" t="s">
        <v>608</v>
      </c>
      <c r="C111" s="906">
        <v>773.40733994392042</v>
      </c>
      <c r="D111" s="906">
        <v>773.40733994392042</v>
      </c>
      <c r="E111" s="906">
        <v>4284.5386699547416</v>
      </c>
      <c r="F111" s="907">
        <v>0</v>
      </c>
      <c r="G111" s="908">
        <v>0</v>
      </c>
      <c r="H111" s="908" t="s">
        <v>608</v>
      </c>
      <c r="I111" s="908">
        <v>967</v>
      </c>
      <c r="J111" s="908">
        <v>18</v>
      </c>
      <c r="K111" s="908">
        <v>7</v>
      </c>
      <c r="L111" s="908">
        <v>7</v>
      </c>
      <c r="M111" s="908">
        <v>1</v>
      </c>
      <c r="N111" s="908">
        <v>0</v>
      </c>
      <c r="O111" s="1260">
        <v>5</v>
      </c>
      <c r="P111" s="1260">
        <v>44</v>
      </c>
      <c r="Q111" s="1261">
        <v>206.10144911223531</v>
      </c>
    </row>
    <row r="112" spans="1:17" ht="12.75" x14ac:dyDescent="0.2">
      <c r="A112" s="876" t="s">
        <v>1098</v>
      </c>
      <c r="B112" s="906">
        <v>107.71834992923174</v>
      </c>
      <c r="C112" s="906">
        <v>719.66142943409147</v>
      </c>
      <c r="D112" s="906">
        <v>719.66142943409147</v>
      </c>
      <c r="E112" s="906">
        <v>4284.5386699547416</v>
      </c>
      <c r="F112" s="907">
        <v>0</v>
      </c>
      <c r="G112" s="908">
        <v>0</v>
      </c>
      <c r="H112" s="908">
        <v>714</v>
      </c>
      <c r="I112" s="908">
        <v>17813</v>
      </c>
      <c r="J112" s="908">
        <v>387</v>
      </c>
      <c r="K112" s="908">
        <v>121</v>
      </c>
      <c r="L112" s="908">
        <v>121</v>
      </c>
      <c r="M112" s="908">
        <v>15</v>
      </c>
      <c r="N112" s="908">
        <v>0</v>
      </c>
      <c r="O112" s="1260">
        <v>5</v>
      </c>
      <c r="P112" s="1260">
        <v>44</v>
      </c>
      <c r="Q112" s="1261">
        <v>206.10144911223531</v>
      </c>
    </row>
    <row r="113" spans="1:17" ht="12.75" x14ac:dyDescent="0.2">
      <c r="A113" s="876" t="s">
        <v>1097</v>
      </c>
      <c r="B113" s="906">
        <v>91.86238029886816</v>
      </c>
      <c r="C113" s="906">
        <v>581.69068828592219</v>
      </c>
      <c r="D113" s="906">
        <v>581.69068828592219</v>
      </c>
      <c r="E113" s="906">
        <v>2310.9241551690479</v>
      </c>
      <c r="F113" s="907">
        <v>0</v>
      </c>
      <c r="G113" s="908">
        <v>0</v>
      </c>
      <c r="H113" s="908">
        <v>4713</v>
      </c>
      <c r="I113" s="908">
        <v>89736</v>
      </c>
      <c r="J113" s="908">
        <v>2207</v>
      </c>
      <c r="K113" s="908">
        <v>1578</v>
      </c>
      <c r="L113" s="908">
        <v>1578</v>
      </c>
      <c r="M113" s="908">
        <v>245</v>
      </c>
      <c r="N113" s="908">
        <v>0</v>
      </c>
      <c r="O113" s="1260">
        <v>5</v>
      </c>
      <c r="P113" s="1260">
        <v>19</v>
      </c>
      <c r="Q113" s="1261">
        <v>206.10144911223531</v>
      </c>
    </row>
    <row r="114" spans="1:17" ht="12.75" x14ac:dyDescent="0.2">
      <c r="A114" s="876" t="s">
        <v>1096</v>
      </c>
      <c r="B114" s="906">
        <v>119.41706229967849</v>
      </c>
      <c r="C114" s="906">
        <v>517.26977715531143</v>
      </c>
      <c r="D114" s="906">
        <v>517.26977715531143</v>
      </c>
      <c r="E114" s="906">
        <v>2310.9241551690479</v>
      </c>
      <c r="F114" s="907">
        <v>0</v>
      </c>
      <c r="G114" s="908">
        <v>0</v>
      </c>
      <c r="H114" s="908">
        <v>13579</v>
      </c>
      <c r="I114" s="908">
        <v>19424</v>
      </c>
      <c r="J114" s="908">
        <v>849</v>
      </c>
      <c r="K114" s="908">
        <v>548</v>
      </c>
      <c r="L114" s="908">
        <v>548</v>
      </c>
      <c r="M114" s="908">
        <v>170</v>
      </c>
      <c r="N114" s="908">
        <v>0</v>
      </c>
      <c r="O114" s="1260">
        <v>5</v>
      </c>
      <c r="P114" s="1260">
        <v>19</v>
      </c>
      <c r="Q114" s="1261">
        <v>206.10144911223531</v>
      </c>
    </row>
    <row r="115" spans="1:17" ht="12.75" x14ac:dyDescent="0.2">
      <c r="A115" s="876" t="s">
        <v>1095</v>
      </c>
      <c r="B115" s="906">
        <v>89.93835164952587</v>
      </c>
      <c r="C115" s="906">
        <v>351.6062276739126</v>
      </c>
      <c r="D115" s="906">
        <v>351.6062276739126</v>
      </c>
      <c r="E115" s="906">
        <v>2310.9241551690479</v>
      </c>
      <c r="F115" s="907">
        <v>0</v>
      </c>
      <c r="G115" s="908">
        <v>0</v>
      </c>
      <c r="H115" s="908">
        <v>78911</v>
      </c>
      <c r="I115" s="908">
        <v>22896</v>
      </c>
      <c r="J115" s="908">
        <v>536</v>
      </c>
      <c r="K115" s="908">
        <v>256</v>
      </c>
      <c r="L115" s="908">
        <v>256</v>
      </c>
      <c r="M115" s="908">
        <v>48</v>
      </c>
      <c r="N115" s="908">
        <v>0</v>
      </c>
      <c r="O115" s="1260">
        <v>5</v>
      </c>
      <c r="P115" s="1260">
        <v>19</v>
      </c>
      <c r="Q115" s="1261">
        <v>206.10144911223531</v>
      </c>
    </row>
    <row r="116" spans="1:17" ht="12.75" x14ac:dyDescent="0.2">
      <c r="A116" s="876" t="s">
        <v>1094</v>
      </c>
      <c r="B116" s="906">
        <v>208.20876755269387</v>
      </c>
      <c r="C116" s="906">
        <v>4067.6268014566485</v>
      </c>
      <c r="D116" s="906">
        <v>4067.6268014566485</v>
      </c>
      <c r="E116" s="906">
        <v>6586.623324097206</v>
      </c>
      <c r="F116" s="907">
        <v>0</v>
      </c>
      <c r="G116" s="908">
        <v>0</v>
      </c>
      <c r="H116" s="908">
        <v>998</v>
      </c>
      <c r="I116" s="908">
        <v>1082</v>
      </c>
      <c r="J116" s="908">
        <v>1311</v>
      </c>
      <c r="K116" s="908">
        <v>7</v>
      </c>
      <c r="L116" s="908">
        <v>7</v>
      </c>
      <c r="M116" s="908">
        <v>3</v>
      </c>
      <c r="N116" s="908">
        <v>0</v>
      </c>
      <c r="O116" s="1260">
        <v>5</v>
      </c>
      <c r="P116" s="1260">
        <v>34</v>
      </c>
      <c r="Q116" s="1261">
        <v>206.10144911223531</v>
      </c>
    </row>
    <row r="117" spans="1:17" ht="12.75" x14ac:dyDescent="0.2">
      <c r="A117" s="876" t="s">
        <v>1093</v>
      </c>
      <c r="B117" s="906" t="s">
        <v>608</v>
      </c>
      <c r="C117" s="906">
        <v>719.66142943409147</v>
      </c>
      <c r="D117" s="906">
        <v>719.66142943409147</v>
      </c>
      <c r="E117" s="906">
        <v>4284.5386699547416</v>
      </c>
      <c r="F117" s="907">
        <v>0</v>
      </c>
      <c r="G117" s="908">
        <v>0</v>
      </c>
      <c r="H117" s="908" t="s">
        <v>608</v>
      </c>
      <c r="I117" s="908">
        <v>13752</v>
      </c>
      <c r="J117" s="908">
        <v>172</v>
      </c>
      <c r="K117" s="908">
        <v>53</v>
      </c>
      <c r="L117" s="908">
        <v>53</v>
      </c>
      <c r="M117" s="908">
        <v>10</v>
      </c>
      <c r="N117" s="908">
        <v>0</v>
      </c>
      <c r="O117" s="1260">
        <v>5</v>
      </c>
      <c r="P117" s="1260">
        <v>44</v>
      </c>
      <c r="Q117" s="1261">
        <v>206.10144911223531</v>
      </c>
    </row>
    <row r="118" spans="1:17" ht="12.75" x14ac:dyDescent="0.2">
      <c r="A118" s="876" t="s">
        <v>1092</v>
      </c>
      <c r="B118" s="906">
        <v>64.575374547925207</v>
      </c>
      <c r="C118" s="906">
        <v>466.86513113101739</v>
      </c>
      <c r="D118" s="906">
        <v>466.86513113101739</v>
      </c>
      <c r="E118" s="906">
        <v>2151.7068016468975</v>
      </c>
      <c r="F118" s="907">
        <v>0</v>
      </c>
      <c r="G118" s="908">
        <v>0</v>
      </c>
      <c r="H118" s="908">
        <v>12082</v>
      </c>
      <c r="I118" s="908">
        <v>3735</v>
      </c>
      <c r="J118" s="908">
        <v>100</v>
      </c>
      <c r="K118" s="908">
        <v>93</v>
      </c>
      <c r="L118" s="908">
        <v>93</v>
      </c>
      <c r="M118" s="908">
        <v>24</v>
      </c>
      <c r="N118" s="908">
        <v>0</v>
      </c>
      <c r="O118" s="1260">
        <v>5</v>
      </c>
      <c r="P118" s="1260">
        <v>19</v>
      </c>
      <c r="Q118" s="1261">
        <v>206.10144911223531</v>
      </c>
    </row>
    <row r="119" spans="1:17" ht="12.75" x14ac:dyDescent="0.2">
      <c r="A119" s="876" t="s">
        <v>1091</v>
      </c>
      <c r="B119" s="906" t="s">
        <v>608</v>
      </c>
      <c r="C119" s="906">
        <v>412.44199937238272</v>
      </c>
      <c r="D119" s="906">
        <v>412.44199937238272</v>
      </c>
      <c r="E119" s="906">
        <v>1032.9871430553771</v>
      </c>
      <c r="F119" s="907">
        <v>0</v>
      </c>
      <c r="G119" s="908">
        <v>0</v>
      </c>
      <c r="H119" s="908" t="s">
        <v>608</v>
      </c>
      <c r="I119" s="908">
        <v>152</v>
      </c>
      <c r="J119" s="908">
        <v>4</v>
      </c>
      <c r="K119" s="908">
        <v>14</v>
      </c>
      <c r="L119" s="908">
        <v>14</v>
      </c>
      <c r="M119" s="908">
        <v>6</v>
      </c>
      <c r="N119" s="908">
        <v>0</v>
      </c>
      <c r="O119" s="1260">
        <v>5</v>
      </c>
      <c r="P119" s="1260">
        <v>33</v>
      </c>
      <c r="Q119" s="1261">
        <v>206.10144911223531</v>
      </c>
    </row>
    <row r="120" spans="1:17" ht="12.75" x14ac:dyDescent="0.2">
      <c r="A120" s="876" t="s">
        <v>1090</v>
      </c>
      <c r="B120" s="906" t="s">
        <v>608</v>
      </c>
      <c r="C120" s="906">
        <v>154.03888017016408</v>
      </c>
      <c r="D120" s="906">
        <v>154.03888017016408</v>
      </c>
      <c r="E120" s="906">
        <v>154.03888017016408</v>
      </c>
      <c r="F120" s="907">
        <v>0</v>
      </c>
      <c r="G120" s="908">
        <v>0</v>
      </c>
      <c r="H120" s="908" t="s">
        <v>608</v>
      </c>
      <c r="I120" s="908">
        <v>1953</v>
      </c>
      <c r="J120" s="908">
        <v>1</v>
      </c>
      <c r="K120" s="908">
        <v>0</v>
      </c>
      <c r="L120" s="908">
        <v>0</v>
      </c>
      <c r="M120" s="908">
        <v>0</v>
      </c>
      <c r="N120" s="908">
        <v>0</v>
      </c>
      <c r="O120" s="1260">
        <v>5</v>
      </c>
      <c r="P120" s="1260">
        <v>5</v>
      </c>
      <c r="Q120" s="1261">
        <v>206.10144911223531</v>
      </c>
    </row>
    <row r="121" spans="1:17" ht="12.75" x14ac:dyDescent="0.2">
      <c r="A121" s="876" t="s">
        <v>1249</v>
      </c>
      <c r="B121" s="906" t="s">
        <v>608</v>
      </c>
      <c r="C121" s="906">
        <v>979.35534825343507</v>
      </c>
      <c r="D121" s="906">
        <v>979.35534825343507</v>
      </c>
      <c r="E121" s="906">
        <v>1743.8978998123825</v>
      </c>
      <c r="F121" s="907">
        <v>0</v>
      </c>
      <c r="G121" s="908">
        <v>0</v>
      </c>
      <c r="H121" s="908" t="s">
        <v>608</v>
      </c>
      <c r="I121" s="908">
        <v>1960</v>
      </c>
      <c r="J121" s="908">
        <v>127</v>
      </c>
      <c r="K121" s="908">
        <v>17</v>
      </c>
      <c r="L121" s="908">
        <v>17</v>
      </c>
      <c r="M121" s="908">
        <v>4</v>
      </c>
      <c r="N121" s="908">
        <v>0</v>
      </c>
      <c r="O121" s="1260">
        <v>5</v>
      </c>
      <c r="P121" s="1260">
        <v>29</v>
      </c>
      <c r="Q121" s="1261">
        <v>238.44867057322756</v>
      </c>
    </row>
    <row r="122" spans="1:17" ht="12.75" x14ac:dyDescent="0.2">
      <c r="A122" s="876" t="s">
        <v>1250</v>
      </c>
      <c r="B122" s="906" t="s">
        <v>608</v>
      </c>
      <c r="C122" s="906">
        <v>910.25755982150622</v>
      </c>
      <c r="D122" s="906">
        <v>910.25755982150622</v>
      </c>
      <c r="E122" s="906">
        <v>1683.9085239761619</v>
      </c>
      <c r="F122" s="907">
        <v>0</v>
      </c>
      <c r="G122" s="908">
        <v>0</v>
      </c>
      <c r="H122" s="908" t="s">
        <v>608</v>
      </c>
      <c r="I122" s="908">
        <v>5690</v>
      </c>
      <c r="J122" s="908">
        <v>238</v>
      </c>
      <c r="K122" s="908">
        <v>42</v>
      </c>
      <c r="L122" s="908">
        <v>42</v>
      </c>
      <c r="M122" s="908">
        <v>19</v>
      </c>
      <c r="N122" s="908">
        <v>0</v>
      </c>
      <c r="O122" s="1260">
        <v>5</v>
      </c>
      <c r="P122" s="1260">
        <v>8</v>
      </c>
      <c r="Q122" s="1261">
        <v>238.44867057322756</v>
      </c>
    </row>
    <row r="123" spans="1:17" ht="12.75" x14ac:dyDescent="0.2">
      <c r="A123" s="876" t="s">
        <v>1251</v>
      </c>
      <c r="B123" s="906" t="s">
        <v>608</v>
      </c>
      <c r="C123" s="906">
        <v>766.04976347583306</v>
      </c>
      <c r="D123" s="906">
        <v>766.04976347583306</v>
      </c>
      <c r="E123" s="906">
        <v>4880.2918817684167</v>
      </c>
      <c r="F123" s="907">
        <v>0</v>
      </c>
      <c r="G123" s="908">
        <v>0</v>
      </c>
      <c r="H123" s="908" t="s">
        <v>608</v>
      </c>
      <c r="I123" s="908">
        <v>1476</v>
      </c>
      <c r="J123" s="908">
        <v>62</v>
      </c>
      <c r="K123" s="908">
        <v>23</v>
      </c>
      <c r="L123" s="908">
        <v>23</v>
      </c>
      <c r="M123" s="908">
        <v>2</v>
      </c>
      <c r="N123" s="908">
        <v>0</v>
      </c>
      <c r="O123" s="1260">
        <v>5</v>
      </c>
      <c r="P123" s="1260">
        <v>140</v>
      </c>
      <c r="Q123" s="1261">
        <v>238.44867057322756</v>
      </c>
    </row>
    <row r="124" spans="1:17" ht="12.75" x14ac:dyDescent="0.2">
      <c r="A124" s="876" t="s">
        <v>1252</v>
      </c>
      <c r="B124" s="906" t="s">
        <v>608</v>
      </c>
      <c r="C124" s="906">
        <v>723.68315334222211</v>
      </c>
      <c r="D124" s="906">
        <v>723.68315334222211</v>
      </c>
      <c r="E124" s="906">
        <v>3305.1347661691457</v>
      </c>
      <c r="F124" s="907">
        <v>0</v>
      </c>
      <c r="G124" s="908">
        <v>0</v>
      </c>
      <c r="H124" s="908" t="s">
        <v>608</v>
      </c>
      <c r="I124" s="908">
        <v>49550</v>
      </c>
      <c r="J124" s="908">
        <v>1094</v>
      </c>
      <c r="K124" s="908">
        <v>78</v>
      </c>
      <c r="L124" s="908">
        <v>78</v>
      </c>
      <c r="M124" s="908">
        <v>23</v>
      </c>
      <c r="N124" s="908">
        <v>0</v>
      </c>
      <c r="O124" s="1260">
        <v>5</v>
      </c>
      <c r="P124" s="1260">
        <v>38</v>
      </c>
      <c r="Q124" s="1261">
        <v>238.44867057322756</v>
      </c>
    </row>
    <row r="125" spans="1:17" ht="12.75" x14ac:dyDescent="0.2">
      <c r="A125" s="876" t="s">
        <v>1253</v>
      </c>
      <c r="B125" s="906" t="s">
        <v>608</v>
      </c>
      <c r="C125" s="906">
        <v>706.75188578302925</v>
      </c>
      <c r="D125" s="906">
        <v>706.75188578302925</v>
      </c>
      <c r="E125" s="906">
        <v>1115.4387262864566</v>
      </c>
      <c r="F125" s="907">
        <v>0</v>
      </c>
      <c r="G125" s="908">
        <v>0</v>
      </c>
      <c r="H125" s="908" t="s">
        <v>608</v>
      </c>
      <c r="I125" s="908">
        <v>237179</v>
      </c>
      <c r="J125" s="908">
        <v>3354</v>
      </c>
      <c r="K125" s="908">
        <v>167</v>
      </c>
      <c r="L125" s="908">
        <v>167</v>
      </c>
      <c r="M125" s="908">
        <v>103</v>
      </c>
      <c r="N125" s="908">
        <v>0</v>
      </c>
      <c r="O125" s="1260">
        <v>5</v>
      </c>
      <c r="P125" s="1260">
        <v>5</v>
      </c>
      <c r="Q125" s="1261">
        <v>238.44867057322756</v>
      </c>
    </row>
    <row r="126" spans="1:17" ht="12.75" x14ac:dyDescent="0.2">
      <c r="A126" s="876" t="s">
        <v>1254</v>
      </c>
      <c r="B126" s="906" t="s">
        <v>608</v>
      </c>
      <c r="C126" s="906">
        <v>998.41221902343614</v>
      </c>
      <c r="D126" s="906">
        <v>998.41221902343614</v>
      </c>
      <c r="E126" s="906">
        <v>1387.5319876412259</v>
      </c>
      <c r="F126" s="907">
        <v>0</v>
      </c>
      <c r="G126" s="908">
        <v>0</v>
      </c>
      <c r="H126" s="908" t="s">
        <v>608</v>
      </c>
      <c r="I126" s="908">
        <v>2082</v>
      </c>
      <c r="J126" s="908">
        <v>204</v>
      </c>
      <c r="K126" s="908">
        <v>74</v>
      </c>
      <c r="L126" s="908">
        <v>74</v>
      </c>
      <c r="M126" s="908">
        <v>53</v>
      </c>
      <c r="N126" s="908">
        <v>0</v>
      </c>
      <c r="O126" s="1260">
        <v>5</v>
      </c>
      <c r="P126" s="1260">
        <v>5</v>
      </c>
      <c r="Q126" s="1261">
        <v>238.44867057322756</v>
      </c>
    </row>
    <row r="127" spans="1:17" ht="12.75" x14ac:dyDescent="0.2">
      <c r="A127" s="876" t="s">
        <v>1255</v>
      </c>
      <c r="B127" s="906">
        <v>105.14163470168158</v>
      </c>
      <c r="C127" s="906">
        <v>998.41221902343614</v>
      </c>
      <c r="D127" s="906">
        <v>998.41221902343614</v>
      </c>
      <c r="E127" s="906">
        <v>1387.5319876412259</v>
      </c>
      <c r="F127" s="907">
        <v>0</v>
      </c>
      <c r="G127" s="908">
        <v>0</v>
      </c>
      <c r="H127" s="908">
        <v>736</v>
      </c>
      <c r="I127" s="908">
        <v>2570</v>
      </c>
      <c r="J127" s="908">
        <v>293</v>
      </c>
      <c r="K127" s="908">
        <v>63</v>
      </c>
      <c r="L127" s="908">
        <v>63</v>
      </c>
      <c r="M127" s="908">
        <v>45</v>
      </c>
      <c r="N127" s="908">
        <v>0</v>
      </c>
      <c r="O127" s="1260">
        <v>5</v>
      </c>
      <c r="P127" s="1260">
        <v>5</v>
      </c>
      <c r="Q127" s="1261">
        <v>238.44867057322756</v>
      </c>
    </row>
    <row r="128" spans="1:17" ht="12.75" x14ac:dyDescent="0.2">
      <c r="A128" s="876" t="s">
        <v>1256</v>
      </c>
      <c r="B128" s="906" t="s">
        <v>608</v>
      </c>
      <c r="C128" s="906">
        <v>223.10498661514484</v>
      </c>
      <c r="D128" s="906">
        <v>223.10498661514484</v>
      </c>
      <c r="E128" s="906">
        <v>817.97642748926751</v>
      </c>
      <c r="F128" s="907">
        <v>0</v>
      </c>
      <c r="G128" s="908">
        <v>0</v>
      </c>
      <c r="H128" s="908" t="s">
        <v>608</v>
      </c>
      <c r="I128" s="908">
        <v>2999</v>
      </c>
      <c r="J128" s="908">
        <v>27</v>
      </c>
      <c r="K128" s="908">
        <v>54</v>
      </c>
      <c r="L128" s="908">
        <v>54</v>
      </c>
      <c r="M128" s="908">
        <v>41</v>
      </c>
      <c r="N128" s="908">
        <v>0</v>
      </c>
      <c r="O128" s="1260">
        <v>5</v>
      </c>
      <c r="P128" s="1260">
        <v>5</v>
      </c>
      <c r="Q128" s="1261">
        <v>238.44867057322756</v>
      </c>
    </row>
    <row r="129" spans="1:17" ht="12.75" x14ac:dyDescent="0.2">
      <c r="A129" s="876" t="s">
        <v>1257</v>
      </c>
      <c r="B129" s="906">
        <v>103.35130326780276</v>
      </c>
      <c r="C129" s="906">
        <v>205.95086842360192</v>
      </c>
      <c r="D129" s="906">
        <v>205.95086842360192</v>
      </c>
      <c r="E129" s="906">
        <v>751.6334346669064</v>
      </c>
      <c r="F129" s="907">
        <v>0</v>
      </c>
      <c r="G129" s="908">
        <v>0</v>
      </c>
      <c r="H129" s="908">
        <v>44484</v>
      </c>
      <c r="I129" s="908">
        <v>8017</v>
      </c>
      <c r="J129" s="908">
        <v>79</v>
      </c>
      <c r="K129" s="908">
        <v>161</v>
      </c>
      <c r="L129" s="908">
        <v>161</v>
      </c>
      <c r="M129" s="908">
        <v>154</v>
      </c>
      <c r="N129" s="908">
        <v>0</v>
      </c>
      <c r="O129" s="1260">
        <v>5</v>
      </c>
      <c r="P129" s="1260">
        <v>5</v>
      </c>
      <c r="Q129" s="1261">
        <v>238.44867057322756</v>
      </c>
    </row>
    <row r="130" spans="1:17" ht="12.75" x14ac:dyDescent="0.2">
      <c r="A130" s="876" t="s">
        <v>1258</v>
      </c>
      <c r="B130" s="906" t="s">
        <v>608</v>
      </c>
      <c r="C130" s="906">
        <v>1264.9249794731347</v>
      </c>
      <c r="D130" s="906">
        <v>1264.9249794731347</v>
      </c>
      <c r="E130" s="906">
        <v>2526.6265425729962</v>
      </c>
      <c r="F130" s="907">
        <v>0</v>
      </c>
      <c r="G130" s="908">
        <v>0</v>
      </c>
      <c r="H130" s="908" t="s">
        <v>608</v>
      </c>
      <c r="I130" s="908">
        <v>654</v>
      </c>
      <c r="J130" s="908">
        <v>140</v>
      </c>
      <c r="K130" s="908">
        <v>15</v>
      </c>
      <c r="L130" s="908">
        <v>15</v>
      </c>
      <c r="M130" s="908">
        <v>6</v>
      </c>
      <c r="N130" s="908">
        <v>0</v>
      </c>
      <c r="O130" s="1260">
        <v>5</v>
      </c>
      <c r="P130" s="1260">
        <v>55</v>
      </c>
      <c r="Q130" s="1261">
        <v>238.44867057322756</v>
      </c>
    </row>
    <row r="131" spans="1:17" ht="12.75" x14ac:dyDescent="0.2">
      <c r="A131" s="876" t="s">
        <v>1259</v>
      </c>
      <c r="B131" s="906" t="s">
        <v>608</v>
      </c>
      <c r="C131" s="906">
        <v>1191.5424459546114</v>
      </c>
      <c r="D131" s="906">
        <v>1191.5424459546114</v>
      </c>
      <c r="E131" s="906">
        <v>1427.1086365992089</v>
      </c>
      <c r="F131" s="907">
        <v>0</v>
      </c>
      <c r="G131" s="908">
        <v>0</v>
      </c>
      <c r="H131" s="908" t="s">
        <v>608</v>
      </c>
      <c r="I131" s="908">
        <v>1642</v>
      </c>
      <c r="J131" s="908">
        <v>196</v>
      </c>
      <c r="K131" s="908">
        <v>10</v>
      </c>
      <c r="L131" s="908">
        <v>10</v>
      </c>
      <c r="M131" s="908">
        <v>6</v>
      </c>
      <c r="N131" s="908">
        <v>0</v>
      </c>
      <c r="O131" s="1260">
        <v>5</v>
      </c>
      <c r="P131" s="1260">
        <v>5</v>
      </c>
      <c r="Q131" s="1261">
        <v>238.44867057322756</v>
      </c>
    </row>
    <row r="132" spans="1:17" ht="12.75" x14ac:dyDescent="0.2">
      <c r="A132" s="876" t="s">
        <v>1089</v>
      </c>
      <c r="B132" s="906" t="s">
        <v>608</v>
      </c>
      <c r="C132" s="906">
        <v>1105.9620951579268</v>
      </c>
      <c r="D132" s="906">
        <v>1105.9620951579268</v>
      </c>
      <c r="E132" s="906">
        <v>1263.6888421256351</v>
      </c>
      <c r="F132" s="907">
        <v>0</v>
      </c>
      <c r="G132" s="908">
        <v>0</v>
      </c>
      <c r="H132" s="908" t="s">
        <v>608</v>
      </c>
      <c r="I132" s="908">
        <v>829</v>
      </c>
      <c r="J132" s="908">
        <v>84</v>
      </c>
      <c r="K132" s="908">
        <v>37</v>
      </c>
      <c r="L132" s="908">
        <v>37</v>
      </c>
      <c r="M132" s="908">
        <v>0</v>
      </c>
      <c r="N132" s="908">
        <v>0</v>
      </c>
      <c r="O132" s="1260">
        <v>5</v>
      </c>
      <c r="P132" s="1260">
        <v>8</v>
      </c>
      <c r="Q132" s="1261">
        <v>261.54910518645312</v>
      </c>
    </row>
    <row r="133" spans="1:17" ht="12.75" x14ac:dyDescent="0.2">
      <c r="A133" s="876" t="s">
        <v>1260</v>
      </c>
      <c r="B133" s="906" t="s">
        <v>608</v>
      </c>
      <c r="C133" s="906">
        <v>975.00276564732394</v>
      </c>
      <c r="D133" s="906">
        <v>975.00276564732394</v>
      </c>
      <c r="E133" s="906">
        <v>975.00276564732394</v>
      </c>
      <c r="F133" s="907">
        <v>0</v>
      </c>
      <c r="G133" s="908">
        <v>0</v>
      </c>
      <c r="H133" s="908" t="s">
        <v>608</v>
      </c>
      <c r="I133" s="908">
        <v>1688</v>
      </c>
      <c r="J133" s="908">
        <v>106</v>
      </c>
      <c r="K133" s="908">
        <v>31</v>
      </c>
      <c r="L133" s="908">
        <v>31</v>
      </c>
      <c r="M133" s="908">
        <v>12</v>
      </c>
      <c r="N133" s="908">
        <v>0</v>
      </c>
      <c r="O133" s="1260">
        <v>5</v>
      </c>
      <c r="P133" s="1260">
        <v>5</v>
      </c>
      <c r="Q133" s="1261">
        <v>238.44867057322756</v>
      </c>
    </row>
    <row r="134" spans="1:17" ht="12.75" x14ac:dyDescent="0.2">
      <c r="A134" s="876" t="s">
        <v>1261</v>
      </c>
      <c r="B134" s="906">
        <v>117.31681436765641</v>
      </c>
      <c r="C134" s="906">
        <v>821.95206595093327</v>
      </c>
      <c r="D134" s="906">
        <v>821.95206595093327</v>
      </c>
      <c r="E134" s="906">
        <v>1181.9198755843338</v>
      </c>
      <c r="F134" s="907">
        <v>0</v>
      </c>
      <c r="G134" s="908">
        <v>0</v>
      </c>
      <c r="H134" s="908">
        <v>1186</v>
      </c>
      <c r="I134" s="908">
        <v>14290</v>
      </c>
      <c r="J134" s="908">
        <v>494</v>
      </c>
      <c r="K134" s="908">
        <v>125</v>
      </c>
      <c r="L134" s="908">
        <v>125</v>
      </c>
      <c r="M134" s="908">
        <v>88</v>
      </c>
      <c r="N134" s="908">
        <v>0</v>
      </c>
      <c r="O134" s="1260">
        <v>5</v>
      </c>
      <c r="P134" s="1260">
        <v>5</v>
      </c>
      <c r="Q134" s="1261">
        <v>238.44867057322756</v>
      </c>
    </row>
    <row r="135" spans="1:17" ht="12.75" x14ac:dyDescent="0.2">
      <c r="A135" s="876" t="s">
        <v>1088</v>
      </c>
      <c r="B135" s="906" t="s">
        <v>608</v>
      </c>
      <c r="C135" s="906">
        <v>836.01488736350859</v>
      </c>
      <c r="D135" s="906">
        <v>836.01488736350859</v>
      </c>
      <c r="E135" s="906">
        <v>968.74755936934935</v>
      </c>
      <c r="F135" s="907">
        <v>0</v>
      </c>
      <c r="G135" s="908">
        <v>0</v>
      </c>
      <c r="H135" s="908" t="s">
        <v>608</v>
      </c>
      <c r="I135" s="908">
        <v>3299</v>
      </c>
      <c r="J135" s="908">
        <v>128</v>
      </c>
      <c r="K135" s="908">
        <v>639</v>
      </c>
      <c r="L135" s="908">
        <v>639</v>
      </c>
      <c r="M135" s="908">
        <v>0</v>
      </c>
      <c r="N135" s="908">
        <v>0</v>
      </c>
      <c r="O135" s="1260">
        <v>5</v>
      </c>
      <c r="P135" s="1260">
        <v>5</v>
      </c>
      <c r="Q135" s="1261">
        <v>261.54910518645312</v>
      </c>
    </row>
    <row r="136" spans="1:17" ht="12.75" x14ac:dyDescent="0.2">
      <c r="A136" s="876" t="s">
        <v>1262</v>
      </c>
      <c r="B136" s="906" t="s">
        <v>608</v>
      </c>
      <c r="C136" s="906">
        <v>742.2338620338578</v>
      </c>
      <c r="D136" s="906">
        <v>742.2338620338578</v>
      </c>
      <c r="E136" s="906">
        <v>4095.1864654439355</v>
      </c>
      <c r="F136" s="907">
        <v>0</v>
      </c>
      <c r="G136" s="908">
        <v>0</v>
      </c>
      <c r="H136" s="908" t="s">
        <v>608</v>
      </c>
      <c r="I136" s="908">
        <v>1294</v>
      </c>
      <c r="J136" s="908">
        <v>52</v>
      </c>
      <c r="K136" s="908">
        <v>236</v>
      </c>
      <c r="L136" s="908">
        <v>236</v>
      </c>
      <c r="M136" s="908">
        <v>77</v>
      </c>
      <c r="N136" s="908">
        <v>0</v>
      </c>
      <c r="O136" s="1260">
        <v>5</v>
      </c>
      <c r="P136" s="1260">
        <v>41</v>
      </c>
      <c r="Q136" s="1261">
        <v>238.44867057322756</v>
      </c>
    </row>
    <row r="137" spans="1:17" ht="12.75" x14ac:dyDescent="0.2">
      <c r="A137" s="876" t="s">
        <v>1263</v>
      </c>
      <c r="B137" s="906" t="s">
        <v>608</v>
      </c>
      <c r="C137" s="906">
        <v>672.24206108837416</v>
      </c>
      <c r="D137" s="906">
        <v>672.24206108837416</v>
      </c>
      <c r="E137" s="906">
        <v>1007.3820314985235</v>
      </c>
      <c r="F137" s="907">
        <v>0</v>
      </c>
      <c r="G137" s="908">
        <v>0</v>
      </c>
      <c r="H137" s="908" t="s">
        <v>608</v>
      </c>
      <c r="I137" s="908">
        <v>10430</v>
      </c>
      <c r="J137" s="908">
        <v>248</v>
      </c>
      <c r="K137" s="908">
        <v>494</v>
      </c>
      <c r="L137" s="908">
        <v>494</v>
      </c>
      <c r="M137" s="908">
        <v>353</v>
      </c>
      <c r="N137" s="908">
        <v>0</v>
      </c>
      <c r="O137" s="1260">
        <v>5</v>
      </c>
      <c r="P137" s="1260">
        <v>5</v>
      </c>
      <c r="Q137" s="1261">
        <v>238.44867057322756</v>
      </c>
    </row>
    <row r="138" spans="1:17" ht="12.75" x14ac:dyDescent="0.2">
      <c r="A138" s="876" t="s">
        <v>1264</v>
      </c>
      <c r="B138" s="906">
        <v>107.33367840112611</v>
      </c>
      <c r="C138" s="906">
        <v>573.78293482192521</v>
      </c>
      <c r="D138" s="906">
        <v>573.78293482192521</v>
      </c>
      <c r="E138" s="906">
        <v>712.34652354518153</v>
      </c>
      <c r="F138" s="907">
        <v>0</v>
      </c>
      <c r="G138" s="908">
        <v>0</v>
      </c>
      <c r="H138" s="908">
        <v>27910</v>
      </c>
      <c r="I138" s="908">
        <v>32180</v>
      </c>
      <c r="J138" s="908">
        <v>461</v>
      </c>
      <c r="K138" s="908">
        <v>708</v>
      </c>
      <c r="L138" s="908">
        <v>708</v>
      </c>
      <c r="M138" s="908">
        <v>630</v>
      </c>
      <c r="N138" s="908">
        <v>0</v>
      </c>
      <c r="O138" s="1260">
        <v>5</v>
      </c>
      <c r="P138" s="1260">
        <v>5</v>
      </c>
      <c r="Q138" s="1261">
        <v>238.44867057322756</v>
      </c>
    </row>
    <row r="139" spans="1:17" ht="12.75" x14ac:dyDescent="0.2">
      <c r="A139" s="876" t="s">
        <v>1087</v>
      </c>
      <c r="B139" s="906" t="s">
        <v>608</v>
      </c>
      <c r="C139" s="906">
        <v>1360.5901067154139</v>
      </c>
      <c r="D139" s="906">
        <v>1360.5901067154139</v>
      </c>
      <c r="E139" s="906">
        <v>3454.8749264494586</v>
      </c>
      <c r="F139" s="907">
        <v>0</v>
      </c>
      <c r="G139" s="908">
        <v>0</v>
      </c>
      <c r="H139" s="908" t="s">
        <v>608</v>
      </c>
      <c r="I139" s="908">
        <v>162</v>
      </c>
      <c r="J139" s="908">
        <v>98</v>
      </c>
      <c r="K139" s="908">
        <v>164</v>
      </c>
      <c r="L139" s="908">
        <v>164</v>
      </c>
      <c r="M139" s="908">
        <v>0</v>
      </c>
      <c r="N139" s="908">
        <v>0</v>
      </c>
      <c r="O139" s="1260">
        <v>5</v>
      </c>
      <c r="P139" s="1260">
        <v>12</v>
      </c>
      <c r="Q139" s="1261">
        <v>261.54910518645312</v>
      </c>
    </row>
    <row r="140" spans="1:17" ht="12.75" x14ac:dyDescent="0.2">
      <c r="A140" s="876" t="s">
        <v>1265</v>
      </c>
      <c r="B140" s="906" t="s">
        <v>608</v>
      </c>
      <c r="C140" s="906">
        <v>2229.262828101625</v>
      </c>
      <c r="D140" s="906">
        <v>2229.262828101625</v>
      </c>
      <c r="E140" s="906">
        <v>3981.3717511335958</v>
      </c>
      <c r="F140" s="907">
        <v>0</v>
      </c>
      <c r="G140" s="908">
        <v>0</v>
      </c>
      <c r="H140" s="908" t="s">
        <v>608</v>
      </c>
      <c r="I140" s="908">
        <v>155</v>
      </c>
      <c r="J140" s="908">
        <v>471</v>
      </c>
      <c r="K140" s="908">
        <v>124</v>
      </c>
      <c r="L140" s="908">
        <v>124</v>
      </c>
      <c r="M140" s="908">
        <v>27</v>
      </c>
      <c r="N140" s="908">
        <v>0</v>
      </c>
      <c r="O140" s="1260">
        <v>5</v>
      </c>
      <c r="P140" s="1260">
        <v>16</v>
      </c>
      <c r="Q140" s="1261">
        <v>238.44867057322756</v>
      </c>
    </row>
    <row r="141" spans="1:17" ht="12.75" x14ac:dyDescent="0.2">
      <c r="A141" s="876" t="s">
        <v>1266</v>
      </c>
      <c r="B141" s="906" t="s">
        <v>608</v>
      </c>
      <c r="C141" s="906">
        <v>2030.6782917126945</v>
      </c>
      <c r="D141" s="906">
        <v>2030.6782917126945</v>
      </c>
      <c r="E141" s="906">
        <v>2670.7208391729318</v>
      </c>
      <c r="F141" s="907">
        <v>0</v>
      </c>
      <c r="G141" s="908">
        <v>0</v>
      </c>
      <c r="H141" s="908" t="s">
        <v>608</v>
      </c>
      <c r="I141" s="908">
        <v>386</v>
      </c>
      <c r="J141" s="908">
        <v>877</v>
      </c>
      <c r="K141" s="908">
        <v>129</v>
      </c>
      <c r="L141" s="908">
        <v>129</v>
      </c>
      <c r="M141" s="908">
        <v>49</v>
      </c>
      <c r="N141" s="908">
        <v>0</v>
      </c>
      <c r="O141" s="1260">
        <v>5</v>
      </c>
      <c r="P141" s="1260">
        <v>9</v>
      </c>
      <c r="Q141" s="1261">
        <v>238.44867057322756</v>
      </c>
    </row>
    <row r="142" spans="1:17" ht="12.75" x14ac:dyDescent="0.2">
      <c r="A142" s="876" t="s">
        <v>1086</v>
      </c>
      <c r="B142" s="906" t="s">
        <v>608</v>
      </c>
      <c r="C142" s="906">
        <v>1485.2644545037642</v>
      </c>
      <c r="D142" s="906">
        <v>1485.2644545037642</v>
      </c>
      <c r="E142" s="906">
        <v>1976.1938095076184</v>
      </c>
      <c r="F142" s="907">
        <v>0</v>
      </c>
      <c r="G142" s="908">
        <v>0</v>
      </c>
      <c r="H142" s="908" t="s">
        <v>608</v>
      </c>
      <c r="I142" s="908">
        <v>249</v>
      </c>
      <c r="J142" s="908">
        <v>69</v>
      </c>
      <c r="K142" s="908">
        <v>38</v>
      </c>
      <c r="L142" s="908">
        <v>38</v>
      </c>
      <c r="M142" s="908">
        <v>0</v>
      </c>
      <c r="N142" s="908">
        <v>0</v>
      </c>
      <c r="O142" s="1260">
        <v>5</v>
      </c>
      <c r="P142" s="1260">
        <v>8</v>
      </c>
      <c r="Q142" s="1261">
        <v>261.54910518645312</v>
      </c>
    </row>
    <row r="143" spans="1:17" ht="12.75" x14ac:dyDescent="0.2">
      <c r="A143" s="876" t="s">
        <v>1267</v>
      </c>
      <c r="B143" s="906" t="s">
        <v>608</v>
      </c>
      <c r="C143" s="906">
        <v>1412.4643745907983</v>
      </c>
      <c r="D143" s="906">
        <v>1412.4643745907983</v>
      </c>
      <c r="E143" s="906">
        <v>4318.6818020276442</v>
      </c>
      <c r="F143" s="907">
        <v>0</v>
      </c>
      <c r="G143" s="908">
        <v>0</v>
      </c>
      <c r="H143" s="908" t="s">
        <v>608</v>
      </c>
      <c r="I143" s="908">
        <v>398</v>
      </c>
      <c r="J143" s="908">
        <v>288</v>
      </c>
      <c r="K143" s="908">
        <v>77</v>
      </c>
      <c r="L143" s="908">
        <v>77</v>
      </c>
      <c r="M143" s="908">
        <v>11</v>
      </c>
      <c r="N143" s="908">
        <v>0</v>
      </c>
      <c r="O143" s="1260">
        <v>5</v>
      </c>
      <c r="P143" s="1260">
        <v>38</v>
      </c>
      <c r="Q143" s="1261">
        <v>238.44867057322756</v>
      </c>
    </row>
    <row r="144" spans="1:17" ht="12.75" x14ac:dyDescent="0.2">
      <c r="A144" s="876" t="s">
        <v>1268</v>
      </c>
      <c r="B144" s="906">
        <v>133.8092681115501</v>
      </c>
      <c r="C144" s="906">
        <v>1352.8551494149856</v>
      </c>
      <c r="D144" s="906">
        <v>1352.8551494149856</v>
      </c>
      <c r="E144" s="906">
        <v>2241.3136467011482</v>
      </c>
      <c r="F144" s="907">
        <v>0</v>
      </c>
      <c r="G144" s="908">
        <v>0</v>
      </c>
      <c r="H144" s="908">
        <v>2120</v>
      </c>
      <c r="I144" s="908">
        <v>3582</v>
      </c>
      <c r="J144" s="908">
        <v>1343</v>
      </c>
      <c r="K144" s="908">
        <v>131</v>
      </c>
      <c r="L144" s="908">
        <v>131</v>
      </c>
      <c r="M144" s="908">
        <v>65</v>
      </c>
      <c r="N144" s="908">
        <v>0</v>
      </c>
      <c r="O144" s="1260">
        <v>5</v>
      </c>
      <c r="P144" s="1260">
        <v>10</v>
      </c>
      <c r="Q144" s="1261">
        <v>238.44867057322756</v>
      </c>
    </row>
    <row r="145" spans="1:17" ht="12.75" x14ac:dyDescent="0.2">
      <c r="A145" s="876" t="s">
        <v>1085</v>
      </c>
      <c r="B145" s="906" t="s">
        <v>608</v>
      </c>
      <c r="C145" s="906">
        <v>790.62996340641803</v>
      </c>
      <c r="D145" s="906">
        <v>790.62996340641803</v>
      </c>
      <c r="E145" s="906">
        <v>1212.7476414824246</v>
      </c>
      <c r="F145" s="907">
        <v>0</v>
      </c>
      <c r="G145" s="908">
        <v>0</v>
      </c>
      <c r="H145" s="908" t="s">
        <v>608</v>
      </c>
      <c r="I145" s="908">
        <v>1905</v>
      </c>
      <c r="J145" s="908">
        <v>72</v>
      </c>
      <c r="K145" s="908">
        <v>21</v>
      </c>
      <c r="L145" s="908">
        <v>21</v>
      </c>
      <c r="M145" s="908">
        <v>0</v>
      </c>
      <c r="N145" s="908">
        <v>0</v>
      </c>
      <c r="O145" s="1260">
        <v>5</v>
      </c>
      <c r="P145" s="1260">
        <v>10</v>
      </c>
      <c r="Q145" s="1261">
        <v>261.54910518645312</v>
      </c>
    </row>
    <row r="146" spans="1:17" ht="12.75" x14ac:dyDescent="0.2">
      <c r="A146" s="876" t="s">
        <v>1269</v>
      </c>
      <c r="B146" s="906" t="s">
        <v>608</v>
      </c>
      <c r="C146" s="906">
        <v>526.39098089459117</v>
      </c>
      <c r="D146" s="906">
        <v>526.39098089459117</v>
      </c>
      <c r="E146" s="906">
        <v>2005.0655613206741</v>
      </c>
      <c r="F146" s="907">
        <v>0</v>
      </c>
      <c r="G146" s="908">
        <v>0</v>
      </c>
      <c r="H146" s="908" t="s">
        <v>608</v>
      </c>
      <c r="I146" s="908">
        <v>474</v>
      </c>
      <c r="J146" s="908">
        <v>7</v>
      </c>
      <c r="K146" s="908">
        <v>10</v>
      </c>
      <c r="L146" s="908">
        <v>10</v>
      </c>
      <c r="M146" s="908">
        <v>2</v>
      </c>
      <c r="N146" s="908">
        <v>0</v>
      </c>
      <c r="O146" s="1260">
        <v>5</v>
      </c>
      <c r="P146" s="1260">
        <v>11</v>
      </c>
      <c r="Q146" s="1261">
        <v>238.44867057322756</v>
      </c>
    </row>
    <row r="147" spans="1:17" ht="12.75" x14ac:dyDescent="0.2">
      <c r="A147" s="876" t="s">
        <v>1270</v>
      </c>
      <c r="B147" s="906">
        <v>94.404960118279192</v>
      </c>
      <c r="C147" s="906">
        <v>526.39098089459117</v>
      </c>
      <c r="D147" s="906">
        <v>526.39098089459117</v>
      </c>
      <c r="E147" s="906">
        <v>1048.4819017805978</v>
      </c>
      <c r="F147" s="907">
        <v>0</v>
      </c>
      <c r="G147" s="908">
        <v>0</v>
      </c>
      <c r="H147" s="908">
        <v>12572</v>
      </c>
      <c r="I147" s="908">
        <v>4998</v>
      </c>
      <c r="J147" s="908">
        <v>82</v>
      </c>
      <c r="K147" s="908">
        <v>60</v>
      </c>
      <c r="L147" s="908">
        <v>60</v>
      </c>
      <c r="M147" s="908">
        <v>48</v>
      </c>
      <c r="N147" s="908">
        <v>0</v>
      </c>
      <c r="O147" s="1260">
        <v>5</v>
      </c>
      <c r="P147" s="1260">
        <v>5</v>
      </c>
      <c r="Q147" s="1261">
        <v>238.44867057322756</v>
      </c>
    </row>
    <row r="148" spans="1:17" ht="12.75" x14ac:dyDescent="0.2">
      <c r="A148" s="876" t="s">
        <v>1271</v>
      </c>
      <c r="B148" s="906" t="s">
        <v>608</v>
      </c>
      <c r="C148" s="906">
        <v>1134.0575640728894</v>
      </c>
      <c r="D148" s="906">
        <v>1134.0575640728894</v>
      </c>
      <c r="E148" s="906">
        <v>2846.3583619509054</v>
      </c>
      <c r="F148" s="907">
        <v>0</v>
      </c>
      <c r="G148" s="908">
        <v>0</v>
      </c>
      <c r="H148" s="908" t="s">
        <v>608</v>
      </c>
      <c r="I148" s="908">
        <v>1239</v>
      </c>
      <c r="J148" s="908">
        <v>222</v>
      </c>
      <c r="K148" s="908">
        <v>28</v>
      </c>
      <c r="L148" s="908">
        <v>28</v>
      </c>
      <c r="M148" s="908">
        <v>11</v>
      </c>
      <c r="N148" s="908">
        <v>0</v>
      </c>
      <c r="O148" s="1260">
        <v>5</v>
      </c>
      <c r="P148" s="1260">
        <v>15</v>
      </c>
      <c r="Q148" s="1261">
        <v>238.44867057322756</v>
      </c>
    </row>
    <row r="149" spans="1:17" ht="12.75" x14ac:dyDescent="0.2">
      <c r="A149" s="876" t="s">
        <v>1272</v>
      </c>
      <c r="B149" s="906" t="s">
        <v>608</v>
      </c>
      <c r="C149" s="906">
        <v>1134.0575640728894</v>
      </c>
      <c r="D149" s="906">
        <v>1134.0575640728894</v>
      </c>
      <c r="E149" s="906">
        <v>1866.9787814676931</v>
      </c>
      <c r="F149" s="907">
        <v>0</v>
      </c>
      <c r="G149" s="908">
        <v>0</v>
      </c>
      <c r="H149" s="908" t="s">
        <v>608</v>
      </c>
      <c r="I149" s="908">
        <v>821</v>
      </c>
      <c r="J149" s="908">
        <v>158</v>
      </c>
      <c r="K149" s="908">
        <v>14</v>
      </c>
      <c r="L149" s="908">
        <v>14</v>
      </c>
      <c r="M149" s="908">
        <v>6</v>
      </c>
      <c r="N149" s="908">
        <v>0</v>
      </c>
      <c r="O149" s="1260">
        <v>5</v>
      </c>
      <c r="P149" s="1260">
        <v>18</v>
      </c>
      <c r="Q149" s="1261">
        <v>238.44867057322756</v>
      </c>
    </row>
    <row r="150" spans="1:17" ht="12.75" x14ac:dyDescent="0.2">
      <c r="A150" s="876" t="s">
        <v>1273</v>
      </c>
      <c r="B150" s="906" t="s">
        <v>608</v>
      </c>
      <c r="C150" s="906">
        <v>1639.7825838056574</v>
      </c>
      <c r="D150" s="906">
        <v>1639.7825838056574</v>
      </c>
      <c r="E150" s="906">
        <v>2896.9839090277487</v>
      </c>
      <c r="F150" s="907">
        <v>0</v>
      </c>
      <c r="G150" s="908">
        <v>0</v>
      </c>
      <c r="H150" s="908" t="s">
        <v>608</v>
      </c>
      <c r="I150" s="908">
        <v>933</v>
      </c>
      <c r="J150" s="908">
        <v>517</v>
      </c>
      <c r="K150" s="908">
        <v>322</v>
      </c>
      <c r="L150" s="908">
        <v>322</v>
      </c>
      <c r="M150" s="908">
        <v>135</v>
      </c>
      <c r="N150" s="908">
        <v>0</v>
      </c>
      <c r="O150" s="1260">
        <v>5</v>
      </c>
      <c r="P150" s="1260">
        <v>18</v>
      </c>
      <c r="Q150" s="1261">
        <v>238.44867057322756</v>
      </c>
    </row>
    <row r="151" spans="1:17" ht="12.75" x14ac:dyDescent="0.2">
      <c r="A151" s="876" t="s">
        <v>1274</v>
      </c>
      <c r="B151" s="906" t="s">
        <v>608</v>
      </c>
      <c r="C151" s="906">
        <v>1375.9558771923346</v>
      </c>
      <c r="D151" s="906">
        <v>1375.9558771923346</v>
      </c>
      <c r="E151" s="906">
        <v>2052.4905398700871</v>
      </c>
      <c r="F151" s="907">
        <v>0</v>
      </c>
      <c r="G151" s="908">
        <v>0</v>
      </c>
      <c r="H151" s="908" t="s">
        <v>608</v>
      </c>
      <c r="I151" s="908">
        <v>1633</v>
      </c>
      <c r="J151" s="908">
        <v>445</v>
      </c>
      <c r="K151" s="908">
        <v>202</v>
      </c>
      <c r="L151" s="908">
        <v>202</v>
      </c>
      <c r="M151" s="908">
        <v>111</v>
      </c>
      <c r="N151" s="908">
        <v>0</v>
      </c>
      <c r="O151" s="1260">
        <v>5</v>
      </c>
      <c r="P151" s="1260">
        <v>8</v>
      </c>
      <c r="Q151" s="1261">
        <v>238.44867057322756</v>
      </c>
    </row>
    <row r="152" spans="1:17" ht="12.75" x14ac:dyDescent="0.2">
      <c r="A152" s="876" t="s">
        <v>1275</v>
      </c>
      <c r="B152" s="906" t="s">
        <v>608</v>
      </c>
      <c r="C152" s="906">
        <v>948.7110268203046</v>
      </c>
      <c r="D152" s="906">
        <v>948.7110268203046</v>
      </c>
      <c r="E152" s="906">
        <v>2664.4725791799215</v>
      </c>
      <c r="F152" s="907">
        <v>0</v>
      </c>
      <c r="G152" s="908">
        <v>0</v>
      </c>
      <c r="H152" s="908" t="s">
        <v>608</v>
      </c>
      <c r="I152" s="908">
        <v>1779</v>
      </c>
      <c r="J152" s="908">
        <v>273</v>
      </c>
      <c r="K152" s="908">
        <v>416</v>
      </c>
      <c r="L152" s="908">
        <v>416</v>
      </c>
      <c r="M152" s="908">
        <v>113</v>
      </c>
      <c r="N152" s="908">
        <v>0</v>
      </c>
      <c r="O152" s="1260">
        <v>5</v>
      </c>
      <c r="P152" s="1260">
        <v>18</v>
      </c>
      <c r="Q152" s="1261">
        <v>238.44867057322756</v>
      </c>
    </row>
    <row r="153" spans="1:17" ht="12.75" x14ac:dyDescent="0.2">
      <c r="A153" s="876" t="s">
        <v>1276</v>
      </c>
      <c r="B153" s="906">
        <v>102.5425770735305</v>
      </c>
      <c r="C153" s="906">
        <v>910.08485469013112</v>
      </c>
      <c r="D153" s="906">
        <v>910.08485469013112</v>
      </c>
      <c r="E153" s="906">
        <v>1756.8962799005883</v>
      </c>
      <c r="F153" s="907">
        <v>0</v>
      </c>
      <c r="G153" s="908">
        <v>0</v>
      </c>
      <c r="H153" s="908">
        <v>14355</v>
      </c>
      <c r="I153" s="908">
        <v>2761</v>
      </c>
      <c r="J153" s="908">
        <v>240</v>
      </c>
      <c r="K153" s="908">
        <v>325</v>
      </c>
      <c r="L153" s="908">
        <v>325</v>
      </c>
      <c r="M153" s="908">
        <v>140</v>
      </c>
      <c r="N153" s="908">
        <v>0</v>
      </c>
      <c r="O153" s="1260">
        <v>5</v>
      </c>
      <c r="P153" s="1260">
        <v>10</v>
      </c>
      <c r="Q153" s="1261">
        <v>238.44867057322756</v>
      </c>
    </row>
    <row r="154" spans="1:17" ht="12.75" x14ac:dyDescent="0.2">
      <c r="A154" s="876" t="s">
        <v>1084</v>
      </c>
      <c r="B154" s="906" t="s">
        <v>608</v>
      </c>
      <c r="C154" s="906">
        <v>1298.715390324234</v>
      </c>
      <c r="D154" s="906">
        <v>1298.715390324234</v>
      </c>
      <c r="E154" s="906">
        <v>1298.715390324234</v>
      </c>
      <c r="F154" s="907">
        <v>0</v>
      </c>
      <c r="G154" s="908">
        <v>0</v>
      </c>
      <c r="H154" s="908" t="s">
        <v>608</v>
      </c>
      <c r="I154" s="908">
        <v>1029</v>
      </c>
      <c r="J154" s="908">
        <v>141</v>
      </c>
      <c r="K154" s="908">
        <v>3</v>
      </c>
      <c r="L154" s="908">
        <v>3</v>
      </c>
      <c r="M154" s="908">
        <v>3</v>
      </c>
      <c r="N154" s="908">
        <v>0</v>
      </c>
      <c r="O154" s="1260">
        <v>5</v>
      </c>
      <c r="P154" s="1260">
        <v>5</v>
      </c>
      <c r="Q154" s="1261">
        <v>238.44867057322756</v>
      </c>
    </row>
    <row r="155" spans="1:17" ht="12.75" x14ac:dyDescent="0.2">
      <c r="A155" s="876" t="s">
        <v>1083</v>
      </c>
      <c r="B155" s="906" t="s">
        <v>608</v>
      </c>
      <c r="C155" s="906">
        <v>1304.7616964767981</v>
      </c>
      <c r="D155" s="906">
        <v>1304.7616964767981</v>
      </c>
      <c r="E155" s="906">
        <v>1304.7616964767981</v>
      </c>
      <c r="F155" s="907">
        <v>0</v>
      </c>
      <c r="G155" s="908">
        <v>0</v>
      </c>
      <c r="H155" s="908" t="s">
        <v>608</v>
      </c>
      <c r="I155" s="908">
        <v>366</v>
      </c>
      <c r="J155" s="908">
        <v>23</v>
      </c>
      <c r="K155" s="908">
        <v>1</v>
      </c>
      <c r="L155" s="908">
        <v>1</v>
      </c>
      <c r="M155" s="908">
        <v>0</v>
      </c>
      <c r="N155" s="908">
        <v>0</v>
      </c>
      <c r="O155" s="1260">
        <v>5</v>
      </c>
      <c r="P155" s="1260">
        <v>5</v>
      </c>
      <c r="Q155" s="1261">
        <v>261.54910518645312</v>
      </c>
    </row>
    <row r="156" spans="1:17" ht="12.75" x14ac:dyDescent="0.2">
      <c r="A156" s="876" t="s">
        <v>1082</v>
      </c>
      <c r="B156" s="906" t="s">
        <v>608</v>
      </c>
      <c r="C156" s="906">
        <v>1323.5508612031906</v>
      </c>
      <c r="D156" s="906">
        <v>1323.5508612031906</v>
      </c>
      <c r="E156" s="906">
        <v>1317.0925783269738</v>
      </c>
      <c r="F156" s="907">
        <v>0</v>
      </c>
      <c r="G156" s="908">
        <v>0</v>
      </c>
      <c r="H156" s="908" t="s">
        <v>608</v>
      </c>
      <c r="I156" s="908">
        <v>4623</v>
      </c>
      <c r="J156" s="908">
        <v>221</v>
      </c>
      <c r="K156" s="908">
        <v>12</v>
      </c>
      <c r="L156" s="908">
        <v>12</v>
      </c>
      <c r="M156" s="908">
        <v>0</v>
      </c>
      <c r="N156" s="908">
        <v>0</v>
      </c>
      <c r="O156" s="1260">
        <v>5</v>
      </c>
      <c r="P156" s="1260">
        <v>7</v>
      </c>
      <c r="Q156" s="1261">
        <v>261.54910518645312</v>
      </c>
    </row>
    <row r="157" spans="1:17" ht="12.75" x14ac:dyDescent="0.2">
      <c r="A157" s="876" t="s">
        <v>1277</v>
      </c>
      <c r="B157" s="906" t="s">
        <v>608</v>
      </c>
      <c r="C157" s="906">
        <v>1172.4521319350285</v>
      </c>
      <c r="D157" s="906">
        <v>1172.4521319350285</v>
      </c>
      <c r="E157" s="906">
        <v>1172.4521319350285</v>
      </c>
      <c r="F157" s="907">
        <v>0</v>
      </c>
      <c r="G157" s="908">
        <v>0</v>
      </c>
      <c r="H157" s="908" t="s">
        <v>608</v>
      </c>
      <c r="I157" s="908">
        <v>472</v>
      </c>
      <c r="J157" s="908">
        <v>71</v>
      </c>
      <c r="K157" s="908">
        <v>9</v>
      </c>
      <c r="L157" s="908">
        <v>9</v>
      </c>
      <c r="M157" s="908">
        <v>4</v>
      </c>
      <c r="N157" s="908">
        <v>0</v>
      </c>
      <c r="O157" s="1260">
        <v>5</v>
      </c>
      <c r="P157" s="1260">
        <v>5</v>
      </c>
      <c r="Q157" s="1261">
        <v>238.44867057322756</v>
      </c>
    </row>
    <row r="158" spans="1:17" ht="12.75" x14ac:dyDescent="0.2">
      <c r="A158" s="876" t="s">
        <v>1278</v>
      </c>
      <c r="B158" s="906">
        <v>104.72272027286526</v>
      </c>
      <c r="C158" s="906">
        <v>1150.8960917479553</v>
      </c>
      <c r="D158" s="906">
        <v>1150.8960917479553</v>
      </c>
      <c r="E158" s="906">
        <v>1150.8960917479553</v>
      </c>
      <c r="F158" s="907">
        <v>0</v>
      </c>
      <c r="G158" s="908">
        <v>0</v>
      </c>
      <c r="H158" s="908">
        <v>755</v>
      </c>
      <c r="I158" s="908">
        <v>2127</v>
      </c>
      <c r="J158" s="908">
        <v>131</v>
      </c>
      <c r="K158" s="908">
        <v>6</v>
      </c>
      <c r="L158" s="908">
        <v>6</v>
      </c>
      <c r="M158" s="908">
        <v>2</v>
      </c>
      <c r="N158" s="908">
        <v>0</v>
      </c>
      <c r="O158" s="1260">
        <v>5</v>
      </c>
      <c r="P158" s="1260">
        <v>5</v>
      </c>
      <c r="Q158" s="1261">
        <v>238.44867057322756</v>
      </c>
    </row>
    <row r="159" spans="1:17" ht="12.75" x14ac:dyDescent="0.2">
      <c r="A159" s="876" t="s">
        <v>1081</v>
      </c>
      <c r="B159" s="906">
        <v>124.08458776715946</v>
      </c>
      <c r="C159" s="906">
        <v>1070.7877523465811</v>
      </c>
      <c r="D159" s="906">
        <v>1070.7877523465811</v>
      </c>
      <c r="E159" s="906">
        <v>1070.7877523465811</v>
      </c>
      <c r="F159" s="907">
        <v>0</v>
      </c>
      <c r="G159" s="908">
        <v>0</v>
      </c>
      <c r="H159" s="908">
        <v>31</v>
      </c>
      <c r="I159" s="908">
        <v>1451</v>
      </c>
      <c r="J159" s="908">
        <v>100</v>
      </c>
      <c r="K159" s="908">
        <v>0</v>
      </c>
      <c r="L159" s="908">
        <v>0</v>
      </c>
      <c r="M159" s="908">
        <v>0</v>
      </c>
      <c r="N159" s="908">
        <v>0</v>
      </c>
      <c r="O159" s="1260">
        <v>5</v>
      </c>
      <c r="P159" s="1260">
        <v>5</v>
      </c>
      <c r="Q159" s="1261">
        <v>238.44867057322756</v>
      </c>
    </row>
    <row r="160" spans="1:17" ht="12.75" x14ac:dyDescent="0.2">
      <c r="A160" s="876" t="s">
        <v>1080</v>
      </c>
      <c r="B160" s="906" t="s">
        <v>608</v>
      </c>
      <c r="C160" s="906">
        <v>1130.764925598234</v>
      </c>
      <c r="D160" s="906">
        <v>1130.764925598234</v>
      </c>
      <c r="E160" s="906">
        <v>1130.764925598234</v>
      </c>
      <c r="F160" s="907">
        <v>0</v>
      </c>
      <c r="G160" s="908">
        <v>0</v>
      </c>
      <c r="H160" s="908" t="s">
        <v>608</v>
      </c>
      <c r="I160" s="908">
        <v>1480</v>
      </c>
      <c r="J160" s="908">
        <v>45</v>
      </c>
      <c r="K160" s="908">
        <v>0</v>
      </c>
      <c r="L160" s="908">
        <v>0</v>
      </c>
      <c r="M160" s="908">
        <v>0</v>
      </c>
      <c r="N160" s="908">
        <v>0</v>
      </c>
      <c r="O160" s="1260">
        <v>5</v>
      </c>
      <c r="P160" s="1260">
        <v>5</v>
      </c>
      <c r="Q160" s="1261">
        <v>261.54910518645312</v>
      </c>
    </row>
    <row r="161" spans="1:17" ht="12.75" x14ac:dyDescent="0.2">
      <c r="A161" s="876" t="s">
        <v>1279</v>
      </c>
      <c r="B161" s="906" t="s">
        <v>608</v>
      </c>
      <c r="C161" s="906">
        <v>1347.3387131506372</v>
      </c>
      <c r="D161" s="906">
        <v>1347.3387131506372</v>
      </c>
      <c r="E161" s="906">
        <v>1523.1244963830782</v>
      </c>
      <c r="F161" s="907">
        <v>0</v>
      </c>
      <c r="G161" s="908">
        <v>0</v>
      </c>
      <c r="H161" s="908" t="s">
        <v>608</v>
      </c>
      <c r="I161" s="908">
        <v>1366</v>
      </c>
      <c r="J161" s="908">
        <v>246</v>
      </c>
      <c r="K161" s="908">
        <v>43</v>
      </c>
      <c r="L161" s="908">
        <v>43</v>
      </c>
      <c r="M161" s="908">
        <v>27</v>
      </c>
      <c r="N161" s="908">
        <v>0</v>
      </c>
      <c r="O161" s="1260">
        <v>5</v>
      </c>
      <c r="P161" s="1260">
        <v>8</v>
      </c>
      <c r="Q161" s="1261">
        <v>238.44867057322756</v>
      </c>
    </row>
    <row r="162" spans="1:17" ht="12.75" x14ac:dyDescent="0.2">
      <c r="A162" s="876" t="s">
        <v>1280</v>
      </c>
      <c r="B162" s="906">
        <v>135.9490606295397</v>
      </c>
      <c r="C162" s="906">
        <v>1347.3387131506372</v>
      </c>
      <c r="D162" s="906">
        <v>1347.3387131506372</v>
      </c>
      <c r="E162" s="906">
        <v>1071.063763548495</v>
      </c>
      <c r="F162" s="907">
        <v>0</v>
      </c>
      <c r="G162" s="908">
        <v>0</v>
      </c>
      <c r="H162" s="908">
        <v>1639</v>
      </c>
      <c r="I162" s="908">
        <v>1231</v>
      </c>
      <c r="J162" s="908">
        <v>194</v>
      </c>
      <c r="K162" s="908">
        <v>34</v>
      </c>
      <c r="L162" s="908">
        <v>34</v>
      </c>
      <c r="M162" s="908">
        <v>24</v>
      </c>
      <c r="N162" s="908">
        <v>0</v>
      </c>
      <c r="O162" s="1260">
        <v>5</v>
      </c>
      <c r="P162" s="1260">
        <v>5</v>
      </c>
      <c r="Q162" s="1261">
        <v>238.44867057322756</v>
      </c>
    </row>
    <row r="163" spans="1:17" ht="12.75" x14ac:dyDescent="0.2">
      <c r="A163" s="876" t="s">
        <v>1281</v>
      </c>
      <c r="B163" s="906" t="s">
        <v>608</v>
      </c>
      <c r="C163" s="906">
        <v>1005.2211083554635</v>
      </c>
      <c r="D163" s="906">
        <v>1005.2211083554635</v>
      </c>
      <c r="E163" s="906">
        <v>1829.3298304228883</v>
      </c>
      <c r="F163" s="907">
        <v>0</v>
      </c>
      <c r="G163" s="908">
        <v>0</v>
      </c>
      <c r="H163" s="908" t="s">
        <v>608</v>
      </c>
      <c r="I163" s="908">
        <v>2746</v>
      </c>
      <c r="J163" s="908">
        <v>331</v>
      </c>
      <c r="K163" s="908">
        <v>211</v>
      </c>
      <c r="L163" s="908">
        <v>211</v>
      </c>
      <c r="M163" s="908">
        <v>115</v>
      </c>
      <c r="N163" s="908">
        <v>0</v>
      </c>
      <c r="O163" s="1260">
        <v>5</v>
      </c>
      <c r="P163" s="1260">
        <v>15</v>
      </c>
      <c r="Q163" s="1261">
        <v>238.44867057322756</v>
      </c>
    </row>
    <row r="164" spans="1:17" ht="12.75" x14ac:dyDescent="0.2">
      <c r="A164" s="876" t="s">
        <v>1282</v>
      </c>
      <c r="B164" s="906">
        <v>101.87125048801538</v>
      </c>
      <c r="C164" s="906">
        <v>1005.2211083554635</v>
      </c>
      <c r="D164" s="906">
        <v>1005.2211083554635</v>
      </c>
      <c r="E164" s="906">
        <v>1097.140240546317</v>
      </c>
      <c r="F164" s="907">
        <v>0</v>
      </c>
      <c r="G164" s="908">
        <v>0</v>
      </c>
      <c r="H164" s="908">
        <v>4083</v>
      </c>
      <c r="I164" s="908">
        <v>4560</v>
      </c>
      <c r="J164" s="908">
        <v>464</v>
      </c>
      <c r="K164" s="908">
        <v>176</v>
      </c>
      <c r="L164" s="908">
        <v>176</v>
      </c>
      <c r="M164" s="908">
        <v>121</v>
      </c>
      <c r="N164" s="908">
        <v>0</v>
      </c>
      <c r="O164" s="1260">
        <v>5</v>
      </c>
      <c r="P164" s="1260">
        <v>5</v>
      </c>
      <c r="Q164" s="1261">
        <v>238.44867057322756</v>
      </c>
    </row>
    <row r="165" spans="1:17" ht="12.75" x14ac:dyDescent="0.2">
      <c r="A165" s="876" t="s">
        <v>1283</v>
      </c>
      <c r="B165" s="906" t="s">
        <v>608</v>
      </c>
      <c r="C165" s="906">
        <v>452.16731868150811</v>
      </c>
      <c r="D165" s="906">
        <v>452.16731868150811</v>
      </c>
      <c r="E165" s="906">
        <v>1446.2877685532139</v>
      </c>
      <c r="F165" s="907">
        <v>0</v>
      </c>
      <c r="G165" s="908">
        <v>0</v>
      </c>
      <c r="H165" s="908" t="s">
        <v>608</v>
      </c>
      <c r="I165" s="908">
        <v>1685</v>
      </c>
      <c r="J165" s="908">
        <v>54</v>
      </c>
      <c r="K165" s="908">
        <v>249</v>
      </c>
      <c r="L165" s="908">
        <v>249</v>
      </c>
      <c r="M165" s="908">
        <v>148</v>
      </c>
      <c r="N165" s="908">
        <v>0</v>
      </c>
      <c r="O165" s="1260">
        <v>5</v>
      </c>
      <c r="P165" s="1260">
        <v>8</v>
      </c>
      <c r="Q165" s="1261">
        <v>238.44867057322756</v>
      </c>
    </row>
    <row r="166" spans="1:17" ht="12.75" x14ac:dyDescent="0.2">
      <c r="A166" s="876" t="s">
        <v>1284</v>
      </c>
      <c r="B166" s="906">
        <v>100.37249901442685</v>
      </c>
      <c r="C166" s="906">
        <v>322.58257901492323</v>
      </c>
      <c r="D166" s="906">
        <v>322.58257901492323</v>
      </c>
      <c r="E166" s="906">
        <v>1038.5506878190934</v>
      </c>
      <c r="F166" s="907">
        <v>0</v>
      </c>
      <c r="G166" s="908">
        <v>0</v>
      </c>
      <c r="H166" s="908">
        <v>20020</v>
      </c>
      <c r="I166" s="908">
        <v>4373</v>
      </c>
      <c r="J166" s="908">
        <v>53</v>
      </c>
      <c r="K166" s="908">
        <v>245</v>
      </c>
      <c r="L166" s="908">
        <v>245</v>
      </c>
      <c r="M166" s="908">
        <v>174</v>
      </c>
      <c r="N166" s="908">
        <v>0</v>
      </c>
      <c r="O166" s="1260">
        <v>5</v>
      </c>
      <c r="P166" s="1260">
        <v>5</v>
      </c>
      <c r="Q166" s="1261">
        <v>238.44867057322756</v>
      </c>
    </row>
    <row r="167" spans="1:17" ht="12.75" x14ac:dyDescent="0.2">
      <c r="A167" s="876" t="s">
        <v>1285</v>
      </c>
      <c r="B167" s="906" t="s">
        <v>608</v>
      </c>
      <c r="C167" s="906">
        <v>1560.0270719728378</v>
      </c>
      <c r="D167" s="906">
        <v>1560.0270719728378</v>
      </c>
      <c r="E167" s="906">
        <v>2042.9662890933002</v>
      </c>
      <c r="F167" s="907">
        <v>0</v>
      </c>
      <c r="G167" s="908">
        <v>0</v>
      </c>
      <c r="H167" s="908" t="s">
        <v>608</v>
      </c>
      <c r="I167" s="908">
        <v>2026</v>
      </c>
      <c r="J167" s="908">
        <v>1078</v>
      </c>
      <c r="K167" s="908">
        <v>220</v>
      </c>
      <c r="L167" s="908">
        <v>220</v>
      </c>
      <c r="M167" s="908">
        <v>150</v>
      </c>
      <c r="N167" s="908">
        <v>0</v>
      </c>
      <c r="O167" s="1260">
        <v>5</v>
      </c>
      <c r="P167" s="1260">
        <v>5</v>
      </c>
      <c r="Q167" s="1261">
        <v>238.44867057322756</v>
      </c>
    </row>
    <row r="168" spans="1:17" ht="12.75" x14ac:dyDescent="0.2">
      <c r="A168" s="876" t="s">
        <v>1286</v>
      </c>
      <c r="B168" s="906" t="s">
        <v>608</v>
      </c>
      <c r="C168" s="906">
        <v>1544.4712672392743</v>
      </c>
      <c r="D168" s="906">
        <v>1544.4712672392743</v>
      </c>
      <c r="E168" s="906">
        <v>1760.437500033858</v>
      </c>
      <c r="F168" s="907">
        <v>0</v>
      </c>
      <c r="G168" s="908">
        <v>0</v>
      </c>
      <c r="H168" s="908" t="s">
        <v>608</v>
      </c>
      <c r="I168" s="908">
        <v>1869</v>
      </c>
      <c r="J168" s="908">
        <v>817</v>
      </c>
      <c r="K168" s="908">
        <v>178</v>
      </c>
      <c r="L168" s="908">
        <v>178</v>
      </c>
      <c r="M168" s="908">
        <v>126</v>
      </c>
      <c r="N168" s="908">
        <v>0</v>
      </c>
      <c r="O168" s="1260">
        <v>5</v>
      </c>
      <c r="P168" s="1260">
        <v>5</v>
      </c>
      <c r="Q168" s="1261">
        <v>238.44867057322756</v>
      </c>
    </row>
    <row r="169" spans="1:17" ht="12.75" x14ac:dyDescent="0.2">
      <c r="A169" s="876" t="s">
        <v>1287</v>
      </c>
      <c r="B169" s="906" t="s">
        <v>608</v>
      </c>
      <c r="C169" s="906">
        <v>1408.1245916252594</v>
      </c>
      <c r="D169" s="906">
        <v>1408.1245916252594</v>
      </c>
      <c r="E169" s="906">
        <v>1773.4884203597242</v>
      </c>
      <c r="F169" s="907">
        <v>0</v>
      </c>
      <c r="G169" s="908">
        <v>0</v>
      </c>
      <c r="H169" s="908" t="s">
        <v>608</v>
      </c>
      <c r="I169" s="908">
        <v>392</v>
      </c>
      <c r="J169" s="908">
        <v>198</v>
      </c>
      <c r="K169" s="908">
        <v>149</v>
      </c>
      <c r="L169" s="908">
        <v>149</v>
      </c>
      <c r="M169" s="908">
        <v>103</v>
      </c>
      <c r="N169" s="908">
        <v>0</v>
      </c>
      <c r="O169" s="1260">
        <v>5</v>
      </c>
      <c r="P169" s="1260">
        <v>5</v>
      </c>
      <c r="Q169" s="1261">
        <v>238.44867057322756</v>
      </c>
    </row>
    <row r="170" spans="1:17" ht="12.75" x14ac:dyDescent="0.2">
      <c r="A170" s="876" t="s">
        <v>1288</v>
      </c>
      <c r="B170" s="906" t="s">
        <v>608</v>
      </c>
      <c r="C170" s="906">
        <v>1302.4334470132778</v>
      </c>
      <c r="D170" s="906">
        <v>1302.4334470132778</v>
      </c>
      <c r="E170" s="906">
        <v>1390.6183549285822</v>
      </c>
      <c r="F170" s="907">
        <v>0</v>
      </c>
      <c r="G170" s="908">
        <v>0</v>
      </c>
      <c r="H170" s="908" t="s">
        <v>608</v>
      </c>
      <c r="I170" s="908">
        <v>3046</v>
      </c>
      <c r="J170" s="908">
        <v>1067</v>
      </c>
      <c r="K170" s="908">
        <v>1143</v>
      </c>
      <c r="L170" s="908">
        <v>1143</v>
      </c>
      <c r="M170" s="908">
        <v>940</v>
      </c>
      <c r="N170" s="908">
        <v>0</v>
      </c>
      <c r="O170" s="1260">
        <v>5</v>
      </c>
      <c r="P170" s="1260">
        <v>5</v>
      </c>
      <c r="Q170" s="1261">
        <v>238.44867057322756</v>
      </c>
    </row>
    <row r="171" spans="1:17" ht="12.75" x14ac:dyDescent="0.2">
      <c r="A171" s="876" t="s">
        <v>1289</v>
      </c>
      <c r="B171" s="906">
        <v>125.79848926832355</v>
      </c>
      <c r="C171" s="906">
        <v>1302.4334470132778</v>
      </c>
      <c r="D171" s="906">
        <v>1302.4334470132778</v>
      </c>
      <c r="E171" s="906">
        <v>1347.5671178204107</v>
      </c>
      <c r="F171" s="907">
        <v>0</v>
      </c>
      <c r="G171" s="908">
        <v>0</v>
      </c>
      <c r="H171" s="908">
        <v>3515</v>
      </c>
      <c r="I171" s="908">
        <v>6379</v>
      </c>
      <c r="J171" s="908">
        <v>1662</v>
      </c>
      <c r="K171" s="908">
        <v>2354</v>
      </c>
      <c r="L171" s="908">
        <v>2354</v>
      </c>
      <c r="M171" s="908">
        <v>2047</v>
      </c>
      <c r="N171" s="908">
        <v>0</v>
      </c>
      <c r="O171" s="1260">
        <v>5</v>
      </c>
      <c r="P171" s="1260">
        <v>5</v>
      </c>
      <c r="Q171" s="1261">
        <v>238.44867057322756</v>
      </c>
    </row>
    <row r="172" spans="1:17" ht="12.75" x14ac:dyDescent="0.2">
      <c r="A172" s="876" t="s">
        <v>1290</v>
      </c>
      <c r="B172" s="906" t="s">
        <v>608</v>
      </c>
      <c r="C172" s="906">
        <v>933.05700405195671</v>
      </c>
      <c r="D172" s="906">
        <v>933.05700405195671</v>
      </c>
      <c r="E172" s="906">
        <v>2472.382331907801</v>
      </c>
      <c r="F172" s="907">
        <v>0</v>
      </c>
      <c r="G172" s="908">
        <v>0</v>
      </c>
      <c r="H172" s="908" t="s">
        <v>608</v>
      </c>
      <c r="I172" s="908">
        <v>643</v>
      </c>
      <c r="J172" s="908">
        <v>92</v>
      </c>
      <c r="K172" s="908">
        <v>156</v>
      </c>
      <c r="L172" s="908">
        <v>156</v>
      </c>
      <c r="M172" s="908">
        <v>74</v>
      </c>
      <c r="N172" s="908">
        <v>0</v>
      </c>
      <c r="O172" s="1260">
        <v>5</v>
      </c>
      <c r="P172" s="1260">
        <v>18</v>
      </c>
      <c r="Q172" s="1261">
        <v>238.44867057322756</v>
      </c>
    </row>
    <row r="173" spans="1:17" ht="12.75" x14ac:dyDescent="0.2">
      <c r="A173" s="876" t="s">
        <v>1291</v>
      </c>
      <c r="B173" s="906">
        <v>97.601363887114374</v>
      </c>
      <c r="C173" s="906">
        <v>933.05700405195671</v>
      </c>
      <c r="D173" s="906">
        <v>933.05700405195671</v>
      </c>
      <c r="E173" s="906">
        <v>1677.3431566762304</v>
      </c>
      <c r="F173" s="907">
        <v>0</v>
      </c>
      <c r="G173" s="908">
        <v>0</v>
      </c>
      <c r="H173" s="908">
        <v>113679</v>
      </c>
      <c r="I173" s="908">
        <v>4201</v>
      </c>
      <c r="J173" s="908">
        <v>559</v>
      </c>
      <c r="K173" s="908">
        <v>729</v>
      </c>
      <c r="L173" s="908">
        <v>729</v>
      </c>
      <c r="M173" s="908">
        <v>483</v>
      </c>
      <c r="N173" s="908">
        <v>0</v>
      </c>
      <c r="O173" s="1260">
        <v>5</v>
      </c>
      <c r="P173" s="1260">
        <v>5</v>
      </c>
      <c r="Q173" s="1261">
        <v>238.44867057322756</v>
      </c>
    </row>
    <row r="174" spans="1:17" ht="12.75" x14ac:dyDescent="0.2">
      <c r="A174" s="876" t="s">
        <v>1079</v>
      </c>
      <c r="B174" s="906">
        <v>92.687202397892136</v>
      </c>
      <c r="C174" s="906">
        <v>302.6953039009486</v>
      </c>
      <c r="D174" s="906">
        <v>302.6953039009486</v>
      </c>
      <c r="E174" s="906">
        <v>765.96810543370793</v>
      </c>
      <c r="F174" s="907">
        <v>0</v>
      </c>
      <c r="G174" s="908">
        <v>0</v>
      </c>
      <c r="H174" s="908">
        <v>1143132</v>
      </c>
      <c r="I174" s="908">
        <v>107289</v>
      </c>
      <c r="J174" s="908">
        <v>970</v>
      </c>
      <c r="K174" s="908">
        <v>1156</v>
      </c>
      <c r="L174" s="908">
        <v>1156</v>
      </c>
      <c r="M174" s="908">
        <v>1053</v>
      </c>
      <c r="N174" s="908">
        <v>0</v>
      </c>
      <c r="O174" s="1260">
        <v>5</v>
      </c>
      <c r="P174" s="1260">
        <v>5</v>
      </c>
      <c r="Q174" s="1261">
        <v>238.44867057322756</v>
      </c>
    </row>
    <row r="175" spans="1:17" ht="12.75" x14ac:dyDescent="0.2">
      <c r="A175" s="876" t="s">
        <v>1292</v>
      </c>
      <c r="B175" s="906" t="s">
        <v>608</v>
      </c>
      <c r="C175" s="906">
        <v>2531.2563595489696</v>
      </c>
      <c r="D175" s="906">
        <v>2531.2563595489696</v>
      </c>
      <c r="E175" s="906">
        <v>2921.9226175231715</v>
      </c>
      <c r="F175" s="907">
        <v>0.30000000000000004</v>
      </c>
      <c r="G175" s="908">
        <v>876.57678525695155</v>
      </c>
      <c r="H175" s="908" t="s">
        <v>608</v>
      </c>
      <c r="I175" s="908">
        <v>13</v>
      </c>
      <c r="J175" s="908">
        <v>232</v>
      </c>
      <c r="K175" s="908">
        <v>1009</v>
      </c>
      <c r="L175" s="908">
        <v>927</v>
      </c>
      <c r="M175" s="908">
        <v>82</v>
      </c>
      <c r="N175" s="908">
        <v>1</v>
      </c>
      <c r="O175" s="1260">
        <v>15</v>
      </c>
      <c r="P175" s="1260">
        <v>21</v>
      </c>
      <c r="Q175" s="1261">
        <v>238.44867057322756</v>
      </c>
    </row>
    <row r="176" spans="1:17" ht="12.75" x14ac:dyDescent="0.2">
      <c r="A176" s="876" t="s">
        <v>1293</v>
      </c>
      <c r="B176" s="906" t="s">
        <v>608</v>
      </c>
      <c r="C176" s="906">
        <v>1100.5187133238558</v>
      </c>
      <c r="D176" s="906">
        <v>1100.5187133238558</v>
      </c>
      <c r="E176" s="906">
        <v>2661.5664084403502</v>
      </c>
      <c r="F176" s="907">
        <v>0.30000000000000004</v>
      </c>
      <c r="G176" s="908">
        <v>798.46992253210522</v>
      </c>
      <c r="H176" s="908" t="s">
        <v>608</v>
      </c>
      <c r="I176" s="908">
        <v>14</v>
      </c>
      <c r="J176" s="908">
        <v>10</v>
      </c>
      <c r="K176" s="908">
        <v>392</v>
      </c>
      <c r="L176" s="908">
        <v>284</v>
      </c>
      <c r="M176" s="908">
        <v>108</v>
      </c>
      <c r="N176" s="908">
        <v>1</v>
      </c>
      <c r="O176" s="1260">
        <v>21</v>
      </c>
      <c r="P176" s="1260">
        <v>24</v>
      </c>
      <c r="Q176" s="1261">
        <v>238.44867057322756</v>
      </c>
    </row>
    <row r="177" spans="1:17" ht="12.75" x14ac:dyDescent="0.2">
      <c r="A177" s="876" t="s">
        <v>1294</v>
      </c>
      <c r="B177" s="906" t="s">
        <v>608</v>
      </c>
      <c r="C177" s="906">
        <v>395.18005091696193</v>
      </c>
      <c r="D177" s="906">
        <v>395.18005091696193</v>
      </c>
      <c r="E177" s="906">
        <v>1673.4229131270117</v>
      </c>
      <c r="F177" s="907">
        <v>0.4</v>
      </c>
      <c r="G177" s="908">
        <v>669.36916525080471</v>
      </c>
      <c r="H177" s="908" t="s">
        <v>608</v>
      </c>
      <c r="I177" s="908">
        <v>562</v>
      </c>
      <c r="J177" s="908">
        <v>102</v>
      </c>
      <c r="K177" s="908">
        <v>3867</v>
      </c>
      <c r="L177" s="908">
        <v>1806</v>
      </c>
      <c r="M177" s="908">
        <v>2061</v>
      </c>
      <c r="N177" s="908">
        <v>1</v>
      </c>
      <c r="O177" s="1260">
        <v>5</v>
      </c>
      <c r="P177" s="1260">
        <v>13</v>
      </c>
      <c r="Q177" s="1261">
        <v>238.44867057322756</v>
      </c>
    </row>
    <row r="178" spans="1:17" ht="12.75" x14ac:dyDescent="0.2">
      <c r="A178" s="876" t="s">
        <v>1295</v>
      </c>
      <c r="B178" s="906" t="s">
        <v>608</v>
      </c>
      <c r="C178" s="906">
        <v>359.87281732773084</v>
      </c>
      <c r="D178" s="906">
        <v>359.87281732773084</v>
      </c>
      <c r="E178" s="906">
        <v>892.03150053232014</v>
      </c>
      <c r="F178" s="907">
        <v>0.65</v>
      </c>
      <c r="G178" s="908">
        <v>579.82047534600815</v>
      </c>
      <c r="H178" s="908" t="s">
        <v>608</v>
      </c>
      <c r="I178" s="908">
        <v>5339</v>
      </c>
      <c r="J178" s="908">
        <v>401</v>
      </c>
      <c r="K178" s="908">
        <v>11172</v>
      </c>
      <c r="L178" s="908">
        <v>3554</v>
      </c>
      <c r="M178" s="908">
        <v>7618</v>
      </c>
      <c r="N178" s="908">
        <v>1</v>
      </c>
      <c r="O178" s="1260">
        <v>5</v>
      </c>
      <c r="P178" s="1260">
        <v>5</v>
      </c>
      <c r="Q178" s="1261">
        <v>238.44867057322756</v>
      </c>
    </row>
    <row r="179" spans="1:17" ht="12.75" x14ac:dyDescent="0.2">
      <c r="A179" s="876" t="s">
        <v>1296</v>
      </c>
      <c r="B179" s="906" t="s">
        <v>608</v>
      </c>
      <c r="C179" s="906">
        <v>10261.155949281167</v>
      </c>
      <c r="D179" s="906">
        <v>10261.155949281167</v>
      </c>
      <c r="E179" s="906">
        <v>16701.475633944159</v>
      </c>
      <c r="F179" s="907">
        <v>0</v>
      </c>
      <c r="G179" s="908">
        <v>0</v>
      </c>
      <c r="H179" s="908" t="s">
        <v>608</v>
      </c>
      <c r="I179" s="908">
        <v>0</v>
      </c>
      <c r="J179" s="908">
        <v>235</v>
      </c>
      <c r="K179" s="908">
        <v>6</v>
      </c>
      <c r="L179" s="908">
        <v>6</v>
      </c>
      <c r="M179" s="908">
        <v>0</v>
      </c>
      <c r="N179" s="908">
        <v>0</v>
      </c>
      <c r="O179" s="1260">
        <v>32</v>
      </c>
      <c r="P179" s="1260">
        <v>173</v>
      </c>
      <c r="Q179" s="1261">
        <v>221.39491200467239</v>
      </c>
    </row>
    <row r="180" spans="1:17" ht="12.75" x14ac:dyDescent="0.2">
      <c r="A180" s="876" t="s">
        <v>1297</v>
      </c>
      <c r="B180" s="906" t="s">
        <v>608</v>
      </c>
      <c r="C180" s="906">
        <v>6258.668822607402</v>
      </c>
      <c r="D180" s="906">
        <v>6258.668822607402</v>
      </c>
      <c r="E180" s="906">
        <v>6600.3250720887854</v>
      </c>
      <c r="F180" s="907">
        <v>0</v>
      </c>
      <c r="G180" s="908">
        <v>0</v>
      </c>
      <c r="H180" s="908" t="s">
        <v>608</v>
      </c>
      <c r="I180" s="908">
        <v>8</v>
      </c>
      <c r="J180" s="908">
        <v>691</v>
      </c>
      <c r="K180" s="908">
        <v>11</v>
      </c>
      <c r="L180" s="908">
        <v>11</v>
      </c>
      <c r="M180" s="908">
        <v>1</v>
      </c>
      <c r="N180" s="908">
        <v>0</v>
      </c>
      <c r="O180" s="1260">
        <v>13</v>
      </c>
      <c r="P180" s="1260">
        <v>61</v>
      </c>
      <c r="Q180" s="1261">
        <v>221.39491200467239</v>
      </c>
    </row>
    <row r="181" spans="1:17" ht="12.75" x14ac:dyDescent="0.2">
      <c r="A181" s="876" t="s">
        <v>1298</v>
      </c>
      <c r="B181" s="906" t="s">
        <v>608</v>
      </c>
      <c r="C181" s="906">
        <v>4979.1362048460733</v>
      </c>
      <c r="D181" s="906">
        <v>4979.1362048460733</v>
      </c>
      <c r="E181" s="906">
        <v>6959.4756269961199</v>
      </c>
      <c r="F181" s="907">
        <v>0</v>
      </c>
      <c r="G181" s="908">
        <v>0</v>
      </c>
      <c r="H181" s="908" t="s">
        <v>608</v>
      </c>
      <c r="I181" s="908">
        <v>15</v>
      </c>
      <c r="J181" s="908">
        <v>537</v>
      </c>
      <c r="K181" s="908">
        <v>5</v>
      </c>
      <c r="L181" s="908">
        <v>5</v>
      </c>
      <c r="M181" s="908">
        <v>1</v>
      </c>
      <c r="N181" s="908">
        <v>0</v>
      </c>
      <c r="O181" s="1260">
        <v>10</v>
      </c>
      <c r="P181" s="1260">
        <v>12</v>
      </c>
      <c r="Q181" s="1261">
        <v>221.39491200467239</v>
      </c>
    </row>
    <row r="182" spans="1:17" ht="12.75" x14ac:dyDescent="0.2">
      <c r="A182" s="876" t="s">
        <v>1299</v>
      </c>
      <c r="B182" s="906" t="s">
        <v>608</v>
      </c>
      <c r="C182" s="906">
        <v>3783.5773778844209</v>
      </c>
      <c r="D182" s="906">
        <v>3783.5773778844209</v>
      </c>
      <c r="E182" s="906">
        <v>5709.8924384067541</v>
      </c>
      <c r="F182" s="907">
        <v>0</v>
      </c>
      <c r="G182" s="908">
        <v>0</v>
      </c>
      <c r="H182" s="908" t="s">
        <v>608</v>
      </c>
      <c r="I182" s="908">
        <v>75</v>
      </c>
      <c r="J182" s="908">
        <v>1795</v>
      </c>
      <c r="K182" s="908">
        <v>28</v>
      </c>
      <c r="L182" s="908">
        <v>28</v>
      </c>
      <c r="M182" s="908">
        <v>3</v>
      </c>
      <c r="N182" s="908">
        <v>0</v>
      </c>
      <c r="O182" s="1260">
        <v>9</v>
      </c>
      <c r="P182" s="1260">
        <v>58</v>
      </c>
      <c r="Q182" s="1261">
        <v>221.39491200467239</v>
      </c>
    </row>
    <row r="183" spans="1:17" ht="12.75" x14ac:dyDescent="0.2">
      <c r="A183" s="876" t="s">
        <v>1300</v>
      </c>
      <c r="B183" s="906" t="s">
        <v>608</v>
      </c>
      <c r="C183" s="906">
        <v>2911.8522828705482</v>
      </c>
      <c r="D183" s="906">
        <v>2911.8522828705482</v>
      </c>
      <c r="E183" s="906">
        <v>2911.8522828705482</v>
      </c>
      <c r="F183" s="907">
        <v>0</v>
      </c>
      <c r="G183" s="908">
        <v>0</v>
      </c>
      <c r="H183" s="908" t="s">
        <v>608</v>
      </c>
      <c r="I183" s="908">
        <v>232</v>
      </c>
      <c r="J183" s="908">
        <v>2908</v>
      </c>
      <c r="K183" s="908">
        <v>30</v>
      </c>
      <c r="L183" s="908">
        <v>30</v>
      </c>
      <c r="M183" s="908">
        <v>7</v>
      </c>
      <c r="N183" s="908">
        <v>0</v>
      </c>
      <c r="O183" s="1260">
        <v>5</v>
      </c>
      <c r="P183" s="1260">
        <v>5</v>
      </c>
      <c r="Q183" s="1261">
        <v>221.39491200467239</v>
      </c>
    </row>
    <row r="184" spans="1:17" ht="12.75" x14ac:dyDescent="0.2">
      <c r="A184" s="876" t="s">
        <v>1301</v>
      </c>
      <c r="B184" s="906" t="s">
        <v>608</v>
      </c>
      <c r="C184" s="906">
        <v>1844.8189869153982</v>
      </c>
      <c r="D184" s="906">
        <v>1844.8189869153982</v>
      </c>
      <c r="E184" s="906">
        <v>5709.8924384067541</v>
      </c>
      <c r="F184" s="907">
        <v>0</v>
      </c>
      <c r="G184" s="908">
        <v>0</v>
      </c>
      <c r="H184" s="908" t="s">
        <v>608</v>
      </c>
      <c r="I184" s="908">
        <v>401</v>
      </c>
      <c r="J184" s="908">
        <v>988</v>
      </c>
      <c r="K184" s="908">
        <v>84</v>
      </c>
      <c r="L184" s="908">
        <v>84</v>
      </c>
      <c r="M184" s="908">
        <v>3</v>
      </c>
      <c r="N184" s="908">
        <v>0</v>
      </c>
      <c r="O184" s="1260">
        <v>5</v>
      </c>
      <c r="P184" s="1260">
        <v>58</v>
      </c>
      <c r="Q184" s="1261">
        <v>221.39491200467239</v>
      </c>
    </row>
    <row r="185" spans="1:17" ht="12.75" x14ac:dyDescent="0.2">
      <c r="A185" s="876" t="s">
        <v>1302</v>
      </c>
      <c r="B185" s="906" t="s">
        <v>608</v>
      </c>
      <c r="C185" s="906">
        <v>1815.2254608580595</v>
      </c>
      <c r="D185" s="906">
        <v>1815.2254608580595</v>
      </c>
      <c r="E185" s="906">
        <v>2911.8522828705482</v>
      </c>
      <c r="F185" s="907">
        <v>0</v>
      </c>
      <c r="G185" s="908">
        <v>0</v>
      </c>
      <c r="H185" s="908" t="s">
        <v>608</v>
      </c>
      <c r="I185" s="908">
        <v>171</v>
      </c>
      <c r="J185" s="908">
        <v>360</v>
      </c>
      <c r="K185" s="908">
        <v>15</v>
      </c>
      <c r="L185" s="908">
        <v>15</v>
      </c>
      <c r="M185" s="908">
        <v>0</v>
      </c>
      <c r="N185" s="908">
        <v>0</v>
      </c>
      <c r="O185" s="1260">
        <v>5</v>
      </c>
      <c r="P185" s="1260">
        <v>5</v>
      </c>
      <c r="Q185" s="1261">
        <v>341.77574745253725</v>
      </c>
    </row>
    <row r="186" spans="1:17" ht="12.75" x14ac:dyDescent="0.2">
      <c r="A186" s="876" t="s">
        <v>1303</v>
      </c>
      <c r="B186" s="906">
        <v>130.64679884385976</v>
      </c>
      <c r="C186" s="906">
        <v>992.22868782918124</v>
      </c>
      <c r="D186" s="906">
        <v>992.22868782918124</v>
      </c>
      <c r="E186" s="906">
        <v>947.18759277452602</v>
      </c>
      <c r="F186" s="907">
        <v>0</v>
      </c>
      <c r="G186" s="908">
        <v>0</v>
      </c>
      <c r="H186" s="908">
        <v>1877</v>
      </c>
      <c r="I186" s="908">
        <v>6561</v>
      </c>
      <c r="J186" s="908">
        <v>1328</v>
      </c>
      <c r="K186" s="908">
        <v>335</v>
      </c>
      <c r="L186" s="908">
        <v>335</v>
      </c>
      <c r="M186" s="908">
        <v>323</v>
      </c>
      <c r="N186" s="908">
        <v>0</v>
      </c>
      <c r="O186" s="1260">
        <v>5</v>
      </c>
      <c r="P186" s="1260">
        <v>5</v>
      </c>
      <c r="Q186" s="1261">
        <v>221.39491200467239</v>
      </c>
    </row>
    <row r="187" spans="1:17" ht="12.75" x14ac:dyDescent="0.2">
      <c r="A187" s="876" t="s">
        <v>1304</v>
      </c>
      <c r="B187" s="906" t="s">
        <v>608</v>
      </c>
      <c r="C187" s="906">
        <v>1222.9162181038025</v>
      </c>
      <c r="D187" s="906">
        <v>1222.9162181038025</v>
      </c>
      <c r="E187" s="906">
        <v>1374.023144506044</v>
      </c>
      <c r="F187" s="907">
        <v>0</v>
      </c>
      <c r="G187" s="908">
        <v>0</v>
      </c>
      <c r="H187" s="908" t="s">
        <v>608</v>
      </c>
      <c r="I187" s="908">
        <v>397</v>
      </c>
      <c r="J187" s="908">
        <v>113</v>
      </c>
      <c r="K187" s="908">
        <v>35</v>
      </c>
      <c r="L187" s="908">
        <v>35</v>
      </c>
      <c r="M187" s="908">
        <v>0</v>
      </c>
      <c r="N187" s="908">
        <v>0</v>
      </c>
      <c r="O187" s="1260">
        <v>5</v>
      </c>
      <c r="P187" s="1260">
        <v>5</v>
      </c>
      <c r="Q187" s="1261">
        <v>341.77574745253725</v>
      </c>
    </row>
    <row r="188" spans="1:17" ht="12.75" x14ac:dyDescent="0.2">
      <c r="A188" s="876" t="s">
        <v>1305</v>
      </c>
      <c r="B188" s="906" t="s">
        <v>608</v>
      </c>
      <c r="C188" s="906">
        <v>2009.7100955918843</v>
      </c>
      <c r="D188" s="906">
        <v>2009.7100955918843</v>
      </c>
      <c r="E188" s="906">
        <v>2009.7100955918843</v>
      </c>
      <c r="F188" s="907">
        <v>0</v>
      </c>
      <c r="G188" s="908">
        <v>0</v>
      </c>
      <c r="H188" s="908" t="s">
        <v>608</v>
      </c>
      <c r="I188" s="908">
        <v>1734</v>
      </c>
      <c r="J188" s="908">
        <v>2005</v>
      </c>
      <c r="K188" s="908">
        <v>4</v>
      </c>
      <c r="L188" s="908">
        <v>4</v>
      </c>
      <c r="M188" s="908">
        <v>3</v>
      </c>
      <c r="N188" s="908">
        <v>0</v>
      </c>
      <c r="O188" s="1260">
        <v>5</v>
      </c>
      <c r="P188" s="1260">
        <v>5</v>
      </c>
      <c r="Q188" s="1261">
        <v>221.39491200467239</v>
      </c>
    </row>
    <row r="189" spans="1:17" ht="12.75" x14ac:dyDescent="0.2">
      <c r="A189" s="876" t="s">
        <v>1306</v>
      </c>
      <c r="B189" s="906" t="s">
        <v>608</v>
      </c>
      <c r="C189" s="906">
        <v>2093.1181298286715</v>
      </c>
      <c r="D189" s="906">
        <v>2093.1181298286715</v>
      </c>
      <c r="E189" s="906">
        <v>2093.1181298286715</v>
      </c>
      <c r="F189" s="907">
        <v>0</v>
      </c>
      <c r="G189" s="908">
        <v>0</v>
      </c>
      <c r="H189" s="908" t="s">
        <v>608</v>
      </c>
      <c r="I189" s="908">
        <v>244</v>
      </c>
      <c r="J189" s="908">
        <v>323</v>
      </c>
      <c r="K189" s="908">
        <v>0</v>
      </c>
      <c r="L189" s="908">
        <v>0</v>
      </c>
      <c r="M189" s="908">
        <v>0</v>
      </c>
      <c r="N189" s="908">
        <v>0</v>
      </c>
      <c r="O189" s="1260">
        <v>5</v>
      </c>
      <c r="P189" s="1260">
        <v>5</v>
      </c>
      <c r="Q189" s="1261">
        <v>341.77574745253725</v>
      </c>
    </row>
    <row r="190" spans="1:17" ht="12.75" x14ac:dyDescent="0.2">
      <c r="A190" s="876" t="s">
        <v>1307</v>
      </c>
      <c r="B190" s="906" t="s">
        <v>608</v>
      </c>
      <c r="C190" s="906">
        <v>1163.7139781930687</v>
      </c>
      <c r="D190" s="906">
        <v>1163.7139781930687</v>
      </c>
      <c r="E190" s="906">
        <v>2437.6142919221675</v>
      </c>
      <c r="F190" s="907">
        <v>0</v>
      </c>
      <c r="G190" s="908">
        <v>0</v>
      </c>
      <c r="H190" s="908" t="s">
        <v>608</v>
      </c>
      <c r="I190" s="908">
        <v>8325</v>
      </c>
      <c r="J190" s="908">
        <v>3846</v>
      </c>
      <c r="K190" s="908">
        <v>51</v>
      </c>
      <c r="L190" s="908">
        <v>51</v>
      </c>
      <c r="M190" s="908">
        <v>13</v>
      </c>
      <c r="N190" s="908">
        <v>0</v>
      </c>
      <c r="O190" s="1260">
        <v>5</v>
      </c>
      <c r="P190" s="1260">
        <v>14</v>
      </c>
      <c r="Q190" s="1261">
        <v>221.39491200467239</v>
      </c>
    </row>
    <row r="191" spans="1:17" ht="12.75" x14ac:dyDescent="0.2">
      <c r="A191" s="876" t="s">
        <v>1309</v>
      </c>
      <c r="B191" s="906" t="s">
        <v>608</v>
      </c>
      <c r="C191" s="906">
        <v>1231.7851733476998</v>
      </c>
      <c r="D191" s="906">
        <v>1231.7851733476998</v>
      </c>
      <c r="E191" s="906">
        <v>2437.6142919221675</v>
      </c>
      <c r="F191" s="907">
        <v>0</v>
      </c>
      <c r="G191" s="908">
        <v>0</v>
      </c>
      <c r="H191" s="908" t="s">
        <v>608</v>
      </c>
      <c r="I191" s="908">
        <v>615</v>
      </c>
      <c r="J191" s="908">
        <v>321</v>
      </c>
      <c r="K191" s="908">
        <v>2</v>
      </c>
      <c r="L191" s="908">
        <v>2</v>
      </c>
      <c r="M191" s="908">
        <v>0</v>
      </c>
      <c r="N191" s="908">
        <v>0</v>
      </c>
      <c r="O191" s="1260">
        <v>5</v>
      </c>
      <c r="P191" s="1260">
        <v>14</v>
      </c>
      <c r="Q191" s="1261">
        <v>341.77574745253725</v>
      </c>
    </row>
    <row r="192" spans="1:17" ht="12.75" x14ac:dyDescent="0.2">
      <c r="A192" s="876" t="s">
        <v>1310</v>
      </c>
      <c r="B192" s="906" t="s">
        <v>608</v>
      </c>
      <c r="C192" s="906">
        <v>1372.1918821187812</v>
      </c>
      <c r="D192" s="906">
        <v>1372.1918821187812</v>
      </c>
      <c r="E192" s="906">
        <v>746.36441526604085</v>
      </c>
      <c r="F192" s="907">
        <v>0</v>
      </c>
      <c r="G192" s="908">
        <v>0</v>
      </c>
      <c r="H192" s="908" t="s">
        <v>608</v>
      </c>
      <c r="I192" s="908">
        <v>229</v>
      </c>
      <c r="J192" s="908">
        <v>119</v>
      </c>
      <c r="K192" s="908">
        <v>2580</v>
      </c>
      <c r="L192" s="908">
        <v>2580</v>
      </c>
      <c r="M192" s="908">
        <v>1498</v>
      </c>
      <c r="N192" s="908">
        <v>0</v>
      </c>
      <c r="O192" s="1260">
        <v>5</v>
      </c>
      <c r="P192" s="1260">
        <v>5</v>
      </c>
      <c r="Q192" s="1261">
        <v>221.39491200467239</v>
      </c>
    </row>
    <row r="193" spans="1:17" ht="12.75" x14ac:dyDescent="0.2">
      <c r="A193" s="876" t="s">
        <v>1311</v>
      </c>
      <c r="B193" s="906">
        <v>94.09906080044631</v>
      </c>
      <c r="C193" s="906">
        <v>590.12849529647042</v>
      </c>
      <c r="D193" s="906">
        <v>590.12849529647042</v>
      </c>
      <c r="E193" s="906">
        <v>590.12849529647042</v>
      </c>
      <c r="F193" s="907">
        <v>0</v>
      </c>
      <c r="G193" s="908">
        <v>0</v>
      </c>
      <c r="H193" s="908">
        <v>11489</v>
      </c>
      <c r="I193" s="908">
        <v>326</v>
      </c>
      <c r="J193" s="908">
        <v>83</v>
      </c>
      <c r="K193" s="908">
        <v>7824</v>
      </c>
      <c r="L193" s="908">
        <v>7824</v>
      </c>
      <c r="M193" s="908">
        <v>5165</v>
      </c>
      <c r="N193" s="908">
        <v>0</v>
      </c>
      <c r="O193" s="1260">
        <v>5</v>
      </c>
      <c r="P193" s="1260">
        <v>5</v>
      </c>
      <c r="Q193" s="1261">
        <v>221.39491200467239</v>
      </c>
    </row>
    <row r="194" spans="1:17" ht="12.75" x14ac:dyDescent="0.2">
      <c r="A194" s="876" t="s">
        <v>1312</v>
      </c>
      <c r="B194" s="906">
        <v>95.289809778918652</v>
      </c>
      <c r="C194" s="906">
        <v>728.63118133234775</v>
      </c>
      <c r="D194" s="906">
        <v>728.63118133234775</v>
      </c>
      <c r="E194" s="906">
        <v>728.63118133234775</v>
      </c>
      <c r="F194" s="907">
        <v>0</v>
      </c>
      <c r="G194" s="908">
        <v>0</v>
      </c>
      <c r="H194" s="908">
        <v>5860</v>
      </c>
      <c r="I194" s="908">
        <v>1161</v>
      </c>
      <c r="J194" s="908">
        <v>52</v>
      </c>
      <c r="K194" s="908">
        <v>174</v>
      </c>
      <c r="L194" s="908">
        <v>174</v>
      </c>
      <c r="M194" s="908">
        <v>0</v>
      </c>
      <c r="N194" s="908">
        <v>0</v>
      </c>
      <c r="O194" s="1260">
        <v>5</v>
      </c>
      <c r="P194" s="1260">
        <v>5</v>
      </c>
      <c r="Q194" s="1261">
        <v>341.77574745253725</v>
      </c>
    </row>
    <row r="195" spans="1:17" ht="12.75" x14ac:dyDescent="0.2">
      <c r="A195" s="876" t="s">
        <v>1313</v>
      </c>
      <c r="B195" s="906" t="s">
        <v>608</v>
      </c>
      <c r="C195" s="906">
        <v>1203.3972318517606</v>
      </c>
      <c r="D195" s="906">
        <v>1203.3972318517606</v>
      </c>
      <c r="E195" s="906">
        <v>1546.678185009918</v>
      </c>
      <c r="F195" s="907">
        <v>0</v>
      </c>
      <c r="G195" s="908">
        <v>0</v>
      </c>
      <c r="H195" s="908" t="s">
        <v>608</v>
      </c>
      <c r="I195" s="908">
        <v>1827</v>
      </c>
      <c r="J195" s="908">
        <v>1353</v>
      </c>
      <c r="K195" s="908">
        <v>21</v>
      </c>
      <c r="L195" s="908">
        <v>21</v>
      </c>
      <c r="M195" s="908">
        <v>2</v>
      </c>
      <c r="N195" s="908">
        <v>0</v>
      </c>
      <c r="O195" s="1260">
        <v>5</v>
      </c>
      <c r="P195" s="1260">
        <v>16</v>
      </c>
      <c r="Q195" s="1261">
        <v>221.39491200467239</v>
      </c>
    </row>
    <row r="196" spans="1:17" ht="12.75" x14ac:dyDescent="0.2">
      <c r="A196" s="876" t="s">
        <v>1314</v>
      </c>
      <c r="B196" s="906" t="s">
        <v>608</v>
      </c>
      <c r="C196" s="906">
        <v>777.01700926366721</v>
      </c>
      <c r="D196" s="906">
        <v>777.01700926366721</v>
      </c>
      <c r="E196" s="906">
        <v>688.93401648347901</v>
      </c>
      <c r="F196" s="907">
        <v>0</v>
      </c>
      <c r="G196" s="908">
        <v>0</v>
      </c>
      <c r="H196" s="908" t="s">
        <v>608</v>
      </c>
      <c r="I196" s="908">
        <v>2266</v>
      </c>
      <c r="J196" s="908">
        <v>248</v>
      </c>
      <c r="K196" s="908">
        <v>13</v>
      </c>
      <c r="L196" s="908">
        <v>13</v>
      </c>
      <c r="M196" s="908">
        <v>11</v>
      </c>
      <c r="N196" s="908">
        <v>0</v>
      </c>
      <c r="O196" s="1260">
        <v>5</v>
      </c>
      <c r="P196" s="1260">
        <v>5</v>
      </c>
      <c r="Q196" s="1261">
        <v>221.39491200467239</v>
      </c>
    </row>
    <row r="197" spans="1:17" ht="12.75" x14ac:dyDescent="0.2">
      <c r="A197" s="876" t="s">
        <v>1315</v>
      </c>
      <c r="B197" s="906">
        <v>163.63432682500866</v>
      </c>
      <c r="C197" s="906">
        <v>510.51726911845969</v>
      </c>
      <c r="D197" s="906">
        <v>510.51726911845969</v>
      </c>
      <c r="E197" s="906">
        <v>646.16754379661199</v>
      </c>
      <c r="F197" s="907">
        <v>0</v>
      </c>
      <c r="G197" s="908">
        <v>0</v>
      </c>
      <c r="H197" s="908">
        <v>2548</v>
      </c>
      <c r="I197" s="908">
        <v>12354</v>
      </c>
      <c r="J197" s="908">
        <v>286</v>
      </c>
      <c r="K197" s="908">
        <v>25</v>
      </c>
      <c r="L197" s="908">
        <v>25</v>
      </c>
      <c r="M197" s="908">
        <v>20</v>
      </c>
      <c r="N197" s="908">
        <v>0</v>
      </c>
      <c r="O197" s="1260">
        <v>5</v>
      </c>
      <c r="P197" s="1260">
        <v>5</v>
      </c>
      <c r="Q197" s="1261">
        <v>221.39491200467239</v>
      </c>
    </row>
    <row r="198" spans="1:17" ht="12.75" x14ac:dyDescent="0.2">
      <c r="A198" s="876" t="s">
        <v>1316</v>
      </c>
      <c r="B198" s="906" t="s">
        <v>608</v>
      </c>
      <c r="C198" s="906">
        <v>1557.8842780123739</v>
      </c>
      <c r="D198" s="906">
        <v>1557.8842780123739</v>
      </c>
      <c r="E198" s="906">
        <v>3078.9694358936013</v>
      </c>
      <c r="F198" s="907">
        <v>0</v>
      </c>
      <c r="G198" s="908">
        <v>0</v>
      </c>
      <c r="H198" s="908" t="s">
        <v>608</v>
      </c>
      <c r="I198" s="908">
        <v>1006</v>
      </c>
      <c r="J198" s="908">
        <v>569</v>
      </c>
      <c r="K198" s="908">
        <v>33</v>
      </c>
      <c r="L198" s="908">
        <v>33</v>
      </c>
      <c r="M198" s="908">
        <v>7</v>
      </c>
      <c r="N198" s="908">
        <v>0</v>
      </c>
      <c r="O198" s="1260">
        <v>5</v>
      </c>
      <c r="P198" s="1260">
        <v>16</v>
      </c>
      <c r="Q198" s="1261">
        <v>221.39491200467239</v>
      </c>
    </row>
    <row r="199" spans="1:17" ht="12.75" x14ac:dyDescent="0.2">
      <c r="A199" s="876" t="s">
        <v>1317</v>
      </c>
      <c r="B199" s="906" t="s">
        <v>608</v>
      </c>
      <c r="C199" s="906">
        <v>1519.1404155180958</v>
      </c>
      <c r="D199" s="906">
        <v>1519.1404155180958</v>
      </c>
      <c r="E199" s="906">
        <v>3078.9694358936013</v>
      </c>
      <c r="F199" s="907">
        <v>0</v>
      </c>
      <c r="G199" s="908">
        <v>0</v>
      </c>
      <c r="H199" s="908" t="s">
        <v>608</v>
      </c>
      <c r="I199" s="908">
        <v>1327</v>
      </c>
      <c r="J199" s="908">
        <v>806</v>
      </c>
      <c r="K199" s="908">
        <v>34</v>
      </c>
      <c r="L199" s="908">
        <v>34</v>
      </c>
      <c r="M199" s="908">
        <v>7</v>
      </c>
      <c r="N199" s="908">
        <v>0</v>
      </c>
      <c r="O199" s="1260">
        <v>5</v>
      </c>
      <c r="P199" s="1260">
        <v>16</v>
      </c>
      <c r="Q199" s="1261">
        <v>221.39491200467239</v>
      </c>
    </row>
    <row r="200" spans="1:17" ht="12.75" x14ac:dyDescent="0.2">
      <c r="A200" s="876" t="s">
        <v>1318</v>
      </c>
      <c r="B200" s="906" t="s">
        <v>608</v>
      </c>
      <c r="C200" s="906">
        <v>1396.016652853041</v>
      </c>
      <c r="D200" s="906">
        <v>1396.016652853041</v>
      </c>
      <c r="E200" s="906">
        <v>1079.6290243790172</v>
      </c>
      <c r="F200" s="907">
        <v>0</v>
      </c>
      <c r="G200" s="908">
        <v>0</v>
      </c>
      <c r="H200" s="908" t="s">
        <v>608</v>
      </c>
      <c r="I200" s="908">
        <v>3014</v>
      </c>
      <c r="J200" s="908">
        <v>1997</v>
      </c>
      <c r="K200" s="908">
        <v>37</v>
      </c>
      <c r="L200" s="908">
        <v>37</v>
      </c>
      <c r="M200" s="908">
        <v>15</v>
      </c>
      <c r="N200" s="908">
        <v>0</v>
      </c>
      <c r="O200" s="1260">
        <v>5</v>
      </c>
      <c r="P200" s="1260">
        <v>9</v>
      </c>
      <c r="Q200" s="1261">
        <v>221.39491200467239</v>
      </c>
    </row>
    <row r="201" spans="1:17" ht="12.75" x14ac:dyDescent="0.2">
      <c r="A201" s="876" t="s">
        <v>1319</v>
      </c>
      <c r="B201" s="906" t="s">
        <v>608</v>
      </c>
      <c r="C201" s="906">
        <v>1079.6290243790172</v>
      </c>
      <c r="D201" s="906">
        <v>1079.6290243790172</v>
      </c>
      <c r="E201" s="906">
        <v>1079.6290243790172</v>
      </c>
      <c r="F201" s="907">
        <v>0</v>
      </c>
      <c r="G201" s="908">
        <v>0</v>
      </c>
      <c r="H201" s="908" t="s">
        <v>608</v>
      </c>
      <c r="I201" s="908">
        <v>1276</v>
      </c>
      <c r="J201" s="908">
        <v>351</v>
      </c>
      <c r="K201" s="908">
        <v>117</v>
      </c>
      <c r="L201" s="908">
        <v>117</v>
      </c>
      <c r="M201" s="908">
        <v>31</v>
      </c>
      <c r="N201" s="908">
        <v>0</v>
      </c>
      <c r="O201" s="1260">
        <v>5</v>
      </c>
      <c r="P201" s="1260">
        <v>9</v>
      </c>
      <c r="Q201" s="1261">
        <v>221.39491200467239</v>
      </c>
    </row>
    <row r="202" spans="1:17" ht="12.75" x14ac:dyDescent="0.2">
      <c r="A202" s="876" t="s">
        <v>1320</v>
      </c>
      <c r="B202" s="906">
        <v>109.58833075902079</v>
      </c>
      <c r="C202" s="906">
        <v>803.5320054020292</v>
      </c>
      <c r="D202" s="906">
        <v>803.5320054020292</v>
      </c>
      <c r="E202" s="906">
        <v>836.40212125899791</v>
      </c>
      <c r="F202" s="907">
        <v>0</v>
      </c>
      <c r="G202" s="908">
        <v>0</v>
      </c>
      <c r="H202" s="908">
        <v>13390</v>
      </c>
      <c r="I202" s="908">
        <v>1774</v>
      </c>
      <c r="J202" s="908">
        <v>421</v>
      </c>
      <c r="K202" s="908">
        <v>609</v>
      </c>
      <c r="L202" s="908">
        <v>609</v>
      </c>
      <c r="M202" s="908">
        <v>599</v>
      </c>
      <c r="N202" s="908">
        <v>0</v>
      </c>
      <c r="O202" s="1260">
        <v>5</v>
      </c>
      <c r="P202" s="1260">
        <v>5</v>
      </c>
      <c r="Q202" s="1261">
        <v>221.39491200467239</v>
      </c>
    </row>
    <row r="203" spans="1:17" ht="12.75" x14ac:dyDescent="0.2">
      <c r="A203" s="876" t="s">
        <v>1321</v>
      </c>
      <c r="B203" s="906">
        <v>90.102313003657102</v>
      </c>
      <c r="C203" s="906">
        <v>806.9336896714193</v>
      </c>
      <c r="D203" s="906">
        <v>806.9336896714193</v>
      </c>
      <c r="E203" s="906">
        <v>872.02556844937772</v>
      </c>
      <c r="F203" s="907">
        <v>0</v>
      </c>
      <c r="G203" s="908">
        <v>0</v>
      </c>
      <c r="H203" s="908">
        <v>1502</v>
      </c>
      <c r="I203" s="908">
        <v>579</v>
      </c>
      <c r="J203" s="908">
        <v>121</v>
      </c>
      <c r="K203" s="908">
        <v>320</v>
      </c>
      <c r="L203" s="908">
        <v>320</v>
      </c>
      <c r="M203" s="908">
        <v>0</v>
      </c>
      <c r="N203" s="908">
        <v>0</v>
      </c>
      <c r="O203" s="1260">
        <v>5</v>
      </c>
      <c r="P203" s="1260">
        <v>5</v>
      </c>
      <c r="Q203" s="1261">
        <v>341.77574745253725</v>
      </c>
    </row>
    <row r="204" spans="1:17" ht="12.75" x14ac:dyDescent="0.2">
      <c r="A204" s="876" t="s">
        <v>1322</v>
      </c>
      <c r="B204" s="906">
        <v>97.488039607083024</v>
      </c>
      <c r="C204" s="906">
        <v>654.6399990031058</v>
      </c>
      <c r="D204" s="906">
        <v>654.6399990031058</v>
      </c>
      <c r="E204" s="906">
        <v>654.6399990031058</v>
      </c>
      <c r="F204" s="907">
        <v>0</v>
      </c>
      <c r="G204" s="908">
        <v>0</v>
      </c>
      <c r="H204" s="908">
        <v>1124</v>
      </c>
      <c r="I204" s="908">
        <v>1070</v>
      </c>
      <c r="J204" s="908">
        <v>131</v>
      </c>
      <c r="K204" s="908">
        <v>38</v>
      </c>
      <c r="L204" s="908">
        <v>38</v>
      </c>
      <c r="M204" s="908">
        <v>38</v>
      </c>
      <c r="N204" s="908">
        <v>0</v>
      </c>
      <c r="O204" s="1260">
        <v>5</v>
      </c>
      <c r="P204" s="1260">
        <v>5</v>
      </c>
      <c r="Q204" s="1261">
        <v>221.39491200467239</v>
      </c>
    </row>
    <row r="205" spans="1:17" ht="12.75" x14ac:dyDescent="0.2">
      <c r="A205" s="876" t="s">
        <v>1323</v>
      </c>
      <c r="B205" s="906">
        <v>85.975945362412574</v>
      </c>
      <c r="C205" s="906">
        <v>672.76258652901265</v>
      </c>
      <c r="D205" s="906">
        <v>672.76258652901265</v>
      </c>
      <c r="E205" s="906">
        <v>654.6399990031058</v>
      </c>
      <c r="F205" s="907">
        <v>0</v>
      </c>
      <c r="G205" s="908">
        <v>0</v>
      </c>
      <c r="H205" s="908">
        <v>902</v>
      </c>
      <c r="I205" s="908">
        <v>876</v>
      </c>
      <c r="J205" s="908">
        <v>84</v>
      </c>
      <c r="K205" s="908">
        <v>827</v>
      </c>
      <c r="L205" s="908">
        <v>827</v>
      </c>
      <c r="M205" s="908">
        <v>0</v>
      </c>
      <c r="N205" s="908">
        <v>0</v>
      </c>
      <c r="O205" s="1260">
        <v>5</v>
      </c>
      <c r="P205" s="1260">
        <v>5</v>
      </c>
      <c r="Q205" s="1261">
        <v>341.77574745253725</v>
      </c>
    </row>
    <row r="206" spans="1:17" ht="12.75" x14ac:dyDescent="0.2">
      <c r="A206" s="876" t="s">
        <v>1324</v>
      </c>
      <c r="B206" s="906" t="s">
        <v>608</v>
      </c>
      <c r="C206" s="906">
        <v>2189.0153471189565</v>
      </c>
      <c r="D206" s="906">
        <v>2189.0153471189565</v>
      </c>
      <c r="E206" s="906">
        <v>3918.7891012270247</v>
      </c>
      <c r="F206" s="907">
        <v>0</v>
      </c>
      <c r="G206" s="908">
        <v>0</v>
      </c>
      <c r="H206" s="908" t="s">
        <v>608</v>
      </c>
      <c r="I206" s="908">
        <v>231</v>
      </c>
      <c r="J206" s="908">
        <v>312</v>
      </c>
      <c r="K206" s="908">
        <v>48</v>
      </c>
      <c r="L206" s="908">
        <v>48</v>
      </c>
      <c r="M206" s="908">
        <v>1</v>
      </c>
      <c r="N206" s="908">
        <v>0</v>
      </c>
      <c r="O206" s="1260">
        <v>5</v>
      </c>
      <c r="P206" s="1260">
        <v>18</v>
      </c>
      <c r="Q206" s="1261">
        <v>221.39491200467239</v>
      </c>
    </row>
    <row r="207" spans="1:17" ht="12.75" x14ac:dyDescent="0.2">
      <c r="A207" s="876" t="s">
        <v>1325</v>
      </c>
      <c r="B207" s="906" t="s">
        <v>608</v>
      </c>
      <c r="C207" s="906">
        <v>1588.4295951892132</v>
      </c>
      <c r="D207" s="906">
        <v>1588.4295951892132</v>
      </c>
      <c r="E207" s="906">
        <v>3918.7891012270247</v>
      </c>
      <c r="F207" s="907">
        <v>0</v>
      </c>
      <c r="G207" s="908">
        <v>0</v>
      </c>
      <c r="H207" s="908" t="s">
        <v>608</v>
      </c>
      <c r="I207" s="908">
        <v>674</v>
      </c>
      <c r="J207" s="908">
        <v>558</v>
      </c>
      <c r="K207" s="908">
        <v>26</v>
      </c>
      <c r="L207" s="908">
        <v>26</v>
      </c>
      <c r="M207" s="908">
        <v>0</v>
      </c>
      <c r="N207" s="908">
        <v>0</v>
      </c>
      <c r="O207" s="1260">
        <v>5</v>
      </c>
      <c r="P207" s="1260">
        <v>18</v>
      </c>
      <c r="Q207" s="1261">
        <v>221.39491200467239</v>
      </c>
    </row>
    <row r="208" spans="1:17" ht="12.75" x14ac:dyDescent="0.2">
      <c r="A208" s="876" t="s">
        <v>1326</v>
      </c>
      <c r="B208" s="906" t="s">
        <v>608</v>
      </c>
      <c r="C208" s="906">
        <v>1435.0376664252369</v>
      </c>
      <c r="D208" s="906">
        <v>1435.0376664252369</v>
      </c>
      <c r="E208" s="906">
        <v>3918.7891012270247</v>
      </c>
      <c r="F208" s="907">
        <v>0</v>
      </c>
      <c r="G208" s="908">
        <v>0</v>
      </c>
      <c r="H208" s="908" t="s">
        <v>608</v>
      </c>
      <c r="I208" s="908">
        <v>3652</v>
      </c>
      <c r="J208" s="908">
        <v>2971</v>
      </c>
      <c r="K208" s="908">
        <v>166</v>
      </c>
      <c r="L208" s="908">
        <v>166</v>
      </c>
      <c r="M208" s="908">
        <v>17</v>
      </c>
      <c r="N208" s="908">
        <v>0</v>
      </c>
      <c r="O208" s="1260">
        <v>5</v>
      </c>
      <c r="P208" s="1260">
        <v>18</v>
      </c>
      <c r="Q208" s="1261">
        <v>221.39491200467239</v>
      </c>
    </row>
    <row r="209" spans="1:17" ht="12.75" x14ac:dyDescent="0.2">
      <c r="A209" s="876" t="s">
        <v>1327</v>
      </c>
      <c r="B209" s="906">
        <v>129.71736304781618</v>
      </c>
      <c r="C209" s="906">
        <v>1184.4581222880029</v>
      </c>
      <c r="D209" s="906">
        <v>1184.4581222880029</v>
      </c>
      <c r="E209" s="906">
        <v>2628.356108852131</v>
      </c>
      <c r="F209" s="907">
        <v>0</v>
      </c>
      <c r="G209" s="908">
        <v>0</v>
      </c>
      <c r="H209" s="908">
        <v>10262</v>
      </c>
      <c r="I209" s="908">
        <v>1117</v>
      </c>
      <c r="J209" s="908">
        <v>668</v>
      </c>
      <c r="K209" s="908">
        <v>195</v>
      </c>
      <c r="L209" s="908">
        <v>195</v>
      </c>
      <c r="M209" s="908">
        <v>51</v>
      </c>
      <c r="N209" s="908">
        <v>0</v>
      </c>
      <c r="O209" s="1260">
        <v>5</v>
      </c>
      <c r="P209" s="1260">
        <v>19</v>
      </c>
      <c r="Q209" s="1261">
        <v>221.39491200467239</v>
      </c>
    </row>
    <row r="210" spans="1:17" ht="12.75" x14ac:dyDescent="0.2">
      <c r="A210" s="876" t="s">
        <v>1328</v>
      </c>
      <c r="B210" s="906" t="s">
        <v>608</v>
      </c>
      <c r="C210" s="906">
        <v>2661.8228216610041</v>
      </c>
      <c r="D210" s="906">
        <v>2661.8228216610041</v>
      </c>
      <c r="E210" s="906">
        <v>3670.2965183568617</v>
      </c>
      <c r="F210" s="907">
        <v>0</v>
      </c>
      <c r="G210" s="908">
        <v>0</v>
      </c>
      <c r="H210" s="908" t="s">
        <v>608</v>
      </c>
      <c r="I210" s="908">
        <v>642</v>
      </c>
      <c r="J210" s="908">
        <v>1481</v>
      </c>
      <c r="K210" s="908">
        <v>32</v>
      </c>
      <c r="L210" s="908">
        <v>32</v>
      </c>
      <c r="M210" s="908">
        <v>6</v>
      </c>
      <c r="N210" s="908">
        <v>0</v>
      </c>
      <c r="O210" s="1260">
        <v>5</v>
      </c>
      <c r="P210" s="1260">
        <v>37</v>
      </c>
      <c r="Q210" s="1261">
        <v>221.39491200467239</v>
      </c>
    </row>
    <row r="211" spans="1:17" ht="12.75" x14ac:dyDescent="0.2">
      <c r="A211" s="876" t="s">
        <v>1329</v>
      </c>
      <c r="B211" s="906" t="s">
        <v>608</v>
      </c>
      <c r="C211" s="906">
        <v>2734.535195449866</v>
      </c>
      <c r="D211" s="906">
        <v>2734.535195449866</v>
      </c>
      <c r="E211" s="906">
        <v>4225.4206100981883</v>
      </c>
      <c r="F211" s="907">
        <v>0</v>
      </c>
      <c r="G211" s="908">
        <v>0</v>
      </c>
      <c r="H211" s="908" t="s">
        <v>608</v>
      </c>
      <c r="I211" s="908">
        <v>227</v>
      </c>
      <c r="J211" s="908">
        <v>435</v>
      </c>
      <c r="K211" s="908">
        <v>13</v>
      </c>
      <c r="L211" s="908">
        <v>13</v>
      </c>
      <c r="M211" s="908">
        <v>0</v>
      </c>
      <c r="N211" s="908">
        <v>0</v>
      </c>
      <c r="O211" s="1260">
        <v>5</v>
      </c>
      <c r="P211" s="1260">
        <v>17</v>
      </c>
      <c r="Q211" s="1261">
        <v>341.77574745253725</v>
      </c>
    </row>
    <row r="212" spans="1:17" ht="12.75" x14ac:dyDescent="0.2">
      <c r="A212" s="876" t="s">
        <v>1330</v>
      </c>
      <c r="B212" s="906" t="s">
        <v>608</v>
      </c>
      <c r="C212" s="906">
        <v>2249.0245075605517</v>
      </c>
      <c r="D212" s="906">
        <v>2249.0245075605517</v>
      </c>
      <c r="E212" s="906">
        <v>4276.5921832767499</v>
      </c>
      <c r="F212" s="907">
        <v>0</v>
      </c>
      <c r="G212" s="908">
        <v>0</v>
      </c>
      <c r="H212" s="908" t="s">
        <v>608</v>
      </c>
      <c r="I212" s="908">
        <v>331</v>
      </c>
      <c r="J212" s="908">
        <v>498</v>
      </c>
      <c r="K212" s="908">
        <v>121</v>
      </c>
      <c r="L212" s="908">
        <v>121</v>
      </c>
      <c r="M212" s="908">
        <v>5</v>
      </c>
      <c r="N212" s="908">
        <v>0</v>
      </c>
      <c r="O212" s="1260">
        <v>5</v>
      </c>
      <c r="P212" s="1260">
        <v>26</v>
      </c>
      <c r="Q212" s="1261">
        <v>221.39491200467239</v>
      </c>
    </row>
    <row r="213" spans="1:17" ht="12.75" x14ac:dyDescent="0.2">
      <c r="A213" s="876" t="s">
        <v>1331</v>
      </c>
      <c r="B213" s="906" t="s">
        <v>608</v>
      </c>
      <c r="C213" s="906">
        <v>1718.7332614458255</v>
      </c>
      <c r="D213" s="906">
        <v>1718.7332614458255</v>
      </c>
      <c r="E213" s="906">
        <v>2219.6271536626627</v>
      </c>
      <c r="F213" s="907">
        <v>0</v>
      </c>
      <c r="G213" s="908">
        <v>0</v>
      </c>
      <c r="H213" s="908" t="s">
        <v>608</v>
      </c>
      <c r="I213" s="908">
        <v>2508</v>
      </c>
      <c r="J213" s="908">
        <v>1946</v>
      </c>
      <c r="K213" s="908">
        <v>13</v>
      </c>
      <c r="L213" s="908">
        <v>13</v>
      </c>
      <c r="M213" s="908">
        <v>3</v>
      </c>
      <c r="N213" s="908">
        <v>0</v>
      </c>
      <c r="O213" s="1260">
        <v>5</v>
      </c>
      <c r="P213" s="1260">
        <v>13</v>
      </c>
      <c r="Q213" s="1261">
        <v>221.39491200467239</v>
      </c>
    </row>
    <row r="214" spans="1:17" ht="12.75" x14ac:dyDescent="0.2">
      <c r="A214" s="876" t="s">
        <v>1333</v>
      </c>
      <c r="B214" s="906" t="s">
        <v>608</v>
      </c>
      <c r="C214" s="906">
        <v>1718.7332614458255</v>
      </c>
      <c r="D214" s="906">
        <v>1718.7332614458255</v>
      </c>
      <c r="E214" s="906">
        <v>2219.6271536626627</v>
      </c>
      <c r="F214" s="907">
        <v>0</v>
      </c>
      <c r="G214" s="908">
        <v>0</v>
      </c>
      <c r="H214" s="908" t="s">
        <v>608</v>
      </c>
      <c r="I214" s="908">
        <v>1311</v>
      </c>
      <c r="J214" s="908">
        <v>836</v>
      </c>
      <c r="K214" s="908">
        <v>5</v>
      </c>
      <c r="L214" s="908">
        <v>5</v>
      </c>
      <c r="M214" s="908">
        <v>0</v>
      </c>
      <c r="N214" s="908">
        <v>0</v>
      </c>
      <c r="O214" s="1260">
        <v>5</v>
      </c>
      <c r="P214" s="1260">
        <v>13</v>
      </c>
      <c r="Q214" s="1261">
        <v>341.77574745253725</v>
      </c>
    </row>
    <row r="215" spans="1:17" ht="12.75" x14ac:dyDescent="0.2">
      <c r="A215" s="876" t="s">
        <v>1334</v>
      </c>
      <c r="B215" s="906" t="s">
        <v>608</v>
      </c>
      <c r="C215" s="906">
        <v>1550.611511355449</v>
      </c>
      <c r="D215" s="906">
        <v>1550.611511355449</v>
      </c>
      <c r="E215" s="906">
        <v>1233.597390447193</v>
      </c>
      <c r="F215" s="907">
        <v>0</v>
      </c>
      <c r="G215" s="908">
        <v>0</v>
      </c>
      <c r="H215" s="908" t="s">
        <v>608</v>
      </c>
      <c r="I215" s="908">
        <v>1294</v>
      </c>
      <c r="J215" s="908">
        <v>337</v>
      </c>
      <c r="K215" s="908">
        <v>3</v>
      </c>
      <c r="L215" s="908">
        <v>3</v>
      </c>
      <c r="M215" s="908">
        <v>1</v>
      </c>
      <c r="N215" s="908">
        <v>0</v>
      </c>
      <c r="O215" s="1260">
        <v>5</v>
      </c>
      <c r="P215" s="1260">
        <v>5</v>
      </c>
      <c r="Q215" s="1261">
        <v>221.39491200467239</v>
      </c>
    </row>
    <row r="216" spans="1:17" ht="12.75" x14ac:dyDescent="0.2">
      <c r="A216" s="876" t="s">
        <v>1335</v>
      </c>
      <c r="B216" s="906">
        <v>120.77640901552509</v>
      </c>
      <c r="C216" s="906">
        <v>575.29175338200002</v>
      </c>
      <c r="D216" s="906">
        <v>575.29175338200002</v>
      </c>
      <c r="E216" s="906">
        <v>635.60247782981185</v>
      </c>
      <c r="F216" s="907">
        <v>0</v>
      </c>
      <c r="G216" s="908">
        <v>0</v>
      </c>
      <c r="H216" s="908">
        <v>3267</v>
      </c>
      <c r="I216" s="908">
        <v>12240</v>
      </c>
      <c r="J216" s="908">
        <v>294</v>
      </c>
      <c r="K216" s="908">
        <v>36</v>
      </c>
      <c r="L216" s="908">
        <v>36</v>
      </c>
      <c r="M216" s="908">
        <v>33</v>
      </c>
      <c r="N216" s="908">
        <v>0</v>
      </c>
      <c r="O216" s="1260">
        <v>5</v>
      </c>
      <c r="P216" s="1260">
        <v>5</v>
      </c>
      <c r="Q216" s="1261">
        <v>221.39491200467239</v>
      </c>
    </row>
    <row r="217" spans="1:17" ht="12.75" x14ac:dyDescent="0.2">
      <c r="A217" s="876" t="s">
        <v>1336</v>
      </c>
      <c r="B217" s="906">
        <v>90.984354932174995</v>
      </c>
      <c r="C217" s="906">
        <v>821.15609129945346</v>
      </c>
      <c r="D217" s="906">
        <v>821.15609129945346</v>
      </c>
      <c r="E217" s="906">
        <v>877.19224471332757</v>
      </c>
      <c r="F217" s="907">
        <v>0</v>
      </c>
      <c r="G217" s="908">
        <v>0</v>
      </c>
      <c r="H217" s="908">
        <v>225</v>
      </c>
      <c r="I217" s="908">
        <v>930</v>
      </c>
      <c r="J217" s="908">
        <v>55</v>
      </c>
      <c r="K217" s="908">
        <v>7</v>
      </c>
      <c r="L217" s="908">
        <v>7</v>
      </c>
      <c r="M217" s="908">
        <v>0</v>
      </c>
      <c r="N217" s="908">
        <v>0</v>
      </c>
      <c r="O217" s="1260">
        <v>5</v>
      </c>
      <c r="P217" s="1260">
        <v>5</v>
      </c>
      <c r="Q217" s="1261">
        <v>341.77574745253725</v>
      </c>
    </row>
    <row r="218" spans="1:17" ht="12.75" x14ac:dyDescent="0.2">
      <c r="A218" s="876" t="s">
        <v>1337</v>
      </c>
      <c r="B218" s="906">
        <v>102.2644263992751</v>
      </c>
      <c r="C218" s="906">
        <v>646.53900442735244</v>
      </c>
      <c r="D218" s="906">
        <v>646.53900442735244</v>
      </c>
      <c r="E218" s="906">
        <v>806.56884609136864</v>
      </c>
      <c r="F218" s="907">
        <v>0</v>
      </c>
      <c r="G218" s="908">
        <v>0</v>
      </c>
      <c r="H218" s="908">
        <v>735</v>
      </c>
      <c r="I218" s="908">
        <v>5220</v>
      </c>
      <c r="J218" s="908">
        <v>250</v>
      </c>
      <c r="K218" s="908">
        <v>11</v>
      </c>
      <c r="L218" s="908">
        <v>11</v>
      </c>
      <c r="M218" s="908">
        <v>10</v>
      </c>
      <c r="N218" s="908">
        <v>0</v>
      </c>
      <c r="O218" s="1260">
        <v>5</v>
      </c>
      <c r="P218" s="1260">
        <v>5</v>
      </c>
      <c r="Q218" s="1261">
        <v>221.39491200467239</v>
      </c>
    </row>
    <row r="219" spans="1:17" ht="12.75" x14ac:dyDescent="0.2">
      <c r="A219" s="876" t="s">
        <v>1338</v>
      </c>
      <c r="B219" s="906">
        <v>99.591514923059023</v>
      </c>
      <c r="C219" s="906">
        <v>680.01470961384587</v>
      </c>
      <c r="D219" s="906">
        <v>680.01470961384587</v>
      </c>
      <c r="E219" s="906">
        <v>872.43169422959727</v>
      </c>
      <c r="F219" s="907">
        <v>0</v>
      </c>
      <c r="G219" s="908">
        <v>0</v>
      </c>
      <c r="H219" s="908">
        <v>42</v>
      </c>
      <c r="I219" s="908">
        <v>15149</v>
      </c>
      <c r="J219" s="908">
        <v>450</v>
      </c>
      <c r="K219" s="908">
        <v>20</v>
      </c>
      <c r="L219" s="908">
        <v>20</v>
      </c>
      <c r="M219" s="908">
        <v>0</v>
      </c>
      <c r="N219" s="908">
        <v>0</v>
      </c>
      <c r="O219" s="1260">
        <v>5</v>
      </c>
      <c r="P219" s="1260">
        <v>5</v>
      </c>
      <c r="Q219" s="1261">
        <v>341.77574745253725</v>
      </c>
    </row>
    <row r="220" spans="1:17" ht="12.75" x14ac:dyDescent="0.2">
      <c r="A220" s="876" t="s">
        <v>1339</v>
      </c>
      <c r="B220" s="906" t="s">
        <v>608</v>
      </c>
      <c r="C220" s="906">
        <v>727.76767652842079</v>
      </c>
      <c r="D220" s="906">
        <v>727.76767652842079</v>
      </c>
      <c r="E220" s="906">
        <v>727.76767652842079</v>
      </c>
      <c r="F220" s="907">
        <v>0</v>
      </c>
      <c r="G220" s="908">
        <v>0</v>
      </c>
      <c r="H220" s="908" t="s">
        <v>608</v>
      </c>
      <c r="I220" s="908">
        <v>874</v>
      </c>
      <c r="J220" s="908">
        <v>36</v>
      </c>
      <c r="K220" s="908">
        <v>0</v>
      </c>
      <c r="L220" s="908">
        <v>0</v>
      </c>
      <c r="M220" s="908">
        <v>0</v>
      </c>
      <c r="N220" s="908">
        <v>0</v>
      </c>
      <c r="O220" s="1260">
        <v>5</v>
      </c>
      <c r="P220" s="1260">
        <v>5</v>
      </c>
      <c r="Q220" s="1261">
        <v>341.77574745253725</v>
      </c>
    </row>
    <row r="221" spans="1:17" ht="12.75" x14ac:dyDescent="0.2">
      <c r="A221" s="876" t="s">
        <v>1340</v>
      </c>
      <c r="B221" s="906">
        <v>90.083215347687485</v>
      </c>
      <c r="C221" s="906">
        <v>683.66063199114183</v>
      </c>
      <c r="D221" s="906">
        <v>683.66063199114183</v>
      </c>
      <c r="E221" s="906">
        <v>318.89950487352121</v>
      </c>
      <c r="F221" s="907">
        <v>0</v>
      </c>
      <c r="G221" s="908">
        <v>0</v>
      </c>
      <c r="H221" s="908">
        <v>322335</v>
      </c>
      <c r="I221" s="908">
        <v>660</v>
      </c>
      <c r="J221" s="908">
        <v>28</v>
      </c>
      <c r="K221" s="908">
        <v>216</v>
      </c>
      <c r="L221" s="908">
        <v>216</v>
      </c>
      <c r="M221" s="908">
        <v>212</v>
      </c>
      <c r="N221" s="908">
        <v>0</v>
      </c>
      <c r="O221" s="1260">
        <v>5</v>
      </c>
      <c r="P221" s="1260">
        <v>5</v>
      </c>
      <c r="Q221" s="1261">
        <v>221.39491200467239</v>
      </c>
    </row>
    <row r="222" spans="1:17" ht="12.75" x14ac:dyDescent="0.2">
      <c r="A222" s="876" t="s">
        <v>1341</v>
      </c>
      <c r="B222" s="906">
        <v>90.581267994255739</v>
      </c>
      <c r="C222" s="906">
        <v>631.52762167017431</v>
      </c>
      <c r="D222" s="906">
        <v>631.52762167017431</v>
      </c>
      <c r="E222" s="906">
        <v>517.30894512260988</v>
      </c>
      <c r="F222" s="907">
        <v>0</v>
      </c>
      <c r="G222" s="908">
        <v>0</v>
      </c>
      <c r="H222" s="908">
        <v>39887</v>
      </c>
      <c r="I222" s="908">
        <v>2588</v>
      </c>
      <c r="J222" s="908">
        <v>68</v>
      </c>
      <c r="K222" s="908">
        <v>313</v>
      </c>
      <c r="L222" s="908">
        <v>313</v>
      </c>
      <c r="M222" s="908">
        <v>0</v>
      </c>
      <c r="N222" s="908">
        <v>0</v>
      </c>
      <c r="O222" s="1260">
        <v>5</v>
      </c>
      <c r="P222" s="1260">
        <v>5</v>
      </c>
      <c r="Q222" s="1261">
        <v>341.77574745253725</v>
      </c>
    </row>
    <row r="223" spans="1:17" ht="12.75" x14ac:dyDescent="0.2">
      <c r="A223" s="876" t="s">
        <v>1342</v>
      </c>
      <c r="B223" s="906">
        <v>61.930083396614741</v>
      </c>
      <c r="C223" s="906">
        <v>277.0264804888883</v>
      </c>
      <c r="D223" s="906">
        <v>277.0264804888883</v>
      </c>
      <c r="E223" s="906">
        <v>277.0264804888883</v>
      </c>
      <c r="F223" s="907">
        <v>0</v>
      </c>
      <c r="G223" s="908">
        <v>0</v>
      </c>
      <c r="H223" s="908">
        <v>480160</v>
      </c>
      <c r="I223" s="908">
        <v>8</v>
      </c>
      <c r="J223" s="908">
        <v>0</v>
      </c>
      <c r="K223" s="908">
        <v>0</v>
      </c>
      <c r="L223" s="908">
        <v>0</v>
      </c>
      <c r="M223" s="908">
        <v>0</v>
      </c>
      <c r="N223" s="908">
        <v>0</v>
      </c>
      <c r="O223" s="1260">
        <v>5</v>
      </c>
      <c r="P223" s="1260">
        <v>5</v>
      </c>
      <c r="Q223" s="1261">
        <v>221.39491200467239</v>
      </c>
    </row>
    <row r="224" spans="1:17" ht="12.75" x14ac:dyDescent="0.2">
      <c r="A224" s="876" t="s">
        <v>1343</v>
      </c>
      <c r="B224" s="906">
        <v>64.380406136926396</v>
      </c>
      <c r="C224" s="906">
        <v>277.0264804888883</v>
      </c>
      <c r="D224" s="906">
        <v>277.0264804888883</v>
      </c>
      <c r="E224" s="906">
        <v>277.0264804888883</v>
      </c>
      <c r="F224" s="907">
        <v>0</v>
      </c>
      <c r="G224" s="908">
        <v>0</v>
      </c>
      <c r="H224" s="908">
        <v>144964</v>
      </c>
      <c r="I224" s="908">
        <v>61</v>
      </c>
      <c r="J224" s="908">
        <v>2</v>
      </c>
      <c r="K224" s="908">
        <v>1</v>
      </c>
      <c r="L224" s="908">
        <v>1</v>
      </c>
      <c r="M224" s="908">
        <v>0</v>
      </c>
      <c r="N224" s="908">
        <v>0</v>
      </c>
      <c r="O224" s="1260">
        <v>5</v>
      </c>
      <c r="P224" s="1260">
        <v>5</v>
      </c>
      <c r="Q224" s="1261">
        <v>341.77574745253725</v>
      </c>
    </row>
    <row r="225" spans="1:17" ht="12.75" x14ac:dyDescent="0.2">
      <c r="A225" s="876" t="s">
        <v>1344</v>
      </c>
      <c r="B225" s="906">
        <v>71.979625583031748</v>
      </c>
      <c r="C225" s="906">
        <v>277.0264804888883</v>
      </c>
      <c r="D225" s="906">
        <v>277.0264804888883</v>
      </c>
      <c r="E225" s="906">
        <v>277.0264804888883</v>
      </c>
      <c r="F225" s="907">
        <v>0</v>
      </c>
      <c r="G225" s="908">
        <v>0</v>
      </c>
      <c r="H225" s="908">
        <v>71117</v>
      </c>
      <c r="I225" s="908">
        <v>114</v>
      </c>
      <c r="J225" s="908">
        <v>7</v>
      </c>
      <c r="K225" s="908">
        <v>7</v>
      </c>
      <c r="L225" s="908">
        <v>7</v>
      </c>
      <c r="M225" s="908">
        <v>0</v>
      </c>
      <c r="N225" s="908">
        <v>0</v>
      </c>
      <c r="O225" s="1260">
        <v>5</v>
      </c>
      <c r="P225" s="1260">
        <v>5</v>
      </c>
      <c r="Q225" s="1261">
        <v>341.77574745253725</v>
      </c>
    </row>
    <row r="226" spans="1:17" ht="12.75" x14ac:dyDescent="0.2">
      <c r="A226" s="876" t="s">
        <v>1345</v>
      </c>
      <c r="B226" s="906">
        <v>141.65420915703828</v>
      </c>
      <c r="C226" s="906">
        <v>248.71050490052895</v>
      </c>
      <c r="D226" s="906">
        <v>248.71050490052895</v>
      </c>
      <c r="E226" s="906">
        <v>458.35948106725698</v>
      </c>
      <c r="F226" s="907">
        <v>0</v>
      </c>
      <c r="G226" s="908">
        <v>0</v>
      </c>
      <c r="H226" s="908">
        <v>772</v>
      </c>
      <c r="I226" s="908">
        <v>135</v>
      </c>
      <c r="J226" s="908">
        <v>8</v>
      </c>
      <c r="K226" s="908">
        <v>3</v>
      </c>
      <c r="L226" s="908">
        <v>3</v>
      </c>
      <c r="M226" s="908">
        <v>1</v>
      </c>
      <c r="N226" s="908">
        <v>0</v>
      </c>
      <c r="O226" s="1260">
        <v>5</v>
      </c>
      <c r="P226" s="1260">
        <v>15</v>
      </c>
      <c r="Q226" s="1261">
        <v>221.39491200467239</v>
      </c>
    </row>
    <row r="227" spans="1:17" ht="12.75" x14ac:dyDescent="0.2">
      <c r="A227" s="876" t="s">
        <v>1346</v>
      </c>
      <c r="B227" s="906">
        <v>104.50788819359241</v>
      </c>
      <c r="C227" s="906">
        <v>787.6347080503956</v>
      </c>
      <c r="D227" s="906">
        <v>787.6347080503956</v>
      </c>
      <c r="E227" s="906">
        <v>787.6347080503956</v>
      </c>
      <c r="F227" s="907">
        <v>0</v>
      </c>
      <c r="G227" s="908">
        <v>0</v>
      </c>
      <c r="H227" s="908">
        <v>2134</v>
      </c>
      <c r="I227" s="908">
        <v>536</v>
      </c>
      <c r="J227" s="908">
        <v>65</v>
      </c>
      <c r="K227" s="908">
        <v>141</v>
      </c>
      <c r="L227" s="908">
        <v>141</v>
      </c>
      <c r="M227" s="908">
        <v>0</v>
      </c>
      <c r="N227" s="908">
        <v>0</v>
      </c>
      <c r="O227" s="1260">
        <v>5</v>
      </c>
      <c r="P227" s="1260">
        <v>5</v>
      </c>
      <c r="Q227" s="1261">
        <v>341.77574745253725</v>
      </c>
    </row>
    <row r="228" spans="1:17" ht="12.75" x14ac:dyDescent="0.2">
      <c r="A228" s="876" t="s">
        <v>1347</v>
      </c>
      <c r="B228" s="906">
        <v>102.15059028318258</v>
      </c>
      <c r="C228" s="906">
        <v>2094.2903378894316</v>
      </c>
      <c r="D228" s="906">
        <v>2094.2903378894316</v>
      </c>
      <c r="E228" s="906">
        <v>2094.2903378894316</v>
      </c>
      <c r="F228" s="907">
        <v>0</v>
      </c>
      <c r="G228" s="908">
        <v>0</v>
      </c>
      <c r="H228" s="908">
        <v>3992</v>
      </c>
      <c r="I228" s="908">
        <v>1006</v>
      </c>
      <c r="J228" s="908">
        <v>197</v>
      </c>
      <c r="K228" s="908">
        <v>2</v>
      </c>
      <c r="L228" s="908">
        <v>2</v>
      </c>
      <c r="M228" s="908">
        <v>2</v>
      </c>
      <c r="N228" s="908">
        <v>0</v>
      </c>
      <c r="O228" s="1260">
        <v>5</v>
      </c>
      <c r="P228" s="1260">
        <v>5</v>
      </c>
      <c r="Q228" s="1261">
        <v>221.39491200467239</v>
      </c>
    </row>
    <row r="229" spans="1:17" ht="12.75" x14ac:dyDescent="0.2">
      <c r="A229" s="876" t="s">
        <v>1348</v>
      </c>
      <c r="B229" s="906" t="s">
        <v>608</v>
      </c>
      <c r="C229" s="906">
        <v>13424.450477145634</v>
      </c>
      <c r="D229" s="906">
        <v>13424.450477145634</v>
      </c>
      <c r="E229" s="906">
        <v>13424.450477145634</v>
      </c>
      <c r="F229" s="907">
        <v>0</v>
      </c>
      <c r="G229" s="908">
        <v>0</v>
      </c>
      <c r="H229" s="908" t="s">
        <v>608</v>
      </c>
      <c r="I229" s="908">
        <v>17</v>
      </c>
      <c r="J229" s="908">
        <v>183</v>
      </c>
      <c r="K229" s="908">
        <v>2</v>
      </c>
      <c r="L229" s="908">
        <v>2</v>
      </c>
      <c r="M229" s="908">
        <v>0</v>
      </c>
      <c r="N229" s="908">
        <v>0</v>
      </c>
      <c r="O229" s="1260">
        <v>5</v>
      </c>
      <c r="P229" s="1260">
        <v>5</v>
      </c>
      <c r="Q229" s="1261">
        <v>221.39491200467239</v>
      </c>
    </row>
    <row r="230" spans="1:17" ht="12.75" x14ac:dyDescent="0.2">
      <c r="A230" s="876" t="s">
        <v>1349</v>
      </c>
      <c r="B230" s="906" t="s">
        <v>608</v>
      </c>
      <c r="C230" s="906">
        <v>8601.6512003512271</v>
      </c>
      <c r="D230" s="906">
        <v>8601.6512003512271</v>
      </c>
      <c r="E230" s="906">
        <v>8601.6512003512271</v>
      </c>
      <c r="F230" s="907">
        <v>0</v>
      </c>
      <c r="G230" s="908">
        <v>0</v>
      </c>
      <c r="H230" s="908" t="s">
        <v>608</v>
      </c>
      <c r="I230" s="908">
        <v>97</v>
      </c>
      <c r="J230" s="908">
        <v>480</v>
      </c>
      <c r="K230" s="908">
        <v>3</v>
      </c>
      <c r="L230" s="908">
        <v>3</v>
      </c>
      <c r="M230" s="908">
        <v>0</v>
      </c>
      <c r="N230" s="908">
        <v>0</v>
      </c>
      <c r="O230" s="1260">
        <v>5</v>
      </c>
      <c r="P230" s="1260">
        <v>5</v>
      </c>
      <c r="Q230" s="1261">
        <v>221.39491200467239</v>
      </c>
    </row>
    <row r="231" spans="1:17" ht="12.75" x14ac:dyDescent="0.2">
      <c r="A231" s="876" t="s">
        <v>1350</v>
      </c>
      <c r="B231" s="906">
        <v>95.078178079826728</v>
      </c>
      <c r="C231" s="906">
        <v>73.938438691227276</v>
      </c>
      <c r="D231" s="906">
        <v>73.938438691227276</v>
      </c>
      <c r="E231" s="906">
        <v>163.14379289164842</v>
      </c>
      <c r="F231" s="907">
        <v>0</v>
      </c>
      <c r="G231" s="908">
        <v>0</v>
      </c>
      <c r="H231" s="908">
        <v>12534</v>
      </c>
      <c r="I231" s="908">
        <v>14</v>
      </c>
      <c r="J231" s="908">
        <v>0</v>
      </c>
      <c r="K231" s="908">
        <v>1</v>
      </c>
      <c r="L231" s="908">
        <v>1</v>
      </c>
      <c r="M231" s="908">
        <v>1</v>
      </c>
      <c r="N231" s="908">
        <v>0</v>
      </c>
      <c r="O231" s="1260">
        <v>5</v>
      </c>
      <c r="P231" s="1260">
        <v>5</v>
      </c>
      <c r="Q231" s="1261">
        <v>221.39491200467239</v>
      </c>
    </row>
    <row r="232" spans="1:17" ht="12.75" x14ac:dyDescent="0.2">
      <c r="A232" s="876" t="s">
        <v>1351</v>
      </c>
      <c r="B232" s="906" t="s">
        <v>608</v>
      </c>
      <c r="C232" s="906">
        <v>2792.2505082570492</v>
      </c>
      <c r="D232" s="906">
        <v>2792.2505082570492</v>
      </c>
      <c r="E232" s="906">
        <v>4623.941251476489</v>
      </c>
      <c r="F232" s="907">
        <v>0</v>
      </c>
      <c r="G232" s="908">
        <v>0</v>
      </c>
      <c r="H232" s="908" t="s">
        <v>608</v>
      </c>
      <c r="I232" s="908">
        <v>401</v>
      </c>
      <c r="J232" s="908">
        <v>682</v>
      </c>
      <c r="K232" s="908">
        <v>9</v>
      </c>
      <c r="L232" s="908">
        <v>9</v>
      </c>
      <c r="M232" s="908">
        <v>0</v>
      </c>
      <c r="N232" s="908">
        <v>0</v>
      </c>
      <c r="O232" s="1260">
        <v>5</v>
      </c>
      <c r="P232" s="1260">
        <v>60</v>
      </c>
      <c r="Q232" s="1261">
        <v>221.39491200467239</v>
      </c>
    </row>
    <row r="233" spans="1:17" ht="12.75" x14ac:dyDescent="0.2">
      <c r="A233" s="876" t="s">
        <v>1352</v>
      </c>
      <c r="B233" s="906" t="s">
        <v>608</v>
      </c>
      <c r="C233" s="906">
        <v>2210.3667595247862</v>
      </c>
      <c r="D233" s="906">
        <v>2210.3667595247862</v>
      </c>
      <c r="E233" s="906">
        <v>2210.3667595247862</v>
      </c>
      <c r="F233" s="907">
        <v>0</v>
      </c>
      <c r="G233" s="908">
        <v>0</v>
      </c>
      <c r="H233" s="908" t="s">
        <v>608</v>
      </c>
      <c r="I233" s="908">
        <v>1322</v>
      </c>
      <c r="J233" s="908">
        <v>1246</v>
      </c>
      <c r="K233" s="908">
        <v>32</v>
      </c>
      <c r="L233" s="908">
        <v>32</v>
      </c>
      <c r="M233" s="908">
        <v>18</v>
      </c>
      <c r="N233" s="908">
        <v>0</v>
      </c>
      <c r="O233" s="1260">
        <v>5</v>
      </c>
      <c r="P233" s="1260">
        <v>5</v>
      </c>
      <c r="Q233" s="1261">
        <v>221.39491200467239</v>
      </c>
    </row>
    <row r="234" spans="1:17" ht="12.75" x14ac:dyDescent="0.2">
      <c r="A234" s="876" t="s">
        <v>1353</v>
      </c>
      <c r="B234" s="906" t="s">
        <v>608</v>
      </c>
      <c r="C234" s="906">
        <v>2210.3667595247862</v>
      </c>
      <c r="D234" s="906">
        <v>2210.3667595247862</v>
      </c>
      <c r="E234" s="906">
        <v>2210.3667595247862</v>
      </c>
      <c r="F234" s="907">
        <v>0</v>
      </c>
      <c r="G234" s="908">
        <v>0</v>
      </c>
      <c r="H234" s="908" t="s">
        <v>608</v>
      </c>
      <c r="I234" s="908">
        <v>346</v>
      </c>
      <c r="J234" s="908">
        <v>514</v>
      </c>
      <c r="K234" s="908">
        <v>7</v>
      </c>
      <c r="L234" s="908">
        <v>7</v>
      </c>
      <c r="M234" s="908">
        <v>0</v>
      </c>
      <c r="N234" s="908">
        <v>0</v>
      </c>
      <c r="O234" s="1260">
        <v>5</v>
      </c>
      <c r="P234" s="1260">
        <v>5</v>
      </c>
      <c r="Q234" s="1261">
        <v>341.77574745253725</v>
      </c>
    </row>
    <row r="235" spans="1:17" ht="12.75" x14ac:dyDescent="0.2">
      <c r="A235" s="876" t="s">
        <v>1354</v>
      </c>
      <c r="B235" s="906" t="s">
        <v>608</v>
      </c>
      <c r="C235" s="906">
        <v>1550.3355389866288</v>
      </c>
      <c r="D235" s="906">
        <v>1550.3355389866288</v>
      </c>
      <c r="E235" s="906">
        <v>1550.3355389866288</v>
      </c>
      <c r="F235" s="907">
        <v>0</v>
      </c>
      <c r="G235" s="908">
        <v>0</v>
      </c>
      <c r="H235" s="908" t="s">
        <v>608</v>
      </c>
      <c r="I235" s="908">
        <v>1276</v>
      </c>
      <c r="J235" s="908">
        <v>810</v>
      </c>
      <c r="K235" s="908">
        <v>35</v>
      </c>
      <c r="L235" s="908">
        <v>35</v>
      </c>
      <c r="M235" s="908">
        <v>7</v>
      </c>
      <c r="N235" s="908">
        <v>0</v>
      </c>
      <c r="O235" s="1260">
        <v>5</v>
      </c>
      <c r="P235" s="1260">
        <v>5</v>
      </c>
      <c r="Q235" s="1261">
        <v>221.39491200467239</v>
      </c>
    </row>
    <row r="236" spans="1:17" ht="12.75" x14ac:dyDescent="0.2">
      <c r="A236" s="876" t="s">
        <v>1355</v>
      </c>
      <c r="B236" s="906" t="s">
        <v>608</v>
      </c>
      <c r="C236" s="906">
        <v>1347.8554363851522</v>
      </c>
      <c r="D236" s="906">
        <v>1347.8554363851522</v>
      </c>
      <c r="E236" s="906">
        <v>1348.8442667585834</v>
      </c>
      <c r="F236" s="907">
        <v>0</v>
      </c>
      <c r="G236" s="908">
        <v>0</v>
      </c>
      <c r="H236" s="908" t="s">
        <v>608</v>
      </c>
      <c r="I236" s="908">
        <v>436</v>
      </c>
      <c r="J236" s="908">
        <v>145</v>
      </c>
      <c r="K236" s="908">
        <v>5</v>
      </c>
      <c r="L236" s="908">
        <v>5</v>
      </c>
      <c r="M236" s="908">
        <v>0</v>
      </c>
      <c r="N236" s="908">
        <v>0</v>
      </c>
      <c r="O236" s="1260">
        <v>5</v>
      </c>
      <c r="P236" s="1260">
        <v>6</v>
      </c>
      <c r="Q236" s="1261">
        <v>341.77574745253725</v>
      </c>
    </row>
    <row r="237" spans="1:17" ht="12.75" x14ac:dyDescent="0.2">
      <c r="A237" s="876" t="s">
        <v>1356</v>
      </c>
      <c r="B237" s="906">
        <v>41.287992537108856</v>
      </c>
      <c r="C237" s="906">
        <v>887.90355224986024</v>
      </c>
      <c r="D237" s="906">
        <v>887.90355224986024</v>
      </c>
      <c r="E237" s="906">
        <v>3017.0784452738189</v>
      </c>
      <c r="F237" s="907">
        <v>0</v>
      </c>
      <c r="G237" s="908">
        <v>0</v>
      </c>
      <c r="H237" s="908">
        <v>12664</v>
      </c>
      <c r="I237" s="908">
        <v>1523</v>
      </c>
      <c r="J237" s="908">
        <v>199</v>
      </c>
      <c r="K237" s="908">
        <v>98</v>
      </c>
      <c r="L237" s="908">
        <v>98</v>
      </c>
      <c r="M237" s="908">
        <v>31</v>
      </c>
      <c r="N237" s="908">
        <v>0</v>
      </c>
      <c r="O237" s="1260">
        <v>5</v>
      </c>
      <c r="P237" s="1260">
        <v>27</v>
      </c>
      <c r="Q237" s="1261">
        <v>221.39491200467239</v>
      </c>
    </row>
    <row r="238" spans="1:17" ht="12.75" x14ac:dyDescent="0.2">
      <c r="A238" s="876" t="s">
        <v>1357</v>
      </c>
      <c r="B238" s="906" t="s">
        <v>608</v>
      </c>
      <c r="C238" s="906">
        <v>942.13178298528874</v>
      </c>
      <c r="D238" s="906">
        <v>942.13178298528874</v>
      </c>
      <c r="E238" s="906">
        <v>2146.3980913836613</v>
      </c>
      <c r="F238" s="907">
        <v>0</v>
      </c>
      <c r="G238" s="908">
        <v>0</v>
      </c>
      <c r="H238" s="908" t="s">
        <v>608</v>
      </c>
      <c r="I238" s="908">
        <v>1121</v>
      </c>
      <c r="J238" s="908">
        <v>134</v>
      </c>
      <c r="K238" s="908">
        <v>65</v>
      </c>
      <c r="L238" s="908">
        <v>65</v>
      </c>
      <c r="M238" s="908">
        <v>0</v>
      </c>
      <c r="N238" s="908">
        <v>0</v>
      </c>
      <c r="O238" s="1260">
        <v>5</v>
      </c>
      <c r="P238" s="1260">
        <v>9</v>
      </c>
      <c r="Q238" s="1261">
        <v>341.77574745253725</v>
      </c>
    </row>
    <row r="239" spans="1:17" ht="12.75" x14ac:dyDescent="0.2">
      <c r="A239" s="876" t="s">
        <v>1358</v>
      </c>
      <c r="B239" s="906">
        <v>92.077446563558368</v>
      </c>
      <c r="C239" s="906">
        <v>717.66925600212437</v>
      </c>
      <c r="D239" s="906">
        <v>717.66925600212437</v>
      </c>
      <c r="E239" s="906">
        <v>717.66925600212437</v>
      </c>
      <c r="F239" s="907">
        <v>0</v>
      </c>
      <c r="G239" s="908">
        <v>0</v>
      </c>
      <c r="H239" s="908">
        <v>40979</v>
      </c>
      <c r="I239" s="908">
        <v>1710</v>
      </c>
      <c r="J239" s="908">
        <v>204</v>
      </c>
      <c r="K239" s="908">
        <v>726</v>
      </c>
      <c r="L239" s="908">
        <v>726</v>
      </c>
      <c r="M239" s="908">
        <v>714</v>
      </c>
      <c r="N239" s="908">
        <v>0</v>
      </c>
      <c r="O239" s="1260">
        <v>5</v>
      </c>
      <c r="P239" s="1260">
        <v>5</v>
      </c>
      <c r="Q239" s="1261">
        <v>221.39491200467239</v>
      </c>
    </row>
    <row r="240" spans="1:17" ht="12.75" x14ac:dyDescent="0.2">
      <c r="A240" s="876" t="s">
        <v>1359</v>
      </c>
      <c r="B240" s="906">
        <v>89.814726003226255</v>
      </c>
      <c r="C240" s="906">
        <v>722.22863610848322</v>
      </c>
      <c r="D240" s="906">
        <v>722.22863610848322</v>
      </c>
      <c r="E240" s="906">
        <v>755.57796287556971</v>
      </c>
      <c r="F240" s="907">
        <v>0</v>
      </c>
      <c r="G240" s="908">
        <v>0</v>
      </c>
      <c r="H240" s="908">
        <v>8116</v>
      </c>
      <c r="I240" s="908">
        <v>1990</v>
      </c>
      <c r="J240" s="908">
        <v>121</v>
      </c>
      <c r="K240" s="908">
        <v>477</v>
      </c>
      <c r="L240" s="908">
        <v>477</v>
      </c>
      <c r="M240" s="908">
        <v>0</v>
      </c>
      <c r="N240" s="908">
        <v>0</v>
      </c>
      <c r="O240" s="1260">
        <v>5</v>
      </c>
      <c r="P240" s="1260">
        <v>5</v>
      </c>
      <c r="Q240" s="1261">
        <v>341.77574745253725</v>
      </c>
    </row>
    <row r="241" spans="1:17" ht="12.75" x14ac:dyDescent="0.2">
      <c r="A241" s="876" t="s">
        <v>1360</v>
      </c>
      <c r="B241" s="906">
        <v>85.847586404249242</v>
      </c>
      <c r="C241" s="906">
        <v>709.30977271667325</v>
      </c>
      <c r="D241" s="906">
        <v>709.30977271667325</v>
      </c>
      <c r="E241" s="906">
        <v>709.30977271667325</v>
      </c>
      <c r="F241" s="907">
        <v>0</v>
      </c>
      <c r="G241" s="908">
        <v>0</v>
      </c>
      <c r="H241" s="908">
        <v>8867</v>
      </c>
      <c r="I241" s="908">
        <v>1094</v>
      </c>
      <c r="J241" s="908">
        <v>104</v>
      </c>
      <c r="K241" s="908">
        <v>13</v>
      </c>
      <c r="L241" s="908">
        <v>13</v>
      </c>
      <c r="M241" s="908">
        <v>13</v>
      </c>
      <c r="N241" s="908">
        <v>0</v>
      </c>
      <c r="O241" s="1260">
        <v>5</v>
      </c>
      <c r="P241" s="1260">
        <v>5</v>
      </c>
      <c r="Q241" s="1261">
        <v>221.39491200467239</v>
      </c>
    </row>
    <row r="242" spans="1:17" ht="12.75" x14ac:dyDescent="0.2">
      <c r="A242" s="876" t="s">
        <v>1361</v>
      </c>
      <c r="B242" s="906">
        <v>93.823437917399531</v>
      </c>
      <c r="C242" s="906">
        <v>656.55490839620063</v>
      </c>
      <c r="D242" s="906">
        <v>656.55490839620063</v>
      </c>
      <c r="E242" s="906">
        <v>656.55490839620063</v>
      </c>
      <c r="F242" s="907">
        <v>0</v>
      </c>
      <c r="G242" s="908">
        <v>0</v>
      </c>
      <c r="H242" s="908">
        <v>2874</v>
      </c>
      <c r="I242" s="908">
        <v>1277</v>
      </c>
      <c r="J242" s="908">
        <v>48</v>
      </c>
      <c r="K242" s="908">
        <v>12</v>
      </c>
      <c r="L242" s="908">
        <v>12</v>
      </c>
      <c r="M242" s="908">
        <v>0</v>
      </c>
      <c r="N242" s="908">
        <v>0</v>
      </c>
      <c r="O242" s="1260">
        <v>5</v>
      </c>
      <c r="P242" s="1260">
        <v>5</v>
      </c>
      <c r="Q242" s="1261">
        <v>341.77574745253725</v>
      </c>
    </row>
    <row r="243" spans="1:17" ht="12.75" x14ac:dyDescent="0.2">
      <c r="A243" s="876" t="s">
        <v>1362</v>
      </c>
      <c r="B243" s="906" t="s">
        <v>608</v>
      </c>
      <c r="C243" s="906">
        <v>1120.0802504367448</v>
      </c>
      <c r="D243" s="906">
        <v>1120.0802504367448</v>
      </c>
      <c r="E243" s="906">
        <v>1962.1720229493326</v>
      </c>
      <c r="F243" s="907">
        <v>0</v>
      </c>
      <c r="G243" s="908">
        <v>0</v>
      </c>
      <c r="H243" s="908" t="s">
        <v>608</v>
      </c>
      <c r="I243" s="908">
        <v>7642</v>
      </c>
      <c r="J243" s="908">
        <v>6761</v>
      </c>
      <c r="K243" s="908">
        <v>107</v>
      </c>
      <c r="L243" s="908">
        <v>107</v>
      </c>
      <c r="M243" s="908">
        <v>30</v>
      </c>
      <c r="N243" s="908">
        <v>0</v>
      </c>
      <c r="O243" s="1260">
        <v>5</v>
      </c>
      <c r="P243" s="1260">
        <v>11</v>
      </c>
      <c r="Q243" s="1261">
        <v>221.39491200467239</v>
      </c>
    </row>
    <row r="244" spans="1:17" ht="12.75" x14ac:dyDescent="0.2">
      <c r="A244" s="876" t="s">
        <v>1364</v>
      </c>
      <c r="B244" s="906" t="s">
        <v>608</v>
      </c>
      <c r="C244" s="906">
        <v>1055.5844384315524</v>
      </c>
      <c r="D244" s="906">
        <v>1055.5844384315524</v>
      </c>
      <c r="E244" s="906">
        <v>1693.4043028814194</v>
      </c>
      <c r="F244" s="907">
        <v>0</v>
      </c>
      <c r="G244" s="908">
        <v>0</v>
      </c>
      <c r="H244" s="908" t="s">
        <v>608</v>
      </c>
      <c r="I244" s="908">
        <v>8746</v>
      </c>
      <c r="J244" s="908">
        <v>7864</v>
      </c>
      <c r="K244" s="908">
        <v>99</v>
      </c>
      <c r="L244" s="908">
        <v>99</v>
      </c>
      <c r="M244" s="908">
        <v>0</v>
      </c>
      <c r="N244" s="908">
        <v>0</v>
      </c>
      <c r="O244" s="1260">
        <v>5</v>
      </c>
      <c r="P244" s="1260">
        <v>6</v>
      </c>
      <c r="Q244" s="1261">
        <v>341.77574745253725</v>
      </c>
    </row>
    <row r="245" spans="1:17" ht="12.75" x14ac:dyDescent="0.2">
      <c r="A245" s="876" t="s">
        <v>1366</v>
      </c>
      <c r="B245" s="906" t="s">
        <v>608</v>
      </c>
      <c r="C245" s="906">
        <v>1183.1732676362726</v>
      </c>
      <c r="D245" s="906">
        <v>1183.1732676362726</v>
      </c>
      <c r="E245" s="906">
        <v>2119.393376813905</v>
      </c>
      <c r="F245" s="907">
        <v>0</v>
      </c>
      <c r="G245" s="908">
        <v>0</v>
      </c>
      <c r="H245" s="908" t="s">
        <v>608</v>
      </c>
      <c r="I245" s="908">
        <v>6089</v>
      </c>
      <c r="J245" s="908">
        <v>10973</v>
      </c>
      <c r="K245" s="908">
        <v>121</v>
      </c>
      <c r="L245" s="908">
        <v>121</v>
      </c>
      <c r="M245" s="908">
        <v>0</v>
      </c>
      <c r="N245" s="908">
        <v>0</v>
      </c>
      <c r="O245" s="1260">
        <v>5</v>
      </c>
      <c r="P245" s="1260">
        <v>9</v>
      </c>
      <c r="Q245" s="1261">
        <v>221.39491200467239</v>
      </c>
    </row>
    <row r="246" spans="1:17" s="909" customFormat="1" ht="12.75" x14ac:dyDescent="0.2">
      <c r="A246" s="876" t="s">
        <v>1368</v>
      </c>
      <c r="B246" s="906" t="s">
        <v>608</v>
      </c>
      <c r="C246" s="906">
        <v>921.9946193683503</v>
      </c>
      <c r="D246" s="906">
        <v>921.9946193683503</v>
      </c>
      <c r="E246" s="906">
        <v>921.9946193683503</v>
      </c>
      <c r="F246" s="907">
        <v>0</v>
      </c>
      <c r="G246" s="908">
        <v>0</v>
      </c>
      <c r="H246" s="908" t="s">
        <v>608</v>
      </c>
      <c r="I246" s="908">
        <v>6966</v>
      </c>
      <c r="J246" s="908">
        <v>1852</v>
      </c>
      <c r="K246" s="908">
        <v>11</v>
      </c>
      <c r="L246" s="908">
        <v>11</v>
      </c>
      <c r="M246" s="908">
        <v>2</v>
      </c>
      <c r="N246" s="908">
        <v>0</v>
      </c>
      <c r="O246" s="1260">
        <v>5</v>
      </c>
      <c r="P246" s="1260">
        <v>5</v>
      </c>
      <c r="Q246" s="1261">
        <v>221.39491200467239</v>
      </c>
    </row>
    <row r="247" spans="1:17" ht="12.75" x14ac:dyDescent="0.2">
      <c r="A247" s="876" t="s">
        <v>1369</v>
      </c>
      <c r="B247" s="906" t="s">
        <v>608</v>
      </c>
      <c r="C247" s="906">
        <v>2269.4947790783463</v>
      </c>
      <c r="D247" s="906">
        <v>2269.4947790783463</v>
      </c>
      <c r="E247" s="906">
        <v>3389.8829890669758</v>
      </c>
      <c r="F247" s="907">
        <v>0</v>
      </c>
      <c r="G247" s="908">
        <v>0</v>
      </c>
      <c r="H247" s="908" t="s">
        <v>608</v>
      </c>
      <c r="I247" s="908">
        <v>37</v>
      </c>
      <c r="J247" s="908">
        <v>110</v>
      </c>
      <c r="K247" s="908">
        <v>1315</v>
      </c>
      <c r="L247" s="908">
        <v>1315</v>
      </c>
      <c r="M247" s="908">
        <v>92</v>
      </c>
      <c r="N247" s="908">
        <v>0</v>
      </c>
      <c r="O247" s="1260">
        <v>5</v>
      </c>
      <c r="P247" s="1260">
        <v>54</v>
      </c>
      <c r="Q247" s="1261">
        <v>221.39491200467239</v>
      </c>
    </row>
    <row r="248" spans="1:17" s="909" customFormat="1" ht="12.75" x14ac:dyDescent="0.2">
      <c r="A248" s="876" t="s">
        <v>1370</v>
      </c>
      <c r="B248" s="906" t="s">
        <v>608</v>
      </c>
      <c r="C248" s="906">
        <v>1134.4906195554493</v>
      </c>
      <c r="D248" s="906">
        <v>1134.4906195554493</v>
      </c>
      <c r="E248" s="906">
        <v>1134.4906195554493</v>
      </c>
      <c r="F248" s="907">
        <v>0</v>
      </c>
      <c r="G248" s="908">
        <v>0</v>
      </c>
      <c r="H248" s="908" t="s">
        <v>608</v>
      </c>
      <c r="I248" s="908">
        <v>605</v>
      </c>
      <c r="J248" s="908">
        <v>458</v>
      </c>
      <c r="K248" s="908">
        <v>0</v>
      </c>
      <c r="L248" s="908">
        <v>0</v>
      </c>
      <c r="M248" s="908">
        <v>0</v>
      </c>
      <c r="N248" s="908">
        <v>0</v>
      </c>
      <c r="O248" s="1260">
        <v>5</v>
      </c>
      <c r="P248" s="1260">
        <v>5</v>
      </c>
      <c r="Q248" s="1261">
        <v>221.39491200467239</v>
      </c>
    </row>
    <row r="249" spans="1:17" ht="12.75" x14ac:dyDescent="0.2">
      <c r="A249" s="876" t="s">
        <v>1371</v>
      </c>
      <c r="B249" s="906">
        <v>125.49950948675009</v>
      </c>
      <c r="C249" s="906">
        <v>547.36940075466418</v>
      </c>
      <c r="D249" s="906">
        <v>547.36940075466418</v>
      </c>
      <c r="E249" s="906">
        <v>547.36940075466418</v>
      </c>
      <c r="F249" s="907">
        <v>0</v>
      </c>
      <c r="G249" s="908">
        <v>0</v>
      </c>
      <c r="H249" s="908">
        <v>9833</v>
      </c>
      <c r="I249" s="908">
        <v>4782</v>
      </c>
      <c r="J249" s="908">
        <v>117</v>
      </c>
      <c r="K249" s="908">
        <v>418</v>
      </c>
      <c r="L249" s="908">
        <v>418</v>
      </c>
      <c r="M249" s="908">
        <v>0</v>
      </c>
      <c r="N249" s="908">
        <v>0</v>
      </c>
      <c r="O249" s="1260">
        <v>5</v>
      </c>
      <c r="P249" s="1260">
        <v>5</v>
      </c>
      <c r="Q249" s="1261">
        <v>221.39491200467239</v>
      </c>
    </row>
    <row r="250" spans="1:17" ht="12.75" x14ac:dyDescent="0.2">
      <c r="A250" s="876" t="s">
        <v>1372</v>
      </c>
      <c r="B250" s="906">
        <v>145.42183017445115</v>
      </c>
      <c r="C250" s="906">
        <v>469.23101205453793</v>
      </c>
      <c r="D250" s="906">
        <v>469.23101205453793</v>
      </c>
      <c r="E250" s="906">
        <v>726.76538107426745</v>
      </c>
      <c r="F250" s="907">
        <v>0</v>
      </c>
      <c r="G250" s="908">
        <v>0</v>
      </c>
      <c r="H250" s="908">
        <v>29110</v>
      </c>
      <c r="I250" s="908">
        <v>27073</v>
      </c>
      <c r="J250" s="908">
        <v>1871</v>
      </c>
      <c r="K250" s="908">
        <v>160</v>
      </c>
      <c r="L250" s="908">
        <v>160</v>
      </c>
      <c r="M250" s="908">
        <v>158</v>
      </c>
      <c r="N250" s="908">
        <v>0</v>
      </c>
      <c r="O250" s="1260">
        <v>5</v>
      </c>
      <c r="P250" s="1260">
        <v>5</v>
      </c>
      <c r="Q250" s="1261">
        <v>221.39491200467239</v>
      </c>
    </row>
    <row r="251" spans="1:17" ht="12.75" x14ac:dyDescent="0.2">
      <c r="A251" s="876" t="s">
        <v>1373</v>
      </c>
      <c r="B251" s="906">
        <v>134.17173661197566</v>
      </c>
      <c r="C251" s="906">
        <v>637.21227240257633</v>
      </c>
      <c r="D251" s="906">
        <v>637.21227240257633</v>
      </c>
      <c r="E251" s="906">
        <v>833.75002862424924</v>
      </c>
      <c r="F251" s="907">
        <v>0</v>
      </c>
      <c r="G251" s="908">
        <v>0</v>
      </c>
      <c r="H251" s="908">
        <v>1133</v>
      </c>
      <c r="I251" s="908">
        <v>1969</v>
      </c>
      <c r="J251" s="908">
        <v>133</v>
      </c>
      <c r="K251" s="908">
        <v>30</v>
      </c>
      <c r="L251" s="908">
        <v>30</v>
      </c>
      <c r="M251" s="908">
        <v>0</v>
      </c>
      <c r="N251" s="908">
        <v>0</v>
      </c>
      <c r="O251" s="1260">
        <v>5</v>
      </c>
      <c r="P251" s="1260">
        <v>5</v>
      </c>
      <c r="Q251" s="1261">
        <v>341.77574745253725</v>
      </c>
    </row>
    <row r="252" spans="1:17" ht="12.75" x14ac:dyDescent="0.2">
      <c r="A252" s="876" t="s">
        <v>1374</v>
      </c>
      <c r="B252" s="906" t="s">
        <v>608</v>
      </c>
      <c r="C252" s="906">
        <v>1405.2796419512038</v>
      </c>
      <c r="D252" s="906">
        <v>1405.2796419512038</v>
      </c>
      <c r="E252" s="906">
        <v>6089.4668170537552</v>
      </c>
      <c r="F252" s="907">
        <v>0</v>
      </c>
      <c r="G252" s="908">
        <v>0</v>
      </c>
      <c r="H252" s="908" t="s">
        <v>608</v>
      </c>
      <c r="I252" s="908">
        <v>430</v>
      </c>
      <c r="J252" s="908">
        <v>911</v>
      </c>
      <c r="K252" s="908">
        <v>150</v>
      </c>
      <c r="L252" s="908">
        <v>150</v>
      </c>
      <c r="M252" s="908">
        <v>15</v>
      </c>
      <c r="N252" s="908">
        <v>0</v>
      </c>
      <c r="O252" s="1260">
        <v>5</v>
      </c>
      <c r="P252" s="1260">
        <v>66</v>
      </c>
      <c r="Q252" s="1261">
        <v>221.39491200467239</v>
      </c>
    </row>
    <row r="253" spans="1:17" ht="12.75" x14ac:dyDescent="0.2">
      <c r="A253" s="876" t="s">
        <v>1375</v>
      </c>
      <c r="B253" s="906" t="s">
        <v>608</v>
      </c>
      <c r="C253" s="906">
        <v>1219.9662602126134</v>
      </c>
      <c r="D253" s="906">
        <v>1219.9662602126134</v>
      </c>
      <c r="E253" s="906">
        <v>2353.0102922088909</v>
      </c>
      <c r="F253" s="907">
        <v>0</v>
      </c>
      <c r="G253" s="908">
        <v>0</v>
      </c>
      <c r="H253" s="908" t="s">
        <v>608</v>
      </c>
      <c r="I253" s="908">
        <v>901</v>
      </c>
      <c r="J253" s="908">
        <v>899</v>
      </c>
      <c r="K253" s="908">
        <v>83</v>
      </c>
      <c r="L253" s="908">
        <v>83</v>
      </c>
      <c r="M253" s="908">
        <v>21</v>
      </c>
      <c r="N253" s="908">
        <v>0</v>
      </c>
      <c r="O253" s="1260">
        <v>5</v>
      </c>
      <c r="P253" s="1260">
        <v>16</v>
      </c>
      <c r="Q253" s="1261">
        <v>221.39491200467239</v>
      </c>
    </row>
    <row r="254" spans="1:17" ht="12.75" x14ac:dyDescent="0.2">
      <c r="A254" s="876" t="s">
        <v>1376</v>
      </c>
      <c r="B254" s="906" t="s">
        <v>608</v>
      </c>
      <c r="C254" s="906">
        <v>1078.8544423475387</v>
      </c>
      <c r="D254" s="906">
        <v>1078.8544423475387</v>
      </c>
      <c r="E254" s="906">
        <v>2510.2109688733963</v>
      </c>
      <c r="F254" s="907">
        <v>0</v>
      </c>
      <c r="G254" s="908">
        <v>0</v>
      </c>
      <c r="H254" s="908" t="s">
        <v>608</v>
      </c>
      <c r="I254" s="908">
        <v>2196</v>
      </c>
      <c r="J254" s="908">
        <v>1023</v>
      </c>
      <c r="K254" s="908">
        <v>190</v>
      </c>
      <c r="L254" s="908">
        <v>190</v>
      </c>
      <c r="M254" s="908">
        <v>73</v>
      </c>
      <c r="N254" s="908">
        <v>0</v>
      </c>
      <c r="O254" s="1260">
        <v>5</v>
      </c>
      <c r="P254" s="1260">
        <v>19</v>
      </c>
      <c r="Q254" s="1261">
        <v>221.39491200467239</v>
      </c>
    </row>
    <row r="255" spans="1:17" ht="12.75" x14ac:dyDescent="0.2">
      <c r="A255" s="876" t="s">
        <v>1377</v>
      </c>
      <c r="B255" s="906" t="s">
        <v>608</v>
      </c>
      <c r="C255" s="906">
        <v>1302.7564922493145</v>
      </c>
      <c r="D255" s="906">
        <v>1302.7564922493145</v>
      </c>
      <c r="E255" s="906">
        <v>3956.0279775905706</v>
      </c>
      <c r="F255" s="907">
        <v>0</v>
      </c>
      <c r="G255" s="908">
        <v>0</v>
      </c>
      <c r="H255" s="908" t="s">
        <v>608</v>
      </c>
      <c r="I255" s="908">
        <v>228</v>
      </c>
      <c r="J255" s="908">
        <v>388</v>
      </c>
      <c r="K255" s="908">
        <v>147</v>
      </c>
      <c r="L255" s="908">
        <v>147</v>
      </c>
      <c r="M255" s="908">
        <v>0</v>
      </c>
      <c r="N255" s="908">
        <v>0</v>
      </c>
      <c r="O255" s="1260">
        <v>5</v>
      </c>
      <c r="P255" s="1260">
        <v>24</v>
      </c>
      <c r="Q255" s="1261">
        <v>341.77574745253725</v>
      </c>
    </row>
    <row r="256" spans="1:17" ht="12.75" x14ac:dyDescent="0.2">
      <c r="A256" s="876" t="s">
        <v>1378</v>
      </c>
      <c r="B256" s="906">
        <v>101.49799145236875</v>
      </c>
      <c r="C256" s="906">
        <v>826.2884128060781</v>
      </c>
      <c r="D256" s="906">
        <v>826.2884128060781</v>
      </c>
      <c r="E256" s="906">
        <v>826.2884128060781</v>
      </c>
      <c r="F256" s="907">
        <v>0</v>
      </c>
      <c r="G256" s="908">
        <v>0</v>
      </c>
      <c r="H256" s="908">
        <v>199939</v>
      </c>
      <c r="I256" s="908">
        <v>8672</v>
      </c>
      <c r="J256" s="908">
        <v>2469</v>
      </c>
      <c r="K256" s="908">
        <v>776</v>
      </c>
      <c r="L256" s="908">
        <v>776</v>
      </c>
      <c r="M256" s="908">
        <v>675</v>
      </c>
      <c r="N256" s="908">
        <v>0</v>
      </c>
      <c r="O256" s="1260">
        <v>5</v>
      </c>
      <c r="P256" s="1260">
        <v>5</v>
      </c>
      <c r="Q256" s="1261">
        <v>221.39491200467239</v>
      </c>
    </row>
    <row r="257" spans="1:17" ht="12.75" x14ac:dyDescent="0.2">
      <c r="A257" s="876" t="s">
        <v>1379</v>
      </c>
      <c r="B257" s="906">
        <v>98.251308830899461</v>
      </c>
      <c r="C257" s="906">
        <v>851.79112704401075</v>
      </c>
      <c r="D257" s="906">
        <v>851.79112704401075</v>
      </c>
      <c r="E257" s="906">
        <v>886.06162205386806</v>
      </c>
      <c r="F257" s="907">
        <v>0</v>
      </c>
      <c r="G257" s="908">
        <v>0</v>
      </c>
      <c r="H257" s="908">
        <v>5571</v>
      </c>
      <c r="I257" s="908">
        <v>560</v>
      </c>
      <c r="J257" s="908">
        <v>213</v>
      </c>
      <c r="K257" s="908">
        <v>83</v>
      </c>
      <c r="L257" s="908">
        <v>83</v>
      </c>
      <c r="M257" s="908">
        <v>0</v>
      </c>
      <c r="N257" s="908">
        <v>0</v>
      </c>
      <c r="O257" s="1260">
        <v>5</v>
      </c>
      <c r="P257" s="1260">
        <v>5</v>
      </c>
      <c r="Q257" s="1261">
        <v>341.77574745253725</v>
      </c>
    </row>
    <row r="258" spans="1:17" ht="12.75" x14ac:dyDescent="0.2">
      <c r="A258" s="876" t="s">
        <v>1380</v>
      </c>
      <c r="B258" s="906" t="s">
        <v>608</v>
      </c>
      <c r="C258" s="906">
        <v>894.35049394882276</v>
      </c>
      <c r="D258" s="906">
        <v>894.35049394882276</v>
      </c>
      <c r="E258" s="906">
        <v>1702.8985782157756</v>
      </c>
      <c r="F258" s="907">
        <v>0</v>
      </c>
      <c r="G258" s="908">
        <v>0</v>
      </c>
      <c r="H258" s="908" t="s">
        <v>608</v>
      </c>
      <c r="I258" s="908">
        <v>155</v>
      </c>
      <c r="J258" s="908">
        <v>175</v>
      </c>
      <c r="K258" s="908">
        <v>62</v>
      </c>
      <c r="L258" s="908">
        <v>62</v>
      </c>
      <c r="M258" s="908">
        <v>0</v>
      </c>
      <c r="N258" s="908">
        <v>0</v>
      </c>
      <c r="O258" s="1260">
        <v>5</v>
      </c>
      <c r="P258" s="1260">
        <v>5</v>
      </c>
      <c r="Q258" s="1261">
        <v>341.77574745253725</v>
      </c>
    </row>
    <row r="259" spans="1:17" ht="12.75" x14ac:dyDescent="0.2">
      <c r="A259" s="876" t="s">
        <v>1381</v>
      </c>
      <c r="B259" s="906" t="s">
        <v>608</v>
      </c>
      <c r="C259" s="906">
        <v>887.79537956723686</v>
      </c>
      <c r="D259" s="906">
        <v>887.79537956723686</v>
      </c>
      <c r="E259" s="906">
        <v>1535.6387946800423</v>
      </c>
      <c r="F259" s="907">
        <v>0</v>
      </c>
      <c r="G259" s="908">
        <v>0</v>
      </c>
      <c r="H259" s="908" t="s">
        <v>608</v>
      </c>
      <c r="I259" s="908">
        <v>3533</v>
      </c>
      <c r="J259" s="908">
        <v>1092</v>
      </c>
      <c r="K259" s="908">
        <v>162</v>
      </c>
      <c r="L259" s="908">
        <v>162</v>
      </c>
      <c r="M259" s="908">
        <v>124</v>
      </c>
      <c r="N259" s="908">
        <v>0</v>
      </c>
      <c r="O259" s="1260">
        <v>5</v>
      </c>
      <c r="P259" s="1260">
        <v>5</v>
      </c>
      <c r="Q259" s="1261">
        <v>221.39491200467239</v>
      </c>
    </row>
    <row r="260" spans="1:17" ht="12.75" x14ac:dyDescent="0.2">
      <c r="A260" s="876" t="s">
        <v>1382</v>
      </c>
      <c r="B260" s="906">
        <v>107.35164148451699</v>
      </c>
      <c r="C260" s="906">
        <v>636.77465526418166</v>
      </c>
      <c r="D260" s="906">
        <v>636.77465526418166</v>
      </c>
      <c r="E260" s="906">
        <v>636.77465526418166</v>
      </c>
      <c r="F260" s="907">
        <v>0</v>
      </c>
      <c r="G260" s="908">
        <v>0</v>
      </c>
      <c r="H260" s="908">
        <v>111841</v>
      </c>
      <c r="I260" s="908">
        <v>3009</v>
      </c>
      <c r="J260" s="908">
        <v>372</v>
      </c>
      <c r="K260" s="908">
        <v>1397</v>
      </c>
      <c r="L260" s="908">
        <v>1397</v>
      </c>
      <c r="M260" s="908">
        <v>1318</v>
      </c>
      <c r="N260" s="908">
        <v>0</v>
      </c>
      <c r="O260" s="1260">
        <v>5</v>
      </c>
      <c r="P260" s="1260">
        <v>5</v>
      </c>
      <c r="Q260" s="1261">
        <v>221.39491200467239</v>
      </c>
    </row>
    <row r="261" spans="1:17" ht="12.75" x14ac:dyDescent="0.2">
      <c r="A261" s="876" t="s">
        <v>1383</v>
      </c>
      <c r="B261" s="906">
        <v>101.02356575129873</v>
      </c>
      <c r="C261" s="906">
        <v>727.33664030846569</v>
      </c>
      <c r="D261" s="906">
        <v>727.33664030846569</v>
      </c>
      <c r="E261" s="906">
        <v>727.33664030846569</v>
      </c>
      <c r="F261" s="907">
        <v>0</v>
      </c>
      <c r="G261" s="908">
        <v>0</v>
      </c>
      <c r="H261" s="908">
        <v>5582</v>
      </c>
      <c r="I261" s="908">
        <v>391</v>
      </c>
      <c r="J261" s="908">
        <v>60</v>
      </c>
      <c r="K261" s="908">
        <v>163</v>
      </c>
      <c r="L261" s="908">
        <v>163</v>
      </c>
      <c r="M261" s="908">
        <v>0</v>
      </c>
      <c r="N261" s="908">
        <v>0</v>
      </c>
      <c r="O261" s="1260">
        <v>5</v>
      </c>
      <c r="P261" s="1260">
        <v>5</v>
      </c>
      <c r="Q261" s="1261">
        <v>341.77574745253725</v>
      </c>
    </row>
    <row r="262" spans="1:17" ht="12.75" x14ac:dyDescent="0.2">
      <c r="A262" s="876" t="s">
        <v>1384</v>
      </c>
      <c r="B262" s="906" t="s">
        <v>608</v>
      </c>
      <c r="C262" s="906">
        <v>16641.114832022991</v>
      </c>
      <c r="D262" s="906">
        <v>16641.114832022991</v>
      </c>
      <c r="E262" s="906">
        <v>24826.400026806292</v>
      </c>
      <c r="F262" s="907">
        <v>0</v>
      </c>
      <c r="G262" s="908">
        <v>0</v>
      </c>
      <c r="H262" s="908" t="s">
        <v>608</v>
      </c>
      <c r="I262" s="908">
        <v>3</v>
      </c>
      <c r="J262" s="908">
        <v>434</v>
      </c>
      <c r="K262" s="908">
        <v>90</v>
      </c>
      <c r="L262" s="908">
        <v>90</v>
      </c>
      <c r="M262" s="908">
        <v>0</v>
      </c>
      <c r="N262" s="908">
        <v>0</v>
      </c>
      <c r="O262" s="1260">
        <v>56</v>
      </c>
      <c r="P262" s="1260">
        <v>137</v>
      </c>
      <c r="Q262" s="1261">
        <v>221.39491200467239</v>
      </c>
    </row>
    <row r="263" spans="1:17" s="909" customFormat="1" ht="12.75" x14ac:dyDescent="0.2">
      <c r="A263" s="876" t="s">
        <v>1385</v>
      </c>
      <c r="B263" s="906" t="s">
        <v>608</v>
      </c>
      <c r="C263" s="906">
        <v>11109.81760989668</v>
      </c>
      <c r="D263" s="906">
        <v>11109.81760989668</v>
      </c>
      <c r="E263" s="906">
        <v>12657.441789882729</v>
      </c>
      <c r="F263" s="907">
        <v>0</v>
      </c>
      <c r="G263" s="908">
        <v>0</v>
      </c>
      <c r="H263" s="908" t="s">
        <v>608</v>
      </c>
      <c r="I263" s="908">
        <v>8</v>
      </c>
      <c r="J263" s="908">
        <v>367</v>
      </c>
      <c r="K263" s="908">
        <v>42</v>
      </c>
      <c r="L263" s="908">
        <v>42</v>
      </c>
      <c r="M263" s="908">
        <v>1</v>
      </c>
      <c r="N263" s="908">
        <v>0</v>
      </c>
      <c r="O263" s="1260">
        <v>34</v>
      </c>
      <c r="P263" s="1260">
        <v>79</v>
      </c>
      <c r="Q263" s="1261">
        <v>221.39491200467239</v>
      </c>
    </row>
    <row r="264" spans="1:17" ht="12.75" x14ac:dyDescent="0.2">
      <c r="A264" s="876" t="s">
        <v>1386</v>
      </c>
      <c r="B264" s="906" t="s">
        <v>608</v>
      </c>
      <c r="C264" s="906">
        <v>7925.9326987307095</v>
      </c>
      <c r="D264" s="906">
        <v>7925.9326987307095</v>
      </c>
      <c r="E264" s="906">
        <v>10168.091919623919</v>
      </c>
      <c r="F264" s="907">
        <v>0</v>
      </c>
      <c r="G264" s="908">
        <v>0</v>
      </c>
      <c r="H264" s="908" t="s">
        <v>608</v>
      </c>
      <c r="I264" s="908">
        <v>43</v>
      </c>
      <c r="J264" s="908">
        <v>300</v>
      </c>
      <c r="K264" s="908">
        <v>20</v>
      </c>
      <c r="L264" s="908">
        <v>20</v>
      </c>
      <c r="M264" s="908">
        <v>0</v>
      </c>
      <c r="N264" s="908">
        <v>0</v>
      </c>
      <c r="O264" s="1260">
        <v>34</v>
      </c>
      <c r="P264" s="1260">
        <v>53</v>
      </c>
      <c r="Q264" s="1261">
        <v>221.39491200467239</v>
      </c>
    </row>
    <row r="265" spans="1:17" ht="12.75" x14ac:dyDescent="0.2">
      <c r="A265" s="876" t="s">
        <v>1387</v>
      </c>
      <c r="B265" s="906" t="s">
        <v>608</v>
      </c>
      <c r="C265" s="906">
        <v>4185.1833706617381</v>
      </c>
      <c r="D265" s="906">
        <v>4185.1833706617381</v>
      </c>
      <c r="E265" s="906">
        <v>9106.4819815845985</v>
      </c>
      <c r="F265" s="907">
        <v>0</v>
      </c>
      <c r="G265" s="908">
        <v>0</v>
      </c>
      <c r="H265" s="908" t="s">
        <v>608</v>
      </c>
      <c r="I265" s="908">
        <v>29</v>
      </c>
      <c r="J265" s="908">
        <v>171</v>
      </c>
      <c r="K265" s="908">
        <v>57</v>
      </c>
      <c r="L265" s="908">
        <v>57</v>
      </c>
      <c r="M265" s="908">
        <v>1</v>
      </c>
      <c r="N265" s="908">
        <v>0</v>
      </c>
      <c r="O265" s="1260">
        <v>21</v>
      </c>
      <c r="P265" s="1260">
        <v>94</v>
      </c>
      <c r="Q265" s="1261">
        <v>221.39491200467239</v>
      </c>
    </row>
    <row r="266" spans="1:17" ht="12.75" x14ac:dyDescent="0.2">
      <c r="A266" s="876" t="s">
        <v>1388</v>
      </c>
      <c r="B266" s="906" t="s">
        <v>608</v>
      </c>
      <c r="C266" s="906">
        <v>2017.7775159444914</v>
      </c>
      <c r="D266" s="906">
        <v>2017.7775159444914</v>
      </c>
      <c r="E266" s="906">
        <v>2787.1094777982385</v>
      </c>
      <c r="F266" s="907">
        <v>0</v>
      </c>
      <c r="G266" s="908">
        <v>0</v>
      </c>
      <c r="H266" s="908" t="s">
        <v>608</v>
      </c>
      <c r="I266" s="908">
        <v>93</v>
      </c>
      <c r="J266" s="908">
        <v>152</v>
      </c>
      <c r="K266" s="908">
        <v>23</v>
      </c>
      <c r="L266" s="908">
        <v>23</v>
      </c>
      <c r="M266" s="908">
        <v>2</v>
      </c>
      <c r="N266" s="908">
        <v>0</v>
      </c>
      <c r="O266" s="1260">
        <v>5</v>
      </c>
      <c r="P266" s="1260">
        <v>27</v>
      </c>
      <c r="Q266" s="1261">
        <v>221.39491200467239</v>
      </c>
    </row>
    <row r="267" spans="1:17" ht="12.75" x14ac:dyDescent="0.2">
      <c r="A267" s="876" t="s">
        <v>1389</v>
      </c>
      <c r="B267" s="906" t="s">
        <v>608</v>
      </c>
      <c r="C267" s="906">
        <v>4084.3837888294088</v>
      </c>
      <c r="D267" s="906">
        <v>4084.3837888294088</v>
      </c>
      <c r="E267" s="906">
        <v>3444.2294092132543</v>
      </c>
      <c r="F267" s="907">
        <v>0</v>
      </c>
      <c r="G267" s="908">
        <v>0</v>
      </c>
      <c r="H267" s="908" t="s">
        <v>608</v>
      </c>
      <c r="I267" s="908">
        <v>8</v>
      </c>
      <c r="J267" s="908">
        <v>224</v>
      </c>
      <c r="K267" s="908">
        <v>3</v>
      </c>
      <c r="L267" s="908">
        <v>3</v>
      </c>
      <c r="M267" s="908">
        <v>0</v>
      </c>
      <c r="N267" s="908">
        <v>0</v>
      </c>
      <c r="O267" s="1260">
        <v>6</v>
      </c>
      <c r="P267" s="1260">
        <v>18</v>
      </c>
      <c r="Q267" s="1261">
        <v>341.77574745253725</v>
      </c>
    </row>
    <row r="268" spans="1:17" ht="12.75" x14ac:dyDescent="0.2">
      <c r="A268" s="876" t="s">
        <v>1390</v>
      </c>
      <c r="B268" s="906" t="s">
        <v>608</v>
      </c>
      <c r="C268" s="906">
        <v>4440.9989905425082</v>
      </c>
      <c r="D268" s="906">
        <v>4440.9989905425082</v>
      </c>
      <c r="E268" s="906">
        <v>8790.6152113072985</v>
      </c>
      <c r="F268" s="907">
        <v>0</v>
      </c>
      <c r="G268" s="908">
        <v>0</v>
      </c>
      <c r="H268" s="908" t="s">
        <v>608</v>
      </c>
      <c r="I268" s="908">
        <v>3</v>
      </c>
      <c r="J268" s="908">
        <v>184</v>
      </c>
      <c r="K268" s="908">
        <v>12</v>
      </c>
      <c r="L268" s="908">
        <v>12</v>
      </c>
      <c r="M268" s="908">
        <v>0</v>
      </c>
      <c r="N268" s="908">
        <v>0</v>
      </c>
      <c r="O268" s="1260">
        <v>6</v>
      </c>
      <c r="P268" s="1260">
        <v>114</v>
      </c>
      <c r="Q268" s="1261">
        <v>341.77574745253725</v>
      </c>
    </row>
    <row r="269" spans="1:17" s="909" customFormat="1" ht="12.75" x14ac:dyDescent="0.2">
      <c r="A269" s="876" t="s">
        <v>1391</v>
      </c>
      <c r="B269" s="906" t="s">
        <v>608</v>
      </c>
      <c r="C269" s="906">
        <v>2065.2619552929664</v>
      </c>
      <c r="D269" s="906">
        <v>2065.2619552929664</v>
      </c>
      <c r="E269" s="906">
        <v>7682.1563431799968</v>
      </c>
      <c r="F269" s="907">
        <v>0</v>
      </c>
      <c r="G269" s="908">
        <v>0</v>
      </c>
      <c r="H269" s="908" t="s">
        <v>608</v>
      </c>
      <c r="I269" s="908">
        <v>138</v>
      </c>
      <c r="J269" s="908">
        <v>254</v>
      </c>
      <c r="K269" s="908">
        <v>92</v>
      </c>
      <c r="L269" s="908">
        <v>92</v>
      </c>
      <c r="M269" s="908">
        <v>4</v>
      </c>
      <c r="N269" s="908">
        <v>0</v>
      </c>
      <c r="O269" s="1260">
        <v>5</v>
      </c>
      <c r="P269" s="1260">
        <v>65</v>
      </c>
      <c r="Q269" s="1261">
        <v>221.39491200467239</v>
      </c>
    </row>
    <row r="270" spans="1:17" s="909" customFormat="1" ht="12.75" x14ac:dyDescent="0.2">
      <c r="A270" s="876" t="s">
        <v>1392</v>
      </c>
      <c r="B270" s="906" t="s">
        <v>608</v>
      </c>
      <c r="C270" s="906">
        <v>1686.9419169910868</v>
      </c>
      <c r="D270" s="906">
        <v>1686.9419169910868</v>
      </c>
      <c r="E270" s="906">
        <v>2720.3078988871002</v>
      </c>
      <c r="F270" s="907">
        <v>0</v>
      </c>
      <c r="G270" s="908">
        <v>0</v>
      </c>
      <c r="H270" s="908" t="s">
        <v>608</v>
      </c>
      <c r="I270" s="908">
        <v>335</v>
      </c>
      <c r="J270" s="908">
        <v>354</v>
      </c>
      <c r="K270" s="908">
        <v>88</v>
      </c>
      <c r="L270" s="908">
        <v>88</v>
      </c>
      <c r="M270" s="908">
        <v>13</v>
      </c>
      <c r="N270" s="908">
        <v>0</v>
      </c>
      <c r="O270" s="1260">
        <v>5</v>
      </c>
      <c r="P270" s="1260">
        <v>15</v>
      </c>
      <c r="Q270" s="1261">
        <v>221.39491200467239</v>
      </c>
    </row>
    <row r="271" spans="1:17" ht="12.75" x14ac:dyDescent="0.2">
      <c r="A271" s="876" t="s">
        <v>1393</v>
      </c>
      <c r="B271" s="906" t="s">
        <v>608</v>
      </c>
      <c r="C271" s="906">
        <v>3077.5390732454216</v>
      </c>
      <c r="D271" s="906">
        <v>3077.5390732454216</v>
      </c>
      <c r="E271" s="906">
        <v>2483.6972804619199</v>
      </c>
      <c r="F271" s="907">
        <v>0</v>
      </c>
      <c r="G271" s="908">
        <v>0</v>
      </c>
      <c r="H271" s="908" t="s">
        <v>608</v>
      </c>
      <c r="I271" s="908">
        <v>23</v>
      </c>
      <c r="J271" s="908">
        <v>327</v>
      </c>
      <c r="K271" s="908">
        <v>41</v>
      </c>
      <c r="L271" s="908">
        <v>41</v>
      </c>
      <c r="M271" s="908">
        <v>0</v>
      </c>
      <c r="N271" s="908">
        <v>0</v>
      </c>
      <c r="O271" s="1260">
        <v>5</v>
      </c>
      <c r="P271" s="1260">
        <v>11</v>
      </c>
      <c r="Q271" s="1261">
        <v>341.77574745253725</v>
      </c>
    </row>
    <row r="272" spans="1:17" s="909" customFormat="1" ht="12.75" x14ac:dyDescent="0.2">
      <c r="A272" s="876" t="s">
        <v>1394</v>
      </c>
      <c r="B272" s="906" t="s">
        <v>608</v>
      </c>
      <c r="C272" s="906">
        <v>3712.7740651600284</v>
      </c>
      <c r="D272" s="906">
        <v>3712.7740651600284</v>
      </c>
      <c r="E272" s="906">
        <v>3297.7597152359108</v>
      </c>
      <c r="F272" s="907">
        <v>0</v>
      </c>
      <c r="G272" s="908">
        <v>0</v>
      </c>
      <c r="H272" s="908" t="s">
        <v>608</v>
      </c>
      <c r="I272" s="908">
        <v>8</v>
      </c>
      <c r="J272" s="908">
        <v>632</v>
      </c>
      <c r="K272" s="908">
        <v>22</v>
      </c>
      <c r="L272" s="908">
        <v>22</v>
      </c>
      <c r="M272" s="908">
        <v>0</v>
      </c>
      <c r="N272" s="908">
        <v>0</v>
      </c>
      <c r="O272" s="1260">
        <v>5</v>
      </c>
      <c r="P272" s="1260">
        <v>20</v>
      </c>
      <c r="Q272" s="1261">
        <v>341.77574745253725</v>
      </c>
    </row>
    <row r="273" spans="1:17" ht="12.75" x14ac:dyDescent="0.2">
      <c r="A273" s="876" t="s">
        <v>1395</v>
      </c>
      <c r="B273" s="906" t="s">
        <v>608</v>
      </c>
      <c r="C273" s="906">
        <v>1665.2438452096155</v>
      </c>
      <c r="D273" s="906">
        <v>1665.2438452096155</v>
      </c>
      <c r="E273" s="906">
        <v>2939.8714486235231</v>
      </c>
      <c r="F273" s="907">
        <v>0</v>
      </c>
      <c r="G273" s="908">
        <v>0</v>
      </c>
      <c r="H273" s="908" t="s">
        <v>608</v>
      </c>
      <c r="I273" s="908">
        <v>272</v>
      </c>
      <c r="J273" s="908">
        <v>731</v>
      </c>
      <c r="K273" s="908">
        <v>111</v>
      </c>
      <c r="L273" s="908">
        <v>111</v>
      </c>
      <c r="M273" s="908">
        <v>24</v>
      </c>
      <c r="N273" s="908">
        <v>0</v>
      </c>
      <c r="O273" s="1260">
        <v>5</v>
      </c>
      <c r="P273" s="1260">
        <v>17</v>
      </c>
      <c r="Q273" s="1261">
        <v>221.39491200467239</v>
      </c>
    </row>
    <row r="274" spans="1:17" ht="12.75" x14ac:dyDescent="0.2">
      <c r="A274" s="876" t="s">
        <v>1396</v>
      </c>
      <c r="B274" s="906" t="s">
        <v>608</v>
      </c>
      <c r="C274" s="906">
        <v>1518.0001480261892</v>
      </c>
      <c r="D274" s="906">
        <v>1518.0001480261892</v>
      </c>
      <c r="E274" s="906">
        <v>1518.0001480261892</v>
      </c>
      <c r="F274" s="907">
        <v>0</v>
      </c>
      <c r="G274" s="908">
        <v>0</v>
      </c>
      <c r="H274" s="908" t="s">
        <v>608</v>
      </c>
      <c r="I274" s="908">
        <v>759</v>
      </c>
      <c r="J274" s="908">
        <v>1361</v>
      </c>
      <c r="K274" s="908">
        <v>532</v>
      </c>
      <c r="L274" s="908">
        <v>532</v>
      </c>
      <c r="M274" s="908">
        <v>295</v>
      </c>
      <c r="N274" s="908">
        <v>0</v>
      </c>
      <c r="O274" s="1260">
        <v>5</v>
      </c>
      <c r="P274" s="1260">
        <v>5</v>
      </c>
      <c r="Q274" s="1261">
        <v>221.39491200467239</v>
      </c>
    </row>
    <row r="275" spans="1:17" ht="12.75" x14ac:dyDescent="0.2">
      <c r="A275" s="876" t="s">
        <v>1397</v>
      </c>
      <c r="B275" s="906" t="s">
        <v>608</v>
      </c>
      <c r="C275" s="906">
        <v>1600.3482408285547</v>
      </c>
      <c r="D275" s="906">
        <v>1600.3482408285547</v>
      </c>
      <c r="E275" s="906">
        <v>1600.3482408285547</v>
      </c>
      <c r="F275" s="907">
        <v>0</v>
      </c>
      <c r="G275" s="908">
        <v>0</v>
      </c>
      <c r="H275" s="908" t="s">
        <v>608</v>
      </c>
      <c r="I275" s="908">
        <v>207</v>
      </c>
      <c r="J275" s="908">
        <v>360</v>
      </c>
      <c r="K275" s="908">
        <v>404</v>
      </c>
      <c r="L275" s="908">
        <v>404</v>
      </c>
      <c r="M275" s="908">
        <v>0</v>
      </c>
      <c r="N275" s="908">
        <v>0</v>
      </c>
      <c r="O275" s="1260">
        <v>5</v>
      </c>
      <c r="P275" s="1260">
        <v>5</v>
      </c>
      <c r="Q275" s="1261">
        <v>341.77574745253725</v>
      </c>
    </row>
    <row r="276" spans="1:17" ht="12.75" x14ac:dyDescent="0.2">
      <c r="A276" s="876" t="s">
        <v>1398</v>
      </c>
      <c r="B276" s="906" t="s">
        <v>608</v>
      </c>
      <c r="C276" s="906">
        <v>1092.4010292783662</v>
      </c>
      <c r="D276" s="906">
        <v>1092.4010292783662</v>
      </c>
      <c r="E276" s="906">
        <v>2616.6663357358543</v>
      </c>
      <c r="F276" s="907">
        <v>0</v>
      </c>
      <c r="G276" s="908">
        <v>0</v>
      </c>
      <c r="H276" s="908" t="s">
        <v>608</v>
      </c>
      <c r="I276" s="908">
        <v>864</v>
      </c>
      <c r="J276" s="908">
        <v>533</v>
      </c>
      <c r="K276" s="908">
        <v>177</v>
      </c>
      <c r="L276" s="908">
        <v>177</v>
      </c>
      <c r="M276" s="908">
        <v>32</v>
      </c>
      <c r="N276" s="908">
        <v>0</v>
      </c>
      <c r="O276" s="1260">
        <v>5</v>
      </c>
      <c r="P276" s="1260">
        <v>22</v>
      </c>
      <c r="Q276" s="1261">
        <v>221.39491200467239</v>
      </c>
    </row>
    <row r="277" spans="1:17" ht="12.75" x14ac:dyDescent="0.2">
      <c r="A277" s="876" t="s">
        <v>1399</v>
      </c>
      <c r="B277" s="906">
        <v>132.65338704712633</v>
      </c>
      <c r="C277" s="906">
        <v>807.74191605054159</v>
      </c>
      <c r="D277" s="906">
        <v>807.74191605054159</v>
      </c>
      <c r="E277" s="906">
        <v>1320.210443298</v>
      </c>
      <c r="F277" s="907">
        <v>0</v>
      </c>
      <c r="G277" s="908">
        <v>0</v>
      </c>
      <c r="H277" s="908">
        <v>2014</v>
      </c>
      <c r="I277" s="908">
        <v>1714</v>
      </c>
      <c r="J277" s="908">
        <v>392</v>
      </c>
      <c r="K277" s="908">
        <v>665</v>
      </c>
      <c r="L277" s="908">
        <v>665</v>
      </c>
      <c r="M277" s="908">
        <v>241</v>
      </c>
      <c r="N277" s="908">
        <v>0</v>
      </c>
      <c r="O277" s="1260">
        <v>5</v>
      </c>
      <c r="P277" s="1260">
        <v>6</v>
      </c>
      <c r="Q277" s="1261">
        <v>221.39491200467239</v>
      </c>
    </row>
    <row r="278" spans="1:17" ht="12.75" x14ac:dyDescent="0.2">
      <c r="A278" s="876" t="s">
        <v>1400</v>
      </c>
      <c r="B278" s="906">
        <v>103.35145163380199</v>
      </c>
      <c r="C278" s="906">
        <v>1101.814137262465</v>
      </c>
      <c r="D278" s="906">
        <v>1101.814137262465</v>
      </c>
      <c r="E278" s="906">
        <v>1195.4036416249801</v>
      </c>
      <c r="F278" s="907">
        <v>0</v>
      </c>
      <c r="G278" s="908">
        <v>0</v>
      </c>
      <c r="H278" s="908">
        <v>63</v>
      </c>
      <c r="I278" s="908">
        <v>439</v>
      </c>
      <c r="J278" s="908">
        <v>199</v>
      </c>
      <c r="K278" s="908">
        <v>120</v>
      </c>
      <c r="L278" s="908">
        <v>120</v>
      </c>
      <c r="M278" s="908">
        <v>0</v>
      </c>
      <c r="N278" s="908">
        <v>0</v>
      </c>
      <c r="O278" s="1260">
        <v>5</v>
      </c>
      <c r="P278" s="1260">
        <v>5</v>
      </c>
      <c r="Q278" s="1261">
        <v>341.77574745253725</v>
      </c>
    </row>
    <row r="279" spans="1:17" ht="12.75" x14ac:dyDescent="0.2">
      <c r="A279" s="876" t="s">
        <v>1401</v>
      </c>
      <c r="B279" s="906">
        <v>113.4955911818511</v>
      </c>
      <c r="C279" s="906">
        <v>586.96211519079418</v>
      </c>
      <c r="D279" s="906">
        <v>586.96211519079418</v>
      </c>
      <c r="E279" s="906">
        <v>586.96211519079418</v>
      </c>
      <c r="F279" s="907">
        <v>0</v>
      </c>
      <c r="G279" s="908">
        <v>0</v>
      </c>
      <c r="H279" s="908">
        <v>10594</v>
      </c>
      <c r="I279" s="908">
        <v>3333</v>
      </c>
      <c r="J279" s="908">
        <v>577</v>
      </c>
      <c r="K279" s="908">
        <v>3327</v>
      </c>
      <c r="L279" s="908">
        <v>3327</v>
      </c>
      <c r="M279" s="908">
        <v>3264</v>
      </c>
      <c r="N279" s="908">
        <v>0</v>
      </c>
      <c r="O279" s="1260">
        <v>5</v>
      </c>
      <c r="P279" s="1260">
        <v>5</v>
      </c>
      <c r="Q279" s="1261">
        <v>221.39491200467239</v>
      </c>
    </row>
    <row r="280" spans="1:17" ht="12.75" x14ac:dyDescent="0.2">
      <c r="A280" s="876" t="s">
        <v>1402</v>
      </c>
      <c r="B280" s="906">
        <v>161.18661557252679</v>
      </c>
      <c r="C280" s="906">
        <v>634.21396731052675</v>
      </c>
      <c r="D280" s="906">
        <v>634.21396731052675</v>
      </c>
      <c r="E280" s="906">
        <v>638.93817758124976</v>
      </c>
      <c r="F280" s="907">
        <v>0</v>
      </c>
      <c r="G280" s="908">
        <v>0</v>
      </c>
      <c r="H280" s="908">
        <v>1016</v>
      </c>
      <c r="I280" s="908">
        <v>1014</v>
      </c>
      <c r="J280" s="908">
        <v>85</v>
      </c>
      <c r="K280" s="908">
        <v>597</v>
      </c>
      <c r="L280" s="908">
        <v>597</v>
      </c>
      <c r="M280" s="908">
        <v>0</v>
      </c>
      <c r="N280" s="908">
        <v>0</v>
      </c>
      <c r="O280" s="1260">
        <v>5</v>
      </c>
      <c r="P280" s="1260">
        <v>5</v>
      </c>
      <c r="Q280" s="1261">
        <v>341.77574745253725</v>
      </c>
    </row>
    <row r="281" spans="1:17" ht="12.75" x14ac:dyDescent="0.2">
      <c r="A281" s="876" t="s">
        <v>1403</v>
      </c>
      <c r="B281" s="906" t="s">
        <v>608</v>
      </c>
      <c r="C281" s="906">
        <v>649.82705234086188</v>
      </c>
      <c r="D281" s="906">
        <v>649.82705234086188</v>
      </c>
      <c r="E281" s="906">
        <v>822.48970603352666</v>
      </c>
      <c r="F281" s="907">
        <v>0</v>
      </c>
      <c r="G281" s="908">
        <v>0</v>
      </c>
      <c r="H281" s="908" t="s">
        <v>608</v>
      </c>
      <c r="I281" s="908">
        <v>94</v>
      </c>
      <c r="J281" s="908">
        <v>6</v>
      </c>
      <c r="K281" s="908">
        <v>91</v>
      </c>
      <c r="L281" s="908">
        <v>91</v>
      </c>
      <c r="M281" s="908">
        <v>0</v>
      </c>
      <c r="N281" s="908">
        <v>0</v>
      </c>
      <c r="O281" s="1260">
        <v>5</v>
      </c>
      <c r="P281" s="1260">
        <v>5</v>
      </c>
      <c r="Q281" s="1261">
        <v>341.77574745253725</v>
      </c>
    </row>
    <row r="282" spans="1:17" ht="12.75" x14ac:dyDescent="0.2">
      <c r="A282" s="876" t="s">
        <v>1404</v>
      </c>
      <c r="B282" s="906">
        <v>102.89974632189933</v>
      </c>
      <c r="C282" s="906">
        <v>617.21792144804647</v>
      </c>
      <c r="D282" s="906">
        <v>617.21792144804647</v>
      </c>
      <c r="E282" s="906">
        <v>671.96142685852169</v>
      </c>
      <c r="F282" s="907">
        <v>0</v>
      </c>
      <c r="G282" s="908">
        <v>0</v>
      </c>
      <c r="H282" s="908">
        <v>7056</v>
      </c>
      <c r="I282" s="908">
        <v>1185</v>
      </c>
      <c r="J282" s="908">
        <v>192</v>
      </c>
      <c r="K282" s="908">
        <v>1333</v>
      </c>
      <c r="L282" s="908">
        <v>1333</v>
      </c>
      <c r="M282" s="908">
        <v>1228</v>
      </c>
      <c r="N282" s="908">
        <v>0</v>
      </c>
      <c r="O282" s="1260">
        <v>5</v>
      </c>
      <c r="P282" s="1260">
        <v>5</v>
      </c>
      <c r="Q282" s="1261">
        <v>221.39491200467239</v>
      </c>
    </row>
    <row r="283" spans="1:17" ht="12.75" x14ac:dyDescent="0.2">
      <c r="A283" s="876" t="s">
        <v>1405</v>
      </c>
      <c r="B283" s="906">
        <v>108.32806589800025</v>
      </c>
      <c r="C283" s="906">
        <v>778.86881842698256</v>
      </c>
      <c r="D283" s="906">
        <v>778.86881842698256</v>
      </c>
      <c r="E283" s="906">
        <v>794.30263892724099</v>
      </c>
      <c r="F283" s="907">
        <v>0</v>
      </c>
      <c r="G283" s="908">
        <v>0</v>
      </c>
      <c r="H283" s="908">
        <v>830</v>
      </c>
      <c r="I283" s="908">
        <v>1030</v>
      </c>
      <c r="J283" s="908">
        <v>185</v>
      </c>
      <c r="K283" s="908">
        <v>1548</v>
      </c>
      <c r="L283" s="908">
        <v>1548</v>
      </c>
      <c r="M283" s="908">
        <v>0</v>
      </c>
      <c r="N283" s="908">
        <v>0</v>
      </c>
      <c r="O283" s="1260">
        <v>5</v>
      </c>
      <c r="P283" s="1260">
        <v>5</v>
      </c>
      <c r="Q283" s="1261">
        <v>341.77574745253725</v>
      </c>
    </row>
    <row r="284" spans="1:17" ht="12.75" x14ac:dyDescent="0.2">
      <c r="A284" s="876" t="s">
        <v>1406</v>
      </c>
      <c r="B284" s="906" t="s">
        <v>608</v>
      </c>
      <c r="C284" s="906">
        <v>760.91823161436093</v>
      </c>
      <c r="D284" s="906">
        <v>760.91823161436093</v>
      </c>
      <c r="E284" s="906">
        <v>927.9186111047859</v>
      </c>
      <c r="F284" s="907">
        <v>0</v>
      </c>
      <c r="G284" s="908">
        <v>0</v>
      </c>
      <c r="H284" s="908" t="s">
        <v>608</v>
      </c>
      <c r="I284" s="908">
        <v>97</v>
      </c>
      <c r="J284" s="908">
        <v>40</v>
      </c>
      <c r="K284" s="908">
        <v>305</v>
      </c>
      <c r="L284" s="908">
        <v>305</v>
      </c>
      <c r="M284" s="908">
        <v>0</v>
      </c>
      <c r="N284" s="908">
        <v>0</v>
      </c>
      <c r="O284" s="1260">
        <v>5</v>
      </c>
      <c r="P284" s="1260">
        <v>5</v>
      </c>
      <c r="Q284" s="1261">
        <v>341.77574745253725</v>
      </c>
    </row>
    <row r="285" spans="1:17" ht="12.75" x14ac:dyDescent="0.2">
      <c r="A285" s="876" t="s">
        <v>1407</v>
      </c>
      <c r="B285" s="906" t="s">
        <v>608</v>
      </c>
      <c r="C285" s="906">
        <v>15519.791039450842</v>
      </c>
      <c r="D285" s="906">
        <v>15519.791039450842</v>
      </c>
      <c r="E285" s="906">
        <v>15915.512517399198</v>
      </c>
      <c r="F285" s="907">
        <v>0</v>
      </c>
      <c r="G285" s="908">
        <v>0</v>
      </c>
      <c r="H285" s="908" t="s">
        <v>608</v>
      </c>
      <c r="I285" s="908">
        <v>0</v>
      </c>
      <c r="J285" s="908">
        <v>122</v>
      </c>
      <c r="K285" s="908">
        <v>2</v>
      </c>
      <c r="L285" s="908">
        <v>2</v>
      </c>
      <c r="M285" s="908">
        <v>0</v>
      </c>
      <c r="N285" s="908">
        <v>0</v>
      </c>
      <c r="O285" s="1260">
        <v>46</v>
      </c>
      <c r="P285" s="1260">
        <v>337</v>
      </c>
      <c r="Q285" s="1261">
        <v>221.39491200467239</v>
      </c>
    </row>
    <row r="286" spans="1:17" ht="12.75" x14ac:dyDescent="0.2">
      <c r="A286" s="876" t="s">
        <v>1408</v>
      </c>
      <c r="B286" s="906" t="s">
        <v>608</v>
      </c>
      <c r="C286" s="906">
        <v>8168.7966287565214</v>
      </c>
      <c r="D286" s="906">
        <v>8168.7966287565214</v>
      </c>
      <c r="E286" s="906">
        <v>10874.589904120743</v>
      </c>
      <c r="F286" s="907">
        <v>0</v>
      </c>
      <c r="G286" s="908">
        <v>0</v>
      </c>
      <c r="H286" s="908" t="s">
        <v>608</v>
      </c>
      <c r="I286" s="908">
        <v>0</v>
      </c>
      <c r="J286" s="908">
        <v>239</v>
      </c>
      <c r="K286" s="908">
        <v>16</v>
      </c>
      <c r="L286" s="908">
        <v>16</v>
      </c>
      <c r="M286" s="908">
        <v>1</v>
      </c>
      <c r="N286" s="908">
        <v>0</v>
      </c>
      <c r="O286" s="1260">
        <v>20</v>
      </c>
      <c r="P286" s="1260">
        <v>77</v>
      </c>
      <c r="Q286" s="1261">
        <v>221.39491200467239</v>
      </c>
    </row>
    <row r="287" spans="1:17" ht="12.75" x14ac:dyDescent="0.2">
      <c r="A287" s="876" t="s">
        <v>1409</v>
      </c>
      <c r="B287" s="906" t="s">
        <v>608</v>
      </c>
      <c r="C287" s="906">
        <v>4347.3510094569456</v>
      </c>
      <c r="D287" s="906">
        <v>4347.3510094569456</v>
      </c>
      <c r="E287" s="906">
        <v>4347.3510094569456</v>
      </c>
      <c r="F287" s="907">
        <v>0</v>
      </c>
      <c r="G287" s="908">
        <v>0</v>
      </c>
      <c r="H287" s="908" t="s">
        <v>608</v>
      </c>
      <c r="I287" s="908">
        <v>3</v>
      </c>
      <c r="J287" s="908">
        <v>370</v>
      </c>
      <c r="K287" s="908">
        <v>2</v>
      </c>
      <c r="L287" s="908">
        <v>2</v>
      </c>
      <c r="M287" s="908">
        <v>0</v>
      </c>
      <c r="N287" s="908">
        <v>0</v>
      </c>
      <c r="O287" s="1260">
        <v>5</v>
      </c>
      <c r="P287" s="1260">
        <v>5</v>
      </c>
      <c r="Q287" s="1261">
        <v>221.39491200467239</v>
      </c>
    </row>
    <row r="288" spans="1:17" ht="12.75" x14ac:dyDescent="0.2">
      <c r="A288" s="876" t="s">
        <v>1410</v>
      </c>
      <c r="B288" s="906" t="s">
        <v>608</v>
      </c>
      <c r="C288" s="906">
        <v>5282.4803863062007</v>
      </c>
      <c r="D288" s="906">
        <v>5282.4803863062007</v>
      </c>
      <c r="E288" s="906">
        <v>6972.7259821053622</v>
      </c>
      <c r="F288" s="907">
        <v>0</v>
      </c>
      <c r="G288" s="908">
        <v>0</v>
      </c>
      <c r="H288" s="908" t="s">
        <v>608</v>
      </c>
      <c r="I288" s="908">
        <v>45</v>
      </c>
      <c r="J288" s="908">
        <v>421</v>
      </c>
      <c r="K288" s="908">
        <v>39</v>
      </c>
      <c r="L288" s="908">
        <v>39</v>
      </c>
      <c r="M288" s="908">
        <v>1</v>
      </c>
      <c r="N288" s="908">
        <v>0</v>
      </c>
      <c r="O288" s="1260">
        <v>12</v>
      </c>
      <c r="P288" s="1260">
        <v>28</v>
      </c>
      <c r="Q288" s="1261">
        <v>221.39491200467239</v>
      </c>
    </row>
    <row r="289" spans="1:17" ht="12.75" x14ac:dyDescent="0.2">
      <c r="A289" s="876" t="s">
        <v>1411</v>
      </c>
      <c r="B289" s="906" t="s">
        <v>608</v>
      </c>
      <c r="C289" s="906">
        <v>4031.6172936760941</v>
      </c>
      <c r="D289" s="906">
        <v>4031.6172936760941</v>
      </c>
      <c r="E289" s="906">
        <v>4031.6172936760941</v>
      </c>
      <c r="F289" s="907">
        <v>0</v>
      </c>
      <c r="G289" s="908">
        <v>0</v>
      </c>
      <c r="H289" s="908" t="s">
        <v>608</v>
      </c>
      <c r="I289" s="908">
        <v>38</v>
      </c>
      <c r="J289" s="908">
        <v>724</v>
      </c>
      <c r="K289" s="908">
        <v>11</v>
      </c>
      <c r="L289" s="908">
        <v>11</v>
      </c>
      <c r="M289" s="908">
        <v>5</v>
      </c>
      <c r="N289" s="908">
        <v>0</v>
      </c>
      <c r="O289" s="1260">
        <v>5</v>
      </c>
      <c r="P289" s="1260">
        <v>5</v>
      </c>
      <c r="Q289" s="1261">
        <v>221.39491200467239</v>
      </c>
    </row>
    <row r="290" spans="1:17" ht="12.75" x14ac:dyDescent="0.2">
      <c r="A290" s="876" t="s">
        <v>1412</v>
      </c>
      <c r="B290" s="906" t="s">
        <v>608</v>
      </c>
      <c r="C290" s="906">
        <v>3053.8794636807324</v>
      </c>
      <c r="D290" s="906">
        <v>3053.8794636807324</v>
      </c>
      <c r="E290" s="906">
        <v>3757.6657975666021</v>
      </c>
      <c r="F290" s="907">
        <v>0</v>
      </c>
      <c r="G290" s="908">
        <v>0</v>
      </c>
      <c r="H290" s="908" t="s">
        <v>608</v>
      </c>
      <c r="I290" s="908">
        <v>105</v>
      </c>
      <c r="J290" s="908">
        <v>464</v>
      </c>
      <c r="K290" s="908">
        <v>197</v>
      </c>
      <c r="L290" s="908">
        <v>197</v>
      </c>
      <c r="M290" s="908">
        <v>41</v>
      </c>
      <c r="N290" s="908">
        <v>0</v>
      </c>
      <c r="O290" s="1260">
        <v>5</v>
      </c>
      <c r="P290" s="1260">
        <v>7</v>
      </c>
      <c r="Q290" s="1261">
        <v>221.39491200467239</v>
      </c>
    </row>
    <row r="291" spans="1:17" ht="12.75" x14ac:dyDescent="0.2">
      <c r="A291" s="876" t="s">
        <v>1413</v>
      </c>
      <c r="B291" s="906" t="s">
        <v>608</v>
      </c>
      <c r="C291" s="906">
        <v>2726.9707283709376</v>
      </c>
      <c r="D291" s="906">
        <v>2726.9707283709376</v>
      </c>
      <c r="E291" s="906">
        <v>2795.9016234091841</v>
      </c>
      <c r="F291" s="907">
        <v>0</v>
      </c>
      <c r="G291" s="908">
        <v>0</v>
      </c>
      <c r="H291" s="908" t="s">
        <v>608</v>
      </c>
      <c r="I291" s="908">
        <v>112</v>
      </c>
      <c r="J291" s="908">
        <v>1069</v>
      </c>
      <c r="K291" s="908">
        <v>175</v>
      </c>
      <c r="L291" s="908">
        <v>175</v>
      </c>
      <c r="M291" s="908">
        <v>52</v>
      </c>
      <c r="N291" s="908">
        <v>0</v>
      </c>
      <c r="O291" s="1260">
        <v>5</v>
      </c>
      <c r="P291" s="1260">
        <v>6</v>
      </c>
      <c r="Q291" s="1261">
        <v>221.39491200467239</v>
      </c>
    </row>
    <row r="292" spans="1:17" ht="12.75" x14ac:dyDescent="0.2">
      <c r="A292" s="876" t="s">
        <v>1414</v>
      </c>
      <c r="B292" s="906" t="s">
        <v>608</v>
      </c>
      <c r="C292" s="906">
        <v>2779.1818393566441</v>
      </c>
      <c r="D292" s="906">
        <v>2779.1818393566441</v>
      </c>
      <c r="E292" s="906">
        <v>2820.2438894446013</v>
      </c>
      <c r="F292" s="907">
        <v>0</v>
      </c>
      <c r="G292" s="908">
        <v>0</v>
      </c>
      <c r="H292" s="908" t="s">
        <v>608</v>
      </c>
      <c r="I292" s="908">
        <v>43</v>
      </c>
      <c r="J292" s="908">
        <v>411</v>
      </c>
      <c r="K292" s="908">
        <v>41</v>
      </c>
      <c r="L292" s="908">
        <v>41</v>
      </c>
      <c r="M292" s="908">
        <v>0</v>
      </c>
      <c r="N292" s="908">
        <v>0</v>
      </c>
      <c r="O292" s="1260">
        <v>5</v>
      </c>
      <c r="P292" s="1260">
        <v>6</v>
      </c>
      <c r="Q292" s="1261">
        <v>341.77574745253725</v>
      </c>
    </row>
    <row r="293" spans="1:17" ht="12.75" x14ac:dyDescent="0.2">
      <c r="A293" s="876" t="s">
        <v>1415</v>
      </c>
      <c r="B293" s="906" t="s">
        <v>608</v>
      </c>
      <c r="C293" s="906">
        <v>1922.8396725565674</v>
      </c>
      <c r="D293" s="906">
        <v>1922.8396725565674</v>
      </c>
      <c r="E293" s="906">
        <v>2158.4607055155466</v>
      </c>
      <c r="F293" s="907">
        <v>0</v>
      </c>
      <c r="G293" s="908">
        <v>0</v>
      </c>
      <c r="H293" s="908" t="s">
        <v>608</v>
      </c>
      <c r="I293" s="908">
        <v>683</v>
      </c>
      <c r="J293" s="908">
        <v>853</v>
      </c>
      <c r="K293" s="908">
        <v>44</v>
      </c>
      <c r="L293" s="908">
        <v>44</v>
      </c>
      <c r="M293" s="908">
        <v>11</v>
      </c>
      <c r="N293" s="908">
        <v>0</v>
      </c>
      <c r="O293" s="1260">
        <v>5</v>
      </c>
      <c r="P293" s="1260">
        <v>11</v>
      </c>
      <c r="Q293" s="1261">
        <v>221.39491200467239</v>
      </c>
    </row>
    <row r="294" spans="1:17" ht="12.75" x14ac:dyDescent="0.2">
      <c r="A294" s="876" t="s">
        <v>1416</v>
      </c>
      <c r="B294" s="906">
        <v>137.34597888253953</v>
      </c>
      <c r="C294" s="906">
        <v>969.47162889090339</v>
      </c>
      <c r="D294" s="906">
        <v>969.47162889090339</v>
      </c>
      <c r="E294" s="906">
        <v>760.53919177142302</v>
      </c>
      <c r="F294" s="907">
        <v>0</v>
      </c>
      <c r="G294" s="908">
        <v>0</v>
      </c>
      <c r="H294" s="908">
        <v>797</v>
      </c>
      <c r="I294" s="908">
        <v>2790</v>
      </c>
      <c r="J294" s="908">
        <v>904</v>
      </c>
      <c r="K294" s="908">
        <v>121</v>
      </c>
      <c r="L294" s="908">
        <v>121</v>
      </c>
      <c r="M294" s="908">
        <v>98</v>
      </c>
      <c r="N294" s="908">
        <v>0</v>
      </c>
      <c r="O294" s="1260">
        <v>5</v>
      </c>
      <c r="P294" s="1260">
        <v>5</v>
      </c>
      <c r="Q294" s="1261">
        <v>221.39491200467239</v>
      </c>
    </row>
    <row r="295" spans="1:17" ht="12.75" x14ac:dyDescent="0.2">
      <c r="A295" s="876" t="s">
        <v>1417</v>
      </c>
      <c r="B295" s="906" t="s">
        <v>608</v>
      </c>
      <c r="C295" s="906">
        <v>1903.8597954945926</v>
      </c>
      <c r="D295" s="906">
        <v>1903.8597954945926</v>
      </c>
      <c r="E295" s="906">
        <v>2343.9916630547209</v>
      </c>
      <c r="F295" s="907">
        <v>0</v>
      </c>
      <c r="G295" s="908">
        <v>0</v>
      </c>
      <c r="H295" s="908" t="s">
        <v>608</v>
      </c>
      <c r="I295" s="908">
        <v>192</v>
      </c>
      <c r="J295" s="908">
        <v>727</v>
      </c>
      <c r="K295" s="908">
        <v>4455</v>
      </c>
      <c r="L295" s="908">
        <v>4455</v>
      </c>
      <c r="M295" s="908">
        <v>1428</v>
      </c>
      <c r="N295" s="908">
        <v>0</v>
      </c>
      <c r="O295" s="1260">
        <v>5</v>
      </c>
      <c r="P295" s="1260">
        <v>5</v>
      </c>
      <c r="Q295" s="1261">
        <v>221.39491200467239</v>
      </c>
    </row>
    <row r="296" spans="1:17" ht="12.75" x14ac:dyDescent="0.2">
      <c r="A296" s="876" t="s">
        <v>1418</v>
      </c>
      <c r="B296" s="906" t="s">
        <v>608</v>
      </c>
      <c r="C296" s="906">
        <v>1584.6766392475083</v>
      </c>
      <c r="D296" s="906">
        <v>1584.6766392475083</v>
      </c>
      <c r="E296" s="906">
        <v>1654.3730475004188</v>
      </c>
      <c r="F296" s="907">
        <v>0</v>
      </c>
      <c r="G296" s="908">
        <v>0</v>
      </c>
      <c r="H296" s="908" t="s">
        <v>608</v>
      </c>
      <c r="I296" s="908">
        <v>149</v>
      </c>
      <c r="J296" s="908">
        <v>1005</v>
      </c>
      <c r="K296" s="908">
        <v>405</v>
      </c>
      <c r="L296" s="908">
        <v>405</v>
      </c>
      <c r="M296" s="908">
        <v>215</v>
      </c>
      <c r="N296" s="908">
        <v>0</v>
      </c>
      <c r="O296" s="1260">
        <v>5</v>
      </c>
      <c r="P296" s="1260">
        <v>5</v>
      </c>
      <c r="Q296" s="1261">
        <v>221.39491200467239</v>
      </c>
    </row>
    <row r="297" spans="1:17" ht="12.75" x14ac:dyDescent="0.2">
      <c r="A297" s="876" t="s">
        <v>1419</v>
      </c>
      <c r="B297" s="906">
        <v>116.32983646768211</v>
      </c>
      <c r="C297" s="906">
        <v>577.0062431493036</v>
      </c>
      <c r="D297" s="906">
        <v>577.0062431493036</v>
      </c>
      <c r="E297" s="906">
        <v>691.13732449659176</v>
      </c>
      <c r="F297" s="907">
        <v>0</v>
      </c>
      <c r="G297" s="908">
        <v>0</v>
      </c>
      <c r="H297" s="908">
        <v>2014</v>
      </c>
      <c r="I297" s="908">
        <v>6714</v>
      </c>
      <c r="J297" s="908">
        <v>385</v>
      </c>
      <c r="K297" s="908">
        <v>339</v>
      </c>
      <c r="L297" s="908">
        <v>339</v>
      </c>
      <c r="M297" s="908">
        <v>208</v>
      </c>
      <c r="N297" s="908">
        <v>0</v>
      </c>
      <c r="O297" s="1260">
        <v>5</v>
      </c>
      <c r="P297" s="1260">
        <v>5</v>
      </c>
      <c r="Q297" s="1261">
        <v>221.39491200467239</v>
      </c>
    </row>
    <row r="298" spans="1:17" ht="12.75" x14ac:dyDescent="0.2">
      <c r="A298" s="876" t="s">
        <v>1420</v>
      </c>
      <c r="B298" s="906" t="s">
        <v>608</v>
      </c>
      <c r="C298" s="906">
        <v>9545.4780906453125</v>
      </c>
      <c r="D298" s="906">
        <v>9545.4780906453125</v>
      </c>
      <c r="E298" s="906">
        <v>9800.4446078152778</v>
      </c>
      <c r="F298" s="907">
        <v>0.30000000000000004</v>
      </c>
      <c r="G298" s="908">
        <v>2940.1333823445839</v>
      </c>
      <c r="H298" s="908" t="s">
        <v>608</v>
      </c>
      <c r="I298" s="908">
        <v>0</v>
      </c>
      <c r="J298" s="908">
        <v>90</v>
      </c>
      <c r="K298" s="908">
        <v>275</v>
      </c>
      <c r="L298" s="908">
        <v>274</v>
      </c>
      <c r="M298" s="908">
        <v>1</v>
      </c>
      <c r="N298" s="908">
        <v>1</v>
      </c>
      <c r="O298" s="1260">
        <v>74</v>
      </c>
      <c r="P298" s="1260">
        <v>82</v>
      </c>
      <c r="Q298" s="1261">
        <v>221.39491200467239</v>
      </c>
    </row>
    <row r="299" spans="1:17" ht="12.75" x14ac:dyDescent="0.2">
      <c r="A299" s="876" t="s">
        <v>1421</v>
      </c>
      <c r="B299" s="906" t="s">
        <v>608</v>
      </c>
      <c r="C299" s="906">
        <v>4281.1471989129186</v>
      </c>
      <c r="D299" s="906">
        <v>4281.1471989129186</v>
      </c>
      <c r="E299" s="906">
        <v>6717.056288655408</v>
      </c>
      <c r="F299" s="907">
        <v>0.30000000000000004</v>
      </c>
      <c r="G299" s="908">
        <v>2015.1168865966226</v>
      </c>
      <c r="H299" s="908" t="s">
        <v>608</v>
      </c>
      <c r="I299" s="908">
        <v>0</v>
      </c>
      <c r="J299" s="908">
        <v>269</v>
      </c>
      <c r="K299" s="908">
        <v>268</v>
      </c>
      <c r="L299" s="908">
        <v>266</v>
      </c>
      <c r="M299" s="908">
        <v>2</v>
      </c>
      <c r="N299" s="908">
        <v>1</v>
      </c>
      <c r="O299" s="1260">
        <v>21</v>
      </c>
      <c r="P299" s="1260">
        <v>45</v>
      </c>
      <c r="Q299" s="1261">
        <v>221.39491200467239</v>
      </c>
    </row>
    <row r="300" spans="1:17" ht="12.75" x14ac:dyDescent="0.2">
      <c r="A300" s="876" t="s">
        <v>1422</v>
      </c>
      <c r="B300" s="906" t="s">
        <v>608</v>
      </c>
      <c r="C300" s="906">
        <v>2809.6530181248695</v>
      </c>
      <c r="D300" s="906">
        <v>2809.6530181248695</v>
      </c>
      <c r="E300" s="906">
        <v>4292.005037802126</v>
      </c>
      <c r="F300" s="907">
        <v>0.30000000000000004</v>
      </c>
      <c r="G300" s="908">
        <v>1287.6015113406379</v>
      </c>
      <c r="H300" s="908" t="s">
        <v>608</v>
      </c>
      <c r="I300" s="908">
        <v>4</v>
      </c>
      <c r="J300" s="908">
        <v>944</v>
      </c>
      <c r="K300" s="908">
        <v>357</v>
      </c>
      <c r="L300" s="908">
        <v>354</v>
      </c>
      <c r="M300" s="908">
        <v>3</v>
      </c>
      <c r="N300" s="908">
        <v>1</v>
      </c>
      <c r="O300" s="1260">
        <v>10</v>
      </c>
      <c r="P300" s="1260">
        <v>29</v>
      </c>
      <c r="Q300" s="1261">
        <v>221.39491200467239</v>
      </c>
    </row>
    <row r="301" spans="1:17" ht="12.75" x14ac:dyDescent="0.2">
      <c r="A301" s="876" t="s">
        <v>1423</v>
      </c>
      <c r="B301" s="906" t="s">
        <v>608</v>
      </c>
      <c r="C301" s="906">
        <v>4590.2707995340979</v>
      </c>
      <c r="D301" s="906">
        <v>4590.2707995340979</v>
      </c>
      <c r="E301" s="906">
        <v>4841.4797715897121</v>
      </c>
      <c r="F301" s="907">
        <v>0.30000000000000004</v>
      </c>
      <c r="G301" s="908">
        <v>1452.4439314769138</v>
      </c>
      <c r="H301" s="908" t="s">
        <v>608</v>
      </c>
      <c r="I301" s="908">
        <v>7</v>
      </c>
      <c r="J301" s="908">
        <v>72</v>
      </c>
      <c r="K301" s="908">
        <v>391</v>
      </c>
      <c r="L301" s="908">
        <v>374</v>
      </c>
      <c r="M301" s="908">
        <v>17</v>
      </c>
      <c r="N301" s="908">
        <v>1</v>
      </c>
      <c r="O301" s="1260">
        <v>50</v>
      </c>
      <c r="P301" s="1260">
        <v>45</v>
      </c>
      <c r="Q301" s="1261">
        <v>221.39491200467239</v>
      </c>
    </row>
    <row r="302" spans="1:17" ht="12.75" x14ac:dyDescent="0.2">
      <c r="A302" s="876" t="s">
        <v>1424</v>
      </c>
      <c r="B302" s="906" t="s">
        <v>608</v>
      </c>
      <c r="C302" s="906">
        <v>1970.5587564927334</v>
      </c>
      <c r="D302" s="906">
        <v>1970.5587564927334</v>
      </c>
      <c r="E302" s="906">
        <v>3164.2004520742498</v>
      </c>
      <c r="F302" s="907">
        <v>0.30000000000000004</v>
      </c>
      <c r="G302" s="908">
        <v>949.26013562227513</v>
      </c>
      <c r="H302" s="908" t="s">
        <v>608</v>
      </c>
      <c r="I302" s="908">
        <v>99</v>
      </c>
      <c r="J302" s="908">
        <v>499</v>
      </c>
      <c r="K302" s="908">
        <v>758</v>
      </c>
      <c r="L302" s="908">
        <v>625</v>
      </c>
      <c r="M302" s="908">
        <v>133</v>
      </c>
      <c r="N302" s="908">
        <v>1</v>
      </c>
      <c r="O302" s="1260">
        <v>12</v>
      </c>
      <c r="P302" s="1260">
        <v>27</v>
      </c>
      <c r="Q302" s="1261">
        <v>221.39491200467239</v>
      </c>
    </row>
    <row r="303" spans="1:17" ht="12.75" x14ac:dyDescent="0.2">
      <c r="A303" s="876" t="s">
        <v>1425</v>
      </c>
      <c r="B303" s="906" t="s">
        <v>608</v>
      </c>
      <c r="C303" s="906">
        <v>1102.522513950026</v>
      </c>
      <c r="D303" s="906">
        <v>1102.522513950026</v>
      </c>
      <c r="E303" s="906">
        <v>2242.1861172035742</v>
      </c>
      <c r="F303" s="907">
        <v>0.30000000000000004</v>
      </c>
      <c r="G303" s="908">
        <v>672.65583516107233</v>
      </c>
      <c r="H303" s="908" t="s">
        <v>608</v>
      </c>
      <c r="I303" s="908">
        <v>722</v>
      </c>
      <c r="J303" s="908">
        <v>2637</v>
      </c>
      <c r="K303" s="908">
        <v>1025</v>
      </c>
      <c r="L303" s="908">
        <v>687</v>
      </c>
      <c r="M303" s="908">
        <v>338</v>
      </c>
      <c r="N303" s="908">
        <v>1</v>
      </c>
      <c r="O303" s="1260">
        <v>11</v>
      </c>
      <c r="P303" s="1260">
        <v>14</v>
      </c>
      <c r="Q303" s="1261">
        <v>221.39491200467239</v>
      </c>
    </row>
    <row r="304" spans="1:17" ht="12.75" x14ac:dyDescent="0.2">
      <c r="A304" s="876" t="s">
        <v>1426</v>
      </c>
      <c r="B304" s="906" t="s">
        <v>608</v>
      </c>
      <c r="C304" s="906">
        <v>2842.0929619019862</v>
      </c>
      <c r="D304" s="906">
        <v>2842.0929619019862</v>
      </c>
      <c r="E304" s="906">
        <v>3270.9151239421244</v>
      </c>
      <c r="F304" s="907">
        <v>0.30000000000000004</v>
      </c>
      <c r="G304" s="908">
        <v>981.27453718263746</v>
      </c>
      <c r="H304" s="908" t="s">
        <v>608</v>
      </c>
      <c r="I304" s="908">
        <v>4</v>
      </c>
      <c r="J304" s="908">
        <v>418</v>
      </c>
      <c r="K304" s="908">
        <v>4597</v>
      </c>
      <c r="L304" s="908">
        <v>4203</v>
      </c>
      <c r="M304" s="908">
        <v>394</v>
      </c>
      <c r="N304" s="908">
        <v>1</v>
      </c>
      <c r="O304" s="1260">
        <v>15</v>
      </c>
      <c r="P304" s="1260">
        <v>31</v>
      </c>
      <c r="Q304" s="1261">
        <v>221.39491200467239</v>
      </c>
    </row>
    <row r="305" spans="1:17" ht="12.75" x14ac:dyDescent="0.2">
      <c r="A305" s="876" t="s">
        <v>1427</v>
      </c>
      <c r="B305" s="906" t="s">
        <v>608</v>
      </c>
      <c r="C305" s="906">
        <v>1689.5316760232165</v>
      </c>
      <c r="D305" s="906">
        <v>1689.5316760232165</v>
      </c>
      <c r="E305" s="906">
        <v>1689.5316760232165</v>
      </c>
      <c r="F305" s="907">
        <v>0.4</v>
      </c>
      <c r="G305" s="908">
        <v>675.81267040928662</v>
      </c>
      <c r="H305" s="908" t="s">
        <v>608</v>
      </c>
      <c r="I305" s="908">
        <v>50</v>
      </c>
      <c r="J305" s="908">
        <v>1202</v>
      </c>
      <c r="K305" s="908">
        <v>7618</v>
      </c>
      <c r="L305" s="908">
        <v>6302</v>
      </c>
      <c r="M305" s="908">
        <v>1316</v>
      </c>
      <c r="N305" s="908">
        <v>1</v>
      </c>
      <c r="O305" s="1260">
        <v>7</v>
      </c>
      <c r="P305" s="1260">
        <v>7</v>
      </c>
      <c r="Q305" s="1261">
        <v>221.39491200467239</v>
      </c>
    </row>
    <row r="306" spans="1:17" ht="12.75" x14ac:dyDescent="0.2">
      <c r="A306" s="876" t="s">
        <v>1428</v>
      </c>
      <c r="B306" s="906" t="s">
        <v>608</v>
      </c>
      <c r="C306" s="906">
        <v>1433.3417096400976</v>
      </c>
      <c r="D306" s="906">
        <v>1433.3417096400976</v>
      </c>
      <c r="E306" s="906">
        <v>1447.1624317999331</v>
      </c>
      <c r="F306" s="907">
        <v>0.4</v>
      </c>
      <c r="G306" s="908">
        <v>578.86497271997325</v>
      </c>
      <c r="H306" s="908" t="s">
        <v>608</v>
      </c>
      <c r="I306" s="908">
        <v>60</v>
      </c>
      <c r="J306" s="908">
        <v>883</v>
      </c>
      <c r="K306" s="908">
        <v>4956</v>
      </c>
      <c r="L306" s="908">
        <v>4117</v>
      </c>
      <c r="M306" s="908">
        <v>839</v>
      </c>
      <c r="N306" s="908">
        <v>1</v>
      </c>
      <c r="O306" s="1260">
        <v>5</v>
      </c>
      <c r="P306" s="1260">
        <v>5</v>
      </c>
      <c r="Q306" s="1261">
        <v>221.39491200467239</v>
      </c>
    </row>
    <row r="307" spans="1:17" ht="12.75" x14ac:dyDescent="0.2">
      <c r="A307" s="876" t="s">
        <v>1429</v>
      </c>
      <c r="B307" s="906" t="s">
        <v>608</v>
      </c>
      <c r="C307" s="906">
        <v>775.47026386843118</v>
      </c>
      <c r="D307" s="906">
        <v>775.47026386843118</v>
      </c>
      <c r="E307" s="906">
        <v>1500.01073724561</v>
      </c>
      <c r="F307" s="907">
        <v>0.4</v>
      </c>
      <c r="G307" s="908">
        <v>600.00429489824398</v>
      </c>
      <c r="H307" s="908" t="s">
        <v>608</v>
      </c>
      <c r="I307" s="908">
        <v>241</v>
      </c>
      <c r="J307" s="908">
        <v>157</v>
      </c>
      <c r="K307" s="908">
        <v>19755</v>
      </c>
      <c r="L307" s="908">
        <v>8922</v>
      </c>
      <c r="M307" s="908">
        <v>10833</v>
      </c>
      <c r="N307" s="908">
        <v>1</v>
      </c>
      <c r="O307" s="1260">
        <v>5</v>
      </c>
      <c r="P307" s="1260">
        <v>10</v>
      </c>
      <c r="Q307" s="1261">
        <v>221.39491200467239</v>
      </c>
    </row>
    <row r="308" spans="1:17" ht="12.75" x14ac:dyDescent="0.2">
      <c r="A308" s="876" t="s">
        <v>1430</v>
      </c>
      <c r="B308" s="906" t="s">
        <v>608</v>
      </c>
      <c r="C308" s="906">
        <v>419.69345249244878</v>
      </c>
      <c r="D308" s="906">
        <v>419.69345249244878</v>
      </c>
      <c r="E308" s="906">
        <v>535.35582724272945</v>
      </c>
      <c r="F308" s="907">
        <v>1</v>
      </c>
      <c r="G308" s="908">
        <v>535.35582724272945</v>
      </c>
      <c r="H308" s="908" t="s">
        <v>608</v>
      </c>
      <c r="I308" s="908">
        <v>1472</v>
      </c>
      <c r="J308" s="908">
        <v>437</v>
      </c>
      <c r="K308" s="908">
        <v>50946</v>
      </c>
      <c r="L308" s="908">
        <v>11888</v>
      </c>
      <c r="M308" s="908">
        <v>39058</v>
      </c>
      <c r="N308" s="908">
        <v>1</v>
      </c>
      <c r="O308" s="1260">
        <v>5</v>
      </c>
      <c r="P308" s="1260">
        <v>5</v>
      </c>
      <c r="Q308" s="1261">
        <v>221.39491200467239</v>
      </c>
    </row>
    <row r="309" spans="1:17" ht="12.75" x14ac:dyDescent="0.2">
      <c r="A309" s="876" t="s">
        <v>1431</v>
      </c>
      <c r="B309" s="906" t="s">
        <v>608</v>
      </c>
      <c r="C309" s="906">
        <v>308.86811311904944</v>
      </c>
      <c r="D309" s="906">
        <v>308.86811311904944</v>
      </c>
      <c r="E309" s="906">
        <v>458.92057556533132</v>
      </c>
      <c r="F309" s="907">
        <v>1</v>
      </c>
      <c r="G309" s="908">
        <v>458.92057556533132</v>
      </c>
      <c r="H309" s="908" t="s">
        <v>608</v>
      </c>
      <c r="I309" s="908">
        <v>2559</v>
      </c>
      <c r="J309" s="908">
        <v>295</v>
      </c>
      <c r="K309" s="908">
        <v>33083</v>
      </c>
      <c r="L309" s="908">
        <v>5872</v>
      </c>
      <c r="M309" s="908">
        <v>27211</v>
      </c>
      <c r="N309" s="908">
        <v>1</v>
      </c>
      <c r="O309" s="1260">
        <v>5</v>
      </c>
      <c r="P309" s="1260">
        <v>5</v>
      </c>
      <c r="Q309" s="1261">
        <v>221.39491200467239</v>
      </c>
    </row>
    <row r="310" spans="1:17" ht="12.75" x14ac:dyDescent="0.2">
      <c r="A310" s="876" t="s">
        <v>1432</v>
      </c>
      <c r="B310" s="906">
        <v>107.72198211609189</v>
      </c>
      <c r="C310" s="906">
        <v>710.53285610954435</v>
      </c>
      <c r="D310" s="906">
        <v>710.53285610954435</v>
      </c>
      <c r="E310" s="906">
        <v>1304.7481382925316</v>
      </c>
      <c r="F310" s="907">
        <v>0</v>
      </c>
      <c r="G310" s="908">
        <v>0</v>
      </c>
      <c r="H310" s="908">
        <v>9480</v>
      </c>
      <c r="I310" s="908">
        <v>26391</v>
      </c>
      <c r="J310" s="908">
        <v>955</v>
      </c>
      <c r="K310" s="908">
        <v>63</v>
      </c>
      <c r="L310" s="908">
        <v>63</v>
      </c>
      <c r="M310" s="908">
        <v>25</v>
      </c>
      <c r="N310" s="908">
        <v>0</v>
      </c>
      <c r="O310" s="1260">
        <v>5</v>
      </c>
      <c r="P310" s="1260">
        <v>5</v>
      </c>
      <c r="Q310" s="1261">
        <v>221.39491200467239</v>
      </c>
    </row>
    <row r="311" spans="1:17" ht="12.75" x14ac:dyDescent="0.2">
      <c r="A311" s="876" t="s">
        <v>1433</v>
      </c>
      <c r="B311" s="906">
        <v>154.76188708941513</v>
      </c>
      <c r="C311" s="906">
        <v>938.57993285352734</v>
      </c>
      <c r="D311" s="906">
        <v>938.57993285352734</v>
      </c>
      <c r="E311" s="906">
        <v>1219.4121670692882</v>
      </c>
      <c r="F311" s="907">
        <v>0</v>
      </c>
      <c r="G311" s="908">
        <v>0</v>
      </c>
      <c r="H311" s="908">
        <v>154</v>
      </c>
      <c r="I311" s="908">
        <v>1239</v>
      </c>
      <c r="J311" s="908">
        <v>93</v>
      </c>
      <c r="K311" s="908">
        <v>4</v>
      </c>
      <c r="L311" s="908">
        <v>4</v>
      </c>
      <c r="M311" s="908">
        <v>0</v>
      </c>
      <c r="N311" s="908">
        <v>0</v>
      </c>
      <c r="O311" s="1260">
        <v>5</v>
      </c>
      <c r="P311" s="1260">
        <v>5</v>
      </c>
      <c r="Q311" s="1261">
        <v>341.77574745253725</v>
      </c>
    </row>
    <row r="312" spans="1:17" ht="12.75" x14ac:dyDescent="0.2">
      <c r="A312" s="876" t="s">
        <v>1434</v>
      </c>
      <c r="B312" s="906">
        <v>116.30566439857355</v>
      </c>
      <c r="C312" s="906">
        <v>710.53285610954435</v>
      </c>
      <c r="D312" s="906">
        <v>710.53285610954435</v>
      </c>
      <c r="E312" s="906">
        <v>789.98485572453569</v>
      </c>
      <c r="F312" s="907">
        <v>0</v>
      </c>
      <c r="G312" s="908">
        <v>0</v>
      </c>
      <c r="H312" s="908">
        <v>13837</v>
      </c>
      <c r="I312" s="908">
        <v>3038</v>
      </c>
      <c r="J312" s="908">
        <v>363</v>
      </c>
      <c r="K312" s="908">
        <v>73</v>
      </c>
      <c r="L312" s="908">
        <v>73</v>
      </c>
      <c r="M312" s="908">
        <v>72</v>
      </c>
      <c r="N312" s="908">
        <v>0</v>
      </c>
      <c r="O312" s="1260">
        <v>5</v>
      </c>
      <c r="P312" s="1260">
        <v>5</v>
      </c>
      <c r="Q312" s="1261">
        <v>221.39491200467239</v>
      </c>
    </row>
    <row r="313" spans="1:17" ht="12.75" x14ac:dyDescent="0.2">
      <c r="A313" s="876" t="s">
        <v>1435</v>
      </c>
      <c r="B313" s="906">
        <v>109.15170084685296</v>
      </c>
      <c r="C313" s="906">
        <v>869.87297029781666</v>
      </c>
      <c r="D313" s="906">
        <v>869.87297029781666</v>
      </c>
      <c r="E313" s="906">
        <v>869.87297029781666</v>
      </c>
      <c r="F313" s="907">
        <v>0</v>
      </c>
      <c r="G313" s="908">
        <v>0</v>
      </c>
      <c r="H313" s="908">
        <v>41818</v>
      </c>
      <c r="I313" s="908">
        <v>1277</v>
      </c>
      <c r="J313" s="908">
        <v>56</v>
      </c>
      <c r="K313" s="908">
        <v>71</v>
      </c>
      <c r="L313" s="908">
        <v>71</v>
      </c>
      <c r="M313" s="908">
        <v>0</v>
      </c>
      <c r="N313" s="908">
        <v>0</v>
      </c>
      <c r="O313" s="1260">
        <v>5</v>
      </c>
      <c r="P313" s="1260">
        <v>5</v>
      </c>
      <c r="Q313" s="1261">
        <v>341.77574745253725</v>
      </c>
    </row>
    <row r="314" spans="1:17" ht="12.75" x14ac:dyDescent="0.2">
      <c r="A314" s="876" t="s">
        <v>1436</v>
      </c>
      <c r="B314" s="906">
        <v>103.32906242599239</v>
      </c>
      <c r="C314" s="906">
        <v>327.31350980428914</v>
      </c>
      <c r="D314" s="906">
        <v>327.31350980428914</v>
      </c>
      <c r="E314" s="906">
        <v>431.62002172502019</v>
      </c>
      <c r="F314" s="907">
        <v>0</v>
      </c>
      <c r="G314" s="908">
        <v>0</v>
      </c>
      <c r="H314" s="908">
        <v>140969</v>
      </c>
      <c r="I314" s="908">
        <v>3753</v>
      </c>
      <c r="J314" s="908">
        <v>47</v>
      </c>
      <c r="K314" s="908">
        <v>267</v>
      </c>
      <c r="L314" s="908">
        <v>267</v>
      </c>
      <c r="M314" s="908">
        <v>260</v>
      </c>
      <c r="N314" s="908">
        <v>0</v>
      </c>
      <c r="O314" s="1260">
        <v>5</v>
      </c>
      <c r="P314" s="1260">
        <v>5</v>
      </c>
      <c r="Q314" s="1261">
        <v>221.39491200467239</v>
      </c>
    </row>
    <row r="315" spans="1:17" ht="12.75" x14ac:dyDescent="0.2">
      <c r="A315" s="876" t="s">
        <v>1437</v>
      </c>
      <c r="B315" s="906">
        <v>95.577346349609741</v>
      </c>
      <c r="C315" s="906">
        <v>336.74630934759153</v>
      </c>
      <c r="D315" s="906">
        <v>336.74630934759153</v>
      </c>
      <c r="E315" s="906">
        <v>566.74088534570603</v>
      </c>
      <c r="F315" s="907">
        <v>0</v>
      </c>
      <c r="G315" s="908">
        <v>0</v>
      </c>
      <c r="H315" s="908">
        <v>141433</v>
      </c>
      <c r="I315" s="908">
        <v>1295</v>
      </c>
      <c r="J315" s="908">
        <v>15</v>
      </c>
      <c r="K315" s="908">
        <v>52</v>
      </c>
      <c r="L315" s="908">
        <v>52</v>
      </c>
      <c r="M315" s="908">
        <v>0</v>
      </c>
      <c r="N315" s="908">
        <v>0</v>
      </c>
      <c r="O315" s="1260">
        <v>5</v>
      </c>
      <c r="P315" s="1260">
        <v>5</v>
      </c>
      <c r="Q315" s="1261">
        <v>341.77574745253725</v>
      </c>
    </row>
    <row r="316" spans="1:17" ht="12.75" x14ac:dyDescent="0.2">
      <c r="A316" s="876" t="s">
        <v>1438</v>
      </c>
      <c r="B316" s="906">
        <v>121.2984260536311</v>
      </c>
      <c r="C316" s="906">
        <v>620.97954451187627</v>
      </c>
      <c r="D316" s="906">
        <v>620.97954451187627</v>
      </c>
      <c r="E316" s="906">
        <v>1337.4836194056545</v>
      </c>
      <c r="F316" s="907">
        <v>0</v>
      </c>
      <c r="G316" s="908">
        <v>0</v>
      </c>
      <c r="H316" s="908">
        <v>11160</v>
      </c>
      <c r="I316" s="908">
        <v>33918</v>
      </c>
      <c r="J316" s="908">
        <v>1196</v>
      </c>
      <c r="K316" s="908">
        <v>473</v>
      </c>
      <c r="L316" s="908">
        <v>473</v>
      </c>
      <c r="M316" s="908">
        <v>214</v>
      </c>
      <c r="N316" s="908">
        <v>0</v>
      </c>
      <c r="O316" s="1260">
        <v>5</v>
      </c>
      <c r="P316" s="1260">
        <v>5</v>
      </c>
      <c r="Q316" s="1261">
        <v>221.39491200467239</v>
      </c>
    </row>
    <row r="317" spans="1:17" ht="12.75" x14ac:dyDescent="0.2">
      <c r="A317" s="876" t="s">
        <v>1439</v>
      </c>
      <c r="B317" s="906">
        <v>118.90944055795363</v>
      </c>
      <c r="C317" s="906">
        <v>901.64940340190753</v>
      </c>
      <c r="D317" s="906">
        <v>901.64940340190753</v>
      </c>
      <c r="E317" s="906">
        <v>1205.8177038013798</v>
      </c>
      <c r="F317" s="907">
        <v>0</v>
      </c>
      <c r="G317" s="908">
        <v>0</v>
      </c>
      <c r="H317" s="908">
        <v>135</v>
      </c>
      <c r="I317" s="908">
        <v>5413</v>
      </c>
      <c r="J317" s="908">
        <v>204</v>
      </c>
      <c r="K317" s="908">
        <v>15</v>
      </c>
      <c r="L317" s="908">
        <v>15</v>
      </c>
      <c r="M317" s="908">
        <v>0</v>
      </c>
      <c r="N317" s="908">
        <v>0</v>
      </c>
      <c r="O317" s="1260">
        <v>5</v>
      </c>
      <c r="P317" s="1260">
        <v>5</v>
      </c>
      <c r="Q317" s="1261">
        <v>341.77574745253725</v>
      </c>
    </row>
    <row r="318" spans="1:17" ht="12.75" x14ac:dyDescent="0.2">
      <c r="A318" s="876" t="s">
        <v>1440</v>
      </c>
      <c r="B318" s="906">
        <v>122.17588302531486</v>
      </c>
      <c r="C318" s="906">
        <v>428.50445097105182</v>
      </c>
      <c r="D318" s="906">
        <v>428.50445097105182</v>
      </c>
      <c r="E318" s="906">
        <v>840.7813337503195</v>
      </c>
      <c r="F318" s="907">
        <v>0</v>
      </c>
      <c r="G318" s="908">
        <v>0</v>
      </c>
      <c r="H318" s="908">
        <v>27283</v>
      </c>
      <c r="I318" s="908">
        <v>24118</v>
      </c>
      <c r="J318" s="908">
        <v>556</v>
      </c>
      <c r="K318" s="908">
        <v>284</v>
      </c>
      <c r="L318" s="908">
        <v>284</v>
      </c>
      <c r="M318" s="908">
        <v>279</v>
      </c>
      <c r="N318" s="908">
        <v>0</v>
      </c>
      <c r="O318" s="1260">
        <v>5</v>
      </c>
      <c r="P318" s="1260">
        <v>5</v>
      </c>
      <c r="Q318" s="1261">
        <v>221.39491200467239</v>
      </c>
    </row>
    <row r="319" spans="1:17" ht="12.75" x14ac:dyDescent="0.2">
      <c r="A319" s="876" t="s">
        <v>1441</v>
      </c>
      <c r="B319" s="906">
        <v>117.69263475329601</v>
      </c>
      <c r="C319" s="906">
        <v>755.09172045584592</v>
      </c>
      <c r="D319" s="906">
        <v>755.09172045584592</v>
      </c>
      <c r="E319" s="906">
        <v>840.2829690966787</v>
      </c>
      <c r="F319" s="907">
        <v>0</v>
      </c>
      <c r="G319" s="908">
        <v>0</v>
      </c>
      <c r="H319" s="908">
        <v>1355</v>
      </c>
      <c r="I319" s="908">
        <v>9751</v>
      </c>
      <c r="J319" s="908">
        <v>306</v>
      </c>
      <c r="K319" s="908">
        <v>141</v>
      </c>
      <c r="L319" s="908">
        <v>141</v>
      </c>
      <c r="M319" s="908">
        <v>0</v>
      </c>
      <c r="N319" s="908">
        <v>0</v>
      </c>
      <c r="O319" s="1260">
        <v>5</v>
      </c>
      <c r="P319" s="1260">
        <v>5</v>
      </c>
      <c r="Q319" s="1261">
        <v>341.77574745253725</v>
      </c>
    </row>
    <row r="320" spans="1:17" ht="12.75" x14ac:dyDescent="0.2">
      <c r="A320" s="876" t="s">
        <v>1442</v>
      </c>
      <c r="B320" s="906">
        <v>119.09629012876827</v>
      </c>
      <c r="C320" s="906">
        <v>670.48399760050211</v>
      </c>
      <c r="D320" s="906">
        <v>670.48399760050211</v>
      </c>
      <c r="E320" s="906">
        <v>937.71826053933398</v>
      </c>
      <c r="F320" s="907">
        <v>0</v>
      </c>
      <c r="G320" s="908">
        <v>0</v>
      </c>
      <c r="H320" s="908">
        <v>15365</v>
      </c>
      <c r="I320" s="908">
        <v>18177</v>
      </c>
      <c r="J320" s="908">
        <v>1376</v>
      </c>
      <c r="K320" s="908">
        <v>297</v>
      </c>
      <c r="L320" s="908">
        <v>297</v>
      </c>
      <c r="M320" s="908">
        <v>285</v>
      </c>
      <c r="N320" s="908">
        <v>0</v>
      </c>
      <c r="O320" s="1260">
        <v>5</v>
      </c>
      <c r="P320" s="1260">
        <v>5</v>
      </c>
      <c r="Q320" s="1261">
        <v>221.39491200467239</v>
      </c>
    </row>
    <row r="321" spans="1:17" ht="12.75" x14ac:dyDescent="0.2">
      <c r="A321" s="876" t="s">
        <v>1443</v>
      </c>
      <c r="B321" s="906">
        <v>105.87905965539697</v>
      </c>
      <c r="C321" s="906">
        <v>614.28274287726742</v>
      </c>
      <c r="D321" s="906">
        <v>614.28274287726742</v>
      </c>
      <c r="E321" s="906">
        <v>765.37048856488502</v>
      </c>
      <c r="F321" s="907">
        <v>0</v>
      </c>
      <c r="G321" s="908">
        <v>0</v>
      </c>
      <c r="H321" s="908">
        <v>993</v>
      </c>
      <c r="I321" s="908">
        <v>38518</v>
      </c>
      <c r="J321" s="908">
        <v>768</v>
      </c>
      <c r="K321" s="908">
        <v>808</v>
      </c>
      <c r="L321" s="908">
        <v>808</v>
      </c>
      <c r="M321" s="908">
        <v>0</v>
      </c>
      <c r="N321" s="908">
        <v>0</v>
      </c>
      <c r="O321" s="1260">
        <v>5</v>
      </c>
      <c r="P321" s="1260">
        <v>5</v>
      </c>
      <c r="Q321" s="1261">
        <v>341.77574745253725</v>
      </c>
    </row>
    <row r="322" spans="1:17" ht="12.75" x14ac:dyDescent="0.2">
      <c r="A322" s="876" t="s">
        <v>1444</v>
      </c>
      <c r="B322" s="906">
        <v>113.07054808326815</v>
      </c>
      <c r="C322" s="906">
        <v>316.13663884151572</v>
      </c>
      <c r="D322" s="906">
        <v>316.13663884151572</v>
      </c>
      <c r="E322" s="906">
        <v>512.16717027404422</v>
      </c>
      <c r="F322" s="907">
        <v>0</v>
      </c>
      <c r="G322" s="908">
        <v>0</v>
      </c>
      <c r="H322" s="908">
        <v>21685</v>
      </c>
      <c r="I322" s="908">
        <v>10747</v>
      </c>
      <c r="J322" s="908">
        <v>91</v>
      </c>
      <c r="K322" s="908">
        <v>123</v>
      </c>
      <c r="L322" s="908">
        <v>123</v>
      </c>
      <c r="M322" s="908">
        <v>114</v>
      </c>
      <c r="N322" s="908">
        <v>0</v>
      </c>
      <c r="O322" s="1260">
        <v>5</v>
      </c>
      <c r="P322" s="1260">
        <v>5</v>
      </c>
      <c r="Q322" s="1261">
        <v>221.39491200467239</v>
      </c>
    </row>
    <row r="323" spans="1:17" ht="12.75" x14ac:dyDescent="0.2">
      <c r="A323" s="876" t="s">
        <v>1445</v>
      </c>
      <c r="B323" s="906">
        <v>117.90044524847281</v>
      </c>
      <c r="C323" s="906">
        <v>409.45971787088774</v>
      </c>
      <c r="D323" s="906">
        <v>409.45971787088774</v>
      </c>
      <c r="E323" s="906">
        <v>596.47196941760933</v>
      </c>
      <c r="F323" s="907">
        <v>0</v>
      </c>
      <c r="G323" s="908">
        <v>0</v>
      </c>
      <c r="H323" s="908">
        <v>2052</v>
      </c>
      <c r="I323" s="908">
        <v>5025</v>
      </c>
      <c r="J323" s="908">
        <v>49</v>
      </c>
      <c r="K323" s="908">
        <v>147</v>
      </c>
      <c r="L323" s="908">
        <v>147</v>
      </c>
      <c r="M323" s="908">
        <v>0</v>
      </c>
      <c r="N323" s="908">
        <v>0</v>
      </c>
      <c r="O323" s="1260">
        <v>5</v>
      </c>
      <c r="P323" s="1260">
        <v>5</v>
      </c>
      <c r="Q323" s="1261">
        <v>341.77574745253725</v>
      </c>
    </row>
    <row r="324" spans="1:17" ht="12.75" x14ac:dyDescent="0.2">
      <c r="A324" s="876" t="s">
        <v>1446</v>
      </c>
      <c r="B324" s="906">
        <v>151.48439845457963</v>
      </c>
      <c r="C324" s="906">
        <v>330.89271987491799</v>
      </c>
      <c r="D324" s="906">
        <v>330.89271987491799</v>
      </c>
      <c r="E324" s="906">
        <v>400.96507239555137</v>
      </c>
      <c r="F324" s="907">
        <v>0</v>
      </c>
      <c r="G324" s="908">
        <v>0</v>
      </c>
      <c r="H324" s="908">
        <v>2873</v>
      </c>
      <c r="I324" s="908">
        <v>1075</v>
      </c>
      <c r="J324" s="908">
        <v>10</v>
      </c>
      <c r="K324" s="908">
        <v>7</v>
      </c>
      <c r="L324" s="908">
        <v>7</v>
      </c>
      <c r="M324" s="908">
        <v>7</v>
      </c>
      <c r="N324" s="908">
        <v>0</v>
      </c>
      <c r="O324" s="1260">
        <v>5</v>
      </c>
      <c r="P324" s="1260">
        <v>5</v>
      </c>
      <c r="Q324" s="1261">
        <v>221.39491200467239</v>
      </c>
    </row>
    <row r="325" spans="1:17" ht="12.75" x14ac:dyDescent="0.2">
      <c r="A325" s="876" t="s">
        <v>1447</v>
      </c>
      <c r="B325" s="906">
        <v>109.63208997425245</v>
      </c>
      <c r="C325" s="906">
        <v>485.02892190708172</v>
      </c>
      <c r="D325" s="906">
        <v>485.02892190708172</v>
      </c>
      <c r="E325" s="906">
        <v>1233.0291454520725</v>
      </c>
      <c r="F325" s="907">
        <v>0</v>
      </c>
      <c r="G325" s="908">
        <v>0</v>
      </c>
      <c r="H325" s="908">
        <v>9407</v>
      </c>
      <c r="I325" s="908">
        <v>2698</v>
      </c>
      <c r="J325" s="908">
        <v>21</v>
      </c>
      <c r="K325" s="908">
        <v>7</v>
      </c>
      <c r="L325" s="908">
        <v>7</v>
      </c>
      <c r="M325" s="908">
        <v>7</v>
      </c>
      <c r="N325" s="908">
        <v>0</v>
      </c>
      <c r="O325" s="1260">
        <v>5</v>
      </c>
      <c r="P325" s="1260">
        <v>5</v>
      </c>
      <c r="Q325" s="1261">
        <v>221.39491200467239</v>
      </c>
    </row>
    <row r="326" spans="1:17" ht="12.75" x14ac:dyDescent="0.2">
      <c r="A326" s="876" t="s">
        <v>1448</v>
      </c>
      <c r="B326" s="906">
        <v>105.97702684623175</v>
      </c>
      <c r="C326" s="906">
        <v>434.75691506000487</v>
      </c>
      <c r="D326" s="906">
        <v>434.75691506000487</v>
      </c>
      <c r="E326" s="906">
        <v>571.06037550209123</v>
      </c>
      <c r="F326" s="907">
        <v>0</v>
      </c>
      <c r="G326" s="908">
        <v>0</v>
      </c>
      <c r="H326" s="908">
        <v>7946</v>
      </c>
      <c r="I326" s="908">
        <v>3024</v>
      </c>
      <c r="J326" s="908">
        <v>18</v>
      </c>
      <c r="K326" s="908">
        <v>14</v>
      </c>
      <c r="L326" s="908">
        <v>14</v>
      </c>
      <c r="M326" s="908">
        <v>0</v>
      </c>
      <c r="N326" s="908">
        <v>0</v>
      </c>
      <c r="O326" s="1260">
        <v>5</v>
      </c>
      <c r="P326" s="1260">
        <v>5</v>
      </c>
      <c r="Q326" s="1261">
        <v>341.77574745253725</v>
      </c>
    </row>
    <row r="327" spans="1:17" ht="12.75" x14ac:dyDescent="0.2">
      <c r="A327" s="876" t="s">
        <v>1449</v>
      </c>
      <c r="B327" s="906">
        <v>119.08514963770565</v>
      </c>
      <c r="C327" s="906">
        <v>438.76653428971696</v>
      </c>
      <c r="D327" s="906">
        <v>438.76653428971696</v>
      </c>
      <c r="E327" s="906">
        <v>438.76653428971696</v>
      </c>
      <c r="F327" s="907">
        <v>0</v>
      </c>
      <c r="G327" s="908">
        <v>0</v>
      </c>
      <c r="H327" s="908">
        <v>20233</v>
      </c>
      <c r="I327" s="908">
        <v>184</v>
      </c>
      <c r="J327" s="908">
        <v>5</v>
      </c>
      <c r="K327" s="908">
        <v>0</v>
      </c>
      <c r="L327" s="908">
        <v>0</v>
      </c>
      <c r="M327" s="908">
        <v>0</v>
      </c>
      <c r="N327" s="908">
        <v>0</v>
      </c>
      <c r="O327" s="1260">
        <v>5</v>
      </c>
      <c r="P327" s="1260">
        <v>5</v>
      </c>
      <c r="Q327" s="1261">
        <v>221.39491200467239</v>
      </c>
    </row>
    <row r="328" spans="1:17" ht="12.75" x14ac:dyDescent="0.2">
      <c r="A328" s="876" t="s">
        <v>1450</v>
      </c>
      <c r="B328" s="906">
        <v>111.12519205589074</v>
      </c>
      <c r="C328" s="906">
        <v>542.06823824946366</v>
      </c>
      <c r="D328" s="906">
        <v>542.06823824946366</v>
      </c>
      <c r="E328" s="906">
        <v>542.06823824946366</v>
      </c>
      <c r="F328" s="907">
        <v>0</v>
      </c>
      <c r="G328" s="908">
        <v>0</v>
      </c>
      <c r="H328" s="908">
        <v>22837</v>
      </c>
      <c r="I328" s="908">
        <v>29</v>
      </c>
      <c r="J328" s="908">
        <v>0</v>
      </c>
      <c r="K328" s="908">
        <v>0</v>
      </c>
      <c r="L328" s="908">
        <v>0</v>
      </c>
      <c r="M328" s="908">
        <v>0</v>
      </c>
      <c r="N328" s="908">
        <v>0</v>
      </c>
      <c r="O328" s="1260">
        <v>5</v>
      </c>
      <c r="P328" s="1260">
        <v>5</v>
      </c>
      <c r="Q328" s="1261">
        <v>341.77574745253725</v>
      </c>
    </row>
    <row r="329" spans="1:17" ht="12.75" x14ac:dyDescent="0.2">
      <c r="A329" s="876" t="s">
        <v>1451</v>
      </c>
      <c r="B329" s="906">
        <v>114.632872009385</v>
      </c>
      <c r="C329" s="906">
        <v>600.66483710066734</v>
      </c>
      <c r="D329" s="906">
        <v>600.66483710066734</v>
      </c>
      <c r="E329" s="906">
        <v>566.72369009527404</v>
      </c>
      <c r="F329" s="907">
        <v>0</v>
      </c>
      <c r="G329" s="908">
        <v>0</v>
      </c>
      <c r="H329" s="908">
        <v>29499</v>
      </c>
      <c r="I329" s="908">
        <v>189</v>
      </c>
      <c r="J329" s="908">
        <v>7</v>
      </c>
      <c r="K329" s="908">
        <v>7</v>
      </c>
      <c r="L329" s="908">
        <v>7</v>
      </c>
      <c r="M329" s="908">
        <v>5</v>
      </c>
      <c r="N329" s="908">
        <v>0</v>
      </c>
      <c r="O329" s="1260">
        <v>5</v>
      </c>
      <c r="P329" s="1260">
        <v>5</v>
      </c>
      <c r="Q329" s="1261">
        <v>221.39491200467239</v>
      </c>
    </row>
    <row r="330" spans="1:17" ht="12.75" x14ac:dyDescent="0.2">
      <c r="A330" s="876" t="s">
        <v>1452</v>
      </c>
      <c r="B330" s="906">
        <v>104.78009934007858</v>
      </c>
      <c r="C330" s="906">
        <v>425.09858430464203</v>
      </c>
      <c r="D330" s="906">
        <v>425.09858430464203</v>
      </c>
      <c r="E330" s="906">
        <v>425.09858430464203</v>
      </c>
      <c r="F330" s="907">
        <v>0</v>
      </c>
      <c r="G330" s="908">
        <v>0</v>
      </c>
      <c r="H330" s="908">
        <v>59932</v>
      </c>
      <c r="I330" s="908">
        <v>211</v>
      </c>
      <c r="J330" s="908">
        <v>3</v>
      </c>
      <c r="K330" s="908">
        <v>1</v>
      </c>
      <c r="L330" s="908">
        <v>1</v>
      </c>
      <c r="M330" s="908">
        <v>0</v>
      </c>
      <c r="N330" s="908">
        <v>0</v>
      </c>
      <c r="O330" s="1260">
        <v>5</v>
      </c>
      <c r="P330" s="1260">
        <v>5</v>
      </c>
      <c r="Q330" s="1261">
        <v>341.77574745253725</v>
      </c>
    </row>
    <row r="331" spans="1:17" ht="12.75" x14ac:dyDescent="0.2">
      <c r="A331" s="876" t="s">
        <v>1453</v>
      </c>
      <c r="B331" s="906">
        <v>108.46116343722693</v>
      </c>
      <c r="C331" s="906">
        <v>474.15382912383097</v>
      </c>
      <c r="D331" s="906">
        <v>474.15382912383097</v>
      </c>
      <c r="E331" s="906">
        <v>474.15382912383097</v>
      </c>
      <c r="F331" s="907">
        <v>0</v>
      </c>
      <c r="G331" s="908">
        <v>0</v>
      </c>
      <c r="H331" s="908">
        <v>47393</v>
      </c>
      <c r="I331" s="908">
        <v>10</v>
      </c>
      <c r="J331" s="908">
        <v>1</v>
      </c>
      <c r="K331" s="908">
        <v>0</v>
      </c>
      <c r="L331" s="908">
        <v>0</v>
      </c>
      <c r="M331" s="908">
        <v>0</v>
      </c>
      <c r="N331" s="908">
        <v>0</v>
      </c>
      <c r="O331" s="1260">
        <v>5</v>
      </c>
      <c r="P331" s="1260">
        <v>5</v>
      </c>
      <c r="Q331" s="1261">
        <v>221.39491200467239</v>
      </c>
    </row>
    <row r="332" spans="1:17" ht="12.75" x14ac:dyDescent="0.2">
      <c r="A332" s="876" t="s">
        <v>1454</v>
      </c>
      <c r="B332" s="906">
        <v>103.91664293104836</v>
      </c>
      <c r="C332" s="906">
        <v>556.60768071383109</v>
      </c>
      <c r="D332" s="906">
        <v>556.60768071383109</v>
      </c>
      <c r="E332" s="906">
        <v>99.857853695857784</v>
      </c>
      <c r="F332" s="907">
        <v>0</v>
      </c>
      <c r="G332" s="908">
        <v>0</v>
      </c>
      <c r="H332" s="908">
        <v>172189</v>
      </c>
      <c r="I332" s="908">
        <v>7</v>
      </c>
      <c r="J332" s="908">
        <v>0</v>
      </c>
      <c r="K332" s="908">
        <v>2</v>
      </c>
      <c r="L332" s="908">
        <v>2</v>
      </c>
      <c r="M332" s="908">
        <v>0</v>
      </c>
      <c r="N332" s="908">
        <v>0</v>
      </c>
      <c r="O332" s="1260">
        <v>5</v>
      </c>
      <c r="P332" s="1260">
        <v>5</v>
      </c>
      <c r="Q332" s="1261">
        <v>341.77574745253725</v>
      </c>
    </row>
    <row r="333" spans="1:17" ht="12.75" x14ac:dyDescent="0.2">
      <c r="A333" s="876" t="s">
        <v>1455</v>
      </c>
      <c r="B333" s="906" t="s">
        <v>608</v>
      </c>
      <c r="C333" s="906">
        <v>8424.8638961301531</v>
      </c>
      <c r="D333" s="906">
        <v>8424.8638961301531</v>
      </c>
      <c r="E333" s="906">
        <v>10826.765125369506</v>
      </c>
      <c r="F333" s="907">
        <v>0</v>
      </c>
      <c r="G333" s="908">
        <v>0</v>
      </c>
      <c r="H333" s="908" t="s">
        <v>608</v>
      </c>
      <c r="I333" s="908">
        <v>0</v>
      </c>
      <c r="J333" s="908">
        <v>1626</v>
      </c>
      <c r="K333" s="908">
        <v>313</v>
      </c>
      <c r="L333" s="908">
        <v>313</v>
      </c>
      <c r="M333" s="908">
        <v>0</v>
      </c>
      <c r="N333" s="908">
        <v>0</v>
      </c>
      <c r="O333" s="1260">
        <v>29</v>
      </c>
      <c r="P333" s="1260">
        <v>59</v>
      </c>
      <c r="Q333" s="1261">
        <v>191.02126549197223</v>
      </c>
    </row>
    <row r="334" spans="1:17" ht="12.75" x14ac:dyDescent="0.2">
      <c r="A334" s="876" t="s">
        <v>1456</v>
      </c>
      <c r="B334" s="906" t="s">
        <v>608</v>
      </c>
      <c r="C334" s="906">
        <v>5905.9948962123681</v>
      </c>
      <c r="D334" s="906">
        <v>5905.9948962123681</v>
      </c>
      <c r="E334" s="906">
        <v>6727.1825863749491</v>
      </c>
      <c r="F334" s="907">
        <v>0</v>
      </c>
      <c r="G334" s="908">
        <v>0</v>
      </c>
      <c r="H334" s="908" t="s">
        <v>608</v>
      </c>
      <c r="I334" s="908">
        <v>7</v>
      </c>
      <c r="J334" s="908">
        <v>2875</v>
      </c>
      <c r="K334" s="908">
        <v>384</v>
      </c>
      <c r="L334" s="908">
        <v>384</v>
      </c>
      <c r="M334" s="908">
        <v>1</v>
      </c>
      <c r="N334" s="908">
        <v>0</v>
      </c>
      <c r="O334" s="1260">
        <v>17</v>
      </c>
      <c r="P334" s="1260">
        <v>29</v>
      </c>
      <c r="Q334" s="1261">
        <v>191.02126549197223</v>
      </c>
    </row>
    <row r="335" spans="1:17" ht="12.75" x14ac:dyDescent="0.2">
      <c r="A335" s="876" t="s">
        <v>1457</v>
      </c>
      <c r="B335" s="906" t="s">
        <v>608</v>
      </c>
      <c r="C335" s="906">
        <v>5260.8865398033877</v>
      </c>
      <c r="D335" s="906">
        <v>5260.8865398033877</v>
      </c>
      <c r="E335" s="906">
        <v>5427.1948666214275</v>
      </c>
      <c r="F335" s="907">
        <v>0</v>
      </c>
      <c r="G335" s="908">
        <v>0</v>
      </c>
      <c r="H335" s="908" t="s">
        <v>608</v>
      </c>
      <c r="I335" s="908">
        <v>35</v>
      </c>
      <c r="J335" s="908">
        <v>3765</v>
      </c>
      <c r="K335" s="908">
        <v>682</v>
      </c>
      <c r="L335" s="908">
        <v>682</v>
      </c>
      <c r="M335" s="908">
        <v>7</v>
      </c>
      <c r="N335" s="908">
        <v>0</v>
      </c>
      <c r="O335" s="1260">
        <v>12</v>
      </c>
      <c r="P335" s="1260">
        <v>20</v>
      </c>
      <c r="Q335" s="1261">
        <v>191.02126549197223</v>
      </c>
    </row>
    <row r="336" spans="1:17" ht="12.75" x14ac:dyDescent="0.2">
      <c r="A336" s="876" t="s">
        <v>1458</v>
      </c>
      <c r="B336" s="906" t="s">
        <v>608</v>
      </c>
      <c r="C336" s="906">
        <v>4956.1789198759398</v>
      </c>
      <c r="D336" s="906">
        <v>4956.1789198759398</v>
      </c>
      <c r="E336" s="906">
        <v>6528.8841072656423</v>
      </c>
      <c r="F336" s="907">
        <v>0</v>
      </c>
      <c r="G336" s="908">
        <v>0</v>
      </c>
      <c r="H336" s="908" t="s">
        <v>608</v>
      </c>
      <c r="I336" s="908">
        <v>2</v>
      </c>
      <c r="J336" s="908">
        <v>182</v>
      </c>
      <c r="K336" s="908">
        <v>129</v>
      </c>
      <c r="L336" s="908">
        <v>129</v>
      </c>
      <c r="M336" s="908">
        <v>0</v>
      </c>
      <c r="N336" s="908">
        <v>0</v>
      </c>
      <c r="O336" s="1260">
        <v>11</v>
      </c>
      <c r="P336" s="1260">
        <v>25</v>
      </c>
      <c r="Q336" s="1261">
        <v>285.21702347169247</v>
      </c>
    </row>
    <row r="337" spans="1:17" ht="12.75" x14ac:dyDescent="0.2">
      <c r="A337" s="876" t="s">
        <v>1459</v>
      </c>
      <c r="B337" s="906" t="s">
        <v>608</v>
      </c>
      <c r="C337" s="906">
        <v>5660.3985298867792</v>
      </c>
      <c r="D337" s="906">
        <v>5660.3985298867792</v>
      </c>
      <c r="E337" s="906">
        <v>8705.8249805062042</v>
      </c>
      <c r="F337" s="907">
        <v>0</v>
      </c>
      <c r="G337" s="908">
        <v>0</v>
      </c>
      <c r="H337" s="908" t="s">
        <v>608</v>
      </c>
      <c r="I337" s="908">
        <v>2</v>
      </c>
      <c r="J337" s="908">
        <v>86</v>
      </c>
      <c r="K337" s="908">
        <v>46</v>
      </c>
      <c r="L337" s="908">
        <v>46</v>
      </c>
      <c r="M337" s="908">
        <v>0</v>
      </c>
      <c r="N337" s="908">
        <v>0</v>
      </c>
      <c r="O337" s="1260">
        <v>8</v>
      </c>
      <c r="P337" s="1260">
        <v>31</v>
      </c>
      <c r="Q337" s="1261">
        <v>285.21702347169247</v>
      </c>
    </row>
    <row r="338" spans="1:17" ht="12.75" x14ac:dyDescent="0.2">
      <c r="A338" s="876" t="s">
        <v>1460</v>
      </c>
      <c r="B338" s="906">
        <v>593.20506602775231</v>
      </c>
      <c r="C338" s="906">
        <v>593.20506602775231</v>
      </c>
      <c r="D338" s="906">
        <v>593.20506602775231</v>
      </c>
      <c r="E338" s="906">
        <v>711.64206373147601</v>
      </c>
      <c r="F338" s="907">
        <v>0</v>
      </c>
      <c r="G338" s="908">
        <v>0</v>
      </c>
      <c r="H338" s="908">
        <v>1434</v>
      </c>
      <c r="I338" s="908">
        <v>10017</v>
      </c>
      <c r="J338" s="908">
        <v>3168</v>
      </c>
      <c r="K338" s="908">
        <v>4188</v>
      </c>
      <c r="L338" s="908">
        <v>4188</v>
      </c>
      <c r="M338" s="908">
        <v>3735</v>
      </c>
      <c r="N338" s="908">
        <v>0</v>
      </c>
      <c r="O338" s="1260">
        <v>5</v>
      </c>
      <c r="P338" s="1260">
        <v>5</v>
      </c>
      <c r="Q338" s="1261">
        <v>191.02126549197223</v>
      </c>
    </row>
    <row r="339" spans="1:17" ht="12.75" x14ac:dyDescent="0.2">
      <c r="A339" s="876" t="s">
        <v>1462</v>
      </c>
      <c r="B339" s="906" t="s">
        <v>608</v>
      </c>
      <c r="C339" s="906">
        <v>1552.2046478737798</v>
      </c>
      <c r="D339" s="906">
        <v>1552.2046478737798</v>
      </c>
      <c r="E339" s="906">
        <v>1552.2046478737798</v>
      </c>
      <c r="F339" s="907">
        <v>0</v>
      </c>
      <c r="G339" s="908">
        <v>0</v>
      </c>
      <c r="H339" s="908" t="s">
        <v>608</v>
      </c>
      <c r="I339" s="908">
        <v>49</v>
      </c>
      <c r="J339" s="908">
        <v>60</v>
      </c>
      <c r="K339" s="908">
        <v>239</v>
      </c>
      <c r="L339" s="908">
        <v>239</v>
      </c>
      <c r="M339" s="908">
        <v>0</v>
      </c>
      <c r="N339" s="908">
        <v>0</v>
      </c>
      <c r="O339" s="1260">
        <v>5</v>
      </c>
      <c r="P339" s="1260">
        <v>5</v>
      </c>
      <c r="Q339" s="1261">
        <v>285.21702347169247</v>
      </c>
    </row>
    <row r="340" spans="1:17" ht="12.75" x14ac:dyDescent="0.2">
      <c r="A340" s="876" t="s">
        <v>1078</v>
      </c>
      <c r="B340" s="906">
        <v>214.54679730646936</v>
      </c>
      <c r="C340" s="906">
        <v>540.23880664263993</v>
      </c>
      <c r="D340" s="906">
        <v>540.23880664263993</v>
      </c>
      <c r="E340" s="906">
        <v>593.79426579536039</v>
      </c>
      <c r="F340" s="907">
        <v>0</v>
      </c>
      <c r="G340" s="908">
        <v>0</v>
      </c>
      <c r="H340" s="908">
        <v>509</v>
      </c>
      <c r="I340" s="908">
        <v>32918</v>
      </c>
      <c r="J340" s="908">
        <v>637</v>
      </c>
      <c r="K340" s="908">
        <v>545</v>
      </c>
      <c r="L340" s="908">
        <v>545</v>
      </c>
      <c r="M340" s="908">
        <v>272</v>
      </c>
      <c r="N340" s="908">
        <v>0</v>
      </c>
      <c r="O340" s="1260">
        <v>5</v>
      </c>
      <c r="P340" s="1260">
        <v>15</v>
      </c>
      <c r="Q340" s="1261">
        <v>191.02126549197223</v>
      </c>
    </row>
    <row r="341" spans="1:17" ht="12.75" x14ac:dyDescent="0.2">
      <c r="A341" s="876" t="s">
        <v>1077</v>
      </c>
      <c r="B341" s="906" t="s">
        <v>608</v>
      </c>
      <c r="C341" s="906">
        <v>1105.9061769543894</v>
      </c>
      <c r="D341" s="906">
        <v>1105.9061769543894</v>
      </c>
      <c r="E341" s="906">
        <v>1861.053733910122</v>
      </c>
      <c r="F341" s="907">
        <v>0</v>
      </c>
      <c r="G341" s="908">
        <v>0</v>
      </c>
      <c r="H341" s="908" t="s">
        <v>608</v>
      </c>
      <c r="I341" s="908">
        <v>694</v>
      </c>
      <c r="J341" s="908">
        <v>184</v>
      </c>
      <c r="K341" s="908">
        <v>30</v>
      </c>
      <c r="L341" s="908">
        <v>30</v>
      </c>
      <c r="M341" s="908">
        <v>0</v>
      </c>
      <c r="N341" s="908">
        <v>0</v>
      </c>
      <c r="O341" s="1260">
        <v>5</v>
      </c>
      <c r="P341" s="1260">
        <v>5</v>
      </c>
      <c r="Q341" s="1261">
        <v>285.21702347169247</v>
      </c>
    </row>
    <row r="342" spans="1:17" ht="12.75" x14ac:dyDescent="0.2">
      <c r="A342" s="876" t="s">
        <v>1076</v>
      </c>
      <c r="B342" s="906" t="s">
        <v>608</v>
      </c>
      <c r="C342" s="906">
        <v>1015.697105540665</v>
      </c>
      <c r="D342" s="906">
        <v>1015.697105540665</v>
      </c>
      <c r="E342" s="906">
        <v>1443.8605797549828</v>
      </c>
      <c r="F342" s="907">
        <v>0</v>
      </c>
      <c r="G342" s="908">
        <v>0</v>
      </c>
      <c r="H342" s="908" t="s">
        <v>608</v>
      </c>
      <c r="I342" s="908">
        <v>327</v>
      </c>
      <c r="J342" s="908">
        <v>603</v>
      </c>
      <c r="K342" s="908">
        <v>57</v>
      </c>
      <c r="L342" s="908">
        <v>57</v>
      </c>
      <c r="M342" s="908">
        <v>13</v>
      </c>
      <c r="N342" s="908">
        <v>0</v>
      </c>
      <c r="O342" s="1260">
        <v>5</v>
      </c>
      <c r="P342" s="1260">
        <v>5</v>
      </c>
      <c r="Q342" s="1261">
        <v>191.02126549197223</v>
      </c>
    </row>
    <row r="343" spans="1:17" ht="12.75" x14ac:dyDescent="0.2">
      <c r="A343" s="876" t="s">
        <v>1463</v>
      </c>
      <c r="B343" s="906" t="s">
        <v>608</v>
      </c>
      <c r="C343" s="906">
        <v>5122.2931904785391</v>
      </c>
      <c r="D343" s="906">
        <v>5122.2931904785391</v>
      </c>
      <c r="E343" s="906">
        <v>6260.5659441542248</v>
      </c>
      <c r="F343" s="907">
        <v>0.30000000000000004</v>
      </c>
      <c r="G343" s="908">
        <v>1878.1697832462678</v>
      </c>
      <c r="H343" s="908" t="s">
        <v>608</v>
      </c>
      <c r="I343" s="908">
        <v>0</v>
      </c>
      <c r="J343" s="908">
        <v>12</v>
      </c>
      <c r="K343" s="908">
        <v>1069</v>
      </c>
      <c r="L343" s="908">
        <v>1046</v>
      </c>
      <c r="M343" s="908">
        <v>23</v>
      </c>
      <c r="N343" s="908">
        <v>1</v>
      </c>
      <c r="O343" s="1260">
        <v>77</v>
      </c>
      <c r="P343" s="1260">
        <v>59</v>
      </c>
      <c r="Q343" s="1261">
        <v>191.02126549197223</v>
      </c>
    </row>
    <row r="344" spans="1:17" ht="12.75" x14ac:dyDescent="0.2">
      <c r="A344" s="876" t="s">
        <v>1464</v>
      </c>
      <c r="B344" s="906" t="s">
        <v>608</v>
      </c>
      <c r="C344" s="906">
        <v>3323.5787402124274</v>
      </c>
      <c r="D344" s="906">
        <v>3323.5787402124274</v>
      </c>
      <c r="E344" s="906">
        <v>3992.0263280047202</v>
      </c>
      <c r="F344" s="907">
        <v>0.30000000000000004</v>
      </c>
      <c r="G344" s="908">
        <v>1197.6078984014162</v>
      </c>
      <c r="H344" s="908" t="s">
        <v>608</v>
      </c>
      <c r="I344" s="908">
        <v>4</v>
      </c>
      <c r="J344" s="908">
        <v>23</v>
      </c>
      <c r="K344" s="908">
        <v>1859</v>
      </c>
      <c r="L344" s="908">
        <v>1747</v>
      </c>
      <c r="M344" s="908">
        <v>112</v>
      </c>
      <c r="N344" s="908">
        <v>1</v>
      </c>
      <c r="O344" s="1260">
        <v>32</v>
      </c>
      <c r="P344" s="1260">
        <v>31</v>
      </c>
      <c r="Q344" s="1261">
        <v>191.02126549197223</v>
      </c>
    </row>
    <row r="345" spans="1:17" ht="12.75" x14ac:dyDescent="0.2">
      <c r="A345" s="876" t="s">
        <v>1465</v>
      </c>
      <c r="B345" s="906" t="s">
        <v>608</v>
      </c>
      <c r="C345" s="906">
        <v>2477.4294398688908</v>
      </c>
      <c r="D345" s="906">
        <v>2477.4294398688908</v>
      </c>
      <c r="E345" s="906">
        <v>3557.2010515688107</v>
      </c>
      <c r="F345" s="907">
        <v>0.30000000000000004</v>
      </c>
      <c r="G345" s="908">
        <v>1067.1603154706434</v>
      </c>
      <c r="H345" s="908" t="s">
        <v>608</v>
      </c>
      <c r="I345" s="908">
        <v>26</v>
      </c>
      <c r="J345" s="908">
        <v>60</v>
      </c>
      <c r="K345" s="908">
        <v>4325</v>
      </c>
      <c r="L345" s="908">
        <v>3754</v>
      </c>
      <c r="M345" s="908">
        <v>571</v>
      </c>
      <c r="N345" s="908">
        <v>1</v>
      </c>
      <c r="O345" s="1260">
        <v>25</v>
      </c>
      <c r="P345" s="1260">
        <v>23</v>
      </c>
      <c r="Q345" s="1261">
        <v>191.02126549197223</v>
      </c>
    </row>
    <row r="346" spans="1:17" ht="12.75" x14ac:dyDescent="0.2">
      <c r="A346" s="876" t="s">
        <v>1466</v>
      </c>
      <c r="B346" s="906" t="s">
        <v>608</v>
      </c>
      <c r="C346" s="906">
        <v>852.2522043609091</v>
      </c>
      <c r="D346" s="906">
        <v>852.2522043609091</v>
      </c>
      <c r="E346" s="906">
        <v>2233.4004268028734</v>
      </c>
      <c r="F346" s="907">
        <v>0.30000000000000004</v>
      </c>
      <c r="G346" s="908">
        <v>670.02012804086212</v>
      </c>
      <c r="H346" s="908" t="s">
        <v>608</v>
      </c>
      <c r="I346" s="908">
        <v>126</v>
      </c>
      <c r="J346" s="908">
        <v>127</v>
      </c>
      <c r="K346" s="908">
        <v>8461</v>
      </c>
      <c r="L346" s="908">
        <v>6496</v>
      </c>
      <c r="M346" s="908">
        <v>1965</v>
      </c>
      <c r="N346" s="908">
        <v>1</v>
      </c>
      <c r="O346" s="1260">
        <v>5</v>
      </c>
      <c r="P346" s="1260">
        <v>17</v>
      </c>
      <c r="Q346" s="1261">
        <v>191.02126549197223</v>
      </c>
    </row>
    <row r="347" spans="1:17" ht="12.75" x14ac:dyDescent="0.2">
      <c r="A347" s="876" t="s">
        <v>1468</v>
      </c>
      <c r="B347" s="906" t="s">
        <v>608</v>
      </c>
      <c r="C347" s="906">
        <v>511.40046686958362</v>
      </c>
      <c r="D347" s="906">
        <v>511.40046686958362</v>
      </c>
      <c r="E347" s="906">
        <v>1592.7509921577812</v>
      </c>
      <c r="F347" s="907">
        <v>0.4</v>
      </c>
      <c r="G347" s="908">
        <v>637.10039686311256</v>
      </c>
      <c r="H347" s="908" t="s">
        <v>608</v>
      </c>
      <c r="I347" s="908">
        <v>163</v>
      </c>
      <c r="J347" s="908">
        <v>140</v>
      </c>
      <c r="K347" s="908">
        <v>9417</v>
      </c>
      <c r="L347" s="908">
        <v>5292</v>
      </c>
      <c r="M347" s="908">
        <v>4125</v>
      </c>
      <c r="N347" s="908">
        <v>1</v>
      </c>
      <c r="O347" s="1260">
        <v>5</v>
      </c>
      <c r="P347" s="1260">
        <v>13</v>
      </c>
      <c r="Q347" s="1261">
        <v>191.02126549197223</v>
      </c>
    </row>
    <row r="348" spans="1:17" ht="12.75" x14ac:dyDescent="0.2">
      <c r="A348" s="876" t="s">
        <v>1470</v>
      </c>
      <c r="B348" s="906" t="s">
        <v>608</v>
      </c>
      <c r="C348" s="906">
        <v>5135.8792634071433</v>
      </c>
      <c r="D348" s="906">
        <v>5135.8792634071433</v>
      </c>
      <c r="E348" s="906">
        <v>7158.4773782527545</v>
      </c>
      <c r="F348" s="907">
        <v>0.30000000000000004</v>
      </c>
      <c r="G348" s="908">
        <v>2147.5432134758266</v>
      </c>
      <c r="H348" s="908" t="s">
        <v>608</v>
      </c>
      <c r="I348" s="908">
        <v>1</v>
      </c>
      <c r="J348" s="908">
        <v>10</v>
      </c>
      <c r="K348" s="908">
        <v>408</v>
      </c>
      <c r="L348" s="908">
        <v>403</v>
      </c>
      <c r="M348" s="908">
        <v>5</v>
      </c>
      <c r="N348" s="908">
        <v>1</v>
      </c>
      <c r="O348" s="1260">
        <v>47</v>
      </c>
      <c r="P348" s="1260">
        <v>65</v>
      </c>
      <c r="Q348" s="1261">
        <v>191.02126549197223</v>
      </c>
    </row>
    <row r="349" spans="1:17" ht="12.75" x14ac:dyDescent="0.2">
      <c r="A349" s="876" t="s">
        <v>1471</v>
      </c>
      <c r="B349" s="906" t="s">
        <v>608</v>
      </c>
      <c r="C349" s="906">
        <v>4089.5196745277076</v>
      </c>
      <c r="D349" s="906">
        <v>4089.5196745277076</v>
      </c>
      <c r="E349" s="906">
        <v>5230.0998497643077</v>
      </c>
      <c r="F349" s="907">
        <v>0.30000000000000004</v>
      </c>
      <c r="G349" s="908">
        <v>1569.0299549292924</v>
      </c>
      <c r="H349" s="908" t="s">
        <v>608</v>
      </c>
      <c r="I349" s="908">
        <v>10</v>
      </c>
      <c r="J349" s="908">
        <v>32</v>
      </c>
      <c r="K349" s="908">
        <v>353</v>
      </c>
      <c r="L349" s="908">
        <v>340</v>
      </c>
      <c r="M349" s="908">
        <v>13</v>
      </c>
      <c r="N349" s="908">
        <v>1</v>
      </c>
      <c r="O349" s="1260">
        <v>52</v>
      </c>
      <c r="P349" s="1260">
        <v>41</v>
      </c>
      <c r="Q349" s="1261">
        <v>191.02126549197223</v>
      </c>
    </row>
    <row r="350" spans="1:17" ht="12.75" x14ac:dyDescent="0.2">
      <c r="A350" s="876" t="s">
        <v>1472</v>
      </c>
      <c r="B350" s="906" t="s">
        <v>608</v>
      </c>
      <c r="C350" s="906">
        <v>2977.1098445516568</v>
      </c>
      <c r="D350" s="906">
        <v>2977.1098445516568</v>
      </c>
      <c r="E350" s="906">
        <v>4167.9537823723194</v>
      </c>
      <c r="F350" s="907">
        <v>0.30000000000000004</v>
      </c>
      <c r="G350" s="908">
        <v>1250.3861347116961</v>
      </c>
      <c r="H350" s="908" t="s">
        <v>608</v>
      </c>
      <c r="I350" s="908">
        <v>31</v>
      </c>
      <c r="J350" s="908">
        <v>58</v>
      </c>
      <c r="K350" s="908">
        <v>798</v>
      </c>
      <c r="L350" s="908">
        <v>762</v>
      </c>
      <c r="M350" s="908">
        <v>36</v>
      </c>
      <c r="N350" s="908">
        <v>1</v>
      </c>
      <c r="O350" s="1260">
        <v>21</v>
      </c>
      <c r="P350" s="1260">
        <v>31</v>
      </c>
      <c r="Q350" s="1261">
        <v>191.02126549197223</v>
      </c>
    </row>
    <row r="351" spans="1:17" ht="12.75" x14ac:dyDescent="0.2">
      <c r="A351" s="876" t="s">
        <v>1473</v>
      </c>
      <c r="B351" s="906" t="s">
        <v>608</v>
      </c>
      <c r="C351" s="906">
        <v>2209.7258034789411</v>
      </c>
      <c r="D351" s="906">
        <v>2209.7258034789411</v>
      </c>
      <c r="E351" s="906">
        <v>3093.6161248705175</v>
      </c>
      <c r="F351" s="907">
        <v>0.30000000000000004</v>
      </c>
      <c r="G351" s="908">
        <v>928.08483746115542</v>
      </c>
      <c r="H351" s="908" t="s">
        <v>608</v>
      </c>
      <c r="I351" s="908">
        <v>111</v>
      </c>
      <c r="J351" s="908">
        <v>64</v>
      </c>
      <c r="K351" s="908">
        <v>438</v>
      </c>
      <c r="L351" s="908">
        <v>382</v>
      </c>
      <c r="M351" s="908">
        <v>56</v>
      </c>
      <c r="N351" s="908">
        <v>1</v>
      </c>
      <c r="O351" s="1260">
        <v>8</v>
      </c>
      <c r="P351" s="1260">
        <v>22</v>
      </c>
      <c r="Q351" s="1261">
        <v>191.02126549197223</v>
      </c>
    </row>
    <row r="352" spans="1:17" ht="12.75" x14ac:dyDescent="0.2">
      <c r="A352" s="876" t="s">
        <v>1474</v>
      </c>
      <c r="B352" s="906" t="s">
        <v>608</v>
      </c>
      <c r="C352" s="906">
        <v>6187.5317228056501</v>
      </c>
      <c r="D352" s="906">
        <v>6187.5317228056501</v>
      </c>
      <c r="E352" s="906">
        <v>7361.0269790979064</v>
      </c>
      <c r="F352" s="907">
        <v>0.30000000000000004</v>
      </c>
      <c r="G352" s="908">
        <v>2208.3080937293721</v>
      </c>
      <c r="H352" s="908" t="s">
        <v>608</v>
      </c>
      <c r="I352" s="908">
        <v>0</v>
      </c>
      <c r="J352" s="908">
        <v>71</v>
      </c>
      <c r="K352" s="908">
        <v>8884</v>
      </c>
      <c r="L352" s="908">
        <v>8784</v>
      </c>
      <c r="M352" s="908">
        <v>100</v>
      </c>
      <c r="N352" s="908">
        <v>1</v>
      </c>
      <c r="O352" s="1260">
        <v>105</v>
      </c>
      <c r="P352" s="1260">
        <v>77</v>
      </c>
      <c r="Q352" s="1261">
        <v>191.02126549197223</v>
      </c>
    </row>
    <row r="353" spans="1:17" ht="12.75" x14ac:dyDescent="0.2">
      <c r="A353" s="876" t="s">
        <v>1475</v>
      </c>
      <c r="B353" s="906" t="s">
        <v>608</v>
      </c>
      <c r="C353" s="906">
        <v>4440.4451565650015</v>
      </c>
      <c r="D353" s="906">
        <v>4440.4451565650015</v>
      </c>
      <c r="E353" s="906">
        <v>5328.5341878780018</v>
      </c>
      <c r="F353" s="907">
        <v>0.30000000000000004</v>
      </c>
      <c r="G353" s="908">
        <v>1598.5602563634009</v>
      </c>
      <c r="H353" s="908" t="s">
        <v>608</v>
      </c>
      <c r="I353" s="908">
        <v>3</v>
      </c>
      <c r="J353" s="908">
        <v>119</v>
      </c>
      <c r="K353" s="908">
        <v>14989</v>
      </c>
      <c r="L353" s="908">
        <v>14415</v>
      </c>
      <c r="M353" s="908">
        <v>574</v>
      </c>
      <c r="N353" s="908">
        <v>1</v>
      </c>
      <c r="O353" s="1260">
        <v>48</v>
      </c>
      <c r="P353" s="1260">
        <v>52</v>
      </c>
      <c r="Q353" s="1261">
        <v>191.02126549197223</v>
      </c>
    </row>
    <row r="354" spans="1:17" ht="12.75" x14ac:dyDescent="0.2">
      <c r="A354" s="876" t="s">
        <v>1476</v>
      </c>
      <c r="B354" s="906" t="s">
        <v>608</v>
      </c>
      <c r="C354" s="906">
        <v>3277.334461532103</v>
      </c>
      <c r="D354" s="906">
        <v>3277.334461532103</v>
      </c>
      <c r="E354" s="906">
        <v>3932.8013538385235</v>
      </c>
      <c r="F354" s="907">
        <v>0.30000000000000004</v>
      </c>
      <c r="G354" s="908">
        <v>1179.8404061515573</v>
      </c>
      <c r="H354" s="908" t="s">
        <v>608</v>
      </c>
      <c r="I354" s="908">
        <v>56</v>
      </c>
      <c r="J354" s="908">
        <v>199</v>
      </c>
      <c r="K354" s="908">
        <v>29849</v>
      </c>
      <c r="L354" s="908">
        <v>27893</v>
      </c>
      <c r="M354" s="908">
        <v>1956</v>
      </c>
      <c r="N354" s="908">
        <v>1</v>
      </c>
      <c r="O354" s="1260">
        <v>46</v>
      </c>
      <c r="P354" s="1260">
        <v>35</v>
      </c>
      <c r="Q354" s="1261">
        <v>191.02126549197223</v>
      </c>
    </row>
    <row r="355" spans="1:17" ht="12.75" x14ac:dyDescent="0.2">
      <c r="A355" s="876" t="s">
        <v>1477</v>
      </c>
      <c r="B355" s="906" t="s">
        <v>608</v>
      </c>
      <c r="C355" s="906">
        <v>2966.3596180235222</v>
      </c>
      <c r="D355" s="906">
        <v>2966.3596180235222</v>
      </c>
      <c r="E355" s="906">
        <v>2966.3596180235222</v>
      </c>
      <c r="F355" s="907">
        <v>0.30000000000000004</v>
      </c>
      <c r="G355" s="908">
        <v>889.90788540705682</v>
      </c>
      <c r="H355" s="908" t="s">
        <v>608</v>
      </c>
      <c r="I355" s="908">
        <v>63</v>
      </c>
      <c r="J355" s="908">
        <v>326</v>
      </c>
      <c r="K355" s="908">
        <v>47216</v>
      </c>
      <c r="L355" s="908">
        <v>41978</v>
      </c>
      <c r="M355" s="908">
        <v>5238</v>
      </c>
      <c r="N355" s="908">
        <v>1</v>
      </c>
      <c r="O355" s="1260">
        <v>26</v>
      </c>
      <c r="P355" s="1260">
        <v>26</v>
      </c>
      <c r="Q355" s="1261">
        <v>191.02126549197223</v>
      </c>
    </row>
    <row r="356" spans="1:17" s="909" customFormat="1" ht="12.75" x14ac:dyDescent="0.2">
      <c r="A356" s="876" t="s">
        <v>1478</v>
      </c>
      <c r="B356" s="906" t="s">
        <v>608</v>
      </c>
      <c r="C356" s="906">
        <v>2233.0330336129205</v>
      </c>
      <c r="D356" s="906">
        <v>2233.0330336129205</v>
      </c>
      <c r="E356" s="906">
        <v>2233.0330336129205</v>
      </c>
      <c r="F356" s="907">
        <v>0.30000000000000004</v>
      </c>
      <c r="G356" s="908">
        <v>669.90991008387618</v>
      </c>
      <c r="H356" s="908" t="s">
        <v>608</v>
      </c>
      <c r="I356" s="908">
        <v>186</v>
      </c>
      <c r="J356" s="908">
        <v>500</v>
      </c>
      <c r="K356" s="908">
        <v>50985</v>
      </c>
      <c r="L356" s="908">
        <v>41771</v>
      </c>
      <c r="M356" s="908">
        <v>9214</v>
      </c>
      <c r="N356" s="908">
        <v>1</v>
      </c>
      <c r="O356" s="1260">
        <v>17</v>
      </c>
      <c r="P356" s="1260">
        <v>17</v>
      </c>
      <c r="Q356" s="1261">
        <v>191.02126549197223</v>
      </c>
    </row>
    <row r="357" spans="1:17" ht="12.75" x14ac:dyDescent="0.2">
      <c r="A357" s="876" t="s">
        <v>1479</v>
      </c>
      <c r="B357" s="906" t="s">
        <v>608</v>
      </c>
      <c r="C357" s="906">
        <v>1018.633648097131</v>
      </c>
      <c r="D357" s="906">
        <v>1018.633648097131</v>
      </c>
      <c r="E357" s="906">
        <v>1494.7860934646235</v>
      </c>
      <c r="F357" s="907">
        <v>0.4</v>
      </c>
      <c r="G357" s="908">
        <v>597.9144373858494</v>
      </c>
      <c r="H357" s="908" t="s">
        <v>608</v>
      </c>
      <c r="I357" s="908">
        <v>369</v>
      </c>
      <c r="J357" s="908">
        <v>269</v>
      </c>
      <c r="K357" s="908">
        <v>28027</v>
      </c>
      <c r="L357" s="908">
        <v>18444</v>
      </c>
      <c r="M357" s="908">
        <v>9583</v>
      </c>
      <c r="N357" s="908">
        <v>1</v>
      </c>
      <c r="O357" s="1260">
        <v>10</v>
      </c>
      <c r="P357" s="1260">
        <v>11</v>
      </c>
      <c r="Q357" s="1261">
        <v>191.02126549197223</v>
      </c>
    </row>
    <row r="358" spans="1:17" ht="12.75" x14ac:dyDescent="0.2">
      <c r="A358" s="876" t="s">
        <v>1481</v>
      </c>
      <c r="B358" s="906" t="s">
        <v>608</v>
      </c>
      <c r="C358" s="906">
        <v>3659.6545966241229</v>
      </c>
      <c r="D358" s="906">
        <v>3659.6545966241229</v>
      </c>
      <c r="E358" s="906">
        <v>4426.9877971011292</v>
      </c>
      <c r="F358" s="907">
        <v>0.30000000000000004</v>
      </c>
      <c r="G358" s="908">
        <v>1328.0963391303389</v>
      </c>
      <c r="H358" s="908" t="s">
        <v>608</v>
      </c>
      <c r="I358" s="908">
        <v>36</v>
      </c>
      <c r="J358" s="908">
        <v>141</v>
      </c>
      <c r="K358" s="908">
        <v>1436</v>
      </c>
      <c r="L358" s="908">
        <v>1367</v>
      </c>
      <c r="M358" s="908">
        <v>69</v>
      </c>
      <c r="N358" s="908">
        <v>1</v>
      </c>
      <c r="O358" s="1260">
        <v>36</v>
      </c>
      <c r="P358" s="1260">
        <v>41</v>
      </c>
      <c r="Q358" s="1261">
        <v>191.02126549197223</v>
      </c>
    </row>
    <row r="359" spans="1:17" ht="12.75" x14ac:dyDescent="0.2">
      <c r="A359" s="876" t="s">
        <v>1482</v>
      </c>
      <c r="B359" s="906" t="s">
        <v>608</v>
      </c>
      <c r="C359" s="906">
        <v>2144.9923156588325</v>
      </c>
      <c r="D359" s="906">
        <v>2144.9923156588325</v>
      </c>
      <c r="E359" s="906">
        <v>3050.3596679155298</v>
      </c>
      <c r="F359" s="907">
        <v>0.30000000000000004</v>
      </c>
      <c r="G359" s="908">
        <v>915.10790037465904</v>
      </c>
      <c r="H359" s="908" t="s">
        <v>608</v>
      </c>
      <c r="I359" s="908">
        <v>178</v>
      </c>
      <c r="J359" s="908">
        <v>311</v>
      </c>
      <c r="K359" s="908">
        <v>2066</v>
      </c>
      <c r="L359" s="908">
        <v>1820</v>
      </c>
      <c r="M359" s="908">
        <v>246</v>
      </c>
      <c r="N359" s="908">
        <v>1</v>
      </c>
      <c r="O359" s="1260">
        <v>25</v>
      </c>
      <c r="P359" s="1260">
        <v>27</v>
      </c>
      <c r="Q359" s="1261">
        <v>191.02126549197223</v>
      </c>
    </row>
    <row r="360" spans="1:17" ht="12.75" x14ac:dyDescent="0.2">
      <c r="A360" s="876" t="s">
        <v>1483</v>
      </c>
      <c r="B360" s="906" t="s">
        <v>608</v>
      </c>
      <c r="C360" s="906">
        <v>1529.5920520435384</v>
      </c>
      <c r="D360" s="906">
        <v>1529.5920520435384</v>
      </c>
      <c r="E360" s="906">
        <v>2501.359412510531</v>
      </c>
      <c r="F360" s="907">
        <v>0.30000000000000004</v>
      </c>
      <c r="G360" s="908">
        <v>750.40782375315939</v>
      </c>
      <c r="H360" s="908" t="s">
        <v>608</v>
      </c>
      <c r="I360" s="908">
        <v>734</v>
      </c>
      <c r="J360" s="908">
        <v>570</v>
      </c>
      <c r="K360" s="908">
        <v>3007</v>
      </c>
      <c r="L360" s="908">
        <v>2330</v>
      </c>
      <c r="M360" s="908">
        <v>677</v>
      </c>
      <c r="N360" s="908">
        <v>1</v>
      </c>
      <c r="O360" s="1260">
        <v>20</v>
      </c>
      <c r="P360" s="1260">
        <v>22</v>
      </c>
      <c r="Q360" s="1261">
        <v>191.02126549197223</v>
      </c>
    </row>
    <row r="361" spans="1:17" ht="12.75" x14ac:dyDescent="0.2">
      <c r="A361" s="876" t="s">
        <v>1484</v>
      </c>
      <c r="B361" s="906" t="s">
        <v>608</v>
      </c>
      <c r="C361" s="906">
        <v>606.8707224811327</v>
      </c>
      <c r="D361" s="906">
        <v>606.8707224811327</v>
      </c>
      <c r="E361" s="906">
        <v>2046.1734144413565</v>
      </c>
      <c r="F361" s="907">
        <v>0.30000000000000004</v>
      </c>
      <c r="G361" s="908">
        <v>613.85202433240704</v>
      </c>
      <c r="H361" s="908" t="s">
        <v>608</v>
      </c>
      <c r="I361" s="908">
        <v>1006</v>
      </c>
      <c r="J361" s="908">
        <v>245</v>
      </c>
      <c r="K361" s="908">
        <v>968</v>
      </c>
      <c r="L361" s="908">
        <v>594</v>
      </c>
      <c r="M361" s="908">
        <v>374</v>
      </c>
      <c r="N361" s="908">
        <v>1</v>
      </c>
      <c r="O361" s="1260">
        <v>5</v>
      </c>
      <c r="P361" s="1260">
        <v>18</v>
      </c>
      <c r="Q361" s="1261">
        <v>191.02126549197223</v>
      </c>
    </row>
    <row r="362" spans="1:17" ht="12.75" x14ac:dyDescent="0.2">
      <c r="A362" s="876" t="s">
        <v>1485</v>
      </c>
      <c r="B362" s="906" t="s">
        <v>608</v>
      </c>
      <c r="C362" s="906">
        <v>2547.8185224840386</v>
      </c>
      <c r="D362" s="906">
        <v>2547.8185224840386</v>
      </c>
      <c r="E362" s="906">
        <v>5397.1868856974006</v>
      </c>
      <c r="F362" s="907">
        <v>0.30000000000000004</v>
      </c>
      <c r="G362" s="908">
        <v>1619.1560657092205</v>
      </c>
      <c r="H362" s="908" t="s">
        <v>608</v>
      </c>
      <c r="I362" s="908">
        <v>6</v>
      </c>
      <c r="J362" s="908">
        <v>32</v>
      </c>
      <c r="K362" s="908">
        <v>595</v>
      </c>
      <c r="L362" s="908">
        <v>546</v>
      </c>
      <c r="M362" s="908">
        <v>49</v>
      </c>
      <c r="N362" s="908">
        <v>1</v>
      </c>
      <c r="O362" s="1260">
        <v>38</v>
      </c>
      <c r="P362" s="1260">
        <v>39</v>
      </c>
      <c r="Q362" s="1261">
        <v>191.02126549197223</v>
      </c>
    </row>
    <row r="363" spans="1:17" ht="12.75" x14ac:dyDescent="0.2">
      <c r="A363" s="876" t="s">
        <v>1486</v>
      </c>
      <c r="B363" s="906" t="s">
        <v>608</v>
      </c>
      <c r="C363" s="906">
        <v>1844.3365956859636</v>
      </c>
      <c r="D363" s="906">
        <v>1844.3365956859636</v>
      </c>
      <c r="E363" s="906">
        <v>3845.0929552894004</v>
      </c>
      <c r="F363" s="907">
        <v>0.30000000000000004</v>
      </c>
      <c r="G363" s="908">
        <v>1153.5278865868204</v>
      </c>
      <c r="H363" s="908" t="s">
        <v>608</v>
      </c>
      <c r="I363" s="908">
        <v>47</v>
      </c>
      <c r="J363" s="908">
        <v>52</v>
      </c>
      <c r="K363" s="908">
        <v>728</v>
      </c>
      <c r="L363" s="908">
        <v>651</v>
      </c>
      <c r="M363" s="908">
        <v>77</v>
      </c>
      <c r="N363" s="908">
        <v>1</v>
      </c>
      <c r="O363" s="1260">
        <v>18</v>
      </c>
      <c r="P363" s="1260">
        <v>27</v>
      </c>
      <c r="Q363" s="1261">
        <v>191.02126549197223</v>
      </c>
    </row>
    <row r="364" spans="1:17" ht="12.75" x14ac:dyDescent="0.2">
      <c r="A364" s="876" t="s">
        <v>1487</v>
      </c>
      <c r="B364" s="906" t="s">
        <v>608</v>
      </c>
      <c r="C364" s="906">
        <v>546.86034575007636</v>
      </c>
      <c r="D364" s="906">
        <v>546.86034575007636</v>
      </c>
      <c r="E364" s="906">
        <v>2813.4354260171394</v>
      </c>
      <c r="F364" s="907">
        <v>0.30000000000000004</v>
      </c>
      <c r="G364" s="908">
        <v>844.03062780514199</v>
      </c>
      <c r="H364" s="908" t="s">
        <v>608</v>
      </c>
      <c r="I364" s="908">
        <v>482</v>
      </c>
      <c r="J364" s="908">
        <v>74</v>
      </c>
      <c r="K364" s="908">
        <v>723</v>
      </c>
      <c r="L364" s="908">
        <v>572</v>
      </c>
      <c r="M364" s="908">
        <v>151</v>
      </c>
      <c r="N364" s="908">
        <v>1</v>
      </c>
      <c r="O364" s="1260">
        <v>5</v>
      </c>
      <c r="P364" s="1260">
        <v>20</v>
      </c>
      <c r="Q364" s="1261">
        <v>191.02126549197223</v>
      </c>
    </row>
    <row r="365" spans="1:17" ht="12.75" x14ac:dyDescent="0.2">
      <c r="A365" s="876" t="s">
        <v>1488</v>
      </c>
      <c r="B365" s="906" t="s">
        <v>608</v>
      </c>
      <c r="C365" s="906">
        <v>2323.0009127411918</v>
      </c>
      <c r="D365" s="906">
        <v>2323.0009127411918</v>
      </c>
      <c r="E365" s="906">
        <v>2323.0009127411918</v>
      </c>
      <c r="F365" s="907">
        <v>0.30000000000000004</v>
      </c>
      <c r="G365" s="908">
        <v>696.90027382235769</v>
      </c>
      <c r="H365" s="908" t="s">
        <v>608</v>
      </c>
      <c r="I365" s="908">
        <v>0</v>
      </c>
      <c r="J365" s="908">
        <v>0</v>
      </c>
      <c r="K365" s="908">
        <v>212</v>
      </c>
      <c r="L365" s="908">
        <v>198</v>
      </c>
      <c r="M365" s="908">
        <v>14</v>
      </c>
      <c r="N365" s="908">
        <v>1</v>
      </c>
      <c r="O365" s="1260">
        <v>29</v>
      </c>
      <c r="P365" s="1260">
        <v>29</v>
      </c>
      <c r="Q365" s="1261">
        <v>191.02126549197223</v>
      </c>
    </row>
    <row r="366" spans="1:17" ht="12.75" x14ac:dyDescent="0.2">
      <c r="A366" s="876" t="s">
        <v>1489</v>
      </c>
      <c r="B366" s="906" t="s">
        <v>608</v>
      </c>
      <c r="C366" s="906">
        <v>3466.5978743651667</v>
      </c>
      <c r="D366" s="906">
        <v>3466.5978743651667</v>
      </c>
      <c r="E366" s="906">
        <v>3458.2644805402674</v>
      </c>
      <c r="F366" s="907">
        <v>0.30000000000000004</v>
      </c>
      <c r="G366" s="908">
        <v>1037.4793441620805</v>
      </c>
      <c r="H366" s="908" t="s">
        <v>608</v>
      </c>
      <c r="I366" s="908">
        <v>1</v>
      </c>
      <c r="J366" s="908">
        <v>39</v>
      </c>
      <c r="K366" s="908">
        <v>853</v>
      </c>
      <c r="L366" s="908">
        <v>758</v>
      </c>
      <c r="M366" s="908">
        <v>95</v>
      </c>
      <c r="N366" s="908">
        <v>1</v>
      </c>
      <c r="O366" s="1260">
        <v>32</v>
      </c>
      <c r="P366" s="1260">
        <v>34</v>
      </c>
      <c r="Q366" s="1261">
        <v>191.02126549197223</v>
      </c>
    </row>
    <row r="367" spans="1:17" ht="12.75" x14ac:dyDescent="0.2">
      <c r="A367" s="876" t="s">
        <v>1490</v>
      </c>
      <c r="B367" s="906" t="s">
        <v>608</v>
      </c>
      <c r="C367" s="906">
        <v>2009.5404033958002</v>
      </c>
      <c r="D367" s="906">
        <v>2009.5404033958002</v>
      </c>
      <c r="E367" s="906">
        <v>2154.0285067493846</v>
      </c>
      <c r="F367" s="907">
        <v>0.30000000000000004</v>
      </c>
      <c r="G367" s="908">
        <v>646.2085520248155</v>
      </c>
      <c r="H367" s="908" t="s">
        <v>608</v>
      </c>
      <c r="I367" s="908">
        <v>44</v>
      </c>
      <c r="J367" s="908">
        <v>76</v>
      </c>
      <c r="K367" s="908">
        <v>2307</v>
      </c>
      <c r="L367" s="908">
        <v>1831</v>
      </c>
      <c r="M367" s="908">
        <v>476</v>
      </c>
      <c r="N367" s="908">
        <v>1</v>
      </c>
      <c r="O367" s="1260">
        <v>28</v>
      </c>
      <c r="P367" s="1260">
        <v>17</v>
      </c>
      <c r="Q367" s="1261">
        <v>191.02126549197223</v>
      </c>
    </row>
    <row r="368" spans="1:17" ht="12.75" x14ac:dyDescent="0.2">
      <c r="A368" s="876" t="s">
        <v>1491</v>
      </c>
      <c r="B368" s="906" t="s">
        <v>608</v>
      </c>
      <c r="C368" s="906">
        <v>995.96526330530776</v>
      </c>
      <c r="D368" s="906">
        <v>995.96526330530776</v>
      </c>
      <c r="E368" s="906">
        <v>1612.5665433544855</v>
      </c>
      <c r="F368" s="907">
        <v>0.4</v>
      </c>
      <c r="G368" s="908">
        <v>645.02661734179424</v>
      </c>
      <c r="H368" s="908" t="s">
        <v>608</v>
      </c>
      <c r="I368" s="908">
        <v>462</v>
      </c>
      <c r="J368" s="908">
        <v>262</v>
      </c>
      <c r="K368" s="908">
        <v>7817</v>
      </c>
      <c r="L368" s="908">
        <v>5294</v>
      </c>
      <c r="M368" s="908">
        <v>2523</v>
      </c>
      <c r="N368" s="908">
        <v>1</v>
      </c>
      <c r="O368" s="1260">
        <v>10</v>
      </c>
      <c r="P368" s="1260">
        <v>14</v>
      </c>
      <c r="Q368" s="1261">
        <v>191.02126549197223</v>
      </c>
    </row>
    <row r="369" spans="1:17" ht="12.75" x14ac:dyDescent="0.2">
      <c r="A369" s="876" t="s">
        <v>1493</v>
      </c>
      <c r="B369" s="906" t="s">
        <v>608</v>
      </c>
      <c r="C369" s="906">
        <v>354.82367498524485</v>
      </c>
      <c r="D369" s="906">
        <v>354.82367498524485</v>
      </c>
      <c r="E369" s="906">
        <v>982.86066973134882</v>
      </c>
      <c r="F369" s="907">
        <v>0.65</v>
      </c>
      <c r="G369" s="908">
        <v>638.85943532537681</v>
      </c>
      <c r="H369" s="908" t="s">
        <v>608</v>
      </c>
      <c r="I369" s="908">
        <v>3236</v>
      </c>
      <c r="J369" s="908">
        <v>449</v>
      </c>
      <c r="K369" s="908">
        <v>22270</v>
      </c>
      <c r="L369" s="908">
        <v>10825</v>
      </c>
      <c r="M369" s="908">
        <v>11445</v>
      </c>
      <c r="N369" s="908">
        <v>1</v>
      </c>
      <c r="O369" s="1260">
        <v>5</v>
      </c>
      <c r="P369" s="1260">
        <v>8</v>
      </c>
      <c r="Q369" s="1261">
        <v>191.02126549197223</v>
      </c>
    </row>
    <row r="370" spans="1:17" ht="12.75" x14ac:dyDescent="0.2">
      <c r="A370" s="876" t="s">
        <v>1495</v>
      </c>
      <c r="B370" s="906" t="s">
        <v>608</v>
      </c>
      <c r="C370" s="906">
        <v>6171.818070744971</v>
      </c>
      <c r="D370" s="906">
        <v>6171.818070744971</v>
      </c>
      <c r="E370" s="906">
        <v>6416.3465479129691</v>
      </c>
      <c r="F370" s="907">
        <v>0.30000000000000004</v>
      </c>
      <c r="G370" s="908">
        <v>1924.9039643738911</v>
      </c>
      <c r="H370" s="908" t="s">
        <v>608</v>
      </c>
      <c r="I370" s="908">
        <v>1</v>
      </c>
      <c r="J370" s="908">
        <v>48</v>
      </c>
      <c r="K370" s="908">
        <v>1544</v>
      </c>
      <c r="L370" s="908">
        <v>1529</v>
      </c>
      <c r="M370" s="908">
        <v>15</v>
      </c>
      <c r="N370" s="908">
        <v>1</v>
      </c>
      <c r="O370" s="1260">
        <v>58</v>
      </c>
      <c r="P370" s="1260">
        <v>58</v>
      </c>
      <c r="Q370" s="1261">
        <v>191.02126549197223</v>
      </c>
    </row>
    <row r="371" spans="1:17" ht="12.75" x14ac:dyDescent="0.2">
      <c r="A371" s="876" t="s">
        <v>1496</v>
      </c>
      <c r="B371" s="906" t="s">
        <v>608</v>
      </c>
      <c r="C371" s="906">
        <v>3148.3606966669076</v>
      </c>
      <c r="D371" s="906">
        <v>3148.3606966669076</v>
      </c>
      <c r="E371" s="906">
        <v>3992.6395144804965</v>
      </c>
      <c r="F371" s="907">
        <v>0.30000000000000004</v>
      </c>
      <c r="G371" s="908">
        <v>1197.7918543441492</v>
      </c>
      <c r="H371" s="908" t="s">
        <v>608</v>
      </c>
      <c r="I371" s="908">
        <v>17</v>
      </c>
      <c r="J371" s="908">
        <v>193</v>
      </c>
      <c r="K371" s="908">
        <v>3406</v>
      </c>
      <c r="L371" s="908">
        <v>3231</v>
      </c>
      <c r="M371" s="908">
        <v>175</v>
      </c>
      <c r="N371" s="908">
        <v>1</v>
      </c>
      <c r="O371" s="1260">
        <v>28</v>
      </c>
      <c r="P371" s="1260">
        <v>33</v>
      </c>
      <c r="Q371" s="1261">
        <v>191.02126549197223</v>
      </c>
    </row>
    <row r="372" spans="1:17" ht="12.75" x14ac:dyDescent="0.2">
      <c r="A372" s="876" t="s">
        <v>1497</v>
      </c>
      <c r="B372" s="906" t="s">
        <v>608</v>
      </c>
      <c r="C372" s="906">
        <v>1889.6894651958989</v>
      </c>
      <c r="D372" s="906">
        <v>1889.6894651958989</v>
      </c>
      <c r="E372" s="906">
        <v>2772.1381045391458</v>
      </c>
      <c r="F372" s="907">
        <v>0.30000000000000004</v>
      </c>
      <c r="G372" s="908">
        <v>831.64143136174391</v>
      </c>
      <c r="H372" s="908" t="s">
        <v>608</v>
      </c>
      <c r="I372" s="908">
        <v>246</v>
      </c>
      <c r="J372" s="908">
        <v>767</v>
      </c>
      <c r="K372" s="908">
        <v>6714</v>
      </c>
      <c r="L372" s="908">
        <v>5798</v>
      </c>
      <c r="M372" s="908">
        <v>916</v>
      </c>
      <c r="N372" s="908">
        <v>1</v>
      </c>
      <c r="O372" s="1260">
        <v>15</v>
      </c>
      <c r="P372" s="1260">
        <v>23</v>
      </c>
      <c r="Q372" s="1261">
        <v>191.02126549197223</v>
      </c>
    </row>
    <row r="373" spans="1:17" ht="12.75" x14ac:dyDescent="0.2">
      <c r="A373" s="876" t="s">
        <v>1499</v>
      </c>
      <c r="B373" s="906" t="s">
        <v>608</v>
      </c>
      <c r="C373" s="906">
        <v>1280.0171373611142</v>
      </c>
      <c r="D373" s="906">
        <v>1280.0171373611142</v>
      </c>
      <c r="E373" s="906">
        <v>2083.0086258552078</v>
      </c>
      <c r="F373" s="907">
        <v>0.30000000000000004</v>
      </c>
      <c r="G373" s="908">
        <v>624.90258775656241</v>
      </c>
      <c r="H373" s="908" t="s">
        <v>608</v>
      </c>
      <c r="I373" s="908">
        <v>494</v>
      </c>
      <c r="J373" s="908">
        <v>841</v>
      </c>
      <c r="K373" s="908">
        <v>5093</v>
      </c>
      <c r="L373" s="908">
        <v>3669</v>
      </c>
      <c r="M373" s="908">
        <v>1424</v>
      </c>
      <c r="N373" s="908">
        <v>1</v>
      </c>
      <c r="O373" s="1260">
        <v>8</v>
      </c>
      <c r="P373" s="1260">
        <v>16</v>
      </c>
      <c r="Q373" s="1261">
        <v>191.02126549197223</v>
      </c>
    </row>
    <row r="374" spans="1:17" ht="12.75" x14ac:dyDescent="0.2">
      <c r="A374" s="876" t="s">
        <v>1501</v>
      </c>
      <c r="B374" s="906" t="s">
        <v>608</v>
      </c>
      <c r="C374" s="906">
        <v>4532.5902608968163</v>
      </c>
      <c r="D374" s="906">
        <v>4532.5902608968163</v>
      </c>
      <c r="E374" s="906">
        <v>5342.1968491503349</v>
      </c>
      <c r="F374" s="907">
        <v>0.30000000000000004</v>
      </c>
      <c r="G374" s="908">
        <v>1602.6590547451008</v>
      </c>
      <c r="H374" s="908" t="s">
        <v>608</v>
      </c>
      <c r="I374" s="908">
        <v>13</v>
      </c>
      <c r="J374" s="908">
        <v>97</v>
      </c>
      <c r="K374" s="908">
        <v>3846</v>
      </c>
      <c r="L374" s="908">
        <v>3746</v>
      </c>
      <c r="M374" s="908">
        <v>100</v>
      </c>
      <c r="N374" s="908">
        <v>1</v>
      </c>
      <c r="O374" s="1260">
        <v>39</v>
      </c>
      <c r="P374" s="1260">
        <v>46</v>
      </c>
      <c r="Q374" s="1261">
        <v>191.02126549197223</v>
      </c>
    </row>
    <row r="375" spans="1:17" ht="12.75" x14ac:dyDescent="0.2">
      <c r="A375" s="876" t="s">
        <v>1502</v>
      </c>
      <c r="B375" s="906" t="s">
        <v>608</v>
      </c>
      <c r="C375" s="906">
        <v>2634.7101393509843</v>
      </c>
      <c r="D375" s="906">
        <v>2634.7101393509843</v>
      </c>
      <c r="E375" s="906">
        <v>3850.9168583289302</v>
      </c>
      <c r="F375" s="907">
        <v>0.30000000000000004</v>
      </c>
      <c r="G375" s="908">
        <v>1155.2750574986792</v>
      </c>
      <c r="H375" s="908" t="s">
        <v>608</v>
      </c>
      <c r="I375" s="908">
        <v>72</v>
      </c>
      <c r="J375" s="908">
        <v>281</v>
      </c>
      <c r="K375" s="908">
        <v>4586</v>
      </c>
      <c r="L375" s="908">
        <v>4257</v>
      </c>
      <c r="M375" s="908">
        <v>329</v>
      </c>
      <c r="N375" s="908">
        <v>1</v>
      </c>
      <c r="O375" s="1260">
        <v>26</v>
      </c>
      <c r="P375" s="1260">
        <v>33</v>
      </c>
      <c r="Q375" s="1261">
        <v>191.02126549197223</v>
      </c>
    </row>
    <row r="376" spans="1:17" ht="12.75" x14ac:dyDescent="0.2">
      <c r="A376" s="876" t="s">
        <v>1503</v>
      </c>
      <c r="B376" s="906" t="s">
        <v>608</v>
      </c>
      <c r="C376" s="906">
        <v>1340.0941531455503</v>
      </c>
      <c r="D376" s="906">
        <v>1340.0941531455503</v>
      </c>
      <c r="E376" s="906">
        <v>3016.7354899752336</v>
      </c>
      <c r="F376" s="907">
        <v>0.30000000000000004</v>
      </c>
      <c r="G376" s="908">
        <v>905.02064699257016</v>
      </c>
      <c r="H376" s="908" t="s">
        <v>608</v>
      </c>
      <c r="I376" s="908">
        <v>692</v>
      </c>
      <c r="J376" s="908">
        <v>850</v>
      </c>
      <c r="K376" s="908">
        <v>6736</v>
      </c>
      <c r="L376" s="908">
        <v>5833</v>
      </c>
      <c r="M376" s="908">
        <v>903</v>
      </c>
      <c r="N376" s="908">
        <v>1</v>
      </c>
      <c r="O376" s="1260">
        <v>8</v>
      </c>
      <c r="P376" s="1260">
        <v>26</v>
      </c>
      <c r="Q376" s="1261">
        <v>191.02126549197223</v>
      </c>
    </row>
    <row r="377" spans="1:17" ht="12.75" x14ac:dyDescent="0.2">
      <c r="A377" s="876" t="s">
        <v>1504</v>
      </c>
      <c r="B377" s="906" t="s">
        <v>608</v>
      </c>
      <c r="C377" s="906">
        <v>902.5427029032943</v>
      </c>
      <c r="D377" s="906">
        <v>902.5427029032943</v>
      </c>
      <c r="E377" s="906">
        <v>2425.3962925981341</v>
      </c>
      <c r="F377" s="907">
        <v>0.30000000000000004</v>
      </c>
      <c r="G377" s="908">
        <v>727.61888777944034</v>
      </c>
      <c r="H377" s="908" t="s">
        <v>608</v>
      </c>
      <c r="I377" s="908">
        <v>1490</v>
      </c>
      <c r="J377" s="908">
        <v>1260</v>
      </c>
      <c r="K377" s="908">
        <v>4277</v>
      </c>
      <c r="L377" s="908">
        <v>3309</v>
      </c>
      <c r="M377" s="908">
        <v>968</v>
      </c>
      <c r="N377" s="908">
        <v>1</v>
      </c>
      <c r="O377" s="1260">
        <v>5</v>
      </c>
      <c r="P377" s="1260">
        <v>20</v>
      </c>
      <c r="Q377" s="1261">
        <v>191.02126549197223</v>
      </c>
    </row>
    <row r="378" spans="1:17" ht="12.75" x14ac:dyDescent="0.2">
      <c r="A378" s="876" t="s">
        <v>1505</v>
      </c>
      <c r="B378" s="906" t="s">
        <v>608</v>
      </c>
      <c r="C378" s="906">
        <v>761.91692695874201</v>
      </c>
      <c r="D378" s="906">
        <v>761.91692695874201</v>
      </c>
      <c r="E378" s="906">
        <v>1970.9483192219484</v>
      </c>
      <c r="F378" s="907">
        <v>0.30000000000000004</v>
      </c>
      <c r="G378" s="908">
        <v>591.28449576658466</v>
      </c>
      <c r="H378" s="908" t="s">
        <v>608</v>
      </c>
      <c r="I378" s="908">
        <v>2089</v>
      </c>
      <c r="J378" s="908">
        <v>1571</v>
      </c>
      <c r="K378" s="908">
        <v>2677</v>
      </c>
      <c r="L378" s="908">
        <v>1732</v>
      </c>
      <c r="M378" s="908">
        <v>945</v>
      </c>
      <c r="N378" s="908">
        <v>1</v>
      </c>
      <c r="O378" s="1260">
        <v>5</v>
      </c>
      <c r="P378" s="1260">
        <v>14</v>
      </c>
      <c r="Q378" s="1261">
        <v>191.02126549197223</v>
      </c>
    </row>
    <row r="379" spans="1:17" ht="12.75" x14ac:dyDescent="0.2">
      <c r="A379" s="876" t="s">
        <v>1506</v>
      </c>
      <c r="B379" s="906" t="s">
        <v>608</v>
      </c>
      <c r="C379" s="906">
        <v>568.4371653369592</v>
      </c>
      <c r="D379" s="906">
        <v>568.4371653369592</v>
      </c>
      <c r="E379" s="906">
        <v>1471.3636953633809</v>
      </c>
      <c r="F379" s="907">
        <v>0.4</v>
      </c>
      <c r="G379" s="908">
        <v>588.54547814535238</v>
      </c>
      <c r="H379" s="908" t="s">
        <v>608</v>
      </c>
      <c r="I379" s="908">
        <v>1337</v>
      </c>
      <c r="J379" s="908">
        <v>604</v>
      </c>
      <c r="K379" s="908">
        <v>488</v>
      </c>
      <c r="L379" s="908">
        <v>227</v>
      </c>
      <c r="M379" s="908">
        <v>261</v>
      </c>
      <c r="N379" s="908">
        <v>1</v>
      </c>
      <c r="O379" s="1260">
        <v>5</v>
      </c>
      <c r="P379" s="1260">
        <v>10</v>
      </c>
      <c r="Q379" s="1261">
        <v>191.02126549197223</v>
      </c>
    </row>
    <row r="380" spans="1:17" ht="12.75" x14ac:dyDescent="0.2">
      <c r="A380" s="876" t="s">
        <v>1507</v>
      </c>
      <c r="B380" s="906" t="s">
        <v>608</v>
      </c>
      <c r="C380" s="906">
        <v>867.67903533615095</v>
      </c>
      <c r="D380" s="906">
        <v>867.67903533615095</v>
      </c>
      <c r="E380" s="906">
        <v>3035.0144395163998</v>
      </c>
      <c r="F380" s="907">
        <v>0.30000000000000004</v>
      </c>
      <c r="G380" s="908">
        <v>910.50433185492011</v>
      </c>
      <c r="H380" s="908" t="s">
        <v>608</v>
      </c>
      <c r="I380" s="908">
        <v>131</v>
      </c>
      <c r="J380" s="908">
        <v>427</v>
      </c>
      <c r="K380" s="908">
        <v>278</v>
      </c>
      <c r="L380" s="908">
        <v>241</v>
      </c>
      <c r="M380" s="908">
        <v>37</v>
      </c>
      <c r="N380" s="908">
        <v>1</v>
      </c>
      <c r="O380" s="1260">
        <v>5</v>
      </c>
      <c r="P380" s="1260">
        <v>34</v>
      </c>
      <c r="Q380" s="1261">
        <v>191.02126549197223</v>
      </c>
    </row>
    <row r="381" spans="1:17" ht="12.75" x14ac:dyDescent="0.2">
      <c r="A381" s="876" t="s">
        <v>1508</v>
      </c>
      <c r="B381" s="906" t="s">
        <v>608</v>
      </c>
      <c r="C381" s="906">
        <v>632.39228415641514</v>
      </c>
      <c r="D381" s="906">
        <v>632.39228415641514</v>
      </c>
      <c r="E381" s="906">
        <v>1631.1837237110769</v>
      </c>
      <c r="F381" s="907">
        <v>0.30000000000000004</v>
      </c>
      <c r="G381" s="908">
        <v>489.35511711332316</v>
      </c>
      <c r="H381" s="908" t="s">
        <v>608</v>
      </c>
      <c r="I381" s="908">
        <v>176</v>
      </c>
      <c r="J381" s="908">
        <v>1305</v>
      </c>
      <c r="K381" s="908">
        <v>179</v>
      </c>
      <c r="L381" s="908">
        <v>113</v>
      </c>
      <c r="M381" s="908">
        <v>66</v>
      </c>
      <c r="N381" s="908">
        <v>1</v>
      </c>
      <c r="O381" s="1260">
        <v>5</v>
      </c>
      <c r="P381" s="1260">
        <v>14</v>
      </c>
      <c r="Q381" s="1261">
        <v>191.02126549197223</v>
      </c>
    </row>
    <row r="382" spans="1:17" ht="12.75" x14ac:dyDescent="0.2">
      <c r="A382" s="876" t="s">
        <v>1509</v>
      </c>
      <c r="B382" s="906" t="s">
        <v>608</v>
      </c>
      <c r="C382" s="906">
        <v>575.97334511620852</v>
      </c>
      <c r="D382" s="906">
        <v>575.97334511620852</v>
      </c>
      <c r="E382" s="906">
        <v>853.00539297624948</v>
      </c>
      <c r="F382" s="907">
        <v>1</v>
      </c>
      <c r="G382" s="908">
        <v>853.00539297624948</v>
      </c>
      <c r="H382" s="908" t="s">
        <v>608</v>
      </c>
      <c r="I382" s="908">
        <v>154</v>
      </c>
      <c r="J382" s="908">
        <v>1372</v>
      </c>
      <c r="K382" s="908">
        <v>59</v>
      </c>
      <c r="L382" s="908">
        <v>15</v>
      </c>
      <c r="M382" s="908">
        <v>44</v>
      </c>
      <c r="N382" s="908">
        <v>1</v>
      </c>
      <c r="O382" s="1260">
        <v>5</v>
      </c>
      <c r="P382" s="1260">
        <v>5</v>
      </c>
      <c r="Q382" s="1261">
        <v>191.02126549197223</v>
      </c>
    </row>
    <row r="383" spans="1:17" ht="12.75" x14ac:dyDescent="0.2">
      <c r="A383" s="876" t="s">
        <v>1510</v>
      </c>
      <c r="B383" s="906" t="s">
        <v>608</v>
      </c>
      <c r="C383" s="906">
        <v>4124.8970664862345</v>
      </c>
      <c r="D383" s="906">
        <v>4124.8970664862345</v>
      </c>
      <c r="E383" s="906">
        <v>4124.8970664862345</v>
      </c>
      <c r="F383" s="907">
        <v>0.30000000000000004</v>
      </c>
      <c r="G383" s="908">
        <v>1237.4691199458705</v>
      </c>
      <c r="H383" s="908" t="s">
        <v>608</v>
      </c>
      <c r="I383" s="908">
        <v>2</v>
      </c>
      <c r="J383" s="908">
        <v>18</v>
      </c>
      <c r="K383" s="908">
        <v>580</v>
      </c>
      <c r="L383" s="908">
        <v>489</v>
      </c>
      <c r="M383" s="908">
        <v>91</v>
      </c>
      <c r="N383" s="908">
        <v>1</v>
      </c>
      <c r="O383" s="1260">
        <v>43</v>
      </c>
      <c r="P383" s="1260">
        <v>43</v>
      </c>
      <c r="Q383" s="1261">
        <v>191.02126549197223</v>
      </c>
    </row>
    <row r="384" spans="1:17" ht="12.75" x14ac:dyDescent="0.2">
      <c r="A384" s="876" t="s">
        <v>1511</v>
      </c>
      <c r="B384" s="906" t="s">
        <v>608</v>
      </c>
      <c r="C384" s="906">
        <v>1761.1108828419442</v>
      </c>
      <c r="D384" s="906">
        <v>1761.1108828419442</v>
      </c>
      <c r="E384" s="906">
        <v>2332.3196683282513</v>
      </c>
      <c r="F384" s="907">
        <v>0.30000000000000004</v>
      </c>
      <c r="G384" s="908">
        <v>699.69590049847545</v>
      </c>
      <c r="H384" s="908" t="s">
        <v>608</v>
      </c>
      <c r="I384" s="908">
        <v>13</v>
      </c>
      <c r="J384" s="908">
        <v>47</v>
      </c>
      <c r="K384" s="908">
        <v>1501</v>
      </c>
      <c r="L384" s="908">
        <v>993</v>
      </c>
      <c r="M384" s="908">
        <v>508</v>
      </c>
      <c r="N384" s="908">
        <v>1</v>
      </c>
      <c r="O384" s="1260">
        <v>8</v>
      </c>
      <c r="P384" s="1260">
        <v>21</v>
      </c>
      <c r="Q384" s="1261">
        <v>191.02126549197223</v>
      </c>
    </row>
    <row r="385" spans="1:17" ht="12.75" x14ac:dyDescent="0.2">
      <c r="A385" s="876" t="s">
        <v>1512</v>
      </c>
      <c r="B385" s="906" t="s">
        <v>608</v>
      </c>
      <c r="C385" s="906">
        <v>1396.094213075191</v>
      </c>
      <c r="D385" s="906">
        <v>1396.094213075191</v>
      </c>
      <c r="E385" s="906">
        <v>1553.6914790582787</v>
      </c>
      <c r="F385" s="907">
        <v>0.4</v>
      </c>
      <c r="G385" s="908">
        <v>621.47659162331149</v>
      </c>
      <c r="H385" s="908" t="s">
        <v>608</v>
      </c>
      <c r="I385" s="908">
        <v>131</v>
      </c>
      <c r="J385" s="908">
        <v>230</v>
      </c>
      <c r="K385" s="908">
        <v>5068</v>
      </c>
      <c r="L385" s="908">
        <v>2519</v>
      </c>
      <c r="M385" s="908">
        <v>2549</v>
      </c>
      <c r="N385" s="908">
        <v>1</v>
      </c>
      <c r="O385" s="1260">
        <v>8</v>
      </c>
      <c r="P385" s="1260">
        <v>13</v>
      </c>
      <c r="Q385" s="1261">
        <v>191.02126549197223</v>
      </c>
    </row>
    <row r="386" spans="1:17" ht="12.75" x14ac:dyDescent="0.2">
      <c r="A386" s="876" t="s">
        <v>1513</v>
      </c>
      <c r="B386" s="906" t="s">
        <v>608</v>
      </c>
      <c r="C386" s="906">
        <v>580.5297520284937</v>
      </c>
      <c r="D386" s="906">
        <v>580.5297520284937</v>
      </c>
      <c r="E386" s="906">
        <v>580.5297520284937</v>
      </c>
      <c r="F386" s="907">
        <v>1</v>
      </c>
      <c r="G386" s="908">
        <v>580.5297520284937</v>
      </c>
      <c r="H386" s="908" t="s">
        <v>608</v>
      </c>
      <c r="I386" s="908">
        <v>1981</v>
      </c>
      <c r="J386" s="908">
        <v>1405</v>
      </c>
      <c r="K386" s="908">
        <v>29364</v>
      </c>
      <c r="L386" s="908">
        <v>7193</v>
      </c>
      <c r="M386" s="908">
        <v>22171</v>
      </c>
      <c r="N386" s="908">
        <v>1</v>
      </c>
      <c r="O386" s="1260">
        <v>5</v>
      </c>
      <c r="P386" s="1260">
        <v>5</v>
      </c>
      <c r="Q386" s="1261">
        <v>191.02126549197223</v>
      </c>
    </row>
    <row r="387" spans="1:17" ht="12.75" x14ac:dyDescent="0.2">
      <c r="A387" s="876" t="s">
        <v>1514</v>
      </c>
      <c r="B387" s="906" t="s">
        <v>608</v>
      </c>
      <c r="C387" s="906">
        <v>2962.7103073362582</v>
      </c>
      <c r="D387" s="906">
        <v>2962.7103073362582</v>
      </c>
      <c r="E387" s="906">
        <v>3448.1258377677636</v>
      </c>
      <c r="F387" s="907">
        <v>0.30000000000000004</v>
      </c>
      <c r="G387" s="908">
        <v>1034.4377513303293</v>
      </c>
      <c r="H387" s="908" t="s">
        <v>608</v>
      </c>
      <c r="I387" s="908">
        <v>0</v>
      </c>
      <c r="J387" s="908">
        <v>5</v>
      </c>
      <c r="K387" s="908">
        <v>312</v>
      </c>
      <c r="L387" s="908">
        <v>286</v>
      </c>
      <c r="M387" s="908">
        <v>26</v>
      </c>
      <c r="N387" s="908">
        <v>1</v>
      </c>
      <c r="O387" s="1260">
        <v>38</v>
      </c>
      <c r="P387" s="1260">
        <v>32</v>
      </c>
      <c r="Q387" s="1261">
        <v>191.02126549197223</v>
      </c>
    </row>
    <row r="388" spans="1:17" ht="12.75" x14ac:dyDescent="0.2">
      <c r="A388" s="876" t="s">
        <v>1515</v>
      </c>
      <c r="B388" s="906" t="s">
        <v>608</v>
      </c>
      <c r="C388" s="906">
        <v>2300.1030784273626</v>
      </c>
      <c r="D388" s="906">
        <v>2300.1030784273626</v>
      </c>
      <c r="E388" s="906">
        <v>2300.1030784273626</v>
      </c>
      <c r="F388" s="907">
        <v>0.30000000000000004</v>
      </c>
      <c r="G388" s="908">
        <v>690.03092352820886</v>
      </c>
      <c r="H388" s="908" t="s">
        <v>608</v>
      </c>
      <c r="I388" s="908">
        <v>0</v>
      </c>
      <c r="J388" s="908">
        <v>10</v>
      </c>
      <c r="K388" s="908">
        <v>819</v>
      </c>
      <c r="L388" s="908">
        <v>613</v>
      </c>
      <c r="M388" s="908">
        <v>206</v>
      </c>
      <c r="N388" s="908">
        <v>1</v>
      </c>
      <c r="O388" s="1260">
        <v>17</v>
      </c>
      <c r="P388" s="1260">
        <v>17</v>
      </c>
      <c r="Q388" s="1261">
        <v>191.02126549197223</v>
      </c>
    </row>
    <row r="389" spans="1:17" ht="12.75" x14ac:dyDescent="0.2">
      <c r="A389" s="876" t="s">
        <v>1516</v>
      </c>
      <c r="B389" s="906" t="s">
        <v>608</v>
      </c>
      <c r="C389" s="906">
        <v>548.41081812908021</v>
      </c>
      <c r="D389" s="906">
        <v>548.41081812908021</v>
      </c>
      <c r="E389" s="906">
        <v>1538.0214257205405</v>
      </c>
      <c r="F389" s="907">
        <v>0.4</v>
      </c>
      <c r="G389" s="908">
        <v>615.20857028821626</v>
      </c>
      <c r="H389" s="908" t="s">
        <v>608</v>
      </c>
      <c r="I389" s="908">
        <v>3</v>
      </c>
      <c r="J389" s="908">
        <v>4</v>
      </c>
      <c r="K389" s="908">
        <v>301</v>
      </c>
      <c r="L389" s="908">
        <v>156</v>
      </c>
      <c r="M389" s="908">
        <v>145</v>
      </c>
      <c r="N389" s="908">
        <v>1</v>
      </c>
      <c r="O389" s="1260">
        <v>23</v>
      </c>
      <c r="P389" s="1260">
        <v>9</v>
      </c>
      <c r="Q389" s="1261">
        <v>191.02126549197223</v>
      </c>
    </row>
    <row r="390" spans="1:17" ht="12.75" x14ac:dyDescent="0.2">
      <c r="A390" s="876" t="s">
        <v>1075</v>
      </c>
      <c r="B390" s="906" t="s">
        <v>608</v>
      </c>
      <c r="C390" s="906">
        <v>407.20856009290338</v>
      </c>
      <c r="D390" s="906">
        <v>407.20856009290338</v>
      </c>
      <c r="E390" s="906">
        <v>545.96718914457301</v>
      </c>
      <c r="F390" s="907">
        <v>1</v>
      </c>
      <c r="G390" s="908">
        <v>545.96718914457301</v>
      </c>
      <c r="H390" s="908" t="s">
        <v>608</v>
      </c>
      <c r="I390" s="908">
        <v>812</v>
      </c>
      <c r="J390" s="908">
        <v>266</v>
      </c>
      <c r="K390" s="908">
        <v>30448</v>
      </c>
      <c r="L390" s="908">
        <v>417</v>
      </c>
      <c r="M390" s="908">
        <v>30031</v>
      </c>
      <c r="N390" s="908">
        <v>1</v>
      </c>
      <c r="O390" s="1260">
        <v>5</v>
      </c>
      <c r="P390" s="1260">
        <v>5</v>
      </c>
      <c r="Q390" s="1261">
        <v>191.02126549197223</v>
      </c>
    </row>
    <row r="391" spans="1:17" s="909" customFormat="1" ht="12.75" x14ac:dyDescent="0.2">
      <c r="A391" s="876" t="s">
        <v>1517</v>
      </c>
      <c r="B391" s="906" t="s">
        <v>608</v>
      </c>
      <c r="C391" s="906">
        <v>2574.111282602456</v>
      </c>
      <c r="D391" s="906">
        <v>2574.111282602456</v>
      </c>
      <c r="E391" s="906">
        <v>3562.8136043357349</v>
      </c>
      <c r="F391" s="907">
        <v>0.30000000000000004</v>
      </c>
      <c r="G391" s="908">
        <v>1068.8440813007205</v>
      </c>
      <c r="H391" s="908" t="s">
        <v>608</v>
      </c>
      <c r="I391" s="908">
        <v>0</v>
      </c>
      <c r="J391" s="908">
        <v>7</v>
      </c>
      <c r="K391" s="908">
        <v>355</v>
      </c>
      <c r="L391" s="908">
        <v>332</v>
      </c>
      <c r="M391" s="908">
        <v>23</v>
      </c>
      <c r="N391" s="908">
        <v>1</v>
      </c>
      <c r="O391" s="1260">
        <v>56</v>
      </c>
      <c r="P391" s="1260">
        <v>44</v>
      </c>
      <c r="Q391" s="1261">
        <v>191.02126549197223</v>
      </c>
    </row>
    <row r="392" spans="1:17" ht="12.75" x14ac:dyDescent="0.2">
      <c r="A392" s="876" t="s">
        <v>1518</v>
      </c>
      <c r="B392" s="906" t="s">
        <v>608</v>
      </c>
      <c r="C392" s="906">
        <v>2867.6067326222978</v>
      </c>
      <c r="D392" s="906">
        <v>2867.6067326222978</v>
      </c>
      <c r="E392" s="906">
        <v>5290.4151244224277</v>
      </c>
      <c r="F392" s="907">
        <v>0.30000000000000004</v>
      </c>
      <c r="G392" s="908">
        <v>1587.1245373267286</v>
      </c>
      <c r="H392" s="908" t="s">
        <v>608</v>
      </c>
      <c r="I392" s="908">
        <v>0</v>
      </c>
      <c r="J392" s="908">
        <v>52</v>
      </c>
      <c r="K392" s="908">
        <v>2150</v>
      </c>
      <c r="L392" s="908">
        <v>2112</v>
      </c>
      <c r="M392" s="908">
        <v>38</v>
      </c>
      <c r="N392" s="908">
        <v>1</v>
      </c>
      <c r="O392" s="1260">
        <v>44</v>
      </c>
      <c r="P392" s="1260">
        <v>42</v>
      </c>
      <c r="Q392" s="1261">
        <v>191.02126549197223</v>
      </c>
    </row>
    <row r="393" spans="1:17" ht="12.75" x14ac:dyDescent="0.2">
      <c r="A393" s="876" t="s">
        <v>1519</v>
      </c>
      <c r="B393" s="906" t="s">
        <v>608</v>
      </c>
      <c r="C393" s="906">
        <v>2142.3851174243437</v>
      </c>
      <c r="D393" s="906">
        <v>2142.3851174243437</v>
      </c>
      <c r="E393" s="906">
        <v>3576.0827882768558</v>
      </c>
      <c r="F393" s="907">
        <v>0.30000000000000004</v>
      </c>
      <c r="G393" s="908">
        <v>1072.824836483057</v>
      </c>
      <c r="H393" s="908" t="s">
        <v>608</v>
      </c>
      <c r="I393" s="908">
        <v>0</v>
      </c>
      <c r="J393" s="908">
        <v>117</v>
      </c>
      <c r="K393" s="908">
        <v>3702</v>
      </c>
      <c r="L393" s="908">
        <v>3587</v>
      </c>
      <c r="M393" s="908">
        <v>115</v>
      </c>
      <c r="N393" s="908">
        <v>1</v>
      </c>
      <c r="O393" s="1260">
        <v>14</v>
      </c>
      <c r="P393" s="1260">
        <v>25</v>
      </c>
      <c r="Q393" s="1261">
        <v>191.02126549197223</v>
      </c>
    </row>
    <row r="394" spans="1:17" s="909" customFormat="1" ht="12.75" x14ac:dyDescent="0.2">
      <c r="A394" s="876" t="s">
        <v>1520</v>
      </c>
      <c r="B394" s="906" t="s">
        <v>608</v>
      </c>
      <c r="C394" s="906">
        <v>1736.711437370227</v>
      </c>
      <c r="D394" s="906">
        <v>1736.711437370227</v>
      </c>
      <c r="E394" s="906">
        <v>2834.5825643750718</v>
      </c>
      <c r="F394" s="907">
        <v>0.30000000000000004</v>
      </c>
      <c r="G394" s="908">
        <v>850.37476931252172</v>
      </c>
      <c r="H394" s="908" t="s">
        <v>608</v>
      </c>
      <c r="I394" s="908">
        <v>0</v>
      </c>
      <c r="J394" s="908">
        <v>76</v>
      </c>
      <c r="K394" s="908">
        <v>2501</v>
      </c>
      <c r="L394" s="908">
        <v>2428</v>
      </c>
      <c r="M394" s="908">
        <v>73</v>
      </c>
      <c r="N394" s="908">
        <v>1</v>
      </c>
      <c r="O394" s="1260">
        <v>10</v>
      </c>
      <c r="P394" s="1260">
        <v>19</v>
      </c>
      <c r="Q394" s="1261">
        <v>191.02126549197223</v>
      </c>
    </row>
    <row r="395" spans="1:17" s="909" customFormat="1" ht="12.75" x14ac:dyDescent="0.2">
      <c r="A395" s="876" t="s">
        <v>1521</v>
      </c>
      <c r="B395" s="906" t="s">
        <v>608</v>
      </c>
      <c r="C395" s="906">
        <v>5687.3438879487348</v>
      </c>
      <c r="D395" s="906">
        <v>5687.3438879487348</v>
      </c>
      <c r="E395" s="906">
        <v>5687.3438879487348</v>
      </c>
      <c r="F395" s="907">
        <v>0.30000000000000004</v>
      </c>
      <c r="G395" s="908">
        <v>1706.2031663846208</v>
      </c>
      <c r="H395" s="908" t="s">
        <v>608</v>
      </c>
      <c r="I395" s="908">
        <v>0</v>
      </c>
      <c r="J395" s="908">
        <v>8</v>
      </c>
      <c r="K395" s="908">
        <v>1790</v>
      </c>
      <c r="L395" s="908">
        <v>1770</v>
      </c>
      <c r="M395" s="908">
        <v>20</v>
      </c>
      <c r="N395" s="908">
        <v>1</v>
      </c>
      <c r="O395" s="1260">
        <v>56</v>
      </c>
      <c r="P395" s="1260">
        <v>56</v>
      </c>
      <c r="Q395" s="1261">
        <v>191.02126549197223</v>
      </c>
    </row>
    <row r="396" spans="1:17" ht="12.75" x14ac:dyDescent="0.2">
      <c r="A396" s="876" t="s">
        <v>1522</v>
      </c>
      <c r="B396" s="906" t="s">
        <v>608</v>
      </c>
      <c r="C396" s="906">
        <v>4159.1582634874494</v>
      </c>
      <c r="D396" s="906">
        <v>4159.1582634874494</v>
      </c>
      <c r="E396" s="906">
        <v>4219.3234086895536</v>
      </c>
      <c r="F396" s="907">
        <v>0.30000000000000004</v>
      </c>
      <c r="G396" s="908">
        <v>1265.7970226068662</v>
      </c>
      <c r="H396" s="908" t="s">
        <v>608</v>
      </c>
      <c r="I396" s="908">
        <v>0</v>
      </c>
      <c r="J396" s="908">
        <v>62</v>
      </c>
      <c r="K396" s="908">
        <v>4286</v>
      </c>
      <c r="L396" s="908">
        <v>4173</v>
      </c>
      <c r="M396" s="908">
        <v>113</v>
      </c>
      <c r="N396" s="908">
        <v>1</v>
      </c>
      <c r="O396" s="1260">
        <v>35</v>
      </c>
      <c r="P396" s="1260">
        <v>35</v>
      </c>
      <c r="Q396" s="1261">
        <v>191.02126549197223</v>
      </c>
    </row>
    <row r="397" spans="1:17" ht="12.75" x14ac:dyDescent="0.2">
      <c r="A397" s="876" t="s">
        <v>1523</v>
      </c>
      <c r="B397" s="906" t="s">
        <v>608</v>
      </c>
      <c r="C397" s="906">
        <v>3208.8244858868752</v>
      </c>
      <c r="D397" s="906">
        <v>3208.8244858868752</v>
      </c>
      <c r="E397" s="906">
        <v>3208.8244858868752</v>
      </c>
      <c r="F397" s="907">
        <v>0.30000000000000004</v>
      </c>
      <c r="G397" s="908">
        <v>962.6473457660627</v>
      </c>
      <c r="H397" s="908" t="s">
        <v>608</v>
      </c>
      <c r="I397" s="908">
        <v>1</v>
      </c>
      <c r="J397" s="908">
        <v>116</v>
      </c>
      <c r="K397" s="908">
        <v>11902</v>
      </c>
      <c r="L397" s="908">
        <v>11514</v>
      </c>
      <c r="M397" s="908">
        <v>388</v>
      </c>
      <c r="N397" s="908">
        <v>1</v>
      </c>
      <c r="O397" s="1260">
        <v>24</v>
      </c>
      <c r="P397" s="1260">
        <v>24</v>
      </c>
      <c r="Q397" s="1261">
        <v>191.02126549197223</v>
      </c>
    </row>
    <row r="398" spans="1:17" ht="12.75" x14ac:dyDescent="0.2">
      <c r="A398" s="876" t="s">
        <v>1524</v>
      </c>
      <c r="B398" s="906" t="s">
        <v>608</v>
      </c>
      <c r="C398" s="906">
        <v>2527.3214349732261</v>
      </c>
      <c r="D398" s="906">
        <v>2527.3214349732261</v>
      </c>
      <c r="E398" s="906">
        <v>2527.3214349732261</v>
      </c>
      <c r="F398" s="907">
        <v>0.30000000000000004</v>
      </c>
      <c r="G398" s="908">
        <v>758.19643049196793</v>
      </c>
      <c r="H398" s="908" t="s">
        <v>608</v>
      </c>
      <c r="I398" s="908">
        <v>1</v>
      </c>
      <c r="J398" s="908">
        <v>246</v>
      </c>
      <c r="K398" s="908">
        <v>25775</v>
      </c>
      <c r="L398" s="908">
        <v>24874</v>
      </c>
      <c r="M398" s="908">
        <v>901</v>
      </c>
      <c r="N398" s="908">
        <v>1</v>
      </c>
      <c r="O398" s="1260">
        <v>18</v>
      </c>
      <c r="P398" s="1260">
        <v>18</v>
      </c>
      <c r="Q398" s="1261">
        <v>191.02126549197223</v>
      </c>
    </row>
    <row r="399" spans="1:17" s="909" customFormat="1" ht="12.75" x14ac:dyDescent="0.2">
      <c r="A399" s="876" t="s">
        <v>1525</v>
      </c>
      <c r="B399" s="906" t="s">
        <v>608</v>
      </c>
      <c r="C399" s="906">
        <v>1321.1089846851871</v>
      </c>
      <c r="D399" s="906">
        <v>1321.1089846851871</v>
      </c>
      <c r="E399" s="906">
        <v>1984.0353151275106</v>
      </c>
      <c r="F399" s="907">
        <v>0.30000000000000004</v>
      </c>
      <c r="G399" s="908">
        <v>595.2105945382533</v>
      </c>
      <c r="H399" s="908" t="s">
        <v>608</v>
      </c>
      <c r="I399" s="908">
        <v>1</v>
      </c>
      <c r="J399" s="908">
        <v>359</v>
      </c>
      <c r="K399" s="908">
        <v>33276</v>
      </c>
      <c r="L399" s="908">
        <v>32094</v>
      </c>
      <c r="M399" s="908">
        <v>1182</v>
      </c>
      <c r="N399" s="908">
        <v>1</v>
      </c>
      <c r="O399" s="1260">
        <v>21</v>
      </c>
      <c r="P399" s="1260">
        <v>12</v>
      </c>
      <c r="Q399" s="1261">
        <v>191.02126549197223</v>
      </c>
    </row>
    <row r="400" spans="1:17" ht="12.75" x14ac:dyDescent="0.2">
      <c r="A400" s="876" t="s">
        <v>1526</v>
      </c>
      <c r="B400" s="906" t="s">
        <v>608</v>
      </c>
      <c r="C400" s="906">
        <v>4082.1006239648705</v>
      </c>
      <c r="D400" s="906">
        <v>4082.1006239648705</v>
      </c>
      <c r="E400" s="906">
        <v>5067.5973145199505</v>
      </c>
      <c r="F400" s="907">
        <v>0.30000000000000004</v>
      </c>
      <c r="G400" s="908">
        <v>1520.2791943559853</v>
      </c>
      <c r="H400" s="908" t="s">
        <v>608</v>
      </c>
      <c r="I400" s="908">
        <v>0</v>
      </c>
      <c r="J400" s="908">
        <v>18</v>
      </c>
      <c r="K400" s="908">
        <v>1323</v>
      </c>
      <c r="L400" s="908">
        <v>1288</v>
      </c>
      <c r="M400" s="908">
        <v>35</v>
      </c>
      <c r="N400" s="908">
        <v>1</v>
      </c>
      <c r="O400" s="1260">
        <v>95</v>
      </c>
      <c r="P400" s="1260">
        <v>64</v>
      </c>
      <c r="Q400" s="1261">
        <v>191.02126549197223</v>
      </c>
    </row>
    <row r="401" spans="1:17" s="909" customFormat="1" ht="12.75" x14ac:dyDescent="0.2">
      <c r="A401" s="876" t="s">
        <v>1527</v>
      </c>
      <c r="B401" s="906" t="s">
        <v>608</v>
      </c>
      <c r="C401" s="906">
        <v>3034.8015877562671</v>
      </c>
      <c r="D401" s="906">
        <v>3034.8015877562671</v>
      </c>
      <c r="E401" s="906">
        <v>4047.9099917668254</v>
      </c>
      <c r="F401" s="907">
        <v>0.30000000000000004</v>
      </c>
      <c r="G401" s="908">
        <v>1214.3729975300478</v>
      </c>
      <c r="H401" s="908" t="s">
        <v>608</v>
      </c>
      <c r="I401" s="908">
        <v>0</v>
      </c>
      <c r="J401" s="908">
        <v>50</v>
      </c>
      <c r="K401" s="908">
        <v>3400</v>
      </c>
      <c r="L401" s="908">
        <v>3174</v>
      </c>
      <c r="M401" s="908">
        <v>226</v>
      </c>
      <c r="N401" s="908">
        <v>1</v>
      </c>
      <c r="O401" s="1260">
        <v>68</v>
      </c>
      <c r="P401" s="1260">
        <v>44</v>
      </c>
      <c r="Q401" s="1261">
        <v>191.02126549197223</v>
      </c>
    </row>
    <row r="402" spans="1:17" s="909" customFormat="1" ht="12.75" x14ac:dyDescent="0.2">
      <c r="A402" s="876" t="s">
        <v>1528</v>
      </c>
      <c r="B402" s="906" t="s">
        <v>608</v>
      </c>
      <c r="C402" s="906">
        <v>2141.0888386124975</v>
      </c>
      <c r="D402" s="906">
        <v>2141.0888386124975</v>
      </c>
      <c r="E402" s="906">
        <v>3051.8990864470979</v>
      </c>
      <c r="F402" s="907">
        <v>0.30000000000000004</v>
      </c>
      <c r="G402" s="908">
        <v>915.56972593412956</v>
      </c>
      <c r="H402" s="908" t="s">
        <v>608</v>
      </c>
      <c r="I402" s="908">
        <v>11</v>
      </c>
      <c r="J402" s="908">
        <v>95</v>
      </c>
      <c r="K402" s="908">
        <v>8171</v>
      </c>
      <c r="L402" s="908">
        <v>7084</v>
      </c>
      <c r="M402" s="908">
        <v>1087</v>
      </c>
      <c r="N402" s="908">
        <v>1</v>
      </c>
      <c r="O402" s="1260">
        <v>31</v>
      </c>
      <c r="P402" s="1260">
        <v>28</v>
      </c>
      <c r="Q402" s="1261">
        <v>191.02126549197223</v>
      </c>
    </row>
    <row r="403" spans="1:17" s="909" customFormat="1" ht="12.75" x14ac:dyDescent="0.2">
      <c r="A403" s="876" t="s">
        <v>1529</v>
      </c>
      <c r="B403" s="906" t="s">
        <v>608</v>
      </c>
      <c r="C403" s="906">
        <v>1835.3714787464642</v>
      </c>
      <c r="D403" s="906">
        <v>1835.3714787464642</v>
      </c>
      <c r="E403" s="906">
        <v>2205.0618365307878</v>
      </c>
      <c r="F403" s="907">
        <v>0.30000000000000004</v>
      </c>
      <c r="G403" s="908">
        <v>661.51855095923645</v>
      </c>
      <c r="H403" s="908" t="s">
        <v>608</v>
      </c>
      <c r="I403" s="908">
        <v>39</v>
      </c>
      <c r="J403" s="908">
        <v>210</v>
      </c>
      <c r="K403" s="908">
        <v>17779</v>
      </c>
      <c r="L403" s="908">
        <v>13353</v>
      </c>
      <c r="M403" s="908">
        <v>4426</v>
      </c>
      <c r="N403" s="908">
        <v>1</v>
      </c>
      <c r="O403" s="1260">
        <v>22</v>
      </c>
      <c r="P403" s="1260">
        <v>17</v>
      </c>
      <c r="Q403" s="1261">
        <v>191.02126549197223</v>
      </c>
    </row>
    <row r="404" spans="1:17" ht="12.75" x14ac:dyDescent="0.2">
      <c r="A404" s="876" t="s">
        <v>1530</v>
      </c>
      <c r="B404" s="906" t="s">
        <v>608</v>
      </c>
      <c r="C404" s="906">
        <v>1024.5687534147776</v>
      </c>
      <c r="D404" s="906">
        <v>1024.5687534147776</v>
      </c>
      <c r="E404" s="906">
        <v>1502.1334436901227</v>
      </c>
      <c r="F404" s="907">
        <v>0.4</v>
      </c>
      <c r="G404" s="908">
        <v>600.8533774760491</v>
      </c>
      <c r="H404" s="908" t="s">
        <v>608</v>
      </c>
      <c r="I404" s="908">
        <v>200</v>
      </c>
      <c r="J404" s="908">
        <v>280</v>
      </c>
      <c r="K404" s="908">
        <v>23490</v>
      </c>
      <c r="L404" s="908">
        <v>13304</v>
      </c>
      <c r="M404" s="908">
        <v>10186</v>
      </c>
      <c r="N404" s="908">
        <v>1</v>
      </c>
      <c r="O404" s="1260">
        <v>13</v>
      </c>
      <c r="P404" s="1260">
        <v>11</v>
      </c>
      <c r="Q404" s="1261">
        <v>191.02126549197223</v>
      </c>
    </row>
    <row r="405" spans="1:17" s="909" customFormat="1" ht="12.75" x14ac:dyDescent="0.2">
      <c r="A405" s="876" t="s">
        <v>1531</v>
      </c>
      <c r="B405" s="906" t="s">
        <v>608</v>
      </c>
      <c r="C405" s="906">
        <v>601.31299381145118</v>
      </c>
      <c r="D405" s="906">
        <v>601.31299381145118</v>
      </c>
      <c r="E405" s="906">
        <v>601.31299381145118</v>
      </c>
      <c r="F405" s="907">
        <v>1</v>
      </c>
      <c r="G405" s="908">
        <v>601.31299381145118</v>
      </c>
      <c r="H405" s="908" t="s">
        <v>608</v>
      </c>
      <c r="I405" s="908">
        <v>115</v>
      </c>
      <c r="J405" s="908">
        <v>145</v>
      </c>
      <c r="K405" s="908">
        <v>13285</v>
      </c>
      <c r="L405" s="908">
        <v>3771</v>
      </c>
      <c r="M405" s="908">
        <v>9514</v>
      </c>
      <c r="N405" s="908">
        <v>1</v>
      </c>
      <c r="O405" s="1260">
        <v>5</v>
      </c>
      <c r="P405" s="1260">
        <v>5</v>
      </c>
      <c r="Q405" s="1261">
        <v>191.02126549197223</v>
      </c>
    </row>
    <row r="406" spans="1:17" s="909" customFormat="1" ht="12.75" x14ac:dyDescent="0.2">
      <c r="A406" s="876" t="s">
        <v>1533</v>
      </c>
      <c r="B406" s="906" t="s">
        <v>608</v>
      </c>
      <c r="C406" s="906">
        <v>4054.6516154801229</v>
      </c>
      <c r="D406" s="906">
        <v>4054.6516154801229</v>
      </c>
      <c r="E406" s="906">
        <v>5869.4856684911429</v>
      </c>
      <c r="F406" s="907">
        <v>0.30000000000000004</v>
      </c>
      <c r="G406" s="908">
        <v>1760.8457005473431</v>
      </c>
      <c r="H406" s="908" t="s">
        <v>608</v>
      </c>
      <c r="I406" s="908">
        <v>0</v>
      </c>
      <c r="J406" s="908">
        <v>6</v>
      </c>
      <c r="K406" s="908">
        <v>1234</v>
      </c>
      <c r="L406" s="908">
        <v>1191</v>
      </c>
      <c r="M406" s="908">
        <v>43</v>
      </c>
      <c r="N406" s="908">
        <v>1</v>
      </c>
      <c r="O406" s="1260">
        <v>83</v>
      </c>
      <c r="P406" s="1260">
        <v>61</v>
      </c>
      <c r="Q406" s="1261">
        <v>191.02126549197223</v>
      </c>
    </row>
    <row r="407" spans="1:17" ht="12.75" x14ac:dyDescent="0.2">
      <c r="A407" s="876" t="s">
        <v>1534</v>
      </c>
      <c r="B407" s="906" t="s">
        <v>608</v>
      </c>
      <c r="C407" s="906">
        <v>2546.6057844803263</v>
      </c>
      <c r="D407" s="906">
        <v>2546.6057844803263</v>
      </c>
      <c r="E407" s="906">
        <v>3833.1213371565677</v>
      </c>
      <c r="F407" s="907">
        <v>0.30000000000000004</v>
      </c>
      <c r="G407" s="908">
        <v>1149.9364011469704</v>
      </c>
      <c r="H407" s="908" t="s">
        <v>608</v>
      </c>
      <c r="I407" s="908">
        <v>0</v>
      </c>
      <c r="J407" s="908">
        <v>12</v>
      </c>
      <c r="K407" s="908">
        <v>2276</v>
      </c>
      <c r="L407" s="908">
        <v>2031</v>
      </c>
      <c r="M407" s="908">
        <v>245</v>
      </c>
      <c r="N407" s="908">
        <v>1</v>
      </c>
      <c r="O407" s="1260">
        <v>57</v>
      </c>
      <c r="P407" s="1260">
        <v>34</v>
      </c>
      <c r="Q407" s="1261">
        <v>191.02126549197223</v>
      </c>
    </row>
    <row r="408" spans="1:17" s="909" customFormat="1" ht="12.75" x14ac:dyDescent="0.2">
      <c r="A408" s="876" t="s">
        <v>1535</v>
      </c>
      <c r="B408" s="906" t="s">
        <v>608</v>
      </c>
      <c r="C408" s="906">
        <v>1839.2801146230713</v>
      </c>
      <c r="D408" s="906">
        <v>1839.2801146230713</v>
      </c>
      <c r="E408" s="906">
        <v>2629.8546236861152</v>
      </c>
      <c r="F408" s="907">
        <v>0.30000000000000004</v>
      </c>
      <c r="G408" s="908">
        <v>788.95638710583466</v>
      </c>
      <c r="H408" s="908" t="s">
        <v>608</v>
      </c>
      <c r="I408" s="908">
        <v>1</v>
      </c>
      <c r="J408" s="908">
        <v>13</v>
      </c>
      <c r="K408" s="908">
        <v>3417</v>
      </c>
      <c r="L408" s="908">
        <v>2860</v>
      </c>
      <c r="M408" s="908">
        <v>557</v>
      </c>
      <c r="N408" s="908">
        <v>1</v>
      </c>
      <c r="O408" s="1260">
        <v>33</v>
      </c>
      <c r="P408" s="1260">
        <v>23</v>
      </c>
      <c r="Q408" s="1261">
        <v>191.02126549197223</v>
      </c>
    </row>
    <row r="409" spans="1:17" ht="12.75" x14ac:dyDescent="0.2">
      <c r="A409" s="876" t="s">
        <v>1536</v>
      </c>
      <c r="B409" s="906" t="s">
        <v>608</v>
      </c>
      <c r="C409" s="906">
        <v>1020.0020850158911</v>
      </c>
      <c r="D409" s="906">
        <v>1020.0020850158911</v>
      </c>
      <c r="E409" s="906">
        <v>1975.5901451562183</v>
      </c>
      <c r="F409" s="907">
        <v>0.30000000000000004</v>
      </c>
      <c r="G409" s="908">
        <v>592.67704354686555</v>
      </c>
      <c r="H409" s="908" t="s">
        <v>608</v>
      </c>
      <c r="I409" s="908">
        <v>9</v>
      </c>
      <c r="J409" s="908">
        <v>24</v>
      </c>
      <c r="K409" s="908">
        <v>2234</v>
      </c>
      <c r="L409" s="908">
        <v>1617</v>
      </c>
      <c r="M409" s="908">
        <v>617</v>
      </c>
      <c r="N409" s="908">
        <v>1</v>
      </c>
      <c r="O409" s="1260">
        <v>34</v>
      </c>
      <c r="P409" s="1260">
        <v>16</v>
      </c>
      <c r="Q409" s="1261">
        <v>191.02126549197223</v>
      </c>
    </row>
    <row r="410" spans="1:17" s="909" customFormat="1" ht="12.75" x14ac:dyDescent="0.2">
      <c r="A410" s="876" t="s">
        <v>1537</v>
      </c>
      <c r="B410" s="906" t="s">
        <v>608</v>
      </c>
      <c r="C410" s="906">
        <v>4616.876687758243</v>
      </c>
      <c r="D410" s="906">
        <v>4616.876687758243</v>
      </c>
      <c r="E410" s="906">
        <v>5129.8629863980477</v>
      </c>
      <c r="F410" s="907">
        <v>0.30000000000000004</v>
      </c>
      <c r="G410" s="908">
        <v>1538.9588959194145</v>
      </c>
      <c r="H410" s="908" t="s">
        <v>608</v>
      </c>
      <c r="I410" s="908">
        <v>0</v>
      </c>
      <c r="J410" s="908">
        <v>19</v>
      </c>
      <c r="K410" s="908">
        <v>2721</v>
      </c>
      <c r="L410" s="908">
        <v>2690</v>
      </c>
      <c r="M410" s="908">
        <v>31</v>
      </c>
      <c r="N410" s="908">
        <v>1</v>
      </c>
      <c r="O410" s="1260">
        <v>209</v>
      </c>
      <c r="P410" s="1260">
        <v>80</v>
      </c>
      <c r="Q410" s="1261">
        <v>191.02126549197223</v>
      </c>
    </row>
    <row r="411" spans="1:17" ht="12.75" x14ac:dyDescent="0.2">
      <c r="A411" s="876" t="s">
        <v>1538</v>
      </c>
      <c r="B411" s="906" t="s">
        <v>608</v>
      </c>
      <c r="C411" s="906">
        <v>3412.2299301085804</v>
      </c>
      <c r="D411" s="906">
        <v>3412.2299301085804</v>
      </c>
      <c r="E411" s="906">
        <v>3791.3665890095331</v>
      </c>
      <c r="F411" s="907">
        <v>0.30000000000000004</v>
      </c>
      <c r="G411" s="908">
        <v>1137.4099767028601</v>
      </c>
      <c r="H411" s="908" t="s">
        <v>608</v>
      </c>
      <c r="I411" s="908">
        <v>0</v>
      </c>
      <c r="J411" s="908">
        <v>20</v>
      </c>
      <c r="K411" s="908">
        <v>3226</v>
      </c>
      <c r="L411" s="908">
        <v>3063</v>
      </c>
      <c r="M411" s="908">
        <v>163</v>
      </c>
      <c r="N411" s="908">
        <v>1</v>
      </c>
      <c r="O411" s="1260">
        <v>89</v>
      </c>
      <c r="P411" s="1260">
        <v>47</v>
      </c>
      <c r="Q411" s="1261">
        <v>191.02126549197223</v>
      </c>
    </row>
    <row r="412" spans="1:17" ht="12.75" x14ac:dyDescent="0.2">
      <c r="A412" s="876" t="s">
        <v>1539</v>
      </c>
      <c r="B412" s="906" t="s">
        <v>608</v>
      </c>
      <c r="C412" s="906">
        <v>2553.4417886601923</v>
      </c>
      <c r="D412" s="906">
        <v>2553.4417886601923</v>
      </c>
      <c r="E412" s="906">
        <v>2837.1575429557693</v>
      </c>
      <c r="F412" s="907">
        <v>0.30000000000000004</v>
      </c>
      <c r="G412" s="908">
        <v>851.14726288673091</v>
      </c>
      <c r="H412" s="908" t="s">
        <v>608</v>
      </c>
      <c r="I412" s="908">
        <v>0</v>
      </c>
      <c r="J412" s="908">
        <v>28</v>
      </c>
      <c r="K412" s="908">
        <v>4887</v>
      </c>
      <c r="L412" s="908">
        <v>4461</v>
      </c>
      <c r="M412" s="908">
        <v>426</v>
      </c>
      <c r="N412" s="908">
        <v>1</v>
      </c>
      <c r="O412" s="1260">
        <v>78</v>
      </c>
      <c r="P412" s="1260">
        <v>38</v>
      </c>
      <c r="Q412" s="1261">
        <v>191.02126549197223</v>
      </c>
    </row>
    <row r="413" spans="1:17" ht="12.75" x14ac:dyDescent="0.2">
      <c r="A413" s="876" t="s">
        <v>1540</v>
      </c>
      <c r="B413" s="906" t="s">
        <v>608</v>
      </c>
      <c r="C413" s="906">
        <v>2026.3556919703253</v>
      </c>
      <c r="D413" s="906">
        <v>2026.3556919703253</v>
      </c>
      <c r="E413" s="906">
        <v>2251.5063244114726</v>
      </c>
      <c r="F413" s="907">
        <v>0.30000000000000004</v>
      </c>
      <c r="G413" s="908">
        <v>675.45189732344193</v>
      </c>
      <c r="H413" s="908" t="s">
        <v>608</v>
      </c>
      <c r="I413" s="908">
        <v>1</v>
      </c>
      <c r="J413" s="908">
        <v>46</v>
      </c>
      <c r="K413" s="908">
        <v>5762</v>
      </c>
      <c r="L413" s="908">
        <v>5005</v>
      </c>
      <c r="M413" s="908">
        <v>757</v>
      </c>
      <c r="N413" s="908">
        <v>1</v>
      </c>
      <c r="O413" s="1260">
        <v>46</v>
      </c>
      <c r="P413" s="1260">
        <v>28</v>
      </c>
      <c r="Q413" s="1261">
        <v>191.02126549197223</v>
      </c>
    </row>
    <row r="414" spans="1:17" s="909" customFormat="1" ht="12.75" x14ac:dyDescent="0.2">
      <c r="A414" s="876" t="s">
        <v>1541</v>
      </c>
      <c r="B414" s="906" t="s">
        <v>608</v>
      </c>
      <c r="C414" s="906">
        <v>1603.2836318746515</v>
      </c>
      <c r="D414" s="906">
        <v>1603.2836318746515</v>
      </c>
      <c r="E414" s="906">
        <v>1781.4262576385015</v>
      </c>
      <c r="F414" s="907">
        <v>0.30000000000000004</v>
      </c>
      <c r="G414" s="908">
        <v>534.42787729155054</v>
      </c>
      <c r="H414" s="908" t="s">
        <v>608</v>
      </c>
      <c r="I414" s="908">
        <v>7</v>
      </c>
      <c r="J414" s="908">
        <v>60</v>
      </c>
      <c r="K414" s="908">
        <v>3184</v>
      </c>
      <c r="L414" s="908">
        <v>2309</v>
      </c>
      <c r="M414" s="908">
        <v>875</v>
      </c>
      <c r="N414" s="908">
        <v>1</v>
      </c>
      <c r="O414" s="1260">
        <v>21</v>
      </c>
      <c r="P414" s="1260">
        <v>19</v>
      </c>
      <c r="Q414" s="1261">
        <v>191.02126549197223</v>
      </c>
    </row>
    <row r="415" spans="1:17" s="909" customFormat="1" ht="12.75" x14ac:dyDescent="0.2">
      <c r="A415" s="876" t="s">
        <v>1542</v>
      </c>
      <c r="B415" s="906" t="s">
        <v>608</v>
      </c>
      <c r="C415" s="906">
        <v>1679.3579579801049</v>
      </c>
      <c r="D415" s="906">
        <v>1679.3579579801049</v>
      </c>
      <c r="E415" s="906">
        <v>4166.2560026317869</v>
      </c>
      <c r="F415" s="907">
        <v>0.30000000000000004</v>
      </c>
      <c r="G415" s="908">
        <v>1249.8768007895362</v>
      </c>
      <c r="H415" s="908" t="s">
        <v>608</v>
      </c>
      <c r="I415" s="908">
        <v>28</v>
      </c>
      <c r="J415" s="908">
        <v>36</v>
      </c>
      <c r="K415" s="908">
        <v>1361</v>
      </c>
      <c r="L415" s="908">
        <v>1273</v>
      </c>
      <c r="M415" s="908">
        <v>88</v>
      </c>
      <c r="N415" s="908">
        <v>1</v>
      </c>
      <c r="O415" s="1260">
        <v>23</v>
      </c>
      <c r="P415" s="1260">
        <v>40</v>
      </c>
      <c r="Q415" s="1261">
        <v>191.02126549197223</v>
      </c>
    </row>
    <row r="416" spans="1:17" ht="12.75" x14ac:dyDescent="0.2">
      <c r="A416" s="876" t="s">
        <v>1543</v>
      </c>
      <c r="B416" s="906" t="s">
        <v>608</v>
      </c>
      <c r="C416" s="906">
        <v>1029.2088821684179</v>
      </c>
      <c r="D416" s="906">
        <v>1029.2088821684179</v>
      </c>
      <c r="E416" s="906">
        <v>2581.636768817455</v>
      </c>
      <c r="F416" s="907">
        <v>0.30000000000000004</v>
      </c>
      <c r="G416" s="908">
        <v>774.49103064523661</v>
      </c>
      <c r="H416" s="908" t="s">
        <v>608</v>
      </c>
      <c r="I416" s="908">
        <v>173</v>
      </c>
      <c r="J416" s="908">
        <v>113</v>
      </c>
      <c r="K416" s="908">
        <v>1690</v>
      </c>
      <c r="L416" s="908">
        <v>1452</v>
      </c>
      <c r="M416" s="908">
        <v>238</v>
      </c>
      <c r="N416" s="908">
        <v>1</v>
      </c>
      <c r="O416" s="1260">
        <v>5</v>
      </c>
      <c r="P416" s="1260">
        <v>23</v>
      </c>
      <c r="Q416" s="1261">
        <v>191.02126549197223</v>
      </c>
    </row>
    <row r="417" spans="1:17" ht="12.75" x14ac:dyDescent="0.2">
      <c r="A417" s="876" t="s">
        <v>1544</v>
      </c>
      <c r="B417" s="906" t="s">
        <v>608</v>
      </c>
      <c r="C417" s="906">
        <v>941.81529343492275</v>
      </c>
      <c r="D417" s="906">
        <v>941.81529343492275</v>
      </c>
      <c r="E417" s="906">
        <v>2189.9242703179661</v>
      </c>
      <c r="F417" s="907">
        <v>0.30000000000000004</v>
      </c>
      <c r="G417" s="908">
        <v>656.97728109538991</v>
      </c>
      <c r="H417" s="908" t="s">
        <v>608</v>
      </c>
      <c r="I417" s="908">
        <v>705</v>
      </c>
      <c r="J417" s="908">
        <v>399</v>
      </c>
      <c r="K417" s="908">
        <v>1960</v>
      </c>
      <c r="L417" s="908">
        <v>1481</v>
      </c>
      <c r="M417" s="908">
        <v>479</v>
      </c>
      <c r="N417" s="908">
        <v>1</v>
      </c>
      <c r="O417" s="1260">
        <v>5</v>
      </c>
      <c r="P417" s="1260">
        <v>17</v>
      </c>
      <c r="Q417" s="1261">
        <v>191.02126549197223</v>
      </c>
    </row>
    <row r="418" spans="1:17" ht="12.75" x14ac:dyDescent="0.2">
      <c r="A418" s="876" t="s">
        <v>1545</v>
      </c>
      <c r="B418" s="906" t="s">
        <v>608</v>
      </c>
      <c r="C418" s="906">
        <v>597.75336603494782</v>
      </c>
      <c r="D418" s="906">
        <v>597.75336603494782</v>
      </c>
      <c r="E418" s="906">
        <v>1671.6046318589092</v>
      </c>
      <c r="F418" s="907">
        <v>0.4</v>
      </c>
      <c r="G418" s="908">
        <v>668.64185274356373</v>
      </c>
      <c r="H418" s="908" t="s">
        <v>608</v>
      </c>
      <c r="I418" s="908">
        <v>1199</v>
      </c>
      <c r="J418" s="908">
        <v>343</v>
      </c>
      <c r="K418" s="908">
        <v>583</v>
      </c>
      <c r="L418" s="908">
        <v>332</v>
      </c>
      <c r="M418" s="908">
        <v>251</v>
      </c>
      <c r="N418" s="908">
        <v>1</v>
      </c>
      <c r="O418" s="1260">
        <v>5</v>
      </c>
      <c r="P418" s="1260">
        <v>15</v>
      </c>
      <c r="Q418" s="1261">
        <v>191.02126549197223</v>
      </c>
    </row>
    <row r="419" spans="1:17" ht="12.75" x14ac:dyDescent="0.2">
      <c r="A419" s="876" t="s">
        <v>1546</v>
      </c>
      <c r="B419" s="906" t="s">
        <v>608</v>
      </c>
      <c r="C419" s="906">
        <v>3310.6005248153378</v>
      </c>
      <c r="D419" s="906">
        <v>3310.6005248153378</v>
      </c>
      <c r="E419" s="906">
        <v>5259.089769121797</v>
      </c>
      <c r="F419" s="907">
        <v>0.30000000000000004</v>
      </c>
      <c r="G419" s="908">
        <v>1577.7269307365393</v>
      </c>
      <c r="H419" s="908" t="s">
        <v>608</v>
      </c>
      <c r="I419" s="908">
        <v>2</v>
      </c>
      <c r="J419" s="908">
        <v>22</v>
      </c>
      <c r="K419" s="908">
        <v>728</v>
      </c>
      <c r="L419" s="908">
        <v>712</v>
      </c>
      <c r="M419" s="908">
        <v>16</v>
      </c>
      <c r="N419" s="908">
        <v>1</v>
      </c>
      <c r="O419" s="1260">
        <v>50</v>
      </c>
      <c r="P419" s="1260">
        <v>50</v>
      </c>
      <c r="Q419" s="1261">
        <v>191.02126549197223</v>
      </c>
    </row>
    <row r="420" spans="1:17" ht="12.75" x14ac:dyDescent="0.2">
      <c r="A420" s="876" t="s">
        <v>1547</v>
      </c>
      <c r="B420" s="906" t="s">
        <v>608</v>
      </c>
      <c r="C420" s="906">
        <v>2256.223061221287</v>
      </c>
      <c r="D420" s="906">
        <v>2256.223061221287</v>
      </c>
      <c r="E420" s="906">
        <v>2944.4995354098201</v>
      </c>
      <c r="F420" s="907">
        <v>0.30000000000000004</v>
      </c>
      <c r="G420" s="908">
        <v>883.34986062294615</v>
      </c>
      <c r="H420" s="908" t="s">
        <v>608</v>
      </c>
      <c r="I420" s="908">
        <v>6</v>
      </c>
      <c r="J420" s="908">
        <v>38</v>
      </c>
      <c r="K420" s="908">
        <v>963</v>
      </c>
      <c r="L420" s="908">
        <v>885</v>
      </c>
      <c r="M420" s="908">
        <v>78</v>
      </c>
      <c r="N420" s="908">
        <v>1</v>
      </c>
      <c r="O420" s="1260">
        <v>17</v>
      </c>
      <c r="P420" s="1260">
        <v>27</v>
      </c>
      <c r="Q420" s="1261">
        <v>191.02126549197223</v>
      </c>
    </row>
    <row r="421" spans="1:17" s="909" customFormat="1" ht="12.75" x14ac:dyDescent="0.2">
      <c r="A421" s="876" t="s">
        <v>1548</v>
      </c>
      <c r="B421" s="906" t="s">
        <v>608</v>
      </c>
      <c r="C421" s="906">
        <v>1700.7664972655132</v>
      </c>
      <c r="D421" s="906">
        <v>1700.7664972655132</v>
      </c>
      <c r="E421" s="906">
        <v>2253.2756721743308</v>
      </c>
      <c r="F421" s="907">
        <v>0.30000000000000004</v>
      </c>
      <c r="G421" s="908">
        <v>675.98270165229928</v>
      </c>
      <c r="H421" s="908" t="s">
        <v>608</v>
      </c>
      <c r="I421" s="908">
        <v>18</v>
      </c>
      <c r="J421" s="908">
        <v>76</v>
      </c>
      <c r="K421" s="908">
        <v>2160</v>
      </c>
      <c r="L421" s="908">
        <v>1891</v>
      </c>
      <c r="M421" s="908">
        <v>269</v>
      </c>
      <c r="N421" s="908">
        <v>1</v>
      </c>
      <c r="O421" s="1260">
        <v>18</v>
      </c>
      <c r="P421" s="1260">
        <v>17</v>
      </c>
      <c r="Q421" s="1261">
        <v>191.02126549197223</v>
      </c>
    </row>
    <row r="422" spans="1:17" ht="12.75" x14ac:dyDescent="0.2">
      <c r="A422" s="876" t="s">
        <v>1549</v>
      </c>
      <c r="B422" s="906" t="s">
        <v>608</v>
      </c>
      <c r="C422" s="906">
        <v>909.28852174002839</v>
      </c>
      <c r="D422" s="906">
        <v>909.28852174002839</v>
      </c>
      <c r="E422" s="906">
        <v>1535.8742207998039</v>
      </c>
      <c r="F422" s="907">
        <v>0.4</v>
      </c>
      <c r="G422" s="908">
        <v>614.3496883199216</v>
      </c>
      <c r="H422" s="908" t="s">
        <v>608</v>
      </c>
      <c r="I422" s="908">
        <v>37</v>
      </c>
      <c r="J422" s="908">
        <v>55</v>
      </c>
      <c r="K422" s="908">
        <v>3198</v>
      </c>
      <c r="L422" s="908">
        <v>2349</v>
      </c>
      <c r="M422" s="908">
        <v>849</v>
      </c>
      <c r="N422" s="908">
        <v>1</v>
      </c>
      <c r="O422" s="1260">
        <v>7</v>
      </c>
      <c r="P422" s="1260">
        <v>11</v>
      </c>
      <c r="Q422" s="1261">
        <v>191.02126549197223</v>
      </c>
    </row>
    <row r="423" spans="1:17" ht="12.75" x14ac:dyDescent="0.2">
      <c r="A423" s="876" t="s">
        <v>1550</v>
      </c>
      <c r="B423" s="906" t="s">
        <v>608</v>
      </c>
      <c r="C423" s="906">
        <v>4150.8952914739739</v>
      </c>
      <c r="D423" s="906">
        <v>4150.8952914739739</v>
      </c>
      <c r="E423" s="906">
        <v>5844.5177121773213</v>
      </c>
      <c r="F423" s="907">
        <v>0.30000000000000004</v>
      </c>
      <c r="G423" s="908">
        <v>1753.3553136531966</v>
      </c>
      <c r="H423" s="908" t="s">
        <v>608</v>
      </c>
      <c r="I423" s="908">
        <v>10</v>
      </c>
      <c r="J423" s="908">
        <v>22</v>
      </c>
      <c r="K423" s="908">
        <v>636</v>
      </c>
      <c r="L423" s="908">
        <v>596</v>
      </c>
      <c r="M423" s="908">
        <v>40</v>
      </c>
      <c r="N423" s="908">
        <v>1</v>
      </c>
      <c r="O423" s="1260">
        <v>34</v>
      </c>
      <c r="P423" s="1260">
        <v>62</v>
      </c>
      <c r="Q423" s="1261">
        <v>191.02126549197223</v>
      </c>
    </row>
    <row r="424" spans="1:17" ht="12.75" x14ac:dyDescent="0.2">
      <c r="A424" s="876" t="s">
        <v>1551</v>
      </c>
      <c r="B424" s="906" t="s">
        <v>608</v>
      </c>
      <c r="C424" s="906">
        <v>4150.8952914739739</v>
      </c>
      <c r="D424" s="906">
        <v>4150.8952914739739</v>
      </c>
      <c r="E424" s="906">
        <v>5844.5177121773213</v>
      </c>
      <c r="F424" s="907">
        <v>0.30000000000000004</v>
      </c>
      <c r="G424" s="908">
        <v>1753.3553136531966</v>
      </c>
      <c r="H424" s="908" t="s">
        <v>608</v>
      </c>
      <c r="I424" s="908">
        <v>2</v>
      </c>
      <c r="J424" s="908">
        <v>35</v>
      </c>
      <c r="K424" s="908">
        <v>1437</v>
      </c>
      <c r="L424" s="908">
        <v>1403</v>
      </c>
      <c r="M424" s="908">
        <v>34</v>
      </c>
      <c r="N424" s="908">
        <v>1</v>
      </c>
      <c r="O424" s="1260">
        <v>34</v>
      </c>
      <c r="P424" s="1260">
        <v>62</v>
      </c>
      <c r="Q424" s="1261">
        <v>191.02126549197223</v>
      </c>
    </row>
    <row r="425" spans="1:17" ht="12.75" x14ac:dyDescent="0.2">
      <c r="A425" s="876" t="s">
        <v>1552</v>
      </c>
      <c r="B425" s="906" t="s">
        <v>608</v>
      </c>
      <c r="C425" s="906">
        <v>1120.5102253359935</v>
      </c>
      <c r="D425" s="906">
        <v>1120.5102253359935</v>
      </c>
      <c r="E425" s="906">
        <v>3753.2394948673036</v>
      </c>
      <c r="F425" s="907">
        <v>0.30000000000000004</v>
      </c>
      <c r="G425" s="908">
        <v>1125.9718484601913</v>
      </c>
      <c r="H425" s="908" t="s">
        <v>608</v>
      </c>
      <c r="I425" s="908">
        <v>69</v>
      </c>
      <c r="J425" s="908">
        <v>272</v>
      </c>
      <c r="K425" s="908">
        <v>2273</v>
      </c>
      <c r="L425" s="908">
        <v>2087</v>
      </c>
      <c r="M425" s="908">
        <v>186</v>
      </c>
      <c r="N425" s="908">
        <v>1</v>
      </c>
      <c r="O425" s="1260">
        <v>5</v>
      </c>
      <c r="P425" s="1260">
        <v>33</v>
      </c>
      <c r="Q425" s="1261">
        <v>191.02126549197223</v>
      </c>
    </row>
    <row r="426" spans="1:17" s="909" customFormat="1" ht="12.75" x14ac:dyDescent="0.2">
      <c r="A426" s="876" t="s">
        <v>1553</v>
      </c>
      <c r="B426" s="906" t="s">
        <v>608</v>
      </c>
      <c r="C426" s="906">
        <v>1025.1478555468132</v>
      </c>
      <c r="D426" s="906">
        <v>1025.1478555468132</v>
      </c>
      <c r="E426" s="906">
        <v>2778.9123494234077</v>
      </c>
      <c r="F426" s="907">
        <v>0.30000000000000004</v>
      </c>
      <c r="G426" s="908">
        <v>833.67370482702245</v>
      </c>
      <c r="H426" s="908" t="s">
        <v>608</v>
      </c>
      <c r="I426" s="908">
        <v>518</v>
      </c>
      <c r="J426" s="908">
        <v>1010</v>
      </c>
      <c r="K426" s="908">
        <v>3250</v>
      </c>
      <c r="L426" s="908">
        <v>2779</v>
      </c>
      <c r="M426" s="908">
        <v>471</v>
      </c>
      <c r="N426" s="908">
        <v>1</v>
      </c>
      <c r="O426" s="1260">
        <v>5</v>
      </c>
      <c r="P426" s="1260">
        <v>23</v>
      </c>
      <c r="Q426" s="1261">
        <v>191.02126549197223</v>
      </c>
    </row>
    <row r="427" spans="1:17" s="909" customFormat="1" ht="12.75" x14ac:dyDescent="0.2">
      <c r="A427" s="876" t="s">
        <v>1554</v>
      </c>
      <c r="B427" s="906" t="s">
        <v>608</v>
      </c>
      <c r="C427" s="906">
        <v>841.43008033214528</v>
      </c>
      <c r="D427" s="906">
        <v>841.43008033214528</v>
      </c>
      <c r="E427" s="906">
        <v>1877.3586627129926</v>
      </c>
      <c r="F427" s="907">
        <v>0.30000000000000004</v>
      </c>
      <c r="G427" s="908">
        <v>563.2075988138979</v>
      </c>
      <c r="H427" s="908" t="s">
        <v>608</v>
      </c>
      <c r="I427" s="908">
        <v>494</v>
      </c>
      <c r="J427" s="908">
        <v>706</v>
      </c>
      <c r="K427" s="908">
        <v>1459</v>
      </c>
      <c r="L427" s="908">
        <v>1025</v>
      </c>
      <c r="M427" s="908">
        <v>434</v>
      </c>
      <c r="N427" s="908">
        <v>1</v>
      </c>
      <c r="O427" s="1260">
        <v>5</v>
      </c>
      <c r="P427" s="1260">
        <v>16</v>
      </c>
      <c r="Q427" s="1261">
        <v>191.02126549197223</v>
      </c>
    </row>
    <row r="428" spans="1:17" ht="12.75" x14ac:dyDescent="0.2">
      <c r="A428" s="876" t="s">
        <v>1555</v>
      </c>
      <c r="B428" s="906" t="s">
        <v>608</v>
      </c>
      <c r="C428" s="906">
        <v>535.74267991177089</v>
      </c>
      <c r="D428" s="906">
        <v>535.74267991177089</v>
      </c>
      <c r="E428" s="906">
        <v>535.74267991177089</v>
      </c>
      <c r="F428" s="907">
        <v>1</v>
      </c>
      <c r="G428" s="908">
        <v>535.74267991177089</v>
      </c>
      <c r="H428" s="908" t="s">
        <v>608</v>
      </c>
      <c r="I428" s="908">
        <v>4</v>
      </c>
      <c r="J428" s="908">
        <v>3</v>
      </c>
      <c r="K428" s="908">
        <v>860</v>
      </c>
      <c r="L428" s="908">
        <v>190</v>
      </c>
      <c r="M428" s="908">
        <v>670</v>
      </c>
      <c r="N428" s="908">
        <v>1</v>
      </c>
      <c r="O428" s="1260">
        <v>5</v>
      </c>
      <c r="P428" s="1260">
        <v>5</v>
      </c>
      <c r="Q428" s="1261">
        <v>191.02126549197223</v>
      </c>
    </row>
    <row r="429" spans="1:17" ht="12.75" x14ac:dyDescent="0.2">
      <c r="A429" s="876" t="s">
        <v>1556</v>
      </c>
      <c r="B429" s="906" t="s">
        <v>608</v>
      </c>
      <c r="C429" s="906">
        <v>368.26520844061838</v>
      </c>
      <c r="D429" s="906">
        <v>368.26520844061838</v>
      </c>
      <c r="E429" s="906">
        <v>368.26520844061838</v>
      </c>
      <c r="F429" s="907">
        <v>1</v>
      </c>
      <c r="G429" s="908">
        <v>368.26520844061838</v>
      </c>
      <c r="H429" s="908" t="s">
        <v>608</v>
      </c>
      <c r="I429" s="908">
        <v>13</v>
      </c>
      <c r="J429" s="908">
        <v>16</v>
      </c>
      <c r="K429" s="908">
        <v>2429</v>
      </c>
      <c r="L429" s="908">
        <v>201</v>
      </c>
      <c r="M429" s="908">
        <v>2228</v>
      </c>
      <c r="N429" s="908">
        <v>1</v>
      </c>
      <c r="O429" s="1260">
        <v>5</v>
      </c>
      <c r="P429" s="1260">
        <v>5</v>
      </c>
      <c r="Q429" s="1261">
        <v>191.02126549197223</v>
      </c>
    </row>
    <row r="430" spans="1:17" ht="12.75" x14ac:dyDescent="0.2">
      <c r="A430" s="876" t="s">
        <v>1557</v>
      </c>
      <c r="B430" s="906" t="s">
        <v>608</v>
      </c>
      <c r="C430" s="906">
        <v>943.92212267747129</v>
      </c>
      <c r="D430" s="906">
        <v>943.92212267747129</v>
      </c>
      <c r="E430" s="906">
        <v>4702.0594409341475</v>
      </c>
      <c r="F430" s="907">
        <v>0.30000000000000004</v>
      </c>
      <c r="G430" s="908">
        <v>1410.6178322802446</v>
      </c>
      <c r="H430" s="908" t="s">
        <v>608</v>
      </c>
      <c r="I430" s="908">
        <v>32</v>
      </c>
      <c r="J430" s="908">
        <v>42</v>
      </c>
      <c r="K430" s="908">
        <v>221</v>
      </c>
      <c r="L430" s="908">
        <v>215</v>
      </c>
      <c r="M430" s="908">
        <v>6</v>
      </c>
      <c r="N430" s="908">
        <v>1</v>
      </c>
      <c r="O430" s="1260">
        <v>23</v>
      </c>
      <c r="P430" s="1260">
        <v>53</v>
      </c>
      <c r="Q430" s="1261">
        <v>191.02126549197223</v>
      </c>
    </row>
    <row r="431" spans="1:17" ht="12.75" x14ac:dyDescent="0.2">
      <c r="A431" s="876" t="s">
        <v>1558</v>
      </c>
      <c r="B431" s="906" t="s">
        <v>608</v>
      </c>
      <c r="C431" s="906">
        <v>849.27172269834614</v>
      </c>
      <c r="D431" s="906">
        <v>849.27172269834614</v>
      </c>
      <c r="E431" s="906">
        <v>3199.1009894903655</v>
      </c>
      <c r="F431" s="907">
        <v>0.30000000000000004</v>
      </c>
      <c r="G431" s="908">
        <v>959.7302968471098</v>
      </c>
      <c r="H431" s="908" t="s">
        <v>608</v>
      </c>
      <c r="I431" s="908">
        <v>310</v>
      </c>
      <c r="J431" s="908">
        <v>121</v>
      </c>
      <c r="K431" s="908">
        <v>337</v>
      </c>
      <c r="L431" s="908">
        <v>284</v>
      </c>
      <c r="M431" s="908">
        <v>53</v>
      </c>
      <c r="N431" s="908">
        <v>1</v>
      </c>
      <c r="O431" s="1260">
        <v>5</v>
      </c>
      <c r="P431" s="1260">
        <v>23</v>
      </c>
      <c r="Q431" s="1261">
        <v>191.02126549197223</v>
      </c>
    </row>
    <row r="432" spans="1:17" s="909" customFormat="1" ht="12.75" x14ac:dyDescent="0.2">
      <c r="A432" s="876" t="s">
        <v>1559</v>
      </c>
      <c r="B432" s="906" t="s">
        <v>608</v>
      </c>
      <c r="C432" s="906">
        <v>532.24284207743779</v>
      </c>
      <c r="D432" s="906">
        <v>532.24284207743779</v>
      </c>
      <c r="E432" s="906">
        <v>2569.3032892059841</v>
      </c>
      <c r="F432" s="907">
        <v>0.30000000000000004</v>
      </c>
      <c r="G432" s="908">
        <v>770.79098676179535</v>
      </c>
      <c r="H432" s="908" t="s">
        <v>608</v>
      </c>
      <c r="I432" s="908">
        <v>861</v>
      </c>
      <c r="J432" s="908">
        <v>217</v>
      </c>
      <c r="K432" s="908">
        <v>414</v>
      </c>
      <c r="L432" s="908">
        <v>308</v>
      </c>
      <c r="M432" s="908">
        <v>106</v>
      </c>
      <c r="N432" s="908">
        <v>1</v>
      </c>
      <c r="O432" s="1260">
        <v>5</v>
      </c>
      <c r="P432" s="1260">
        <v>19</v>
      </c>
      <c r="Q432" s="1261">
        <v>191.02126549197223</v>
      </c>
    </row>
    <row r="433" spans="1:17" ht="12.75" x14ac:dyDescent="0.2">
      <c r="A433" s="876" t="s">
        <v>1560</v>
      </c>
      <c r="B433" s="906" t="s">
        <v>608</v>
      </c>
      <c r="C433" s="906">
        <v>432.26598744134714</v>
      </c>
      <c r="D433" s="906">
        <v>432.26598744134714</v>
      </c>
      <c r="E433" s="906">
        <v>1798.2835572535714</v>
      </c>
      <c r="F433" s="907">
        <v>0.4</v>
      </c>
      <c r="G433" s="908">
        <v>719.31342290142857</v>
      </c>
      <c r="H433" s="908" t="s">
        <v>608</v>
      </c>
      <c r="I433" s="908">
        <v>2496</v>
      </c>
      <c r="J433" s="908">
        <v>283</v>
      </c>
      <c r="K433" s="908">
        <v>428</v>
      </c>
      <c r="L433" s="908">
        <v>241</v>
      </c>
      <c r="M433" s="908">
        <v>187</v>
      </c>
      <c r="N433" s="908">
        <v>1</v>
      </c>
      <c r="O433" s="1260">
        <v>5</v>
      </c>
      <c r="P433" s="1260">
        <v>13</v>
      </c>
      <c r="Q433" s="1261">
        <v>191.02126549197223</v>
      </c>
    </row>
    <row r="434" spans="1:17" ht="12.75" x14ac:dyDescent="0.2">
      <c r="A434" s="876" t="s">
        <v>1074</v>
      </c>
      <c r="B434" s="906" t="s">
        <v>608</v>
      </c>
      <c r="C434" s="906">
        <v>226.25035162559919</v>
      </c>
      <c r="D434" s="906">
        <v>226.25035162559919</v>
      </c>
      <c r="E434" s="906">
        <v>226.25035162559919</v>
      </c>
      <c r="F434" s="907">
        <v>0</v>
      </c>
      <c r="G434" s="908">
        <v>0</v>
      </c>
      <c r="H434" s="908" t="s">
        <v>608</v>
      </c>
      <c r="I434" s="908">
        <v>2791</v>
      </c>
      <c r="J434" s="908">
        <v>13</v>
      </c>
      <c r="K434" s="908">
        <v>134</v>
      </c>
      <c r="L434" s="908">
        <v>134</v>
      </c>
      <c r="M434" s="908">
        <v>77</v>
      </c>
      <c r="N434" s="908">
        <v>0</v>
      </c>
      <c r="O434" s="1260">
        <v>5</v>
      </c>
      <c r="P434" s="1260">
        <v>5</v>
      </c>
      <c r="Q434" s="1261">
        <v>191.02126549197223</v>
      </c>
    </row>
    <row r="435" spans="1:17" ht="12.75" x14ac:dyDescent="0.2">
      <c r="A435" s="876" t="s">
        <v>1073</v>
      </c>
      <c r="B435" s="906">
        <v>133.01151015821904</v>
      </c>
      <c r="C435" s="906">
        <v>133.01151015821904</v>
      </c>
      <c r="D435" s="906">
        <v>133.01151015821904</v>
      </c>
      <c r="E435" s="906">
        <v>133.01151015821904</v>
      </c>
      <c r="F435" s="907">
        <v>0</v>
      </c>
      <c r="G435" s="908">
        <v>0</v>
      </c>
      <c r="H435" s="908">
        <v>24540</v>
      </c>
      <c r="I435" s="908">
        <v>57</v>
      </c>
      <c r="J435" s="908">
        <v>1</v>
      </c>
      <c r="K435" s="908">
        <v>1</v>
      </c>
      <c r="L435" s="908">
        <v>1</v>
      </c>
      <c r="M435" s="908">
        <v>1</v>
      </c>
      <c r="N435" s="908">
        <v>0</v>
      </c>
      <c r="O435" s="1260">
        <v>5</v>
      </c>
      <c r="P435" s="1260">
        <v>5</v>
      </c>
      <c r="Q435" s="1261">
        <v>191.02126549197223</v>
      </c>
    </row>
    <row r="436" spans="1:17" ht="12.75" x14ac:dyDescent="0.2">
      <c r="A436" s="876" t="s">
        <v>1072</v>
      </c>
      <c r="B436" s="906">
        <v>65.610135987758184</v>
      </c>
      <c r="C436" s="906">
        <v>65.610135987758184</v>
      </c>
      <c r="D436" s="906">
        <v>65.610135987758184</v>
      </c>
      <c r="E436" s="906">
        <v>65.610135987758184</v>
      </c>
      <c r="F436" s="907">
        <v>0</v>
      </c>
      <c r="G436" s="908">
        <v>0</v>
      </c>
      <c r="H436" s="908">
        <v>12297</v>
      </c>
      <c r="I436" s="908">
        <v>53</v>
      </c>
      <c r="J436" s="908">
        <v>9</v>
      </c>
      <c r="K436" s="908">
        <v>3</v>
      </c>
      <c r="L436" s="908">
        <v>3</v>
      </c>
      <c r="M436" s="908">
        <v>0</v>
      </c>
      <c r="N436" s="908">
        <v>0</v>
      </c>
      <c r="O436" s="1260">
        <v>5</v>
      </c>
      <c r="P436" s="1260">
        <v>13</v>
      </c>
      <c r="Q436" s="1261">
        <v>191.02126549197223</v>
      </c>
    </row>
    <row r="437" spans="1:17" ht="12.75" x14ac:dyDescent="0.2">
      <c r="A437" s="876" t="s">
        <v>1071</v>
      </c>
      <c r="B437" s="906">
        <v>198.9862098489123</v>
      </c>
      <c r="C437" s="906">
        <v>825.55606326723193</v>
      </c>
      <c r="D437" s="906">
        <v>825.55606326723193</v>
      </c>
      <c r="E437" s="906">
        <v>825.55606326723193</v>
      </c>
      <c r="F437" s="907">
        <v>0</v>
      </c>
      <c r="G437" s="908">
        <v>0</v>
      </c>
      <c r="H437" s="908">
        <v>22071</v>
      </c>
      <c r="I437" s="908">
        <v>2364</v>
      </c>
      <c r="J437" s="908">
        <v>492</v>
      </c>
      <c r="K437" s="908">
        <v>4049</v>
      </c>
      <c r="L437" s="908">
        <v>4049</v>
      </c>
      <c r="M437" s="908">
        <v>1485</v>
      </c>
      <c r="N437" s="908">
        <v>0</v>
      </c>
      <c r="O437" s="1260">
        <v>8</v>
      </c>
      <c r="P437" s="1260">
        <v>8</v>
      </c>
      <c r="Q437" s="1261">
        <v>191.02126549197223</v>
      </c>
    </row>
    <row r="438" spans="1:17" ht="12.75" x14ac:dyDescent="0.2">
      <c r="A438" s="876" t="s">
        <v>1070</v>
      </c>
      <c r="B438" s="906" t="s">
        <v>608</v>
      </c>
      <c r="C438" s="906">
        <v>1080.3149135365659</v>
      </c>
      <c r="D438" s="906">
        <v>1080.3149135365659</v>
      </c>
      <c r="E438" s="906">
        <v>1080.3149135365659</v>
      </c>
      <c r="F438" s="907">
        <v>0</v>
      </c>
      <c r="G438" s="908">
        <v>0</v>
      </c>
      <c r="H438" s="908" t="s">
        <v>608</v>
      </c>
      <c r="I438" s="908">
        <v>21</v>
      </c>
      <c r="J438" s="908">
        <v>24</v>
      </c>
      <c r="K438" s="908">
        <v>1042</v>
      </c>
      <c r="L438" s="908">
        <v>1042</v>
      </c>
      <c r="M438" s="908">
        <v>0</v>
      </c>
      <c r="N438" s="908">
        <v>0</v>
      </c>
      <c r="O438" s="1260">
        <v>5</v>
      </c>
      <c r="P438" s="1260">
        <v>5</v>
      </c>
      <c r="Q438" s="1261">
        <v>285.21702347169247</v>
      </c>
    </row>
    <row r="439" spans="1:17" ht="12.75" x14ac:dyDescent="0.2">
      <c r="A439" s="876" t="s">
        <v>1069</v>
      </c>
      <c r="B439" s="906">
        <v>188.07101683399861</v>
      </c>
      <c r="C439" s="906">
        <v>188.07101683399861</v>
      </c>
      <c r="D439" s="906">
        <v>188.07101683399861</v>
      </c>
      <c r="E439" s="906">
        <v>188.07101683399861</v>
      </c>
      <c r="F439" s="907">
        <v>0</v>
      </c>
      <c r="G439" s="908">
        <v>0</v>
      </c>
      <c r="H439" s="908">
        <v>17147</v>
      </c>
      <c r="I439" s="908">
        <v>160</v>
      </c>
      <c r="J439" s="908">
        <v>8</v>
      </c>
      <c r="K439" s="908">
        <v>829</v>
      </c>
      <c r="L439" s="908">
        <v>829</v>
      </c>
      <c r="M439" s="908">
        <v>0</v>
      </c>
      <c r="N439" s="908">
        <v>0</v>
      </c>
      <c r="O439" s="1260">
        <v>5</v>
      </c>
      <c r="P439" s="1260">
        <v>5</v>
      </c>
      <c r="Q439" s="1261">
        <v>191.02126549197223</v>
      </c>
    </row>
    <row r="440" spans="1:17" ht="12.75" x14ac:dyDescent="0.2">
      <c r="A440" s="876" t="s">
        <v>1123</v>
      </c>
      <c r="B440" s="906">
        <v>178.49137907619502</v>
      </c>
      <c r="C440" s="906">
        <v>178.49137907619502</v>
      </c>
      <c r="D440" s="906">
        <v>178.49137907619502</v>
      </c>
      <c r="E440" s="906">
        <v>178.49137907619502</v>
      </c>
      <c r="F440" s="907">
        <v>0</v>
      </c>
      <c r="G440" s="908">
        <v>0</v>
      </c>
      <c r="H440" s="908">
        <v>18805</v>
      </c>
      <c r="I440" s="908">
        <v>189</v>
      </c>
      <c r="J440" s="908">
        <v>0</v>
      </c>
      <c r="K440" s="908">
        <v>3</v>
      </c>
      <c r="L440" s="908">
        <v>3</v>
      </c>
      <c r="M440" s="908">
        <v>1</v>
      </c>
      <c r="N440" s="908">
        <v>0</v>
      </c>
      <c r="O440" s="1260">
        <v>5</v>
      </c>
      <c r="P440" s="1260">
        <v>5</v>
      </c>
      <c r="Q440" s="1261">
        <v>191.02126549197223</v>
      </c>
    </row>
    <row r="441" spans="1:17" ht="12.75" x14ac:dyDescent="0.2">
      <c r="A441" s="876" t="s">
        <v>1068</v>
      </c>
      <c r="B441" s="906">
        <v>430.64376589339878</v>
      </c>
      <c r="C441" s="906">
        <v>430.64376589339878</v>
      </c>
      <c r="D441" s="906">
        <v>515.72022089560346</v>
      </c>
      <c r="E441" s="906">
        <v>554.5378719307563</v>
      </c>
      <c r="F441" s="907">
        <v>0</v>
      </c>
      <c r="G441" s="908">
        <v>0</v>
      </c>
      <c r="H441" s="908">
        <v>8351</v>
      </c>
      <c r="I441" s="908">
        <v>3757</v>
      </c>
      <c r="J441" s="908">
        <v>15776</v>
      </c>
      <c r="K441" s="908">
        <v>406</v>
      </c>
      <c r="L441" s="908">
        <v>406</v>
      </c>
      <c r="M441" s="908">
        <v>169</v>
      </c>
      <c r="N441" s="908">
        <v>0</v>
      </c>
      <c r="O441" s="1260">
        <v>5</v>
      </c>
      <c r="P441" s="1260">
        <v>5</v>
      </c>
      <c r="Q441" s="1261">
        <v>191.02126549197223</v>
      </c>
    </row>
    <row r="442" spans="1:17" ht="12.75" x14ac:dyDescent="0.2">
      <c r="A442" s="876" t="s">
        <v>1067</v>
      </c>
      <c r="B442" s="906" t="s">
        <v>608</v>
      </c>
      <c r="C442" s="906">
        <v>13800.796853186874</v>
      </c>
      <c r="D442" s="906">
        <v>13800.796853186874</v>
      </c>
      <c r="E442" s="906">
        <v>14318.639528179348</v>
      </c>
      <c r="F442" s="907">
        <v>0.30000000000000004</v>
      </c>
      <c r="G442" s="908">
        <v>4295.5918584538049</v>
      </c>
      <c r="H442" s="908" t="s">
        <v>608</v>
      </c>
      <c r="I442" s="908">
        <v>0</v>
      </c>
      <c r="J442" s="908">
        <v>23</v>
      </c>
      <c r="K442" s="908">
        <v>294</v>
      </c>
      <c r="L442" s="908">
        <v>294</v>
      </c>
      <c r="M442" s="908">
        <v>0</v>
      </c>
      <c r="N442" s="908">
        <v>1</v>
      </c>
      <c r="O442" s="1260">
        <v>189</v>
      </c>
      <c r="P442" s="1260">
        <v>123</v>
      </c>
      <c r="Q442" s="1261">
        <v>191.02126549197223</v>
      </c>
    </row>
    <row r="443" spans="1:17" ht="12.75" x14ac:dyDescent="0.2">
      <c r="A443" s="876" t="s">
        <v>1066</v>
      </c>
      <c r="B443" s="906">
        <v>159.05514895769238</v>
      </c>
      <c r="C443" s="906" t="s">
        <v>608</v>
      </c>
      <c r="D443" s="906" t="s">
        <v>608</v>
      </c>
      <c r="E443" s="906" t="s">
        <v>608</v>
      </c>
      <c r="F443" s="907">
        <v>0</v>
      </c>
      <c r="G443" s="908" t="s">
        <v>608</v>
      </c>
      <c r="H443" s="908">
        <v>6670</v>
      </c>
      <c r="I443" s="908">
        <v>0</v>
      </c>
      <c r="J443" s="908">
        <v>0</v>
      </c>
      <c r="K443" s="908">
        <v>0</v>
      </c>
      <c r="L443" s="908">
        <v>0</v>
      </c>
      <c r="M443" s="908">
        <v>0</v>
      </c>
      <c r="N443" s="908">
        <v>0</v>
      </c>
      <c r="O443" s="1260" t="s">
        <v>608</v>
      </c>
      <c r="P443" s="1260" t="s">
        <v>608</v>
      </c>
      <c r="Q443" s="1261">
        <v>191.02126549197223</v>
      </c>
    </row>
    <row r="444" spans="1:17" ht="12.75" x14ac:dyDescent="0.2">
      <c r="A444" s="876" t="s">
        <v>1065</v>
      </c>
      <c r="B444" s="906" t="s">
        <v>608</v>
      </c>
      <c r="C444" s="906">
        <v>1958.6760229834128</v>
      </c>
      <c r="D444" s="906">
        <v>1958.6760229834128</v>
      </c>
      <c r="E444" s="906">
        <v>4629.5383175171537</v>
      </c>
      <c r="F444" s="907">
        <v>0</v>
      </c>
      <c r="G444" s="908">
        <v>0</v>
      </c>
      <c r="H444" s="908" t="s">
        <v>608</v>
      </c>
      <c r="I444" s="908">
        <v>66</v>
      </c>
      <c r="J444" s="908">
        <v>202</v>
      </c>
      <c r="K444" s="908">
        <v>72</v>
      </c>
      <c r="L444" s="908">
        <v>72</v>
      </c>
      <c r="M444" s="908">
        <v>8</v>
      </c>
      <c r="N444" s="908">
        <v>0</v>
      </c>
      <c r="O444" s="1260">
        <v>5</v>
      </c>
      <c r="P444" s="1260">
        <v>22</v>
      </c>
      <c r="Q444" s="1261">
        <v>191.02126549197223</v>
      </c>
    </row>
    <row r="445" spans="1:17" ht="12.75" x14ac:dyDescent="0.2">
      <c r="A445" s="876" t="s">
        <v>1561</v>
      </c>
      <c r="B445" s="906" t="s">
        <v>608</v>
      </c>
      <c r="C445" s="906">
        <v>10100.598728714524</v>
      </c>
      <c r="D445" s="906">
        <v>10100.598728714524</v>
      </c>
      <c r="E445" s="906">
        <v>13383.119912880587</v>
      </c>
      <c r="F445" s="907">
        <v>0</v>
      </c>
      <c r="G445" s="908">
        <v>0</v>
      </c>
      <c r="H445" s="908" t="s">
        <v>608</v>
      </c>
      <c r="I445" s="908">
        <v>0</v>
      </c>
      <c r="J445" s="908">
        <v>188</v>
      </c>
      <c r="K445" s="908">
        <v>49</v>
      </c>
      <c r="L445" s="908">
        <v>49</v>
      </c>
      <c r="M445" s="908">
        <v>0</v>
      </c>
      <c r="N445" s="908">
        <v>0</v>
      </c>
      <c r="O445" s="1260">
        <v>42</v>
      </c>
      <c r="P445" s="1260">
        <v>63</v>
      </c>
      <c r="Q445" s="1261">
        <v>191.02126549197223</v>
      </c>
    </row>
    <row r="446" spans="1:17" ht="12.75" x14ac:dyDescent="0.2">
      <c r="A446" s="876" t="s">
        <v>1562</v>
      </c>
      <c r="B446" s="906" t="s">
        <v>608</v>
      </c>
      <c r="C446" s="906">
        <v>7114.0886114123377</v>
      </c>
      <c r="D446" s="906">
        <v>7114.0886114123377</v>
      </c>
      <c r="E446" s="906">
        <v>9911.5458176576867</v>
      </c>
      <c r="F446" s="907">
        <v>0</v>
      </c>
      <c r="G446" s="908">
        <v>0</v>
      </c>
      <c r="H446" s="908" t="s">
        <v>608</v>
      </c>
      <c r="I446" s="908">
        <v>0</v>
      </c>
      <c r="J446" s="908">
        <v>272</v>
      </c>
      <c r="K446" s="908">
        <v>48</v>
      </c>
      <c r="L446" s="908">
        <v>48</v>
      </c>
      <c r="M446" s="908">
        <v>0</v>
      </c>
      <c r="N446" s="908">
        <v>0</v>
      </c>
      <c r="O446" s="1260">
        <v>21</v>
      </c>
      <c r="P446" s="1260">
        <v>47</v>
      </c>
      <c r="Q446" s="1261">
        <v>191.02126549197223</v>
      </c>
    </row>
    <row r="447" spans="1:17" ht="12.75" x14ac:dyDescent="0.2">
      <c r="A447" s="876" t="s">
        <v>1563</v>
      </c>
      <c r="B447" s="906" t="s">
        <v>608</v>
      </c>
      <c r="C447" s="906">
        <v>6160.2563866646869</v>
      </c>
      <c r="D447" s="906">
        <v>6160.2563866646869</v>
      </c>
      <c r="E447" s="906">
        <v>7619.8454103342301</v>
      </c>
      <c r="F447" s="907">
        <v>0</v>
      </c>
      <c r="G447" s="908">
        <v>0</v>
      </c>
      <c r="H447" s="908" t="s">
        <v>608</v>
      </c>
      <c r="I447" s="908">
        <v>0</v>
      </c>
      <c r="J447" s="908">
        <v>249</v>
      </c>
      <c r="K447" s="908">
        <v>34</v>
      </c>
      <c r="L447" s="908">
        <v>34</v>
      </c>
      <c r="M447" s="908">
        <v>0</v>
      </c>
      <c r="N447" s="908">
        <v>0</v>
      </c>
      <c r="O447" s="1260">
        <v>13</v>
      </c>
      <c r="P447" s="1260">
        <v>26</v>
      </c>
      <c r="Q447" s="1261">
        <v>191.02126549197223</v>
      </c>
    </row>
    <row r="448" spans="1:17" ht="12.75" x14ac:dyDescent="0.2">
      <c r="A448" s="876" t="s">
        <v>1564</v>
      </c>
      <c r="B448" s="906" t="s">
        <v>608</v>
      </c>
      <c r="C448" s="906">
        <v>5468.7336502850521</v>
      </c>
      <c r="D448" s="906">
        <v>5468.7336502850521</v>
      </c>
      <c r="E448" s="906">
        <v>8543.456177363254</v>
      </c>
      <c r="F448" s="907">
        <v>0</v>
      </c>
      <c r="G448" s="908">
        <v>0</v>
      </c>
      <c r="H448" s="908" t="s">
        <v>608</v>
      </c>
      <c r="I448" s="908">
        <v>29</v>
      </c>
      <c r="J448" s="908">
        <v>234</v>
      </c>
      <c r="K448" s="908">
        <v>479</v>
      </c>
      <c r="L448" s="908">
        <v>479</v>
      </c>
      <c r="M448" s="908">
        <v>6</v>
      </c>
      <c r="N448" s="908">
        <v>0</v>
      </c>
      <c r="O448" s="1260">
        <v>26</v>
      </c>
      <c r="P448" s="1260">
        <v>57</v>
      </c>
      <c r="Q448" s="1261">
        <v>191.02126549197223</v>
      </c>
    </row>
    <row r="449" spans="1:17" ht="12.75" x14ac:dyDescent="0.2">
      <c r="A449" s="876" t="s">
        <v>1565</v>
      </c>
      <c r="B449" s="906" t="s">
        <v>608</v>
      </c>
      <c r="C449" s="906">
        <v>3761.6838941433812</v>
      </c>
      <c r="D449" s="906">
        <v>3761.6838941433812</v>
      </c>
      <c r="E449" s="906">
        <v>5397.5711039089101</v>
      </c>
      <c r="F449" s="907">
        <v>0</v>
      </c>
      <c r="G449" s="908">
        <v>0</v>
      </c>
      <c r="H449" s="908" t="s">
        <v>608</v>
      </c>
      <c r="I449" s="908">
        <v>106</v>
      </c>
      <c r="J449" s="908">
        <v>514</v>
      </c>
      <c r="K449" s="908">
        <v>299</v>
      </c>
      <c r="L449" s="908">
        <v>299</v>
      </c>
      <c r="M449" s="908">
        <v>13</v>
      </c>
      <c r="N449" s="908">
        <v>0</v>
      </c>
      <c r="O449" s="1260">
        <v>14</v>
      </c>
      <c r="P449" s="1260">
        <v>31</v>
      </c>
      <c r="Q449" s="1261">
        <v>191.02126549197223</v>
      </c>
    </row>
    <row r="450" spans="1:17" ht="12.75" x14ac:dyDescent="0.2">
      <c r="A450" s="876" t="s">
        <v>1566</v>
      </c>
      <c r="B450" s="906" t="s">
        <v>608</v>
      </c>
      <c r="C450" s="906">
        <v>2627.6142206678524</v>
      </c>
      <c r="D450" s="906">
        <v>2627.6142206678524</v>
      </c>
      <c r="E450" s="906">
        <v>4064.3726161613736</v>
      </c>
      <c r="F450" s="907">
        <v>0</v>
      </c>
      <c r="G450" s="908">
        <v>0</v>
      </c>
      <c r="H450" s="908" t="s">
        <v>608</v>
      </c>
      <c r="I450" s="908">
        <v>616</v>
      </c>
      <c r="J450" s="908">
        <v>969</v>
      </c>
      <c r="K450" s="908">
        <v>205</v>
      </c>
      <c r="L450" s="908">
        <v>205</v>
      </c>
      <c r="M450" s="908">
        <v>16</v>
      </c>
      <c r="N450" s="908">
        <v>0</v>
      </c>
      <c r="O450" s="1260">
        <v>10</v>
      </c>
      <c r="P450" s="1260">
        <v>22</v>
      </c>
      <c r="Q450" s="1261">
        <v>191.02126549197223</v>
      </c>
    </row>
    <row r="451" spans="1:17" ht="12.75" x14ac:dyDescent="0.2">
      <c r="A451" s="876" t="s">
        <v>1567</v>
      </c>
      <c r="B451" s="906" t="s">
        <v>608</v>
      </c>
      <c r="C451" s="906">
        <v>4730.279016193299</v>
      </c>
      <c r="D451" s="906">
        <v>4730.279016193299</v>
      </c>
      <c r="E451" s="906">
        <v>9100.8371621241913</v>
      </c>
      <c r="F451" s="907">
        <v>0</v>
      </c>
      <c r="G451" s="908">
        <v>0</v>
      </c>
      <c r="H451" s="908" t="s">
        <v>608</v>
      </c>
      <c r="I451" s="908">
        <v>3</v>
      </c>
      <c r="J451" s="908">
        <v>229</v>
      </c>
      <c r="K451" s="908">
        <v>35</v>
      </c>
      <c r="L451" s="908">
        <v>35</v>
      </c>
      <c r="M451" s="908">
        <v>0</v>
      </c>
      <c r="N451" s="908">
        <v>0</v>
      </c>
      <c r="O451" s="1260">
        <v>9</v>
      </c>
      <c r="P451" s="1260">
        <v>57</v>
      </c>
      <c r="Q451" s="1261">
        <v>285.21702347169247</v>
      </c>
    </row>
    <row r="452" spans="1:17" ht="12.75" x14ac:dyDescent="0.2">
      <c r="A452" s="876" t="s">
        <v>1568</v>
      </c>
      <c r="B452" s="906" t="s">
        <v>608</v>
      </c>
      <c r="C452" s="906">
        <v>9100.8371621241913</v>
      </c>
      <c r="D452" s="906">
        <v>9100.8371621241913</v>
      </c>
      <c r="E452" s="906">
        <v>9100.8371621241913</v>
      </c>
      <c r="F452" s="907">
        <v>0</v>
      </c>
      <c r="G452" s="908">
        <v>0</v>
      </c>
      <c r="H452" s="908" t="s">
        <v>608</v>
      </c>
      <c r="I452" s="908">
        <v>0</v>
      </c>
      <c r="J452" s="908">
        <v>26</v>
      </c>
      <c r="K452" s="908">
        <v>132</v>
      </c>
      <c r="L452" s="908">
        <v>132</v>
      </c>
      <c r="M452" s="908">
        <v>0</v>
      </c>
      <c r="N452" s="908">
        <v>0</v>
      </c>
      <c r="O452" s="1260">
        <v>57</v>
      </c>
      <c r="P452" s="1260">
        <v>57</v>
      </c>
      <c r="Q452" s="1261">
        <v>285.21702347169247</v>
      </c>
    </row>
    <row r="453" spans="1:17" ht="12.75" x14ac:dyDescent="0.2">
      <c r="A453" s="876" t="s">
        <v>1569</v>
      </c>
      <c r="B453" s="906" t="s">
        <v>608</v>
      </c>
      <c r="C453" s="906">
        <v>2853.6930161969876</v>
      </c>
      <c r="D453" s="906">
        <v>2853.6930161969876</v>
      </c>
      <c r="E453" s="906">
        <v>6369.1827479004305</v>
      </c>
      <c r="F453" s="907">
        <v>0</v>
      </c>
      <c r="G453" s="908">
        <v>0</v>
      </c>
      <c r="H453" s="908" t="s">
        <v>608</v>
      </c>
      <c r="I453" s="908">
        <v>308</v>
      </c>
      <c r="J453" s="908">
        <v>616</v>
      </c>
      <c r="K453" s="908">
        <v>965</v>
      </c>
      <c r="L453" s="908">
        <v>965</v>
      </c>
      <c r="M453" s="908">
        <v>12</v>
      </c>
      <c r="N453" s="908">
        <v>0</v>
      </c>
      <c r="O453" s="1260">
        <v>15</v>
      </c>
      <c r="P453" s="1260">
        <v>44</v>
      </c>
      <c r="Q453" s="1261">
        <v>191.02126549197223</v>
      </c>
    </row>
    <row r="454" spans="1:17" ht="12.75" x14ac:dyDescent="0.2">
      <c r="A454" s="876" t="s">
        <v>1570</v>
      </c>
      <c r="B454" s="906" t="s">
        <v>608</v>
      </c>
      <c r="C454" s="906">
        <v>1730.2525829018027</v>
      </c>
      <c r="D454" s="906">
        <v>1730.2525829018027</v>
      </c>
      <c r="E454" s="906">
        <v>4038.3030895382158</v>
      </c>
      <c r="F454" s="907">
        <v>0</v>
      </c>
      <c r="G454" s="908">
        <v>0</v>
      </c>
      <c r="H454" s="908" t="s">
        <v>608</v>
      </c>
      <c r="I454" s="908">
        <v>1592</v>
      </c>
      <c r="J454" s="908">
        <v>1489</v>
      </c>
      <c r="K454" s="908">
        <v>785</v>
      </c>
      <c r="L454" s="908">
        <v>785</v>
      </c>
      <c r="M454" s="908">
        <v>39</v>
      </c>
      <c r="N454" s="908">
        <v>0</v>
      </c>
      <c r="O454" s="1260">
        <v>8</v>
      </c>
      <c r="P454" s="1260">
        <v>23</v>
      </c>
      <c r="Q454" s="1261">
        <v>191.02126549197223</v>
      </c>
    </row>
    <row r="455" spans="1:17" ht="12.75" x14ac:dyDescent="0.2">
      <c r="A455" s="876" t="s">
        <v>1571</v>
      </c>
      <c r="B455" s="906" t="s">
        <v>608</v>
      </c>
      <c r="C455" s="906">
        <v>1159.9512823378523</v>
      </c>
      <c r="D455" s="906">
        <v>1159.9512823378523</v>
      </c>
      <c r="E455" s="906">
        <v>3196.7802061573657</v>
      </c>
      <c r="F455" s="907">
        <v>0</v>
      </c>
      <c r="G455" s="908">
        <v>0</v>
      </c>
      <c r="H455" s="908" t="s">
        <v>608</v>
      </c>
      <c r="I455" s="908">
        <v>4952</v>
      </c>
      <c r="J455" s="908">
        <v>2215</v>
      </c>
      <c r="K455" s="908">
        <v>615</v>
      </c>
      <c r="L455" s="908">
        <v>615</v>
      </c>
      <c r="M455" s="908">
        <v>75</v>
      </c>
      <c r="N455" s="908">
        <v>0</v>
      </c>
      <c r="O455" s="1260">
        <v>5</v>
      </c>
      <c r="P455" s="1260">
        <v>20</v>
      </c>
      <c r="Q455" s="1261">
        <v>191.02126549197223</v>
      </c>
    </row>
    <row r="456" spans="1:17" ht="12.75" x14ac:dyDescent="0.2">
      <c r="A456" s="876" t="s">
        <v>1572</v>
      </c>
      <c r="B456" s="906" t="s">
        <v>608</v>
      </c>
      <c r="C456" s="906">
        <v>2491.1001806509494</v>
      </c>
      <c r="D456" s="906">
        <v>2491.1001806509494</v>
      </c>
      <c r="E456" s="906">
        <v>6708.6695474502048</v>
      </c>
      <c r="F456" s="907">
        <v>0</v>
      </c>
      <c r="G456" s="908">
        <v>0</v>
      </c>
      <c r="H456" s="908" t="s">
        <v>608</v>
      </c>
      <c r="I456" s="908">
        <v>45</v>
      </c>
      <c r="J456" s="908">
        <v>98</v>
      </c>
      <c r="K456" s="908">
        <v>52</v>
      </c>
      <c r="L456" s="908">
        <v>52</v>
      </c>
      <c r="M456" s="908">
        <v>0</v>
      </c>
      <c r="N456" s="908">
        <v>0</v>
      </c>
      <c r="O456" s="1260">
        <v>5</v>
      </c>
      <c r="P456" s="1260">
        <v>33</v>
      </c>
      <c r="Q456" s="1261">
        <v>285.21702347169247</v>
      </c>
    </row>
    <row r="457" spans="1:17" ht="12.75" x14ac:dyDescent="0.2">
      <c r="A457" s="876" t="s">
        <v>1573</v>
      </c>
      <c r="B457" s="906" t="s">
        <v>608</v>
      </c>
      <c r="C457" s="906">
        <v>5628.745229861308</v>
      </c>
      <c r="D457" s="906">
        <v>5628.745229861308</v>
      </c>
      <c r="E457" s="906">
        <v>9713.7881450992572</v>
      </c>
      <c r="F457" s="907">
        <v>0</v>
      </c>
      <c r="G457" s="908">
        <v>0</v>
      </c>
      <c r="H457" s="908" t="s">
        <v>608</v>
      </c>
      <c r="I457" s="908">
        <v>5</v>
      </c>
      <c r="J457" s="908">
        <v>7</v>
      </c>
      <c r="K457" s="908">
        <v>11</v>
      </c>
      <c r="L457" s="908">
        <v>11</v>
      </c>
      <c r="M457" s="908">
        <v>0</v>
      </c>
      <c r="N457" s="908">
        <v>0</v>
      </c>
      <c r="O457" s="1260">
        <v>25</v>
      </c>
      <c r="P457" s="1260">
        <v>36</v>
      </c>
      <c r="Q457" s="1261">
        <v>285.21702347169247</v>
      </c>
    </row>
    <row r="458" spans="1:17" ht="12.75" x14ac:dyDescent="0.2">
      <c r="A458" s="876" t="s">
        <v>1574</v>
      </c>
      <c r="B458" s="906" t="s">
        <v>608</v>
      </c>
      <c r="C458" s="906">
        <v>6904.7227438900863</v>
      </c>
      <c r="D458" s="906">
        <v>6904.7227438900863</v>
      </c>
      <c r="E458" s="906">
        <v>8090.5698272028949</v>
      </c>
      <c r="F458" s="907">
        <v>0</v>
      </c>
      <c r="G458" s="908">
        <v>0</v>
      </c>
      <c r="H458" s="908" t="s">
        <v>608</v>
      </c>
      <c r="I458" s="908">
        <v>11</v>
      </c>
      <c r="J458" s="908">
        <v>50</v>
      </c>
      <c r="K458" s="908">
        <v>1428</v>
      </c>
      <c r="L458" s="908">
        <v>1428</v>
      </c>
      <c r="M458" s="908">
        <v>51</v>
      </c>
      <c r="N458" s="908">
        <v>0</v>
      </c>
      <c r="O458" s="1260">
        <v>62</v>
      </c>
      <c r="P458" s="1260">
        <v>68</v>
      </c>
      <c r="Q458" s="1261">
        <v>198.66368937058283</v>
      </c>
    </row>
    <row r="459" spans="1:17" ht="12.75" x14ac:dyDescent="0.2">
      <c r="A459" s="876" t="s">
        <v>1575</v>
      </c>
      <c r="B459" s="906" t="s">
        <v>608</v>
      </c>
      <c r="C459" s="906">
        <v>1889.4144527331591</v>
      </c>
      <c r="D459" s="906">
        <v>1889.4144527331591</v>
      </c>
      <c r="E459" s="906">
        <v>4990.1373668877332</v>
      </c>
      <c r="F459" s="907">
        <v>0</v>
      </c>
      <c r="G459" s="908">
        <v>0</v>
      </c>
      <c r="H459" s="908" t="s">
        <v>608</v>
      </c>
      <c r="I459" s="908">
        <v>63</v>
      </c>
      <c r="J459" s="908">
        <v>109</v>
      </c>
      <c r="K459" s="908">
        <v>1012</v>
      </c>
      <c r="L459" s="908">
        <v>1012</v>
      </c>
      <c r="M459" s="908">
        <v>66</v>
      </c>
      <c r="N459" s="908">
        <v>0</v>
      </c>
      <c r="O459" s="1260">
        <v>8</v>
      </c>
      <c r="P459" s="1260">
        <v>40</v>
      </c>
      <c r="Q459" s="1261">
        <v>198.66368937058283</v>
      </c>
    </row>
    <row r="460" spans="1:17" ht="12.75" x14ac:dyDescent="0.2">
      <c r="A460" s="876" t="s">
        <v>1576</v>
      </c>
      <c r="B460" s="906" t="s">
        <v>608</v>
      </c>
      <c r="C460" s="906">
        <v>2194.0616335299737</v>
      </c>
      <c r="D460" s="906">
        <v>2194.0616335299737</v>
      </c>
      <c r="E460" s="906">
        <v>4226.5317175323471</v>
      </c>
      <c r="F460" s="907">
        <v>0</v>
      </c>
      <c r="G460" s="908">
        <v>0</v>
      </c>
      <c r="H460" s="908" t="s">
        <v>608</v>
      </c>
      <c r="I460" s="908">
        <v>635</v>
      </c>
      <c r="J460" s="908">
        <v>569</v>
      </c>
      <c r="K460" s="908">
        <v>1681</v>
      </c>
      <c r="L460" s="908">
        <v>1681</v>
      </c>
      <c r="M460" s="908">
        <v>116</v>
      </c>
      <c r="N460" s="908">
        <v>0</v>
      </c>
      <c r="O460" s="1260">
        <v>5</v>
      </c>
      <c r="P460" s="1260">
        <v>29</v>
      </c>
      <c r="Q460" s="1261">
        <v>198.66368937058283</v>
      </c>
    </row>
    <row r="461" spans="1:17" ht="12.75" x14ac:dyDescent="0.2">
      <c r="A461" s="876" t="s">
        <v>1577</v>
      </c>
      <c r="B461" s="906" t="s">
        <v>608</v>
      </c>
      <c r="C461" s="906">
        <v>1790.7595575849207</v>
      </c>
      <c r="D461" s="906">
        <v>1790.7595575849207</v>
      </c>
      <c r="E461" s="906">
        <v>3284.9861897464348</v>
      </c>
      <c r="F461" s="907">
        <v>0</v>
      </c>
      <c r="G461" s="908">
        <v>0</v>
      </c>
      <c r="H461" s="908" t="s">
        <v>608</v>
      </c>
      <c r="I461" s="908">
        <v>4148</v>
      </c>
      <c r="J461" s="908">
        <v>2437</v>
      </c>
      <c r="K461" s="908">
        <v>2333</v>
      </c>
      <c r="L461" s="908">
        <v>2333</v>
      </c>
      <c r="M461" s="908">
        <v>249</v>
      </c>
      <c r="N461" s="908">
        <v>0</v>
      </c>
      <c r="O461" s="1260">
        <v>5</v>
      </c>
      <c r="P461" s="1260">
        <v>20</v>
      </c>
      <c r="Q461" s="1261">
        <v>198.66368937058283</v>
      </c>
    </row>
    <row r="462" spans="1:17" ht="12.75" x14ac:dyDescent="0.2">
      <c r="A462" s="876" t="s">
        <v>1578</v>
      </c>
      <c r="B462" s="906">
        <v>264.58212876521782</v>
      </c>
      <c r="C462" s="906">
        <v>1556.493814879208</v>
      </c>
      <c r="D462" s="906">
        <v>1556.493814879208</v>
      </c>
      <c r="E462" s="906">
        <v>2669.7531271953053</v>
      </c>
      <c r="F462" s="907">
        <v>0</v>
      </c>
      <c r="G462" s="908">
        <v>0</v>
      </c>
      <c r="H462" s="908">
        <v>7570</v>
      </c>
      <c r="I462" s="908">
        <v>8540</v>
      </c>
      <c r="J462" s="908">
        <v>2933</v>
      </c>
      <c r="K462" s="908">
        <v>1083</v>
      </c>
      <c r="L462" s="908">
        <v>1083</v>
      </c>
      <c r="M462" s="908">
        <v>197</v>
      </c>
      <c r="N462" s="908">
        <v>0</v>
      </c>
      <c r="O462" s="1260">
        <v>5</v>
      </c>
      <c r="P462" s="1260">
        <v>14</v>
      </c>
      <c r="Q462" s="1261">
        <v>198.66368937058283</v>
      </c>
    </row>
    <row r="463" spans="1:17" ht="12.75" x14ac:dyDescent="0.2">
      <c r="A463" s="876" t="s">
        <v>1579</v>
      </c>
      <c r="B463" s="906" t="s">
        <v>608</v>
      </c>
      <c r="C463" s="906">
        <v>5498.164665961388</v>
      </c>
      <c r="D463" s="906">
        <v>5498.164665961388</v>
      </c>
      <c r="E463" s="906">
        <v>8355.6632310890309</v>
      </c>
      <c r="F463" s="907">
        <v>0</v>
      </c>
      <c r="G463" s="908">
        <v>0</v>
      </c>
      <c r="H463" s="908" t="s">
        <v>608</v>
      </c>
      <c r="I463" s="908">
        <v>7</v>
      </c>
      <c r="J463" s="908">
        <v>69</v>
      </c>
      <c r="K463" s="908">
        <v>1288</v>
      </c>
      <c r="L463" s="908">
        <v>1288</v>
      </c>
      <c r="M463" s="908">
        <v>14</v>
      </c>
      <c r="N463" s="908">
        <v>0</v>
      </c>
      <c r="O463" s="1260">
        <v>20</v>
      </c>
      <c r="P463" s="1260">
        <v>54</v>
      </c>
      <c r="Q463" s="1261">
        <v>198.66368937058283</v>
      </c>
    </row>
    <row r="464" spans="1:17" ht="12.75" x14ac:dyDescent="0.2">
      <c r="A464" s="876" t="s">
        <v>1580</v>
      </c>
      <c r="B464" s="906" t="s">
        <v>608</v>
      </c>
      <c r="C464" s="906">
        <v>2953.0480241571049</v>
      </c>
      <c r="D464" s="906">
        <v>2953.0480241571049</v>
      </c>
      <c r="E464" s="906">
        <v>4978.8725340747851</v>
      </c>
      <c r="F464" s="907">
        <v>0</v>
      </c>
      <c r="G464" s="908">
        <v>0</v>
      </c>
      <c r="H464" s="908" t="s">
        <v>608</v>
      </c>
      <c r="I464" s="908">
        <v>134</v>
      </c>
      <c r="J464" s="908">
        <v>506</v>
      </c>
      <c r="K464" s="908">
        <v>2288</v>
      </c>
      <c r="L464" s="908">
        <v>2288</v>
      </c>
      <c r="M464" s="908">
        <v>78</v>
      </c>
      <c r="N464" s="908">
        <v>0</v>
      </c>
      <c r="O464" s="1260">
        <v>5</v>
      </c>
      <c r="P464" s="1260">
        <v>27</v>
      </c>
      <c r="Q464" s="1261">
        <v>198.66368937058283</v>
      </c>
    </row>
    <row r="465" spans="1:17" ht="12.75" x14ac:dyDescent="0.2">
      <c r="A465" s="876" t="s">
        <v>1581</v>
      </c>
      <c r="B465" s="906" t="s">
        <v>608</v>
      </c>
      <c r="C465" s="906">
        <v>2370.6179809884352</v>
      </c>
      <c r="D465" s="906">
        <v>2370.6179809884352</v>
      </c>
      <c r="E465" s="906">
        <v>3596.4331227287703</v>
      </c>
      <c r="F465" s="907">
        <v>0</v>
      </c>
      <c r="G465" s="908">
        <v>0</v>
      </c>
      <c r="H465" s="908" t="s">
        <v>608</v>
      </c>
      <c r="I465" s="908">
        <v>1099</v>
      </c>
      <c r="J465" s="908">
        <v>2355</v>
      </c>
      <c r="K465" s="908">
        <v>3845</v>
      </c>
      <c r="L465" s="908">
        <v>3845</v>
      </c>
      <c r="M465" s="908">
        <v>306</v>
      </c>
      <c r="N465" s="908">
        <v>0</v>
      </c>
      <c r="O465" s="1260">
        <v>5</v>
      </c>
      <c r="P465" s="1260">
        <v>15</v>
      </c>
      <c r="Q465" s="1261">
        <v>198.66368937058283</v>
      </c>
    </row>
    <row r="466" spans="1:17" ht="12.75" x14ac:dyDescent="0.2">
      <c r="A466" s="876" t="s">
        <v>1582</v>
      </c>
      <c r="B466" s="906" t="s">
        <v>608</v>
      </c>
      <c r="C466" s="906">
        <v>2077.2715091641458</v>
      </c>
      <c r="D466" s="906">
        <v>2077.2715091641458</v>
      </c>
      <c r="E466" s="906">
        <v>2739.234896935764</v>
      </c>
      <c r="F466" s="907">
        <v>0</v>
      </c>
      <c r="G466" s="908">
        <v>0</v>
      </c>
      <c r="H466" s="908" t="s">
        <v>608</v>
      </c>
      <c r="I466" s="908">
        <v>1996</v>
      </c>
      <c r="J466" s="908">
        <v>3008</v>
      </c>
      <c r="K466" s="908">
        <v>2568</v>
      </c>
      <c r="L466" s="908">
        <v>2568</v>
      </c>
      <c r="M466" s="908">
        <v>365</v>
      </c>
      <c r="N466" s="908">
        <v>0</v>
      </c>
      <c r="O466" s="1260">
        <v>5</v>
      </c>
      <c r="P466" s="1260">
        <v>11</v>
      </c>
      <c r="Q466" s="1261">
        <v>198.66368937058283</v>
      </c>
    </row>
    <row r="467" spans="1:17" ht="12.75" x14ac:dyDescent="0.2">
      <c r="A467" s="876" t="s">
        <v>1583</v>
      </c>
      <c r="B467" s="906" t="s">
        <v>608</v>
      </c>
      <c r="C467" s="906">
        <v>6732.7880578286031</v>
      </c>
      <c r="D467" s="906">
        <v>6732.7880578286031</v>
      </c>
      <c r="E467" s="906">
        <v>12250.001056860941</v>
      </c>
      <c r="F467" s="907">
        <v>0</v>
      </c>
      <c r="G467" s="908">
        <v>0</v>
      </c>
      <c r="H467" s="908" t="s">
        <v>608</v>
      </c>
      <c r="I467" s="908">
        <v>27</v>
      </c>
      <c r="J467" s="908">
        <v>92</v>
      </c>
      <c r="K467" s="908">
        <v>265</v>
      </c>
      <c r="L467" s="908">
        <v>265</v>
      </c>
      <c r="M467" s="908">
        <v>5</v>
      </c>
      <c r="N467" s="908">
        <v>0</v>
      </c>
      <c r="O467" s="1260">
        <v>14</v>
      </c>
      <c r="P467" s="1260">
        <v>52</v>
      </c>
      <c r="Q467" s="1261">
        <v>222.55812049492914</v>
      </c>
    </row>
    <row r="468" spans="1:17" ht="12.75" x14ac:dyDescent="0.2">
      <c r="A468" s="876" t="s">
        <v>1584</v>
      </c>
      <c r="B468" s="906" t="s">
        <v>608</v>
      </c>
      <c r="C468" s="906">
        <v>5276.7712441351487</v>
      </c>
      <c r="D468" s="906">
        <v>5276.7712441351487</v>
      </c>
      <c r="E468" s="906">
        <v>8015.1716319511224</v>
      </c>
      <c r="F468" s="907">
        <v>0</v>
      </c>
      <c r="G468" s="908">
        <v>0</v>
      </c>
      <c r="H468" s="908" t="s">
        <v>608</v>
      </c>
      <c r="I468" s="908">
        <v>152</v>
      </c>
      <c r="J468" s="908">
        <v>673</v>
      </c>
      <c r="K468" s="908">
        <v>282</v>
      </c>
      <c r="L468" s="908">
        <v>282</v>
      </c>
      <c r="M468" s="908">
        <v>8</v>
      </c>
      <c r="N468" s="908">
        <v>0</v>
      </c>
      <c r="O468" s="1260">
        <v>5</v>
      </c>
      <c r="P468" s="1260">
        <v>29</v>
      </c>
      <c r="Q468" s="1261">
        <v>222.55812049492914</v>
      </c>
    </row>
    <row r="469" spans="1:17" ht="12.75" x14ac:dyDescent="0.2">
      <c r="A469" s="876" t="s">
        <v>1585</v>
      </c>
      <c r="B469" s="906" t="s">
        <v>608</v>
      </c>
      <c r="C469" s="906">
        <v>4163.6907076234147</v>
      </c>
      <c r="D469" s="906">
        <v>4163.6907076234147</v>
      </c>
      <c r="E469" s="906">
        <v>6946.7249047527039</v>
      </c>
      <c r="F469" s="907">
        <v>0</v>
      </c>
      <c r="G469" s="908">
        <v>0</v>
      </c>
      <c r="H469" s="908" t="s">
        <v>608</v>
      </c>
      <c r="I469" s="908">
        <v>226</v>
      </c>
      <c r="J469" s="908">
        <v>1074</v>
      </c>
      <c r="K469" s="908">
        <v>131</v>
      </c>
      <c r="L469" s="908">
        <v>131</v>
      </c>
      <c r="M469" s="908">
        <v>6</v>
      </c>
      <c r="N469" s="908">
        <v>0</v>
      </c>
      <c r="O469" s="1260">
        <v>5</v>
      </c>
      <c r="P469" s="1260">
        <v>21</v>
      </c>
      <c r="Q469" s="1261">
        <v>222.55812049492914</v>
      </c>
    </row>
    <row r="470" spans="1:17" ht="12.75" x14ac:dyDescent="0.2">
      <c r="A470" s="876" t="s">
        <v>1586</v>
      </c>
      <c r="B470" s="906" t="s">
        <v>608</v>
      </c>
      <c r="C470" s="906">
        <v>2813.3638663279326</v>
      </c>
      <c r="D470" s="906">
        <v>2813.3638663279326</v>
      </c>
      <c r="E470" s="906">
        <v>5545.6149987855551</v>
      </c>
      <c r="F470" s="907">
        <v>0</v>
      </c>
      <c r="G470" s="908">
        <v>0</v>
      </c>
      <c r="H470" s="908" t="s">
        <v>608</v>
      </c>
      <c r="I470" s="908">
        <v>46</v>
      </c>
      <c r="J470" s="908">
        <v>138</v>
      </c>
      <c r="K470" s="908">
        <v>249</v>
      </c>
      <c r="L470" s="908">
        <v>249</v>
      </c>
      <c r="M470" s="908">
        <v>11</v>
      </c>
      <c r="N470" s="908">
        <v>0</v>
      </c>
      <c r="O470" s="1260">
        <v>8</v>
      </c>
      <c r="P470" s="1260">
        <v>35</v>
      </c>
      <c r="Q470" s="1261">
        <v>198.66368937058283</v>
      </c>
    </row>
    <row r="471" spans="1:17" ht="12.75" x14ac:dyDescent="0.2">
      <c r="A471" s="876" t="s">
        <v>1587</v>
      </c>
      <c r="B471" s="906" t="s">
        <v>608</v>
      </c>
      <c r="C471" s="906">
        <v>1832.4249112045666</v>
      </c>
      <c r="D471" s="906">
        <v>1832.4249112045666</v>
      </c>
      <c r="E471" s="906">
        <v>3481.9041140393297</v>
      </c>
      <c r="F471" s="907">
        <v>0</v>
      </c>
      <c r="G471" s="908">
        <v>0</v>
      </c>
      <c r="H471" s="908" t="s">
        <v>608</v>
      </c>
      <c r="I471" s="908">
        <v>263</v>
      </c>
      <c r="J471" s="908">
        <v>334</v>
      </c>
      <c r="K471" s="908">
        <v>166</v>
      </c>
      <c r="L471" s="908">
        <v>166</v>
      </c>
      <c r="M471" s="908">
        <v>26</v>
      </c>
      <c r="N471" s="908">
        <v>0</v>
      </c>
      <c r="O471" s="1260">
        <v>5</v>
      </c>
      <c r="P471" s="1260">
        <v>17</v>
      </c>
      <c r="Q471" s="1261">
        <v>198.66368937058283</v>
      </c>
    </row>
    <row r="472" spans="1:17" ht="12.75" x14ac:dyDescent="0.2">
      <c r="A472" s="876" t="s">
        <v>1588</v>
      </c>
      <c r="B472" s="906" t="s">
        <v>608</v>
      </c>
      <c r="C472" s="906">
        <v>13799.570391212234</v>
      </c>
      <c r="D472" s="906">
        <v>13799.570391212234</v>
      </c>
      <c r="E472" s="906">
        <v>16187.628148795273</v>
      </c>
      <c r="F472" s="907">
        <v>0</v>
      </c>
      <c r="G472" s="908">
        <v>0</v>
      </c>
      <c r="H472" s="908" t="s">
        <v>608</v>
      </c>
      <c r="I472" s="908">
        <v>21</v>
      </c>
      <c r="J472" s="908">
        <v>98</v>
      </c>
      <c r="K472" s="908">
        <v>552</v>
      </c>
      <c r="L472" s="908">
        <v>552</v>
      </c>
      <c r="M472" s="908">
        <v>3</v>
      </c>
      <c r="N472" s="908">
        <v>0</v>
      </c>
      <c r="O472" s="1260">
        <v>26</v>
      </c>
      <c r="P472" s="1260">
        <v>53</v>
      </c>
      <c r="Q472" s="1261">
        <v>198.66368937058283</v>
      </c>
    </row>
    <row r="473" spans="1:17" ht="12.75" x14ac:dyDescent="0.2">
      <c r="A473" s="876" t="s">
        <v>1589</v>
      </c>
      <c r="B473" s="906" t="s">
        <v>608</v>
      </c>
      <c r="C473" s="906">
        <v>10874.995629148572</v>
      </c>
      <c r="D473" s="906">
        <v>10874.995629148572</v>
      </c>
      <c r="E473" s="906">
        <v>13626.871536436769</v>
      </c>
      <c r="F473" s="907">
        <v>0</v>
      </c>
      <c r="G473" s="908">
        <v>0</v>
      </c>
      <c r="H473" s="908" t="s">
        <v>608</v>
      </c>
      <c r="I473" s="908">
        <v>132</v>
      </c>
      <c r="J473" s="908">
        <v>314</v>
      </c>
      <c r="K473" s="908">
        <v>554</v>
      </c>
      <c r="L473" s="908">
        <v>554</v>
      </c>
      <c r="M473" s="908">
        <v>17</v>
      </c>
      <c r="N473" s="908">
        <v>0</v>
      </c>
      <c r="O473" s="1260">
        <v>5</v>
      </c>
      <c r="P473" s="1260">
        <v>33</v>
      </c>
      <c r="Q473" s="1261">
        <v>198.66368937058283</v>
      </c>
    </row>
    <row r="474" spans="1:17" ht="12.75" x14ac:dyDescent="0.2">
      <c r="A474" s="876" t="s">
        <v>1590</v>
      </c>
      <c r="B474" s="906" t="s">
        <v>608</v>
      </c>
      <c r="C474" s="906">
        <v>10623.144781975763</v>
      </c>
      <c r="D474" s="906">
        <v>10623.144781975763</v>
      </c>
      <c r="E474" s="906">
        <v>11946.062706819246</v>
      </c>
      <c r="F474" s="907">
        <v>0</v>
      </c>
      <c r="G474" s="908">
        <v>0</v>
      </c>
      <c r="H474" s="908" t="s">
        <v>608</v>
      </c>
      <c r="I474" s="908">
        <v>529</v>
      </c>
      <c r="J474" s="908">
        <v>1005</v>
      </c>
      <c r="K474" s="908">
        <v>768</v>
      </c>
      <c r="L474" s="908">
        <v>768</v>
      </c>
      <c r="M474" s="908">
        <v>44</v>
      </c>
      <c r="N474" s="908">
        <v>0</v>
      </c>
      <c r="O474" s="1260">
        <v>5</v>
      </c>
      <c r="P474" s="1260">
        <v>27</v>
      </c>
      <c r="Q474" s="1261">
        <v>198.66368937058283</v>
      </c>
    </row>
    <row r="475" spans="1:17" ht="12.75" x14ac:dyDescent="0.2">
      <c r="A475" s="876" t="s">
        <v>1591</v>
      </c>
      <c r="B475" s="906" t="s">
        <v>608</v>
      </c>
      <c r="C475" s="906">
        <v>10844.441680430466</v>
      </c>
      <c r="D475" s="906">
        <v>10844.441680430466</v>
      </c>
      <c r="E475" s="906">
        <v>11295.68597736546</v>
      </c>
      <c r="F475" s="907">
        <v>0</v>
      </c>
      <c r="G475" s="908">
        <v>0</v>
      </c>
      <c r="H475" s="908" t="s">
        <v>608</v>
      </c>
      <c r="I475" s="908">
        <v>706</v>
      </c>
      <c r="J475" s="908">
        <v>1068</v>
      </c>
      <c r="K475" s="908">
        <v>486</v>
      </c>
      <c r="L475" s="908">
        <v>486</v>
      </c>
      <c r="M475" s="908">
        <v>41</v>
      </c>
      <c r="N475" s="908">
        <v>0</v>
      </c>
      <c r="O475" s="1260">
        <v>5</v>
      </c>
      <c r="P475" s="1260">
        <v>22</v>
      </c>
      <c r="Q475" s="1261">
        <v>198.66368937058283</v>
      </c>
    </row>
    <row r="476" spans="1:17" ht="12.75" x14ac:dyDescent="0.2">
      <c r="A476" s="876" t="s">
        <v>1592</v>
      </c>
      <c r="B476" s="906" t="s">
        <v>608</v>
      </c>
      <c r="C476" s="906">
        <v>18799.767666407279</v>
      </c>
      <c r="D476" s="906">
        <v>18799.767666407279</v>
      </c>
      <c r="E476" s="906">
        <v>22559.721199688734</v>
      </c>
      <c r="F476" s="907">
        <v>0</v>
      </c>
      <c r="G476" s="908">
        <v>0</v>
      </c>
      <c r="H476" s="908" t="s">
        <v>608</v>
      </c>
      <c r="I476" s="908">
        <v>0</v>
      </c>
      <c r="J476" s="908">
        <v>170</v>
      </c>
      <c r="K476" s="908">
        <v>359</v>
      </c>
      <c r="L476" s="908">
        <v>359</v>
      </c>
      <c r="M476" s="908">
        <v>2</v>
      </c>
      <c r="N476" s="908">
        <v>0</v>
      </c>
      <c r="O476" s="1260">
        <v>62</v>
      </c>
      <c r="P476" s="1260">
        <v>70</v>
      </c>
      <c r="Q476" s="1261">
        <v>198.66368937058283</v>
      </c>
    </row>
    <row r="477" spans="1:17" ht="12.75" x14ac:dyDescent="0.2">
      <c r="A477" s="876" t="s">
        <v>1593</v>
      </c>
      <c r="B477" s="906" t="s">
        <v>608</v>
      </c>
      <c r="C477" s="906">
        <v>8578.9054144016809</v>
      </c>
      <c r="D477" s="906">
        <v>8578.9054144016809</v>
      </c>
      <c r="E477" s="906">
        <v>10294.686497282015</v>
      </c>
      <c r="F477" s="907">
        <v>0</v>
      </c>
      <c r="G477" s="908">
        <v>0</v>
      </c>
      <c r="H477" s="908" t="s">
        <v>608</v>
      </c>
      <c r="I477" s="908">
        <v>0</v>
      </c>
      <c r="J477" s="908">
        <v>635</v>
      </c>
      <c r="K477" s="908">
        <v>744</v>
      </c>
      <c r="L477" s="908">
        <v>744</v>
      </c>
      <c r="M477" s="908">
        <v>1</v>
      </c>
      <c r="N477" s="908">
        <v>0</v>
      </c>
      <c r="O477" s="1260">
        <v>25</v>
      </c>
      <c r="P477" s="1260">
        <v>41</v>
      </c>
      <c r="Q477" s="1261">
        <v>198.66368937058283</v>
      </c>
    </row>
    <row r="478" spans="1:17" ht="12.75" x14ac:dyDescent="0.2">
      <c r="A478" s="876" t="s">
        <v>1594</v>
      </c>
      <c r="B478" s="906" t="s">
        <v>608</v>
      </c>
      <c r="C478" s="906">
        <v>7052.6554363846344</v>
      </c>
      <c r="D478" s="906">
        <v>7052.6554363846344</v>
      </c>
      <c r="E478" s="906">
        <v>9920.0803337185353</v>
      </c>
      <c r="F478" s="907">
        <v>0</v>
      </c>
      <c r="G478" s="908">
        <v>0</v>
      </c>
      <c r="H478" s="908" t="s">
        <v>608</v>
      </c>
      <c r="I478" s="908">
        <v>3</v>
      </c>
      <c r="J478" s="908">
        <v>1916</v>
      </c>
      <c r="K478" s="908">
        <v>1495</v>
      </c>
      <c r="L478" s="908">
        <v>1495</v>
      </c>
      <c r="M478" s="908">
        <v>2</v>
      </c>
      <c r="N478" s="908">
        <v>0</v>
      </c>
      <c r="O478" s="1260">
        <v>14</v>
      </c>
      <c r="P478" s="1260">
        <v>32</v>
      </c>
      <c r="Q478" s="1261">
        <v>198.66368937058283</v>
      </c>
    </row>
    <row r="479" spans="1:17" ht="12.75" x14ac:dyDescent="0.2">
      <c r="A479" s="876" t="s">
        <v>1595</v>
      </c>
      <c r="B479" s="906" t="s">
        <v>608</v>
      </c>
      <c r="C479" s="906">
        <v>6521.4349615144138</v>
      </c>
      <c r="D479" s="906">
        <v>6521.4349615144138</v>
      </c>
      <c r="E479" s="906">
        <v>9095.3936258434351</v>
      </c>
      <c r="F479" s="907">
        <v>0</v>
      </c>
      <c r="G479" s="908">
        <v>0</v>
      </c>
      <c r="H479" s="908" t="s">
        <v>608</v>
      </c>
      <c r="I479" s="908">
        <v>31</v>
      </c>
      <c r="J479" s="908">
        <v>2450</v>
      </c>
      <c r="K479" s="908">
        <v>911</v>
      </c>
      <c r="L479" s="908">
        <v>911</v>
      </c>
      <c r="M479" s="908">
        <v>2</v>
      </c>
      <c r="N479" s="908">
        <v>0</v>
      </c>
      <c r="O479" s="1260">
        <v>11</v>
      </c>
      <c r="P479" s="1260">
        <v>22</v>
      </c>
      <c r="Q479" s="1261">
        <v>198.66368937058283</v>
      </c>
    </row>
    <row r="480" spans="1:17" ht="12.75" x14ac:dyDescent="0.2">
      <c r="A480" s="876" t="s">
        <v>1596</v>
      </c>
      <c r="B480" s="906" t="s">
        <v>608</v>
      </c>
      <c r="C480" s="906">
        <v>10840.815868484</v>
      </c>
      <c r="D480" s="906">
        <v>10840.815868484</v>
      </c>
      <c r="E480" s="906">
        <v>12658.741365976348</v>
      </c>
      <c r="F480" s="907">
        <v>0</v>
      </c>
      <c r="G480" s="908">
        <v>0</v>
      </c>
      <c r="H480" s="908" t="s">
        <v>608</v>
      </c>
      <c r="I480" s="908">
        <v>1</v>
      </c>
      <c r="J480" s="908">
        <v>324</v>
      </c>
      <c r="K480" s="908">
        <v>580</v>
      </c>
      <c r="L480" s="908">
        <v>580</v>
      </c>
      <c r="M480" s="908">
        <v>2</v>
      </c>
      <c r="N480" s="908">
        <v>0</v>
      </c>
      <c r="O480" s="1260">
        <v>40</v>
      </c>
      <c r="P480" s="1260">
        <v>55</v>
      </c>
      <c r="Q480" s="1261">
        <v>198.66368937058283</v>
      </c>
    </row>
    <row r="481" spans="1:17" ht="12.75" x14ac:dyDescent="0.2">
      <c r="A481" s="876" t="s">
        <v>1597</v>
      </c>
      <c r="B481" s="906" t="s">
        <v>608</v>
      </c>
      <c r="C481" s="906">
        <v>8883.8952749139899</v>
      </c>
      <c r="D481" s="906">
        <v>8883.8952749139899</v>
      </c>
      <c r="E481" s="906">
        <v>11981.928404586039</v>
      </c>
      <c r="F481" s="907">
        <v>0</v>
      </c>
      <c r="G481" s="908">
        <v>0</v>
      </c>
      <c r="H481" s="908" t="s">
        <v>608</v>
      </c>
      <c r="I481" s="908">
        <v>0</v>
      </c>
      <c r="J481" s="908">
        <v>468</v>
      </c>
      <c r="K481" s="908">
        <v>547</v>
      </c>
      <c r="L481" s="908">
        <v>547</v>
      </c>
      <c r="M481" s="908">
        <v>1</v>
      </c>
      <c r="N481" s="908">
        <v>0</v>
      </c>
      <c r="O481" s="1260">
        <v>20</v>
      </c>
      <c r="P481" s="1260">
        <v>35</v>
      </c>
      <c r="Q481" s="1261">
        <v>198.66368937058283</v>
      </c>
    </row>
    <row r="482" spans="1:17" ht="12.75" x14ac:dyDescent="0.2">
      <c r="A482" s="876" t="s">
        <v>1598</v>
      </c>
      <c r="B482" s="906" t="s">
        <v>608</v>
      </c>
      <c r="C482" s="906">
        <v>7784.4491272249852</v>
      </c>
      <c r="D482" s="906">
        <v>7784.4491272249852</v>
      </c>
      <c r="E482" s="906">
        <v>10460.676555261676</v>
      </c>
      <c r="F482" s="907">
        <v>0</v>
      </c>
      <c r="G482" s="908">
        <v>0</v>
      </c>
      <c r="H482" s="908" t="s">
        <v>608</v>
      </c>
      <c r="I482" s="908">
        <v>0</v>
      </c>
      <c r="J482" s="908">
        <v>1153</v>
      </c>
      <c r="K482" s="908">
        <v>920</v>
      </c>
      <c r="L482" s="908">
        <v>920</v>
      </c>
      <c r="M482" s="908">
        <v>3</v>
      </c>
      <c r="N482" s="908">
        <v>0</v>
      </c>
      <c r="O482" s="1260">
        <v>14</v>
      </c>
      <c r="P482" s="1260">
        <v>28</v>
      </c>
      <c r="Q482" s="1261">
        <v>198.66368937058283</v>
      </c>
    </row>
    <row r="483" spans="1:17" ht="12.75" x14ac:dyDescent="0.2">
      <c r="A483" s="876" t="s">
        <v>1599</v>
      </c>
      <c r="B483" s="906" t="s">
        <v>608</v>
      </c>
      <c r="C483" s="906">
        <v>6770.6089276298408</v>
      </c>
      <c r="D483" s="906">
        <v>6770.6089276298408</v>
      </c>
      <c r="E483" s="906">
        <v>9019.6163203267552</v>
      </c>
      <c r="F483" s="907">
        <v>0</v>
      </c>
      <c r="G483" s="908">
        <v>0</v>
      </c>
      <c r="H483" s="908" t="s">
        <v>608</v>
      </c>
      <c r="I483" s="908">
        <v>0</v>
      </c>
      <c r="J483" s="908">
        <v>1426</v>
      </c>
      <c r="K483" s="908">
        <v>590</v>
      </c>
      <c r="L483" s="908">
        <v>590</v>
      </c>
      <c r="M483" s="908">
        <v>1</v>
      </c>
      <c r="N483" s="908">
        <v>0</v>
      </c>
      <c r="O483" s="1260">
        <v>11</v>
      </c>
      <c r="P483" s="1260">
        <v>20</v>
      </c>
      <c r="Q483" s="1261">
        <v>198.66368937058283</v>
      </c>
    </row>
    <row r="484" spans="1:17" ht="12.75" x14ac:dyDescent="0.2">
      <c r="A484" s="876" t="s">
        <v>1600</v>
      </c>
      <c r="B484" s="906" t="s">
        <v>608</v>
      </c>
      <c r="C484" s="906">
        <v>14678.173024186981</v>
      </c>
      <c r="D484" s="906">
        <v>14678.173024186981</v>
      </c>
      <c r="E484" s="906">
        <v>17708.45593194765</v>
      </c>
      <c r="F484" s="907">
        <v>0</v>
      </c>
      <c r="G484" s="908">
        <v>0</v>
      </c>
      <c r="H484" s="908" t="s">
        <v>608</v>
      </c>
      <c r="I484" s="908">
        <v>0</v>
      </c>
      <c r="J484" s="908">
        <v>262</v>
      </c>
      <c r="K484" s="908">
        <v>183</v>
      </c>
      <c r="L484" s="908">
        <v>183</v>
      </c>
      <c r="M484" s="908">
        <v>1</v>
      </c>
      <c r="N484" s="908">
        <v>0</v>
      </c>
      <c r="O484" s="1260">
        <v>37</v>
      </c>
      <c r="P484" s="1260">
        <v>70</v>
      </c>
      <c r="Q484" s="1261">
        <v>198.66368937058283</v>
      </c>
    </row>
    <row r="485" spans="1:17" ht="12.75" x14ac:dyDescent="0.2">
      <c r="A485" s="876" t="s">
        <v>1601</v>
      </c>
      <c r="B485" s="906" t="s">
        <v>608</v>
      </c>
      <c r="C485" s="906">
        <v>10585.980672348975</v>
      </c>
      <c r="D485" s="906">
        <v>10585.980672348975</v>
      </c>
      <c r="E485" s="906">
        <v>14741.228337482102</v>
      </c>
      <c r="F485" s="907">
        <v>0</v>
      </c>
      <c r="G485" s="908">
        <v>0</v>
      </c>
      <c r="H485" s="908" t="s">
        <v>608</v>
      </c>
      <c r="I485" s="908">
        <v>1</v>
      </c>
      <c r="J485" s="908">
        <v>354</v>
      </c>
      <c r="K485" s="908">
        <v>136</v>
      </c>
      <c r="L485" s="908">
        <v>136</v>
      </c>
      <c r="M485" s="908">
        <v>0</v>
      </c>
      <c r="N485" s="908">
        <v>0</v>
      </c>
      <c r="O485" s="1260">
        <v>21</v>
      </c>
      <c r="P485" s="1260">
        <v>52</v>
      </c>
      <c r="Q485" s="1261">
        <v>198.66368937058283</v>
      </c>
    </row>
    <row r="486" spans="1:17" ht="12.75" x14ac:dyDescent="0.2">
      <c r="A486" s="876" t="s">
        <v>1602</v>
      </c>
      <c r="B486" s="906" t="s">
        <v>608</v>
      </c>
      <c r="C486" s="906">
        <v>9721.7525660355877</v>
      </c>
      <c r="D486" s="906">
        <v>9721.7525660355877</v>
      </c>
      <c r="E486" s="906">
        <v>11996.934028800393</v>
      </c>
      <c r="F486" s="907">
        <v>0</v>
      </c>
      <c r="G486" s="908">
        <v>0</v>
      </c>
      <c r="H486" s="908" t="s">
        <v>608</v>
      </c>
      <c r="I486" s="908">
        <v>5</v>
      </c>
      <c r="J486" s="908">
        <v>779</v>
      </c>
      <c r="K486" s="908">
        <v>207</v>
      </c>
      <c r="L486" s="908">
        <v>207</v>
      </c>
      <c r="M486" s="908">
        <v>0</v>
      </c>
      <c r="N486" s="908">
        <v>0</v>
      </c>
      <c r="O486" s="1260">
        <v>17</v>
      </c>
      <c r="P486" s="1260">
        <v>42</v>
      </c>
      <c r="Q486" s="1261">
        <v>198.66368937058283</v>
      </c>
    </row>
    <row r="487" spans="1:17" ht="12.75" x14ac:dyDescent="0.2">
      <c r="A487" s="876" t="s">
        <v>1603</v>
      </c>
      <c r="B487" s="906" t="s">
        <v>608</v>
      </c>
      <c r="C487" s="906">
        <v>8975.6197593817724</v>
      </c>
      <c r="D487" s="906">
        <v>8975.6197593817724</v>
      </c>
      <c r="E487" s="906">
        <v>10373.973148577496</v>
      </c>
      <c r="F487" s="907">
        <v>0</v>
      </c>
      <c r="G487" s="908">
        <v>0</v>
      </c>
      <c r="H487" s="908" t="s">
        <v>608</v>
      </c>
      <c r="I487" s="908">
        <v>34</v>
      </c>
      <c r="J487" s="908">
        <v>1101</v>
      </c>
      <c r="K487" s="908">
        <v>149</v>
      </c>
      <c r="L487" s="908">
        <v>149</v>
      </c>
      <c r="M487" s="908">
        <v>3</v>
      </c>
      <c r="N487" s="908">
        <v>0</v>
      </c>
      <c r="O487" s="1260">
        <v>14</v>
      </c>
      <c r="P487" s="1260">
        <v>31</v>
      </c>
      <c r="Q487" s="1261">
        <v>198.66368937058283</v>
      </c>
    </row>
    <row r="488" spans="1:17" ht="12.75" x14ac:dyDescent="0.2">
      <c r="A488" s="876" t="s">
        <v>1604</v>
      </c>
      <c r="B488" s="906" t="s">
        <v>608</v>
      </c>
      <c r="C488" s="906">
        <v>11737.296349670529</v>
      </c>
      <c r="D488" s="906">
        <v>11737.296349670529</v>
      </c>
      <c r="E488" s="906">
        <v>15837.682952632027</v>
      </c>
      <c r="F488" s="907">
        <v>0</v>
      </c>
      <c r="G488" s="908">
        <v>0</v>
      </c>
      <c r="H488" s="908" t="s">
        <v>608</v>
      </c>
      <c r="I488" s="908">
        <v>0</v>
      </c>
      <c r="J488" s="908">
        <v>786</v>
      </c>
      <c r="K488" s="908">
        <v>382</v>
      </c>
      <c r="L488" s="908">
        <v>382</v>
      </c>
      <c r="M488" s="908">
        <v>2</v>
      </c>
      <c r="N488" s="908">
        <v>0</v>
      </c>
      <c r="O488" s="1260">
        <v>33</v>
      </c>
      <c r="P488" s="1260">
        <v>66</v>
      </c>
      <c r="Q488" s="1261">
        <v>198.66368937058283</v>
      </c>
    </row>
    <row r="489" spans="1:17" ht="12.75" x14ac:dyDescent="0.2">
      <c r="A489" s="876" t="s">
        <v>1605</v>
      </c>
      <c r="B489" s="906" t="s">
        <v>608</v>
      </c>
      <c r="C489" s="906">
        <v>9398.2566718818071</v>
      </c>
      <c r="D489" s="906">
        <v>9398.2566718818071</v>
      </c>
      <c r="E489" s="906">
        <v>11422.70560170072</v>
      </c>
      <c r="F489" s="907">
        <v>0</v>
      </c>
      <c r="G489" s="908">
        <v>0</v>
      </c>
      <c r="H489" s="908" t="s">
        <v>608</v>
      </c>
      <c r="I489" s="908">
        <v>0</v>
      </c>
      <c r="J489" s="908">
        <v>968</v>
      </c>
      <c r="K489" s="908">
        <v>169</v>
      </c>
      <c r="L489" s="908">
        <v>169</v>
      </c>
      <c r="M489" s="908">
        <v>0</v>
      </c>
      <c r="N489" s="908">
        <v>0</v>
      </c>
      <c r="O489" s="1260">
        <v>17</v>
      </c>
      <c r="P489" s="1260">
        <v>40</v>
      </c>
      <c r="Q489" s="1261">
        <v>198.66368937058283</v>
      </c>
    </row>
    <row r="490" spans="1:17" ht="12.75" x14ac:dyDescent="0.2">
      <c r="A490" s="876" t="s">
        <v>1606</v>
      </c>
      <c r="B490" s="906" t="s">
        <v>608</v>
      </c>
      <c r="C490" s="906">
        <v>8285.187470198558</v>
      </c>
      <c r="D490" s="906">
        <v>8285.187470198558</v>
      </c>
      <c r="E490" s="906">
        <v>9575.9752140715336</v>
      </c>
      <c r="F490" s="907">
        <v>0</v>
      </c>
      <c r="G490" s="908">
        <v>0</v>
      </c>
      <c r="H490" s="908" t="s">
        <v>608</v>
      </c>
      <c r="I490" s="908">
        <v>0</v>
      </c>
      <c r="J490" s="908">
        <v>1050</v>
      </c>
      <c r="K490" s="908">
        <v>106</v>
      </c>
      <c r="L490" s="908">
        <v>106</v>
      </c>
      <c r="M490" s="908">
        <v>0</v>
      </c>
      <c r="N490" s="908">
        <v>0</v>
      </c>
      <c r="O490" s="1260">
        <v>14</v>
      </c>
      <c r="P490" s="1260">
        <v>23</v>
      </c>
      <c r="Q490" s="1261">
        <v>198.66368937058283</v>
      </c>
    </row>
    <row r="491" spans="1:17" ht="12.75" x14ac:dyDescent="0.2">
      <c r="A491" s="876" t="s">
        <v>1607</v>
      </c>
      <c r="B491" s="906" t="s">
        <v>608</v>
      </c>
      <c r="C491" s="906">
        <v>11587.359474133676</v>
      </c>
      <c r="D491" s="906">
        <v>11587.359474133676</v>
      </c>
      <c r="E491" s="906">
        <v>11587.359474133676</v>
      </c>
      <c r="F491" s="907">
        <v>0</v>
      </c>
      <c r="G491" s="908">
        <v>0</v>
      </c>
      <c r="H491" s="908" t="s">
        <v>608</v>
      </c>
      <c r="I491" s="908">
        <v>0</v>
      </c>
      <c r="J491" s="908">
        <v>126</v>
      </c>
      <c r="K491" s="908">
        <v>428</v>
      </c>
      <c r="L491" s="908">
        <v>428</v>
      </c>
      <c r="M491" s="908">
        <v>11</v>
      </c>
      <c r="N491" s="908">
        <v>0</v>
      </c>
      <c r="O491" s="1260">
        <v>61</v>
      </c>
      <c r="P491" s="1260">
        <v>61</v>
      </c>
      <c r="Q491" s="1261">
        <v>198.66368937058283</v>
      </c>
    </row>
    <row r="492" spans="1:17" ht="12.75" x14ac:dyDescent="0.2">
      <c r="A492" s="876" t="s">
        <v>1608</v>
      </c>
      <c r="B492" s="906" t="s">
        <v>608</v>
      </c>
      <c r="C492" s="906">
        <v>8068.190925451031</v>
      </c>
      <c r="D492" s="906">
        <v>8068.190925451031</v>
      </c>
      <c r="E492" s="906">
        <v>8068.190925451031</v>
      </c>
      <c r="F492" s="907">
        <v>0</v>
      </c>
      <c r="G492" s="908">
        <v>0</v>
      </c>
      <c r="H492" s="908" t="s">
        <v>608</v>
      </c>
      <c r="I492" s="908">
        <v>1</v>
      </c>
      <c r="J492" s="908">
        <v>324</v>
      </c>
      <c r="K492" s="908">
        <v>571</v>
      </c>
      <c r="L492" s="908">
        <v>571</v>
      </c>
      <c r="M492" s="908">
        <v>34</v>
      </c>
      <c r="N492" s="908">
        <v>0</v>
      </c>
      <c r="O492" s="1260">
        <v>32</v>
      </c>
      <c r="P492" s="1260">
        <v>32</v>
      </c>
      <c r="Q492" s="1261">
        <v>198.66368937058283</v>
      </c>
    </row>
    <row r="493" spans="1:17" ht="12.75" x14ac:dyDescent="0.2">
      <c r="A493" s="876" t="s">
        <v>1609</v>
      </c>
      <c r="B493" s="906" t="s">
        <v>608</v>
      </c>
      <c r="C493" s="906">
        <v>6306.7186609845494</v>
      </c>
      <c r="D493" s="906">
        <v>6306.7186609845494</v>
      </c>
      <c r="E493" s="906">
        <v>6306.7186609845494</v>
      </c>
      <c r="F493" s="907">
        <v>0</v>
      </c>
      <c r="G493" s="908">
        <v>0</v>
      </c>
      <c r="H493" s="908" t="s">
        <v>608</v>
      </c>
      <c r="I493" s="908">
        <v>18</v>
      </c>
      <c r="J493" s="908">
        <v>699</v>
      </c>
      <c r="K493" s="908">
        <v>710</v>
      </c>
      <c r="L493" s="908">
        <v>710</v>
      </c>
      <c r="M493" s="908">
        <v>51</v>
      </c>
      <c r="N493" s="908">
        <v>0</v>
      </c>
      <c r="O493" s="1260">
        <v>19</v>
      </c>
      <c r="P493" s="1260">
        <v>19</v>
      </c>
      <c r="Q493" s="1261">
        <v>198.66368937058283</v>
      </c>
    </row>
    <row r="494" spans="1:17" ht="12.75" x14ac:dyDescent="0.2">
      <c r="A494" s="876" t="s">
        <v>1064</v>
      </c>
      <c r="B494" s="906" t="s">
        <v>608</v>
      </c>
      <c r="C494" s="906">
        <v>12924.801937394466</v>
      </c>
      <c r="D494" s="906">
        <v>12924.801937394466</v>
      </c>
      <c r="E494" s="906">
        <v>13700.490027556583</v>
      </c>
      <c r="F494" s="907">
        <v>0</v>
      </c>
      <c r="G494" s="908">
        <v>0</v>
      </c>
      <c r="H494" s="908" t="s">
        <v>608</v>
      </c>
      <c r="I494" s="908">
        <v>0</v>
      </c>
      <c r="J494" s="908">
        <v>441</v>
      </c>
      <c r="K494" s="908">
        <v>226</v>
      </c>
      <c r="L494" s="908">
        <v>226</v>
      </c>
      <c r="M494" s="908">
        <v>4</v>
      </c>
      <c r="N494" s="908">
        <v>0</v>
      </c>
      <c r="O494" s="1260">
        <v>28</v>
      </c>
      <c r="P494" s="1260">
        <v>53</v>
      </c>
      <c r="Q494" s="1261">
        <v>198.66368937058283</v>
      </c>
    </row>
    <row r="495" spans="1:17" ht="12.75" x14ac:dyDescent="0.2">
      <c r="A495" s="876" t="s">
        <v>1610</v>
      </c>
      <c r="B495" s="906" t="s">
        <v>608</v>
      </c>
      <c r="C495" s="906">
        <v>4223.5210910832775</v>
      </c>
      <c r="D495" s="906">
        <v>4223.5210910832775</v>
      </c>
      <c r="E495" s="906">
        <v>7220.2389836910488</v>
      </c>
      <c r="F495" s="907">
        <v>0</v>
      </c>
      <c r="G495" s="908">
        <v>0</v>
      </c>
      <c r="H495" s="908" t="s">
        <v>608</v>
      </c>
      <c r="I495" s="908">
        <v>49</v>
      </c>
      <c r="J495" s="908">
        <v>348</v>
      </c>
      <c r="K495" s="908">
        <v>220</v>
      </c>
      <c r="L495" s="908">
        <v>220</v>
      </c>
      <c r="M495" s="908">
        <v>3</v>
      </c>
      <c r="N495" s="908">
        <v>0</v>
      </c>
      <c r="O495" s="1260">
        <v>6</v>
      </c>
      <c r="P495" s="1260">
        <v>35</v>
      </c>
      <c r="Q495" s="1261">
        <v>198.66368937058283</v>
      </c>
    </row>
    <row r="496" spans="1:17" ht="12.75" x14ac:dyDescent="0.2">
      <c r="A496" s="876" t="s">
        <v>1611</v>
      </c>
      <c r="B496" s="906" t="s">
        <v>608</v>
      </c>
      <c r="C496" s="906">
        <v>3196.1193654810572</v>
      </c>
      <c r="D496" s="906">
        <v>3196.1193654810572</v>
      </c>
      <c r="E496" s="906">
        <v>4711.3207792556823</v>
      </c>
      <c r="F496" s="907">
        <v>0</v>
      </c>
      <c r="G496" s="908">
        <v>0</v>
      </c>
      <c r="H496" s="908" t="s">
        <v>608</v>
      </c>
      <c r="I496" s="908">
        <v>286</v>
      </c>
      <c r="J496" s="908">
        <v>1948</v>
      </c>
      <c r="K496" s="908">
        <v>252</v>
      </c>
      <c r="L496" s="908">
        <v>252</v>
      </c>
      <c r="M496" s="908">
        <v>16</v>
      </c>
      <c r="N496" s="908">
        <v>0</v>
      </c>
      <c r="O496" s="1260">
        <v>5</v>
      </c>
      <c r="P496" s="1260">
        <v>18</v>
      </c>
      <c r="Q496" s="1261">
        <v>198.66368937058283</v>
      </c>
    </row>
    <row r="497" spans="1:17" ht="12.75" x14ac:dyDescent="0.2">
      <c r="A497" s="876" t="s">
        <v>1612</v>
      </c>
      <c r="B497" s="906" t="s">
        <v>608</v>
      </c>
      <c r="C497" s="906">
        <v>2573.2664237054705</v>
      </c>
      <c r="D497" s="906">
        <v>2573.2664237054705</v>
      </c>
      <c r="E497" s="906">
        <v>3677.4096278141183</v>
      </c>
      <c r="F497" s="907">
        <v>0</v>
      </c>
      <c r="G497" s="908">
        <v>0</v>
      </c>
      <c r="H497" s="908" t="s">
        <v>608</v>
      </c>
      <c r="I497" s="908">
        <v>886</v>
      </c>
      <c r="J497" s="908">
        <v>5190</v>
      </c>
      <c r="K497" s="908">
        <v>209</v>
      </c>
      <c r="L497" s="908">
        <v>209</v>
      </c>
      <c r="M497" s="908">
        <v>21</v>
      </c>
      <c r="N497" s="908">
        <v>0</v>
      </c>
      <c r="O497" s="1260">
        <v>5</v>
      </c>
      <c r="P497" s="1260">
        <v>12</v>
      </c>
      <c r="Q497" s="1261">
        <v>198.66368937058283</v>
      </c>
    </row>
    <row r="498" spans="1:17" ht="12.75" x14ac:dyDescent="0.2">
      <c r="A498" s="876" t="s">
        <v>1613</v>
      </c>
      <c r="B498" s="906" t="s">
        <v>608</v>
      </c>
      <c r="C498" s="906">
        <v>7695.5233219856218</v>
      </c>
      <c r="D498" s="906">
        <v>7695.5233219856218</v>
      </c>
      <c r="E498" s="906">
        <v>8647.8795589159872</v>
      </c>
      <c r="F498" s="907">
        <v>0</v>
      </c>
      <c r="G498" s="908">
        <v>0</v>
      </c>
      <c r="H498" s="908" t="s">
        <v>608</v>
      </c>
      <c r="I498" s="908">
        <v>4</v>
      </c>
      <c r="J498" s="908">
        <v>28</v>
      </c>
      <c r="K498" s="908">
        <v>1397</v>
      </c>
      <c r="L498" s="908">
        <v>1397</v>
      </c>
      <c r="M498" s="908">
        <v>45</v>
      </c>
      <c r="N498" s="908">
        <v>0</v>
      </c>
      <c r="O498" s="1260">
        <v>18</v>
      </c>
      <c r="P498" s="1260">
        <v>39</v>
      </c>
      <c r="Q498" s="1261">
        <v>198.66368937058283</v>
      </c>
    </row>
    <row r="499" spans="1:17" ht="12.75" x14ac:dyDescent="0.2">
      <c r="A499" s="876" t="s">
        <v>1614</v>
      </c>
      <c r="B499" s="906" t="s">
        <v>608</v>
      </c>
      <c r="C499" s="906">
        <v>3721.7036991230839</v>
      </c>
      <c r="D499" s="906">
        <v>3721.7036991230839</v>
      </c>
      <c r="E499" s="906">
        <v>5427.2205003886256</v>
      </c>
      <c r="F499" s="907">
        <v>0</v>
      </c>
      <c r="G499" s="908">
        <v>0</v>
      </c>
      <c r="H499" s="908" t="s">
        <v>608</v>
      </c>
      <c r="I499" s="908">
        <v>34</v>
      </c>
      <c r="J499" s="908">
        <v>184</v>
      </c>
      <c r="K499" s="908">
        <v>3353</v>
      </c>
      <c r="L499" s="908">
        <v>3353</v>
      </c>
      <c r="M499" s="908">
        <v>196</v>
      </c>
      <c r="N499" s="908">
        <v>0</v>
      </c>
      <c r="O499" s="1260">
        <v>7</v>
      </c>
      <c r="P499" s="1260">
        <v>18</v>
      </c>
      <c r="Q499" s="1261">
        <v>198.66368937058283</v>
      </c>
    </row>
    <row r="500" spans="1:17" s="909" customFormat="1" ht="12.75" x14ac:dyDescent="0.2">
      <c r="A500" s="876" t="s">
        <v>1615</v>
      </c>
      <c r="B500" s="906" t="s">
        <v>608</v>
      </c>
      <c r="C500" s="906">
        <v>2340.5685401404016</v>
      </c>
      <c r="D500" s="906">
        <v>2340.5685401404016</v>
      </c>
      <c r="E500" s="906">
        <v>3754.0026063044079</v>
      </c>
      <c r="F500" s="907">
        <v>0</v>
      </c>
      <c r="G500" s="908">
        <v>0</v>
      </c>
      <c r="H500" s="908" t="s">
        <v>608</v>
      </c>
      <c r="I500" s="908">
        <v>1087</v>
      </c>
      <c r="J500" s="908">
        <v>2287</v>
      </c>
      <c r="K500" s="908">
        <v>16493</v>
      </c>
      <c r="L500" s="908">
        <v>16493</v>
      </c>
      <c r="M500" s="908">
        <v>1445</v>
      </c>
      <c r="N500" s="908">
        <v>0</v>
      </c>
      <c r="O500" s="1260">
        <v>5</v>
      </c>
      <c r="P500" s="1260">
        <v>7</v>
      </c>
      <c r="Q500" s="1261">
        <v>198.66368937058283</v>
      </c>
    </row>
    <row r="501" spans="1:17" ht="12.75" x14ac:dyDescent="0.2">
      <c r="A501" s="876" t="s">
        <v>1616</v>
      </c>
      <c r="B501" s="906" t="s">
        <v>608</v>
      </c>
      <c r="C501" s="906">
        <v>2069.7877372251496</v>
      </c>
      <c r="D501" s="906">
        <v>2069.7877372251496</v>
      </c>
      <c r="E501" s="906">
        <v>3144.4171878798506</v>
      </c>
      <c r="F501" s="907">
        <v>0</v>
      </c>
      <c r="G501" s="908">
        <v>0</v>
      </c>
      <c r="H501" s="908" t="s">
        <v>608</v>
      </c>
      <c r="I501" s="908">
        <v>4964</v>
      </c>
      <c r="J501" s="908">
        <v>7260</v>
      </c>
      <c r="K501" s="908">
        <v>17101</v>
      </c>
      <c r="L501" s="908">
        <v>17101</v>
      </c>
      <c r="M501" s="908">
        <v>2014</v>
      </c>
      <c r="N501" s="908">
        <v>0</v>
      </c>
      <c r="O501" s="1260">
        <v>5</v>
      </c>
      <c r="P501" s="1260">
        <v>5</v>
      </c>
      <c r="Q501" s="1261">
        <v>198.66368937058283</v>
      </c>
    </row>
    <row r="502" spans="1:17" ht="12.75" x14ac:dyDescent="0.2">
      <c r="A502" s="876" t="s">
        <v>1617</v>
      </c>
      <c r="B502" s="906" t="s">
        <v>608</v>
      </c>
      <c r="C502" s="906">
        <v>4609.6326724268356</v>
      </c>
      <c r="D502" s="906">
        <v>4609.6326724268356</v>
      </c>
      <c r="E502" s="906">
        <v>6593.9278079855831</v>
      </c>
      <c r="F502" s="907">
        <v>0</v>
      </c>
      <c r="G502" s="908">
        <v>0</v>
      </c>
      <c r="H502" s="908" t="s">
        <v>608</v>
      </c>
      <c r="I502" s="908">
        <v>13</v>
      </c>
      <c r="J502" s="908">
        <v>32</v>
      </c>
      <c r="K502" s="908">
        <v>298</v>
      </c>
      <c r="L502" s="908">
        <v>298</v>
      </c>
      <c r="M502" s="908">
        <v>15</v>
      </c>
      <c r="N502" s="908">
        <v>0</v>
      </c>
      <c r="O502" s="1260">
        <v>14</v>
      </c>
      <c r="P502" s="1260">
        <v>34</v>
      </c>
      <c r="Q502" s="1261">
        <v>198.66368937058283</v>
      </c>
    </row>
    <row r="503" spans="1:17" ht="12.75" x14ac:dyDescent="0.2">
      <c r="A503" s="876" t="s">
        <v>1618</v>
      </c>
      <c r="B503" s="906" t="s">
        <v>608</v>
      </c>
      <c r="C503" s="906">
        <v>1476.8608838302223</v>
      </c>
      <c r="D503" s="906">
        <v>1476.8608838302223</v>
      </c>
      <c r="E503" s="906">
        <v>3843.4897291995921</v>
      </c>
      <c r="F503" s="907">
        <v>0</v>
      </c>
      <c r="G503" s="908">
        <v>0</v>
      </c>
      <c r="H503" s="908" t="s">
        <v>608</v>
      </c>
      <c r="I503" s="908">
        <v>125</v>
      </c>
      <c r="J503" s="908">
        <v>113</v>
      </c>
      <c r="K503" s="908">
        <v>404</v>
      </c>
      <c r="L503" s="908">
        <v>404</v>
      </c>
      <c r="M503" s="908">
        <v>20</v>
      </c>
      <c r="N503" s="908">
        <v>0</v>
      </c>
      <c r="O503" s="1260">
        <v>5</v>
      </c>
      <c r="P503" s="1260">
        <v>21</v>
      </c>
      <c r="Q503" s="1261">
        <v>198.66368937058283</v>
      </c>
    </row>
    <row r="504" spans="1:17" ht="12.75" x14ac:dyDescent="0.2">
      <c r="A504" s="876" t="s">
        <v>1619</v>
      </c>
      <c r="B504" s="906" t="s">
        <v>608</v>
      </c>
      <c r="C504" s="906">
        <v>1249.9938407245909</v>
      </c>
      <c r="D504" s="906">
        <v>1249.9938407245909</v>
      </c>
      <c r="E504" s="906">
        <v>2572.1126996653679</v>
      </c>
      <c r="F504" s="907">
        <v>0</v>
      </c>
      <c r="G504" s="908">
        <v>0</v>
      </c>
      <c r="H504" s="908" t="s">
        <v>608</v>
      </c>
      <c r="I504" s="908">
        <v>1072</v>
      </c>
      <c r="J504" s="908">
        <v>705</v>
      </c>
      <c r="K504" s="908">
        <v>1136</v>
      </c>
      <c r="L504" s="908">
        <v>1136</v>
      </c>
      <c r="M504" s="908">
        <v>134</v>
      </c>
      <c r="N504" s="908">
        <v>0</v>
      </c>
      <c r="O504" s="1260">
        <v>5</v>
      </c>
      <c r="P504" s="1260">
        <v>14</v>
      </c>
      <c r="Q504" s="1261">
        <v>198.66368937058283</v>
      </c>
    </row>
    <row r="505" spans="1:17" ht="12.75" x14ac:dyDescent="0.2">
      <c r="A505" s="876" t="s">
        <v>1620</v>
      </c>
      <c r="B505" s="906" t="s">
        <v>608</v>
      </c>
      <c r="C505" s="906">
        <v>1143.1120481928956</v>
      </c>
      <c r="D505" s="906">
        <v>1143.1120481928956</v>
      </c>
      <c r="E505" s="906">
        <v>2005.0518128946828</v>
      </c>
      <c r="F505" s="907">
        <v>0</v>
      </c>
      <c r="G505" s="908">
        <v>0</v>
      </c>
      <c r="H505" s="908" t="s">
        <v>608</v>
      </c>
      <c r="I505" s="908">
        <v>1944</v>
      </c>
      <c r="J505" s="908">
        <v>897</v>
      </c>
      <c r="K505" s="908">
        <v>521</v>
      </c>
      <c r="L505" s="908">
        <v>521</v>
      </c>
      <c r="M505" s="908">
        <v>84</v>
      </c>
      <c r="N505" s="908">
        <v>0</v>
      </c>
      <c r="O505" s="1260">
        <v>5</v>
      </c>
      <c r="P505" s="1260">
        <v>9</v>
      </c>
      <c r="Q505" s="1261">
        <v>198.66368937058283</v>
      </c>
    </row>
    <row r="506" spans="1:17" ht="12.75" x14ac:dyDescent="0.2">
      <c r="A506" s="876" t="s">
        <v>1621</v>
      </c>
      <c r="B506" s="906" t="s">
        <v>608</v>
      </c>
      <c r="C506" s="906">
        <v>8193.2944098405678</v>
      </c>
      <c r="D506" s="906">
        <v>8193.2944098405678</v>
      </c>
      <c r="E506" s="906">
        <v>8193.2944098405678</v>
      </c>
      <c r="F506" s="907">
        <v>0</v>
      </c>
      <c r="G506" s="908">
        <v>0</v>
      </c>
      <c r="H506" s="908" t="s">
        <v>608</v>
      </c>
      <c r="I506" s="908">
        <v>2</v>
      </c>
      <c r="J506" s="908">
        <v>59</v>
      </c>
      <c r="K506" s="908">
        <v>1475</v>
      </c>
      <c r="L506" s="908">
        <v>1475</v>
      </c>
      <c r="M506" s="908">
        <v>17</v>
      </c>
      <c r="N506" s="908">
        <v>0</v>
      </c>
      <c r="O506" s="1260">
        <v>57</v>
      </c>
      <c r="P506" s="1260">
        <v>57</v>
      </c>
      <c r="Q506" s="1261">
        <v>198.66368937058283</v>
      </c>
    </row>
    <row r="507" spans="1:17" ht="12.75" x14ac:dyDescent="0.2">
      <c r="A507" s="876" t="s">
        <v>1622</v>
      </c>
      <c r="B507" s="906" t="s">
        <v>608</v>
      </c>
      <c r="C507" s="906">
        <v>3893.1269953843471</v>
      </c>
      <c r="D507" s="906">
        <v>3893.1269953843471</v>
      </c>
      <c r="E507" s="906">
        <v>5727.6461436512327</v>
      </c>
      <c r="F507" s="907">
        <v>0</v>
      </c>
      <c r="G507" s="908">
        <v>0</v>
      </c>
      <c r="H507" s="908" t="s">
        <v>608</v>
      </c>
      <c r="I507" s="908">
        <v>59</v>
      </c>
      <c r="J507" s="908">
        <v>106</v>
      </c>
      <c r="K507" s="908">
        <v>1828</v>
      </c>
      <c r="L507" s="908">
        <v>1828</v>
      </c>
      <c r="M507" s="908">
        <v>39</v>
      </c>
      <c r="N507" s="908">
        <v>0</v>
      </c>
      <c r="O507" s="1260">
        <v>28</v>
      </c>
      <c r="P507" s="1260">
        <v>37</v>
      </c>
      <c r="Q507" s="1261">
        <v>198.66368937058283</v>
      </c>
    </row>
    <row r="508" spans="1:17" ht="12.75" x14ac:dyDescent="0.2">
      <c r="A508" s="876" t="s">
        <v>1623</v>
      </c>
      <c r="B508" s="906" t="s">
        <v>608</v>
      </c>
      <c r="C508" s="906">
        <v>1492.4204121302912</v>
      </c>
      <c r="D508" s="906">
        <v>1492.4204121302912</v>
      </c>
      <c r="E508" s="906">
        <v>4396.9278504333288</v>
      </c>
      <c r="F508" s="907">
        <v>0</v>
      </c>
      <c r="G508" s="908">
        <v>0</v>
      </c>
      <c r="H508" s="908" t="s">
        <v>608</v>
      </c>
      <c r="I508" s="908">
        <v>766</v>
      </c>
      <c r="J508" s="908">
        <v>443</v>
      </c>
      <c r="K508" s="908">
        <v>4366</v>
      </c>
      <c r="L508" s="908">
        <v>4366</v>
      </c>
      <c r="M508" s="908">
        <v>167</v>
      </c>
      <c r="N508" s="908">
        <v>0</v>
      </c>
      <c r="O508" s="1260">
        <v>5</v>
      </c>
      <c r="P508" s="1260">
        <v>27</v>
      </c>
      <c r="Q508" s="1261">
        <v>198.66368937058283</v>
      </c>
    </row>
    <row r="509" spans="1:17" ht="12.75" x14ac:dyDescent="0.2">
      <c r="A509" s="876" t="s">
        <v>1624</v>
      </c>
      <c r="B509" s="906" t="s">
        <v>608</v>
      </c>
      <c r="C509" s="906">
        <v>1014.0724094331255</v>
      </c>
      <c r="D509" s="906">
        <v>1014.0724094331255</v>
      </c>
      <c r="E509" s="906">
        <v>3141.7552980313667</v>
      </c>
      <c r="F509" s="907">
        <v>0</v>
      </c>
      <c r="G509" s="908">
        <v>0</v>
      </c>
      <c r="H509" s="908" t="s">
        <v>608</v>
      </c>
      <c r="I509" s="908">
        <v>7434</v>
      </c>
      <c r="J509" s="908">
        <v>2005</v>
      </c>
      <c r="K509" s="908">
        <v>11404</v>
      </c>
      <c r="L509" s="908">
        <v>11404</v>
      </c>
      <c r="M509" s="908">
        <v>852</v>
      </c>
      <c r="N509" s="908">
        <v>0</v>
      </c>
      <c r="O509" s="1260">
        <v>5</v>
      </c>
      <c r="P509" s="1260">
        <v>18</v>
      </c>
      <c r="Q509" s="1261">
        <v>198.66368937058283</v>
      </c>
    </row>
    <row r="510" spans="1:17" ht="12.75" x14ac:dyDescent="0.2">
      <c r="A510" s="876" t="s">
        <v>1625</v>
      </c>
      <c r="B510" s="906" t="s">
        <v>608</v>
      </c>
      <c r="C510" s="906">
        <v>881.07951404399489</v>
      </c>
      <c r="D510" s="906">
        <v>881.07951404399489</v>
      </c>
      <c r="E510" s="906">
        <v>2299.5696727989289</v>
      </c>
      <c r="F510" s="907">
        <v>0</v>
      </c>
      <c r="G510" s="908">
        <v>0</v>
      </c>
      <c r="H510" s="908" t="s">
        <v>608</v>
      </c>
      <c r="I510" s="908">
        <v>24985</v>
      </c>
      <c r="J510" s="908">
        <v>3805</v>
      </c>
      <c r="K510" s="908">
        <v>14622</v>
      </c>
      <c r="L510" s="908">
        <v>14622</v>
      </c>
      <c r="M510" s="908">
        <v>1869</v>
      </c>
      <c r="N510" s="908">
        <v>0</v>
      </c>
      <c r="O510" s="1260">
        <v>5</v>
      </c>
      <c r="P510" s="1260">
        <v>12</v>
      </c>
      <c r="Q510" s="1261">
        <v>198.66368937058283</v>
      </c>
    </row>
    <row r="511" spans="1:17" ht="12.75" x14ac:dyDescent="0.2">
      <c r="A511" s="876" t="s">
        <v>1626</v>
      </c>
      <c r="B511" s="906">
        <v>294.87875686676841</v>
      </c>
      <c r="C511" s="906">
        <v>827.91509489006</v>
      </c>
      <c r="D511" s="906">
        <v>827.91509489006</v>
      </c>
      <c r="E511" s="906">
        <v>1796.8098216456292</v>
      </c>
      <c r="F511" s="907">
        <v>0</v>
      </c>
      <c r="G511" s="908">
        <v>0</v>
      </c>
      <c r="H511" s="908">
        <v>1594</v>
      </c>
      <c r="I511" s="908">
        <v>50567</v>
      </c>
      <c r="J511" s="908">
        <v>4718</v>
      </c>
      <c r="K511" s="908">
        <v>10883</v>
      </c>
      <c r="L511" s="908">
        <v>10883</v>
      </c>
      <c r="M511" s="908">
        <v>2180</v>
      </c>
      <c r="N511" s="908">
        <v>0</v>
      </c>
      <c r="O511" s="1260">
        <v>5</v>
      </c>
      <c r="P511" s="1260">
        <v>11</v>
      </c>
      <c r="Q511" s="1261">
        <v>198.66368937058283</v>
      </c>
    </row>
    <row r="512" spans="1:17" ht="12.75" x14ac:dyDescent="0.2">
      <c r="A512" s="876" t="s">
        <v>1627</v>
      </c>
      <c r="B512" s="906" t="s">
        <v>608</v>
      </c>
      <c r="C512" s="906">
        <v>1824.8243796116221</v>
      </c>
      <c r="D512" s="906">
        <v>1824.8243796116221</v>
      </c>
      <c r="E512" s="906">
        <v>6208.3879344333109</v>
      </c>
      <c r="F512" s="907">
        <v>0</v>
      </c>
      <c r="G512" s="908">
        <v>0</v>
      </c>
      <c r="H512" s="908" t="s">
        <v>608</v>
      </c>
      <c r="I512" s="908">
        <v>32</v>
      </c>
      <c r="J512" s="908">
        <v>148</v>
      </c>
      <c r="K512" s="908">
        <v>206</v>
      </c>
      <c r="L512" s="908">
        <v>206</v>
      </c>
      <c r="M512" s="908">
        <v>11</v>
      </c>
      <c r="N512" s="908">
        <v>0</v>
      </c>
      <c r="O512" s="1260">
        <v>6</v>
      </c>
      <c r="P512" s="1260">
        <v>41</v>
      </c>
      <c r="Q512" s="1261">
        <v>198.66368937058283</v>
      </c>
    </row>
    <row r="513" spans="1:17" ht="12.75" x14ac:dyDescent="0.2">
      <c r="A513" s="876" t="s">
        <v>1628</v>
      </c>
      <c r="B513" s="906" t="s">
        <v>608</v>
      </c>
      <c r="C513" s="906">
        <v>2390.3941425057683</v>
      </c>
      <c r="D513" s="906">
        <v>2390.3941425057683</v>
      </c>
      <c r="E513" s="906">
        <v>3415.9167594075579</v>
      </c>
      <c r="F513" s="907">
        <v>0</v>
      </c>
      <c r="G513" s="908">
        <v>0</v>
      </c>
      <c r="H513" s="908" t="s">
        <v>608</v>
      </c>
      <c r="I513" s="908">
        <v>106</v>
      </c>
      <c r="J513" s="908">
        <v>280</v>
      </c>
      <c r="K513" s="908">
        <v>183</v>
      </c>
      <c r="L513" s="908">
        <v>183</v>
      </c>
      <c r="M513" s="908">
        <v>20</v>
      </c>
      <c r="N513" s="908">
        <v>0</v>
      </c>
      <c r="O513" s="1260">
        <v>5</v>
      </c>
      <c r="P513" s="1260">
        <v>15</v>
      </c>
      <c r="Q513" s="1261">
        <v>198.66368937058283</v>
      </c>
    </row>
    <row r="514" spans="1:17" ht="12.75" x14ac:dyDescent="0.2">
      <c r="A514" s="876" t="s">
        <v>1629</v>
      </c>
      <c r="B514" s="906" t="s">
        <v>608</v>
      </c>
      <c r="C514" s="906">
        <v>877.9058805752245</v>
      </c>
      <c r="D514" s="906">
        <v>877.9058805752245</v>
      </c>
      <c r="E514" s="906">
        <v>2186.7290124932583</v>
      </c>
      <c r="F514" s="907">
        <v>0</v>
      </c>
      <c r="G514" s="908">
        <v>0</v>
      </c>
      <c r="H514" s="908" t="s">
        <v>608</v>
      </c>
      <c r="I514" s="908">
        <v>179</v>
      </c>
      <c r="J514" s="908">
        <v>206</v>
      </c>
      <c r="K514" s="908">
        <v>98</v>
      </c>
      <c r="L514" s="908">
        <v>98</v>
      </c>
      <c r="M514" s="908">
        <v>22</v>
      </c>
      <c r="N514" s="908">
        <v>0</v>
      </c>
      <c r="O514" s="1260">
        <v>5</v>
      </c>
      <c r="P514" s="1260">
        <v>9</v>
      </c>
      <c r="Q514" s="1261">
        <v>198.66368937058283</v>
      </c>
    </row>
    <row r="515" spans="1:17" ht="12.75" x14ac:dyDescent="0.2">
      <c r="A515" s="876" t="s">
        <v>1063</v>
      </c>
      <c r="B515" s="906" t="s">
        <v>608</v>
      </c>
      <c r="C515" s="906">
        <v>4119.1408414434945</v>
      </c>
      <c r="D515" s="906">
        <v>4119.1408414434945</v>
      </c>
      <c r="E515" s="906">
        <v>7761.9310520250074</v>
      </c>
      <c r="F515" s="907">
        <v>0</v>
      </c>
      <c r="G515" s="908">
        <v>0</v>
      </c>
      <c r="H515" s="908" t="s">
        <v>608</v>
      </c>
      <c r="I515" s="908">
        <v>67</v>
      </c>
      <c r="J515" s="908">
        <v>194</v>
      </c>
      <c r="K515" s="908">
        <v>136</v>
      </c>
      <c r="L515" s="908">
        <v>136</v>
      </c>
      <c r="M515" s="908">
        <v>5</v>
      </c>
      <c r="N515" s="908">
        <v>0</v>
      </c>
      <c r="O515" s="1260">
        <v>15</v>
      </c>
      <c r="P515" s="1260">
        <v>36</v>
      </c>
      <c r="Q515" s="1261">
        <v>198.66368937058283</v>
      </c>
    </row>
    <row r="516" spans="1:17" ht="12.75" x14ac:dyDescent="0.2">
      <c r="A516" s="876" t="s">
        <v>1630</v>
      </c>
      <c r="B516" s="906">
        <v>107.64061860001922</v>
      </c>
      <c r="C516" s="906">
        <v>734.5261417720493</v>
      </c>
      <c r="D516" s="906">
        <v>734.5261417720493</v>
      </c>
      <c r="E516" s="906">
        <v>2593.0888025295162</v>
      </c>
      <c r="F516" s="907">
        <v>0</v>
      </c>
      <c r="G516" s="908">
        <v>0</v>
      </c>
      <c r="H516" s="908">
        <v>16520</v>
      </c>
      <c r="I516" s="908">
        <v>747</v>
      </c>
      <c r="J516" s="908">
        <v>58</v>
      </c>
      <c r="K516" s="908">
        <v>234</v>
      </c>
      <c r="L516" s="908">
        <v>234</v>
      </c>
      <c r="M516" s="908">
        <v>44</v>
      </c>
      <c r="N516" s="908">
        <v>0</v>
      </c>
      <c r="O516" s="1260">
        <v>5</v>
      </c>
      <c r="P516" s="1260">
        <v>20</v>
      </c>
      <c r="Q516" s="1261">
        <v>198.66368937058283</v>
      </c>
    </row>
    <row r="517" spans="1:17" ht="12.75" x14ac:dyDescent="0.2">
      <c r="A517" s="876" t="s">
        <v>1631</v>
      </c>
      <c r="B517" s="906">
        <v>120.5455459225149</v>
      </c>
      <c r="C517" s="906">
        <v>667.12396278833126</v>
      </c>
      <c r="D517" s="906">
        <v>667.12396278833126</v>
      </c>
      <c r="E517" s="906">
        <v>1078.186478830268</v>
      </c>
      <c r="F517" s="907">
        <v>0</v>
      </c>
      <c r="G517" s="908">
        <v>0</v>
      </c>
      <c r="H517" s="908">
        <v>96118</v>
      </c>
      <c r="I517" s="908">
        <v>1837</v>
      </c>
      <c r="J517" s="908">
        <v>129</v>
      </c>
      <c r="K517" s="908">
        <v>66</v>
      </c>
      <c r="L517" s="908">
        <v>66</v>
      </c>
      <c r="M517" s="908">
        <v>39</v>
      </c>
      <c r="N517" s="908">
        <v>0</v>
      </c>
      <c r="O517" s="1260">
        <v>5</v>
      </c>
      <c r="P517" s="1260">
        <v>5</v>
      </c>
      <c r="Q517" s="1261">
        <v>198.66368937058283</v>
      </c>
    </row>
    <row r="518" spans="1:17" ht="12.75" x14ac:dyDescent="0.2">
      <c r="A518" s="876" t="s">
        <v>1062</v>
      </c>
      <c r="B518" s="906">
        <v>119.72111042836856</v>
      </c>
      <c r="C518" s="906">
        <v>510.45144315261126</v>
      </c>
      <c r="D518" s="906">
        <v>510.45144315261126</v>
      </c>
      <c r="E518" s="906">
        <v>630.34088741655148</v>
      </c>
      <c r="F518" s="907">
        <v>0</v>
      </c>
      <c r="G518" s="908">
        <v>0</v>
      </c>
      <c r="H518" s="908">
        <v>60716</v>
      </c>
      <c r="I518" s="908">
        <v>14857</v>
      </c>
      <c r="J518" s="908">
        <v>772</v>
      </c>
      <c r="K518" s="908">
        <v>1316</v>
      </c>
      <c r="L518" s="908">
        <v>1316</v>
      </c>
      <c r="M518" s="908">
        <v>292</v>
      </c>
      <c r="N518" s="908">
        <v>0</v>
      </c>
      <c r="O518" s="1260">
        <v>5</v>
      </c>
      <c r="P518" s="1260">
        <v>5</v>
      </c>
      <c r="Q518" s="1261">
        <v>198.66368937058283</v>
      </c>
    </row>
    <row r="519" spans="1:17" ht="12.75" x14ac:dyDescent="0.2">
      <c r="A519" s="876" t="s">
        <v>1061</v>
      </c>
      <c r="B519" s="906">
        <v>119.67653336532786</v>
      </c>
      <c r="C519" s="906">
        <v>119.67653336532786</v>
      </c>
      <c r="D519" s="906">
        <v>119.67653336532786</v>
      </c>
      <c r="E519" s="906">
        <v>441.89639936591578</v>
      </c>
      <c r="F519" s="907">
        <v>0</v>
      </c>
      <c r="G519" s="908">
        <v>0</v>
      </c>
      <c r="H519" s="908">
        <v>576705</v>
      </c>
      <c r="I519" s="908">
        <v>4139</v>
      </c>
      <c r="J519" s="908">
        <v>104</v>
      </c>
      <c r="K519" s="908">
        <v>132</v>
      </c>
      <c r="L519" s="908">
        <v>132</v>
      </c>
      <c r="M519" s="908">
        <v>89</v>
      </c>
      <c r="N519" s="908">
        <v>0</v>
      </c>
      <c r="O519" s="1260">
        <v>5</v>
      </c>
      <c r="P519" s="1260">
        <v>5</v>
      </c>
      <c r="Q519" s="1261">
        <v>198.66368937058283</v>
      </c>
    </row>
    <row r="520" spans="1:17" ht="12.75" x14ac:dyDescent="0.2">
      <c r="A520" s="876" t="s">
        <v>1060</v>
      </c>
      <c r="B520" s="906" t="s">
        <v>608</v>
      </c>
      <c r="C520" s="906">
        <v>2457.6826892372333</v>
      </c>
      <c r="D520" s="906">
        <v>2457.6826892372333</v>
      </c>
      <c r="E520" s="906">
        <v>2457.6826892372333</v>
      </c>
      <c r="F520" s="907">
        <v>0</v>
      </c>
      <c r="G520" s="908">
        <v>0</v>
      </c>
      <c r="H520" s="908" t="s">
        <v>608</v>
      </c>
      <c r="I520" s="908">
        <v>36</v>
      </c>
      <c r="J520" s="908">
        <v>190</v>
      </c>
      <c r="K520" s="908">
        <v>374</v>
      </c>
      <c r="L520" s="908">
        <v>374</v>
      </c>
      <c r="M520" s="908">
        <v>57</v>
      </c>
      <c r="N520" s="908">
        <v>0</v>
      </c>
      <c r="O520" s="1260">
        <v>5</v>
      </c>
      <c r="P520" s="1260">
        <v>5</v>
      </c>
      <c r="Q520" s="1261">
        <v>198.66368937058283</v>
      </c>
    </row>
    <row r="521" spans="1:17" ht="12.75" x14ac:dyDescent="0.2">
      <c r="A521" s="876" t="s">
        <v>1632</v>
      </c>
      <c r="B521" s="906" t="s">
        <v>608</v>
      </c>
      <c r="C521" s="906">
        <v>7857.0441525268607</v>
      </c>
      <c r="D521" s="906">
        <v>7857.0441525268607</v>
      </c>
      <c r="E521" s="906">
        <v>9810.1462139086761</v>
      </c>
      <c r="F521" s="907">
        <v>0</v>
      </c>
      <c r="G521" s="908">
        <v>0</v>
      </c>
      <c r="H521" s="908" t="s">
        <v>608</v>
      </c>
      <c r="I521" s="908">
        <v>1</v>
      </c>
      <c r="J521" s="908">
        <v>42</v>
      </c>
      <c r="K521" s="908">
        <v>980</v>
      </c>
      <c r="L521" s="908">
        <v>980</v>
      </c>
      <c r="M521" s="908">
        <v>33</v>
      </c>
      <c r="N521" s="908">
        <v>0</v>
      </c>
      <c r="O521" s="1260">
        <v>34</v>
      </c>
      <c r="P521" s="1260">
        <v>44</v>
      </c>
      <c r="Q521" s="1261">
        <v>198.66368937058283</v>
      </c>
    </row>
    <row r="522" spans="1:17" ht="12.75" x14ac:dyDescent="0.2">
      <c r="A522" s="876" t="s">
        <v>1633</v>
      </c>
      <c r="B522" s="906" t="s">
        <v>608</v>
      </c>
      <c r="C522" s="906">
        <v>4560.2391122315948</v>
      </c>
      <c r="D522" s="906">
        <v>4560.2391122315948</v>
      </c>
      <c r="E522" s="906">
        <v>6123.5949212747373</v>
      </c>
      <c r="F522" s="907">
        <v>0</v>
      </c>
      <c r="G522" s="908">
        <v>0</v>
      </c>
      <c r="H522" s="908" t="s">
        <v>608</v>
      </c>
      <c r="I522" s="908">
        <v>57</v>
      </c>
      <c r="J522" s="908">
        <v>176</v>
      </c>
      <c r="K522" s="908">
        <v>1052</v>
      </c>
      <c r="L522" s="908">
        <v>1052</v>
      </c>
      <c r="M522" s="908">
        <v>52</v>
      </c>
      <c r="N522" s="908">
        <v>0</v>
      </c>
      <c r="O522" s="1260">
        <v>5</v>
      </c>
      <c r="P522" s="1260">
        <v>18</v>
      </c>
      <c r="Q522" s="1261">
        <v>198.66368937058283</v>
      </c>
    </row>
    <row r="523" spans="1:17" ht="12.75" x14ac:dyDescent="0.2">
      <c r="A523" s="876" t="s">
        <v>1634</v>
      </c>
      <c r="B523" s="906" t="s">
        <v>608</v>
      </c>
      <c r="C523" s="906">
        <v>3574.8267869071969</v>
      </c>
      <c r="D523" s="906">
        <v>3574.8267869071969</v>
      </c>
      <c r="E523" s="906">
        <v>4591.412057099883</v>
      </c>
      <c r="F523" s="907">
        <v>0</v>
      </c>
      <c r="G523" s="908">
        <v>0</v>
      </c>
      <c r="H523" s="908" t="s">
        <v>608</v>
      </c>
      <c r="I523" s="908">
        <v>391</v>
      </c>
      <c r="J523" s="908">
        <v>968</v>
      </c>
      <c r="K523" s="908">
        <v>3010</v>
      </c>
      <c r="L523" s="908">
        <v>3010</v>
      </c>
      <c r="M523" s="908">
        <v>222</v>
      </c>
      <c r="N523" s="908">
        <v>0</v>
      </c>
      <c r="O523" s="1260">
        <v>5</v>
      </c>
      <c r="P523" s="1260">
        <v>10</v>
      </c>
      <c r="Q523" s="1261">
        <v>198.66368937058283</v>
      </c>
    </row>
    <row r="524" spans="1:17" ht="12.75" x14ac:dyDescent="0.2">
      <c r="A524" s="876" t="s">
        <v>1635</v>
      </c>
      <c r="B524" s="906" t="s">
        <v>608</v>
      </c>
      <c r="C524" s="906">
        <v>3220.0335959754907</v>
      </c>
      <c r="D524" s="906">
        <v>3220.0335959754907</v>
      </c>
      <c r="E524" s="906">
        <v>3850.1587090121134</v>
      </c>
      <c r="F524" s="907">
        <v>0</v>
      </c>
      <c r="G524" s="908">
        <v>0</v>
      </c>
      <c r="H524" s="908" t="s">
        <v>608</v>
      </c>
      <c r="I524" s="908">
        <v>1928</v>
      </c>
      <c r="J524" s="908">
        <v>3142</v>
      </c>
      <c r="K524" s="908">
        <v>3001</v>
      </c>
      <c r="L524" s="908">
        <v>3001</v>
      </c>
      <c r="M524" s="908">
        <v>317</v>
      </c>
      <c r="N524" s="908">
        <v>0</v>
      </c>
      <c r="O524" s="1260">
        <v>5</v>
      </c>
      <c r="P524" s="1260">
        <v>9</v>
      </c>
      <c r="Q524" s="1261">
        <v>198.66368937058283</v>
      </c>
    </row>
    <row r="525" spans="1:17" ht="12.75" x14ac:dyDescent="0.2">
      <c r="A525" s="876" t="s">
        <v>1636</v>
      </c>
      <c r="B525" s="906" t="s">
        <v>608</v>
      </c>
      <c r="C525" s="906">
        <v>14488.21208376339</v>
      </c>
      <c r="D525" s="906">
        <v>14488.21208376339</v>
      </c>
      <c r="E525" s="906">
        <v>16049.04226419199</v>
      </c>
      <c r="F525" s="907">
        <v>0</v>
      </c>
      <c r="G525" s="908">
        <v>0</v>
      </c>
      <c r="H525" s="908" t="s">
        <v>608</v>
      </c>
      <c r="I525" s="908">
        <v>0</v>
      </c>
      <c r="J525" s="908">
        <v>533</v>
      </c>
      <c r="K525" s="908">
        <v>428</v>
      </c>
      <c r="L525" s="908">
        <v>428</v>
      </c>
      <c r="M525" s="908">
        <v>2</v>
      </c>
      <c r="N525" s="908">
        <v>0</v>
      </c>
      <c r="O525" s="1260">
        <v>48</v>
      </c>
      <c r="P525" s="1260">
        <v>77</v>
      </c>
      <c r="Q525" s="1261">
        <v>198.66368937058283</v>
      </c>
    </row>
    <row r="526" spans="1:17" ht="12.75" x14ac:dyDescent="0.2">
      <c r="A526" s="876" t="s">
        <v>1637</v>
      </c>
      <c r="B526" s="906" t="s">
        <v>608</v>
      </c>
      <c r="C526" s="906">
        <v>10752.283785369098</v>
      </c>
      <c r="D526" s="906">
        <v>10752.283785369098</v>
      </c>
      <c r="E526" s="906">
        <v>12488.114001857921</v>
      </c>
      <c r="F526" s="907">
        <v>0</v>
      </c>
      <c r="G526" s="908">
        <v>0</v>
      </c>
      <c r="H526" s="908" t="s">
        <v>608</v>
      </c>
      <c r="I526" s="908">
        <v>0</v>
      </c>
      <c r="J526" s="908">
        <v>525</v>
      </c>
      <c r="K526" s="908">
        <v>249</v>
      </c>
      <c r="L526" s="908">
        <v>249</v>
      </c>
      <c r="M526" s="908">
        <v>2</v>
      </c>
      <c r="N526" s="908">
        <v>0</v>
      </c>
      <c r="O526" s="1260">
        <v>26</v>
      </c>
      <c r="P526" s="1260">
        <v>45</v>
      </c>
      <c r="Q526" s="1261">
        <v>198.66368937058283</v>
      </c>
    </row>
    <row r="527" spans="1:17" ht="12.75" x14ac:dyDescent="0.2">
      <c r="A527" s="876" t="s">
        <v>1638</v>
      </c>
      <c r="B527" s="906" t="s">
        <v>608</v>
      </c>
      <c r="C527" s="906">
        <v>9905.0758364521917</v>
      </c>
      <c r="D527" s="906">
        <v>9905.0758364521917</v>
      </c>
      <c r="E527" s="906">
        <v>10519.189295940138</v>
      </c>
      <c r="F527" s="907">
        <v>0</v>
      </c>
      <c r="G527" s="908">
        <v>0</v>
      </c>
      <c r="H527" s="908" t="s">
        <v>608</v>
      </c>
      <c r="I527" s="908">
        <v>0</v>
      </c>
      <c r="J527" s="908">
        <v>791</v>
      </c>
      <c r="K527" s="908">
        <v>213</v>
      </c>
      <c r="L527" s="908">
        <v>213</v>
      </c>
      <c r="M527" s="908">
        <v>1</v>
      </c>
      <c r="N527" s="908">
        <v>0</v>
      </c>
      <c r="O527" s="1260">
        <v>20</v>
      </c>
      <c r="P527" s="1260">
        <v>39</v>
      </c>
      <c r="Q527" s="1261">
        <v>198.66368937058283</v>
      </c>
    </row>
    <row r="528" spans="1:17" ht="12.75" x14ac:dyDescent="0.2">
      <c r="A528" s="876" t="s">
        <v>1639</v>
      </c>
      <c r="B528" s="906" t="s">
        <v>608</v>
      </c>
      <c r="C528" s="906">
        <v>8440.6700560356257</v>
      </c>
      <c r="D528" s="906">
        <v>8440.6700560356257</v>
      </c>
      <c r="E528" s="906">
        <v>9483.1354030962993</v>
      </c>
      <c r="F528" s="907">
        <v>0</v>
      </c>
      <c r="G528" s="908">
        <v>0</v>
      </c>
      <c r="H528" s="908" t="s">
        <v>608</v>
      </c>
      <c r="I528" s="908">
        <v>0</v>
      </c>
      <c r="J528" s="908">
        <v>587</v>
      </c>
      <c r="K528" s="908">
        <v>95</v>
      </c>
      <c r="L528" s="908">
        <v>95</v>
      </c>
      <c r="M528" s="908">
        <v>1</v>
      </c>
      <c r="N528" s="908">
        <v>0</v>
      </c>
      <c r="O528" s="1260">
        <v>14</v>
      </c>
      <c r="P528" s="1260">
        <v>33</v>
      </c>
      <c r="Q528" s="1261">
        <v>198.66368937058283</v>
      </c>
    </row>
    <row r="529" spans="1:17" ht="12.75" x14ac:dyDescent="0.2">
      <c r="A529" s="876" t="s">
        <v>1640</v>
      </c>
      <c r="B529" s="906" t="s">
        <v>608</v>
      </c>
      <c r="C529" s="906">
        <v>16437.155521947923</v>
      </c>
      <c r="D529" s="906">
        <v>16437.155521947923</v>
      </c>
      <c r="E529" s="906">
        <v>22597.088057620531</v>
      </c>
      <c r="F529" s="907">
        <v>0</v>
      </c>
      <c r="G529" s="908">
        <v>0</v>
      </c>
      <c r="H529" s="908" t="s">
        <v>608</v>
      </c>
      <c r="I529" s="908">
        <v>0</v>
      </c>
      <c r="J529" s="908">
        <v>245</v>
      </c>
      <c r="K529" s="908">
        <v>181</v>
      </c>
      <c r="L529" s="908">
        <v>181</v>
      </c>
      <c r="M529" s="908">
        <v>2</v>
      </c>
      <c r="N529" s="908">
        <v>0</v>
      </c>
      <c r="O529" s="1260">
        <v>53</v>
      </c>
      <c r="P529" s="1260">
        <v>76</v>
      </c>
      <c r="Q529" s="1261">
        <v>198.66368937058283</v>
      </c>
    </row>
    <row r="530" spans="1:17" ht="12.75" x14ac:dyDescent="0.2">
      <c r="A530" s="876" t="s">
        <v>1641</v>
      </c>
      <c r="B530" s="906" t="s">
        <v>608</v>
      </c>
      <c r="C530" s="906">
        <v>11518.129517327965</v>
      </c>
      <c r="D530" s="906">
        <v>11518.129517327965</v>
      </c>
      <c r="E530" s="906">
        <v>17372.26716683956</v>
      </c>
      <c r="F530" s="907">
        <v>0</v>
      </c>
      <c r="G530" s="908">
        <v>0</v>
      </c>
      <c r="H530" s="908" t="s">
        <v>608</v>
      </c>
      <c r="I530" s="908">
        <v>0</v>
      </c>
      <c r="J530" s="908">
        <v>358</v>
      </c>
      <c r="K530" s="908">
        <v>111</v>
      </c>
      <c r="L530" s="908">
        <v>111</v>
      </c>
      <c r="M530" s="908">
        <v>0</v>
      </c>
      <c r="N530" s="908">
        <v>0</v>
      </c>
      <c r="O530" s="1260">
        <v>27</v>
      </c>
      <c r="P530" s="1260">
        <v>52</v>
      </c>
      <c r="Q530" s="1261">
        <v>198.66368937058283</v>
      </c>
    </row>
    <row r="531" spans="1:17" ht="12.75" x14ac:dyDescent="0.2">
      <c r="A531" s="876" t="s">
        <v>1642</v>
      </c>
      <c r="B531" s="906" t="s">
        <v>608</v>
      </c>
      <c r="C531" s="906">
        <v>10333.15097220715</v>
      </c>
      <c r="D531" s="906">
        <v>10333.15097220715</v>
      </c>
      <c r="E531" s="906">
        <v>11943.000438919873</v>
      </c>
      <c r="F531" s="907">
        <v>0</v>
      </c>
      <c r="G531" s="908">
        <v>0</v>
      </c>
      <c r="H531" s="908" t="s">
        <v>608</v>
      </c>
      <c r="I531" s="908">
        <v>0</v>
      </c>
      <c r="J531" s="908">
        <v>324</v>
      </c>
      <c r="K531" s="908">
        <v>34</v>
      </c>
      <c r="L531" s="908">
        <v>34</v>
      </c>
      <c r="M531" s="908">
        <v>0</v>
      </c>
      <c r="N531" s="908">
        <v>0</v>
      </c>
      <c r="O531" s="1260">
        <v>20</v>
      </c>
      <c r="P531" s="1260">
        <v>49</v>
      </c>
      <c r="Q531" s="1261">
        <v>198.66368937058283</v>
      </c>
    </row>
    <row r="532" spans="1:17" ht="12.75" x14ac:dyDescent="0.2">
      <c r="A532" s="876" t="s">
        <v>1643</v>
      </c>
      <c r="B532" s="906" t="s">
        <v>608</v>
      </c>
      <c r="C532" s="906">
        <v>1443.1858511868213</v>
      </c>
      <c r="D532" s="906">
        <v>1443.1858511868213</v>
      </c>
      <c r="E532" s="906">
        <v>4337.7132479619422</v>
      </c>
      <c r="F532" s="907">
        <v>0</v>
      </c>
      <c r="G532" s="908">
        <v>0</v>
      </c>
      <c r="H532" s="908" t="s">
        <v>608</v>
      </c>
      <c r="I532" s="908">
        <v>337</v>
      </c>
      <c r="J532" s="908">
        <v>450</v>
      </c>
      <c r="K532" s="908">
        <v>198</v>
      </c>
      <c r="L532" s="908">
        <v>198</v>
      </c>
      <c r="M532" s="908">
        <v>8</v>
      </c>
      <c r="N532" s="908">
        <v>0</v>
      </c>
      <c r="O532" s="1260">
        <v>5</v>
      </c>
      <c r="P532" s="1260">
        <v>26</v>
      </c>
      <c r="Q532" s="1261">
        <v>198.66368937058283</v>
      </c>
    </row>
    <row r="533" spans="1:17" ht="12.75" x14ac:dyDescent="0.2">
      <c r="A533" s="876" t="s">
        <v>1644</v>
      </c>
      <c r="B533" s="906" t="s">
        <v>608</v>
      </c>
      <c r="C533" s="906">
        <v>1830.3016322145349</v>
      </c>
      <c r="D533" s="906">
        <v>1830.3016322145349</v>
      </c>
      <c r="E533" s="906">
        <v>2497.2640252337692</v>
      </c>
      <c r="F533" s="907">
        <v>0</v>
      </c>
      <c r="G533" s="908">
        <v>0</v>
      </c>
      <c r="H533" s="908" t="s">
        <v>608</v>
      </c>
      <c r="I533" s="908">
        <v>2199</v>
      </c>
      <c r="J533" s="908">
        <v>2942</v>
      </c>
      <c r="K533" s="908">
        <v>217</v>
      </c>
      <c r="L533" s="908">
        <v>217</v>
      </c>
      <c r="M533" s="908">
        <v>24</v>
      </c>
      <c r="N533" s="908">
        <v>0</v>
      </c>
      <c r="O533" s="1260">
        <v>5</v>
      </c>
      <c r="P533" s="1260">
        <v>11</v>
      </c>
      <c r="Q533" s="1261">
        <v>198.66368937058283</v>
      </c>
    </row>
    <row r="534" spans="1:17" ht="12.75" x14ac:dyDescent="0.2">
      <c r="A534" s="876" t="s">
        <v>1645</v>
      </c>
      <c r="B534" s="906" t="s">
        <v>608</v>
      </c>
      <c r="C534" s="906">
        <v>1139.0911370086721</v>
      </c>
      <c r="D534" s="906">
        <v>1139.0911370086721</v>
      </c>
      <c r="E534" s="906">
        <v>3591.30178231012</v>
      </c>
      <c r="F534" s="907">
        <v>0</v>
      </c>
      <c r="G534" s="908">
        <v>0</v>
      </c>
      <c r="H534" s="908" t="s">
        <v>608</v>
      </c>
      <c r="I534" s="908">
        <v>153</v>
      </c>
      <c r="J534" s="908">
        <v>118</v>
      </c>
      <c r="K534" s="908">
        <v>67</v>
      </c>
      <c r="L534" s="908">
        <v>67</v>
      </c>
      <c r="M534" s="908">
        <v>5</v>
      </c>
      <c r="N534" s="908">
        <v>0</v>
      </c>
      <c r="O534" s="1260">
        <v>5</v>
      </c>
      <c r="P534" s="1260">
        <v>22</v>
      </c>
      <c r="Q534" s="1261">
        <v>198.66368937058283</v>
      </c>
    </row>
    <row r="535" spans="1:17" ht="12.75" x14ac:dyDescent="0.2">
      <c r="A535" s="876" t="s">
        <v>1646</v>
      </c>
      <c r="B535" s="906" t="s">
        <v>608</v>
      </c>
      <c r="C535" s="906">
        <v>1016.8342401191861</v>
      </c>
      <c r="D535" s="906">
        <v>1016.8342401191861</v>
      </c>
      <c r="E535" s="906">
        <v>2188.7298668736626</v>
      </c>
      <c r="F535" s="907">
        <v>0</v>
      </c>
      <c r="G535" s="908">
        <v>0</v>
      </c>
      <c r="H535" s="908" t="s">
        <v>608</v>
      </c>
      <c r="I535" s="908">
        <v>829</v>
      </c>
      <c r="J535" s="908">
        <v>782</v>
      </c>
      <c r="K535" s="908">
        <v>74</v>
      </c>
      <c r="L535" s="908">
        <v>74</v>
      </c>
      <c r="M535" s="908">
        <v>11</v>
      </c>
      <c r="N535" s="908">
        <v>0</v>
      </c>
      <c r="O535" s="1260">
        <v>5</v>
      </c>
      <c r="P535" s="1260">
        <v>12</v>
      </c>
      <c r="Q535" s="1261">
        <v>198.66368937058283</v>
      </c>
    </row>
    <row r="536" spans="1:17" ht="12.75" x14ac:dyDescent="0.2">
      <c r="A536" s="876" t="s">
        <v>1647</v>
      </c>
      <c r="B536" s="906" t="s">
        <v>608</v>
      </c>
      <c r="C536" s="906">
        <v>12776.659928042754</v>
      </c>
      <c r="D536" s="906">
        <v>12776.659928042754</v>
      </c>
      <c r="E536" s="906">
        <v>15646.973496562958</v>
      </c>
      <c r="F536" s="907">
        <v>0</v>
      </c>
      <c r="G536" s="908">
        <v>0</v>
      </c>
      <c r="H536" s="908" t="s">
        <v>608</v>
      </c>
      <c r="I536" s="908">
        <v>52</v>
      </c>
      <c r="J536" s="908">
        <v>392</v>
      </c>
      <c r="K536" s="908">
        <v>571</v>
      </c>
      <c r="L536" s="908">
        <v>571</v>
      </c>
      <c r="M536" s="908">
        <v>10</v>
      </c>
      <c r="N536" s="908">
        <v>0</v>
      </c>
      <c r="O536" s="1260">
        <v>5</v>
      </c>
      <c r="P536" s="1260">
        <v>41</v>
      </c>
      <c r="Q536" s="1261">
        <v>198.66368937058283</v>
      </c>
    </row>
    <row r="537" spans="1:17" ht="12.75" x14ac:dyDescent="0.2">
      <c r="A537" s="876" t="s">
        <v>1648</v>
      </c>
      <c r="B537" s="906" t="s">
        <v>608</v>
      </c>
      <c r="C537" s="906">
        <v>12114.724083642781</v>
      </c>
      <c r="D537" s="906">
        <v>12114.724083642781</v>
      </c>
      <c r="E537" s="906">
        <v>13071.679269256898</v>
      </c>
      <c r="F537" s="907">
        <v>0</v>
      </c>
      <c r="G537" s="908">
        <v>0</v>
      </c>
      <c r="H537" s="908" t="s">
        <v>608</v>
      </c>
      <c r="I537" s="908">
        <v>125</v>
      </c>
      <c r="J537" s="908">
        <v>769</v>
      </c>
      <c r="K537" s="908">
        <v>296</v>
      </c>
      <c r="L537" s="908">
        <v>296</v>
      </c>
      <c r="M537" s="908">
        <v>11</v>
      </c>
      <c r="N537" s="908">
        <v>0</v>
      </c>
      <c r="O537" s="1260">
        <v>5</v>
      </c>
      <c r="P537" s="1260">
        <v>27</v>
      </c>
      <c r="Q537" s="1261">
        <v>198.66368937058283</v>
      </c>
    </row>
    <row r="538" spans="1:17" ht="12.75" x14ac:dyDescent="0.2">
      <c r="A538" s="876" t="s">
        <v>1649</v>
      </c>
      <c r="B538" s="906" t="s">
        <v>608</v>
      </c>
      <c r="C538" s="906">
        <v>11652.793892188585</v>
      </c>
      <c r="D538" s="906">
        <v>11652.793892188585</v>
      </c>
      <c r="E538" s="906">
        <v>12408.827107058629</v>
      </c>
      <c r="F538" s="907">
        <v>0</v>
      </c>
      <c r="G538" s="908">
        <v>0</v>
      </c>
      <c r="H538" s="908" t="s">
        <v>608</v>
      </c>
      <c r="I538" s="908">
        <v>64</v>
      </c>
      <c r="J538" s="908">
        <v>527</v>
      </c>
      <c r="K538" s="908">
        <v>117</v>
      </c>
      <c r="L538" s="908">
        <v>117</v>
      </c>
      <c r="M538" s="908">
        <v>9</v>
      </c>
      <c r="N538" s="908">
        <v>0</v>
      </c>
      <c r="O538" s="1260">
        <v>5</v>
      </c>
      <c r="P538" s="1260">
        <v>21</v>
      </c>
      <c r="Q538" s="1261">
        <v>198.66368937058283</v>
      </c>
    </row>
    <row r="539" spans="1:17" ht="12.75" x14ac:dyDescent="0.2">
      <c r="A539" s="876" t="s">
        <v>1650</v>
      </c>
      <c r="B539" s="906" t="s">
        <v>608</v>
      </c>
      <c r="C539" s="906">
        <v>4518.6356804428233</v>
      </c>
      <c r="D539" s="906">
        <v>4518.6356804428233</v>
      </c>
      <c r="E539" s="906">
        <v>8597.0689167601886</v>
      </c>
      <c r="F539" s="907">
        <v>0</v>
      </c>
      <c r="G539" s="908">
        <v>0</v>
      </c>
      <c r="H539" s="908" t="s">
        <v>608</v>
      </c>
      <c r="I539" s="908">
        <v>1</v>
      </c>
      <c r="J539" s="908">
        <v>104</v>
      </c>
      <c r="K539" s="908">
        <v>168</v>
      </c>
      <c r="L539" s="908">
        <v>168</v>
      </c>
      <c r="M539" s="908">
        <v>1</v>
      </c>
      <c r="N539" s="908">
        <v>0</v>
      </c>
      <c r="O539" s="1260">
        <v>28</v>
      </c>
      <c r="P539" s="1260">
        <v>40</v>
      </c>
      <c r="Q539" s="1261">
        <v>198.66368937058283</v>
      </c>
    </row>
    <row r="540" spans="1:17" ht="12.75" x14ac:dyDescent="0.2">
      <c r="A540" s="876" t="s">
        <v>1651</v>
      </c>
      <c r="B540" s="906" t="s">
        <v>608</v>
      </c>
      <c r="C540" s="906">
        <v>2976.1201869798088</v>
      </c>
      <c r="D540" s="906">
        <v>2976.1201869798088</v>
      </c>
      <c r="E540" s="906">
        <v>3874.6637239157058</v>
      </c>
      <c r="F540" s="907">
        <v>0</v>
      </c>
      <c r="G540" s="908">
        <v>0</v>
      </c>
      <c r="H540" s="908" t="s">
        <v>608</v>
      </c>
      <c r="I540" s="908">
        <v>29</v>
      </c>
      <c r="J540" s="908">
        <v>188</v>
      </c>
      <c r="K540" s="908">
        <v>79</v>
      </c>
      <c r="L540" s="908">
        <v>79</v>
      </c>
      <c r="M540" s="908">
        <v>2</v>
      </c>
      <c r="N540" s="908">
        <v>0</v>
      </c>
      <c r="O540" s="1260">
        <v>6</v>
      </c>
      <c r="P540" s="1260">
        <v>27</v>
      </c>
      <c r="Q540" s="1261">
        <v>198.66368937058283</v>
      </c>
    </row>
    <row r="541" spans="1:17" ht="12.75" x14ac:dyDescent="0.2">
      <c r="A541" s="876" t="s">
        <v>1652</v>
      </c>
      <c r="B541" s="906" t="s">
        <v>608</v>
      </c>
      <c r="C541" s="906">
        <v>8540.8591898873728</v>
      </c>
      <c r="D541" s="906">
        <v>8540.8591898873728</v>
      </c>
      <c r="E541" s="906">
        <v>13323.740336224302</v>
      </c>
      <c r="F541" s="907">
        <v>0</v>
      </c>
      <c r="G541" s="908">
        <v>0</v>
      </c>
      <c r="H541" s="908" t="s">
        <v>608</v>
      </c>
      <c r="I541" s="908">
        <v>1</v>
      </c>
      <c r="J541" s="908">
        <v>686</v>
      </c>
      <c r="K541" s="908">
        <v>124</v>
      </c>
      <c r="L541" s="908">
        <v>124</v>
      </c>
      <c r="M541" s="908">
        <v>1</v>
      </c>
      <c r="N541" s="908">
        <v>0</v>
      </c>
      <c r="O541" s="1260">
        <v>17</v>
      </c>
      <c r="P541" s="1260">
        <v>51</v>
      </c>
      <c r="Q541" s="1261">
        <v>198.66368937058283</v>
      </c>
    </row>
    <row r="542" spans="1:17" ht="12.75" x14ac:dyDescent="0.2">
      <c r="A542" s="876" t="s">
        <v>1653</v>
      </c>
      <c r="B542" s="906" t="s">
        <v>608</v>
      </c>
      <c r="C542" s="906">
        <v>11961.542893868696</v>
      </c>
      <c r="D542" s="906">
        <v>11961.542893868696</v>
      </c>
      <c r="E542" s="906">
        <v>16746.160051416176</v>
      </c>
      <c r="F542" s="907">
        <v>0</v>
      </c>
      <c r="G542" s="908">
        <v>0</v>
      </c>
      <c r="H542" s="908" t="s">
        <v>608</v>
      </c>
      <c r="I542" s="908">
        <v>0</v>
      </c>
      <c r="J542" s="908">
        <v>255</v>
      </c>
      <c r="K542" s="908">
        <v>30</v>
      </c>
      <c r="L542" s="908">
        <v>30</v>
      </c>
      <c r="M542" s="908">
        <v>1</v>
      </c>
      <c r="N542" s="908">
        <v>0</v>
      </c>
      <c r="O542" s="1260">
        <v>24</v>
      </c>
      <c r="P542" s="1260">
        <v>107</v>
      </c>
      <c r="Q542" s="1261">
        <v>198.66368937058283</v>
      </c>
    </row>
    <row r="543" spans="1:17" ht="12.75" x14ac:dyDescent="0.2">
      <c r="A543" s="876" t="s">
        <v>1654</v>
      </c>
      <c r="B543" s="906" t="s">
        <v>608</v>
      </c>
      <c r="C543" s="906">
        <v>6595.6716380577145</v>
      </c>
      <c r="D543" s="906">
        <v>6595.6716380577145</v>
      </c>
      <c r="E543" s="906">
        <v>9738.7736050904896</v>
      </c>
      <c r="F543" s="907">
        <v>0.30000000000000004</v>
      </c>
      <c r="G543" s="908">
        <v>2921.6320815271474</v>
      </c>
      <c r="H543" s="908" t="s">
        <v>608</v>
      </c>
      <c r="I543" s="908">
        <v>21</v>
      </c>
      <c r="J543" s="908">
        <v>20</v>
      </c>
      <c r="K543" s="908">
        <v>769</v>
      </c>
      <c r="L543" s="908">
        <v>756</v>
      </c>
      <c r="M543" s="908">
        <v>13</v>
      </c>
      <c r="N543" s="908">
        <v>1</v>
      </c>
      <c r="O543" s="1260">
        <v>5</v>
      </c>
      <c r="P543" s="1260">
        <v>94</v>
      </c>
      <c r="Q543" s="1261">
        <v>198.66368937058283</v>
      </c>
    </row>
    <row r="544" spans="1:17" ht="12.75" x14ac:dyDescent="0.2">
      <c r="A544" s="876" t="s">
        <v>1655</v>
      </c>
      <c r="B544" s="906" t="s">
        <v>608</v>
      </c>
      <c r="C544" s="906">
        <v>6595.6716380577145</v>
      </c>
      <c r="D544" s="906">
        <v>6595.6716380577145</v>
      </c>
      <c r="E544" s="906">
        <v>6820.5984994684613</v>
      </c>
      <c r="F544" s="907">
        <v>0.30000000000000004</v>
      </c>
      <c r="G544" s="908">
        <v>2046.1795498405388</v>
      </c>
      <c r="H544" s="908" t="s">
        <v>608</v>
      </c>
      <c r="I544" s="908">
        <v>73</v>
      </c>
      <c r="J544" s="908">
        <v>29</v>
      </c>
      <c r="K544" s="908">
        <v>717</v>
      </c>
      <c r="L544" s="908">
        <v>671</v>
      </c>
      <c r="M544" s="908">
        <v>46</v>
      </c>
      <c r="N544" s="908">
        <v>1</v>
      </c>
      <c r="O544" s="1260">
        <v>5</v>
      </c>
      <c r="P544" s="1260">
        <v>67</v>
      </c>
      <c r="Q544" s="1261">
        <v>198.66368937058283</v>
      </c>
    </row>
    <row r="545" spans="1:17" ht="12.75" x14ac:dyDescent="0.2">
      <c r="A545" s="876" t="s">
        <v>1656</v>
      </c>
      <c r="B545" s="906" t="s">
        <v>608</v>
      </c>
      <c r="C545" s="906">
        <v>6595.6716380577145</v>
      </c>
      <c r="D545" s="906">
        <v>6595.6716380577145</v>
      </c>
      <c r="E545" s="906">
        <v>5315.7953131208214</v>
      </c>
      <c r="F545" s="907">
        <v>0.30000000000000004</v>
      </c>
      <c r="G545" s="908">
        <v>1594.7385939362466</v>
      </c>
      <c r="H545" s="908" t="s">
        <v>608</v>
      </c>
      <c r="I545" s="908">
        <v>222</v>
      </c>
      <c r="J545" s="908">
        <v>28</v>
      </c>
      <c r="K545" s="908">
        <v>466</v>
      </c>
      <c r="L545" s="908">
        <v>380</v>
      </c>
      <c r="M545" s="908">
        <v>86</v>
      </c>
      <c r="N545" s="908">
        <v>1</v>
      </c>
      <c r="O545" s="1260">
        <v>5</v>
      </c>
      <c r="P545" s="1260">
        <v>48</v>
      </c>
      <c r="Q545" s="1261">
        <v>198.66368937058283</v>
      </c>
    </row>
    <row r="546" spans="1:17" ht="12.75" x14ac:dyDescent="0.2">
      <c r="A546" s="876" t="s">
        <v>1657</v>
      </c>
      <c r="B546" s="906" t="s">
        <v>608</v>
      </c>
      <c r="C546" s="906">
        <v>4870.5069425860966</v>
      </c>
      <c r="D546" s="906">
        <v>4870.5069425860966</v>
      </c>
      <c r="E546" s="906">
        <v>6088.1336782326207</v>
      </c>
      <c r="F546" s="907">
        <v>0.30000000000000004</v>
      </c>
      <c r="G546" s="908">
        <v>1826.4401034697864</v>
      </c>
      <c r="H546" s="908" t="s">
        <v>608</v>
      </c>
      <c r="I546" s="908">
        <v>0</v>
      </c>
      <c r="J546" s="908">
        <v>76</v>
      </c>
      <c r="K546" s="908">
        <v>7141</v>
      </c>
      <c r="L546" s="908">
        <v>6996</v>
      </c>
      <c r="M546" s="908">
        <v>145</v>
      </c>
      <c r="N546" s="908">
        <v>1</v>
      </c>
      <c r="O546" s="1260">
        <v>62</v>
      </c>
      <c r="P546" s="1260">
        <v>60</v>
      </c>
      <c r="Q546" s="1261">
        <v>198.66368937058283</v>
      </c>
    </row>
    <row r="547" spans="1:17" ht="12.75" x14ac:dyDescent="0.2">
      <c r="A547" s="876" t="s">
        <v>1659</v>
      </c>
      <c r="B547" s="906" t="s">
        <v>608</v>
      </c>
      <c r="C547" s="906">
        <v>3038.5063081883914</v>
      </c>
      <c r="D547" s="906">
        <v>3038.5063081883914</v>
      </c>
      <c r="E547" s="906">
        <v>4340.7232974119879</v>
      </c>
      <c r="F547" s="907">
        <v>0.30000000000000004</v>
      </c>
      <c r="G547" s="908">
        <v>1302.2169892235966</v>
      </c>
      <c r="H547" s="908" t="s">
        <v>608</v>
      </c>
      <c r="I547" s="908">
        <v>22</v>
      </c>
      <c r="J547" s="908">
        <v>157</v>
      </c>
      <c r="K547" s="908">
        <v>10443</v>
      </c>
      <c r="L547" s="908">
        <v>9838</v>
      </c>
      <c r="M547" s="908">
        <v>605</v>
      </c>
      <c r="N547" s="908">
        <v>1</v>
      </c>
      <c r="O547" s="1260">
        <v>39</v>
      </c>
      <c r="P547" s="1260">
        <v>41</v>
      </c>
      <c r="Q547" s="1261">
        <v>198.66368937058283</v>
      </c>
    </row>
    <row r="548" spans="1:17" ht="12.75" x14ac:dyDescent="0.2">
      <c r="A548" s="876" t="s">
        <v>1661</v>
      </c>
      <c r="B548" s="906" t="s">
        <v>608</v>
      </c>
      <c r="C548" s="906">
        <v>2109.4544015282136</v>
      </c>
      <c r="D548" s="906">
        <v>2109.4544015282136</v>
      </c>
      <c r="E548" s="906">
        <v>3245.3144638895592</v>
      </c>
      <c r="F548" s="907">
        <v>0.30000000000000004</v>
      </c>
      <c r="G548" s="908">
        <v>973.59433916686794</v>
      </c>
      <c r="H548" s="908" t="s">
        <v>608</v>
      </c>
      <c r="I548" s="908">
        <v>67</v>
      </c>
      <c r="J548" s="908">
        <v>231</v>
      </c>
      <c r="K548" s="908">
        <v>16642</v>
      </c>
      <c r="L548" s="908">
        <v>14856</v>
      </c>
      <c r="M548" s="908">
        <v>1786</v>
      </c>
      <c r="N548" s="908">
        <v>1</v>
      </c>
      <c r="O548" s="1260">
        <v>34</v>
      </c>
      <c r="P548" s="1260">
        <v>29</v>
      </c>
      <c r="Q548" s="1261">
        <v>198.66368937058283</v>
      </c>
    </row>
    <row r="549" spans="1:17" ht="12.75" x14ac:dyDescent="0.2">
      <c r="A549" s="876" t="s">
        <v>1663</v>
      </c>
      <c r="B549" s="906" t="s">
        <v>608</v>
      </c>
      <c r="C549" s="906">
        <v>1939.9514957675738</v>
      </c>
      <c r="D549" s="906">
        <v>1939.9514957675738</v>
      </c>
      <c r="E549" s="906">
        <v>2424.939369709467</v>
      </c>
      <c r="F549" s="907">
        <v>0.30000000000000004</v>
      </c>
      <c r="G549" s="908">
        <v>727.48181091284016</v>
      </c>
      <c r="H549" s="908" t="s">
        <v>608</v>
      </c>
      <c r="I549" s="908">
        <v>141</v>
      </c>
      <c r="J549" s="908">
        <v>347</v>
      </c>
      <c r="K549" s="908">
        <v>24524</v>
      </c>
      <c r="L549" s="908">
        <v>19387</v>
      </c>
      <c r="M549" s="908">
        <v>5137</v>
      </c>
      <c r="N549" s="908">
        <v>1</v>
      </c>
      <c r="O549" s="1260">
        <v>25</v>
      </c>
      <c r="P549" s="1260">
        <v>22</v>
      </c>
      <c r="Q549" s="1261">
        <v>198.66368937058283</v>
      </c>
    </row>
    <row r="550" spans="1:17" ht="12.75" x14ac:dyDescent="0.2">
      <c r="A550" s="876" t="s">
        <v>1665</v>
      </c>
      <c r="B550" s="906" t="s">
        <v>608</v>
      </c>
      <c r="C550" s="906">
        <v>1442.307489735605</v>
      </c>
      <c r="D550" s="906">
        <v>1442.307489735605</v>
      </c>
      <c r="E550" s="906">
        <v>1802.8843621695059</v>
      </c>
      <c r="F550" s="907">
        <v>0.30000000000000004</v>
      </c>
      <c r="G550" s="908">
        <v>540.86530865085183</v>
      </c>
      <c r="H550" s="908" t="s">
        <v>608</v>
      </c>
      <c r="I550" s="908">
        <v>154</v>
      </c>
      <c r="J550" s="908">
        <v>145</v>
      </c>
      <c r="K550" s="908">
        <v>6485</v>
      </c>
      <c r="L550" s="908">
        <v>4086</v>
      </c>
      <c r="M550" s="908">
        <v>2399</v>
      </c>
      <c r="N550" s="908">
        <v>1</v>
      </c>
      <c r="O550" s="1260">
        <v>15</v>
      </c>
      <c r="P550" s="1260">
        <v>14</v>
      </c>
      <c r="Q550" s="1261">
        <v>198.66368937058283</v>
      </c>
    </row>
    <row r="551" spans="1:17" ht="12.75" x14ac:dyDescent="0.2">
      <c r="A551" s="876" t="s">
        <v>1667</v>
      </c>
      <c r="B551" s="906" t="s">
        <v>608</v>
      </c>
      <c r="C551" s="906">
        <v>525.55859753127709</v>
      </c>
      <c r="D551" s="906">
        <v>525.55859753127709</v>
      </c>
      <c r="E551" s="906">
        <v>829.37123559573365</v>
      </c>
      <c r="F551" s="907">
        <v>0.65</v>
      </c>
      <c r="G551" s="908">
        <v>539.09130313722687</v>
      </c>
      <c r="H551" s="908" t="s">
        <v>608</v>
      </c>
      <c r="I551" s="908">
        <v>463</v>
      </c>
      <c r="J551" s="908">
        <v>195</v>
      </c>
      <c r="K551" s="908">
        <v>8937</v>
      </c>
      <c r="L551" s="908">
        <v>2652</v>
      </c>
      <c r="M551" s="908">
        <v>6285</v>
      </c>
      <c r="N551" s="908">
        <v>1</v>
      </c>
      <c r="O551" s="1260">
        <v>5</v>
      </c>
      <c r="P551" s="1260">
        <v>5</v>
      </c>
      <c r="Q551" s="1261">
        <v>198.66368937058283</v>
      </c>
    </row>
    <row r="552" spans="1:17" ht="12.75" x14ac:dyDescent="0.2">
      <c r="A552" s="876" t="s">
        <v>1668</v>
      </c>
      <c r="B552" s="906" t="s">
        <v>608</v>
      </c>
      <c r="C552" s="906">
        <v>3518.0530935422653</v>
      </c>
      <c r="D552" s="906">
        <v>3518.0530935422653</v>
      </c>
      <c r="E552" s="906">
        <v>3518.0530935422653</v>
      </c>
      <c r="F552" s="907">
        <v>0.30000000000000004</v>
      </c>
      <c r="G552" s="908">
        <v>1055.4159280626798</v>
      </c>
      <c r="H552" s="908" t="s">
        <v>608</v>
      </c>
      <c r="I552" s="908">
        <v>0</v>
      </c>
      <c r="J552" s="908">
        <v>12</v>
      </c>
      <c r="K552" s="908">
        <v>705</v>
      </c>
      <c r="L552" s="908">
        <v>503</v>
      </c>
      <c r="M552" s="908">
        <v>202</v>
      </c>
      <c r="N552" s="908">
        <v>1</v>
      </c>
      <c r="O552" s="1260">
        <v>39</v>
      </c>
      <c r="P552" s="1260">
        <v>39</v>
      </c>
      <c r="Q552" s="1261">
        <v>198.66368937058283</v>
      </c>
    </row>
    <row r="553" spans="1:17" ht="12.75" x14ac:dyDescent="0.2">
      <c r="A553" s="876" t="s">
        <v>1669</v>
      </c>
      <c r="B553" s="906" t="s">
        <v>608</v>
      </c>
      <c r="C553" s="906">
        <v>2098.2039967618057</v>
      </c>
      <c r="D553" s="906">
        <v>2098.2039967618057</v>
      </c>
      <c r="E553" s="906">
        <v>2098.2039967618057</v>
      </c>
      <c r="F553" s="907">
        <v>0.30000000000000004</v>
      </c>
      <c r="G553" s="908">
        <v>629.46119902854184</v>
      </c>
      <c r="H553" s="908" t="s">
        <v>608</v>
      </c>
      <c r="I553" s="908">
        <v>3</v>
      </c>
      <c r="J553" s="908">
        <v>17</v>
      </c>
      <c r="K553" s="908">
        <v>873</v>
      </c>
      <c r="L553" s="908">
        <v>436</v>
      </c>
      <c r="M553" s="908">
        <v>437</v>
      </c>
      <c r="N553" s="908">
        <v>1</v>
      </c>
      <c r="O553" s="1260">
        <v>13</v>
      </c>
      <c r="P553" s="1260">
        <v>13</v>
      </c>
      <c r="Q553" s="1261">
        <v>198.66368937058283</v>
      </c>
    </row>
    <row r="554" spans="1:17" ht="12.75" x14ac:dyDescent="0.2">
      <c r="A554" s="876" t="s">
        <v>1670</v>
      </c>
      <c r="B554" s="906" t="s">
        <v>608</v>
      </c>
      <c r="C554" s="906">
        <v>1238.5626622032355</v>
      </c>
      <c r="D554" s="906">
        <v>1238.5626622032355</v>
      </c>
      <c r="E554" s="906">
        <v>1238.5626622032355</v>
      </c>
      <c r="F554" s="907">
        <v>0.4</v>
      </c>
      <c r="G554" s="908">
        <v>495.42506488129425</v>
      </c>
      <c r="H554" s="908" t="s">
        <v>608</v>
      </c>
      <c r="I554" s="908">
        <v>2</v>
      </c>
      <c r="J554" s="908">
        <v>13</v>
      </c>
      <c r="K554" s="908">
        <v>793</v>
      </c>
      <c r="L554" s="908">
        <v>285</v>
      </c>
      <c r="M554" s="908">
        <v>508</v>
      </c>
      <c r="N554" s="908">
        <v>1</v>
      </c>
      <c r="O554" s="1260">
        <v>8</v>
      </c>
      <c r="P554" s="1260">
        <v>8</v>
      </c>
      <c r="Q554" s="1261">
        <v>198.66368937058283</v>
      </c>
    </row>
    <row r="555" spans="1:17" s="909" customFormat="1" ht="12.75" x14ac:dyDescent="0.2">
      <c r="A555" s="876" t="s">
        <v>1671</v>
      </c>
      <c r="B555" s="906" t="s">
        <v>608</v>
      </c>
      <c r="C555" s="906">
        <v>4797.516361841982</v>
      </c>
      <c r="D555" s="906">
        <v>4797.516361841982</v>
      </c>
      <c r="E555" s="906">
        <v>6172.1446704113914</v>
      </c>
      <c r="F555" s="907">
        <v>0.30000000000000004</v>
      </c>
      <c r="G555" s="908">
        <v>1851.6434011234178</v>
      </c>
      <c r="H555" s="908" t="s">
        <v>608</v>
      </c>
      <c r="I555" s="908">
        <v>2</v>
      </c>
      <c r="J555" s="908">
        <v>28</v>
      </c>
      <c r="K555" s="908">
        <v>561</v>
      </c>
      <c r="L555" s="908">
        <v>549</v>
      </c>
      <c r="M555" s="908">
        <v>12</v>
      </c>
      <c r="N555" s="908">
        <v>1</v>
      </c>
      <c r="O555" s="1260">
        <v>40</v>
      </c>
      <c r="P555" s="1260">
        <v>59</v>
      </c>
      <c r="Q555" s="1261">
        <v>198.66368937058283</v>
      </c>
    </row>
    <row r="556" spans="1:17" ht="12.75" x14ac:dyDescent="0.2">
      <c r="A556" s="876" t="s">
        <v>1672</v>
      </c>
      <c r="B556" s="906" t="s">
        <v>608</v>
      </c>
      <c r="C556" s="906">
        <v>3159.9448242725316</v>
      </c>
      <c r="D556" s="906">
        <v>3159.9448242725316</v>
      </c>
      <c r="E556" s="906">
        <v>4739.9172364087981</v>
      </c>
      <c r="F556" s="907">
        <v>0.30000000000000004</v>
      </c>
      <c r="G556" s="908">
        <v>1421.9751709226396</v>
      </c>
      <c r="H556" s="908" t="s">
        <v>608</v>
      </c>
      <c r="I556" s="908">
        <v>26</v>
      </c>
      <c r="J556" s="908">
        <v>109</v>
      </c>
      <c r="K556" s="908">
        <v>1254</v>
      </c>
      <c r="L556" s="908">
        <v>1178</v>
      </c>
      <c r="M556" s="908">
        <v>76</v>
      </c>
      <c r="N556" s="908">
        <v>1</v>
      </c>
      <c r="O556" s="1260">
        <v>26</v>
      </c>
      <c r="P556" s="1260">
        <v>35</v>
      </c>
      <c r="Q556" s="1261">
        <v>198.66368937058283</v>
      </c>
    </row>
    <row r="557" spans="1:17" ht="12.75" x14ac:dyDescent="0.2">
      <c r="A557" s="876" t="s">
        <v>1673</v>
      </c>
      <c r="B557" s="906" t="s">
        <v>608</v>
      </c>
      <c r="C557" s="906">
        <v>1579.1608080597589</v>
      </c>
      <c r="D557" s="906">
        <v>1579.1608080597589</v>
      </c>
      <c r="E557" s="906">
        <v>3047.6804034551615</v>
      </c>
      <c r="F557" s="907">
        <v>0.30000000000000004</v>
      </c>
      <c r="G557" s="908">
        <v>914.30412103654862</v>
      </c>
      <c r="H557" s="908" t="s">
        <v>608</v>
      </c>
      <c r="I557" s="908">
        <v>135</v>
      </c>
      <c r="J557" s="908">
        <v>228</v>
      </c>
      <c r="K557" s="908">
        <v>2197</v>
      </c>
      <c r="L557" s="908">
        <v>1856</v>
      </c>
      <c r="M557" s="908">
        <v>341</v>
      </c>
      <c r="N557" s="908">
        <v>1</v>
      </c>
      <c r="O557" s="1260">
        <v>10</v>
      </c>
      <c r="P557" s="1260">
        <v>26</v>
      </c>
      <c r="Q557" s="1261">
        <v>198.66368937058283</v>
      </c>
    </row>
    <row r="558" spans="1:17" ht="12.75" x14ac:dyDescent="0.2">
      <c r="A558" s="876" t="s">
        <v>1674</v>
      </c>
      <c r="B558" s="906" t="s">
        <v>608</v>
      </c>
      <c r="C558" s="906">
        <v>674.31607291893988</v>
      </c>
      <c r="D558" s="906">
        <v>674.31607291893988</v>
      </c>
      <c r="E558" s="906">
        <v>2341.466358779353</v>
      </c>
      <c r="F558" s="907">
        <v>0.30000000000000004</v>
      </c>
      <c r="G558" s="908">
        <v>702.439907633806</v>
      </c>
      <c r="H558" s="908" t="s">
        <v>608</v>
      </c>
      <c r="I558" s="908">
        <v>732</v>
      </c>
      <c r="J558" s="908">
        <v>204</v>
      </c>
      <c r="K558" s="908">
        <v>1687</v>
      </c>
      <c r="L558" s="908">
        <v>1118</v>
      </c>
      <c r="M558" s="908">
        <v>569</v>
      </c>
      <c r="N558" s="908">
        <v>1</v>
      </c>
      <c r="O558" s="1260">
        <v>5</v>
      </c>
      <c r="P558" s="1260">
        <v>16</v>
      </c>
      <c r="Q558" s="1261">
        <v>198.66368937058283</v>
      </c>
    </row>
    <row r="559" spans="1:17" ht="12.75" x14ac:dyDescent="0.2">
      <c r="A559" s="876" t="s">
        <v>1675</v>
      </c>
      <c r="B559" s="906" t="s">
        <v>608</v>
      </c>
      <c r="C559" s="906">
        <v>3266.8463741205364</v>
      </c>
      <c r="D559" s="906">
        <v>3266.8463741205364</v>
      </c>
      <c r="E559" s="906">
        <v>4191.9255018648155</v>
      </c>
      <c r="F559" s="907">
        <v>0</v>
      </c>
      <c r="G559" s="908">
        <v>0</v>
      </c>
      <c r="H559" s="908" t="s">
        <v>608</v>
      </c>
      <c r="I559" s="908">
        <v>13</v>
      </c>
      <c r="J559" s="908">
        <v>31</v>
      </c>
      <c r="K559" s="908">
        <v>1721</v>
      </c>
      <c r="L559" s="908">
        <v>1721</v>
      </c>
      <c r="M559" s="908">
        <v>130</v>
      </c>
      <c r="N559" s="908">
        <v>0</v>
      </c>
      <c r="O559" s="1260">
        <v>23</v>
      </c>
      <c r="P559" s="1260">
        <v>45</v>
      </c>
      <c r="Q559" s="1261">
        <v>198.66368937058283</v>
      </c>
    </row>
    <row r="560" spans="1:17" s="909" customFormat="1" ht="12.75" x14ac:dyDescent="0.2">
      <c r="A560" s="876" t="s">
        <v>1676</v>
      </c>
      <c r="B560" s="906" t="s">
        <v>608</v>
      </c>
      <c r="C560" s="906">
        <v>1094.5349530257738</v>
      </c>
      <c r="D560" s="906">
        <v>1094.5349530257738</v>
      </c>
      <c r="E560" s="906">
        <v>2532.5648591166332</v>
      </c>
      <c r="F560" s="907">
        <v>0</v>
      </c>
      <c r="G560" s="908">
        <v>0</v>
      </c>
      <c r="H560" s="908" t="s">
        <v>608</v>
      </c>
      <c r="I560" s="908">
        <v>87</v>
      </c>
      <c r="J560" s="908">
        <v>78</v>
      </c>
      <c r="K560" s="908">
        <v>3900</v>
      </c>
      <c r="L560" s="908">
        <v>3900</v>
      </c>
      <c r="M560" s="908">
        <v>695</v>
      </c>
      <c r="N560" s="908">
        <v>0</v>
      </c>
      <c r="O560" s="1260">
        <v>5</v>
      </c>
      <c r="P560" s="1260">
        <v>25</v>
      </c>
      <c r="Q560" s="1261">
        <v>198.66368937058283</v>
      </c>
    </row>
    <row r="561" spans="1:17" s="909" customFormat="1" ht="12.75" x14ac:dyDescent="0.2">
      <c r="A561" s="876" t="s">
        <v>1677</v>
      </c>
      <c r="B561" s="906" t="s">
        <v>608</v>
      </c>
      <c r="C561" s="906">
        <v>781.48951338418806</v>
      </c>
      <c r="D561" s="906">
        <v>781.48951338418806</v>
      </c>
      <c r="E561" s="906">
        <v>1639.0941459978442</v>
      </c>
      <c r="F561" s="907">
        <v>0</v>
      </c>
      <c r="G561" s="908">
        <v>0</v>
      </c>
      <c r="H561" s="908" t="s">
        <v>608</v>
      </c>
      <c r="I561" s="908">
        <v>508</v>
      </c>
      <c r="J561" s="908">
        <v>208</v>
      </c>
      <c r="K561" s="908">
        <v>10783</v>
      </c>
      <c r="L561" s="908">
        <v>10783</v>
      </c>
      <c r="M561" s="908">
        <v>3530</v>
      </c>
      <c r="N561" s="908">
        <v>0</v>
      </c>
      <c r="O561" s="1260">
        <v>5</v>
      </c>
      <c r="P561" s="1260">
        <v>16</v>
      </c>
      <c r="Q561" s="1261">
        <v>198.66368937058283</v>
      </c>
    </row>
    <row r="562" spans="1:17" s="909" customFormat="1" ht="12.75" x14ac:dyDescent="0.2">
      <c r="A562" s="876" t="s">
        <v>1679</v>
      </c>
      <c r="B562" s="906" t="s">
        <v>608</v>
      </c>
      <c r="C562" s="906">
        <v>671.71961182609994</v>
      </c>
      <c r="D562" s="906">
        <v>671.71961182609994</v>
      </c>
      <c r="E562" s="906">
        <v>1041.9245721349607</v>
      </c>
      <c r="F562" s="907">
        <v>0</v>
      </c>
      <c r="G562" s="908">
        <v>0</v>
      </c>
      <c r="H562" s="908" t="s">
        <v>608</v>
      </c>
      <c r="I562" s="908">
        <v>2838</v>
      </c>
      <c r="J562" s="908">
        <v>572</v>
      </c>
      <c r="K562" s="908">
        <v>26378</v>
      </c>
      <c r="L562" s="908">
        <v>26378</v>
      </c>
      <c r="M562" s="908">
        <v>13420</v>
      </c>
      <c r="N562" s="908">
        <v>0</v>
      </c>
      <c r="O562" s="1260">
        <v>5</v>
      </c>
      <c r="P562" s="1260">
        <v>9</v>
      </c>
      <c r="Q562" s="1261">
        <v>198.66368937058283</v>
      </c>
    </row>
    <row r="563" spans="1:17" ht="12.75" x14ac:dyDescent="0.2">
      <c r="A563" s="876" t="s">
        <v>1681</v>
      </c>
      <c r="B563" s="906" t="s">
        <v>608</v>
      </c>
      <c r="C563" s="906">
        <v>574.98944638551018</v>
      </c>
      <c r="D563" s="906">
        <v>574.98944638551018</v>
      </c>
      <c r="E563" s="906">
        <v>574.98944638551018</v>
      </c>
      <c r="F563" s="907">
        <v>0</v>
      </c>
      <c r="G563" s="908">
        <v>0</v>
      </c>
      <c r="H563" s="908" t="s">
        <v>608</v>
      </c>
      <c r="I563" s="908">
        <v>14587</v>
      </c>
      <c r="J563" s="908">
        <v>1259</v>
      </c>
      <c r="K563" s="908">
        <v>50853</v>
      </c>
      <c r="L563" s="908">
        <v>50853</v>
      </c>
      <c r="M563" s="908">
        <v>38638</v>
      </c>
      <c r="N563" s="908">
        <v>0</v>
      </c>
      <c r="O563" s="1260">
        <v>5</v>
      </c>
      <c r="P563" s="1260">
        <v>5</v>
      </c>
      <c r="Q563" s="1261">
        <v>198.66368937058283</v>
      </c>
    </row>
    <row r="564" spans="1:17" ht="12.75" x14ac:dyDescent="0.2">
      <c r="A564" s="876" t="s">
        <v>1683</v>
      </c>
      <c r="B564" s="906" t="s">
        <v>608</v>
      </c>
      <c r="C564" s="906">
        <v>2652.1237594858258</v>
      </c>
      <c r="D564" s="906">
        <v>2652.1237594858258</v>
      </c>
      <c r="E564" s="906">
        <v>3741.7429911744389</v>
      </c>
      <c r="F564" s="907">
        <v>0.30000000000000004</v>
      </c>
      <c r="G564" s="908">
        <v>1122.5228973523319</v>
      </c>
      <c r="H564" s="908" t="s">
        <v>608</v>
      </c>
      <c r="I564" s="908">
        <v>1</v>
      </c>
      <c r="J564" s="908">
        <v>9</v>
      </c>
      <c r="K564" s="908">
        <v>1493</v>
      </c>
      <c r="L564" s="908">
        <v>1331</v>
      </c>
      <c r="M564" s="908">
        <v>162</v>
      </c>
      <c r="N564" s="908">
        <v>1</v>
      </c>
      <c r="O564" s="1260">
        <v>59</v>
      </c>
      <c r="P564" s="1260">
        <v>48</v>
      </c>
      <c r="Q564" s="1261">
        <v>198.66368937058283</v>
      </c>
    </row>
    <row r="565" spans="1:17" ht="12.75" x14ac:dyDescent="0.2">
      <c r="A565" s="876" t="s">
        <v>1684</v>
      </c>
      <c r="B565" s="906" t="s">
        <v>608</v>
      </c>
      <c r="C565" s="906">
        <v>1775.6220330171343</v>
      </c>
      <c r="D565" s="906">
        <v>1775.6220330171343</v>
      </c>
      <c r="E565" s="906">
        <v>2471.8600303289445</v>
      </c>
      <c r="F565" s="907">
        <v>0.30000000000000004</v>
      </c>
      <c r="G565" s="908">
        <v>741.55800909868344</v>
      </c>
      <c r="H565" s="908" t="s">
        <v>608</v>
      </c>
      <c r="I565" s="908">
        <v>9</v>
      </c>
      <c r="J565" s="908">
        <v>27</v>
      </c>
      <c r="K565" s="908">
        <v>4004</v>
      </c>
      <c r="L565" s="908">
        <v>2921</v>
      </c>
      <c r="M565" s="908">
        <v>1083</v>
      </c>
      <c r="N565" s="908">
        <v>1</v>
      </c>
      <c r="O565" s="1260">
        <v>27</v>
      </c>
      <c r="P565" s="1260">
        <v>26</v>
      </c>
      <c r="Q565" s="1261">
        <v>198.66368937058283</v>
      </c>
    </row>
    <row r="566" spans="1:17" ht="12.75" x14ac:dyDescent="0.2">
      <c r="A566" s="876" t="s">
        <v>1685</v>
      </c>
      <c r="B566" s="906" t="s">
        <v>608</v>
      </c>
      <c r="C566" s="906">
        <v>1216.0442369873228</v>
      </c>
      <c r="D566" s="906">
        <v>1216.0442369873228</v>
      </c>
      <c r="E566" s="906">
        <v>1802.8162768748653</v>
      </c>
      <c r="F566" s="907">
        <v>0.30000000000000004</v>
      </c>
      <c r="G566" s="908">
        <v>540.84488306245964</v>
      </c>
      <c r="H566" s="908" t="s">
        <v>608</v>
      </c>
      <c r="I566" s="908">
        <v>48</v>
      </c>
      <c r="J566" s="908">
        <v>64</v>
      </c>
      <c r="K566" s="908">
        <v>10541</v>
      </c>
      <c r="L566" s="908">
        <v>6071</v>
      </c>
      <c r="M566" s="908">
        <v>4470</v>
      </c>
      <c r="N566" s="908">
        <v>1</v>
      </c>
      <c r="O566" s="1260">
        <v>8</v>
      </c>
      <c r="P566" s="1260">
        <v>14</v>
      </c>
      <c r="Q566" s="1261">
        <v>198.66368937058283</v>
      </c>
    </row>
    <row r="567" spans="1:17" ht="12.75" x14ac:dyDescent="0.2">
      <c r="A567" s="876" t="s">
        <v>1686</v>
      </c>
      <c r="B567" s="906" t="s">
        <v>608</v>
      </c>
      <c r="C567" s="906">
        <v>720.78017156367946</v>
      </c>
      <c r="D567" s="906">
        <v>720.78017156367946</v>
      </c>
      <c r="E567" s="906">
        <v>1206.3460976666988</v>
      </c>
      <c r="F567" s="907">
        <v>0.4</v>
      </c>
      <c r="G567" s="908">
        <v>482.53843906667953</v>
      </c>
      <c r="H567" s="908" t="s">
        <v>608</v>
      </c>
      <c r="I567" s="908">
        <v>143</v>
      </c>
      <c r="J567" s="908">
        <v>96</v>
      </c>
      <c r="K567" s="908">
        <v>23783</v>
      </c>
      <c r="L567" s="908">
        <v>9273</v>
      </c>
      <c r="M567" s="908">
        <v>14510</v>
      </c>
      <c r="N567" s="908">
        <v>1</v>
      </c>
      <c r="O567" s="1260">
        <v>5</v>
      </c>
      <c r="P567" s="1260">
        <v>8</v>
      </c>
      <c r="Q567" s="1261">
        <v>198.66368937058283</v>
      </c>
    </row>
    <row r="568" spans="1:17" ht="12.75" x14ac:dyDescent="0.2">
      <c r="A568" s="876" t="s">
        <v>1687</v>
      </c>
      <c r="B568" s="906" t="s">
        <v>608</v>
      </c>
      <c r="C568" s="906">
        <v>405.9932739740629</v>
      </c>
      <c r="D568" s="906">
        <v>405.9932739740629</v>
      </c>
      <c r="E568" s="906">
        <v>466.75882969905842</v>
      </c>
      <c r="F568" s="907">
        <v>1</v>
      </c>
      <c r="G568" s="908">
        <v>466.75882969905842</v>
      </c>
      <c r="H568" s="908" t="s">
        <v>608</v>
      </c>
      <c r="I568" s="908">
        <v>609</v>
      </c>
      <c r="J568" s="908">
        <v>181</v>
      </c>
      <c r="K568" s="908">
        <v>36769</v>
      </c>
      <c r="L568" s="908">
        <v>7006</v>
      </c>
      <c r="M568" s="908">
        <v>29763</v>
      </c>
      <c r="N568" s="908">
        <v>1</v>
      </c>
      <c r="O568" s="1260">
        <v>5</v>
      </c>
      <c r="P568" s="1260">
        <v>5</v>
      </c>
      <c r="Q568" s="1261">
        <v>198.66368937058283</v>
      </c>
    </row>
    <row r="569" spans="1:17" ht="12.75" x14ac:dyDescent="0.2">
      <c r="A569" s="876" t="s">
        <v>1689</v>
      </c>
      <c r="B569" s="906" t="s">
        <v>608</v>
      </c>
      <c r="C569" s="906">
        <v>1084.7646253484463</v>
      </c>
      <c r="D569" s="906">
        <v>1084.7646253484463</v>
      </c>
      <c r="E569" s="906">
        <v>3581.967541642814</v>
      </c>
      <c r="F569" s="907">
        <v>0.30000000000000004</v>
      </c>
      <c r="G569" s="908">
        <v>1074.5902624928444</v>
      </c>
      <c r="H569" s="908" t="s">
        <v>608</v>
      </c>
      <c r="I569" s="908">
        <v>170</v>
      </c>
      <c r="J569" s="908">
        <v>44</v>
      </c>
      <c r="K569" s="908">
        <v>132</v>
      </c>
      <c r="L569" s="908">
        <v>108</v>
      </c>
      <c r="M569" s="908">
        <v>24</v>
      </c>
      <c r="N569" s="908">
        <v>1</v>
      </c>
      <c r="O569" s="1260">
        <v>5</v>
      </c>
      <c r="P569" s="1260">
        <v>22</v>
      </c>
      <c r="Q569" s="1261">
        <v>222.55812049492914</v>
      </c>
    </row>
    <row r="570" spans="1:17" ht="12.75" x14ac:dyDescent="0.2">
      <c r="A570" s="876" t="s">
        <v>1690</v>
      </c>
      <c r="B570" s="906" t="s">
        <v>608</v>
      </c>
      <c r="C570" s="906">
        <v>920.10065793537387</v>
      </c>
      <c r="D570" s="906">
        <v>920.10065793537387</v>
      </c>
      <c r="E570" s="906">
        <v>1294.9149340637155</v>
      </c>
      <c r="F570" s="907">
        <v>0.65</v>
      </c>
      <c r="G570" s="908">
        <v>841.69470714141505</v>
      </c>
      <c r="H570" s="908" t="s">
        <v>608</v>
      </c>
      <c r="I570" s="908">
        <v>711</v>
      </c>
      <c r="J570" s="908">
        <v>35</v>
      </c>
      <c r="K570" s="908">
        <v>86</v>
      </c>
      <c r="L570" s="908">
        <v>35</v>
      </c>
      <c r="M570" s="908">
        <v>51</v>
      </c>
      <c r="N570" s="908">
        <v>1</v>
      </c>
      <c r="O570" s="1260">
        <v>5</v>
      </c>
      <c r="P570" s="1260">
        <v>5</v>
      </c>
      <c r="Q570" s="1261">
        <v>222.55812049492914</v>
      </c>
    </row>
    <row r="571" spans="1:17" ht="12.75" x14ac:dyDescent="0.2">
      <c r="A571" s="876" t="s">
        <v>1691</v>
      </c>
      <c r="B571" s="906" t="s">
        <v>608</v>
      </c>
      <c r="C571" s="906">
        <v>4952.3609843813229</v>
      </c>
      <c r="D571" s="906">
        <v>4952.3609843813229</v>
      </c>
      <c r="E571" s="906">
        <v>4952.3609843813229</v>
      </c>
      <c r="F571" s="907">
        <v>0.30000000000000004</v>
      </c>
      <c r="G571" s="908">
        <v>1485.708295314397</v>
      </c>
      <c r="H571" s="908" t="s">
        <v>608</v>
      </c>
      <c r="I571" s="908">
        <v>1</v>
      </c>
      <c r="J571" s="908">
        <v>28</v>
      </c>
      <c r="K571" s="908">
        <v>3007</v>
      </c>
      <c r="L571" s="908">
        <v>2896</v>
      </c>
      <c r="M571" s="908">
        <v>111</v>
      </c>
      <c r="N571" s="908">
        <v>1</v>
      </c>
      <c r="O571" s="1260">
        <v>50</v>
      </c>
      <c r="P571" s="1260">
        <v>50</v>
      </c>
      <c r="Q571" s="1261">
        <v>198.66368937058283</v>
      </c>
    </row>
    <row r="572" spans="1:17" ht="12.75" x14ac:dyDescent="0.2">
      <c r="A572" s="876" t="s">
        <v>1692</v>
      </c>
      <c r="B572" s="906" t="s">
        <v>608</v>
      </c>
      <c r="C572" s="906">
        <v>2747.6684892583539</v>
      </c>
      <c r="D572" s="906">
        <v>2747.6684892583539</v>
      </c>
      <c r="E572" s="906">
        <v>3260.2811017584982</v>
      </c>
      <c r="F572" s="907">
        <v>0.30000000000000004</v>
      </c>
      <c r="G572" s="908">
        <v>978.08433052754958</v>
      </c>
      <c r="H572" s="908" t="s">
        <v>608</v>
      </c>
      <c r="I572" s="908">
        <v>1</v>
      </c>
      <c r="J572" s="908">
        <v>37</v>
      </c>
      <c r="K572" s="908">
        <v>4797</v>
      </c>
      <c r="L572" s="908">
        <v>4398</v>
      </c>
      <c r="M572" s="908">
        <v>399</v>
      </c>
      <c r="N572" s="908">
        <v>1</v>
      </c>
      <c r="O572" s="1260">
        <v>42</v>
      </c>
      <c r="P572" s="1260">
        <v>29</v>
      </c>
      <c r="Q572" s="1261">
        <v>198.66368937058283</v>
      </c>
    </row>
    <row r="573" spans="1:17" ht="12.75" x14ac:dyDescent="0.2">
      <c r="A573" s="876" t="s">
        <v>1693</v>
      </c>
      <c r="B573" s="906" t="s">
        <v>608</v>
      </c>
      <c r="C573" s="906">
        <v>2119.883907307526</v>
      </c>
      <c r="D573" s="906">
        <v>2119.883907307526</v>
      </c>
      <c r="E573" s="906">
        <v>2361.7790447886086</v>
      </c>
      <c r="F573" s="907">
        <v>0.30000000000000004</v>
      </c>
      <c r="G573" s="908">
        <v>708.53371343658273</v>
      </c>
      <c r="H573" s="908" t="s">
        <v>608</v>
      </c>
      <c r="I573" s="908">
        <v>0</v>
      </c>
      <c r="J573" s="908">
        <v>88</v>
      </c>
      <c r="K573" s="908">
        <v>8201</v>
      </c>
      <c r="L573" s="908">
        <v>7279</v>
      </c>
      <c r="M573" s="908">
        <v>922</v>
      </c>
      <c r="N573" s="908">
        <v>1</v>
      </c>
      <c r="O573" s="1260">
        <v>15</v>
      </c>
      <c r="P573" s="1260">
        <v>18</v>
      </c>
      <c r="Q573" s="1261">
        <v>198.66368937058283</v>
      </c>
    </row>
    <row r="574" spans="1:17" ht="12.75" x14ac:dyDescent="0.2">
      <c r="A574" s="876" t="s">
        <v>1694</v>
      </c>
      <c r="B574" s="906" t="s">
        <v>608</v>
      </c>
      <c r="C574" s="906">
        <v>1896.4297791536915</v>
      </c>
      <c r="D574" s="906">
        <v>1896.4297791536915</v>
      </c>
      <c r="E574" s="906">
        <v>1896.4297791536915</v>
      </c>
      <c r="F574" s="907">
        <v>0.30000000000000004</v>
      </c>
      <c r="G574" s="908">
        <v>568.92893374610753</v>
      </c>
      <c r="H574" s="908" t="s">
        <v>608</v>
      </c>
      <c r="I574" s="908">
        <v>8</v>
      </c>
      <c r="J574" s="908">
        <v>99</v>
      </c>
      <c r="K574" s="908">
        <v>11182</v>
      </c>
      <c r="L574" s="908">
        <v>9340</v>
      </c>
      <c r="M574" s="908">
        <v>1842</v>
      </c>
      <c r="N574" s="908">
        <v>1</v>
      </c>
      <c r="O574" s="1260">
        <v>15</v>
      </c>
      <c r="P574" s="1260">
        <v>15</v>
      </c>
      <c r="Q574" s="1261">
        <v>198.66368937058283</v>
      </c>
    </row>
    <row r="575" spans="1:17" ht="12.75" x14ac:dyDescent="0.2">
      <c r="A575" s="876" t="s">
        <v>1695</v>
      </c>
      <c r="B575" s="906" t="s">
        <v>608</v>
      </c>
      <c r="C575" s="906">
        <v>1367.2162395418231</v>
      </c>
      <c r="D575" s="906">
        <v>1367.2162395418231</v>
      </c>
      <c r="E575" s="906">
        <v>1474.5277280630496</v>
      </c>
      <c r="F575" s="907">
        <v>0.4</v>
      </c>
      <c r="G575" s="908">
        <v>589.81109122521991</v>
      </c>
      <c r="H575" s="908" t="s">
        <v>608</v>
      </c>
      <c r="I575" s="908">
        <v>16</v>
      </c>
      <c r="J575" s="908">
        <v>50</v>
      </c>
      <c r="K575" s="908">
        <v>7924</v>
      </c>
      <c r="L575" s="908">
        <v>5756</v>
      </c>
      <c r="M575" s="908">
        <v>2168</v>
      </c>
      <c r="N575" s="908">
        <v>1</v>
      </c>
      <c r="O575" s="1260">
        <v>10</v>
      </c>
      <c r="P575" s="1260">
        <v>11</v>
      </c>
      <c r="Q575" s="1261">
        <v>198.66368937058283</v>
      </c>
    </row>
    <row r="576" spans="1:17" ht="12.75" x14ac:dyDescent="0.2">
      <c r="A576" s="876" t="s">
        <v>1696</v>
      </c>
      <c r="B576" s="906" t="s">
        <v>608</v>
      </c>
      <c r="C576" s="906">
        <v>1155.2495164193201</v>
      </c>
      <c r="D576" s="906">
        <v>1155.2495164193201</v>
      </c>
      <c r="E576" s="906">
        <v>1270.7744680612523</v>
      </c>
      <c r="F576" s="907">
        <v>0</v>
      </c>
      <c r="G576" s="908">
        <v>0</v>
      </c>
      <c r="H576" s="908" t="s">
        <v>608</v>
      </c>
      <c r="I576" s="908">
        <v>3</v>
      </c>
      <c r="J576" s="908">
        <v>17</v>
      </c>
      <c r="K576" s="908">
        <v>2873</v>
      </c>
      <c r="L576" s="908">
        <v>2873</v>
      </c>
      <c r="M576" s="908">
        <v>1382</v>
      </c>
      <c r="N576" s="908">
        <v>0</v>
      </c>
      <c r="O576" s="1260">
        <v>11</v>
      </c>
      <c r="P576" s="1260">
        <v>11</v>
      </c>
      <c r="Q576" s="1261">
        <v>198.66368937058283</v>
      </c>
    </row>
    <row r="577" spans="1:17" ht="12.75" x14ac:dyDescent="0.2">
      <c r="A577" s="876" t="s">
        <v>1697</v>
      </c>
      <c r="B577" s="906" t="s">
        <v>608</v>
      </c>
      <c r="C577" s="906">
        <v>362.57840659368873</v>
      </c>
      <c r="D577" s="906">
        <v>362.57840659368873</v>
      </c>
      <c r="E577" s="906">
        <v>557.81293322105955</v>
      </c>
      <c r="F577" s="907">
        <v>0</v>
      </c>
      <c r="G577" s="908">
        <v>0</v>
      </c>
      <c r="H577" s="908" t="s">
        <v>608</v>
      </c>
      <c r="I577" s="908">
        <v>257</v>
      </c>
      <c r="J577" s="908">
        <v>155</v>
      </c>
      <c r="K577" s="908">
        <v>48156</v>
      </c>
      <c r="L577" s="908">
        <v>48156</v>
      </c>
      <c r="M577" s="908">
        <v>37072</v>
      </c>
      <c r="N577" s="908">
        <v>0</v>
      </c>
      <c r="O577" s="1260">
        <v>5</v>
      </c>
      <c r="P577" s="1260">
        <v>5</v>
      </c>
      <c r="Q577" s="1261">
        <v>198.66368937058283</v>
      </c>
    </row>
    <row r="578" spans="1:17" ht="12.75" x14ac:dyDescent="0.2">
      <c r="A578" s="876" t="s">
        <v>1699</v>
      </c>
      <c r="B578" s="906">
        <v>125.66284944504122</v>
      </c>
      <c r="C578" s="906">
        <v>192.84584702201462</v>
      </c>
      <c r="D578" s="906">
        <v>192.84584702201462</v>
      </c>
      <c r="E578" s="906">
        <v>385.69169404402925</v>
      </c>
      <c r="F578" s="907">
        <v>0</v>
      </c>
      <c r="G578" s="908">
        <v>0</v>
      </c>
      <c r="H578" s="908">
        <v>5129</v>
      </c>
      <c r="I578" s="908">
        <v>3721</v>
      </c>
      <c r="J578" s="908">
        <v>522</v>
      </c>
      <c r="K578" s="908">
        <v>158341</v>
      </c>
      <c r="L578" s="908">
        <v>158341</v>
      </c>
      <c r="M578" s="908">
        <v>145342</v>
      </c>
      <c r="N578" s="908">
        <v>0</v>
      </c>
      <c r="O578" s="1260">
        <v>5</v>
      </c>
      <c r="P578" s="1260">
        <v>5</v>
      </c>
      <c r="Q578" s="1261">
        <v>198.66368937058283</v>
      </c>
    </row>
    <row r="579" spans="1:17" ht="12.75" x14ac:dyDescent="0.2">
      <c r="A579" s="876" t="s">
        <v>1701</v>
      </c>
      <c r="B579" s="906" t="s">
        <v>608</v>
      </c>
      <c r="C579" s="906">
        <v>2240.3929282573185</v>
      </c>
      <c r="D579" s="906">
        <v>2240.3929282573185</v>
      </c>
      <c r="E579" s="906">
        <v>2240.3929282573185</v>
      </c>
      <c r="F579" s="907">
        <v>0</v>
      </c>
      <c r="G579" s="908">
        <v>0</v>
      </c>
      <c r="H579" s="908" t="s">
        <v>608</v>
      </c>
      <c r="I579" s="908">
        <v>0</v>
      </c>
      <c r="J579" s="908">
        <v>15</v>
      </c>
      <c r="K579" s="908">
        <v>1476</v>
      </c>
      <c r="L579" s="908">
        <v>1476</v>
      </c>
      <c r="M579" s="908">
        <v>346</v>
      </c>
      <c r="N579" s="908">
        <v>0</v>
      </c>
      <c r="O579" s="1260">
        <v>25</v>
      </c>
      <c r="P579" s="1260">
        <v>25</v>
      </c>
      <c r="Q579" s="1261">
        <v>198.66368937058283</v>
      </c>
    </row>
    <row r="580" spans="1:17" ht="12.75" x14ac:dyDescent="0.2">
      <c r="A580" s="876" t="s">
        <v>1702</v>
      </c>
      <c r="B580" s="906" t="s">
        <v>608</v>
      </c>
      <c r="C580" s="906">
        <v>1143.6757640174192</v>
      </c>
      <c r="D580" s="906">
        <v>1143.6757640174192</v>
      </c>
      <c r="E580" s="906">
        <v>1143.6757640174192</v>
      </c>
      <c r="F580" s="907">
        <v>0</v>
      </c>
      <c r="G580" s="908">
        <v>0</v>
      </c>
      <c r="H580" s="908" t="s">
        <v>608</v>
      </c>
      <c r="I580" s="908">
        <v>4</v>
      </c>
      <c r="J580" s="908">
        <v>32</v>
      </c>
      <c r="K580" s="908">
        <v>6861</v>
      </c>
      <c r="L580" s="908">
        <v>6861</v>
      </c>
      <c r="M580" s="908">
        <v>3224</v>
      </c>
      <c r="N580" s="908">
        <v>0</v>
      </c>
      <c r="O580" s="1260">
        <v>9</v>
      </c>
      <c r="P580" s="1260">
        <v>9</v>
      </c>
      <c r="Q580" s="1261">
        <v>198.66368937058283</v>
      </c>
    </row>
    <row r="581" spans="1:17" ht="12.75" x14ac:dyDescent="0.2">
      <c r="A581" s="876" t="s">
        <v>1703</v>
      </c>
      <c r="B581" s="906" t="s">
        <v>608</v>
      </c>
      <c r="C581" s="906">
        <v>736.94893978546247</v>
      </c>
      <c r="D581" s="906">
        <v>736.94893978546247</v>
      </c>
      <c r="E581" s="906">
        <v>736.94893978546247</v>
      </c>
      <c r="F581" s="907">
        <v>0</v>
      </c>
      <c r="G581" s="908">
        <v>0</v>
      </c>
      <c r="H581" s="908" t="s">
        <v>608</v>
      </c>
      <c r="I581" s="908">
        <v>72</v>
      </c>
      <c r="J581" s="908">
        <v>100</v>
      </c>
      <c r="K581" s="908">
        <v>22561</v>
      </c>
      <c r="L581" s="908">
        <v>22561</v>
      </c>
      <c r="M581" s="908">
        <v>14895</v>
      </c>
      <c r="N581" s="908">
        <v>0</v>
      </c>
      <c r="O581" s="1260">
        <v>5</v>
      </c>
      <c r="P581" s="1260">
        <v>5</v>
      </c>
      <c r="Q581" s="1261">
        <v>198.66368937058283</v>
      </c>
    </row>
    <row r="582" spans="1:17" ht="12.75" x14ac:dyDescent="0.2">
      <c r="A582" s="876" t="s">
        <v>1705</v>
      </c>
      <c r="B582" s="906" t="s">
        <v>608</v>
      </c>
      <c r="C582" s="906">
        <v>531.87335027527615</v>
      </c>
      <c r="D582" s="906">
        <v>531.87335027527615</v>
      </c>
      <c r="E582" s="906">
        <v>531.87335027527615</v>
      </c>
      <c r="F582" s="907">
        <v>0</v>
      </c>
      <c r="G582" s="908">
        <v>0</v>
      </c>
      <c r="H582" s="908" t="s">
        <v>608</v>
      </c>
      <c r="I582" s="908">
        <v>153</v>
      </c>
      <c r="J582" s="908">
        <v>70</v>
      </c>
      <c r="K582" s="908">
        <v>16706</v>
      </c>
      <c r="L582" s="908">
        <v>16706</v>
      </c>
      <c r="M582" s="908">
        <v>13263</v>
      </c>
      <c r="N582" s="908">
        <v>0</v>
      </c>
      <c r="O582" s="1260">
        <v>5</v>
      </c>
      <c r="P582" s="1260">
        <v>5</v>
      </c>
      <c r="Q582" s="1261">
        <v>198.66368937058283</v>
      </c>
    </row>
    <row r="583" spans="1:17" ht="12.75" x14ac:dyDescent="0.2">
      <c r="A583" s="876" t="s">
        <v>1707</v>
      </c>
      <c r="B583" s="906" t="s">
        <v>608</v>
      </c>
      <c r="C583" s="906">
        <v>4888.8274447346703</v>
      </c>
      <c r="D583" s="906">
        <v>4888.8274447346703</v>
      </c>
      <c r="E583" s="906">
        <v>5003.1722019370627</v>
      </c>
      <c r="F583" s="907">
        <v>0</v>
      </c>
      <c r="G583" s="908">
        <v>0</v>
      </c>
      <c r="H583" s="908" t="s">
        <v>608</v>
      </c>
      <c r="I583" s="908">
        <v>42</v>
      </c>
      <c r="J583" s="908">
        <v>161</v>
      </c>
      <c r="K583" s="908">
        <v>1393</v>
      </c>
      <c r="L583" s="908">
        <v>1393</v>
      </c>
      <c r="M583" s="908">
        <v>96</v>
      </c>
      <c r="N583" s="908">
        <v>0</v>
      </c>
      <c r="O583" s="1260">
        <v>41</v>
      </c>
      <c r="P583" s="1260">
        <v>50</v>
      </c>
      <c r="Q583" s="1261">
        <v>198.66368937058283</v>
      </c>
    </row>
    <row r="584" spans="1:17" ht="12.75" x14ac:dyDescent="0.2">
      <c r="A584" s="876" t="s">
        <v>1708</v>
      </c>
      <c r="B584" s="906" t="s">
        <v>608</v>
      </c>
      <c r="C584" s="906">
        <v>1963.5165905254955</v>
      </c>
      <c r="D584" s="906">
        <v>1963.5165905254955</v>
      </c>
      <c r="E584" s="906">
        <v>3043.0366988056239</v>
      </c>
      <c r="F584" s="907">
        <v>0</v>
      </c>
      <c r="G584" s="908">
        <v>0</v>
      </c>
      <c r="H584" s="908" t="s">
        <v>608</v>
      </c>
      <c r="I584" s="908">
        <v>345</v>
      </c>
      <c r="J584" s="908">
        <v>431</v>
      </c>
      <c r="K584" s="908">
        <v>4034</v>
      </c>
      <c r="L584" s="908">
        <v>4034</v>
      </c>
      <c r="M584" s="908">
        <v>703</v>
      </c>
      <c r="N584" s="908">
        <v>0</v>
      </c>
      <c r="O584" s="1260">
        <v>13</v>
      </c>
      <c r="P584" s="1260">
        <v>27</v>
      </c>
      <c r="Q584" s="1261">
        <v>198.66368937058283</v>
      </c>
    </row>
    <row r="585" spans="1:17" ht="12.75" x14ac:dyDescent="0.2">
      <c r="A585" s="876" t="s">
        <v>1709</v>
      </c>
      <c r="B585" s="906" t="s">
        <v>608</v>
      </c>
      <c r="C585" s="906">
        <v>1038.3399099329968</v>
      </c>
      <c r="D585" s="906">
        <v>1038.3399099329968</v>
      </c>
      <c r="E585" s="906">
        <v>2054.7561850759139</v>
      </c>
      <c r="F585" s="907">
        <v>0</v>
      </c>
      <c r="G585" s="908">
        <v>0</v>
      </c>
      <c r="H585" s="908" t="s">
        <v>608</v>
      </c>
      <c r="I585" s="908">
        <v>1068</v>
      </c>
      <c r="J585" s="908">
        <v>721</v>
      </c>
      <c r="K585" s="908">
        <v>6279</v>
      </c>
      <c r="L585" s="908">
        <v>6279</v>
      </c>
      <c r="M585" s="908">
        <v>1788</v>
      </c>
      <c r="N585" s="908">
        <v>0</v>
      </c>
      <c r="O585" s="1260">
        <v>5</v>
      </c>
      <c r="P585" s="1260">
        <v>19</v>
      </c>
      <c r="Q585" s="1261">
        <v>198.66368937058283</v>
      </c>
    </row>
    <row r="586" spans="1:17" ht="12.75" x14ac:dyDescent="0.2">
      <c r="A586" s="876" t="s">
        <v>1710</v>
      </c>
      <c r="B586" s="906" t="s">
        <v>608</v>
      </c>
      <c r="C586" s="906">
        <v>744.64581492806633</v>
      </c>
      <c r="D586" s="906">
        <v>744.64581492806633</v>
      </c>
      <c r="E586" s="906">
        <v>1405.5010476843606</v>
      </c>
      <c r="F586" s="907">
        <v>0</v>
      </c>
      <c r="G586" s="908">
        <v>0</v>
      </c>
      <c r="H586" s="908" t="s">
        <v>608</v>
      </c>
      <c r="I586" s="908">
        <v>2345</v>
      </c>
      <c r="J586" s="908">
        <v>847</v>
      </c>
      <c r="K586" s="908">
        <v>8300</v>
      </c>
      <c r="L586" s="908">
        <v>8300</v>
      </c>
      <c r="M586" s="908">
        <v>3579</v>
      </c>
      <c r="N586" s="908">
        <v>0</v>
      </c>
      <c r="O586" s="1260">
        <v>5</v>
      </c>
      <c r="P586" s="1260">
        <v>11</v>
      </c>
      <c r="Q586" s="1261">
        <v>198.66368937058283</v>
      </c>
    </row>
    <row r="587" spans="1:17" ht="12.75" x14ac:dyDescent="0.2">
      <c r="A587" s="876" t="s">
        <v>1711</v>
      </c>
      <c r="B587" s="906" t="s">
        <v>608</v>
      </c>
      <c r="C587" s="906">
        <v>505.3900488713337</v>
      </c>
      <c r="D587" s="906">
        <v>505.3900488713337</v>
      </c>
      <c r="E587" s="906">
        <v>847.25258500511097</v>
      </c>
      <c r="F587" s="907">
        <v>0</v>
      </c>
      <c r="G587" s="908">
        <v>0</v>
      </c>
      <c r="H587" s="908" t="s">
        <v>608</v>
      </c>
      <c r="I587" s="908">
        <v>3952</v>
      </c>
      <c r="J587" s="908">
        <v>384</v>
      </c>
      <c r="K587" s="908">
        <v>6955</v>
      </c>
      <c r="L587" s="908">
        <v>6955</v>
      </c>
      <c r="M587" s="908">
        <v>4310</v>
      </c>
      <c r="N587" s="908">
        <v>0</v>
      </c>
      <c r="O587" s="1260">
        <v>5</v>
      </c>
      <c r="P587" s="1260">
        <v>5</v>
      </c>
      <c r="Q587" s="1261">
        <v>198.66368937058283</v>
      </c>
    </row>
    <row r="588" spans="1:17" ht="12.75" x14ac:dyDescent="0.2">
      <c r="A588" s="876" t="s">
        <v>1712</v>
      </c>
      <c r="B588" s="906" t="s">
        <v>608</v>
      </c>
      <c r="C588" s="906">
        <v>4542.5575171071559</v>
      </c>
      <c r="D588" s="906">
        <v>4542.5575171071559</v>
      </c>
      <c r="E588" s="906">
        <v>4542.5575171071559</v>
      </c>
      <c r="F588" s="907">
        <v>0</v>
      </c>
      <c r="G588" s="908">
        <v>0</v>
      </c>
      <c r="H588" s="908" t="s">
        <v>608</v>
      </c>
      <c r="I588" s="908">
        <v>7</v>
      </c>
      <c r="J588" s="908">
        <v>8</v>
      </c>
      <c r="K588" s="908">
        <v>76</v>
      </c>
      <c r="L588" s="908">
        <v>76</v>
      </c>
      <c r="M588" s="908">
        <v>6</v>
      </c>
      <c r="N588" s="908">
        <v>0</v>
      </c>
      <c r="O588" s="1260">
        <v>32</v>
      </c>
      <c r="P588" s="1260">
        <v>32</v>
      </c>
      <c r="Q588" s="1261">
        <v>198.66368937058283</v>
      </c>
    </row>
    <row r="589" spans="1:17" ht="12.75" x14ac:dyDescent="0.2">
      <c r="A589" s="876" t="s">
        <v>1713</v>
      </c>
      <c r="B589" s="906" t="s">
        <v>608</v>
      </c>
      <c r="C589" s="906">
        <v>2508.0157829861218</v>
      </c>
      <c r="D589" s="906">
        <v>2508.0157829861218</v>
      </c>
      <c r="E589" s="906">
        <v>2508.0157829861218</v>
      </c>
      <c r="F589" s="907">
        <v>0</v>
      </c>
      <c r="G589" s="908">
        <v>0</v>
      </c>
      <c r="H589" s="908" t="s">
        <v>608</v>
      </c>
      <c r="I589" s="908">
        <v>80</v>
      </c>
      <c r="J589" s="908">
        <v>24</v>
      </c>
      <c r="K589" s="908">
        <v>119</v>
      </c>
      <c r="L589" s="908">
        <v>119</v>
      </c>
      <c r="M589" s="908">
        <v>22</v>
      </c>
      <c r="N589" s="908">
        <v>0</v>
      </c>
      <c r="O589" s="1260">
        <v>20</v>
      </c>
      <c r="P589" s="1260">
        <v>20</v>
      </c>
      <c r="Q589" s="1261">
        <v>198.66368937058283</v>
      </c>
    </row>
    <row r="590" spans="1:17" ht="12.75" x14ac:dyDescent="0.2">
      <c r="A590" s="876" t="s">
        <v>1714</v>
      </c>
      <c r="B590" s="906" t="s">
        <v>608</v>
      </c>
      <c r="C590" s="906">
        <v>2208.6720006305927</v>
      </c>
      <c r="D590" s="906">
        <v>2208.6720006305927</v>
      </c>
      <c r="E590" s="906">
        <v>2208.6720006305927</v>
      </c>
      <c r="F590" s="907">
        <v>0</v>
      </c>
      <c r="G590" s="908">
        <v>0</v>
      </c>
      <c r="H590" s="908" t="s">
        <v>608</v>
      </c>
      <c r="I590" s="908">
        <v>79</v>
      </c>
      <c r="J590" s="908">
        <v>23</v>
      </c>
      <c r="K590" s="908">
        <v>66</v>
      </c>
      <c r="L590" s="908">
        <v>66</v>
      </c>
      <c r="M590" s="908">
        <v>28</v>
      </c>
      <c r="N590" s="908">
        <v>0</v>
      </c>
      <c r="O590" s="1260">
        <v>5</v>
      </c>
      <c r="P590" s="1260">
        <v>5</v>
      </c>
      <c r="Q590" s="1261">
        <v>198.66368937058283</v>
      </c>
    </row>
    <row r="591" spans="1:17" ht="12.75" x14ac:dyDescent="0.2">
      <c r="A591" s="876" t="s">
        <v>1715</v>
      </c>
      <c r="B591" s="906">
        <v>152.58900884226543</v>
      </c>
      <c r="C591" s="906">
        <v>2469.9724643790887</v>
      </c>
      <c r="D591" s="906">
        <v>2469.9724643790887</v>
      </c>
      <c r="E591" s="906">
        <v>4428.4192153711738</v>
      </c>
      <c r="F591" s="907">
        <v>0</v>
      </c>
      <c r="G591" s="908">
        <v>0</v>
      </c>
      <c r="H591" s="908">
        <v>1494</v>
      </c>
      <c r="I591" s="908">
        <v>1707</v>
      </c>
      <c r="J591" s="908">
        <v>2989</v>
      </c>
      <c r="K591" s="908">
        <v>411</v>
      </c>
      <c r="L591" s="908">
        <v>411</v>
      </c>
      <c r="M591" s="908">
        <v>10</v>
      </c>
      <c r="N591" s="908">
        <v>0</v>
      </c>
      <c r="O591" s="1260">
        <v>5</v>
      </c>
      <c r="P591" s="1260">
        <v>19</v>
      </c>
      <c r="Q591" s="1261">
        <v>222.55812049492914</v>
      </c>
    </row>
    <row r="592" spans="1:17" ht="12.75" x14ac:dyDescent="0.2">
      <c r="A592" s="876" t="s">
        <v>1716</v>
      </c>
      <c r="B592" s="906" t="s">
        <v>608</v>
      </c>
      <c r="C592" s="906">
        <v>4870.3415076354531</v>
      </c>
      <c r="D592" s="906">
        <v>4870.3415076354531</v>
      </c>
      <c r="E592" s="906">
        <v>7697.4671915642648</v>
      </c>
      <c r="F592" s="907">
        <v>0</v>
      </c>
      <c r="G592" s="908">
        <v>0</v>
      </c>
      <c r="H592" s="908" t="s">
        <v>608</v>
      </c>
      <c r="I592" s="908">
        <v>141</v>
      </c>
      <c r="J592" s="908">
        <v>673</v>
      </c>
      <c r="K592" s="908">
        <v>240</v>
      </c>
      <c r="L592" s="908">
        <v>240</v>
      </c>
      <c r="M592" s="908">
        <v>2</v>
      </c>
      <c r="N592" s="908">
        <v>0</v>
      </c>
      <c r="O592" s="1260">
        <v>14</v>
      </c>
      <c r="P592" s="1260">
        <v>29</v>
      </c>
      <c r="Q592" s="1261">
        <v>222.55812049492914</v>
      </c>
    </row>
    <row r="593" spans="1:17" ht="12.75" x14ac:dyDescent="0.2">
      <c r="A593" s="876" t="s">
        <v>1717</v>
      </c>
      <c r="B593" s="906" t="s">
        <v>608</v>
      </c>
      <c r="C593" s="906">
        <v>9136.1719643516681</v>
      </c>
      <c r="D593" s="906">
        <v>9136.1719643516681</v>
      </c>
      <c r="E593" s="906">
        <v>10949.711375470388</v>
      </c>
      <c r="F593" s="907">
        <v>0</v>
      </c>
      <c r="G593" s="908">
        <v>0</v>
      </c>
      <c r="H593" s="908" t="s">
        <v>608</v>
      </c>
      <c r="I593" s="908">
        <v>4</v>
      </c>
      <c r="J593" s="908">
        <v>88</v>
      </c>
      <c r="K593" s="908">
        <v>113</v>
      </c>
      <c r="L593" s="908">
        <v>113</v>
      </c>
      <c r="M593" s="908">
        <v>0</v>
      </c>
      <c r="N593" s="908">
        <v>0</v>
      </c>
      <c r="O593" s="1260">
        <v>26</v>
      </c>
      <c r="P593" s="1260">
        <v>58</v>
      </c>
      <c r="Q593" s="1261">
        <v>222.55812049492914</v>
      </c>
    </row>
    <row r="594" spans="1:17" ht="12.75" x14ac:dyDescent="0.2">
      <c r="A594" s="876" t="s">
        <v>1718</v>
      </c>
      <c r="B594" s="906" t="s">
        <v>608</v>
      </c>
      <c r="C594" s="906">
        <v>7470.4808782328691</v>
      </c>
      <c r="D594" s="906">
        <v>7470.4808782328691</v>
      </c>
      <c r="E594" s="906">
        <v>8539.9792691633447</v>
      </c>
      <c r="F594" s="907">
        <v>0</v>
      </c>
      <c r="G594" s="908">
        <v>0</v>
      </c>
      <c r="H594" s="908" t="s">
        <v>608</v>
      </c>
      <c r="I594" s="908">
        <v>8</v>
      </c>
      <c r="J594" s="908">
        <v>683</v>
      </c>
      <c r="K594" s="908">
        <v>102</v>
      </c>
      <c r="L594" s="908">
        <v>102</v>
      </c>
      <c r="M594" s="908">
        <v>0</v>
      </c>
      <c r="N594" s="908">
        <v>0</v>
      </c>
      <c r="O594" s="1260">
        <v>13</v>
      </c>
      <c r="P594" s="1260">
        <v>29</v>
      </c>
      <c r="Q594" s="1261">
        <v>222.55812049492914</v>
      </c>
    </row>
    <row r="595" spans="1:17" ht="12.75" x14ac:dyDescent="0.2">
      <c r="A595" s="876" t="s">
        <v>1719</v>
      </c>
      <c r="B595" s="906" t="s">
        <v>608</v>
      </c>
      <c r="C595" s="906">
        <v>9581.0764735811827</v>
      </c>
      <c r="D595" s="906">
        <v>9581.0764735811827</v>
      </c>
      <c r="E595" s="906">
        <v>11056.277281028164</v>
      </c>
      <c r="F595" s="907">
        <v>0</v>
      </c>
      <c r="G595" s="908">
        <v>0</v>
      </c>
      <c r="H595" s="908" t="s">
        <v>608</v>
      </c>
      <c r="I595" s="908">
        <v>4</v>
      </c>
      <c r="J595" s="908">
        <v>495</v>
      </c>
      <c r="K595" s="908">
        <v>197</v>
      </c>
      <c r="L595" s="908">
        <v>197</v>
      </c>
      <c r="M595" s="908">
        <v>0</v>
      </c>
      <c r="N595" s="908">
        <v>0</v>
      </c>
      <c r="O595" s="1260">
        <v>21</v>
      </c>
      <c r="P595" s="1260">
        <v>41</v>
      </c>
      <c r="Q595" s="1261">
        <v>222.55812049492914</v>
      </c>
    </row>
    <row r="596" spans="1:17" ht="12.75" x14ac:dyDescent="0.2">
      <c r="A596" s="876" t="s">
        <v>1720</v>
      </c>
      <c r="B596" s="906" t="s">
        <v>608</v>
      </c>
      <c r="C596" s="906">
        <v>13238.337190481363</v>
      </c>
      <c r="D596" s="906">
        <v>13238.337190481363</v>
      </c>
      <c r="E596" s="906">
        <v>18329.091240328609</v>
      </c>
      <c r="F596" s="907">
        <v>0</v>
      </c>
      <c r="G596" s="908">
        <v>0</v>
      </c>
      <c r="H596" s="908" t="s">
        <v>608</v>
      </c>
      <c r="I596" s="908">
        <v>2</v>
      </c>
      <c r="J596" s="908">
        <v>158</v>
      </c>
      <c r="K596" s="908">
        <v>185</v>
      </c>
      <c r="L596" s="908">
        <v>185</v>
      </c>
      <c r="M596" s="908">
        <v>0</v>
      </c>
      <c r="N596" s="908">
        <v>0</v>
      </c>
      <c r="O596" s="1260">
        <v>41</v>
      </c>
      <c r="P596" s="1260">
        <v>91</v>
      </c>
      <c r="Q596" s="1261">
        <v>222.55812049492914</v>
      </c>
    </row>
    <row r="597" spans="1:17" ht="12.75" x14ac:dyDescent="0.2">
      <c r="A597" s="876" t="s">
        <v>1721</v>
      </c>
      <c r="B597" s="906" t="s">
        <v>608</v>
      </c>
      <c r="C597" s="906">
        <v>8184.9737416324497</v>
      </c>
      <c r="D597" s="906">
        <v>8184.9737416324497</v>
      </c>
      <c r="E597" s="906">
        <v>11697.88002508194</v>
      </c>
      <c r="F597" s="907">
        <v>0</v>
      </c>
      <c r="G597" s="908">
        <v>0</v>
      </c>
      <c r="H597" s="908" t="s">
        <v>608</v>
      </c>
      <c r="I597" s="908">
        <v>0</v>
      </c>
      <c r="J597" s="908">
        <v>161</v>
      </c>
      <c r="K597" s="908">
        <v>33</v>
      </c>
      <c r="L597" s="908">
        <v>33</v>
      </c>
      <c r="M597" s="908">
        <v>0</v>
      </c>
      <c r="N597" s="908">
        <v>0</v>
      </c>
      <c r="O597" s="1260">
        <v>14</v>
      </c>
      <c r="P597" s="1260">
        <v>31</v>
      </c>
      <c r="Q597" s="1261">
        <v>222.55812049492914</v>
      </c>
    </row>
    <row r="598" spans="1:17" ht="12.75" x14ac:dyDescent="0.2">
      <c r="A598" s="876" t="s">
        <v>1722</v>
      </c>
      <c r="B598" s="906" t="s">
        <v>608</v>
      </c>
      <c r="C598" s="906">
        <v>11284.286625658839</v>
      </c>
      <c r="D598" s="906">
        <v>11284.286625658839</v>
      </c>
      <c r="E598" s="906">
        <v>13927.322226745233</v>
      </c>
      <c r="F598" s="907">
        <v>0</v>
      </c>
      <c r="G598" s="908">
        <v>0</v>
      </c>
      <c r="H598" s="908" t="s">
        <v>608</v>
      </c>
      <c r="I598" s="908">
        <v>0</v>
      </c>
      <c r="J598" s="908">
        <v>263</v>
      </c>
      <c r="K598" s="908">
        <v>130</v>
      </c>
      <c r="L598" s="908">
        <v>130</v>
      </c>
      <c r="M598" s="908">
        <v>0</v>
      </c>
      <c r="N598" s="908">
        <v>0</v>
      </c>
      <c r="O598" s="1260">
        <v>25</v>
      </c>
      <c r="P598" s="1260">
        <v>44</v>
      </c>
      <c r="Q598" s="1261">
        <v>222.55812049492914</v>
      </c>
    </row>
    <row r="599" spans="1:17" ht="12.75" x14ac:dyDescent="0.2">
      <c r="A599" s="876" t="s">
        <v>1723</v>
      </c>
      <c r="B599" s="906" t="s">
        <v>608</v>
      </c>
      <c r="C599" s="906">
        <v>21053.564574317894</v>
      </c>
      <c r="D599" s="906">
        <v>21053.564574317894</v>
      </c>
      <c r="E599" s="906">
        <v>26887.339567088889</v>
      </c>
      <c r="F599" s="907">
        <v>0</v>
      </c>
      <c r="G599" s="908">
        <v>0</v>
      </c>
      <c r="H599" s="908" t="s">
        <v>608</v>
      </c>
      <c r="I599" s="908">
        <v>0</v>
      </c>
      <c r="J599" s="908">
        <v>188</v>
      </c>
      <c r="K599" s="908">
        <v>255</v>
      </c>
      <c r="L599" s="908">
        <v>255</v>
      </c>
      <c r="M599" s="908">
        <v>0</v>
      </c>
      <c r="N599" s="908">
        <v>0</v>
      </c>
      <c r="O599" s="1260">
        <v>68</v>
      </c>
      <c r="P599" s="1260">
        <v>124</v>
      </c>
      <c r="Q599" s="1261">
        <v>222.55812049492914</v>
      </c>
    </row>
    <row r="600" spans="1:17" ht="12.75" x14ac:dyDescent="0.2">
      <c r="A600" s="876" t="s">
        <v>1724</v>
      </c>
      <c r="B600" s="906" t="s">
        <v>608</v>
      </c>
      <c r="C600" s="906">
        <v>10156.912612161526</v>
      </c>
      <c r="D600" s="906">
        <v>10156.912612161526</v>
      </c>
      <c r="E600" s="906">
        <v>10156.912612161526</v>
      </c>
      <c r="F600" s="907">
        <v>0</v>
      </c>
      <c r="G600" s="908">
        <v>0</v>
      </c>
      <c r="H600" s="908" t="s">
        <v>608</v>
      </c>
      <c r="I600" s="908">
        <v>0</v>
      </c>
      <c r="J600" s="908">
        <v>45</v>
      </c>
      <c r="K600" s="908">
        <v>671</v>
      </c>
      <c r="L600" s="908">
        <v>671</v>
      </c>
      <c r="M600" s="908">
        <v>11</v>
      </c>
      <c r="N600" s="908">
        <v>0</v>
      </c>
      <c r="O600" s="1260">
        <v>90</v>
      </c>
      <c r="P600" s="1260">
        <v>90</v>
      </c>
      <c r="Q600" s="1261">
        <v>201.9243030486775</v>
      </c>
    </row>
    <row r="601" spans="1:17" ht="12.75" x14ac:dyDescent="0.2">
      <c r="A601" s="876" t="s">
        <v>1725</v>
      </c>
      <c r="B601" s="906" t="s">
        <v>608</v>
      </c>
      <c r="C601" s="906">
        <v>7019.8260017316361</v>
      </c>
      <c r="D601" s="906">
        <v>7019.8260017316361</v>
      </c>
      <c r="E601" s="906">
        <v>7606.5141037430112</v>
      </c>
      <c r="F601" s="907">
        <v>0</v>
      </c>
      <c r="G601" s="908">
        <v>0</v>
      </c>
      <c r="H601" s="908" t="s">
        <v>608</v>
      </c>
      <c r="I601" s="908">
        <v>8</v>
      </c>
      <c r="J601" s="908">
        <v>148</v>
      </c>
      <c r="K601" s="908">
        <v>1209</v>
      </c>
      <c r="L601" s="908">
        <v>1209</v>
      </c>
      <c r="M601" s="908">
        <v>48</v>
      </c>
      <c r="N601" s="908">
        <v>0</v>
      </c>
      <c r="O601" s="1260">
        <v>48</v>
      </c>
      <c r="P601" s="1260">
        <v>62</v>
      </c>
      <c r="Q601" s="1261">
        <v>201.9243030486775</v>
      </c>
    </row>
    <row r="602" spans="1:17" ht="12.75" x14ac:dyDescent="0.2">
      <c r="A602" s="876" t="s">
        <v>1726</v>
      </c>
      <c r="B602" s="906" t="s">
        <v>608</v>
      </c>
      <c r="C602" s="906">
        <v>3596.4615355181163</v>
      </c>
      <c r="D602" s="906">
        <v>3596.4615355181163</v>
      </c>
      <c r="E602" s="906">
        <v>5186.8410873476732</v>
      </c>
      <c r="F602" s="907">
        <v>0</v>
      </c>
      <c r="G602" s="908">
        <v>0</v>
      </c>
      <c r="H602" s="908" t="s">
        <v>608</v>
      </c>
      <c r="I602" s="908">
        <v>193</v>
      </c>
      <c r="J602" s="908">
        <v>642</v>
      </c>
      <c r="K602" s="908">
        <v>2090</v>
      </c>
      <c r="L602" s="908">
        <v>2090</v>
      </c>
      <c r="M602" s="908">
        <v>114</v>
      </c>
      <c r="N602" s="908">
        <v>0</v>
      </c>
      <c r="O602" s="1260">
        <v>20</v>
      </c>
      <c r="P602" s="1260">
        <v>35</v>
      </c>
      <c r="Q602" s="1261">
        <v>201.9243030486775</v>
      </c>
    </row>
    <row r="603" spans="1:17" ht="12.75" x14ac:dyDescent="0.2">
      <c r="A603" s="876" t="s">
        <v>1727</v>
      </c>
      <c r="B603" s="906" t="s">
        <v>608</v>
      </c>
      <c r="C603" s="906">
        <v>2502.8337210844011</v>
      </c>
      <c r="D603" s="906">
        <v>2502.8337210844011</v>
      </c>
      <c r="E603" s="906">
        <v>3797.1271901778323</v>
      </c>
      <c r="F603" s="907">
        <v>0</v>
      </c>
      <c r="G603" s="908">
        <v>0</v>
      </c>
      <c r="H603" s="908" t="s">
        <v>608</v>
      </c>
      <c r="I603" s="908">
        <v>767</v>
      </c>
      <c r="J603" s="908">
        <v>1574</v>
      </c>
      <c r="K603" s="908">
        <v>2902</v>
      </c>
      <c r="L603" s="908">
        <v>2902</v>
      </c>
      <c r="M603" s="908">
        <v>304</v>
      </c>
      <c r="N603" s="908">
        <v>0</v>
      </c>
      <c r="O603" s="1260">
        <v>10</v>
      </c>
      <c r="P603" s="1260">
        <v>24</v>
      </c>
      <c r="Q603" s="1261">
        <v>201.9243030486775</v>
      </c>
    </row>
    <row r="604" spans="1:17" ht="12.75" x14ac:dyDescent="0.2">
      <c r="A604" s="876" t="s">
        <v>1728</v>
      </c>
      <c r="B604" s="906" t="s">
        <v>608</v>
      </c>
      <c r="C604" s="906">
        <v>1756.8807094360184</v>
      </c>
      <c r="D604" s="906">
        <v>1756.8807094360184</v>
      </c>
      <c r="E604" s="906">
        <v>2864.1621047868744</v>
      </c>
      <c r="F604" s="907">
        <v>0</v>
      </c>
      <c r="G604" s="908">
        <v>0</v>
      </c>
      <c r="H604" s="908" t="s">
        <v>608</v>
      </c>
      <c r="I604" s="908">
        <v>2232</v>
      </c>
      <c r="J604" s="908">
        <v>2267</v>
      </c>
      <c r="K604" s="908">
        <v>2695</v>
      </c>
      <c r="L604" s="908">
        <v>2695</v>
      </c>
      <c r="M604" s="908">
        <v>520</v>
      </c>
      <c r="N604" s="908">
        <v>0</v>
      </c>
      <c r="O604" s="1260">
        <v>5</v>
      </c>
      <c r="P604" s="1260">
        <v>17</v>
      </c>
      <c r="Q604" s="1261">
        <v>201.9243030486775</v>
      </c>
    </row>
    <row r="605" spans="1:17" ht="12.75" x14ac:dyDescent="0.2">
      <c r="A605" s="876" t="s">
        <v>1729</v>
      </c>
      <c r="B605" s="906" t="s">
        <v>608</v>
      </c>
      <c r="C605" s="906">
        <v>4482.2547127825856</v>
      </c>
      <c r="D605" s="906">
        <v>4482.2547127825856</v>
      </c>
      <c r="E605" s="906">
        <v>6698.1415320267915</v>
      </c>
      <c r="F605" s="907">
        <v>0</v>
      </c>
      <c r="G605" s="908">
        <v>0</v>
      </c>
      <c r="H605" s="908" t="s">
        <v>608</v>
      </c>
      <c r="I605" s="908">
        <v>7</v>
      </c>
      <c r="J605" s="908">
        <v>38</v>
      </c>
      <c r="K605" s="908">
        <v>168</v>
      </c>
      <c r="L605" s="908">
        <v>168</v>
      </c>
      <c r="M605" s="908">
        <v>0</v>
      </c>
      <c r="N605" s="908">
        <v>0</v>
      </c>
      <c r="O605" s="1260">
        <v>14</v>
      </c>
      <c r="P605" s="1260">
        <v>30</v>
      </c>
      <c r="Q605" s="1261">
        <v>251.82797596565604</v>
      </c>
    </row>
    <row r="606" spans="1:17" ht="12.75" x14ac:dyDescent="0.2">
      <c r="A606" s="876" t="s">
        <v>1730</v>
      </c>
      <c r="B606" s="906" t="s">
        <v>608</v>
      </c>
      <c r="C606" s="906">
        <v>2106.3807077822253</v>
      </c>
      <c r="D606" s="906">
        <v>2106.3807077822253</v>
      </c>
      <c r="E606" s="906">
        <v>3360.4874274558979</v>
      </c>
      <c r="F606" s="907">
        <v>0</v>
      </c>
      <c r="G606" s="908">
        <v>0</v>
      </c>
      <c r="H606" s="908" t="s">
        <v>608</v>
      </c>
      <c r="I606" s="908">
        <v>68</v>
      </c>
      <c r="J606" s="908">
        <v>43</v>
      </c>
      <c r="K606" s="908">
        <v>259</v>
      </c>
      <c r="L606" s="908">
        <v>259</v>
      </c>
      <c r="M606" s="908">
        <v>0</v>
      </c>
      <c r="N606" s="908">
        <v>0</v>
      </c>
      <c r="O606" s="1260">
        <v>5</v>
      </c>
      <c r="P606" s="1260">
        <v>17</v>
      </c>
      <c r="Q606" s="1261">
        <v>251.82797596565604</v>
      </c>
    </row>
    <row r="607" spans="1:17" ht="12.75" x14ac:dyDescent="0.2">
      <c r="A607" s="876" t="s">
        <v>1731</v>
      </c>
      <c r="B607" s="906" t="s">
        <v>608</v>
      </c>
      <c r="C607" s="906">
        <v>8148.1032695552158</v>
      </c>
      <c r="D607" s="906">
        <v>8148.1032695552158</v>
      </c>
      <c r="E607" s="906">
        <v>8148.1032695552158</v>
      </c>
      <c r="F607" s="907">
        <v>0</v>
      </c>
      <c r="G607" s="908">
        <v>0</v>
      </c>
      <c r="H607" s="908" t="s">
        <v>608</v>
      </c>
      <c r="I607" s="908">
        <v>0</v>
      </c>
      <c r="J607" s="908">
        <v>10</v>
      </c>
      <c r="K607" s="908">
        <v>139</v>
      </c>
      <c r="L607" s="908">
        <v>139</v>
      </c>
      <c r="M607" s="908">
        <v>0</v>
      </c>
      <c r="N607" s="908">
        <v>0</v>
      </c>
      <c r="O607" s="1260">
        <v>89</v>
      </c>
      <c r="P607" s="1260">
        <v>89</v>
      </c>
      <c r="Q607" s="1261">
        <v>251.82797596565604</v>
      </c>
    </row>
    <row r="608" spans="1:17" ht="12.75" x14ac:dyDescent="0.2">
      <c r="A608" s="876" t="s">
        <v>1732</v>
      </c>
      <c r="B608" s="906" t="s">
        <v>608</v>
      </c>
      <c r="C608" s="906">
        <v>3482.966104063953</v>
      </c>
      <c r="D608" s="906">
        <v>3482.966104063953</v>
      </c>
      <c r="E608" s="906">
        <v>5965.7333284873193</v>
      </c>
      <c r="F608" s="907">
        <v>0</v>
      </c>
      <c r="G608" s="908">
        <v>0</v>
      </c>
      <c r="H608" s="908" t="s">
        <v>608</v>
      </c>
      <c r="I608" s="908">
        <v>13</v>
      </c>
      <c r="J608" s="908">
        <v>25</v>
      </c>
      <c r="K608" s="908">
        <v>154</v>
      </c>
      <c r="L608" s="908">
        <v>154</v>
      </c>
      <c r="M608" s="908">
        <v>0</v>
      </c>
      <c r="N608" s="908">
        <v>0</v>
      </c>
      <c r="O608" s="1260">
        <v>13</v>
      </c>
      <c r="P608" s="1260">
        <v>54</v>
      </c>
      <c r="Q608" s="1261">
        <v>251.82797596565604</v>
      </c>
    </row>
    <row r="609" spans="1:17" ht="12.75" x14ac:dyDescent="0.2">
      <c r="A609" s="876" t="s">
        <v>1059</v>
      </c>
      <c r="B609" s="906">
        <v>276.40472708744494</v>
      </c>
      <c r="C609" s="906">
        <v>786.54896078232434</v>
      </c>
      <c r="D609" s="906">
        <v>786.54896078232434</v>
      </c>
      <c r="E609" s="906">
        <v>777.75803020656053</v>
      </c>
      <c r="F609" s="907">
        <v>0</v>
      </c>
      <c r="G609" s="908">
        <v>0</v>
      </c>
      <c r="H609" s="908">
        <v>1290</v>
      </c>
      <c r="I609" s="908">
        <v>12556</v>
      </c>
      <c r="J609" s="908">
        <v>5520</v>
      </c>
      <c r="K609" s="908">
        <v>4466</v>
      </c>
      <c r="L609" s="908">
        <v>4466</v>
      </c>
      <c r="M609" s="908">
        <v>4184</v>
      </c>
      <c r="N609" s="908">
        <v>0</v>
      </c>
      <c r="O609" s="1260">
        <v>5</v>
      </c>
      <c r="P609" s="1260">
        <v>5</v>
      </c>
      <c r="Q609" s="1261">
        <v>201.9243030486775</v>
      </c>
    </row>
    <row r="610" spans="1:17" ht="12.75" x14ac:dyDescent="0.2">
      <c r="A610" s="876" t="s">
        <v>1058</v>
      </c>
      <c r="B610" s="906" t="s">
        <v>608</v>
      </c>
      <c r="C610" s="906">
        <v>1031.4904128775754</v>
      </c>
      <c r="D610" s="906">
        <v>1031.4904128775754</v>
      </c>
      <c r="E610" s="906">
        <v>898.31810286186783</v>
      </c>
      <c r="F610" s="907">
        <v>0</v>
      </c>
      <c r="G610" s="908">
        <v>0</v>
      </c>
      <c r="H610" s="908" t="s">
        <v>608</v>
      </c>
      <c r="I610" s="908">
        <v>309</v>
      </c>
      <c r="J610" s="908">
        <v>83</v>
      </c>
      <c r="K610" s="908">
        <v>250</v>
      </c>
      <c r="L610" s="908">
        <v>250</v>
      </c>
      <c r="M610" s="908">
        <v>0</v>
      </c>
      <c r="N610" s="908">
        <v>0</v>
      </c>
      <c r="O610" s="1260">
        <v>5</v>
      </c>
      <c r="P610" s="1260">
        <v>5</v>
      </c>
      <c r="Q610" s="1261">
        <v>251.82797596565604</v>
      </c>
    </row>
    <row r="611" spans="1:17" ht="12.75" x14ac:dyDescent="0.2">
      <c r="A611" s="876" t="s">
        <v>1057</v>
      </c>
      <c r="B611" s="906" t="s">
        <v>608</v>
      </c>
      <c r="C611" s="906">
        <v>1175.7665376256109</v>
      </c>
      <c r="D611" s="906">
        <v>1175.7665376256109</v>
      </c>
      <c r="E611" s="906">
        <v>1910.6612603815161</v>
      </c>
      <c r="F611" s="907">
        <v>0</v>
      </c>
      <c r="G611" s="908">
        <v>0</v>
      </c>
      <c r="H611" s="908" t="s">
        <v>608</v>
      </c>
      <c r="I611" s="908">
        <v>462</v>
      </c>
      <c r="J611" s="908">
        <v>68</v>
      </c>
      <c r="K611" s="908">
        <v>27</v>
      </c>
      <c r="L611" s="908">
        <v>27</v>
      </c>
      <c r="M611" s="908">
        <v>0</v>
      </c>
      <c r="N611" s="908">
        <v>0</v>
      </c>
      <c r="O611" s="1260">
        <v>5</v>
      </c>
      <c r="P611" s="1260">
        <v>6</v>
      </c>
      <c r="Q611" s="1261">
        <v>251.82797596565604</v>
      </c>
    </row>
    <row r="612" spans="1:17" ht="12.75" x14ac:dyDescent="0.2">
      <c r="A612" s="876" t="s">
        <v>1733</v>
      </c>
      <c r="B612" s="906" t="s">
        <v>608</v>
      </c>
      <c r="C612" s="906">
        <v>4340.1175370649134</v>
      </c>
      <c r="D612" s="906">
        <v>4340.1175370649134</v>
      </c>
      <c r="E612" s="906">
        <v>5013.2580560610149</v>
      </c>
      <c r="F612" s="907">
        <v>0</v>
      </c>
      <c r="G612" s="908">
        <v>0</v>
      </c>
      <c r="H612" s="908" t="s">
        <v>608</v>
      </c>
      <c r="I612" s="908">
        <v>20</v>
      </c>
      <c r="J612" s="908">
        <v>479</v>
      </c>
      <c r="K612" s="908">
        <v>346</v>
      </c>
      <c r="L612" s="908">
        <v>346</v>
      </c>
      <c r="M612" s="908">
        <v>11</v>
      </c>
      <c r="N612" s="908">
        <v>0</v>
      </c>
      <c r="O612" s="1260">
        <v>22</v>
      </c>
      <c r="P612" s="1260">
        <v>31</v>
      </c>
      <c r="Q612" s="1261">
        <v>201.9243030486775</v>
      </c>
    </row>
    <row r="613" spans="1:17" ht="12.75" x14ac:dyDescent="0.2">
      <c r="A613" s="876" t="s">
        <v>1734</v>
      </c>
      <c r="B613" s="906" t="s">
        <v>608</v>
      </c>
      <c r="C613" s="906">
        <v>2697.7535670822303</v>
      </c>
      <c r="D613" s="906">
        <v>2697.7535670822303</v>
      </c>
      <c r="E613" s="906">
        <v>2939.7746269478871</v>
      </c>
      <c r="F613" s="907">
        <v>0</v>
      </c>
      <c r="G613" s="908">
        <v>0</v>
      </c>
      <c r="H613" s="908" t="s">
        <v>608</v>
      </c>
      <c r="I613" s="908">
        <v>735</v>
      </c>
      <c r="J613" s="908">
        <v>3341</v>
      </c>
      <c r="K613" s="908">
        <v>859</v>
      </c>
      <c r="L613" s="908">
        <v>859</v>
      </c>
      <c r="M613" s="908">
        <v>168</v>
      </c>
      <c r="N613" s="908">
        <v>0</v>
      </c>
      <c r="O613" s="1260">
        <v>9</v>
      </c>
      <c r="P613" s="1260">
        <v>12</v>
      </c>
      <c r="Q613" s="1261">
        <v>201.9243030486775</v>
      </c>
    </row>
    <row r="614" spans="1:17" ht="12.75" x14ac:dyDescent="0.2">
      <c r="A614" s="876" t="s">
        <v>1735</v>
      </c>
      <c r="B614" s="906" t="s">
        <v>608</v>
      </c>
      <c r="C614" s="906">
        <v>1832.4759177427907</v>
      </c>
      <c r="D614" s="906">
        <v>1832.4759177427907</v>
      </c>
      <c r="E614" s="906">
        <v>2459.8302077882599</v>
      </c>
      <c r="F614" s="907">
        <v>0</v>
      </c>
      <c r="G614" s="908">
        <v>0</v>
      </c>
      <c r="H614" s="908" t="s">
        <v>608</v>
      </c>
      <c r="I614" s="908">
        <v>3283</v>
      </c>
      <c r="J614" s="908">
        <v>3828</v>
      </c>
      <c r="K614" s="908">
        <v>389</v>
      </c>
      <c r="L614" s="908">
        <v>389</v>
      </c>
      <c r="M614" s="908">
        <v>101</v>
      </c>
      <c r="N614" s="908">
        <v>0</v>
      </c>
      <c r="O614" s="1260">
        <v>5</v>
      </c>
      <c r="P614" s="1260">
        <v>9</v>
      </c>
      <c r="Q614" s="1261">
        <v>201.9243030486775</v>
      </c>
    </row>
    <row r="615" spans="1:17" ht="12.75" x14ac:dyDescent="0.2">
      <c r="A615" s="876" t="s">
        <v>1056</v>
      </c>
      <c r="B615" s="906" t="s">
        <v>608</v>
      </c>
      <c r="C615" s="906">
        <v>1121.5165954156482</v>
      </c>
      <c r="D615" s="906">
        <v>1121.5165954156482</v>
      </c>
      <c r="E615" s="906">
        <v>1931.0725002043109</v>
      </c>
      <c r="F615" s="907">
        <v>0</v>
      </c>
      <c r="G615" s="908">
        <v>0</v>
      </c>
      <c r="H615" s="908" t="s">
        <v>608</v>
      </c>
      <c r="I615" s="908">
        <v>2116</v>
      </c>
      <c r="J615" s="908">
        <v>221</v>
      </c>
      <c r="K615" s="908">
        <v>88</v>
      </c>
      <c r="L615" s="908">
        <v>88</v>
      </c>
      <c r="M615" s="908">
        <v>0</v>
      </c>
      <c r="N615" s="908">
        <v>0</v>
      </c>
      <c r="O615" s="1260">
        <v>5</v>
      </c>
      <c r="P615" s="1260">
        <v>5</v>
      </c>
      <c r="Q615" s="1261">
        <v>251.82797596565604</v>
      </c>
    </row>
    <row r="616" spans="1:17" ht="12.75" x14ac:dyDescent="0.2">
      <c r="A616" s="876" t="s">
        <v>1055</v>
      </c>
      <c r="B616" s="906" t="s">
        <v>608</v>
      </c>
      <c r="C616" s="906">
        <v>1410.66705811629</v>
      </c>
      <c r="D616" s="906">
        <v>1410.66705811629</v>
      </c>
      <c r="E616" s="906">
        <v>2483.2525045808375</v>
      </c>
      <c r="F616" s="907">
        <v>0</v>
      </c>
      <c r="G616" s="908">
        <v>0</v>
      </c>
      <c r="H616" s="908" t="s">
        <v>608</v>
      </c>
      <c r="I616" s="908">
        <v>341</v>
      </c>
      <c r="J616" s="908">
        <v>373</v>
      </c>
      <c r="K616" s="908">
        <v>216</v>
      </c>
      <c r="L616" s="908">
        <v>216</v>
      </c>
      <c r="M616" s="908">
        <v>0</v>
      </c>
      <c r="N616" s="908">
        <v>0</v>
      </c>
      <c r="O616" s="1260">
        <v>5</v>
      </c>
      <c r="P616" s="1260">
        <v>6</v>
      </c>
      <c r="Q616" s="1261">
        <v>251.82797596565604</v>
      </c>
    </row>
    <row r="617" spans="1:17" ht="12.75" x14ac:dyDescent="0.2">
      <c r="A617" s="876" t="s">
        <v>1736</v>
      </c>
      <c r="B617" s="906" t="s">
        <v>608</v>
      </c>
      <c r="C617" s="906">
        <v>2669.2029294231747</v>
      </c>
      <c r="D617" s="906">
        <v>2669.2029294231747</v>
      </c>
      <c r="E617" s="906">
        <v>5043.7843366231755</v>
      </c>
      <c r="F617" s="907">
        <v>0</v>
      </c>
      <c r="G617" s="908">
        <v>0</v>
      </c>
      <c r="H617" s="908" t="s">
        <v>608</v>
      </c>
      <c r="I617" s="908">
        <v>31</v>
      </c>
      <c r="J617" s="908">
        <v>261</v>
      </c>
      <c r="K617" s="908">
        <v>639</v>
      </c>
      <c r="L617" s="908">
        <v>639</v>
      </c>
      <c r="M617" s="908">
        <v>18</v>
      </c>
      <c r="N617" s="908">
        <v>0</v>
      </c>
      <c r="O617" s="1260">
        <v>14</v>
      </c>
      <c r="P617" s="1260">
        <v>38</v>
      </c>
      <c r="Q617" s="1261">
        <v>201.9243030486775</v>
      </c>
    </row>
    <row r="618" spans="1:17" ht="12.75" x14ac:dyDescent="0.2">
      <c r="A618" s="876" t="s">
        <v>1737</v>
      </c>
      <c r="B618" s="906" t="s">
        <v>608</v>
      </c>
      <c r="C618" s="906">
        <v>1745.1283218807471</v>
      </c>
      <c r="D618" s="906">
        <v>1745.1283218807471</v>
      </c>
      <c r="E618" s="906">
        <v>2890.4169205731573</v>
      </c>
      <c r="F618" s="907">
        <v>0</v>
      </c>
      <c r="G618" s="908">
        <v>0</v>
      </c>
      <c r="H618" s="908" t="s">
        <v>608</v>
      </c>
      <c r="I618" s="908">
        <v>948</v>
      </c>
      <c r="J618" s="908">
        <v>2181</v>
      </c>
      <c r="K618" s="908">
        <v>1698</v>
      </c>
      <c r="L618" s="908">
        <v>1698</v>
      </c>
      <c r="M618" s="908">
        <v>304</v>
      </c>
      <c r="N618" s="908">
        <v>0</v>
      </c>
      <c r="O618" s="1260">
        <v>5</v>
      </c>
      <c r="P618" s="1260">
        <v>12</v>
      </c>
      <c r="Q618" s="1261">
        <v>201.9243030486775</v>
      </c>
    </row>
    <row r="619" spans="1:17" ht="12.75" x14ac:dyDescent="0.2">
      <c r="A619" s="876" t="s">
        <v>1738</v>
      </c>
      <c r="B619" s="906" t="s">
        <v>608</v>
      </c>
      <c r="C619" s="906">
        <v>1508.9167356649218</v>
      </c>
      <c r="D619" s="906">
        <v>1508.9167356649218</v>
      </c>
      <c r="E619" s="906">
        <v>2173.311290954086</v>
      </c>
      <c r="F619" s="907">
        <v>0</v>
      </c>
      <c r="G619" s="908">
        <v>0</v>
      </c>
      <c r="H619" s="908" t="s">
        <v>608</v>
      </c>
      <c r="I619" s="908">
        <v>7548</v>
      </c>
      <c r="J619" s="908">
        <v>6790</v>
      </c>
      <c r="K619" s="908">
        <v>2625</v>
      </c>
      <c r="L619" s="908">
        <v>2625</v>
      </c>
      <c r="M619" s="908">
        <v>949</v>
      </c>
      <c r="N619" s="908">
        <v>0</v>
      </c>
      <c r="O619" s="1260">
        <v>5</v>
      </c>
      <c r="P619" s="1260">
        <v>6</v>
      </c>
      <c r="Q619" s="1261">
        <v>201.9243030486775</v>
      </c>
    </row>
    <row r="620" spans="1:17" ht="12.75" x14ac:dyDescent="0.2">
      <c r="A620" s="876" t="s">
        <v>1740</v>
      </c>
      <c r="B620" s="906" t="s">
        <v>608</v>
      </c>
      <c r="C620" s="906">
        <v>1329.8737316516135</v>
      </c>
      <c r="D620" s="906">
        <v>1329.8737316516135</v>
      </c>
      <c r="E620" s="906">
        <v>1981.5597114060529</v>
      </c>
      <c r="F620" s="907">
        <v>0</v>
      </c>
      <c r="G620" s="908">
        <v>0</v>
      </c>
      <c r="H620" s="908" t="s">
        <v>608</v>
      </c>
      <c r="I620" s="908">
        <v>40395</v>
      </c>
      <c r="J620" s="908">
        <v>11201</v>
      </c>
      <c r="K620" s="908">
        <v>1699</v>
      </c>
      <c r="L620" s="908">
        <v>1699</v>
      </c>
      <c r="M620" s="908">
        <v>669</v>
      </c>
      <c r="N620" s="908">
        <v>0</v>
      </c>
      <c r="O620" s="1260">
        <v>5</v>
      </c>
      <c r="P620" s="1260">
        <v>6</v>
      </c>
      <c r="Q620" s="1261">
        <v>201.9243030486775</v>
      </c>
    </row>
    <row r="621" spans="1:17" ht="12.75" x14ac:dyDescent="0.2">
      <c r="A621" s="876" t="s">
        <v>1054</v>
      </c>
      <c r="B621" s="906" t="s">
        <v>608</v>
      </c>
      <c r="C621" s="906">
        <v>1063.8718936495454</v>
      </c>
      <c r="D621" s="906">
        <v>1063.8718936495454</v>
      </c>
      <c r="E621" s="906">
        <v>1757.9086937870252</v>
      </c>
      <c r="F621" s="907">
        <v>0</v>
      </c>
      <c r="G621" s="908">
        <v>0</v>
      </c>
      <c r="H621" s="908" t="s">
        <v>608</v>
      </c>
      <c r="I621" s="908">
        <v>3958</v>
      </c>
      <c r="J621" s="908">
        <v>253</v>
      </c>
      <c r="K621" s="908">
        <v>110</v>
      </c>
      <c r="L621" s="908">
        <v>110</v>
      </c>
      <c r="M621" s="908">
        <v>3</v>
      </c>
      <c r="N621" s="908">
        <v>0</v>
      </c>
      <c r="O621" s="1260">
        <v>5</v>
      </c>
      <c r="P621" s="1260">
        <v>5</v>
      </c>
      <c r="Q621" s="1261">
        <v>201.9243030486775</v>
      </c>
    </row>
    <row r="622" spans="1:17" ht="12.75" x14ac:dyDescent="0.2">
      <c r="A622" s="876" t="s">
        <v>1053</v>
      </c>
      <c r="B622" s="906" t="s">
        <v>608</v>
      </c>
      <c r="C622" s="906">
        <v>1348.1550718408059</v>
      </c>
      <c r="D622" s="906">
        <v>1348.1550718408059</v>
      </c>
      <c r="E622" s="906">
        <v>2059.1573588615965</v>
      </c>
      <c r="F622" s="907">
        <v>0</v>
      </c>
      <c r="G622" s="908">
        <v>0</v>
      </c>
      <c r="H622" s="908" t="s">
        <v>608</v>
      </c>
      <c r="I622" s="908">
        <v>1120</v>
      </c>
      <c r="J622" s="908">
        <v>866</v>
      </c>
      <c r="K622" s="908">
        <v>631</v>
      </c>
      <c r="L622" s="908">
        <v>631</v>
      </c>
      <c r="M622" s="908">
        <v>0</v>
      </c>
      <c r="N622" s="908">
        <v>0</v>
      </c>
      <c r="O622" s="1260">
        <v>5</v>
      </c>
      <c r="P622" s="1260">
        <v>6</v>
      </c>
      <c r="Q622" s="1261">
        <v>251.82797596565604</v>
      </c>
    </row>
    <row r="623" spans="1:17" ht="12.75" x14ac:dyDescent="0.2">
      <c r="A623" s="876" t="s">
        <v>1742</v>
      </c>
      <c r="B623" s="906" t="s">
        <v>608</v>
      </c>
      <c r="C623" s="906">
        <v>5335.7808602472533</v>
      </c>
      <c r="D623" s="906">
        <v>5335.7808602472533</v>
      </c>
      <c r="E623" s="906">
        <v>5335.7808602472533</v>
      </c>
      <c r="F623" s="907">
        <v>0</v>
      </c>
      <c r="G623" s="908">
        <v>0</v>
      </c>
      <c r="H623" s="908" t="s">
        <v>608</v>
      </c>
      <c r="I623" s="908">
        <v>0</v>
      </c>
      <c r="J623" s="908">
        <v>12</v>
      </c>
      <c r="K623" s="908">
        <v>923</v>
      </c>
      <c r="L623" s="908">
        <v>923</v>
      </c>
      <c r="M623" s="908">
        <v>10</v>
      </c>
      <c r="N623" s="908">
        <v>0</v>
      </c>
      <c r="O623" s="1260">
        <v>29</v>
      </c>
      <c r="P623" s="1260">
        <v>29</v>
      </c>
      <c r="Q623" s="1261">
        <v>201.9243030486775</v>
      </c>
    </row>
    <row r="624" spans="1:17" ht="12.75" x14ac:dyDescent="0.2">
      <c r="A624" s="876" t="s">
        <v>1743</v>
      </c>
      <c r="B624" s="906" t="s">
        <v>608</v>
      </c>
      <c r="C624" s="906">
        <v>3158.598394413496</v>
      </c>
      <c r="D624" s="906">
        <v>3158.598394413496</v>
      </c>
      <c r="E624" s="906">
        <v>3507.9126316517836</v>
      </c>
      <c r="F624" s="907">
        <v>0</v>
      </c>
      <c r="G624" s="908">
        <v>0</v>
      </c>
      <c r="H624" s="908" t="s">
        <v>608</v>
      </c>
      <c r="I624" s="908">
        <v>8</v>
      </c>
      <c r="J624" s="908">
        <v>62</v>
      </c>
      <c r="K624" s="908">
        <v>2558</v>
      </c>
      <c r="L624" s="908">
        <v>2558</v>
      </c>
      <c r="M624" s="908">
        <v>164</v>
      </c>
      <c r="N624" s="908">
        <v>0</v>
      </c>
      <c r="O624" s="1260">
        <v>9</v>
      </c>
      <c r="P624" s="1260">
        <v>16</v>
      </c>
      <c r="Q624" s="1261">
        <v>201.9243030486775</v>
      </c>
    </row>
    <row r="625" spans="1:17" ht="12.75" x14ac:dyDescent="0.2">
      <c r="A625" s="876" t="s">
        <v>1744</v>
      </c>
      <c r="B625" s="906" t="s">
        <v>608</v>
      </c>
      <c r="C625" s="906">
        <v>2363.4205115164691</v>
      </c>
      <c r="D625" s="906">
        <v>2363.4205115164691</v>
      </c>
      <c r="E625" s="906">
        <v>2698.5492984646953</v>
      </c>
      <c r="F625" s="907">
        <v>0</v>
      </c>
      <c r="G625" s="908">
        <v>0</v>
      </c>
      <c r="H625" s="908" t="s">
        <v>608</v>
      </c>
      <c r="I625" s="908">
        <v>65</v>
      </c>
      <c r="J625" s="908">
        <v>270</v>
      </c>
      <c r="K625" s="908">
        <v>10589</v>
      </c>
      <c r="L625" s="908">
        <v>10589</v>
      </c>
      <c r="M625" s="908">
        <v>1548</v>
      </c>
      <c r="N625" s="908">
        <v>0</v>
      </c>
      <c r="O625" s="1260">
        <v>5</v>
      </c>
      <c r="P625" s="1260">
        <v>10</v>
      </c>
      <c r="Q625" s="1261">
        <v>201.9243030486775</v>
      </c>
    </row>
    <row r="626" spans="1:17" ht="12.75" x14ac:dyDescent="0.2">
      <c r="A626" s="876" t="s">
        <v>1745</v>
      </c>
      <c r="B626" s="906" t="s">
        <v>608</v>
      </c>
      <c r="C626" s="906">
        <v>1846.3466881369616</v>
      </c>
      <c r="D626" s="906">
        <v>1846.3466881369616</v>
      </c>
      <c r="E626" s="906">
        <v>2283.8148442754009</v>
      </c>
      <c r="F626" s="907">
        <v>0</v>
      </c>
      <c r="G626" s="908">
        <v>0</v>
      </c>
      <c r="H626" s="908" t="s">
        <v>608</v>
      </c>
      <c r="I626" s="908">
        <v>169</v>
      </c>
      <c r="J626" s="908">
        <v>464</v>
      </c>
      <c r="K626" s="908">
        <v>19918</v>
      </c>
      <c r="L626" s="908">
        <v>19918</v>
      </c>
      <c r="M626" s="908">
        <v>4619</v>
      </c>
      <c r="N626" s="908">
        <v>0</v>
      </c>
      <c r="O626" s="1260">
        <v>5</v>
      </c>
      <c r="P626" s="1260">
        <v>5</v>
      </c>
      <c r="Q626" s="1261">
        <v>201.9243030486775</v>
      </c>
    </row>
    <row r="627" spans="1:17" ht="12.75" x14ac:dyDescent="0.2">
      <c r="A627" s="876" t="s">
        <v>1746</v>
      </c>
      <c r="B627" s="906" t="s">
        <v>608</v>
      </c>
      <c r="C627" s="906">
        <v>4467.5991936197115</v>
      </c>
      <c r="D627" s="906">
        <v>4467.5991936197115</v>
      </c>
      <c r="E627" s="906">
        <v>4467.5991936197115</v>
      </c>
      <c r="F627" s="907">
        <v>0</v>
      </c>
      <c r="G627" s="908">
        <v>0</v>
      </c>
      <c r="H627" s="908" t="s">
        <v>608</v>
      </c>
      <c r="I627" s="908">
        <v>0</v>
      </c>
      <c r="J627" s="908">
        <v>15</v>
      </c>
      <c r="K627" s="908">
        <v>729</v>
      </c>
      <c r="L627" s="908">
        <v>729</v>
      </c>
      <c r="M627" s="908">
        <v>0</v>
      </c>
      <c r="N627" s="908">
        <v>0</v>
      </c>
      <c r="O627" s="1260">
        <v>16</v>
      </c>
      <c r="P627" s="1260">
        <v>16</v>
      </c>
      <c r="Q627" s="1261">
        <v>251.82797596565604</v>
      </c>
    </row>
    <row r="628" spans="1:17" ht="12.75" x14ac:dyDescent="0.2">
      <c r="A628" s="876" t="s">
        <v>1747</v>
      </c>
      <c r="B628" s="906" t="s">
        <v>608</v>
      </c>
      <c r="C628" s="906">
        <v>2956.6824809179989</v>
      </c>
      <c r="D628" s="906">
        <v>2956.6824809179989</v>
      </c>
      <c r="E628" s="906">
        <v>2956.6824809179989</v>
      </c>
      <c r="F628" s="907">
        <v>0</v>
      </c>
      <c r="G628" s="908">
        <v>0</v>
      </c>
      <c r="H628" s="908" t="s">
        <v>608</v>
      </c>
      <c r="I628" s="908">
        <v>9</v>
      </c>
      <c r="J628" s="908">
        <v>78</v>
      </c>
      <c r="K628" s="908">
        <v>4162</v>
      </c>
      <c r="L628" s="908">
        <v>4162</v>
      </c>
      <c r="M628" s="908">
        <v>0</v>
      </c>
      <c r="N628" s="908">
        <v>0</v>
      </c>
      <c r="O628" s="1260">
        <v>10</v>
      </c>
      <c r="P628" s="1260">
        <v>10</v>
      </c>
      <c r="Q628" s="1261">
        <v>251.82797596565604</v>
      </c>
    </row>
    <row r="629" spans="1:17" ht="12.75" x14ac:dyDescent="0.2">
      <c r="A629" s="876" t="s">
        <v>1748</v>
      </c>
      <c r="B629" s="906" t="s">
        <v>608</v>
      </c>
      <c r="C629" s="906">
        <v>2200.7129792991523</v>
      </c>
      <c r="D629" s="906">
        <v>2200.7129792991523</v>
      </c>
      <c r="E629" s="906">
        <v>2311.69810749302</v>
      </c>
      <c r="F629" s="907">
        <v>0</v>
      </c>
      <c r="G629" s="908">
        <v>0</v>
      </c>
      <c r="H629" s="908" t="s">
        <v>608</v>
      </c>
      <c r="I629" s="908">
        <v>42</v>
      </c>
      <c r="J629" s="908">
        <v>217</v>
      </c>
      <c r="K629" s="908">
        <v>9832</v>
      </c>
      <c r="L629" s="908">
        <v>9832</v>
      </c>
      <c r="M629" s="908">
        <v>0</v>
      </c>
      <c r="N629" s="908">
        <v>0</v>
      </c>
      <c r="O629" s="1260">
        <v>5</v>
      </c>
      <c r="P629" s="1260">
        <v>5</v>
      </c>
      <c r="Q629" s="1261">
        <v>251.82797596565604</v>
      </c>
    </row>
    <row r="630" spans="1:17" ht="12.75" x14ac:dyDescent="0.2">
      <c r="A630" s="876" t="s">
        <v>1052</v>
      </c>
      <c r="B630" s="906" t="s">
        <v>608</v>
      </c>
      <c r="C630" s="906">
        <v>2234.5724455396298</v>
      </c>
      <c r="D630" s="906">
        <v>2234.5724455396298</v>
      </c>
      <c r="E630" s="906">
        <v>2234.5724455396298</v>
      </c>
      <c r="F630" s="907">
        <v>0</v>
      </c>
      <c r="G630" s="908">
        <v>0</v>
      </c>
      <c r="H630" s="908" t="s">
        <v>608</v>
      </c>
      <c r="I630" s="908">
        <v>150</v>
      </c>
      <c r="J630" s="908">
        <v>184</v>
      </c>
      <c r="K630" s="908">
        <v>139</v>
      </c>
      <c r="L630" s="908">
        <v>139</v>
      </c>
      <c r="M630" s="908">
        <v>0</v>
      </c>
      <c r="N630" s="908">
        <v>0</v>
      </c>
      <c r="O630" s="1260">
        <v>8</v>
      </c>
      <c r="P630" s="1260">
        <v>8</v>
      </c>
      <c r="Q630" s="1261">
        <v>251.82797596565604</v>
      </c>
    </row>
    <row r="631" spans="1:17" ht="12.75" x14ac:dyDescent="0.2">
      <c r="A631" s="876" t="s">
        <v>1749</v>
      </c>
      <c r="B631" s="906" t="s">
        <v>608</v>
      </c>
      <c r="C631" s="906">
        <v>1169.4149142037218</v>
      </c>
      <c r="D631" s="906">
        <v>1169.4149142037218</v>
      </c>
      <c r="E631" s="906">
        <v>2749.5254473578157</v>
      </c>
      <c r="F631" s="907">
        <v>0</v>
      </c>
      <c r="G631" s="908">
        <v>0</v>
      </c>
      <c r="H631" s="908" t="s">
        <v>608</v>
      </c>
      <c r="I631" s="908">
        <v>882</v>
      </c>
      <c r="J631" s="908">
        <v>545</v>
      </c>
      <c r="K631" s="908">
        <v>912</v>
      </c>
      <c r="L631" s="908">
        <v>912</v>
      </c>
      <c r="M631" s="908">
        <v>265</v>
      </c>
      <c r="N631" s="908">
        <v>0</v>
      </c>
      <c r="O631" s="1260">
        <v>5</v>
      </c>
      <c r="P631" s="1260">
        <v>19</v>
      </c>
      <c r="Q631" s="1261">
        <v>201.9243030486775</v>
      </c>
    </row>
    <row r="632" spans="1:17" ht="12.75" x14ac:dyDescent="0.2">
      <c r="A632" s="876" t="s">
        <v>1750</v>
      </c>
      <c r="B632" s="906" t="s">
        <v>608</v>
      </c>
      <c r="C632" s="906">
        <v>1044.0527217222425</v>
      </c>
      <c r="D632" s="906">
        <v>1044.0527217222425</v>
      </c>
      <c r="E632" s="906">
        <v>1515.5289039854972</v>
      </c>
      <c r="F632" s="907">
        <v>0</v>
      </c>
      <c r="G632" s="908">
        <v>0</v>
      </c>
      <c r="H632" s="908" t="s">
        <v>608</v>
      </c>
      <c r="I632" s="908">
        <v>4114</v>
      </c>
      <c r="J632" s="908">
        <v>1121</v>
      </c>
      <c r="K632" s="908">
        <v>1558</v>
      </c>
      <c r="L632" s="908">
        <v>1558</v>
      </c>
      <c r="M632" s="908">
        <v>772</v>
      </c>
      <c r="N632" s="908">
        <v>0</v>
      </c>
      <c r="O632" s="1260">
        <v>5</v>
      </c>
      <c r="P632" s="1260">
        <v>6</v>
      </c>
      <c r="Q632" s="1261">
        <v>201.9243030486775</v>
      </c>
    </row>
    <row r="633" spans="1:17" ht="12.75" x14ac:dyDescent="0.2">
      <c r="A633" s="876" t="s">
        <v>1051</v>
      </c>
      <c r="B633" s="906" t="s">
        <v>608</v>
      </c>
      <c r="C633" s="906">
        <v>1095.8002359937823</v>
      </c>
      <c r="D633" s="906">
        <v>1095.8002359937823</v>
      </c>
      <c r="E633" s="906">
        <v>1150.7892782908441</v>
      </c>
      <c r="F633" s="907">
        <v>0</v>
      </c>
      <c r="G633" s="908">
        <v>0</v>
      </c>
      <c r="H633" s="908" t="s">
        <v>608</v>
      </c>
      <c r="I633" s="908">
        <v>1171</v>
      </c>
      <c r="J633" s="908">
        <v>384</v>
      </c>
      <c r="K633" s="908">
        <v>1742</v>
      </c>
      <c r="L633" s="908">
        <v>1742</v>
      </c>
      <c r="M633" s="908">
        <v>0</v>
      </c>
      <c r="N633" s="908">
        <v>0</v>
      </c>
      <c r="O633" s="1260">
        <v>5</v>
      </c>
      <c r="P633" s="1260">
        <v>5</v>
      </c>
      <c r="Q633" s="1261">
        <v>251.82797596565604</v>
      </c>
    </row>
    <row r="634" spans="1:17" ht="12.75" x14ac:dyDescent="0.2">
      <c r="A634" s="876" t="s">
        <v>1751</v>
      </c>
      <c r="B634" s="906" t="s">
        <v>608</v>
      </c>
      <c r="C634" s="906">
        <v>1377.4685976467156</v>
      </c>
      <c r="D634" s="906">
        <v>1377.4685976467156</v>
      </c>
      <c r="E634" s="906">
        <v>3267.908541213269</v>
      </c>
      <c r="F634" s="907">
        <v>0</v>
      </c>
      <c r="G634" s="908">
        <v>0</v>
      </c>
      <c r="H634" s="908" t="s">
        <v>608</v>
      </c>
      <c r="I634" s="908">
        <v>279</v>
      </c>
      <c r="J634" s="908">
        <v>351</v>
      </c>
      <c r="K634" s="908">
        <v>557</v>
      </c>
      <c r="L634" s="908">
        <v>557</v>
      </c>
      <c r="M634" s="908">
        <v>119</v>
      </c>
      <c r="N634" s="908">
        <v>0</v>
      </c>
      <c r="O634" s="1260">
        <v>5</v>
      </c>
      <c r="P634" s="1260">
        <v>22</v>
      </c>
      <c r="Q634" s="1261">
        <v>201.9243030486775</v>
      </c>
    </row>
    <row r="635" spans="1:17" ht="12.75" x14ac:dyDescent="0.2">
      <c r="A635" s="876" t="s">
        <v>1752</v>
      </c>
      <c r="B635" s="906" t="s">
        <v>608</v>
      </c>
      <c r="C635" s="906">
        <v>1016.9219022258089</v>
      </c>
      <c r="D635" s="906">
        <v>1016.9219022258089</v>
      </c>
      <c r="E635" s="906">
        <v>1351.5232688801959</v>
      </c>
      <c r="F635" s="907">
        <v>0</v>
      </c>
      <c r="G635" s="908">
        <v>0</v>
      </c>
      <c r="H635" s="908" t="s">
        <v>608</v>
      </c>
      <c r="I635" s="908">
        <v>2898</v>
      </c>
      <c r="J635" s="908">
        <v>1335</v>
      </c>
      <c r="K635" s="908">
        <v>2339</v>
      </c>
      <c r="L635" s="908">
        <v>2339</v>
      </c>
      <c r="M635" s="908">
        <v>1241</v>
      </c>
      <c r="N635" s="908">
        <v>0</v>
      </c>
      <c r="O635" s="1260">
        <v>5</v>
      </c>
      <c r="P635" s="1260">
        <v>5</v>
      </c>
      <c r="Q635" s="1261">
        <v>201.9243030486775</v>
      </c>
    </row>
    <row r="636" spans="1:17" ht="12.75" x14ac:dyDescent="0.2">
      <c r="A636" s="876" t="s">
        <v>1753</v>
      </c>
      <c r="B636" s="906" t="s">
        <v>608</v>
      </c>
      <c r="C636" s="906">
        <v>905.83317021161872</v>
      </c>
      <c r="D636" s="906">
        <v>905.83317021161872</v>
      </c>
      <c r="E636" s="906">
        <v>1050.9619215933797</v>
      </c>
      <c r="F636" s="907">
        <v>0</v>
      </c>
      <c r="G636" s="908">
        <v>0</v>
      </c>
      <c r="H636" s="908" t="s">
        <v>608</v>
      </c>
      <c r="I636" s="908">
        <v>20035</v>
      </c>
      <c r="J636" s="908">
        <v>3769</v>
      </c>
      <c r="K636" s="908">
        <v>12811</v>
      </c>
      <c r="L636" s="908">
        <v>12811</v>
      </c>
      <c r="M636" s="908">
        <v>9388</v>
      </c>
      <c r="N636" s="908">
        <v>0</v>
      </c>
      <c r="O636" s="1260">
        <v>5</v>
      </c>
      <c r="P636" s="1260">
        <v>5</v>
      </c>
      <c r="Q636" s="1261">
        <v>201.9243030486775</v>
      </c>
    </row>
    <row r="637" spans="1:17" ht="12.75" x14ac:dyDescent="0.2">
      <c r="A637" s="876" t="s">
        <v>1050</v>
      </c>
      <c r="B637" s="906">
        <v>143.31030345456352</v>
      </c>
      <c r="C637" s="906">
        <v>619.22116237425462</v>
      </c>
      <c r="D637" s="906">
        <v>619.22116237425462</v>
      </c>
      <c r="E637" s="906">
        <v>752.33158315978039</v>
      </c>
      <c r="F637" s="907">
        <v>0</v>
      </c>
      <c r="G637" s="908">
        <v>0</v>
      </c>
      <c r="H637" s="908">
        <v>21309</v>
      </c>
      <c r="I637" s="908">
        <v>24572</v>
      </c>
      <c r="J637" s="908">
        <v>1772</v>
      </c>
      <c r="K637" s="908">
        <v>350</v>
      </c>
      <c r="L637" s="908">
        <v>350</v>
      </c>
      <c r="M637" s="908">
        <v>346</v>
      </c>
      <c r="N637" s="908">
        <v>0</v>
      </c>
      <c r="O637" s="1260">
        <v>5</v>
      </c>
      <c r="P637" s="1260">
        <v>5</v>
      </c>
      <c r="Q637" s="1261">
        <v>201.9243030486775</v>
      </c>
    </row>
    <row r="638" spans="1:17" ht="12.75" x14ac:dyDescent="0.2">
      <c r="A638" s="876" t="s">
        <v>1049</v>
      </c>
      <c r="B638" s="906" t="s">
        <v>608</v>
      </c>
      <c r="C638" s="906">
        <v>758.41393573096025</v>
      </c>
      <c r="D638" s="906">
        <v>758.41393573096025</v>
      </c>
      <c r="E638" s="906">
        <v>1006.0750491589298</v>
      </c>
      <c r="F638" s="907">
        <v>0</v>
      </c>
      <c r="G638" s="908">
        <v>0</v>
      </c>
      <c r="H638" s="908" t="s">
        <v>608</v>
      </c>
      <c r="I638" s="908">
        <v>488</v>
      </c>
      <c r="J638" s="908">
        <v>51</v>
      </c>
      <c r="K638" s="908">
        <v>21</v>
      </c>
      <c r="L638" s="908">
        <v>21</v>
      </c>
      <c r="M638" s="908">
        <v>0</v>
      </c>
      <c r="N638" s="908">
        <v>0</v>
      </c>
      <c r="O638" s="1260">
        <v>5</v>
      </c>
      <c r="P638" s="1260">
        <v>5</v>
      </c>
      <c r="Q638" s="1261">
        <v>251.82797596565604</v>
      </c>
    </row>
    <row r="639" spans="1:17" ht="12.75" x14ac:dyDescent="0.2">
      <c r="A639" s="876" t="s">
        <v>1048</v>
      </c>
      <c r="B639" s="906" t="s">
        <v>608</v>
      </c>
      <c r="C639" s="906">
        <v>1215.3056729880852</v>
      </c>
      <c r="D639" s="906">
        <v>1215.3056729880852</v>
      </c>
      <c r="E639" s="906">
        <v>1215.3056729880852</v>
      </c>
      <c r="F639" s="907">
        <v>0</v>
      </c>
      <c r="G639" s="908">
        <v>0</v>
      </c>
      <c r="H639" s="908" t="s">
        <v>608</v>
      </c>
      <c r="I639" s="908">
        <v>134</v>
      </c>
      <c r="J639" s="908">
        <v>95</v>
      </c>
      <c r="K639" s="908">
        <v>565</v>
      </c>
      <c r="L639" s="908">
        <v>565</v>
      </c>
      <c r="M639" s="908">
        <v>0</v>
      </c>
      <c r="N639" s="908">
        <v>0</v>
      </c>
      <c r="O639" s="1260">
        <v>5</v>
      </c>
      <c r="P639" s="1260">
        <v>5</v>
      </c>
      <c r="Q639" s="1261">
        <v>201.9243030486775</v>
      </c>
    </row>
    <row r="640" spans="1:17" ht="12.75" x14ac:dyDescent="0.2">
      <c r="A640" s="876" t="s">
        <v>1047</v>
      </c>
      <c r="B640" s="906" t="s">
        <v>608</v>
      </c>
      <c r="C640" s="906">
        <v>1339.0295331724492</v>
      </c>
      <c r="D640" s="906">
        <v>1339.0295331724492</v>
      </c>
      <c r="E640" s="906">
        <v>1716.5768326651187</v>
      </c>
      <c r="F640" s="907">
        <v>0</v>
      </c>
      <c r="G640" s="908">
        <v>0</v>
      </c>
      <c r="H640" s="908" t="s">
        <v>608</v>
      </c>
      <c r="I640" s="908">
        <v>91</v>
      </c>
      <c r="J640" s="908">
        <v>80</v>
      </c>
      <c r="K640" s="908">
        <v>165</v>
      </c>
      <c r="L640" s="908">
        <v>165</v>
      </c>
      <c r="M640" s="908">
        <v>0</v>
      </c>
      <c r="N640" s="908">
        <v>0</v>
      </c>
      <c r="O640" s="1260">
        <v>5</v>
      </c>
      <c r="P640" s="1260">
        <v>5</v>
      </c>
      <c r="Q640" s="1261">
        <v>251.82797596565604</v>
      </c>
    </row>
    <row r="641" spans="1:17" ht="12.75" x14ac:dyDescent="0.2">
      <c r="A641" s="876" t="s">
        <v>1754</v>
      </c>
      <c r="B641" s="906" t="s">
        <v>608</v>
      </c>
      <c r="C641" s="906">
        <v>994.25407649042143</v>
      </c>
      <c r="D641" s="906">
        <v>994.25407649042143</v>
      </c>
      <c r="E641" s="906">
        <v>4274.5821318922581</v>
      </c>
      <c r="F641" s="907">
        <v>0</v>
      </c>
      <c r="G641" s="908">
        <v>0</v>
      </c>
      <c r="H641" s="908" t="s">
        <v>608</v>
      </c>
      <c r="I641" s="908">
        <v>596</v>
      </c>
      <c r="J641" s="908">
        <v>235</v>
      </c>
      <c r="K641" s="908">
        <v>518</v>
      </c>
      <c r="L641" s="908">
        <v>518</v>
      </c>
      <c r="M641" s="908">
        <v>103</v>
      </c>
      <c r="N641" s="908">
        <v>0</v>
      </c>
      <c r="O641" s="1260">
        <v>5</v>
      </c>
      <c r="P641" s="1260">
        <v>40</v>
      </c>
      <c r="Q641" s="1261">
        <v>201.9243030486775</v>
      </c>
    </row>
    <row r="642" spans="1:17" ht="12.75" x14ac:dyDescent="0.2">
      <c r="A642" s="876" t="s">
        <v>1755</v>
      </c>
      <c r="B642" s="906" t="s">
        <v>608</v>
      </c>
      <c r="C642" s="906">
        <v>672.8314658174412</v>
      </c>
      <c r="D642" s="906">
        <v>672.8314658174412</v>
      </c>
      <c r="E642" s="906">
        <v>1479.8293638555017</v>
      </c>
      <c r="F642" s="907">
        <v>0</v>
      </c>
      <c r="G642" s="908">
        <v>0</v>
      </c>
      <c r="H642" s="908" t="s">
        <v>608</v>
      </c>
      <c r="I642" s="908">
        <v>3438</v>
      </c>
      <c r="J642" s="908">
        <v>602</v>
      </c>
      <c r="K642" s="908">
        <v>673</v>
      </c>
      <c r="L642" s="908">
        <v>673</v>
      </c>
      <c r="M642" s="908">
        <v>374</v>
      </c>
      <c r="N642" s="908">
        <v>0</v>
      </c>
      <c r="O642" s="1260">
        <v>5</v>
      </c>
      <c r="P642" s="1260">
        <v>6</v>
      </c>
      <c r="Q642" s="1261">
        <v>201.9243030486775</v>
      </c>
    </row>
    <row r="643" spans="1:17" ht="12.75" x14ac:dyDescent="0.2">
      <c r="A643" s="876" t="s">
        <v>1756</v>
      </c>
      <c r="B643" s="906" t="s">
        <v>608</v>
      </c>
      <c r="C643" s="906">
        <v>592.86534642706238</v>
      </c>
      <c r="D643" s="906">
        <v>592.86534642706238</v>
      </c>
      <c r="E643" s="906">
        <v>1208.1288649388264</v>
      </c>
      <c r="F643" s="907">
        <v>0</v>
      </c>
      <c r="G643" s="908">
        <v>0</v>
      </c>
      <c r="H643" s="908" t="s">
        <v>608</v>
      </c>
      <c r="I643" s="908">
        <v>8042</v>
      </c>
      <c r="J643" s="908">
        <v>708</v>
      </c>
      <c r="K643" s="908">
        <v>1148</v>
      </c>
      <c r="L643" s="908">
        <v>1148</v>
      </c>
      <c r="M643" s="908">
        <v>818</v>
      </c>
      <c r="N643" s="908">
        <v>0</v>
      </c>
      <c r="O643" s="1260">
        <v>5</v>
      </c>
      <c r="P643" s="1260">
        <v>5</v>
      </c>
      <c r="Q643" s="1261">
        <v>201.9243030486775</v>
      </c>
    </row>
    <row r="644" spans="1:17" ht="12.75" x14ac:dyDescent="0.2">
      <c r="A644" s="876" t="s">
        <v>1046</v>
      </c>
      <c r="B644" s="906" t="s">
        <v>608</v>
      </c>
      <c r="C644" s="906">
        <v>1408.1699399558781</v>
      </c>
      <c r="D644" s="906">
        <v>1408.1699399558781</v>
      </c>
      <c r="E644" s="906">
        <v>2490.2490287074847</v>
      </c>
      <c r="F644" s="907">
        <v>0</v>
      </c>
      <c r="G644" s="908">
        <v>0</v>
      </c>
      <c r="H644" s="908" t="s">
        <v>608</v>
      </c>
      <c r="I644" s="908">
        <v>287</v>
      </c>
      <c r="J644" s="908">
        <v>84</v>
      </c>
      <c r="K644" s="908">
        <v>173</v>
      </c>
      <c r="L644" s="908">
        <v>173</v>
      </c>
      <c r="M644" s="908">
        <v>0</v>
      </c>
      <c r="N644" s="908">
        <v>0</v>
      </c>
      <c r="O644" s="1260">
        <v>5</v>
      </c>
      <c r="P644" s="1260">
        <v>9</v>
      </c>
      <c r="Q644" s="1261">
        <v>251.82797596565604</v>
      </c>
    </row>
    <row r="645" spans="1:17" ht="12.75" x14ac:dyDescent="0.2">
      <c r="A645" s="876" t="s">
        <v>1758</v>
      </c>
      <c r="B645" s="906" t="s">
        <v>608</v>
      </c>
      <c r="C645" s="906">
        <v>2059.9153675572265</v>
      </c>
      <c r="D645" s="906">
        <v>2059.9153675572265</v>
      </c>
      <c r="E645" s="906">
        <v>5223.5514518834707</v>
      </c>
      <c r="F645" s="907">
        <v>0</v>
      </c>
      <c r="G645" s="908">
        <v>0</v>
      </c>
      <c r="H645" s="908" t="s">
        <v>608</v>
      </c>
      <c r="I645" s="908">
        <v>118</v>
      </c>
      <c r="J645" s="908">
        <v>144</v>
      </c>
      <c r="K645" s="908">
        <v>341</v>
      </c>
      <c r="L645" s="908">
        <v>341</v>
      </c>
      <c r="M645" s="908">
        <v>23</v>
      </c>
      <c r="N645" s="908">
        <v>0</v>
      </c>
      <c r="O645" s="1260">
        <v>8</v>
      </c>
      <c r="P645" s="1260">
        <v>39</v>
      </c>
      <c r="Q645" s="1261">
        <v>201.9243030486775</v>
      </c>
    </row>
    <row r="646" spans="1:17" ht="12.75" x14ac:dyDescent="0.2">
      <c r="A646" s="876" t="s">
        <v>1759</v>
      </c>
      <c r="B646" s="906" t="s">
        <v>608</v>
      </c>
      <c r="C646" s="906">
        <v>1874.6512882431878</v>
      </c>
      <c r="D646" s="906">
        <v>1874.6512882431878</v>
      </c>
      <c r="E646" s="906">
        <v>2894.2603734251629</v>
      </c>
      <c r="F646" s="907">
        <v>0</v>
      </c>
      <c r="G646" s="908">
        <v>0</v>
      </c>
      <c r="H646" s="908" t="s">
        <v>608</v>
      </c>
      <c r="I646" s="908">
        <v>317</v>
      </c>
      <c r="J646" s="908">
        <v>542</v>
      </c>
      <c r="K646" s="908">
        <v>555</v>
      </c>
      <c r="L646" s="908">
        <v>555</v>
      </c>
      <c r="M646" s="908">
        <v>74</v>
      </c>
      <c r="N646" s="908">
        <v>0</v>
      </c>
      <c r="O646" s="1260">
        <v>5</v>
      </c>
      <c r="P646" s="1260">
        <v>16</v>
      </c>
      <c r="Q646" s="1261">
        <v>201.9243030486775</v>
      </c>
    </row>
    <row r="647" spans="1:17" ht="12.75" x14ac:dyDescent="0.2">
      <c r="A647" s="876" t="s">
        <v>1760</v>
      </c>
      <c r="B647" s="906" t="s">
        <v>608</v>
      </c>
      <c r="C647" s="906">
        <v>1461.4371060908684</v>
      </c>
      <c r="D647" s="906">
        <v>1461.4371060908684</v>
      </c>
      <c r="E647" s="906">
        <v>2389.9979616026912</v>
      </c>
      <c r="F647" s="907">
        <v>0</v>
      </c>
      <c r="G647" s="908">
        <v>0</v>
      </c>
      <c r="H647" s="908" t="s">
        <v>608</v>
      </c>
      <c r="I647" s="908">
        <v>1327</v>
      </c>
      <c r="J647" s="908">
        <v>957</v>
      </c>
      <c r="K647" s="908">
        <v>960</v>
      </c>
      <c r="L647" s="908">
        <v>960</v>
      </c>
      <c r="M647" s="908">
        <v>187</v>
      </c>
      <c r="N647" s="908">
        <v>0</v>
      </c>
      <c r="O647" s="1260">
        <v>5</v>
      </c>
      <c r="P647" s="1260">
        <v>10</v>
      </c>
      <c r="Q647" s="1261">
        <v>201.9243030486775</v>
      </c>
    </row>
    <row r="648" spans="1:17" ht="12.75" x14ac:dyDescent="0.2">
      <c r="A648" s="876" t="s">
        <v>1761</v>
      </c>
      <c r="B648" s="906" t="s">
        <v>608</v>
      </c>
      <c r="C648" s="906">
        <v>8821.0309781151664</v>
      </c>
      <c r="D648" s="906">
        <v>8821.0309781151664</v>
      </c>
      <c r="E648" s="906">
        <v>8821.0309781151664</v>
      </c>
      <c r="F648" s="907">
        <v>0.30000000000000004</v>
      </c>
      <c r="G648" s="908">
        <v>2646.3092934345505</v>
      </c>
      <c r="H648" s="908" t="s">
        <v>608</v>
      </c>
      <c r="I648" s="908">
        <v>0</v>
      </c>
      <c r="J648" s="908">
        <v>22</v>
      </c>
      <c r="K648" s="908">
        <v>735</v>
      </c>
      <c r="L648" s="908">
        <v>733</v>
      </c>
      <c r="M648" s="908">
        <v>2</v>
      </c>
      <c r="N648" s="908">
        <v>1</v>
      </c>
      <c r="O648" s="1260">
        <v>88</v>
      </c>
      <c r="P648" s="1260">
        <v>88</v>
      </c>
      <c r="Q648" s="1261">
        <v>201.9243030486775</v>
      </c>
    </row>
    <row r="649" spans="1:17" ht="12.75" x14ac:dyDescent="0.2">
      <c r="A649" s="876" t="s">
        <v>1762</v>
      </c>
      <c r="B649" s="906" t="s">
        <v>608</v>
      </c>
      <c r="C649" s="906">
        <v>3606.4414373979444</v>
      </c>
      <c r="D649" s="906">
        <v>3606.4414373979444</v>
      </c>
      <c r="E649" s="906">
        <v>4151.2852720580768</v>
      </c>
      <c r="F649" s="907">
        <v>0.30000000000000004</v>
      </c>
      <c r="G649" s="908">
        <v>1245.3855816174232</v>
      </c>
      <c r="H649" s="908" t="s">
        <v>608</v>
      </c>
      <c r="I649" s="908">
        <v>0</v>
      </c>
      <c r="J649" s="908">
        <v>43</v>
      </c>
      <c r="K649" s="908">
        <v>376</v>
      </c>
      <c r="L649" s="908">
        <v>375</v>
      </c>
      <c r="M649" s="908">
        <v>1</v>
      </c>
      <c r="N649" s="908">
        <v>1</v>
      </c>
      <c r="O649" s="1260">
        <v>22</v>
      </c>
      <c r="P649" s="1260">
        <v>34</v>
      </c>
      <c r="Q649" s="1261">
        <v>201.9243030486775</v>
      </c>
    </row>
    <row r="650" spans="1:17" ht="12.75" x14ac:dyDescent="0.2">
      <c r="A650" s="876" t="s">
        <v>1763</v>
      </c>
      <c r="B650" s="906" t="s">
        <v>608</v>
      </c>
      <c r="C650" s="906">
        <v>4896.0902973675074</v>
      </c>
      <c r="D650" s="906">
        <v>4896.0902973675074</v>
      </c>
      <c r="E650" s="906">
        <v>5741.4558433667016</v>
      </c>
      <c r="F650" s="907">
        <v>0.30000000000000004</v>
      </c>
      <c r="G650" s="908">
        <v>1722.4367530100108</v>
      </c>
      <c r="H650" s="908" t="s">
        <v>608</v>
      </c>
      <c r="I650" s="908">
        <v>0</v>
      </c>
      <c r="J650" s="908">
        <v>34</v>
      </c>
      <c r="K650" s="908">
        <v>1497</v>
      </c>
      <c r="L650" s="908">
        <v>1494</v>
      </c>
      <c r="M650" s="908">
        <v>3</v>
      </c>
      <c r="N650" s="908">
        <v>1</v>
      </c>
      <c r="O650" s="1260">
        <v>28</v>
      </c>
      <c r="P650" s="1260">
        <v>57</v>
      </c>
      <c r="Q650" s="1261">
        <v>201.9243030486775</v>
      </c>
    </row>
    <row r="651" spans="1:17" ht="12.75" x14ac:dyDescent="0.2">
      <c r="A651" s="876" t="s">
        <v>1764</v>
      </c>
      <c r="B651" s="906" t="s">
        <v>608</v>
      </c>
      <c r="C651" s="906">
        <v>2731.8673867462126</v>
      </c>
      <c r="D651" s="906">
        <v>2731.8673867462126</v>
      </c>
      <c r="E651" s="906">
        <v>3218.979242354811</v>
      </c>
      <c r="F651" s="907">
        <v>0.30000000000000004</v>
      </c>
      <c r="G651" s="908">
        <v>965.6937727064435</v>
      </c>
      <c r="H651" s="908" t="s">
        <v>608</v>
      </c>
      <c r="I651" s="908">
        <v>0</v>
      </c>
      <c r="J651" s="908">
        <v>92</v>
      </c>
      <c r="K651" s="908">
        <v>1597</v>
      </c>
      <c r="L651" s="908">
        <v>1592</v>
      </c>
      <c r="M651" s="908">
        <v>5</v>
      </c>
      <c r="N651" s="908">
        <v>1</v>
      </c>
      <c r="O651" s="1260">
        <v>12</v>
      </c>
      <c r="P651" s="1260">
        <v>28</v>
      </c>
      <c r="Q651" s="1261">
        <v>201.9243030486775</v>
      </c>
    </row>
    <row r="652" spans="1:17" ht="12.75" x14ac:dyDescent="0.2">
      <c r="A652" s="876" t="s">
        <v>1765</v>
      </c>
      <c r="B652" s="906" t="s">
        <v>608</v>
      </c>
      <c r="C652" s="906">
        <v>2127.6960721160694</v>
      </c>
      <c r="D652" s="906">
        <v>2127.6960721160694</v>
      </c>
      <c r="E652" s="906">
        <v>2182.0549987881145</v>
      </c>
      <c r="F652" s="907">
        <v>0.30000000000000004</v>
      </c>
      <c r="G652" s="908">
        <v>654.61649963643447</v>
      </c>
      <c r="H652" s="908" t="s">
        <v>608</v>
      </c>
      <c r="I652" s="908">
        <v>0</v>
      </c>
      <c r="J652" s="908">
        <v>164</v>
      </c>
      <c r="K652" s="908">
        <v>1580</v>
      </c>
      <c r="L652" s="908">
        <v>1573</v>
      </c>
      <c r="M652" s="908">
        <v>7</v>
      </c>
      <c r="N652" s="908">
        <v>1</v>
      </c>
      <c r="O652" s="1260">
        <v>7</v>
      </c>
      <c r="P652" s="1260">
        <v>16</v>
      </c>
      <c r="Q652" s="1261">
        <v>201.9243030486775</v>
      </c>
    </row>
    <row r="653" spans="1:17" ht="12.75" x14ac:dyDescent="0.2">
      <c r="A653" s="876" t="s">
        <v>1766</v>
      </c>
      <c r="B653" s="906" t="s">
        <v>608</v>
      </c>
      <c r="C653" s="906">
        <v>3277.385247940219</v>
      </c>
      <c r="D653" s="906">
        <v>3277.385247940219</v>
      </c>
      <c r="E653" s="906">
        <v>3879.6753600816069</v>
      </c>
      <c r="F653" s="907">
        <v>0.30000000000000004</v>
      </c>
      <c r="G653" s="908">
        <v>1163.9026080244823</v>
      </c>
      <c r="H653" s="908" t="s">
        <v>608</v>
      </c>
      <c r="I653" s="908">
        <v>0</v>
      </c>
      <c r="J653" s="908">
        <v>10</v>
      </c>
      <c r="K653" s="908">
        <v>2514</v>
      </c>
      <c r="L653" s="908">
        <v>2311</v>
      </c>
      <c r="M653" s="908">
        <v>203</v>
      </c>
      <c r="N653" s="908">
        <v>1</v>
      </c>
      <c r="O653" s="1260">
        <v>16</v>
      </c>
      <c r="P653" s="1260">
        <v>39</v>
      </c>
      <c r="Q653" s="1261">
        <v>201.9243030486775</v>
      </c>
    </row>
    <row r="654" spans="1:17" ht="12.75" x14ac:dyDescent="0.2">
      <c r="A654" s="876" t="s">
        <v>1767</v>
      </c>
      <c r="B654" s="906" t="s">
        <v>608</v>
      </c>
      <c r="C654" s="906">
        <v>2264.8501896264202</v>
      </c>
      <c r="D654" s="906">
        <v>2264.8501896264202</v>
      </c>
      <c r="E654" s="906">
        <v>2565.8684757416404</v>
      </c>
      <c r="F654" s="907">
        <v>0.30000000000000004</v>
      </c>
      <c r="G654" s="908">
        <v>769.76054272249223</v>
      </c>
      <c r="H654" s="908" t="s">
        <v>608</v>
      </c>
      <c r="I654" s="908">
        <v>12</v>
      </c>
      <c r="J654" s="908">
        <v>76</v>
      </c>
      <c r="K654" s="908">
        <v>7230</v>
      </c>
      <c r="L654" s="908">
        <v>6044</v>
      </c>
      <c r="M654" s="908">
        <v>1186</v>
      </c>
      <c r="N654" s="908">
        <v>1</v>
      </c>
      <c r="O654" s="1260">
        <v>21</v>
      </c>
      <c r="P654" s="1260">
        <v>22</v>
      </c>
      <c r="Q654" s="1261">
        <v>201.9243030486775</v>
      </c>
    </row>
    <row r="655" spans="1:17" ht="12.75" x14ac:dyDescent="0.2">
      <c r="A655" s="876" t="s">
        <v>1768</v>
      </c>
      <c r="B655" s="906" t="s">
        <v>608</v>
      </c>
      <c r="C655" s="906">
        <v>1258.3966201545525</v>
      </c>
      <c r="D655" s="906">
        <v>1258.3966201545525</v>
      </c>
      <c r="E655" s="906">
        <v>1869.4275402702567</v>
      </c>
      <c r="F655" s="907">
        <v>0.30000000000000004</v>
      </c>
      <c r="G655" s="908">
        <v>560.82826208107713</v>
      </c>
      <c r="H655" s="908" t="s">
        <v>608</v>
      </c>
      <c r="I655" s="908">
        <v>93</v>
      </c>
      <c r="J655" s="908">
        <v>225</v>
      </c>
      <c r="K655" s="908">
        <v>20577</v>
      </c>
      <c r="L655" s="908">
        <v>13897</v>
      </c>
      <c r="M655" s="908">
        <v>6680</v>
      </c>
      <c r="N655" s="908">
        <v>1</v>
      </c>
      <c r="O655" s="1260">
        <v>13</v>
      </c>
      <c r="P655" s="1260">
        <v>14</v>
      </c>
      <c r="Q655" s="1261">
        <v>201.9243030486775</v>
      </c>
    </row>
    <row r="656" spans="1:17" ht="12.75" x14ac:dyDescent="0.2">
      <c r="A656" s="876" t="s">
        <v>1769</v>
      </c>
      <c r="B656" s="906" t="s">
        <v>608</v>
      </c>
      <c r="C656" s="906">
        <v>447.5828456619883</v>
      </c>
      <c r="D656" s="906">
        <v>447.5828456619883</v>
      </c>
      <c r="E656" s="906">
        <v>968.47693018171958</v>
      </c>
      <c r="F656" s="907">
        <v>0.65</v>
      </c>
      <c r="G656" s="908">
        <v>629.5100046181177</v>
      </c>
      <c r="H656" s="908" t="s">
        <v>608</v>
      </c>
      <c r="I656" s="908">
        <v>909</v>
      </c>
      <c r="J656" s="908">
        <v>251</v>
      </c>
      <c r="K656" s="908">
        <v>31404</v>
      </c>
      <c r="L656" s="908">
        <v>13450</v>
      </c>
      <c r="M656" s="908">
        <v>17954</v>
      </c>
      <c r="N656" s="908">
        <v>1</v>
      </c>
      <c r="O656" s="1260">
        <v>5</v>
      </c>
      <c r="P656" s="1260">
        <v>8</v>
      </c>
      <c r="Q656" s="1261">
        <v>201.9243030486775</v>
      </c>
    </row>
    <row r="657" spans="1:17" ht="12.75" x14ac:dyDescent="0.2">
      <c r="A657" s="876" t="s">
        <v>1770</v>
      </c>
      <c r="B657" s="906" t="s">
        <v>608</v>
      </c>
      <c r="C657" s="906">
        <v>5913.5377483979664</v>
      </c>
      <c r="D657" s="906">
        <v>5913.5377483979664</v>
      </c>
      <c r="E657" s="906">
        <v>7715.4242589018304</v>
      </c>
      <c r="F657" s="907">
        <v>0.30000000000000004</v>
      </c>
      <c r="G657" s="908">
        <v>2314.6272776705496</v>
      </c>
      <c r="H657" s="908" t="s">
        <v>608</v>
      </c>
      <c r="I657" s="908">
        <v>0</v>
      </c>
      <c r="J657" s="908">
        <v>40</v>
      </c>
      <c r="K657" s="908">
        <v>461</v>
      </c>
      <c r="L657" s="908">
        <v>461</v>
      </c>
      <c r="M657" s="908">
        <v>0</v>
      </c>
      <c r="N657" s="908">
        <v>1</v>
      </c>
      <c r="O657" s="1260">
        <v>66</v>
      </c>
      <c r="P657" s="1260">
        <v>80</v>
      </c>
      <c r="Q657" s="1261">
        <v>201.9243030486775</v>
      </c>
    </row>
    <row r="658" spans="1:17" ht="12.75" x14ac:dyDescent="0.2">
      <c r="A658" s="876" t="s">
        <v>1771</v>
      </c>
      <c r="B658" s="906" t="s">
        <v>608</v>
      </c>
      <c r="C658" s="906">
        <v>3752.9473940719849</v>
      </c>
      <c r="D658" s="906">
        <v>3752.9473940719849</v>
      </c>
      <c r="E658" s="906">
        <v>4419.2770197007276</v>
      </c>
      <c r="F658" s="907">
        <v>0.30000000000000004</v>
      </c>
      <c r="G658" s="908">
        <v>1325.7831059102184</v>
      </c>
      <c r="H658" s="908" t="s">
        <v>608</v>
      </c>
      <c r="I658" s="908">
        <v>0</v>
      </c>
      <c r="J658" s="908">
        <v>105</v>
      </c>
      <c r="K658" s="908">
        <v>521</v>
      </c>
      <c r="L658" s="908">
        <v>519</v>
      </c>
      <c r="M658" s="908">
        <v>2</v>
      </c>
      <c r="N658" s="908">
        <v>1</v>
      </c>
      <c r="O658" s="1260">
        <v>28</v>
      </c>
      <c r="P658" s="1260">
        <v>34</v>
      </c>
      <c r="Q658" s="1261">
        <v>201.9243030486775</v>
      </c>
    </row>
    <row r="659" spans="1:17" ht="12.75" x14ac:dyDescent="0.2">
      <c r="A659" s="876" t="s">
        <v>1772</v>
      </c>
      <c r="B659" s="906" t="s">
        <v>608</v>
      </c>
      <c r="C659" s="906">
        <v>5039.603357340181</v>
      </c>
      <c r="D659" s="906">
        <v>5039.603357340181</v>
      </c>
      <c r="E659" s="906">
        <v>5154.0259127206718</v>
      </c>
      <c r="F659" s="907">
        <v>0.30000000000000004</v>
      </c>
      <c r="G659" s="908">
        <v>1546.2077738162018</v>
      </c>
      <c r="H659" s="908" t="s">
        <v>608</v>
      </c>
      <c r="I659" s="908">
        <v>0</v>
      </c>
      <c r="J659" s="908">
        <v>70</v>
      </c>
      <c r="K659" s="908">
        <v>754</v>
      </c>
      <c r="L659" s="908">
        <v>753</v>
      </c>
      <c r="M659" s="908">
        <v>1</v>
      </c>
      <c r="N659" s="908">
        <v>1</v>
      </c>
      <c r="O659" s="1260">
        <v>25</v>
      </c>
      <c r="P659" s="1260">
        <v>46</v>
      </c>
      <c r="Q659" s="1261">
        <v>201.9243030486775</v>
      </c>
    </row>
    <row r="660" spans="1:17" ht="12.75" x14ac:dyDescent="0.2">
      <c r="A660" s="876" t="s">
        <v>1773</v>
      </c>
      <c r="B660" s="906" t="s">
        <v>608</v>
      </c>
      <c r="C660" s="906">
        <v>2498.4099911730409</v>
      </c>
      <c r="D660" s="906">
        <v>2498.4099911730409</v>
      </c>
      <c r="E660" s="906">
        <v>2938.0876308509801</v>
      </c>
      <c r="F660" s="907">
        <v>0.30000000000000004</v>
      </c>
      <c r="G660" s="908">
        <v>881.42628925529414</v>
      </c>
      <c r="H660" s="908" t="s">
        <v>608</v>
      </c>
      <c r="I660" s="908">
        <v>7</v>
      </c>
      <c r="J660" s="908">
        <v>684</v>
      </c>
      <c r="K660" s="908">
        <v>4136</v>
      </c>
      <c r="L660" s="908">
        <v>4125</v>
      </c>
      <c r="M660" s="908">
        <v>11</v>
      </c>
      <c r="N660" s="908">
        <v>1</v>
      </c>
      <c r="O660" s="1260">
        <v>17</v>
      </c>
      <c r="P660" s="1260">
        <v>19</v>
      </c>
      <c r="Q660" s="1261">
        <v>201.9243030486775</v>
      </c>
    </row>
    <row r="661" spans="1:17" ht="12.75" x14ac:dyDescent="0.2">
      <c r="A661" s="876" t="s">
        <v>1774</v>
      </c>
      <c r="B661" s="906" t="s">
        <v>608</v>
      </c>
      <c r="C661" s="906">
        <v>1509.721044394943</v>
      </c>
      <c r="D661" s="906">
        <v>1509.721044394943</v>
      </c>
      <c r="E661" s="906">
        <v>3120.8496832719052</v>
      </c>
      <c r="F661" s="907">
        <v>0.30000000000000004</v>
      </c>
      <c r="G661" s="908">
        <v>936.25490498157171</v>
      </c>
      <c r="H661" s="908" t="s">
        <v>608</v>
      </c>
      <c r="I661" s="908">
        <v>38</v>
      </c>
      <c r="J661" s="908">
        <v>39</v>
      </c>
      <c r="K661" s="908">
        <v>1181</v>
      </c>
      <c r="L661" s="908">
        <v>1033</v>
      </c>
      <c r="M661" s="908">
        <v>148</v>
      </c>
      <c r="N661" s="908">
        <v>1</v>
      </c>
      <c r="O661" s="1260">
        <v>15</v>
      </c>
      <c r="P661" s="1260">
        <v>26</v>
      </c>
      <c r="Q661" s="1261">
        <v>201.9243030486775</v>
      </c>
    </row>
    <row r="662" spans="1:17" ht="12.75" x14ac:dyDescent="0.2">
      <c r="A662" s="876" t="s">
        <v>1775</v>
      </c>
      <c r="B662" s="906" t="s">
        <v>608</v>
      </c>
      <c r="C662" s="906">
        <v>410.45622551010433</v>
      </c>
      <c r="D662" s="906">
        <v>410.45622551010433</v>
      </c>
      <c r="E662" s="906">
        <v>2171.8535470457159</v>
      </c>
      <c r="F662" s="907">
        <v>0.30000000000000004</v>
      </c>
      <c r="G662" s="908">
        <v>651.55606411371491</v>
      </c>
      <c r="H662" s="908" t="s">
        <v>608</v>
      </c>
      <c r="I662" s="908">
        <v>301</v>
      </c>
      <c r="J662" s="908">
        <v>60</v>
      </c>
      <c r="K662" s="908">
        <v>1547</v>
      </c>
      <c r="L662" s="908">
        <v>1190</v>
      </c>
      <c r="M662" s="908">
        <v>357</v>
      </c>
      <c r="N662" s="908">
        <v>1</v>
      </c>
      <c r="O662" s="1260">
        <v>5</v>
      </c>
      <c r="P662" s="1260">
        <v>15</v>
      </c>
      <c r="Q662" s="1261">
        <v>201.9243030486775</v>
      </c>
    </row>
    <row r="663" spans="1:17" ht="12.75" x14ac:dyDescent="0.2">
      <c r="A663" s="876" t="s">
        <v>1776</v>
      </c>
      <c r="B663" s="906" t="s">
        <v>608</v>
      </c>
      <c r="C663" s="906">
        <v>308.19438747497372</v>
      </c>
      <c r="D663" s="906">
        <v>308.19438747497372</v>
      </c>
      <c r="E663" s="906">
        <v>1772.0762952616508</v>
      </c>
      <c r="F663" s="907">
        <v>0.4</v>
      </c>
      <c r="G663" s="908">
        <v>708.83051810466031</v>
      </c>
      <c r="H663" s="908" t="s">
        <v>608</v>
      </c>
      <c r="I663" s="908">
        <v>5729</v>
      </c>
      <c r="J663" s="908">
        <v>297</v>
      </c>
      <c r="K663" s="908">
        <v>3962</v>
      </c>
      <c r="L663" s="908">
        <v>2703</v>
      </c>
      <c r="M663" s="908">
        <v>1259</v>
      </c>
      <c r="N663" s="908">
        <v>1</v>
      </c>
      <c r="O663" s="1260">
        <v>5</v>
      </c>
      <c r="P663" s="1260">
        <v>14</v>
      </c>
      <c r="Q663" s="1261">
        <v>201.9243030486775</v>
      </c>
    </row>
    <row r="664" spans="1:17" ht="12.75" x14ac:dyDescent="0.2">
      <c r="A664" s="876" t="s">
        <v>1777</v>
      </c>
      <c r="B664" s="906" t="s">
        <v>608</v>
      </c>
      <c r="C664" s="906">
        <v>298.47514726345139</v>
      </c>
      <c r="D664" s="906">
        <v>298.47514726345139</v>
      </c>
      <c r="E664" s="906">
        <v>1503.3192931798028</v>
      </c>
      <c r="F664" s="907">
        <v>0.4</v>
      </c>
      <c r="G664" s="908">
        <v>601.32771727192119</v>
      </c>
      <c r="H664" s="908" t="s">
        <v>608</v>
      </c>
      <c r="I664" s="908">
        <v>40366</v>
      </c>
      <c r="J664" s="908">
        <v>1202</v>
      </c>
      <c r="K664" s="908">
        <v>6509</v>
      </c>
      <c r="L664" s="908">
        <v>3839</v>
      </c>
      <c r="M664" s="908">
        <v>2670</v>
      </c>
      <c r="N664" s="908">
        <v>1</v>
      </c>
      <c r="O664" s="1260">
        <v>5</v>
      </c>
      <c r="P664" s="1260">
        <v>11</v>
      </c>
      <c r="Q664" s="1261">
        <v>201.9243030486775</v>
      </c>
    </row>
    <row r="665" spans="1:17" ht="12.75" x14ac:dyDescent="0.2">
      <c r="A665" s="876" t="s">
        <v>1778</v>
      </c>
      <c r="B665" s="906" t="s">
        <v>608</v>
      </c>
      <c r="C665" s="906">
        <v>6161.9722770582603</v>
      </c>
      <c r="D665" s="906">
        <v>6161.9722770582603</v>
      </c>
      <c r="E665" s="906">
        <v>6161.9722770582603</v>
      </c>
      <c r="F665" s="907">
        <v>0.30000000000000004</v>
      </c>
      <c r="G665" s="908">
        <v>1848.5916831174784</v>
      </c>
      <c r="H665" s="908" t="s">
        <v>608</v>
      </c>
      <c r="I665" s="908">
        <v>0</v>
      </c>
      <c r="J665" s="908">
        <v>44</v>
      </c>
      <c r="K665" s="908">
        <v>2044</v>
      </c>
      <c r="L665" s="908">
        <v>2042</v>
      </c>
      <c r="M665" s="908">
        <v>2</v>
      </c>
      <c r="N665" s="908">
        <v>1</v>
      </c>
      <c r="O665" s="1260">
        <v>53</v>
      </c>
      <c r="P665" s="1260">
        <v>53</v>
      </c>
      <c r="Q665" s="1261">
        <v>201.9243030486775</v>
      </c>
    </row>
    <row r="666" spans="1:17" ht="12.75" x14ac:dyDescent="0.2">
      <c r="A666" s="876" t="s">
        <v>1779</v>
      </c>
      <c r="B666" s="906" t="s">
        <v>608</v>
      </c>
      <c r="C666" s="906">
        <v>3012.1460592874732</v>
      </c>
      <c r="D666" s="906">
        <v>3012.1460592874732</v>
      </c>
      <c r="E666" s="906">
        <v>3020.6393514087431</v>
      </c>
      <c r="F666" s="907">
        <v>0.30000000000000004</v>
      </c>
      <c r="G666" s="908">
        <v>906.19180542262302</v>
      </c>
      <c r="H666" s="908" t="s">
        <v>608</v>
      </c>
      <c r="I666" s="908">
        <v>0</v>
      </c>
      <c r="J666" s="908">
        <v>73</v>
      </c>
      <c r="K666" s="908">
        <v>2160</v>
      </c>
      <c r="L666" s="908">
        <v>2154</v>
      </c>
      <c r="M666" s="908">
        <v>6</v>
      </c>
      <c r="N666" s="908">
        <v>1</v>
      </c>
      <c r="O666" s="1260">
        <v>15</v>
      </c>
      <c r="P666" s="1260">
        <v>19</v>
      </c>
      <c r="Q666" s="1261">
        <v>201.9243030486775</v>
      </c>
    </row>
    <row r="667" spans="1:17" ht="12.75" x14ac:dyDescent="0.2">
      <c r="A667" s="876" t="s">
        <v>1780</v>
      </c>
      <c r="B667" s="906" t="s">
        <v>608</v>
      </c>
      <c r="C667" s="906">
        <v>5315.21733175195</v>
      </c>
      <c r="D667" s="906">
        <v>5315.21733175195</v>
      </c>
      <c r="E667" s="906">
        <v>5315.21733175195</v>
      </c>
      <c r="F667" s="907">
        <v>0.30000000000000004</v>
      </c>
      <c r="G667" s="908">
        <v>1594.5651995255853</v>
      </c>
      <c r="H667" s="908" t="s">
        <v>608</v>
      </c>
      <c r="I667" s="908">
        <v>0</v>
      </c>
      <c r="J667" s="908">
        <v>22</v>
      </c>
      <c r="K667" s="908">
        <v>1746</v>
      </c>
      <c r="L667" s="908">
        <v>1744</v>
      </c>
      <c r="M667" s="908">
        <v>2</v>
      </c>
      <c r="N667" s="908">
        <v>1</v>
      </c>
      <c r="O667" s="1260">
        <v>50</v>
      </c>
      <c r="P667" s="1260">
        <v>50</v>
      </c>
      <c r="Q667" s="1261">
        <v>201.9243030486775</v>
      </c>
    </row>
    <row r="668" spans="1:17" ht="12.75" x14ac:dyDescent="0.2">
      <c r="A668" s="876" t="s">
        <v>1781</v>
      </c>
      <c r="B668" s="906" t="s">
        <v>608</v>
      </c>
      <c r="C668" s="906">
        <v>2744.741641435241</v>
      </c>
      <c r="D668" s="906">
        <v>2744.741641435241</v>
      </c>
      <c r="E668" s="906">
        <v>3062.8741992421428</v>
      </c>
      <c r="F668" s="907">
        <v>0.30000000000000004</v>
      </c>
      <c r="G668" s="908">
        <v>918.86225977264303</v>
      </c>
      <c r="H668" s="908" t="s">
        <v>608</v>
      </c>
      <c r="I668" s="908">
        <v>0</v>
      </c>
      <c r="J668" s="908">
        <v>49</v>
      </c>
      <c r="K668" s="908">
        <v>2735</v>
      </c>
      <c r="L668" s="908">
        <v>2727</v>
      </c>
      <c r="M668" s="908">
        <v>8</v>
      </c>
      <c r="N668" s="908">
        <v>1</v>
      </c>
      <c r="O668" s="1260">
        <v>12</v>
      </c>
      <c r="P668" s="1260">
        <v>22</v>
      </c>
      <c r="Q668" s="1261">
        <v>201.9243030486775</v>
      </c>
    </row>
    <row r="669" spans="1:17" ht="12.75" x14ac:dyDescent="0.2">
      <c r="A669" s="876" t="s">
        <v>1782</v>
      </c>
      <c r="B669" s="906" t="s">
        <v>608</v>
      </c>
      <c r="C669" s="906">
        <v>1728.5479635510301</v>
      </c>
      <c r="D669" s="906">
        <v>1728.5479635510301</v>
      </c>
      <c r="E669" s="906">
        <v>1968.9114170836219</v>
      </c>
      <c r="F669" s="907">
        <v>0.30000000000000004</v>
      </c>
      <c r="G669" s="908">
        <v>590.67342512508662</v>
      </c>
      <c r="H669" s="908" t="s">
        <v>608</v>
      </c>
      <c r="I669" s="908">
        <v>3</v>
      </c>
      <c r="J669" s="908">
        <v>309</v>
      </c>
      <c r="K669" s="908">
        <v>9180</v>
      </c>
      <c r="L669" s="908">
        <v>9151</v>
      </c>
      <c r="M669" s="908">
        <v>29</v>
      </c>
      <c r="N669" s="908">
        <v>1</v>
      </c>
      <c r="O669" s="1260">
        <v>7</v>
      </c>
      <c r="P669" s="1260">
        <v>11</v>
      </c>
      <c r="Q669" s="1261">
        <v>201.9243030486775</v>
      </c>
    </row>
    <row r="670" spans="1:17" ht="12.75" x14ac:dyDescent="0.2">
      <c r="A670" s="876" t="s">
        <v>1783</v>
      </c>
      <c r="B670" s="906" t="s">
        <v>608</v>
      </c>
      <c r="C670" s="906">
        <v>3026.4439909218017</v>
      </c>
      <c r="D670" s="906">
        <v>3026.4439909218017</v>
      </c>
      <c r="E670" s="906">
        <v>3026.4439909218017</v>
      </c>
      <c r="F670" s="907">
        <v>0.30000000000000004</v>
      </c>
      <c r="G670" s="908">
        <v>907.93319727654068</v>
      </c>
      <c r="H670" s="908" t="s">
        <v>608</v>
      </c>
      <c r="I670" s="908">
        <v>0</v>
      </c>
      <c r="J670" s="908">
        <v>2</v>
      </c>
      <c r="K670" s="908">
        <v>551</v>
      </c>
      <c r="L670" s="908">
        <v>467</v>
      </c>
      <c r="M670" s="908">
        <v>84</v>
      </c>
      <c r="N670" s="908">
        <v>1</v>
      </c>
      <c r="O670" s="1260">
        <v>33</v>
      </c>
      <c r="P670" s="1260">
        <v>33</v>
      </c>
      <c r="Q670" s="1261">
        <v>201.9243030486775</v>
      </c>
    </row>
    <row r="671" spans="1:17" ht="12.75" x14ac:dyDescent="0.2">
      <c r="A671" s="876" t="s">
        <v>1784</v>
      </c>
      <c r="B671" s="906" t="s">
        <v>608</v>
      </c>
      <c r="C671" s="906">
        <v>1219.7920752057603</v>
      </c>
      <c r="D671" s="906">
        <v>1219.7920752057603</v>
      </c>
      <c r="E671" s="906">
        <v>1979.9907222070001</v>
      </c>
      <c r="F671" s="907">
        <v>0.30000000000000004</v>
      </c>
      <c r="G671" s="908">
        <v>593.99721666210007</v>
      </c>
      <c r="H671" s="908" t="s">
        <v>608</v>
      </c>
      <c r="I671" s="908">
        <v>14</v>
      </c>
      <c r="J671" s="908">
        <v>35</v>
      </c>
      <c r="K671" s="908">
        <v>2870</v>
      </c>
      <c r="L671" s="908">
        <v>2017</v>
      </c>
      <c r="M671" s="908">
        <v>853</v>
      </c>
      <c r="N671" s="908">
        <v>1</v>
      </c>
      <c r="O671" s="1260">
        <v>9</v>
      </c>
      <c r="P671" s="1260">
        <v>16</v>
      </c>
      <c r="Q671" s="1261">
        <v>201.9243030486775</v>
      </c>
    </row>
    <row r="672" spans="1:17" ht="12.75" x14ac:dyDescent="0.2">
      <c r="A672" s="876" t="s">
        <v>1785</v>
      </c>
      <c r="B672" s="906" t="s">
        <v>608</v>
      </c>
      <c r="C672" s="906">
        <v>476.68307216683445</v>
      </c>
      <c r="D672" s="906">
        <v>476.68307216683445</v>
      </c>
      <c r="E672" s="906">
        <v>892.50157090693756</v>
      </c>
      <c r="F672" s="907">
        <v>0.65</v>
      </c>
      <c r="G672" s="908">
        <v>580.12602108950944</v>
      </c>
      <c r="H672" s="908" t="s">
        <v>608</v>
      </c>
      <c r="I672" s="908">
        <v>539</v>
      </c>
      <c r="J672" s="908">
        <v>242</v>
      </c>
      <c r="K672" s="908">
        <v>25672</v>
      </c>
      <c r="L672" s="908">
        <v>9679</v>
      </c>
      <c r="M672" s="908">
        <v>15993</v>
      </c>
      <c r="N672" s="908">
        <v>1</v>
      </c>
      <c r="O672" s="1260">
        <v>5</v>
      </c>
      <c r="P672" s="1260">
        <v>5</v>
      </c>
      <c r="Q672" s="1261">
        <v>201.9243030486775</v>
      </c>
    </row>
    <row r="673" spans="1:17" ht="12.75" x14ac:dyDescent="0.2">
      <c r="A673" s="876" t="s">
        <v>1045</v>
      </c>
      <c r="B673" s="906" t="s">
        <v>608</v>
      </c>
      <c r="C673" s="906">
        <v>817.85234856233956</v>
      </c>
      <c r="D673" s="906">
        <v>817.85234856233956</v>
      </c>
      <c r="E673" s="906">
        <v>817.85234856233956</v>
      </c>
      <c r="F673" s="907">
        <v>0</v>
      </c>
      <c r="G673" s="908">
        <v>0</v>
      </c>
      <c r="H673" s="908" t="s">
        <v>608</v>
      </c>
      <c r="I673" s="908">
        <v>6180</v>
      </c>
      <c r="J673" s="908">
        <v>202</v>
      </c>
      <c r="K673" s="908">
        <v>18</v>
      </c>
      <c r="L673" s="908">
        <v>18</v>
      </c>
      <c r="M673" s="908">
        <v>13</v>
      </c>
      <c r="N673" s="908">
        <v>0</v>
      </c>
      <c r="O673" s="1260">
        <v>5</v>
      </c>
      <c r="P673" s="1260">
        <v>5</v>
      </c>
      <c r="Q673" s="1261">
        <v>201.9243030486775</v>
      </c>
    </row>
    <row r="674" spans="1:17" ht="12.75" x14ac:dyDescent="0.2">
      <c r="A674" s="876" t="s">
        <v>1044</v>
      </c>
      <c r="B674" s="906" t="s">
        <v>608</v>
      </c>
      <c r="C674" s="906">
        <v>817.85234856233956</v>
      </c>
      <c r="D674" s="906">
        <v>817.85234856233956</v>
      </c>
      <c r="E674" s="906">
        <v>817.85234856233956</v>
      </c>
      <c r="F674" s="907">
        <v>0</v>
      </c>
      <c r="G674" s="908">
        <v>0</v>
      </c>
      <c r="H674" s="908" t="s">
        <v>608</v>
      </c>
      <c r="I674" s="908">
        <v>240</v>
      </c>
      <c r="J674" s="908">
        <v>58</v>
      </c>
      <c r="K674" s="908">
        <v>0</v>
      </c>
      <c r="L674" s="908">
        <v>0</v>
      </c>
      <c r="M674" s="908">
        <v>0</v>
      </c>
      <c r="N674" s="908">
        <v>0</v>
      </c>
      <c r="O674" s="1260">
        <v>5</v>
      </c>
      <c r="P674" s="1260">
        <v>5</v>
      </c>
      <c r="Q674" s="1261">
        <v>251.82797596565604</v>
      </c>
    </row>
    <row r="675" spans="1:17" ht="12.75" x14ac:dyDescent="0.2">
      <c r="A675" s="876" t="s">
        <v>1786</v>
      </c>
      <c r="B675" s="906" t="s">
        <v>608</v>
      </c>
      <c r="C675" s="906">
        <v>5521.2185185544677</v>
      </c>
      <c r="D675" s="906">
        <v>5521.2185185544677</v>
      </c>
      <c r="E675" s="906">
        <v>6793.6406799600409</v>
      </c>
      <c r="F675" s="907">
        <v>0.30000000000000004</v>
      </c>
      <c r="G675" s="908">
        <v>2038.0922039880127</v>
      </c>
      <c r="H675" s="908" t="s">
        <v>608</v>
      </c>
      <c r="I675" s="908">
        <v>1</v>
      </c>
      <c r="J675" s="908">
        <v>123</v>
      </c>
      <c r="K675" s="908">
        <v>669</v>
      </c>
      <c r="L675" s="908">
        <v>668</v>
      </c>
      <c r="M675" s="908">
        <v>1</v>
      </c>
      <c r="N675" s="908">
        <v>1</v>
      </c>
      <c r="O675" s="1260">
        <v>37</v>
      </c>
      <c r="P675" s="1260">
        <v>74</v>
      </c>
      <c r="Q675" s="1261">
        <v>201.9243030486775</v>
      </c>
    </row>
    <row r="676" spans="1:17" ht="12.75" x14ac:dyDescent="0.2">
      <c r="A676" s="876" t="s">
        <v>1787</v>
      </c>
      <c r="B676" s="906" t="s">
        <v>608</v>
      </c>
      <c r="C676" s="906">
        <v>2752.8837771135131</v>
      </c>
      <c r="D676" s="906">
        <v>2752.8837771135131</v>
      </c>
      <c r="E676" s="906">
        <v>3272.8929715779773</v>
      </c>
      <c r="F676" s="907">
        <v>0.30000000000000004</v>
      </c>
      <c r="G676" s="908">
        <v>981.86789147339334</v>
      </c>
      <c r="H676" s="908" t="s">
        <v>608</v>
      </c>
      <c r="I676" s="908">
        <v>3</v>
      </c>
      <c r="J676" s="908">
        <v>111</v>
      </c>
      <c r="K676" s="908">
        <v>150</v>
      </c>
      <c r="L676" s="908">
        <v>148</v>
      </c>
      <c r="M676" s="908">
        <v>2</v>
      </c>
      <c r="N676" s="908">
        <v>1</v>
      </c>
      <c r="O676" s="1260">
        <v>18</v>
      </c>
      <c r="P676" s="1260">
        <v>33</v>
      </c>
      <c r="Q676" s="1261">
        <v>201.9243030486775</v>
      </c>
    </row>
    <row r="677" spans="1:17" ht="12.75" x14ac:dyDescent="0.2">
      <c r="A677" s="876" t="s">
        <v>1788</v>
      </c>
      <c r="B677" s="906" t="s">
        <v>608</v>
      </c>
      <c r="C677" s="906">
        <v>1124.9580283100292</v>
      </c>
      <c r="D677" s="906">
        <v>1124.9580283100292</v>
      </c>
      <c r="E677" s="906">
        <v>4183.7568222869522</v>
      </c>
      <c r="F677" s="907">
        <v>0.30000000000000004</v>
      </c>
      <c r="G677" s="908">
        <v>1255.1270466860858</v>
      </c>
      <c r="H677" s="908" t="s">
        <v>608</v>
      </c>
      <c r="I677" s="908">
        <v>42</v>
      </c>
      <c r="J677" s="908">
        <v>19</v>
      </c>
      <c r="K677" s="908">
        <v>648</v>
      </c>
      <c r="L677" s="908">
        <v>587</v>
      </c>
      <c r="M677" s="908">
        <v>61</v>
      </c>
      <c r="N677" s="908">
        <v>1</v>
      </c>
      <c r="O677" s="1260">
        <v>6</v>
      </c>
      <c r="P677" s="1260">
        <v>49</v>
      </c>
      <c r="Q677" s="1261">
        <v>201.9243030486775</v>
      </c>
    </row>
    <row r="678" spans="1:17" ht="12.75" x14ac:dyDescent="0.2">
      <c r="A678" s="876" t="s">
        <v>1789</v>
      </c>
      <c r="B678" s="906" t="s">
        <v>608</v>
      </c>
      <c r="C678" s="906">
        <v>401.54980886897977</v>
      </c>
      <c r="D678" s="906">
        <v>401.54980886897977</v>
      </c>
      <c r="E678" s="906">
        <v>2551.2095493805537</v>
      </c>
      <c r="F678" s="907">
        <v>0.30000000000000004</v>
      </c>
      <c r="G678" s="908">
        <v>765.36286481416619</v>
      </c>
      <c r="H678" s="908" t="s">
        <v>608</v>
      </c>
      <c r="I678" s="908">
        <v>595</v>
      </c>
      <c r="J678" s="908">
        <v>128</v>
      </c>
      <c r="K678" s="908">
        <v>1843</v>
      </c>
      <c r="L678" s="908">
        <v>1341</v>
      </c>
      <c r="M678" s="908">
        <v>502</v>
      </c>
      <c r="N678" s="908">
        <v>1</v>
      </c>
      <c r="O678" s="1260">
        <v>5</v>
      </c>
      <c r="P678" s="1260">
        <v>26</v>
      </c>
      <c r="Q678" s="1261">
        <v>201.9243030486775</v>
      </c>
    </row>
    <row r="679" spans="1:17" ht="12.75" x14ac:dyDescent="0.2">
      <c r="A679" s="876" t="s">
        <v>1790</v>
      </c>
      <c r="B679" s="906" t="s">
        <v>608</v>
      </c>
      <c r="C679" s="906">
        <v>331.93771136653487</v>
      </c>
      <c r="D679" s="906">
        <v>331.93771136653487</v>
      </c>
      <c r="E679" s="906">
        <v>1872.2148320508775</v>
      </c>
      <c r="F679" s="907">
        <v>0.30000000000000004</v>
      </c>
      <c r="G679" s="908">
        <v>561.66444961526338</v>
      </c>
      <c r="H679" s="908" t="s">
        <v>608</v>
      </c>
      <c r="I679" s="908">
        <v>2059</v>
      </c>
      <c r="J679" s="908">
        <v>215</v>
      </c>
      <c r="K679" s="908">
        <v>1459</v>
      </c>
      <c r="L679" s="908">
        <v>755</v>
      </c>
      <c r="M679" s="908">
        <v>704</v>
      </c>
      <c r="N679" s="908">
        <v>1</v>
      </c>
      <c r="O679" s="1260">
        <v>5</v>
      </c>
      <c r="P679" s="1260">
        <v>15</v>
      </c>
      <c r="Q679" s="1261">
        <v>201.9243030486775</v>
      </c>
    </row>
    <row r="680" spans="1:17" ht="12.75" x14ac:dyDescent="0.2">
      <c r="A680" s="876" t="s">
        <v>1043</v>
      </c>
      <c r="B680" s="906">
        <v>141.24468719656988</v>
      </c>
      <c r="C680" s="906">
        <v>803.96592001553211</v>
      </c>
      <c r="D680" s="906">
        <v>803.96592001553211</v>
      </c>
      <c r="E680" s="906">
        <v>710.61887616883143</v>
      </c>
      <c r="F680" s="907">
        <v>0</v>
      </c>
      <c r="G680" s="908">
        <v>0</v>
      </c>
      <c r="H680" s="908">
        <v>20293</v>
      </c>
      <c r="I680" s="908">
        <v>7160</v>
      </c>
      <c r="J680" s="908">
        <v>2206</v>
      </c>
      <c r="K680" s="908">
        <v>1460</v>
      </c>
      <c r="L680" s="908">
        <v>1460</v>
      </c>
      <c r="M680" s="908">
        <v>1430</v>
      </c>
      <c r="N680" s="908">
        <v>0</v>
      </c>
      <c r="O680" s="1260">
        <v>5</v>
      </c>
      <c r="P680" s="1260">
        <v>5</v>
      </c>
      <c r="Q680" s="1261">
        <v>201.9243030486775</v>
      </c>
    </row>
    <row r="681" spans="1:17" ht="12.75" x14ac:dyDescent="0.2">
      <c r="A681" s="876" t="s">
        <v>348</v>
      </c>
      <c r="B681" s="906">
        <v>280.07290044461286</v>
      </c>
      <c r="C681" s="906">
        <v>424.78298793635037</v>
      </c>
      <c r="D681" s="906">
        <v>424.78298793635037</v>
      </c>
      <c r="E681" s="906">
        <v>765.36412462967348</v>
      </c>
      <c r="F681" s="907">
        <v>0</v>
      </c>
      <c r="G681" s="908">
        <v>0</v>
      </c>
      <c r="H681" s="908">
        <v>4290</v>
      </c>
      <c r="I681" s="908">
        <v>146773</v>
      </c>
      <c r="J681" s="908">
        <v>2639</v>
      </c>
      <c r="K681" s="908">
        <v>132</v>
      </c>
      <c r="L681" s="908">
        <v>132</v>
      </c>
      <c r="M681" s="908">
        <v>117</v>
      </c>
      <c r="N681" s="908">
        <v>0</v>
      </c>
      <c r="O681" s="1260">
        <v>5</v>
      </c>
      <c r="P681" s="1260">
        <v>5</v>
      </c>
      <c r="Q681" s="1261">
        <v>201.9243030486775</v>
      </c>
    </row>
    <row r="682" spans="1:17" ht="12.75" x14ac:dyDescent="0.2">
      <c r="A682" s="876" t="s">
        <v>346</v>
      </c>
      <c r="B682" s="906">
        <v>394.06984118266848</v>
      </c>
      <c r="C682" s="906">
        <v>485.05861272552988</v>
      </c>
      <c r="D682" s="906">
        <v>485.05861272552988</v>
      </c>
      <c r="E682" s="906">
        <v>798.9834866332194</v>
      </c>
      <c r="F682" s="907">
        <v>0</v>
      </c>
      <c r="G682" s="908">
        <v>0</v>
      </c>
      <c r="H682" s="908">
        <v>1779</v>
      </c>
      <c r="I682" s="908">
        <v>140089</v>
      </c>
      <c r="J682" s="908">
        <v>2089</v>
      </c>
      <c r="K682" s="908">
        <v>174</v>
      </c>
      <c r="L682" s="908">
        <v>174</v>
      </c>
      <c r="M682" s="908">
        <v>166</v>
      </c>
      <c r="N682" s="908">
        <v>0</v>
      </c>
      <c r="O682" s="1260">
        <v>5</v>
      </c>
      <c r="P682" s="1260">
        <v>5</v>
      </c>
      <c r="Q682" s="1261">
        <v>201.9243030486775</v>
      </c>
    </row>
    <row r="683" spans="1:17" ht="12.75" x14ac:dyDescent="0.2">
      <c r="A683" s="876" t="s">
        <v>344</v>
      </c>
      <c r="B683" s="906">
        <v>248.90243932917704</v>
      </c>
      <c r="C683" s="906">
        <v>532.2046319092542</v>
      </c>
      <c r="D683" s="906">
        <v>532.2046319092542</v>
      </c>
      <c r="E683" s="906">
        <v>532.2046319092542</v>
      </c>
      <c r="F683" s="907">
        <v>0</v>
      </c>
      <c r="G683" s="908">
        <v>0</v>
      </c>
      <c r="H683" s="908">
        <v>1286</v>
      </c>
      <c r="I683" s="908">
        <v>101195</v>
      </c>
      <c r="J683" s="908">
        <v>2000</v>
      </c>
      <c r="K683" s="908">
        <v>97</v>
      </c>
      <c r="L683" s="908">
        <v>97</v>
      </c>
      <c r="M683" s="908">
        <v>89</v>
      </c>
      <c r="N683" s="908">
        <v>0</v>
      </c>
      <c r="O683" s="1260">
        <v>5</v>
      </c>
      <c r="P683" s="1260">
        <v>5</v>
      </c>
      <c r="Q683" s="1261">
        <v>201.9243030486775</v>
      </c>
    </row>
    <row r="684" spans="1:17" ht="12.75" x14ac:dyDescent="0.2">
      <c r="A684" s="876" t="s">
        <v>342</v>
      </c>
      <c r="B684" s="906">
        <v>147.9798210385546</v>
      </c>
      <c r="C684" s="906">
        <v>359.09189106541044</v>
      </c>
      <c r="D684" s="906">
        <v>359.09189106541044</v>
      </c>
      <c r="E684" s="906">
        <v>701.86788793509766</v>
      </c>
      <c r="F684" s="907">
        <v>0</v>
      </c>
      <c r="G684" s="908">
        <v>0</v>
      </c>
      <c r="H684" s="908">
        <v>32647</v>
      </c>
      <c r="I684" s="908">
        <v>114922</v>
      </c>
      <c r="J684" s="908">
        <v>967</v>
      </c>
      <c r="K684" s="908">
        <v>673</v>
      </c>
      <c r="L684" s="908">
        <v>673</v>
      </c>
      <c r="M684" s="908">
        <v>659</v>
      </c>
      <c r="N684" s="908">
        <v>0</v>
      </c>
      <c r="O684" s="1260">
        <v>5</v>
      </c>
      <c r="P684" s="1260">
        <v>5</v>
      </c>
      <c r="Q684" s="1261">
        <v>201.9243030486775</v>
      </c>
    </row>
    <row r="685" spans="1:17" ht="12.75" x14ac:dyDescent="0.2">
      <c r="A685" s="876" t="s">
        <v>340</v>
      </c>
      <c r="B685" s="906">
        <v>182.42688688627334</v>
      </c>
      <c r="C685" s="906">
        <v>403.97758417367572</v>
      </c>
      <c r="D685" s="906">
        <v>403.97758417367572</v>
      </c>
      <c r="E685" s="906">
        <v>865.15069841585739</v>
      </c>
      <c r="F685" s="907">
        <v>0</v>
      </c>
      <c r="G685" s="908">
        <v>0</v>
      </c>
      <c r="H685" s="908">
        <v>3726</v>
      </c>
      <c r="I685" s="908">
        <v>58396</v>
      </c>
      <c r="J685" s="908">
        <v>576</v>
      </c>
      <c r="K685" s="908">
        <v>445</v>
      </c>
      <c r="L685" s="908">
        <v>445</v>
      </c>
      <c r="M685" s="908">
        <v>419</v>
      </c>
      <c r="N685" s="908">
        <v>0</v>
      </c>
      <c r="O685" s="1260">
        <v>5</v>
      </c>
      <c r="P685" s="1260">
        <v>5</v>
      </c>
      <c r="Q685" s="1261">
        <v>201.9243030486775</v>
      </c>
    </row>
    <row r="686" spans="1:17" ht="12.75" x14ac:dyDescent="0.2">
      <c r="A686" s="876" t="s">
        <v>338</v>
      </c>
      <c r="B686" s="906" t="s">
        <v>608</v>
      </c>
      <c r="C686" s="906">
        <v>249.47502618326499</v>
      </c>
      <c r="D686" s="906">
        <v>249.47502618326499</v>
      </c>
      <c r="E686" s="906">
        <v>249.47502618326499</v>
      </c>
      <c r="F686" s="907">
        <v>0</v>
      </c>
      <c r="G686" s="908">
        <v>0</v>
      </c>
      <c r="H686" s="908" t="s">
        <v>608</v>
      </c>
      <c r="I686" s="908">
        <v>20863</v>
      </c>
      <c r="J686" s="908">
        <v>482</v>
      </c>
      <c r="K686" s="908">
        <v>236</v>
      </c>
      <c r="L686" s="908">
        <v>236</v>
      </c>
      <c r="M686" s="908">
        <v>224</v>
      </c>
      <c r="N686" s="908">
        <v>0</v>
      </c>
      <c r="O686" s="1260">
        <v>5</v>
      </c>
      <c r="P686" s="1260">
        <v>5</v>
      </c>
      <c r="Q686" s="1261">
        <v>201.9243030486775</v>
      </c>
    </row>
    <row r="687" spans="1:17" ht="12.75" x14ac:dyDescent="0.2">
      <c r="A687" s="876" t="s">
        <v>1042</v>
      </c>
      <c r="B687" s="906">
        <v>147.64325530181659</v>
      </c>
      <c r="C687" s="906">
        <v>649.97554154004445</v>
      </c>
      <c r="D687" s="906">
        <v>649.97554154004445</v>
      </c>
      <c r="E687" s="906">
        <v>590.61396325702503</v>
      </c>
      <c r="F687" s="907">
        <v>0</v>
      </c>
      <c r="G687" s="908">
        <v>0</v>
      </c>
      <c r="H687" s="908">
        <v>81587</v>
      </c>
      <c r="I687" s="908">
        <v>1494</v>
      </c>
      <c r="J687" s="908">
        <v>175</v>
      </c>
      <c r="K687" s="908">
        <v>518</v>
      </c>
      <c r="L687" s="908">
        <v>518</v>
      </c>
      <c r="M687" s="908">
        <v>513</v>
      </c>
      <c r="N687" s="908">
        <v>0</v>
      </c>
      <c r="O687" s="1260">
        <v>5</v>
      </c>
      <c r="P687" s="1260">
        <v>5</v>
      </c>
      <c r="Q687" s="1261">
        <v>201.9243030486775</v>
      </c>
    </row>
    <row r="688" spans="1:17" ht="12.75" x14ac:dyDescent="0.2">
      <c r="A688" s="876" t="s">
        <v>1041</v>
      </c>
      <c r="B688" s="906">
        <v>152.46984877987043</v>
      </c>
      <c r="C688" s="906">
        <v>661.87338474550313</v>
      </c>
      <c r="D688" s="906">
        <v>661.87338474550313</v>
      </c>
      <c r="E688" s="906">
        <v>743.55983990269704</v>
      </c>
      <c r="F688" s="907">
        <v>0</v>
      </c>
      <c r="G688" s="908">
        <v>0</v>
      </c>
      <c r="H688" s="908">
        <v>642</v>
      </c>
      <c r="I688" s="908">
        <v>4762</v>
      </c>
      <c r="J688" s="908">
        <v>355</v>
      </c>
      <c r="K688" s="908">
        <v>289</v>
      </c>
      <c r="L688" s="908">
        <v>289</v>
      </c>
      <c r="M688" s="908">
        <v>0</v>
      </c>
      <c r="N688" s="908">
        <v>0</v>
      </c>
      <c r="O688" s="1260">
        <v>5</v>
      </c>
      <c r="P688" s="1260">
        <v>5</v>
      </c>
      <c r="Q688" s="1261">
        <v>251.82797596565604</v>
      </c>
    </row>
    <row r="689" spans="1:17" ht="12.75" x14ac:dyDescent="0.2">
      <c r="A689" s="876" t="s">
        <v>1040</v>
      </c>
      <c r="B689" s="906" t="s">
        <v>608</v>
      </c>
      <c r="C689" s="906">
        <v>1099.4285927060691</v>
      </c>
      <c r="D689" s="906">
        <v>1099.4285927060691</v>
      </c>
      <c r="E689" s="906">
        <v>1545.9045876230812</v>
      </c>
      <c r="F689" s="907">
        <v>0</v>
      </c>
      <c r="G689" s="908">
        <v>0</v>
      </c>
      <c r="H689" s="908" t="s">
        <v>608</v>
      </c>
      <c r="I689" s="908">
        <v>278</v>
      </c>
      <c r="J689" s="908">
        <v>71</v>
      </c>
      <c r="K689" s="908">
        <v>126</v>
      </c>
      <c r="L689" s="908">
        <v>126</v>
      </c>
      <c r="M689" s="908">
        <v>0</v>
      </c>
      <c r="N689" s="908">
        <v>0</v>
      </c>
      <c r="O689" s="1260">
        <v>5</v>
      </c>
      <c r="P689" s="1260">
        <v>5</v>
      </c>
      <c r="Q689" s="1261">
        <v>251.82797596565604</v>
      </c>
    </row>
    <row r="690" spans="1:17" ht="12.75" x14ac:dyDescent="0.2">
      <c r="A690" s="876" t="s">
        <v>1039</v>
      </c>
      <c r="B690" s="906">
        <v>172.62163021272033</v>
      </c>
      <c r="C690" s="906">
        <v>345.82600149479663</v>
      </c>
      <c r="D690" s="906">
        <v>345.82600149479663</v>
      </c>
      <c r="E690" s="906">
        <v>581.65875025476475</v>
      </c>
      <c r="F690" s="907">
        <v>0</v>
      </c>
      <c r="G690" s="908">
        <v>0</v>
      </c>
      <c r="H690" s="908">
        <v>7953</v>
      </c>
      <c r="I690" s="908">
        <v>8458</v>
      </c>
      <c r="J690" s="908">
        <v>360</v>
      </c>
      <c r="K690" s="908">
        <v>1015</v>
      </c>
      <c r="L690" s="908">
        <v>1015</v>
      </c>
      <c r="M690" s="908">
        <v>986</v>
      </c>
      <c r="N690" s="908">
        <v>0</v>
      </c>
      <c r="O690" s="1260">
        <v>5</v>
      </c>
      <c r="P690" s="1260">
        <v>5</v>
      </c>
      <c r="Q690" s="1261">
        <v>201.9243030486775</v>
      </c>
    </row>
    <row r="691" spans="1:17" ht="12.75" x14ac:dyDescent="0.2">
      <c r="A691" s="876" t="s">
        <v>336</v>
      </c>
      <c r="B691" s="906">
        <v>277.84723622621891</v>
      </c>
      <c r="C691" s="906">
        <v>340.43698320231408</v>
      </c>
      <c r="D691" s="906">
        <v>340.43698320231408</v>
      </c>
      <c r="E691" s="906">
        <v>1037.4019314310872</v>
      </c>
      <c r="F691" s="907">
        <v>0</v>
      </c>
      <c r="G691" s="908">
        <v>0</v>
      </c>
      <c r="H691" s="908">
        <v>6499</v>
      </c>
      <c r="I691" s="908">
        <v>146626</v>
      </c>
      <c r="J691" s="908">
        <v>1603</v>
      </c>
      <c r="K691" s="908">
        <v>3957</v>
      </c>
      <c r="L691" s="908">
        <v>3957</v>
      </c>
      <c r="M691" s="908">
        <v>3707</v>
      </c>
      <c r="N691" s="908">
        <v>0</v>
      </c>
      <c r="O691" s="1260">
        <v>5</v>
      </c>
      <c r="P691" s="1260">
        <v>5</v>
      </c>
      <c r="Q691" s="1261">
        <v>201.9243030486775</v>
      </c>
    </row>
    <row r="692" spans="1:17" ht="12.75" x14ac:dyDescent="0.2">
      <c r="A692" s="876" t="s">
        <v>334</v>
      </c>
      <c r="B692" s="906">
        <v>268.47760068587252</v>
      </c>
      <c r="C692" s="906">
        <v>366.58630197467619</v>
      </c>
      <c r="D692" s="906">
        <v>366.58630197467619</v>
      </c>
      <c r="E692" s="906">
        <v>1020.8475963218827</v>
      </c>
      <c r="F692" s="907">
        <v>0</v>
      </c>
      <c r="G692" s="908">
        <v>0</v>
      </c>
      <c r="H692" s="908">
        <v>7578</v>
      </c>
      <c r="I692" s="908">
        <v>310553</v>
      </c>
      <c r="J692" s="908">
        <v>2455</v>
      </c>
      <c r="K692" s="908">
        <v>3148</v>
      </c>
      <c r="L692" s="908">
        <v>3148</v>
      </c>
      <c r="M692" s="908">
        <v>3031</v>
      </c>
      <c r="N692" s="908">
        <v>0</v>
      </c>
      <c r="O692" s="1260">
        <v>5</v>
      </c>
      <c r="P692" s="1260">
        <v>5</v>
      </c>
      <c r="Q692" s="1261">
        <v>201.9243030486775</v>
      </c>
    </row>
    <row r="693" spans="1:17" ht="12.75" x14ac:dyDescent="0.2">
      <c r="A693" s="876" t="s">
        <v>1038</v>
      </c>
      <c r="B693" s="906" t="s">
        <v>608</v>
      </c>
      <c r="C693" s="906">
        <v>760.20058313455195</v>
      </c>
      <c r="D693" s="906">
        <v>760.20058313455195</v>
      </c>
      <c r="E693" s="906">
        <v>758.79839585374327</v>
      </c>
      <c r="F693" s="907">
        <v>0</v>
      </c>
      <c r="G693" s="908">
        <v>0</v>
      </c>
      <c r="H693" s="908" t="s">
        <v>608</v>
      </c>
      <c r="I693" s="908">
        <v>8329</v>
      </c>
      <c r="J693" s="908">
        <v>1504</v>
      </c>
      <c r="K693" s="908">
        <v>710</v>
      </c>
      <c r="L693" s="908">
        <v>710</v>
      </c>
      <c r="M693" s="908">
        <v>0</v>
      </c>
      <c r="N693" s="908">
        <v>0</v>
      </c>
      <c r="O693" s="1260">
        <v>5</v>
      </c>
      <c r="P693" s="1260">
        <v>5</v>
      </c>
      <c r="Q693" s="1261">
        <v>251.82797596565604</v>
      </c>
    </row>
    <row r="694" spans="1:17" ht="12.75" x14ac:dyDescent="0.2">
      <c r="A694" s="876" t="s">
        <v>1037</v>
      </c>
      <c r="B694" s="906" t="s">
        <v>608</v>
      </c>
      <c r="C694" s="906">
        <v>935.43193057140377</v>
      </c>
      <c r="D694" s="906">
        <v>935.43193057140377</v>
      </c>
      <c r="E694" s="906">
        <v>519.34755569403205</v>
      </c>
      <c r="F694" s="907">
        <v>0</v>
      </c>
      <c r="G694" s="908">
        <v>0</v>
      </c>
      <c r="H694" s="908" t="s">
        <v>608</v>
      </c>
      <c r="I694" s="908">
        <v>698</v>
      </c>
      <c r="J694" s="908">
        <v>477</v>
      </c>
      <c r="K694" s="908">
        <v>683</v>
      </c>
      <c r="L694" s="908">
        <v>683</v>
      </c>
      <c r="M694" s="908">
        <v>0</v>
      </c>
      <c r="N694" s="908">
        <v>0</v>
      </c>
      <c r="O694" s="1260">
        <v>5</v>
      </c>
      <c r="P694" s="1260">
        <v>5</v>
      </c>
      <c r="Q694" s="1261">
        <v>251.82797596565604</v>
      </c>
    </row>
    <row r="695" spans="1:17" ht="12.75" x14ac:dyDescent="0.2">
      <c r="A695" s="876" t="s">
        <v>332</v>
      </c>
      <c r="B695" s="906">
        <v>185.02586260382267</v>
      </c>
      <c r="C695" s="906">
        <v>508.93633157380663</v>
      </c>
      <c r="D695" s="906">
        <v>508.93633157380663</v>
      </c>
      <c r="E695" s="906">
        <v>508.93633157380663</v>
      </c>
      <c r="F695" s="907">
        <v>0</v>
      </c>
      <c r="G695" s="908">
        <v>0</v>
      </c>
      <c r="H695" s="908">
        <v>138</v>
      </c>
      <c r="I695" s="908">
        <v>5757</v>
      </c>
      <c r="J695" s="908">
        <v>193</v>
      </c>
      <c r="K695" s="908">
        <v>47</v>
      </c>
      <c r="L695" s="908">
        <v>47</v>
      </c>
      <c r="M695" s="908">
        <v>34</v>
      </c>
      <c r="N695" s="908">
        <v>0</v>
      </c>
      <c r="O695" s="1260">
        <v>5</v>
      </c>
      <c r="P695" s="1260">
        <v>5</v>
      </c>
      <c r="Q695" s="1261">
        <v>201.9243030486775</v>
      </c>
    </row>
    <row r="696" spans="1:17" ht="12.75" x14ac:dyDescent="0.2">
      <c r="A696" s="876" t="s">
        <v>328</v>
      </c>
      <c r="B696" s="906">
        <v>249.47502618326499</v>
      </c>
      <c r="C696" s="906">
        <v>532.2046319092542</v>
      </c>
      <c r="D696" s="906">
        <v>532.2046319092542</v>
      </c>
      <c r="E696" s="906">
        <v>1060.849371651608</v>
      </c>
      <c r="F696" s="907">
        <v>0</v>
      </c>
      <c r="G696" s="908">
        <v>0</v>
      </c>
      <c r="H696" s="908">
        <v>595</v>
      </c>
      <c r="I696" s="908">
        <v>42924</v>
      </c>
      <c r="J696" s="908">
        <v>952</v>
      </c>
      <c r="K696" s="908">
        <v>89</v>
      </c>
      <c r="L696" s="908">
        <v>89</v>
      </c>
      <c r="M696" s="908">
        <v>78</v>
      </c>
      <c r="N696" s="908">
        <v>0</v>
      </c>
      <c r="O696" s="1260">
        <v>5</v>
      </c>
      <c r="P696" s="1260">
        <v>5</v>
      </c>
      <c r="Q696" s="1261">
        <v>201.9243030486775</v>
      </c>
    </row>
    <row r="697" spans="1:17" ht="12.75" x14ac:dyDescent="0.2">
      <c r="A697" s="876" t="s">
        <v>1036</v>
      </c>
      <c r="B697" s="906" t="s">
        <v>608</v>
      </c>
      <c r="C697" s="906">
        <v>1423.9584203733027</v>
      </c>
      <c r="D697" s="906">
        <v>1423.9584203733027</v>
      </c>
      <c r="E697" s="906">
        <v>1423.9584203733027</v>
      </c>
      <c r="F697" s="907">
        <v>0</v>
      </c>
      <c r="G697" s="908">
        <v>0</v>
      </c>
      <c r="H697" s="908" t="s">
        <v>608</v>
      </c>
      <c r="I697" s="908">
        <v>2645</v>
      </c>
      <c r="J697" s="908">
        <v>1178</v>
      </c>
      <c r="K697" s="908">
        <v>34</v>
      </c>
      <c r="L697" s="908">
        <v>34</v>
      </c>
      <c r="M697" s="908">
        <v>0</v>
      </c>
      <c r="N697" s="908">
        <v>0</v>
      </c>
      <c r="O697" s="1260">
        <v>5</v>
      </c>
      <c r="P697" s="1260">
        <v>5</v>
      </c>
      <c r="Q697" s="1261">
        <v>251.82797596565604</v>
      </c>
    </row>
    <row r="698" spans="1:17" ht="12.75" x14ac:dyDescent="0.2">
      <c r="A698" s="876" t="s">
        <v>330</v>
      </c>
      <c r="B698" s="906" t="s">
        <v>608</v>
      </c>
      <c r="C698" s="906">
        <v>586.14490072000831</v>
      </c>
      <c r="D698" s="906">
        <v>586.14490072000831</v>
      </c>
      <c r="E698" s="906">
        <v>586.14490072000831</v>
      </c>
      <c r="F698" s="907">
        <v>0</v>
      </c>
      <c r="G698" s="908">
        <v>0</v>
      </c>
      <c r="H698" s="908" t="s">
        <v>608</v>
      </c>
      <c r="I698" s="908">
        <v>9853</v>
      </c>
      <c r="J698" s="908">
        <v>335</v>
      </c>
      <c r="K698" s="908">
        <v>26</v>
      </c>
      <c r="L698" s="908">
        <v>26</v>
      </c>
      <c r="M698" s="908">
        <v>20</v>
      </c>
      <c r="N698" s="908">
        <v>0</v>
      </c>
      <c r="O698" s="1260">
        <v>5</v>
      </c>
      <c r="P698" s="1260">
        <v>5</v>
      </c>
      <c r="Q698" s="1261">
        <v>201.9243030486775</v>
      </c>
    </row>
    <row r="699" spans="1:17" ht="12.75" x14ac:dyDescent="0.2">
      <c r="A699" s="876" t="s">
        <v>1796</v>
      </c>
      <c r="B699" s="906" t="s">
        <v>608</v>
      </c>
      <c r="C699" s="906">
        <v>13531.403880990623</v>
      </c>
      <c r="D699" s="906">
        <v>13531.403880990623</v>
      </c>
      <c r="E699" s="906">
        <v>10796.309423032728</v>
      </c>
      <c r="F699" s="907">
        <v>0</v>
      </c>
      <c r="G699" s="908">
        <v>0</v>
      </c>
      <c r="H699" s="908" t="s">
        <v>608</v>
      </c>
      <c r="I699" s="908">
        <v>0</v>
      </c>
      <c r="J699" s="908">
        <v>153</v>
      </c>
      <c r="K699" s="908">
        <v>1209</v>
      </c>
      <c r="L699" s="908">
        <v>1209</v>
      </c>
      <c r="M699" s="908">
        <v>17</v>
      </c>
      <c r="N699" s="908">
        <v>0</v>
      </c>
      <c r="O699" s="1260">
        <v>117</v>
      </c>
      <c r="P699" s="1260">
        <v>87</v>
      </c>
      <c r="Q699" s="1261">
        <v>201.9243030486775</v>
      </c>
    </row>
    <row r="700" spans="1:17" ht="12.75" x14ac:dyDescent="0.2">
      <c r="A700" s="876" t="s">
        <v>1797</v>
      </c>
      <c r="B700" s="906" t="s">
        <v>608</v>
      </c>
      <c r="C700" s="906">
        <v>9203.6678663400162</v>
      </c>
      <c r="D700" s="906">
        <v>9203.6678663400162</v>
      </c>
      <c r="E700" s="906">
        <v>7681.8107131888191</v>
      </c>
      <c r="F700" s="907">
        <v>0</v>
      </c>
      <c r="G700" s="908">
        <v>0</v>
      </c>
      <c r="H700" s="908" t="s">
        <v>608</v>
      </c>
      <c r="I700" s="908">
        <v>1</v>
      </c>
      <c r="J700" s="908">
        <v>237</v>
      </c>
      <c r="K700" s="908">
        <v>1075</v>
      </c>
      <c r="L700" s="908">
        <v>1075</v>
      </c>
      <c r="M700" s="908">
        <v>22</v>
      </c>
      <c r="N700" s="908">
        <v>0</v>
      </c>
      <c r="O700" s="1260">
        <v>52</v>
      </c>
      <c r="P700" s="1260">
        <v>53</v>
      </c>
      <c r="Q700" s="1261">
        <v>201.9243030486775</v>
      </c>
    </row>
    <row r="701" spans="1:17" ht="12.75" x14ac:dyDescent="0.2">
      <c r="A701" s="876" t="s">
        <v>1798</v>
      </c>
      <c r="B701" s="906" t="s">
        <v>608</v>
      </c>
      <c r="C701" s="906">
        <v>5892.210300396825</v>
      </c>
      <c r="D701" s="906">
        <v>5892.210300396825</v>
      </c>
      <c r="E701" s="906">
        <v>6069.6030755181782</v>
      </c>
      <c r="F701" s="907">
        <v>0</v>
      </c>
      <c r="G701" s="908">
        <v>0</v>
      </c>
      <c r="H701" s="908" t="s">
        <v>608</v>
      </c>
      <c r="I701" s="908">
        <v>9</v>
      </c>
      <c r="J701" s="908">
        <v>918</v>
      </c>
      <c r="K701" s="908">
        <v>1893</v>
      </c>
      <c r="L701" s="908">
        <v>1893</v>
      </c>
      <c r="M701" s="908">
        <v>21</v>
      </c>
      <c r="N701" s="908">
        <v>0</v>
      </c>
      <c r="O701" s="1260">
        <v>23</v>
      </c>
      <c r="P701" s="1260">
        <v>36</v>
      </c>
      <c r="Q701" s="1261">
        <v>201.9243030486775</v>
      </c>
    </row>
    <row r="702" spans="1:17" ht="12.75" x14ac:dyDescent="0.2">
      <c r="A702" s="876" t="s">
        <v>1799</v>
      </c>
      <c r="B702" s="906" t="s">
        <v>608</v>
      </c>
      <c r="C702" s="906">
        <v>4324.2370491214097</v>
      </c>
      <c r="D702" s="906">
        <v>4324.2370491214097</v>
      </c>
      <c r="E702" s="906">
        <v>4795.2966170436403</v>
      </c>
      <c r="F702" s="907">
        <v>0</v>
      </c>
      <c r="G702" s="908">
        <v>0</v>
      </c>
      <c r="H702" s="908" t="s">
        <v>608</v>
      </c>
      <c r="I702" s="908">
        <v>35</v>
      </c>
      <c r="J702" s="908">
        <v>1114</v>
      </c>
      <c r="K702" s="908">
        <v>1537</v>
      </c>
      <c r="L702" s="908">
        <v>1537</v>
      </c>
      <c r="M702" s="908">
        <v>19</v>
      </c>
      <c r="N702" s="908">
        <v>0</v>
      </c>
      <c r="O702" s="1260">
        <v>16</v>
      </c>
      <c r="P702" s="1260">
        <v>21</v>
      </c>
      <c r="Q702" s="1261">
        <v>201.9243030486775</v>
      </c>
    </row>
    <row r="703" spans="1:17" ht="12.75" x14ac:dyDescent="0.2">
      <c r="A703" s="876" t="s">
        <v>1800</v>
      </c>
      <c r="B703" s="906" t="s">
        <v>608</v>
      </c>
      <c r="C703" s="906">
        <v>9890.6647282412523</v>
      </c>
      <c r="D703" s="906">
        <v>9890.6647282412523</v>
      </c>
      <c r="E703" s="906">
        <v>10135.325290925184</v>
      </c>
      <c r="F703" s="907">
        <v>0</v>
      </c>
      <c r="G703" s="908">
        <v>0</v>
      </c>
      <c r="H703" s="908" t="s">
        <v>608</v>
      </c>
      <c r="I703" s="908">
        <v>1</v>
      </c>
      <c r="J703" s="908">
        <v>200</v>
      </c>
      <c r="K703" s="908">
        <v>656</v>
      </c>
      <c r="L703" s="908">
        <v>656</v>
      </c>
      <c r="M703" s="908">
        <v>13</v>
      </c>
      <c r="N703" s="908">
        <v>0</v>
      </c>
      <c r="O703" s="1260">
        <v>71</v>
      </c>
      <c r="P703" s="1260">
        <v>83</v>
      </c>
      <c r="Q703" s="1261">
        <v>201.9243030486775</v>
      </c>
    </row>
    <row r="704" spans="1:17" ht="12.75" x14ac:dyDescent="0.2">
      <c r="A704" s="876" t="s">
        <v>1801</v>
      </c>
      <c r="B704" s="906" t="s">
        <v>608</v>
      </c>
      <c r="C704" s="906">
        <v>5292.6700904034778</v>
      </c>
      <c r="D704" s="906">
        <v>5292.6700904034778</v>
      </c>
      <c r="E704" s="906">
        <v>6726.8912211578972</v>
      </c>
      <c r="F704" s="907">
        <v>0</v>
      </c>
      <c r="G704" s="908">
        <v>0</v>
      </c>
      <c r="H704" s="908" t="s">
        <v>608</v>
      </c>
      <c r="I704" s="908">
        <v>19</v>
      </c>
      <c r="J704" s="908">
        <v>659</v>
      </c>
      <c r="K704" s="908">
        <v>668</v>
      </c>
      <c r="L704" s="908">
        <v>668</v>
      </c>
      <c r="M704" s="908">
        <v>15</v>
      </c>
      <c r="N704" s="908">
        <v>0</v>
      </c>
      <c r="O704" s="1260">
        <v>28</v>
      </c>
      <c r="P704" s="1260">
        <v>50</v>
      </c>
      <c r="Q704" s="1261">
        <v>201.9243030486775</v>
      </c>
    </row>
    <row r="705" spans="1:17" ht="12.75" x14ac:dyDescent="0.2">
      <c r="A705" s="876" t="s">
        <v>1802</v>
      </c>
      <c r="B705" s="906" t="s">
        <v>608</v>
      </c>
      <c r="C705" s="906">
        <v>3873.1778999324233</v>
      </c>
      <c r="D705" s="906">
        <v>3873.1778999324233</v>
      </c>
      <c r="E705" s="906">
        <v>4982.6894852639289</v>
      </c>
      <c r="F705" s="907">
        <v>0</v>
      </c>
      <c r="G705" s="908">
        <v>0</v>
      </c>
      <c r="H705" s="908" t="s">
        <v>608</v>
      </c>
      <c r="I705" s="908">
        <v>68</v>
      </c>
      <c r="J705" s="908">
        <v>1943</v>
      </c>
      <c r="K705" s="908">
        <v>764</v>
      </c>
      <c r="L705" s="908">
        <v>764</v>
      </c>
      <c r="M705" s="908">
        <v>62</v>
      </c>
      <c r="N705" s="908">
        <v>0</v>
      </c>
      <c r="O705" s="1260">
        <v>16</v>
      </c>
      <c r="P705" s="1260">
        <v>34</v>
      </c>
      <c r="Q705" s="1261">
        <v>201.9243030486775</v>
      </c>
    </row>
    <row r="706" spans="1:17" ht="12.75" x14ac:dyDescent="0.2">
      <c r="A706" s="876" t="s">
        <v>1803</v>
      </c>
      <c r="B706" s="906" t="s">
        <v>608</v>
      </c>
      <c r="C706" s="906">
        <v>3122.7020602424391</v>
      </c>
      <c r="D706" s="906">
        <v>3122.7020602424391</v>
      </c>
      <c r="E706" s="906">
        <v>4005.3616681952808</v>
      </c>
      <c r="F706" s="907">
        <v>0</v>
      </c>
      <c r="G706" s="908">
        <v>0</v>
      </c>
      <c r="H706" s="908" t="s">
        <v>608</v>
      </c>
      <c r="I706" s="908">
        <v>227</v>
      </c>
      <c r="J706" s="908">
        <v>3308</v>
      </c>
      <c r="K706" s="908">
        <v>868</v>
      </c>
      <c r="L706" s="908">
        <v>868</v>
      </c>
      <c r="M706" s="908">
        <v>77</v>
      </c>
      <c r="N706" s="908">
        <v>0</v>
      </c>
      <c r="O706" s="1260">
        <v>12</v>
      </c>
      <c r="P706" s="1260">
        <v>24</v>
      </c>
      <c r="Q706" s="1261">
        <v>201.9243030486775</v>
      </c>
    </row>
    <row r="707" spans="1:17" ht="12.75" x14ac:dyDescent="0.2">
      <c r="A707" s="876" t="s">
        <v>1804</v>
      </c>
      <c r="B707" s="906" t="s">
        <v>608</v>
      </c>
      <c r="C707" s="906">
        <v>10165.080746721571</v>
      </c>
      <c r="D707" s="906">
        <v>10165.080746721571</v>
      </c>
      <c r="E707" s="906">
        <v>8756.3895249456509</v>
      </c>
      <c r="F707" s="907">
        <v>0</v>
      </c>
      <c r="G707" s="908">
        <v>0</v>
      </c>
      <c r="H707" s="908" t="s">
        <v>608</v>
      </c>
      <c r="I707" s="908">
        <v>5</v>
      </c>
      <c r="J707" s="908">
        <v>99</v>
      </c>
      <c r="K707" s="908">
        <v>161</v>
      </c>
      <c r="L707" s="908">
        <v>161</v>
      </c>
      <c r="M707" s="908">
        <v>0</v>
      </c>
      <c r="N707" s="908">
        <v>0</v>
      </c>
      <c r="O707" s="1260">
        <v>37</v>
      </c>
      <c r="P707" s="1260">
        <v>38</v>
      </c>
      <c r="Q707" s="1261">
        <v>251.82797596565604</v>
      </c>
    </row>
    <row r="708" spans="1:17" ht="12.75" x14ac:dyDescent="0.2">
      <c r="A708" s="876" t="s">
        <v>1805</v>
      </c>
      <c r="B708" s="906" t="s">
        <v>608</v>
      </c>
      <c r="C708" s="906">
        <v>4053.2648473024137</v>
      </c>
      <c r="D708" s="906">
        <v>4053.2648473024137</v>
      </c>
      <c r="E708" s="906">
        <v>4625.5190070506214</v>
      </c>
      <c r="F708" s="907">
        <v>0</v>
      </c>
      <c r="G708" s="908">
        <v>0</v>
      </c>
      <c r="H708" s="908" t="s">
        <v>608</v>
      </c>
      <c r="I708" s="908">
        <v>33</v>
      </c>
      <c r="J708" s="908">
        <v>199</v>
      </c>
      <c r="K708" s="908">
        <v>257</v>
      </c>
      <c r="L708" s="908">
        <v>257</v>
      </c>
      <c r="M708" s="908">
        <v>0</v>
      </c>
      <c r="N708" s="908">
        <v>0</v>
      </c>
      <c r="O708" s="1260">
        <v>14</v>
      </c>
      <c r="P708" s="1260">
        <v>17</v>
      </c>
      <c r="Q708" s="1261">
        <v>251.82797596565604</v>
      </c>
    </row>
    <row r="709" spans="1:17" ht="12.75" x14ac:dyDescent="0.2">
      <c r="A709" s="876" t="s">
        <v>1806</v>
      </c>
      <c r="B709" s="906" t="s">
        <v>608</v>
      </c>
      <c r="C709" s="906">
        <v>13749.037191903106</v>
      </c>
      <c r="D709" s="906">
        <v>13749.037191903106</v>
      </c>
      <c r="E709" s="906">
        <v>13749.037191903106</v>
      </c>
      <c r="F709" s="907">
        <v>0</v>
      </c>
      <c r="G709" s="908">
        <v>0</v>
      </c>
      <c r="H709" s="908" t="s">
        <v>608</v>
      </c>
      <c r="I709" s="908">
        <v>0</v>
      </c>
      <c r="J709" s="908">
        <v>23</v>
      </c>
      <c r="K709" s="908">
        <v>147</v>
      </c>
      <c r="L709" s="908">
        <v>147</v>
      </c>
      <c r="M709" s="908">
        <v>0</v>
      </c>
      <c r="N709" s="908">
        <v>0</v>
      </c>
      <c r="O709" s="1260">
        <v>136</v>
      </c>
      <c r="P709" s="1260">
        <v>136</v>
      </c>
      <c r="Q709" s="1261">
        <v>251.82797596565604</v>
      </c>
    </row>
    <row r="710" spans="1:17" ht="12.75" x14ac:dyDescent="0.2">
      <c r="A710" s="876" t="s">
        <v>1807</v>
      </c>
      <c r="B710" s="906" t="s">
        <v>608</v>
      </c>
      <c r="C710" s="906">
        <v>5932.5291548307432</v>
      </c>
      <c r="D710" s="906">
        <v>5932.5291548307432</v>
      </c>
      <c r="E710" s="906">
        <v>7887.4991065424692</v>
      </c>
      <c r="F710" s="907">
        <v>0</v>
      </c>
      <c r="G710" s="908">
        <v>0</v>
      </c>
      <c r="H710" s="908" t="s">
        <v>608</v>
      </c>
      <c r="I710" s="908">
        <v>1</v>
      </c>
      <c r="J710" s="908">
        <v>80</v>
      </c>
      <c r="K710" s="908">
        <v>177</v>
      </c>
      <c r="L710" s="908">
        <v>177</v>
      </c>
      <c r="M710" s="908">
        <v>0</v>
      </c>
      <c r="N710" s="908">
        <v>0</v>
      </c>
      <c r="O710" s="1260">
        <v>16</v>
      </c>
      <c r="P710" s="1260">
        <v>55</v>
      </c>
      <c r="Q710" s="1261">
        <v>251.82797596565604</v>
      </c>
    </row>
    <row r="711" spans="1:17" ht="12.75" x14ac:dyDescent="0.2">
      <c r="A711" s="876" t="s">
        <v>1808</v>
      </c>
      <c r="B711" s="906" t="s">
        <v>608</v>
      </c>
      <c r="C711" s="906">
        <v>4909.5513305308259</v>
      </c>
      <c r="D711" s="906">
        <v>4909.5513305308259</v>
      </c>
      <c r="E711" s="906">
        <v>4674.2446794043299</v>
      </c>
      <c r="F711" s="907">
        <v>0</v>
      </c>
      <c r="G711" s="908">
        <v>0</v>
      </c>
      <c r="H711" s="908" t="s">
        <v>608</v>
      </c>
      <c r="I711" s="908">
        <v>5</v>
      </c>
      <c r="J711" s="908">
        <v>85</v>
      </c>
      <c r="K711" s="908">
        <v>274</v>
      </c>
      <c r="L711" s="908">
        <v>274</v>
      </c>
      <c r="M711" s="908">
        <v>0</v>
      </c>
      <c r="N711" s="908">
        <v>0</v>
      </c>
      <c r="O711" s="1260">
        <v>13</v>
      </c>
      <c r="P711" s="1260">
        <v>26</v>
      </c>
      <c r="Q711" s="1261">
        <v>251.82797596565604</v>
      </c>
    </row>
    <row r="712" spans="1:17" ht="12.75" x14ac:dyDescent="0.2">
      <c r="A712" s="876" t="s">
        <v>1035</v>
      </c>
      <c r="B712" s="906" t="s">
        <v>608</v>
      </c>
      <c r="C712" s="906">
        <v>21126.065658917429</v>
      </c>
      <c r="D712" s="906">
        <v>21126.065658917429</v>
      </c>
      <c r="E712" s="906">
        <v>21126.065658917429</v>
      </c>
      <c r="F712" s="907">
        <v>0</v>
      </c>
      <c r="G712" s="908">
        <v>0</v>
      </c>
      <c r="H712" s="908" t="s">
        <v>608</v>
      </c>
      <c r="I712" s="908">
        <v>0</v>
      </c>
      <c r="J712" s="908">
        <v>36</v>
      </c>
      <c r="K712" s="908">
        <v>188</v>
      </c>
      <c r="L712" s="908">
        <v>188</v>
      </c>
      <c r="M712" s="908">
        <v>0</v>
      </c>
      <c r="N712" s="908">
        <v>0</v>
      </c>
      <c r="O712" s="1260">
        <v>202</v>
      </c>
      <c r="P712" s="1260">
        <v>202</v>
      </c>
      <c r="Q712" s="1261">
        <v>251.82797596565604</v>
      </c>
    </row>
    <row r="713" spans="1:17" ht="12.75" x14ac:dyDescent="0.2">
      <c r="A713" s="876" t="s">
        <v>1809</v>
      </c>
      <c r="B713" s="906" t="s">
        <v>608</v>
      </c>
      <c r="C713" s="906">
        <v>17705.339989349795</v>
      </c>
      <c r="D713" s="906">
        <v>17705.339989349795</v>
      </c>
      <c r="E713" s="906">
        <v>17705.339989349795</v>
      </c>
      <c r="F713" s="907">
        <v>0</v>
      </c>
      <c r="G713" s="908">
        <v>0</v>
      </c>
      <c r="H713" s="908" t="s">
        <v>608</v>
      </c>
      <c r="I713" s="908">
        <v>0</v>
      </c>
      <c r="J713" s="908">
        <v>181</v>
      </c>
      <c r="K713" s="908">
        <v>573</v>
      </c>
      <c r="L713" s="908">
        <v>573</v>
      </c>
      <c r="M713" s="908">
        <v>7</v>
      </c>
      <c r="N713" s="908">
        <v>0</v>
      </c>
      <c r="O713" s="1260">
        <v>137</v>
      </c>
      <c r="P713" s="1260">
        <v>137</v>
      </c>
      <c r="Q713" s="1261">
        <v>201.9243030486775</v>
      </c>
    </row>
    <row r="714" spans="1:17" ht="12.75" x14ac:dyDescent="0.2">
      <c r="A714" s="876" t="s">
        <v>1810</v>
      </c>
      <c r="B714" s="906" t="s">
        <v>608</v>
      </c>
      <c r="C714" s="906">
        <v>10684.984109384608</v>
      </c>
      <c r="D714" s="906">
        <v>10684.984109384608</v>
      </c>
      <c r="E714" s="906">
        <v>10855.193663337421</v>
      </c>
      <c r="F714" s="907">
        <v>0</v>
      </c>
      <c r="G714" s="908">
        <v>0</v>
      </c>
      <c r="H714" s="908" t="s">
        <v>608</v>
      </c>
      <c r="I714" s="908">
        <v>0</v>
      </c>
      <c r="J714" s="908">
        <v>256</v>
      </c>
      <c r="K714" s="908">
        <v>370</v>
      </c>
      <c r="L714" s="908">
        <v>370</v>
      </c>
      <c r="M714" s="908">
        <v>9</v>
      </c>
      <c r="N714" s="908">
        <v>0</v>
      </c>
      <c r="O714" s="1260">
        <v>57</v>
      </c>
      <c r="P714" s="1260">
        <v>73</v>
      </c>
      <c r="Q714" s="1261">
        <v>201.9243030486775</v>
      </c>
    </row>
    <row r="715" spans="1:17" ht="12.75" x14ac:dyDescent="0.2">
      <c r="A715" s="876" t="s">
        <v>1811</v>
      </c>
      <c r="B715" s="906" t="s">
        <v>608</v>
      </c>
      <c r="C715" s="906">
        <v>6376.7316544075111</v>
      </c>
      <c r="D715" s="906">
        <v>6376.7316544075111</v>
      </c>
      <c r="E715" s="906">
        <v>8187.6486502931693</v>
      </c>
      <c r="F715" s="907">
        <v>0</v>
      </c>
      <c r="G715" s="908">
        <v>0</v>
      </c>
      <c r="H715" s="908" t="s">
        <v>608</v>
      </c>
      <c r="I715" s="908">
        <v>1</v>
      </c>
      <c r="J715" s="908">
        <v>263</v>
      </c>
      <c r="K715" s="908">
        <v>212</v>
      </c>
      <c r="L715" s="908">
        <v>212</v>
      </c>
      <c r="M715" s="908">
        <v>5</v>
      </c>
      <c r="N715" s="908">
        <v>0</v>
      </c>
      <c r="O715" s="1260">
        <v>20</v>
      </c>
      <c r="P715" s="1260">
        <v>44</v>
      </c>
      <c r="Q715" s="1261">
        <v>201.9243030486775</v>
      </c>
    </row>
    <row r="716" spans="1:17" ht="12.75" x14ac:dyDescent="0.2">
      <c r="A716" s="876" t="s">
        <v>326</v>
      </c>
      <c r="B716" s="906" t="s">
        <v>608</v>
      </c>
      <c r="C716" s="906">
        <v>506.37327790193899</v>
      </c>
      <c r="D716" s="906">
        <v>506.37327790193899</v>
      </c>
      <c r="E716" s="906">
        <v>1110.3590148819624</v>
      </c>
      <c r="F716" s="907">
        <v>0</v>
      </c>
      <c r="G716" s="908">
        <v>0</v>
      </c>
      <c r="H716" s="908" t="s">
        <v>608</v>
      </c>
      <c r="I716" s="908">
        <v>16021</v>
      </c>
      <c r="J716" s="908">
        <v>1018</v>
      </c>
      <c r="K716" s="908">
        <v>709</v>
      </c>
      <c r="L716" s="908">
        <v>709</v>
      </c>
      <c r="M716" s="908">
        <v>562</v>
      </c>
      <c r="N716" s="908">
        <v>0</v>
      </c>
      <c r="O716" s="1260">
        <v>5</v>
      </c>
      <c r="P716" s="1260">
        <v>5</v>
      </c>
      <c r="Q716" s="1261">
        <v>201.9243030486775</v>
      </c>
    </row>
    <row r="717" spans="1:17" ht="12.75" x14ac:dyDescent="0.2">
      <c r="A717" s="876" t="s">
        <v>1813</v>
      </c>
      <c r="B717" s="906" t="s">
        <v>608</v>
      </c>
      <c r="C717" s="906">
        <v>7140.3068283296307</v>
      </c>
      <c r="D717" s="906">
        <v>7140.3068283296307</v>
      </c>
      <c r="E717" s="906">
        <v>8204.6781810373395</v>
      </c>
      <c r="F717" s="907">
        <v>0</v>
      </c>
      <c r="G717" s="908">
        <v>0</v>
      </c>
      <c r="H717" s="908" t="s">
        <v>608</v>
      </c>
      <c r="I717" s="908">
        <v>7</v>
      </c>
      <c r="J717" s="908">
        <v>82</v>
      </c>
      <c r="K717" s="908">
        <v>877</v>
      </c>
      <c r="L717" s="908">
        <v>877</v>
      </c>
      <c r="M717" s="908">
        <v>0</v>
      </c>
      <c r="N717" s="908">
        <v>0</v>
      </c>
      <c r="O717" s="1260">
        <v>45</v>
      </c>
      <c r="P717" s="1260">
        <v>57</v>
      </c>
      <c r="Q717" s="1261">
        <v>201.9243030486775</v>
      </c>
    </row>
    <row r="718" spans="1:17" ht="12.75" x14ac:dyDescent="0.2">
      <c r="A718" s="876" t="s">
        <v>1814</v>
      </c>
      <c r="B718" s="906" t="s">
        <v>608</v>
      </c>
      <c r="C718" s="906">
        <v>2984.0121014286742</v>
      </c>
      <c r="D718" s="906">
        <v>2984.0121014286742</v>
      </c>
      <c r="E718" s="906">
        <v>5242.009527297354</v>
      </c>
      <c r="F718" s="907">
        <v>0</v>
      </c>
      <c r="G718" s="908">
        <v>0</v>
      </c>
      <c r="H718" s="908" t="s">
        <v>608</v>
      </c>
      <c r="I718" s="908">
        <v>75</v>
      </c>
      <c r="J718" s="908">
        <v>280</v>
      </c>
      <c r="K718" s="908">
        <v>1050</v>
      </c>
      <c r="L718" s="908">
        <v>1050</v>
      </c>
      <c r="M718" s="908">
        <v>24</v>
      </c>
      <c r="N718" s="908">
        <v>0</v>
      </c>
      <c r="O718" s="1260">
        <v>19</v>
      </c>
      <c r="P718" s="1260">
        <v>41</v>
      </c>
      <c r="Q718" s="1261">
        <v>201.9243030486775</v>
      </c>
    </row>
    <row r="719" spans="1:17" ht="12.75" x14ac:dyDescent="0.2">
      <c r="A719" s="876" t="s">
        <v>1815</v>
      </c>
      <c r="B719" s="906" t="s">
        <v>608</v>
      </c>
      <c r="C719" s="906">
        <v>1505.5197673625214</v>
      </c>
      <c r="D719" s="906">
        <v>1505.5197673625214</v>
      </c>
      <c r="E719" s="906">
        <v>3704.8762673628917</v>
      </c>
      <c r="F719" s="907">
        <v>0</v>
      </c>
      <c r="G719" s="908">
        <v>0</v>
      </c>
      <c r="H719" s="908" t="s">
        <v>608</v>
      </c>
      <c r="I719" s="908">
        <v>624</v>
      </c>
      <c r="J719" s="908">
        <v>937</v>
      </c>
      <c r="K719" s="908">
        <v>1244</v>
      </c>
      <c r="L719" s="908">
        <v>1244</v>
      </c>
      <c r="M719" s="908">
        <v>101</v>
      </c>
      <c r="N719" s="908">
        <v>0</v>
      </c>
      <c r="O719" s="1260">
        <v>5</v>
      </c>
      <c r="P719" s="1260">
        <v>24</v>
      </c>
      <c r="Q719" s="1261">
        <v>201.9243030486775</v>
      </c>
    </row>
    <row r="720" spans="1:17" ht="12.75" x14ac:dyDescent="0.2">
      <c r="A720" s="876" t="s">
        <v>1816</v>
      </c>
      <c r="B720" s="906" t="s">
        <v>608</v>
      </c>
      <c r="C720" s="906">
        <v>1085.8815697692899</v>
      </c>
      <c r="D720" s="906">
        <v>1085.8815697692899</v>
      </c>
      <c r="E720" s="906">
        <v>2664.9034282095363</v>
      </c>
      <c r="F720" s="907">
        <v>0</v>
      </c>
      <c r="G720" s="908">
        <v>0</v>
      </c>
      <c r="H720" s="908" t="s">
        <v>608</v>
      </c>
      <c r="I720" s="908">
        <v>896</v>
      </c>
      <c r="J720" s="908">
        <v>630</v>
      </c>
      <c r="K720" s="908">
        <v>352</v>
      </c>
      <c r="L720" s="908">
        <v>352</v>
      </c>
      <c r="M720" s="908">
        <v>54</v>
      </c>
      <c r="N720" s="908">
        <v>0</v>
      </c>
      <c r="O720" s="1260">
        <v>5</v>
      </c>
      <c r="P720" s="1260">
        <v>17</v>
      </c>
      <c r="Q720" s="1261">
        <v>201.9243030486775</v>
      </c>
    </row>
    <row r="721" spans="1:17" ht="12.75" x14ac:dyDescent="0.2">
      <c r="A721" s="876" t="s">
        <v>1034</v>
      </c>
      <c r="B721" s="906" t="s">
        <v>608</v>
      </c>
      <c r="C721" s="906">
        <v>1767.4845970282045</v>
      </c>
      <c r="D721" s="906">
        <v>1767.4845970282045</v>
      </c>
      <c r="E721" s="906">
        <v>1767.4845970282045</v>
      </c>
      <c r="F721" s="907">
        <v>0</v>
      </c>
      <c r="G721" s="908">
        <v>0</v>
      </c>
      <c r="H721" s="908" t="s">
        <v>608</v>
      </c>
      <c r="I721" s="908">
        <v>35</v>
      </c>
      <c r="J721" s="908">
        <v>15</v>
      </c>
      <c r="K721" s="908">
        <v>1</v>
      </c>
      <c r="L721" s="908">
        <v>1</v>
      </c>
      <c r="M721" s="908">
        <v>0</v>
      </c>
      <c r="N721" s="908">
        <v>0</v>
      </c>
      <c r="O721" s="1260">
        <v>5</v>
      </c>
      <c r="P721" s="1260">
        <v>5</v>
      </c>
      <c r="Q721" s="1261">
        <v>201.9243030486775</v>
      </c>
    </row>
    <row r="722" spans="1:17" ht="12.75" x14ac:dyDescent="0.2">
      <c r="A722" s="876" t="s">
        <v>1817</v>
      </c>
      <c r="B722" s="906" t="s">
        <v>608</v>
      </c>
      <c r="C722" s="906">
        <v>18773.804418736756</v>
      </c>
      <c r="D722" s="906">
        <v>18773.804418736756</v>
      </c>
      <c r="E722" s="906">
        <v>16717.580558497386</v>
      </c>
      <c r="F722" s="907">
        <v>0</v>
      </c>
      <c r="G722" s="908">
        <v>0</v>
      </c>
      <c r="H722" s="908" t="s">
        <v>608</v>
      </c>
      <c r="I722" s="908">
        <v>0</v>
      </c>
      <c r="J722" s="908">
        <v>322</v>
      </c>
      <c r="K722" s="908">
        <v>564</v>
      </c>
      <c r="L722" s="908">
        <v>564</v>
      </c>
      <c r="M722" s="908">
        <v>4</v>
      </c>
      <c r="N722" s="908">
        <v>0</v>
      </c>
      <c r="O722" s="1260">
        <v>105</v>
      </c>
      <c r="P722" s="1260">
        <v>128</v>
      </c>
      <c r="Q722" s="1261">
        <v>201.9243030486775</v>
      </c>
    </row>
    <row r="723" spans="1:17" ht="12.75" x14ac:dyDescent="0.2">
      <c r="A723" s="876" t="s">
        <v>1818</v>
      </c>
      <c r="B723" s="906" t="s">
        <v>608</v>
      </c>
      <c r="C723" s="906">
        <v>15113.54892729898</v>
      </c>
      <c r="D723" s="906">
        <v>15113.54892729898</v>
      </c>
      <c r="E723" s="906">
        <v>11869.21323014988</v>
      </c>
      <c r="F723" s="907">
        <v>0</v>
      </c>
      <c r="G723" s="908">
        <v>0</v>
      </c>
      <c r="H723" s="908" t="s">
        <v>608</v>
      </c>
      <c r="I723" s="908">
        <v>0</v>
      </c>
      <c r="J723" s="908">
        <v>326</v>
      </c>
      <c r="K723" s="908">
        <v>359</v>
      </c>
      <c r="L723" s="908">
        <v>359</v>
      </c>
      <c r="M723" s="908">
        <v>3</v>
      </c>
      <c r="N723" s="908">
        <v>0</v>
      </c>
      <c r="O723" s="1260">
        <v>69</v>
      </c>
      <c r="P723" s="1260">
        <v>83</v>
      </c>
      <c r="Q723" s="1261">
        <v>201.9243030486775</v>
      </c>
    </row>
    <row r="724" spans="1:17" ht="12.75" x14ac:dyDescent="0.2">
      <c r="A724" s="876" t="s">
        <v>1819</v>
      </c>
      <c r="B724" s="906" t="s">
        <v>608</v>
      </c>
      <c r="C724" s="906">
        <v>10877.162415546658</v>
      </c>
      <c r="D724" s="906">
        <v>10877.162415546658</v>
      </c>
      <c r="E724" s="906">
        <v>9353.9307886903534</v>
      </c>
      <c r="F724" s="907">
        <v>0</v>
      </c>
      <c r="G724" s="908">
        <v>0</v>
      </c>
      <c r="H724" s="908" t="s">
        <v>608</v>
      </c>
      <c r="I724" s="908">
        <v>0</v>
      </c>
      <c r="J724" s="908">
        <v>763</v>
      </c>
      <c r="K724" s="908">
        <v>434</v>
      </c>
      <c r="L724" s="908">
        <v>434</v>
      </c>
      <c r="M724" s="908">
        <v>6</v>
      </c>
      <c r="N724" s="908">
        <v>0</v>
      </c>
      <c r="O724" s="1260">
        <v>44</v>
      </c>
      <c r="P724" s="1260">
        <v>60</v>
      </c>
      <c r="Q724" s="1261">
        <v>201.9243030486775</v>
      </c>
    </row>
    <row r="725" spans="1:17" ht="12.75" x14ac:dyDescent="0.2">
      <c r="A725" s="876" t="s">
        <v>1820</v>
      </c>
      <c r="B725" s="906" t="s">
        <v>608</v>
      </c>
      <c r="C725" s="906">
        <v>8035.8876908361199</v>
      </c>
      <c r="D725" s="906">
        <v>8035.8876908361199</v>
      </c>
      <c r="E725" s="906">
        <v>7837.2140337517521</v>
      </c>
      <c r="F725" s="907">
        <v>0</v>
      </c>
      <c r="G725" s="908">
        <v>0</v>
      </c>
      <c r="H725" s="908" t="s">
        <v>608</v>
      </c>
      <c r="I725" s="908">
        <v>2</v>
      </c>
      <c r="J725" s="908">
        <v>1076</v>
      </c>
      <c r="K725" s="908">
        <v>322</v>
      </c>
      <c r="L725" s="908">
        <v>322</v>
      </c>
      <c r="M725" s="908">
        <v>10</v>
      </c>
      <c r="N725" s="908">
        <v>0</v>
      </c>
      <c r="O725" s="1260">
        <v>26</v>
      </c>
      <c r="P725" s="1260">
        <v>45</v>
      </c>
      <c r="Q725" s="1261">
        <v>201.9243030486775</v>
      </c>
    </row>
    <row r="726" spans="1:17" ht="12.75" x14ac:dyDescent="0.2">
      <c r="A726" s="876" t="s">
        <v>1821</v>
      </c>
      <c r="B726" s="906" t="s">
        <v>608</v>
      </c>
      <c r="C726" s="906">
        <v>13470.747047376297</v>
      </c>
      <c r="D726" s="906">
        <v>13470.747047376297</v>
      </c>
      <c r="E726" s="906">
        <v>11591.293171704474</v>
      </c>
      <c r="F726" s="907">
        <v>0</v>
      </c>
      <c r="G726" s="908">
        <v>0</v>
      </c>
      <c r="H726" s="908" t="s">
        <v>608</v>
      </c>
      <c r="I726" s="908">
        <v>0</v>
      </c>
      <c r="J726" s="908">
        <v>357</v>
      </c>
      <c r="K726" s="908">
        <v>1342</v>
      </c>
      <c r="L726" s="908">
        <v>1342</v>
      </c>
      <c r="M726" s="908">
        <v>19</v>
      </c>
      <c r="N726" s="908">
        <v>0</v>
      </c>
      <c r="O726" s="1260">
        <v>82</v>
      </c>
      <c r="P726" s="1260">
        <v>100</v>
      </c>
      <c r="Q726" s="1261">
        <v>201.9243030486775</v>
      </c>
    </row>
    <row r="727" spans="1:17" ht="12.75" x14ac:dyDescent="0.2">
      <c r="A727" s="876" t="s">
        <v>1822</v>
      </c>
      <c r="B727" s="906" t="s">
        <v>608</v>
      </c>
      <c r="C727" s="906">
        <v>9597.3314805223017</v>
      </c>
      <c r="D727" s="906">
        <v>9597.3314805223017</v>
      </c>
      <c r="E727" s="906">
        <v>8955.6825553536837</v>
      </c>
      <c r="F727" s="907">
        <v>0</v>
      </c>
      <c r="G727" s="908">
        <v>0</v>
      </c>
      <c r="H727" s="908" t="s">
        <v>608</v>
      </c>
      <c r="I727" s="908">
        <v>0</v>
      </c>
      <c r="J727" s="908">
        <v>702</v>
      </c>
      <c r="K727" s="908">
        <v>1288</v>
      </c>
      <c r="L727" s="908">
        <v>1288</v>
      </c>
      <c r="M727" s="908">
        <v>32</v>
      </c>
      <c r="N727" s="908">
        <v>0</v>
      </c>
      <c r="O727" s="1260">
        <v>48</v>
      </c>
      <c r="P727" s="1260">
        <v>67</v>
      </c>
      <c r="Q727" s="1261">
        <v>201.9243030486775</v>
      </c>
    </row>
    <row r="728" spans="1:17" ht="12.75" x14ac:dyDescent="0.2">
      <c r="A728" s="876" t="s">
        <v>1823</v>
      </c>
      <c r="B728" s="906" t="s">
        <v>608</v>
      </c>
      <c r="C728" s="906">
        <v>7312.6631169102966</v>
      </c>
      <c r="D728" s="906">
        <v>7312.6631169102966</v>
      </c>
      <c r="E728" s="906">
        <v>7405.0398975342086</v>
      </c>
      <c r="F728" s="907">
        <v>0</v>
      </c>
      <c r="G728" s="908">
        <v>0</v>
      </c>
      <c r="H728" s="908" t="s">
        <v>608</v>
      </c>
      <c r="I728" s="908">
        <v>7</v>
      </c>
      <c r="J728" s="908">
        <v>2635</v>
      </c>
      <c r="K728" s="908">
        <v>2216</v>
      </c>
      <c r="L728" s="908">
        <v>2216</v>
      </c>
      <c r="M728" s="908">
        <v>43</v>
      </c>
      <c r="N728" s="908">
        <v>0</v>
      </c>
      <c r="O728" s="1260">
        <v>30</v>
      </c>
      <c r="P728" s="1260">
        <v>46</v>
      </c>
      <c r="Q728" s="1261">
        <v>201.9243030486775</v>
      </c>
    </row>
    <row r="729" spans="1:17" ht="12.75" x14ac:dyDescent="0.2">
      <c r="A729" s="876" t="s">
        <v>1824</v>
      </c>
      <c r="B729" s="906" t="s">
        <v>608</v>
      </c>
      <c r="C729" s="906">
        <v>5749.0574434479668</v>
      </c>
      <c r="D729" s="906">
        <v>5749.0574434479668</v>
      </c>
      <c r="E729" s="906">
        <v>6055.0361259095152</v>
      </c>
      <c r="F729" s="907">
        <v>0</v>
      </c>
      <c r="G729" s="908">
        <v>0</v>
      </c>
      <c r="H729" s="908" t="s">
        <v>608</v>
      </c>
      <c r="I729" s="908">
        <v>86</v>
      </c>
      <c r="J729" s="908">
        <v>10212</v>
      </c>
      <c r="K729" s="908">
        <v>2882</v>
      </c>
      <c r="L729" s="908">
        <v>2882</v>
      </c>
      <c r="M729" s="908">
        <v>47</v>
      </c>
      <c r="N729" s="908">
        <v>0</v>
      </c>
      <c r="O729" s="1260">
        <v>15</v>
      </c>
      <c r="P729" s="1260">
        <v>32</v>
      </c>
      <c r="Q729" s="1261">
        <v>201.9243030486775</v>
      </c>
    </row>
    <row r="730" spans="1:17" ht="12.75" x14ac:dyDescent="0.2">
      <c r="A730" s="876" t="s">
        <v>1825</v>
      </c>
      <c r="B730" s="906" t="s">
        <v>608</v>
      </c>
      <c r="C730" s="906">
        <v>8057.9774749752223</v>
      </c>
      <c r="D730" s="906">
        <v>8057.9774749752223</v>
      </c>
      <c r="E730" s="906">
        <v>8782.2876627520309</v>
      </c>
      <c r="F730" s="907">
        <v>0</v>
      </c>
      <c r="G730" s="908">
        <v>0</v>
      </c>
      <c r="H730" s="908" t="s">
        <v>608</v>
      </c>
      <c r="I730" s="908">
        <v>0</v>
      </c>
      <c r="J730" s="908">
        <v>457</v>
      </c>
      <c r="K730" s="908">
        <v>487</v>
      </c>
      <c r="L730" s="908">
        <v>487</v>
      </c>
      <c r="M730" s="908">
        <v>5</v>
      </c>
      <c r="N730" s="908">
        <v>0</v>
      </c>
      <c r="O730" s="1260">
        <v>39</v>
      </c>
      <c r="P730" s="1260">
        <v>60</v>
      </c>
      <c r="Q730" s="1261">
        <v>201.9243030486775</v>
      </c>
    </row>
    <row r="731" spans="1:17" ht="12.75" x14ac:dyDescent="0.2">
      <c r="A731" s="876" t="s">
        <v>1826</v>
      </c>
      <c r="B731" s="906" t="s">
        <v>608</v>
      </c>
      <c r="C731" s="906">
        <v>5681.7629748577529</v>
      </c>
      <c r="D731" s="906">
        <v>5681.7629748577529</v>
      </c>
      <c r="E731" s="906">
        <v>6223.0289579935852</v>
      </c>
      <c r="F731" s="907">
        <v>0</v>
      </c>
      <c r="G731" s="908">
        <v>0</v>
      </c>
      <c r="H731" s="908" t="s">
        <v>608</v>
      </c>
      <c r="I731" s="908">
        <v>1</v>
      </c>
      <c r="J731" s="908">
        <v>1375</v>
      </c>
      <c r="K731" s="908">
        <v>696</v>
      </c>
      <c r="L731" s="908">
        <v>696</v>
      </c>
      <c r="M731" s="908">
        <v>3</v>
      </c>
      <c r="N731" s="908">
        <v>0</v>
      </c>
      <c r="O731" s="1260">
        <v>19</v>
      </c>
      <c r="P731" s="1260">
        <v>32</v>
      </c>
      <c r="Q731" s="1261">
        <v>201.9243030486775</v>
      </c>
    </row>
    <row r="732" spans="1:17" ht="12.75" x14ac:dyDescent="0.2">
      <c r="A732" s="876" t="s">
        <v>1827</v>
      </c>
      <c r="B732" s="906" t="s">
        <v>608</v>
      </c>
      <c r="C732" s="906">
        <v>4712.3270046291927</v>
      </c>
      <c r="D732" s="906">
        <v>4712.3270046291927</v>
      </c>
      <c r="E732" s="906">
        <v>5036.7127034043915</v>
      </c>
      <c r="F732" s="907">
        <v>0</v>
      </c>
      <c r="G732" s="908">
        <v>0</v>
      </c>
      <c r="H732" s="908" t="s">
        <v>608</v>
      </c>
      <c r="I732" s="908">
        <v>4</v>
      </c>
      <c r="J732" s="908">
        <v>5101</v>
      </c>
      <c r="K732" s="908">
        <v>1694</v>
      </c>
      <c r="L732" s="908">
        <v>1694</v>
      </c>
      <c r="M732" s="908">
        <v>14</v>
      </c>
      <c r="N732" s="908">
        <v>0</v>
      </c>
      <c r="O732" s="1260">
        <v>12</v>
      </c>
      <c r="P732" s="1260">
        <v>20</v>
      </c>
      <c r="Q732" s="1261">
        <v>201.9243030486775</v>
      </c>
    </row>
    <row r="733" spans="1:17" ht="12.75" x14ac:dyDescent="0.2">
      <c r="A733" s="876" t="s">
        <v>1828</v>
      </c>
      <c r="B733" s="906" t="s">
        <v>608</v>
      </c>
      <c r="C733" s="906">
        <v>6206.4768568387062</v>
      </c>
      <c r="D733" s="906">
        <v>6206.4768568387062</v>
      </c>
      <c r="E733" s="906">
        <v>7654.87958572146</v>
      </c>
      <c r="F733" s="907">
        <v>0</v>
      </c>
      <c r="G733" s="908">
        <v>0</v>
      </c>
      <c r="H733" s="908" t="s">
        <v>608</v>
      </c>
      <c r="I733" s="908">
        <v>5</v>
      </c>
      <c r="J733" s="908">
        <v>564</v>
      </c>
      <c r="K733" s="908">
        <v>205</v>
      </c>
      <c r="L733" s="908">
        <v>205</v>
      </c>
      <c r="M733" s="908">
        <v>5</v>
      </c>
      <c r="N733" s="908">
        <v>0</v>
      </c>
      <c r="O733" s="1260">
        <v>23</v>
      </c>
      <c r="P733" s="1260">
        <v>51</v>
      </c>
      <c r="Q733" s="1261">
        <v>201.9243030486775</v>
      </c>
    </row>
    <row r="734" spans="1:17" ht="12.75" x14ac:dyDescent="0.2">
      <c r="A734" s="876" t="s">
        <v>1829</v>
      </c>
      <c r="B734" s="906" t="s">
        <v>608</v>
      </c>
      <c r="C734" s="906">
        <v>4182.2350038631448</v>
      </c>
      <c r="D734" s="906">
        <v>4182.2350038631448</v>
      </c>
      <c r="E734" s="906">
        <v>5423.9274358175016</v>
      </c>
      <c r="F734" s="907">
        <v>0</v>
      </c>
      <c r="G734" s="908">
        <v>0</v>
      </c>
      <c r="H734" s="908" t="s">
        <v>608</v>
      </c>
      <c r="I734" s="908">
        <v>298</v>
      </c>
      <c r="J734" s="908">
        <v>2231</v>
      </c>
      <c r="K734" s="908">
        <v>268</v>
      </c>
      <c r="L734" s="908">
        <v>268</v>
      </c>
      <c r="M734" s="908">
        <v>5</v>
      </c>
      <c r="N734" s="908">
        <v>0</v>
      </c>
      <c r="O734" s="1260">
        <v>13</v>
      </c>
      <c r="P734" s="1260">
        <v>25</v>
      </c>
      <c r="Q734" s="1261">
        <v>201.9243030486775</v>
      </c>
    </row>
    <row r="735" spans="1:17" ht="12.75" x14ac:dyDescent="0.2">
      <c r="A735" s="876" t="s">
        <v>1830</v>
      </c>
      <c r="B735" s="906" t="s">
        <v>608</v>
      </c>
      <c r="C735" s="906">
        <v>4164.221116018497</v>
      </c>
      <c r="D735" s="906">
        <v>4164.221116018497</v>
      </c>
      <c r="E735" s="906">
        <v>6111.4739882538743</v>
      </c>
      <c r="F735" s="907">
        <v>0</v>
      </c>
      <c r="G735" s="908">
        <v>0</v>
      </c>
      <c r="H735" s="908" t="s">
        <v>608</v>
      </c>
      <c r="I735" s="908">
        <v>17</v>
      </c>
      <c r="J735" s="908">
        <v>292</v>
      </c>
      <c r="K735" s="908">
        <v>290</v>
      </c>
      <c r="L735" s="908">
        <v>290</v>
      </c>
      <c r="M735" s="908">
        <v>16</v>
      </c>
      <c r="N735" s="908">
        <v>0</v>
      </c>
      <c r="O735" s="1260">
        <v>22</v>
      </c>
      <c r="P735" s="1260">
        <v>48</v>
      </c>
      <c r="Q735" s="1261">
        <v>201.9243030486775</v>
      </c>
    </row>
    <row r="736" spans="1:17" ht="12.75" x14ac:dyDescent="0.2">
      <c r="A736" s="876" t="s">
        <v>1831</v>
      </c>
      <c r="B736" s="906" t="s">
        <v>608</v>
      </c>
      <c r="C736" s="906">
        <v>3190.9690726752137</v>
      </c>
      <c r="D736" s="906">
        <v>3190.9690726752137</v>
      </c>
      <c r="E736" s="906">
        <v>4005.1385343494867</v>
      </c>
      <c r="F736" s="907">
        <v>0</v>
      </c>
      <c r="G736" s="908">
        <v>0</v>
      </c>
      <c r="H736" s="908" t="s">
        <v>608</v>
      </c>
      <c r="I736" s="908">
        <v>78</v>
      </c>
      <c r="J736" s="908">
        <v>828</v>
      </c>
      <c r="K736" s="908">
        <v>212</v>
      </c>
      <c r="L736" s="908">
        <v>212</v>
      </c>
      <c r="M736" s="908">
        <v>15</v>
      </c>
      <c r="N736" s="908">
        <v>0</v>
      </c>
      <c r="O736" s="1260">
        <v>11</v>
      </c>
      <c r="P736" s="1260">
        <v>24</v>
      </c>
      <c r="Q736" s="1261">
        <v>201.9243030486775</v>
      </c>
    </row>
    <row r="737" spans="1:17" ht="12.75" x14ac:dyDescent="0.2">
      <c r="A737" s="876" t="s">
        <v>1832</v>
      </c>
      <c r="B737" s="906" t="s">
        <v>608</v>
      </c>
      <c r="C737" s="906">
        <v>2460.1396975534421</v>
      </c>
      <c r="D737" s="906">
        <v>2460.1396975534421</v>
      </c>
      <c r="E737" s="906">
        <v>3297.4670272782723</v>
      </c>
      <c r="F737" s="907">
        <v>0</v>
      </c>
      <c r="G737" s="908">
        <v>0</v>
      </c>
      <c r="H737" s="908" t="s">
        <v>608</v>
      </c>
      <c r="I737" s="908">
        <v>305</v>
      </c>
      <c r="J737" s="908">
        <v>1261</v>
      </c>
      <c r="K737" s="908">
        <v>201</v>
      </c>
      <c r="L737" s="908">
        <v>201</v>
      </c>
      <c r="M737" s="908">
        <v>31</v>
      </c>
      <c r="N737" s="908">
        <v>0</v>
      </c>
      <c r="O737" s="1260">
        <v>6</v>
      </c>
      <c r="P737" s="1260">
        <v>17</v>
      </c>
      <c r="Q737" s="1261">
        <v>201.9243030486775</v>
      </c>
    </row>
    <row r="738" spans="1:17" ht="12.75" x14ac:dyDescent="0.2">
      <c r="A738" s="876" t="s">
        <v>1033</v>
      </c>
      <c r="B738" s="906" t="s">
        <v>608</v>
      </c>
      <c r="C738" s="906">
        <v>6989.2857399700943</v>
      </c>
      <c r="D738" s="906">
        <v>6989.2857399700943</v>
      </c>
      <c r="E738" s="906">
        <v>8534.5571496232697</v>
      </c>
      <c r="F738" s="907">
        <v>0</v>
      </c>
      <c r="G738" s="908">
        <v>0</v>
      </c>
      <c r="H738" s="908" t="s">
        <v>608</v>
      </c>
      <c r="I738" s="908">
        <v>6</v>
      </c>
      <c r="J738" s="908">
        <v>150</v>
      </c>
      <c r="K738" s="908">
        <v>148</v>
      </c>
      <c r="L738" s="908">
        <v>148</v>
      </c>
      <c r="M738" s="908">
        <v>0</v>
      </c>
      <c r="N738" s="908">
        <v>0</v>
      </c>
      <c r="O738" s="1260">
        <v>20</v>
      </c>
      <c r="P738" s="1260">
        <v>36</v>
      </c>
      <c r="Q738" s="1261">
        <v>201.9243030486775</v>
      </c>
    </row>
    <row r="739" spans="1:17" ht="12.75" x14ac:dyDescent="0.2">
      <c r="A739" s="876" t="s">
        <v>1032</v>
      </c>
      <c r="B739" s="906" t="s">
        <v>608</v>
      </c>
      <c r="C739" s="906">
        <v>4624.7148967709973</v>
      </c>
      <c r="D739" s="906">
        <v>4624.7148967709973</v>
      </c>
      <c r="E739" s="906">
        <v>5289.4152597894781</v>
      </c>
      <c r="F739" s="907">
        <v>0</v>
      </c>
      <c r="G739" s="908">
        <v>0</v>
      </c>
      <c r="H739" s="908" t="s">
        <v>608</v>
      </c>
      <c r="I739" s="908">
        <v>18</v>
      </c>
      <c r="J739" s="908">
        <v>153</v>
      </c>
      <c r="K739" s="908">
        <v>102</v>
      </c>
      <c r="L739" s="908">
        <v>102</v>
      </c>
      <c r="M739" s="908">
        <v>0</v>
      </c>
      <c r="N739" s="908">
        <v>0</v>
      </c>
      <c r="O739" s="1260">
        <v>13</v>
      </c>
      <c r="P739" s="1260">
        <v>17</v>
      </c>
      <c r="Q739" s="1261">
        <v>251.82797596565604</v>
      </c>
    </row>
    <row r="740" spans="1:17" ht="12.75" x14ac:dyDescent="0.2">
      <c r="A740" s="876" t="s">
        <v>1031</v>
      </c>
      <c r="B740" s="906" t="s">
        <v>608</v>
      </c>
      <c r="C740" s="906">
        <v>5915.2673623652308</v>
      </c>
      <c r="D740" s="906">
        <v>5915.2673623652308</v>
      </c>
      <c r="E740" s="906">
        <v>9798.427524998091</v>
      </c>
      <c r="F740" s="907">
        <v>0</v>
      </c>
      <c r="G740" s="908">
        <v>0</v>
      </c>
      <c r="H740" s="908" t="s">
        <v>608</v>
      </c>
      <c r="I740" s="908">
        <v>1</v>
      </c>
      <c r="J740" s="908">
        <v>73</v>
      </c>
      <c r="K740" s="908">
        <v>141</v>
      </c>
      <c r="L740" s="908">
        <v>141</v>
      </c>
      <c r="M740" s="908">
        <v>0</v>
      </c>
      <c r="N740" s="908">
        <v>0</v>
      </c>
      <c r="O740" s="1260">
        <v>16</v>
      </c>
      <c r="P740" s="1260">
        <v>73</v>
      </c>
      <c r="Q740" s="1261">
        <v>251.82797596565604</v>
      </c>
    </row>
    <row r="741" spans="1:17" ht="12.75" x14ac:dyDescent="0.2">
      <c r="A741" s="876" t="s">
        <v>1030</v>
      </c>
      <c r="B741" s="906" t="s">
        <v>608</v>
      </c>
      <c r="C741" s="906">
        <v>5313.9690378413161</v>
      </c>
      <c r="D741" s="906">
        <v>5313.9690378413161</v>
      </c>
      <c r="E741" s="906">
        <v>5009.650538468276</v>
      </c>
      <c r="F741" s="907">
        <v>0</v>
      </c>
      <c r="G741" s="908">
        <v>0</v>
      </c>
      <c r="H741" s="908" t="s">
        <v>608</v>
      </c>
      <c r="I741" s="908">
        <v>0</v>
      </c>
      <c r="J741" s="908">
        <v>97</v>
      </c>
      <c r="K741" s="908">
        <v>150</v>
      </c>
      <c r="L741" s="908">
        <v>150</v>
      </c>
      <c r="M741" s="908">
        <v>0</v>
      </c>
      <c r="N741" s="908">
        <v>0</v>
      </c>
      <c r="O741" s="1260">
        <v>11</v>
      </c>
      <c r="P741" s="1260">
        <v>23</v>
      </c>
      <c r="Q741" s="1261">
        <v>251.82797596565604</v>
      </c>
    </row>
    <row r="742" spans="1:17" ht="12.75" x14ac:dyDescent="0.2">
      <c r="A742" s="876" t="s">
        <v>1833</v>
      </c>
      <c r="B742" s="906" t="s">
        <v>608</v>
      </c>
      <c r="C742" s="906">
        <v>13955.265608435147</v>
      </c>
      <c r="D742" s="906">
        <v>13955.265608435147</v>
      </c>
      <c r="E742" s="906">
        <v>14179.399105662758</v>
      </c>
      <c r="F742" s="907">
        <v>0</v>
      </c>
      <c r="G742" s="908">
        <v>0</v>
      </c>
      <c r="H742" s="908" t="s">
        <v>608</v>
      </c>
      <c r="I742" s="908">
        <v>0</v>
      </c>
      <c r="J742" s="908">
        <v>26</v>
      </c>
      <c r="K742" s="908">
        <v>234</v>
      </c>
      <c r="L742" s="908">
        <v>234</v>
      </c>
      <c r="M742" s="908">
        <v>1</v>
      </c>
      <c r="N742" s="908">
        <v>0</v>
      </c>
      <c r="O742" s="1260">
        <v>165</v>
      </c>
      <c r="P742" s="1260">
        <v>112</v>
      </c>
      <c r="Q742" s="1261">
        <v>201.9243030486775</v>
      </c>
    </row>
    <row r="743" spans="1:17" ht="12.75" x14ac:dyDescent="0.2">
      <c r="A743" s="876" t="s">
        <v>1834</v>
      </c>
      <c r="B743" s="906" t="s">
        <v>608</v>
      </c>
      <c r="C743" s="906">
        <v>7466.6073937452056</v>
      </c>
      <c r="D743" s="906">
        <v>7466.6073937452056</v>
      </c>
      <c r="E743" s="906">
        <v>8561.4331291969556</v>
      </c>
      <c r="F743" s="907">
        <v>0</v>
      </c>
      <c r="G743" s="908">
        <v>0</v>
      </c>
      <c r="H743" s="908" t="s">
        <v>608</v>
      </c>
      <c r="I743" s="908">
        <v>2</v>
      </c>
      <c r="J743" s="908">
        <v>41</v>
      </c>
      <c r="K743" s="908">
        <v>160</v>
      </c>
      <c r="L743" s="908">
        <v>160</v>
      </c>
      <c r="M743" s="908">
        <v>1</v>
      </c>
      <c r="N743" s="908">
        <v>0</v>
      </c>
      <c r="O743" s="1260">
        <v>50</v>
      </c>
      <c r="P743" s="1260">
        <v>61</v>
      </c>
      <c r="Q743" s="1261">
        <v>201.9243030486775</v>
      </c>
    </row>
    <row r="744" spans="1:17" ht="12.75" x14ac:dyDescent="0.2">
      <c r="A744" s="876" t="s">
        <v>1835</v>
      </c>
      <c r="B744" s="906" t="s">
        <v>608</v>
      </c>
      <c r="C744" s="906">
        <v>4338.679416230736</v>
      </c>
      <c r="D744" s="906">
        <v>4338.679416230736</v>
      </c>
      <c r="E744" s="906">
        <v>6328.0646311295941</v>
      </c>
      <c r="F744" s="907">
        <v>0</v>
      </c>
      <c r="G744" s="908">
        <v>0</v>
      </c>
      <c r="H744" s="908" t="s">
        <v>608</v>
      </c>
      <c r="I744" s="908">
        <v>20</v>
      </c>
      <c r="J744" s="908">
        <v>220</v>
      </c>
      <c r="K744" s="908">
        <v>324</v>
      </c>
      <c r="L744" s="908">
        <v>324</v>
      </c>
      <c r="M744" s="908">
        <v>7</v>
      </c>
      <c r="N744" s="908">
        <v>0</v>
      </c>
      <c r="O744" s="1260">
        <v>15</v>
      </c>
      <c r="P744" s="1260">
        <v>40</v>
      </c>
      <c r="Q744" s="1261">
        <v>201.9243030486775</v>
      </c>
    </row>
    <row r="745" spans="1:17" ht="12.75" x14ac:dyDescent="0.2">
      <c r="A745" s="876" t="s">
        <v>1836</v>
      </c>
      <c r="B745" s="906" t="s">
        <v>608</v>
      </c>
      <c r="C745" s="906">
        <v>16919.93807448092</v>
      </c>
      <c r="D745" s="906">
        <v>16919.93807448092</v>
      </c>
      <c r="E745" s="906">
        <v>15798.262703633305</v>
      </c>
      <c r="F745" s="907">
        <v>0</v>
      </c>
      <c r="G745" s="908">
        <v>0</v>
      </c>
      <c r="H745" s="908" t="s">
        <v>608</v>
      </c>
      <c r="I745" s="908">
        <v>0</v>
      </c>
      <c r="J745" s="908">
        <v>349</v>
      </c>
      <c r="K745" s="908">
        <v>228</v>
      </c>
      <c r="L745" s="908">
        <v>228</v>
      </c>
      <c r="M745" s="908">
        <v>1</v>
      </c>
      <c r="N745" s="908">
        <v>0</v>
      </c>
      <c r="O745" s="1260">
        <v>101</v>
      </c>
      <c r="P745" s="1260">
        <v>121</v>
      </c>
      <c r="Q745" s="1261">
        <v>201.9243030486775</v>
      </c>
    </row>
    <row r="746" spans="1:17" ht="12.75" x14ac:dyDescent="0.2">
      <c r="A746" s="876" t="s">
        <v>1837</v>
      </c>
      <c r="B746" s="906" t="s">
        <v>608</v>
      </c>
      <c r="C746" s="906">
        <v>10849.858324306995</v>
      </c>
      <c r="D746" s="906">
        <v>10849.858324306995</v>
      </c>
      <c r="E746" s="906">
        <v>10513.033747568081</v>
      </c>
      <c r="F746" s="907">
        <v>0</v>
      </c>
      <c r="G746" s="908">
        <v>0</v>
      </c>
      <c r="H746" s="908" t="s">
        <v>608</v>
      </c>
      <c r="I746" s="908">
        <v>0</v>
      </c>
      <c r="J746" s="908">
        <v>373</v>
      </c>
      <c r="K746" s="908">
        <v>99</v>
      </c>
      <c r="L746" s="908">
        <v>99</v>
      </c>
      <c r="M746" s="908">
        <v>4</v>
      </c>
      <c r="N746" s="908">
        <v>0</v>
      </c>
      <c r="O746" s="1260">
        <v>40</v>
      </c>
      <c r="P746" s="1260">
        <v>64</v>
      </c>
      <c r="Q746" s="1261">
        <v>201.9243030486775</v>
      </c>
    </row>
    <row r="747" spans="1:17" ht="12.75" x14ac:dyDescent="0.2">
      <c r="A747" s="876" t="s">
        <v>1838</v>
      </c>
      <c r="B747" s="906" t="s">
        <v>608</v>
      </c>
      <c r="C747" s="906">
        <v>7888.5673819123367</v>
      </c>
      <c r="D747" s="906">
        <v>7888.5673819123367</v>
      </c>
      <c r="E747" s="906">
        <v>8177.1458797231271</v>
      </c>
      <c r="F747" s="907">
        <v>0</v>
      </c>
      <c r="G747" s="908">
        <v>0</v>
      </c>
      <c r="H747" s="908" t="s">
        <v>608</v>
      </c>
      <c r="I747" s="908">
        <v>1</v>
      </c>
      <c r="J747" s="908">
        <v>691</v>
      </c>
      <c r="K747" s="908">
        <v>96</v>
      </c>
      <c r="L747" s="908">
        <v>96</v>
      </c>
      <c r="M747" s="908">
        <v>1</v>
      </c>
      <c r="N747" s="908">
        <v>0</v>
      </c>
      <c r="O747" s="1260">
        <v>25</v>
      </c>
      <c r="P747" s="1260">
        <v>43</v>
      </c>
      <c r="Q747" s="1261">
        <v>201.9243030486775</v>
      </c>
    </row>
    <row r="748" spans="1:17" ht="12.75" x14ac:dyDescent="0.2">
      <c r="A748" s="876" t="s">
        <v>1839</v>
      </c>
      <c r="B748" s="906" t="s">
        <v>608</v>
      </c>
      <c r="C748" s="906">
        <v>10639.462473634963</v>
      </c>
      <c r="D748" s="906">
        <v>10639.462473634963</v>
      </c>
      <c r="E748" s="906">
        <v>10428.051843019257</v>
      </c>
      <c r="F748" s="907">
        <v>0</v>
      </c>
      <c r="G748" s="908">
        <v>0</v>
      </c>
      <c r="H748" s="908" t="s">
        <v>608</v>
      </c>
      <c r="I748" s="908">
        <v>0</v>
      </c>
      <c r="J748" s="908">
        <v>636</v>
      </c>
      <c r="K748" s="908">
        <v>616</v>
      </c>
      <c r="L748" s="908">
        <v>616</v>
      </c>
      <c r="M748" s="908">
        <v>9</v>
      </c>
      <c r="N748" s="908">
        <v>0</v>
      </c>
      <c r="O748" s="1260">
        <v>50</v>
      </c>
      <c r="P748" s="1260">
        <v>72</v>
      </c>
      <c r="Q748" s="1261">
        <v>201.9243030486775</v>
      </c>
    </row>
    <row r="749" spans="1:17" ht="12.75" x14ac:dyDescent="0.2">
      <c r="A749" s="876" t="s">
        <v>1840</v>
      </c>
      <c r="B749" s="906" t="s">
        <v>608</v>
      </c>
      <c r="C749" s="906">
        <v>6976.7108003543035</v>
      </c>
      <c r="D749" s="906">
        <v>6976.7108003543035</v>
      </c>
      <c r="E749" s="906">
        <v>7122.8215121222593</v>
      </c>
      <c r="F749" s="907">
        <v>0</v>
      </c>
      <c r="G749" s="908">
        <v>0</v>
      </c>
      <c r="H749" s="908" t="s">
        <v>608</v>
      </c>
      <c r="I749" s="908">
        <v>4</v>
      </c>
      <c r="J749" s="908">
        <v>724</v>
      </c>
      <c r="K749" s="908">
        <v>263</v>
      </c>
      <c r="L749" s="908">
        <v>263</v>
      </c>
      <c r="M749" s="908">
        <v>4</v>
      </c>
      <c r="N749" s="908">
        <v>0</v>
      </c>
      <c r="O749" s="1260">
        <v>25</v>
      </c>
      <c r="P749" s="1260">
        <v>38</v>
      </c>
      <c r="Q749" s="1261">
        <v>201.9243030486775</v>
      </c>
    </row>
    <row r="750" spans="1:17" ht="12.75" x14ac:dyDescent="0.2">
      <c r="A750" s="876" t="s">
        <v>1841</v>
      </c>
      <c r="B750" s="906" t="s">
        <v>608</v>
      </c>
      <c r="C750" s="906">
        <v>4537.7195857115948</v>
      </c>
      <c r="D750" s="906">
        <v>4537.7195857115948</v>
      </c>
      <c r="E750" s="906">
        <v>5623.4325401883025</v>
      </c>
      <c r="F750" s="907">
        <v>0</v>
      </c>
      <c r="G750" s="908">
        <v>0</v>
      </c>
      <c r="H750" s="908" t="s">
        <v>608</v>
      </c>
      <c r="I750" s="908">
        <v>71</v>
      </c>
      <c r="J750" s="908">
        <v>2153</v>
      </c>
      <c r="K750" s="908">
        <v>311</v>
      </c>
      <c r="L750" s="908">
        <v>311</v>
      </c>
      <c r="M750" s="908">
        <v>2</v>
      </c>
      <c r="N750" s="908">
        <v>0</v>
      </c>
      <c r="O750" s="1260">
        <v>19</v>
      </c>
      <c r="P750" s="1260">
        <v>26</v>
      </c>
      <c r="Q750" s="1261">
        <v>201.9243030486775</v>
      </c>
    </row>
    <row r="751" spans="1:17" ht="12.75" x14ac:dyDescent="0.2">
      <c r="A751" s="876" t="s">
        <v>1842</v>
      </c>
      <c r="B751" s="906" t="s">
        <v>608</v>
      </c>
      <c r="C751" s="906">
        <v>15359.710819218595</v>
      </c>
      <c r="D751" s="906">
        <v>15359.710819218595</v>
      </c>
      <c r="E751" s="906">
        <v>12604.8208400155</v>
      </c>
      <c r="F751" s="907">
        <v>0</v>
      </c>
      <c r="G751" s="908">
        <v>0</v>
      </c>
      <c r="H751" s="908" t="s">
        <v>608</v>
      </c>
      <c r="I751" s="908">
        <v>0</v>
      </c>
      <c r="J751" s="908">
        <v>35</v>
      </c>
      <c r="K751" s="908">
        <v>130</v>
      </c>
      <c r="L751" s="908">
        <v>130</v>
      </c>
      <c r="M751" s="908">
        <v>0</v>
      </c>
      <c r="N751" s="908">
        <v>0</v>
      </c>
      <c r="O751" s="1260">
        <v>47</v>
      </c>
      <c r="P751" s="1260">
        <v>102</v>
      </c>
      <c r="Q751" s="1261">
        <v>251.82797596565604</v>
      </c>
    </row>
    <row r="752" spans="1:17" ht="12.75" x14ac:dyDescent="0.2">
      <c r="A752" s="876" t="s">
        <v>1843</v>
      </c>
      <c r="B752" s="906" t="s">
        <v>608</v>
      </c>
      <c r="C752" s="906">
        <v>5753.0053156762106</v>
      </c>
      <c r="D752" s="906">
        <v>5753.0053156762106</v>
      </c>
      <c r="E752" s="906">
        <v>8529.6690987979982</v>
      </c>
      <c r="F752" s="907">
        <v>0</v>
      </c>
      <c r="G752" s="908">
        <v>0</v>
      </c>
      <c r="H752" s="908" t="s">
        <v>608</v>
      </c>
      <c r="I752" s="908">
        <v>4</v>
      </c>
      <c r="J752" s="908">
        <v>91</v>
      </c>
      <c r="K752" s="908">
        <v>139</v>
      </c>
      <c r="L752" s="908">
        <v>139</v>
      </c>
      <c r="M752" s="908">
        <v>0</v>
      </c>
      <c r="N752" s="908">
        <v>0</v>
      </c>
      <c r="O752" s="1260">
        <v>17</v>
      </c>
      <c r="P752" s="1260">
        <v>42</v>
      </c>
      <c r="Q752" s="1261">
        <v>251.82797596565604</v>
      </c>
    </row>
    <row r="753" spans="1:17" ht="12.75" x14ac:dyDescent="0.2">
      <c r="A753" s="876" t="s">
        <v>1029</v>
      </c>
      <c r="B753" s="906" t="s">
        <v>608</v>
      </c>
      <c r="C753" s="906">
        <v>5933.4776946253223</v>
      </c>
      <c r="D753" s="906">
        <v>5933.4776946253223</v>
      </c>
      <c r="E753" s="906">
        <v>9612.4474270681658</v>
      </c>
      <c r="F753" s="907">
        <v>0</v>
      </c>
      <c r="G753" s="908">
        <v>0</v>
      </c>
      <c r="H753" s="908" t="s">
        <v>608</v>
      </c>
      <c r="I753" s="908">
        <v>4</v>
      </c>
      <c r="J753" s="908">
        <v>158</v>
      </c>
      <c r="K753" s="908">
        <v>51</v>
      </c>
      <c r="L753" s="908">
        <v>51</v>
      </c>
      <c r="M753" s="908">
        <v>0</v>
      </c>
      <c r="N753" s="908">
        <v>0</v>
      </c>
      <c r="O753" s="1260">
        <v>13</v>
      </c>
      <c r="P753" s="1260">
        <v>49</v>
      </c>
      <c r="Q753" s="1261">
        <v>251.82797596565604</v>
      </c>
    </row>
    <row r="754" spans="1:17" ht="12.75" x14ac:dyDescent="0.2">
      <c r="A754" s="876" t="s">
        <v>1028</v>
      </c>
      <c r="B754" s="906" t="s">
        <v>608</v>
      </c>
      <c r="C754" s="906">
        <v>3991.9504047707301</v>
      </c>
      <c r="D754" s="906">
        <v>3991.9504047707301</v>
      </c>
      <c r="E754" s="906">
        <v>4282.3230111876837</v>
      </c>
      <c r="F754" s="907">
        <v>0</v>
      </c>
      <c r="G754" s="908">
        <v>0</v>
      </c>
      <c r="H754" s="908" t="s">
        <v>608</v>
      </c>
      <c r="I754" s="908">
        <v>9</v>
      </c>
      <c r="J754" s="908">
        <v>159</v>
      </c>
      <c r="K754" s="908">
        <v>30</v>
      </c>
      <c r="L754" s="908">
        <v>30</v>
      </c>
      <c r="M754" s="908">
        <v>0</v>
      </c>
      <c r="N754" s="908">
        <v>0</v>
      </c>
      <c r="O754" s="1260">
        <v>10</v>
      </c>
      <c r="P754" s="1260">
        <v>17</v>
      </c>
      <c r="Q754" s="1261">
        <v>251.82797596565604</v>
      </c>
    </row>
    <row r="755" spans="1:17" ht="12.75" x14ac:dyDescent="0.2">
      <c r="A755" s="876" t="s">
        <v>1027</v>
      </c>
      <c r="B755" s="906" t="s">
        <v>608</v>
      </c>
      <c r="C755" s="906">
        <v>8634.9102500011795</v>
      </c>
      <c r="D755" s="906">
        <v>8634.9102500011795</v>
      </c>
      <c r="E755" s="906">
        <v>8153.1783718342758</v>
      </c>
      <c r="F755" s="907">
        <v>0</v>
      </c>
      <c r="G755" s="908">
        <v>0</v>
      </c>
      <c r="H755" s="908" t="s">
        <v>608</v>
      </c>
      <c r="I755" s="908">
        <v>0</v>
      </c>
      <c r="J755" s="908">
        <v>86</v>
      </c>
      <c r="K755" s="908">
        <v>264</v>
      </c>
      <c r="L755" s="908">
        <v>264</v>
      </c>
      <c r="M755" s="908">
        <v>0</v>
      </c>
      <c r="N755" s="908">
        <v>0</v>
      </c>
      <c r="O755" s="1260">
        <v>32</v>
      </c>
      <c r="P755" s="1260">
        <v>68</v>
      </c>
      <c r="Q755" s="1261">
        <v>251.82797596565604</v>
      </c>
    </row>
    <row r="756" spans="1:17" ht="12.75" x14ac:dyDescent="0.2">
      <c r="A756" s="876" t="s">
        <v>1026</v>
      </c>
      <c r="B756" s="906" t="s">
        <v>608</v>
      </c>
      <c r="C756" s="906">
        <v>5010.4864259323067</v>
      </c>
      <c r="D756" s="906">
        <v>5010.4864259323067</v>
      </c>
      <c r="E756" s="906">
        <v>2976.1985623069691</v>
      </c>
      <c r="F756" s="907">
        <v>0</v>
      </c>
      <c r="G756" s="908">
        <v>0</v>
      </c>
      <c r="H756" s="908" t="s">
        <v>608</v>
      </c>
      <c r="I756" s="908">
        <v>2</v>
      </c>
      <c r="J756" s="908">
        <v>99</v>
      </c>
      <c r="K756" s="908">
        <v>925</v>
      </c>
      <c r="L756" s="908">
        <v>925</v>
      </c>
      <c r="M756" s="908">
        <v>0</v>
      </c>
      <c r="N756" s="908">
        <v>0</v>
      </c>
      <c r="O756" s="1260">
        <v>11</v>
      </c>
      <c r="P756" s="1260">
        <v>11</v>
      </c>
      <c r="Q756" s="1261">
        <v>251.82797596565604</v>
      </c>
    </row>
    <row r="757" spans="1:17" ht="12.75" x14ac:dyDescent="0.2">
      <c r="A757" s="876" t="s">
        <v>1844</v>
      </c>
      <c r="B757" s="906" t="s">
        <v>608</v>
      </c>
      <c r="C757" s="906">
        <v>9088.947079180065</v>
      </c>
      <c r="D757" s="906">
        <v>9088.947079180065</v>
      </c>
      <c r="E757" s="906">
        <v>8055.8280561706579</v>
      </c>
      <c r="F757" s="907">
        <v>0</v>
      </c>
      <c r="G757" s="908">
        <v>0</v>
      </c>
      <c r="H757" s="908" t="s">
        <v>608</v>
      </c>
      <c r="I757" s="908">
        <v>0</v>
      </c>
      <c r="J757" s="908">
        <v>36</v>
      </c>
      <c r="K757" s="908">
        <v>549</v>
      </c>
      <c r="L757" s="908">
        <v>549</v>
      </c>
      <c r="M757" s="908">
        <v>18</v>
      </c>
      <c r="N757" s="908">
        <v>0</v>
      </c>
      <c r="O757" s="1260">
        <v>45</v>
      </c>
      <c r="P757" s="1260">
        <v>61</v>
      </c>
      <c r="Q757" s="1261">
        <v>201.9243030486775</v>
      </c>
    </row>
    <row r="758" spans="1:17" ht="12.75" x14ac:dyDescent="0.2">
      <c r="A758" s="876" t="s">
        <v>1845</v>
      </c>
      <c r="B758" s="906" t="s">
        <v>608</v>
      </c>
      <c r="C758" s="906">
        <v>5308.3668448357776</v>
      </c>
      <c r="D758" s="906">
        <v>5308.3668448357776</v>
      </c>
      <c r="E758" s="906">
        <v>4664.1335759252788</v>
      </c>
      <c r="F758" s="907">
        <v>0</v>
      </c>
      <c r="G758" s="908">
        <v>0</v>
      </c>
      <c r="H758" s="908" t="s">
        <v>608</v>
      </c>
      <c r="I758" s="908">
        <v>4</v>
      </c>
      <c r="J758" s="908">
        <v>144</v>
      </c>
      <c r="K758" s="908">
        <v>523</v>
      </c>
      <c r="L758" s="908">
        <v>523</v>
      </c>
      <c r="M758" s="908">
        <v>21</v>
      </c>
      <c r="N758" s="908">
        <v>0</v>
      </c>
      <c r="O758" s="1260">
        <v>21</v>
      </c>
      <c r="P758" s="1260">
        <v>29</v>
      </c>
      <c r="Q758" s="1261">
        <v>201.9243030486775</v>
      </c>
    </row>
    <row r="759" spans="1:17" ht="12.75" x14ac:dyDescent="0.2">
      <c r="A759" s="876" t="s">
        <v>1846</v>
      </c>
      <c r="B759" s="906" t="s">
        <v>608</v>
      </c>
      <c r="C759" s="906">
        <v>3295.600470899943</v>
      </c>
      <c r="D759" s="906">
        <v>3295.600470899943</v>
      </c>
      <c r="E759" s="906">
        <v>3523.1874626981671</v>
      </c>
      <c r="F759" s="907">
        <v>0</v>
      </c>
      <c r="G759" s="908">
        <v>0</v>
      </c>
      <c r="H759" s="908" t="s">
        <v>608</v>
      </c>
      <c r="I759" s="908">
        <v>58</v>
      </c>
      <c r="J759" s="908">
        <v>476</v>
      </c>
      <c r="K759" s="908">
        <v>920</v>
      </c>
      <c r="L759" s="908">
        <v>920</v>
      </c>
      <c r="M759" s="908">
        <v>52</v>
      </c>
      <c r="N759" s="908">
        <v>0</v>
      </c>
      <c r="O759" s="1260">
        <v>11</v>
      </c>
      <c r="P759" s="1260">
        <v>14</v>
      </c>
      <c r="Q759" s="1261">
        <v>201.9243030486775</v>
      </c>
    </row>
    <row r="760" spans="1:17" ht="12.75" x14ac:dyDescent="0.2">
      <c r="A760" s="876" t="s">
        <v>1847</v>
      </c>
      <c r="B760" s="906" t="s">
        <v>608</v>
      </c>
      <c r="C760" s="906">
        <v>2420.2888575173615</v>
      </c>
      <c r="D760" s="906">
        <v>2420.2888575173615</v>
      </c>
      <c r="E760" s="906">
        <v>2255.0045976848451</v>
      </c>
      <c r="F760" s="907">
        <v>0</v>
      </c>
      <c r="G760" s="908">
        <v>0</v>
      </c>
      <c r="H760" s="908" t="s">
        <v>608</v>
      </c>
      <c r="I760" s="908">
        <v>591</v>
      </c>
      <c r="J760" s="908">
        <v>2933</v>
      </c>
      <c r="K760" s="908">
        <v>627</v>
      </c>
      <c r="L760" s="908">
        <v>627</v>
      </c>
      <c r="M760" s="908">
        <v>228</v>
      </c>
      <c r="N760" s="908">
        <v>0</v>
      </c>
      <c r="O760" s="1260">
        <v>5</v>
      </c>
      <c r="P760" s="1260">
        <v>11</v>
      </c>
      <c r="Q760" s="1261">
        <v>201.9243030486775</v>
      </c>
    </row>
    <row r="761" spans="1:17" ht="12.75" x14ac:dyDescent="0.2">
      <c r="A761" s="876" t="s">
        <v>1025</v>
      </c>
      <c r="B761" s="906" t="s">
        <v>608</v>
      </c>
      <c r="C761" s="906">
        <v>6950.8376673389848</v>
      </c>
      <c r="D761" s="906">
        <v>6950.8376673389848</v>
      </c>
      <c r="E761" s="906">
        <v>6950.8376673389848</v>
      </c>
      <c r="F761" s="907">
        <v>0</v>
      </c>
      <c r="G761" s="908">
        <v>0</v>
      </c>
      <c r="H761" s="908" t="s">
        <v>608</v>
      </c>
      <c r="I761" s="908">
        <v>0</v>
      </c>
      <c r="J761" s="908">
        <v>3461</v>
      </c>
      <c r="K761" s="908">
        <v>10</v>
      </c>
      <c r="L761" s="908">
        <v>10</v>
      </c>
      <c r="M761" s="908">
        <v>0</v>
      </c>
      <c r="N761" s="908">
        <v>0</v>
      </c>
      <c r="O761" s="1260">
        <v>34</v>
      </c>
      <c r="P761" s="1260">
        <v>34</v>
      </c>
      <c r="Q761" s="1261">
        <v>201.9243030486775</v>
      </c>
    </row>
    <row r="762" spans="1:17" ht="12.75" x14ac:dyDescent="0.2">
      <c r="A762" s="876" t="s">
        <v>1024</v>
      </c>
      <c r="B762" s="906" t="s">
        <v>608</v>
      </c>
      <c r="C762" s="906">
        <v>7958.4359904934181</v>
      </c>
      <c r="D762" s="906">
        <v>3175.4689862421105</v>
      </c>
      <c r="E762" s="906">
        <v>2436.8919744164573</v>
      </c>
      <c r="F762" s="907">
        <v>0</v>
      </c>
      <c r="G762" s="908">
        <v>0</v>
      </c>
      <c r="H762" s="908" t="s">
        <v>608</v>
      </c>
      <c r="I762" s="908">
        <v>108</v>
      </c>
      <c r="J762" s="908">
        <v>1688</v>
      </c>
      <c r="K762" s="908">
        <v>6</v>
      </c>
      <c r="L762" s="908">
        <v>6</v>
      </c>
      <c r="M762" s="908">
        <v>0</v>
      </c>
      <c r="N762" s="908">
        <v>0</v>
      </c>
      <c r="O762" s="1260">
        <v>35</v>
      </c>
      <c r="P762" s="1260">
        <v>73</v>
      </c>
      <c r="Q762" s="1261">
        <v>201.9243030486775</v>
      </c>
    </row>
    <row r="763" spans="1:17" ht="12.75" x14ac:dyDescent="0.2">
      <c r="A763" s="876" t="s">
        <v>1023</v>
      </c>
      <c r="B763" s="906" t="s">
        <v>608</v>
      </c>
      <c r="C763" s="906">
        <v>1083.3137833344674</v>
      </c>
      <c r="D763" s="906">
        <v>1083.3137833344674</v>
      </c>
      <c r="E763" s="906">
        <v>2248.27682109021</v>
      </c>
      <c r="F763" s="907">
        <v>0</v>
      </c>
      <c r="G763" s="908">
        <v>0</v>
      </c>
      <c r="H763" s="908" t="s">
        <v>608</v>
      </c>
      <c r="I763" s="908">
        <v>127</v>
      </c>
      <c r="J763" s="908">
        <v>86</v>
      </c>
      <c r="K763" s="908">
        <v>5</v>
      </c>
      <c r="L763" s="908">
        <v>5</v>
      </c>
      <c r="M763" s="908">
        <v>2</v>
      </c>
      <c r="N763" s="908">
        <v>0</v>
      </c>
      <c r="O763" s="1260">
        <v>5</v>
      </c>
      <c r="P763" s="1260">
        <v>7</v>
      </c>
      <c r="Q763" s="1261">
        <v>201.9243030486775</v>
      </c>
    </row>
    <row r="764" spans="1:17" ht="12.75" x14ac:dyDescent="0.2">
      <c r="A764" s="876" t="s">
        <v>1848</v>
      </c>
      <c r="B764" s="906" t="s">
        <v>608</v>
      </c>
      <c r="C764" s="906">
        <v>6030.4252839048395</v>
      </c>
      <c r="D764" s="906">
        <v>6030.4252839048395</v>
      </c>
      <c r="E764" s="906">
        <v>6123.1883847435993</v>
      </c>
      <c r="F764" s="907">
        <v>0</v>
      </c>
      <c r="G764" s="908">
        <v>0</v>
      </c>
      <c r="H764" s="908" t="s">
        <v>608</v>
      </c>
      <c r="I764" s="908">
        <v>4</v>
      </c>
      <c r="J764" s="908">
        <v>269</v>
      </c>
      <c r="K764" s="908">
        <v>501</v>
      </c>
      <c r="L764" s="908">
        <v>501</v>
      </c>
      <c r="M764" s="908">
        <v>15</v>
      </c>
      <c r="N764" s="908">
        <v>0</v>
      </c>
      <c r="O764" s="1260">
        <v>26</v>
      </c>
      <c r="P764" s="1260">
        <v>45</v>
      </c>
      <c r="Q764" s="1261">
        <v>201.9243030486775</v>
      </c>
    </row>
    <row r="765" spans="1:17" ht="12.75" x14ac:dyDescent="0.2">
      <c r="A765" s="876" t="s">
        <v>1849</v>
      </c>
      <c r="B765" s="906" t="s">
        <v>608</v>
      </c>
      <c r="C765" s="906">
        <v>3893.4826754657665</v>
      </c>
      <c r="D765" s="906">
        <v>3893.4826754657665</v>
      </c>
      <c r="E765" s="906">
        <v>3796.3168879619416</v>
      </c>
      <c r="F765" s="907">
        <v>0</v>
      </c>
      <c r="G765" s="908">
        <v>0</v>
      </c>
      <c r="H765" s="908" t="s">
        <v>608</v>
      </c>
      <c r="I765" s="908">
        <v>59</v>
      </c>
      <c r="J765" s="908">
        <v>547</v>
      </c>
      <c r="K765" s="908">
        <v>444</v>
      </c>
      <c r="L765" s="908">
        <v>444</v>
      </c>
      <c r="M765" s="908">
        <v>54</v>
      </c>
      <c r="N765" s="908">
        <v>0</v>
      </c>
      <c r="O765" s="1260">
        <v>16</v>
      </c>
      <c r="P765" s="1260">
        <v>21</v>
      </c>
      <c r="Q765" s="1261">
        <v>201.9243030486775</v>
      </c>
    </row>
    <row r="766" spans="1:17" ht="12.75" x14ac:dyDescent="0.2">
      <c r="A766" s="876" t="s">
        <v>1850</v>
      </c>
      <c r="B766" s="906" t="s">
        <v>608</v>
      </c>
      <c r="C766" s="906">
        <v>2664.5157131024566</v>
      </c>
      <c r="D766" s="906">
        <v>2664.5157131024566</v>
      </c>
      <c r="E766" s="906">
        <v>2945.7534519216542</v>
      </c>
      <c r="F766" s="907">
        <v>0</v>
      </c>
      <c r="G766" s="908">
        <v>0</v>
      </c>
      <c r="H766" s="908" t="s">
        <v>608</v>
      </c>
      <c r="I766" s="908">
        <v>488</v>
      </c>
      <c r="J766" s="908">
        <v>1529</v>
      </c>
      <c r="K766" s="908">
        <v>462</v>
      </c>
      <c r="L766" s="908">
        <v>462</v>
      </c>
      <c r="M766" s="908">
        <v>87</v>
      </c>
      <c r="N766" s="908">
        <v>0</v>
      </c>
      <c r="O766" s="1260">
        <v>10</v>
      </c>
      <c r="P766" s="1260">
        <v>15</v>
      </c>
      <c r="Q766" s="1261">
        <v>201.9243030486775</v>
      </c>
    </row>
    <row r="767" spans="1:17" ht="12.75" x14ac:dyDescent="0.2">
      <c r="A767" s="876" t="s">
        <v>1851</v>
      </c>
      <c r="B767" s="906" t="s">
        <v>608</v>
      </c>
      <c r="C767" s="906">
        <v>1465.4296447516381</v>
      </c>
      <c r="D767" s="906">
        <v>1465.4296447516381</v>
      </c>
      <c r="E767" s="906">
        <v>2502.1130599933517</v>
      </c>
      <c r="F767" s="907">
        <v>0</v>
      </c>
      <c r="G767" s="908">
        <v>0</v>
      </c>
      <c r="H767" s="908" t="s">
        <v>608</v>
      </c>
      <c r="I767" s="908">
        <v>1011</v>
      </c>
      <c r="J767" s="908">
        <v>784</v>
      </c>
      <c r="K767" s="908">
        <v>159</v>
      </c>
      <c r="L767" s="908">
        <v>159</v>
      </c>
      <c r="M767" s="908">
        <v>23</v>
      </c>
      <c r="N767" s="908">
        <v>0</v>
      </c>
      <c r="O767" s="1260">
        <v>5</v>
      </c>
      <c r="P767" s="1260">
        <v>12</v>
      </c>
      <c r="Q767" s="1261">
        <v>201.9243030486775</v>
      </c>
    </row>
    <row r="768" spans="1:17" ht="12.75" x14ac:dyDescent="0.2">
      <c r="A768" s="876" t="s">
        <v>324</v>
      </c>
      <c r="B768" s="906" t="s">
        <v>608</v>
      </c>
      <c r="C768" s="906">
        <v>883.75914191754555</v>
      </c>
      <c r="D768" s="906">
        <v>883.75914191754555</v>
      </c>
      <c r="E768" s="906">
        <v>883.75914191754555</v>
      </c>
      <c r="F768" s="907">
        <v>0</v>
      </c>
      <c r="G768" s="908">
        <v>0</v>
      </c>
      <c r="H768" s="908" t="s">
        <v>608</v>
      </c>
      <c r="I768" s="908">
        <v>1253</v>
      </c>
      <c r="J768" s="908">
        <v>1176</v>
      </c>
      <c r="K768" s="908">
        <v>279</v>
      </c>
      <c r="L768" s="908">
        <v>279</v>
      </c>
      <c r="M768" s="908">
        <v>219</v>
      </c>
      <c r="N768" s="908">
        <v>0</v>
      </c>
      <c r="O768" s="1260">
        <v>5</v>
      </c>
      <c r="P768" s="1260">
        <v>5</v>
      </c>
      <c r="Q768" s="1261">
        <v>201.9243030486775</v>
      </c>
    </row>
    <row r="769" spans="1:17" ht="12.75" x14ac:dyDescent="0.2">
      <c r="A769" s="876" t="s">
        <v>1022</v>
      </c>
      <c r="B769" s="906" t="s">
        <v>608</v>
      </c>
      <c r="C769" s="906">
        <v>1601.1259785321965</v>
      </c>
      <c r="D769" s="906">
        <v>1601.1259785321965</v>
      </c>
      <c r="E769" s="906">
        <v>1601.1259785321965</v>
      </c>
      <c r="F769" s="907">
        <v>0</v>
      </c>
      <c r="G769" s="908">
        <v>0</v>
      </c>
      <c r="H769" s="908" t="s">
        <v>608</v>
      </c>
      <c r="I769" s="908">
        <v>62</v>
      </c>
      <c r="J769" s="908">
        <v>242</v>
      </c>
      <c r="K769" s="908">
        <v>29</v>
      </c>
      <c r="L769" s="908">
        <v>29</v>
      </c>
      <c r="M769" s="908">
        <v>0</v>
      </c>
      <c r="N769" s="908">
        <v>0</v>
      </c>
      <c r="O769" s="1260">
        <v>5</v>
      </c>
      <c r="P769" s="1260">
        <v>5</v>
      </c>
      <c r="Q769" s="1261">
        <v>251.82797596565604</v>
      </c>
    </row>
    <row r="770" spans="1:17" ht="12.75" x14ac:dyDescent="0.2">
      <c r="A770" s="876" t="s">
        <v>797</v>
      </c>
      <c r="B770" s="906" t="s">
        <v>608</v>
      </c>
      <c r="C770" s="906">
        <v>815.53478197767276</v>
      </c>
      <c r="D770" s="906">
        <v>815.53478197767276</v>
      </c>
      <c r="E770" s="906">
        <v>5883.6853576582462</v>
      </c>
      <c r="F770" s="907">
        <v>0</v>
      </c>
      <c r="G770" s="908">
        <v>0</v>
      </c>
      <c r="H770" s="908" t="s">
        <v>608</v>
      </c>
      <c r="I770" s="908">
        <v>1063</v>
      </c>
      <c r="J770" s="908">
        <v>129</v>
      </c>
      <c r="K770" s="908">
        <v>190</v>
      </c>
      <c r="L770" s="908">
        <v>190</v>
      </c>
      <c r="M770" s="908">
        <v>27</v>
      </c>
      <c r="N770" s="908">
        <v>0</v>
      </c>
      <c r="O770" s="1260">
        <v>5</v>
      </c>
      <c r="P770" s="1260">
        <v>60</v>
      </c>
      <c r="Q770" s="1261">
        <v>201.9243030486775</v>
      </c>
    </row>
    <row r="771" spans="1:17" ht="12.75" x14ac:dyDescent="0.2">
      <c r="A771" s="876" t="s">
        <v>1852</v>
      </c>
      <c r="B771" s="906" t="s">
        <v>608</v>
      </c>
      <c r="C771" s="906">
        <v>2039.7459394615444</v>
      </c>
      <c r="D771" s="906">
        <v>2039.7459394615444</v>
      </c>
      <c r="E771" s="906">
        <v>2094.1839388905901</v>
      </c>
      <c r="F771" s="907">
        <v>0.30000000000000004</v>
      </c>
      <c r="G771" s="908">
        <v>628.25518166717711</v>
      </c>
      <c r="H771" s="908" t="s">
        <v>608</v>
      </c>
      <c r="I771" s="908">
        <v>9</v>
      </c>
      <c r="J771" s="908">
        <v>308</v>
      </c>
      <c r="K771" s="908">
        <v>6895</v>
      </c>
      <c r="L771" s="908">
        <v>6863</v>
      </c>
      <c r="M771" s="908">
        <v>32</v>
      </c>
      <c r="N771" s="908">
        <v>1</v>
      </c>
      <c r="O771" s="1260">
        <v>7</v>
      </c>
      <c r="P771" s="1260">
        <v>13</v>
      </c>
      <c r="Q771" s="1261">
        <v>201.9243030486775</v>
      </c>
    </row>
    <row r="772" spans="1:17" ht="12.75" x14ac:dyDescent="0.2">
      <c r="A772" s="876" t="s">
        <v>1853</v>
      </c>
      <c r="B772" s="906" t="s">
        <v>608</v>
      </c>
      <c r="C772" s="906">
        <v>435.01560330010273</v>
      </c>
      <c r="D772" s="906">
        <v>435.01560330010273</v>
      </c>
      <c r="E772" s="906">
        <v>646.78139045027376</v>
      </c>
      <c r="F772" s="907">
        <v>1</v>
      </c>
      <c r="G772" s="908">
        <v>646.78139045027376</v>
      </c>
      <c r="H772" s="908" t="s">
        <v>608</v>
      </c>
      <c r="I772" s="908">
        <v>2186</v>
      </c>
      <c r="J772" s="908">
        <v>859</v>
      </c>
      <c r="K772" s="908">
        <v>156317</v>
      </c>
      <c r="L772" s="908">
        <v>50675</v>
      </c>
      <c r="M772" s="908">
        <v>105642</v>
      </c>
      <c r="N772" s="908">
        <v>1</v>
      </c>
      <c r="O772" s="1260">
        <v>5</v>
      </c>
      <c r="P772" s="1260">
        <v>5</v>
      </c>
      <c r="Q772" s="1261">
        <v>201.9243030486775</v>
      </c>
    </row>
    <row r="773" spans="1:17" ht="12.75" x14ac:dyDescent="0.2">
      <c r="A773" s="876" t="s">
        <v>1855</v>
      </c>
      <c r="B773" s="906" t="s">
        <v>608</v>
      </c>
      <c r="C773" s="906">
        <v>11735.549263351832</v>
      </c>
      <c r="D773" s="906">
        <v>11735.549263351832</v>
      </c>
      <c r="E773" s="906">
        <v>9242.9781699396262</v>
      </c>
      <c r="F773" s="907">
        <v>0.30000000000000004</v>
      </c>
      <c r="G773" s="908">
        <v>2772.8934509818882</v>
      </c>
      <c r="H773" s="908" t="s">
        <v>608</v>
      </c>
      <c r="I773" s="908">
        <v>0</v>
      </c>
      <c r="J773" s="908">
        <v>87</v>
      </c>
      <c r="K773" s="908">
        <v>2395</v>
      </c>
      <c r="L773" s="908">
        <v>2390</v>
      </c>
      <c r="M773" s="908">
        <v>5</v>
      </c>
      <c r="N773" s="908">
        <v>1</v>
      </c>
      <c r="O773" s="1260">
        <v>94</v>
      </c>
      <c r="P773" s="1260">
        <v>87</v>
      </c>
      <c r="Q773" s="1261">
        <v>201.9243030486775</v>
      </c>
    </row>
    <row r="774" spans="1:17" ht="12.75" x14ac:dyDescent="0.2">
      <c r="A774" s="876" t="s">
        <v>1856</v>
      </c>
      <c r="B774" s="906" t="s">
        <v>608</v>
      </c>
      <c r="C774" s="906">
        <v>6045.5849204612077</v>
      </c>
      <c r="D774" s="906">
        <v>6045.5849204612077</v>
      </c>
      <c r="E774" s="906">
        <v>6033.5552725612433</v>
      </c>
      <c r="F774" s="907">
        <v>0.30000000000000004</v>
      </c>
      <c r="G774" s="908">
        <v>1810.0665817683732</v>
      </c>
      <c r="H774" s="908" t="s">
        <v>608</v>
      </c>
      <c r="I774" s="908">
        <v>0</v>
      </c>
      <c r="J774" s="908">
        <v>228</v>
      </c>
      <c r="K774" s="908">
        <v>2441</v>
      </c>
      <c r="L774" s="908">
        <v>2438</v>
      </c>
      <c r="M774" s="908">
        <v>3</v>
      </c>
      <c r="N774" s="908">
        <v>1</v>
      </c>
      <c r="O774" s="1260">
        <v>36</v>
      </c>
      <c r="P774" s="1260">
        <v>51</v>
      </c>
      <c r="Q774" s="1261">
        <v>201.9243030486775</v>
      </c>
    </row>
    <row r="775" spans="1:17" ht="12.75" x14ac:dyDescent="0.2">
      <c r="A775" s="876" t="s">
        <v>1857</v>
      </c>
      <c r="B775" s="906" t="s">
        <v>608</v>
      </c>
      <c r="C775" s="906">
        <v>3450.601753303562</v>
      </c>
      <c r="D775" s="906">
        <v>3450.601753303562</v>
      </c>
      <c r="E775" s="906">
        <v>4379.2983785560982</v>
      </c>
      <c r="F775" s="907">
        <v>0.30000000000000004</v>
      </c>
      <c r="G775" s="908">
        <v>1313.7895135668296</v>
      </c>
      <c r="H775" s="908" t="s">
        <v>608</v>
      </c>
      <c r="I775" s="908">
        <v>0</v>
      </c>
      <c r="J775" s="908">
        <v>412</v>
      </c>
      <c r="K775" s="908">
        <v>2525</v>
      </c>
      <c r="L775" s="908">
        <v>2517</v>
      </c>
      <c r="M775" s="908">
        <v>8</v>
      </c>
      <c r="N775" s="908">
        <v>1</v>
      </c>
      <c r="O775" s="1260">
        <v>17</v>
      </c>
      <c r="P775" s="1260">
        <v>34</v>
      </c>
      <c r="Q775" s="1261">
        <v>201.9243030486775</v>
      </c>
    </row>
    <row r="776" spans="1:17" ht="12.75" x14ac:dyDescent="0.2">
      <c r="A776" s="876" t="s">
        <v>1858</v>
      </c>
      <c r="B776" s="906" t="s">
        <v>608</v>
      </c>
      <c r="C776" s="906">
        <v>2698.3955902488474</v>
      </c>
      <c r="D776" s="906">
        <v>2698.3955902488474</v>
      </c>
      <c r="E776" s="906">
        <v>3297.1883684963127</v>
      </c>
      <c r="F776" s="907">
        <v>0.30000000000000004</v>
      </c>
      <c r="G776" s="908">
        <v>989.15651054889395</v>
      </c>
      <c r="H776" s="908" t="s">
        <v>608</v>
      </c>
      <c r="I776" s="908">
        <v>2</v>
      </c>
      <c r="J776" s="908">
        <v>1065</v>
      </c>
      <c r="K776" s="908">
        <v>3783</v>
      </c>
      <c r="L776" s="908">
        <v>3759</v>
      </c>
      <c r="M776" s="908">
        <v>24</v>
      </c>
      <c r="N776" s="908">
        <v>1</v>
      </c>
      <c r="O776" s="1260">
        <v>12</v>
      </c>
      <c r="P776" s="1260">
        <v>24</v>
      </c>
      <c r="Q776" s="1261">
        <v>201.9243030486775</v>
      </c>
    </row>
    <row r="777" spans="1:17" ht="12.75" x14ac:dyDescent="0.2">
      <c r="A777" s="876" t="s">
        <v>1859</v>
      </c>
      <c r="B777" s="906" t="s">
        <v>608</v>
      </c>
      <c r="C777" s="906">
        <v>7473.3172799764388</v>
      </c>
      <c r="D777" s="906">
        <v>7473.3172799764388</v>
      </c>
      <c r="E777" s="906">
        <v>6717.2838272225272</v>
      </c>
      <c r="F777" s="907">
        <v>0.30000000000000004</v>
      </c>
      <c r="G777" s="908">
        <v>2015.1851481667584</v>
      </c>
      <c r="H777" s="908" t="s">
        <v>608</v>
      </c>
      <c r="I777" s="908">
        <v>0</v>
      </c>
      <c r="J777" s="908">
        <v>73</v>
      </c>
      <c r="K777" s="908">
        <v>2867</v>
      </c>
      <c r="L777" s="908">
        <v>2865</v>
      </c>
      <c r="M777" s="908">
        <v>2</v>
      </c>
      <c r="N777" s="908">
        <v>1</v>
      </c>
      <c r="O777" s="1260">
        <v>47</v>
      </c>
      <c r="P777" s="1260">
        <v>62</v>
      </c>
      <c r="Q777" s="1261">
        <v>201.9243030486775</v>
      </c>
    </row>
    <row r="778" spans="1:17" ht="12.75" x14ac:dyDescent="0.2">
      <c r="A778" s="876" t="s">
        <v>1860</v>
      </c>
      <c r="B778" s="906" t="s">
        <v>608</v>
      </c>
      <c r="C778" s="906">
        <v>3538.2436930468143</v>
      </c>
      <c r="D778" s="906">
        <v>3538.2436930468143</v>
      </c>
      <c r="E778" s="906">
        <v>4051.9703795243681</v>
      </c>
      <c r="F778" s="907">
        <v>0.30000000000000004</v>
      </c>
      <c r="G778" s="908">
        <v>1215.5911138573106</v>
      </c>
      <c r="H778" s="908" t="s">
        <v>608</v>
      </c>
      <c r="I778" s="908">
        <v>0</v>
      </c>
      <c r="J778" s="908">
        <v>515</v>
      </c>
      <c r="K778" s="908">
        <v>8239</v>
      </c>
      <c r="L778" s="908">
        <v>8221</v>
      </c>
      <c r="M778" s="908">
        <v>18</v>
      </c>
      <c r="N778" s="908">
        <v>1</v>
      </c>
      <c r="O778" s="1260">
        <v>20</v>
      </c>
      <c r="P778" s="1260">
        <v>33</v>
      </c>
      <c r="Q778" s="1261">
        <v>201.9243030486775</v>
      </c>
    </row>
    <row r="779" spans="1:17" ht="12.75" x14ac:dyDescent="0.2">
      <c r="A779" s="876" t="s">
        <v>1861</v>
      </c>
      <c r="B779" s="906" t="s">
        <v>608</v>
      </c>
      <c r="C779" s="906">
        <v>2624.1366492369389</v>
      </c>
      <c r="D779" s="906">
        <v>2624.1366492369389</v>
      </c>
      <c r="E779" s="906">
        <v>2968.4137712911088</v>
      </c>
      <c r="F779" s="907">
        <v>0.30000000000000004</v>
      </c>
      <c r="G779" s="908">
        <v>890.52413138733277</v>
      </c>
      <c r="H779" s="908" t="s">
        <v>608</v>
      </c>
      <c r="I779" s="908">
        <v>1</v>
      </c>
      <c r="J779" s="908">
        <v>1179</v>
      </c>
      <c r="K779" s="908">
        <v>9004</v>
      </c>
      <c r="L779" s="908">
        <v>8969</v>
      </c>
      <c r="M779" s="908">
        <v>35</v>
      </c>
      <c r="N779" s="908">
        <v>1</v>
      </c>
      <c r="O779" s="1260">
        <v>12</v>
      </c>
      <c r="P779" s="1260">
        <v>23</v>
      </c>
      <c r="Q779" s="1261">
        <v>201.9243030486775</v>
      </c>
    </row>
    <row r="780" spans="1:17" ht="12.75" x14ac:dyDescent="0.2">
      <c r="A780" s="876" t="s">
        <v>1862</v>
      </c>
      <c r="B780" s="906" t="s">
        <v>608</v>
      </c>
      <c r="C780" s="906">
        <v>2278.7562531623385</v>
      </c>
      <c r="D780" s="906">
        <v>2278.7562531623385</v>
      </c>
      <c r="E780" s="906">
        <v>2124.6409486819971</v>
      </c>
      <c r="F780" s="907">
        <v>0.30000000000000004</v>
      </c>
      <c r="G780" s="908">
        <v>637.39228460459924</v>
      </c>
      <c r="H780" s="908" t="s">
        <v>608</v>
      </c>
      <c r="I780" s="908">
        <v>4</v>
      </c>
      <c r="J780" s="908">
        <v>4832</v>
      </c>
      <c r="K780" s="908">
        <v>19222</v>
      </c>
      <c r="L780" s="908">
        <v>19105</v>
      </c>
      <c r="M780" s="908">
        <v>117</v>
      </c>
      <c r="N780" s="908">
        <v>1</v>
      </c>
      <c r="O780" s="1260">
        <v>7</v>
      </c>
      <c r="P780" s="1260">
        <v>13</v>
      </c>
      <c r="Q780" s="1261">
        <v>201.9243030486775</v>
      </c>
    </row>
    <row r="781" spans="1:17" ht="12.75" x14ac:dyDescent="0.2">
      <c r="A781" s="876" t="s">
        <v>1863</v>
      </c>
      <c r="B781" s="906" t="s">
        <v>608</v>
      </c>
      <c r="C781" s="906">
        <v>4317.6848963001048</v>
      </c>
      <c r="D781" s="906">
        <v>4317.6848963001048</v>
      </c>
      <c r="E781" s="906">
        <v>4317.6848963001048</v>
      </c>
      <c r="F781" s="907">
        <v>0.30000000000000004</v>
      </c>
      <c r="G781" s="908">
        <v>1295.3054688900315</v>
      </c>
      <c r="H781" s="908" t="s">
        <v>608</v>
      </c>
      <c r="I781" s="908">
        <v>1</v>
      </c>
      <c r="J781" s="908">
        <v>11</v>
      </c>
      <c r="K781" s="908">
        <v>946</v>
      </c>
      <c r="L781" s="908">
        <v>864</v>
      </c>
      <c r="M781" s="908">
        <v>82</v>
      </c>
      <c r="N781" s="908">
        <v>1</v>
      </c>
      <c r="O781" s="1260">
        <v>42</v>
      </c>
      <c r="P781" s="1260">
        <v>42</v>
      </c>
      <c r="Q781" s="1261">
        <v>201.9243030486775</v>
      </c>
    </row>
    <row r="782" spans="1:17" ht="12.75" x14ac:dyDescent="0.2">
      <c r="A782" s="876" t="s">
        <v>1864</v>
      </c>
      <c r="B782" s="906" t="s">
        <v>608</v>
      </c>
      <c r="C782" s="906">
        <v>1794.4785352708971</v>
      </c>
      <c r="D782" s="906">
        <v>1794.4785352708971</v>
      </c>
      <c r="E782" s="906">
        <v>2828.1328580727341</v>
      </c>
      <c r="F782" s="907">
        <v>0.30000000000000004</v>
      </c>
      <c r="G782" s="908">
        <v>848.43985742182031</v>
      </c>
      <c r="H782" s="908" t="s">
        <v>608</v>
      </c>
      <c r="I782" s="908">
        <v>89</v>
      </c>
      <c r="J782" s="908">
        <v>220</v>
      </c>
      <c r="K782" s="908">
        <v>9481</v>
      </c>
      <c r="L782" s="908">
        <v>7430</v>
      </c>
      <c r="M782" s="908">
        <v>2051</v>
      </c>
      <c r="N782" s="908">
        <v>1</v>
      </c>
      <c r="O782" s="1260">
        <v>16</v>
      </c>
      <c r="P782" s="1260">
        <v>25</v>
      </c>
      <c r="Q782" s="1261">
        <v>201.9243030486775</v>
      </c>
    </row>
    <row r="783" spans="1:17" ht="12.75" x14ac:dyDescent="0.2">
      <c r="A783" s="876" t="s">
        <v>1865</v>
      </c>
      <c r="B783" s="906" t="s">
        <v>608</v>
      </c>
      <c r="C783" s="906">
        <v>750.83207605979692</v>
      </c>
      <c r="D783" s="906">
        <v>750.83207605979692</v>
      </c>
      <c r="E783" s="906">
        <v>1980.3217052484204</v>
      </c>
      <c r="F783" s="907">
        <v>0.30000000000000004</v>
      </c>
      <c r="G783" s="908">
        <v>594.09651157452618</v>
      </c>
      <c r="H783" s="908" t="s">
        <v>608</v>
      </c>
      <c r="I783" s="908">
        <v>774</v>
      </c>
      <c r="J783" s="908">
        <v>639</v>
      </c>
      <c r="K783" s="908">
        <v>29999</v>
      </c>
      <c r="L783" s="908">
        <v>18941</v>
      </c>
      <c r="M783" s="908">
        <v>11058</v>
      </c>
      <c r="N783" s="908">
        <v>1</v>
      </c>
      <c r="O783" s="1260">
        <v>5</v>
      </c>
      <c r="P783" s="1260">
        <v>14</v>
      </c>
      <c r="Q783" s="1261">
        <v>201.9243030486775</v>
      </c>
    </row>
    <row r="784" spans="1:17" ht="12.75" x14ac:dyDescent="0.2">
      <c r="A784" s="876" t="s">
        <v>1866</v>
      </c>
      <c r="B784" s="906" t="s">
        <v>608</v>
      </c>
      <c r="C784" s="906">
        <v>417.05567017303719</v>
      </c>
      <c r="D784" s="906">
        <v>417.05567017303719</v>
      </c>
      <c r="E784" s="906">
        <v>1009.3849419375154</v>
      </c>
      <c r="F784" s="907">
        <v>0.65</v>
      </c>
      <c r="G784" s="908">
        <v>656.10021225938499</v>
      </c>
      <c r="H784" s="908" t="s">
        <v>608</v>
      </c>
      <c r="I784" s="908">
        <v>7702</v>
      </c>
      <c r="J784" s="908">
        <v>2098</v>
      </c>
      <c r="K784" s="908">
        <v>122485</v>
      </c>
      <c r="L784" s="908">
        <v>48251</v>
      </c>
      <c r="M784" s="908">
        <v>74234</v>
      </c>
      <c r="N784" s="908">
        <v>1</v>
      </c>
      <c r="O784" s="1260">
        <v>5</v>
      </c>
      <c r="P784" s="1260">
        <v>8</v>
      </c>
      <c r="Q784" s="1261">
        <v>201.9243030486775</v>
      </c>
    </row>
    <row r="785" spans="1:17" ht="12.75" x14ac:dyDescent="0.2">
      <c r="A785" s="876" t="s">
        <v>1867</v>
      </c>
      <c r="B785" s="906" t="s">
        <v>608</v>
      </c>
      <c r="C785" s="906">
        <v>8930.630935306328</v>
      </c>
      <c r="D785" s="906">
        <v>8930.630935306328</v>
      </c>
      <c r="E785" s="906">
        <v>7949.0860032545143</v>
      </c>
      <c r="F785" s="907">
        <v>0.30000000000000004</v>
      </c>
      <c r="G785" s="908">
        <v>2384.7258009763545</v>
      </c>
      <c r="H785" s="908" t="s">
        <v>608</v>
      </c>
      <c r="I785" s="908">
        <v>0</v>
      </c>
      <c r="J785" s="908">
        <v>65</v>
      </c>
      <c r="K785" s="908">
        <v>706</v>
      </c>
      <c r="L785" s="908">
        <v>705</v>
      </c>
      <c r="M785" s="908">
        <v>1</v>
      </c>
      <c r="N785" s="908">
        <v>1</v>
      </c>
      <c r="O785" s="1260">
        <v>82</v>
      </c>
      <c r="P785" s="1260">
        <v>60</v>
      </c>
      <c r="Q785" s="1261">
        <v>201.9243030486775</v>
      </c>
    </row>
    <row r="786" spans="1:17" ht="12.75" x14ac:dyDescent="0.2">
      <c r="A786" s="876" t="s">
        <v>1868</v>
      </c>
      <c r="B786" s="906" t="s">
        <v>608</v>
      </c>
      <c r="C786" s="906">
        <v>4324.6184519453673</v>
      </c>
      <c r="D786" s="906">
        <v>4324.6184519453673</v>
      </c>
      <c r="E786" s="906">
        <v>5381.582661155554</v>
      </c>
      <c r="F786" s="907">
        <v>0.30000000000000004</v>
      </c>
      <c r="G786" s="908">
        <v>1614.4747983466664</v>
      </c>
      <c r="H786" s="908" t="s">
        <v>608</v>
      </c>
      <c r="I786" s="908">
        <v>3</v>
      </c>
      <c r="J786" s="908">
        <v>212</v>
      </c>
      <c r="K786" s="908">
        <v>789</v>
      </c>
      <c r="L786" s="908">
        <v>789</v>
      </c>
      <c r="M786" s="908">
        <v>0</v>
      </c>
      <c r="N786" s="908">
        <v>1</v>
      </c>
      <c r="O786" s="1260">
        <v>27</v>
      </c>
      <c r="P786" s="1260">
        <v>43</v>
      </c>
      <c r="Q786" s="1261">
        <v>201.9243030486775</v>
      </c>
    </row>
    <row r="787" spans="1:17" ht="12.75" x14ac:dyDescent="0.2">
      <c r="A787" s="876" t="s">
        <v>1869</v>
      </c>
      <c r="B787" s="906" t="s">
        <v>608</v>
      </c>
      <c r="C787" s="906">
        <v>2813.21981143632</v>
      </c>
      <c r="D787" s="906">
        <v>2813.21981143632</v>
      </c>
      <c r="E787" s="906">
        <v>4076.9244164266347</v>
      </c>
      <c r="F787" s="907">
        <v>0.30000000000000004</v>
      </c>
      <c r="G787" s="908">
        <v>1223.0773249279905</v>
      </c>
      <c r="H787" s="908" t="s">
        <v>608</v>
      </c>
      <c r="I787" s="908">
        <v>1</v>
      </c>
      <c r="J787" s="908">
        <v>297</v>
      </c>
      <c r="K787" s="908">
        <v>400</v>
      </c>
      <c r="L787" s="908">
        <v>399</v>
      </c>
      <c r="M787" s="908">
        <v>1</v>
      </c>
      <c r="N787" s="908">
        <v>1</v>
      </c>
      <c r="O787" s="1260">
        <v>12</v>
      </c>
      <c r="P787" s="1260">
        <v>28</v>
      </c>
      <c r="Q787" s="1261">
        <v>201.9243030486775</v>
      </c>
    </row>
    <row r="788" spans="1:17" ht="12.75" x14ac:dyDescent="0.2">
      <c r="A788" s="876" t="s">
        <v>1870</v>
      </c>
      <c r="B788" s="906" t="s">
        <v>608</v>
      </c>
      <c r="C788" s="906">
        <v>5015.4586505370844</v>
      </c>
      <c r="D788" s="906">
        <v>5015.4586505370844</v>
      </c>
      <c r="E788" s="906">
        <v>5231.667763539991</v>
      </c>
      <c r="F788" s="907">
        <v>0.30000000000000004</v>
      </c>
      <c r="G788" s="908">
        <v>1569.5003290619975</v>
      </c>
      <c r="H788" s="908" t="s">
        <v>608</v>
      </c>
      <c r="I788" s="908">
        <v>0</v>
      </c>
      <c r="J788" s="908">
        <v>147</v>
      </c>
      <c r="K788" s="908">
        <v>1958</v>
      </c>
      <c r="L788" s="908">
        <v>1951</v>
      </c>
      <c r="M788" s="908">
        <v>7</v>
      </c>
      <c r="N788" s="908">
        <v>1</v>
      </c>
      <c r="O788" s="1260">
        <v>32</v>
      </c>
      <c r="P788" s="1260">
        <v>40</v>
      </c>
      <c r="Q788" s="1261">
        <v>201.9243030486775</v>
      </c>
    </row>
    <row r="789" spans="1:17" ht="12.75" x14ac:dyDescent="0.2">
      <c r="A789" s="876" t="s">
        <v>1871</v>
      </c>
      <c r="B789" s="906" t="s">
        <v>608</v>
      </c>
      <c r="C789" s="906">
        <v>2888.3501065292276</v>
      </c>
      <c r="D789" s="906">
        <v>2888.3501065292276</v>
      </c>
      <c r="E789" s="906">
        <v>3649.4964909537957</v>
      </c>
      <c r="F789" s="907">
        <v>0.30000000000000004</v>
      </c>
      <c r="G789" s="908">
        <v>1094.8489472861388</v>
      </c>
      <c r="H789" s="908" t="s">
        <v>608</v>
      </c>
      <c r="I789" s="908">
        <v>5</v>
      </c>
      <c r="J789" s="908">
        <v>450</v>
      </c>
      <c r="K789" s="908">
        <v>1951</v>
      </c>
      <c r="L789" s="908">
        <v>1948</v>
      </c>
      <c r="M789" s="908">
        <v>3</v>
      </c>
      <c r="N789" s="908">
        <v>1</v>
      </c>
      <c r="O789" s="1260">
        <v>15</v>
      </c>
      <c r="P789" s="1260">
        <v>27</v>
      </c>
      <c r="Q789" s="1261">
        <v>201.9243030486775</v>
      </c>
    </row>
    <row r="790" spans="1:17" ht="12.75" x14ac:dyDescent="0.2">
      <c r="A790" s="876" t="s">
        <v>1872</v>
      </c>
      <c r="B790" s="906" t="s">
        <v>608</v>
      </c>
      <c r="C790" s="906">
        <v>2106.3646490210849</v>
      </c>
      <c r="D790" s="906">
        <v>2106.3646490210849</v>
      </c>
      <c r="E790" s="906">
        <v>2555.9210773370328</v>
      </c>
      <c r="F790" s="907">
        <v>0.30000000000000004</v>
      </c>
      <c r="G790" s="908">
        <v>766.7763232011099</v>
      </c>
      <c r="H790" s="908" t="s">
        <v>608</v>
      </c>
      <c r="I790" s="908">
        <v>29</v>
      </c>
      <c r="J790" s="908">
        <v>1118</v>
      </c>
      <c r="K790" s="908">
        <v>1884</v>
      </c>
      <c r="L790" s="908">
        <v>1876</v>
      </c>
      <c r="M790" s="908">
        <v>8</v>
      </c>
      <c r="N790" s="908">
        <v>1</v>
      </c>
      <c r="O790" s="1260">
        <v>7</v>
      </c>
      <c r="P790" s="1260">
        <v>16</v>
      </c>
      <c r="Q790" s="1261">
        <v>201.9243030486775</v>
      </c>
    </row>
    <row r="791" spans="1:17" ht="12.75" x14ac:dyDescent="0.2">
      <c r="A791" s="876" t="s">
        <v>1873</v>
      </c>
      <c r="B791" s="906" t="s">
        <v>608</v>
      </c>
      <c r="C791" s="906">
        <v>3556.4744449367781</v>
      </c>
      <c r="D791" s="906">
        <v>3556.4744449367781</v>
      </c>
      <c r="E791" s="906">
        <v>4310.6965221128221</v>
      </c>
      <c r="F791" s="907">
        <v>0.30000000000000004</v>
      </c>
      <c r="G791" s="908">
        <v>1293.2089566338468</v>
      </c>
      <c r="H791" s="908" t="s">
        <v>608</v>
      </c>
      <c r="I791" s="908">
        <v>17</v>
      </c>
      <c r="J791" s="908">
        <v>57</v>
      </c>
      <c r="K791" s="908">
        <v>1325</v>
      </c>
      <c r="L791" s="908">
        <v>1258</v>
      </c>
      <c r="M791" s="908">
        <v>67</v>
      </c>
      <c r="N791" s="908">
        <v>1</v>
      </c>
      <c r="O791" s="1260">
        <v>41</v>
      </c>
      <c r="P791" s="1260">
        <v>40</v>
      </c>
      <c r="Q791" s="1261">
        <v>201.9243030486775</v>
      </c>
    </row>
    <row r="792" spans="1:17" ht="12.75" x14ac:dyDescent="0.2">
      <c r="A792" s="876" t="s">
        <v>1874</v>
      </c>
      <c r="B792" s="906" t="s">
        <v>608</v>
      </c>
      <c r="C792" s="906">
        <v>1920.8110948170383</v>
      </c>
      <c r="D792" s="906">
        <v>1920.8110948170383</v>
      </c>
      <c r="E792" s="906">
        <v>3049.2266469968163</v>
      </c>
      <c r="F792" s="907">
        <v>0.30000000000000004</v>
      </c>
      <c r="G792" s="908">
        <v>914.76799409904504</v>
      </c>
      <c r="H792" s="908" t="s">
        <v>608</v>
      </c>
      <c r="I792" s="908">
        <v>163</v>
      </c>
      <c r="J792" s="908">
        <v>468</v>
      </c>
      <c r="K792" s="908">
        <v>3891</v>
      </c>
      <c r="L792" s="908">
        <v>3382</v>
      </c>
      <c r="M792" s="908">
        <v>509</v>
      </c>
      <c r="N792" s="908">
        <v>1</v>
      </c>
      <c r="O792" s="1260">
        <v>15</v>
      </c>
      <c r="P792" s="1260">
        <v>28</v>
      </c>
      <c r="Q792" s="1261">
        <v>201.9243030486775</v>
      </c>
    </row>
    <row r="793" spans="1:17" ht="12.75" x14ac:dyDescent="0.2">
      <c r="A793" s="876" t="s">
        <v>1875</v>
      </c>
      <c r="B793" s="906" t="s">
        <v>608</v>
      </c>
      <c r="C793" s="906">
        <v>845.72542191819127</v>
      </c>
      <c r="D793" s="906">
        <v>845.72542191819127</v>
      </c>
      <c r="E793" s="906">
        <v>2333.9764383135521</v>
      </c>
      <c r="F793" s="907">
        <v>0.30000000000000004</v>
      </c>
      <c r="G793" s="908">
        <v>700.19293149406576</v>
      </c>
      <c r="H793" s="908" t="s">
        <v>608</v>
      </c>
      <c r="I793" s="908">
        <v>1215</v>
      </c>
      <c r="J793" s="908">
        <v>942</v>
      </c>
      <c r="K793" s="908">
        <v>3113</v>
      </c>
      <c r="L793" s="908">
        <v>2372</v>
      </c>
      <c r="M793" s="908">
        <v>741</v>
      </c>
      <c r="N793" s="908">
        <v>1</v>
      </c>
      <c r="O793" s="1260">
        <v>5</v>
      </c>
      <c r="P793" s="1260">
        <v>20</v>
      </c>
      <c r="Q793" s="1261">
        <v>201.9243030486775</v>
      </c>
    </row>
    <row r="794" spans="1:17" ht="12.75" x14ac:dyDescent="0.2">
      <c r="A794" s="876" t="s">
        <v>1876</v>
      </c>
      <c r="B794" s="906" t="s">
        <v>608</v>
      </c>
      <c r="C794" s="906">
        <v>645.0121698016909</v>
      </c>
      <c r="D794" s="906">
        <v>645.0121698016909</v>
      </c>
      <c r="E794" s="906">
        <v>1937.6343164240002</v>
      </c>
      <c r="F794" s="907">
        <v>0.30000000000000004</v>
      </c>
      <c r="G794" s="908">
        <v>581.29029492720019</v>
      </c>
      <c r="H794" s="908" t="s">
        <v>608</v>
      </c>
      <c r="I794" s="908">
        <v>6965</v>
      </c>
      <c r="J794" s="908">
        <v>3730</v>
      </c>
      <c r="K794" s="908">
        <v>4070</v>
      </c>
      <c r="L794" s="908">
        <v>2344</v>
      </c>
      <c r="M794" s="908">
        <v>1726</v>
      </c>
      <c r="N794" s="908">
        <v>1</v>
      </c>
      <c r="O794" s="1260">
        <v>5</v>
      </c>
      <c r="P794" s="1260">
        <v>11</v>
      </c>
      <c r="Q794" s="1261">
        <v>201.9243030486775</v>
      </c>
    </row>
    <row r="795" spans="1:17" ht="12.75" x14ac:dyDescent="0.2">
      <c r="A795" s="876" t="s">
        <v>1877</v>
      </c>
      <c r="B795" s="906" t="s">
        <v>608</v>
      </c>
      <c r="C795" s="906">
        <v>2903.6041399012006</v>
      </c>
      <c r="D795" s="906">
        <v>2903.6041399012006</v>
      </c>
      <c r="E795" s="906">
        <v>2371.4125187930767</v>
      </c>
      <c r="F795" s="907">
        <v>0</v>
      </c>
      <c r="G795" s="908">
        <v>0</v>
      </c>
      <c r="H795" s="908" t="s">
        <v>608</v>
      </c>
      <c r="I795" s="908">
        <v>0</v>
      </c>
      <c r="J795" s="908">
        <v>0</v>
      </c>
      <c r="K795" s="908">
        <v>0</v>
      </c>
      <c r="L795" s="908">
        <v>0</v>
      </c>
      <c r="M795" s="908">
        <v>0</v>
      </c>
      <c r="N795" s="908">
        <v>0</v>
      </c>
      <c r="O795" s="1260">
        <v>6</v>
      </c>
      <c r="P795" s="1260">
        <v>51</v>
      </c>
      <c r="Q795" s="1261">
        <v>201.9243030486775</v>
      </c>
    </row>
    <row r="796" spans="1:17" ht="12.75" x14ac:dyDescent="0.2">
      <c r="A796" s="876" t="s">
        <v>1878</v>
      </c>
      <c r="B796" s="906" t="s">
        <v>608</v>
      </c>
      <c r="C796" s="906">
        <v>13646.788946359997</v>
      </c>
      <c r="D796" s="906">
        <v>13646.788946359997</v>
      </c>
      <c r="E796" s="906">
        <v>11201.739145760026</v>
      </c>
      <c r="F796" s="907">
        <v>0</v>
      </c>
      <c r="G796" s="908">
        <v>0</v>
      </c>
      <c r="H796" s="908" t="s">
        <v>608</v>
      </c>
      <c r="I796" s="908">
        <v>0</v>
      </c>
      <c r="J796" s="908">
        <v>446</v>
      </c>
      <c r="K796" s="908">
        <v>288</v>
      </c>
      <c r="L796" s="908">
        <v>288</v>
      </c>
      <c r="M796" s="908">
        <v>2</v>
      </c>
      <c r="N796" s="908">
        <v>0</v>
      </c>
      <c r="O796" s="1260">
        <v>56</v>
      </c>
      <c r="P796" s="1260">
        <v>71</v>
      </c>
      <c r="Q796" s="1261">
        <v>208.71036717891857</v>
      </c>
    </row>
    <row r="797" spans="1:17" s="909" customFormat="1" ht="12.75" x14ac:dyDescent="0.2">
      <c r="A797" s="876" t="s">
        <v>1879</v>
      </c>
      <c r="B797" s="906" t="s">
        <v>608</v>
      </c>
      <c r="C797" s="906">
        <v>9251.8015859750267</v>
      </c>
      <c r="D797" s="906">
        <v>9251.8015859750267</v>
      </c>
      <c r="E797" s="906">
        <v>9116.2295097752158</v>
      </c>
      <c r="F797" s="907">
        <v>0</v>
      </c>
      <c r="G797" s="908">
        <v>0</v>
      </c>
      <c r="H797" s="908" t="s">
        <v>608</v>
      </c>
      <c r="I797" s="908">
        <v>2</v>
      </c>
      <c r="J797" s="908">
        <v>447</v>
      </c>
      <c r="K797" s="908">
        <v>123</v>
      </c>
      <c r="L797" s="908">
        <v>123</v>
      </c>
      <c r="M797" s="908">
        <v>7</v>
      </c>
      <c r="N797" s="908">
        <v>0</v>
      </c>
      <c r="O797" s="1260">
        <v>28</v>
      </c>
      <c r="P797" s="1260">
        <v>49</v>
      </c>
      <c r="Q797" s="1261">
        <v>208.71036717891857</v>
      </c>
    </row>
    <row r="798" spans="1:17" ht="12.75" x14ac:dyDescent="0.2">
      <c r="A798" s="876" t="s">
        <v>1880</v>
      </c>
      <c r="B798" s="906" t="s">
        <v>608</v>
      </c>
      <c r="C798" s="906">
        <v>7560.9741526022981</v>
      </c>
      <c r="D798" s="906">
        <v>7560.9741526022981</v>
      </c>
      <c r="E798" s="906">
        <v>6766.2700217065194</v>
      </c>
      <c r="F798" s="907">
        <v>0</v>
      </c>
      <c r="G798" s="908">
        <v>0</v>
      </c>
      <c r="H798" s="908" t="s">
        <v>608</v>
      </c>
      <c r="I798" s="908">
        <v>21</v>
      </c>
      <c r="J798" s="908">
        <v>693</v>
      </c>
      <c r="K798" s="908">
        <v>115</v>
      </c>
      <c r="L798" s="908">
        <v>115</v>
      </c>
      <c r="M798" s="908">
        <v>5</v>
      </c>
      <c r="N798" s="908">
        <v>0</v>
      </c>
      <c r="O798" s="1260">
        <v>21</v>
      </c>
      <c r="P798" s="1260">
        <v>36</v>
      </c>
      <c r="Q798" s="1261">
        <v>208.71036717891857</v>
      </c>
    </row>
    <row r="799" spans="1:17" ht="12.75" x14ac:dyDescent="0.2">
      <c r="A799" s="876" t="s">
        <v>1881</v>
      </c>
      <c r="B799" s="906" t="s">
        <v>608</v>
      </c>
      <c r="C799" s="906">
        <v>9507.1898838459165</v>
      </c>
      <c r="D799" s="906">
        <v>9507.1898838459165</v>
      </c>
      <c r="E799" s="906">
        <v>15546.265623886404</v>
      </c>
      <c r="F799" s="907">
        <v>0</v>
      </c>
      <c r="G799" s="908">
        <v>0</v>
      </c>
      <c r="H799" s="908" t="s">
        <v>608</v>
      </c>
      <c r="I799" s="908">
        <v>0</v>
      </c>
      <c r="J799" s="908">
        <v>312</v>
      </c>
      <c r="K799" s="908">
        <v>35</v>
      </c>
      <c r="L799" s="908">
        <v>35</v>
      </c>
      <c r="M799" s="908">
        <v>1</v>
      </c>
      <c r="N799" s="908">
        <v>0</v>
      </c>
      <c r="O799" s="1260">
        <v>33</v>
      </c>
      <c r="P799" s="1260">
        <v>86</v>
      </c>
      <c r="Q799" s="1261">
        <v>208.71036717891857</v>
      </c>
    </row>
    <row r="800" spans="1:17" ht="12.75" x14ac:dyDescent="0.2">
      <c r="A800" s="876" t="s">
        <v>1882</v>
      </c>
      <c r="B800" s="906" t="s">
        <v>608</v>
      </c>
      <c r="C800" s="906">
        <v>6783.1445989146368</v>
      </c>
      <c r="D800" s="906">
        <v>6783.1445989146368</v>
      </c>
      <c r="E800" s="906">
        <v>7529.4336095687722</v>
      </c>
      <c r="F800" s="907">
        <v>0</v>
      </c>
      <c r="G800" s="908">
        <v>0</v>
      </c>
      <c r="H800" s="908" t="s">
        <v>608</v>
      </c>
      <c r="I800" s="908">
        <v>7</v>
      </c>
      <c r="J800" s="908">
        <v>833</v>
      </c>
      <c r="K800" s="908">
        <v>37</v>
      </c>
      <c r="L800" s="908">
        <v>37</v>
      </c>
      <c r="M800" s="908">
        <v>0</v>
      </c>
      <c r="N800" s="908">
        <v>0</v>
      </c>
      <c r="O800" s="1260">
        <v>15</v>
      </c>
      <c r="P800" s="1260">
        <v>36</v>
      </c>
      <c r="Q800" s="1261">
        <v>208.71036717891857</v>
      </c>
    </row>
    <row r="801" spans="1:17" ht="12.75" x14ac:dyDescent="0.2">
      <c r="A801" s="876" t="s">
        <v>1883</v>
      </c>
      <c r="B801" s="906" t="s">
        <v>608</v>
      </c>
      <c r="C801" s="906">
        <v>8095.715489889948</v>
      </c>
      <c r="D801" s="906">
        <v>8095.715489889948</v>
      </c>
      <c r="E801" s="906">
        <v>10493.882174406877</v>
      </c>
      <c r="F801" s="907">
        <v>0</v>
      </c>
      <c r="G801" s="908">
        <v>0</v>
      </c>
      <c r="H801" s="908" t="s">
        <v>608</v>
      </c>
      <c r="I801" s="908">
        <v>6</v>
      </c>
      <c r="J801" s="908">
        <v>481</v>
      </c>
      <c r="K801" s="908">
        <v>185</v>
      </c>
      <c r="L801" s="908">
        <v>185</v>
      </c>
      <c r="M801" s="908">
        <v>1</v>
      </c>
      <c r="N801" s="908">
        <v>0</v>
      </c>
      <c r="O801" s="1260">
        <v>30</v>
      </c>
      <c r="P801" s="1260">
        <v>54</v>
      </c>
      <c r="Q801" s="1261">
        <v>208.71036717891857</v>
      </c>
    </row>
    <row r="802" spans="1:17" ht="12.75" x14ac:dyDescent="0.2">
      <c r="A802" s="876" t="s">
        <v>1884</v>
      </c>
      <c r="B802" s="906" t="s">
        <v>608</v>
      </c>
      <c r="C802" s="906">
        <v>5717.993376267641</v>
      </c>
      <c r="D802" s="906">
        <v>5717.993376267641</v>
      </c>
      <c r="E802" s="906">
        <v>5711.327359499448</v>
      </c>
      <c r="F802" s="907">
        <v>0</v>
      </c>
      <c r="G802" s="908">
        <v>0</v>
      </c>
      <c r="H802" s="908" t="s">
        <v>608</v>
      </c>
      <c r="I802" s="908">
        <v>56</v>
      </c>
      <c r="J802" s="908">
        <v>1380</v>
      </c>
      <c r="K802" s="908">
        <v>189</v>
      </c>
      <c r="L802" s="908">
        <v>189</v>
      </c>
      <c r="M802" s="908">
        <v>11</v>
      </c>
      <c r="N802" s="908">
        <v>0</v>
      </c>
      <c r="O802" s="1260">
        <v>14</v>
      </c>
      <c r="P802" s="1260">
        <v>23</v>
      </c>
      <c r="Q802" s="1261">
        <v>208.71036717891857</v>
      </c>
    </row>
    <row r="803" spans="1:17" ht="12.75" x14ac:dyDescent="0.2">
      <c r="A803" s="876" t="s">
        <v>1885</v>
      </c>
      <c r="B803" s="906" t="s">
        <v>608</v>
      </c>
      <c r="C803" s="906">
        <v>5963.1677808093264</v>
      </c>
      <c r="D803" s="906">
        <v>5963.1677808093264</v>
      </c>
      <c r="E803" s="906">
        <v>7804.7578097400219</v>
      </c>
      <c r="F803" s="907">
        <v>0</v>
      </c>
      <c r="G803" s="908">
        <v>0</v>
      </c>
      <c r="H803" s="908" t="s">
        <v>608</v>
      </c>
      <c r="I803" s="908">
        <v>37</v>
      </c>
      <c r="J803" s="908">
        <v>233</v>
      </c>
      <c r="K803" s="908">
        <v>223</v>
      </c>
      <c r="L803" s="908">
        <v>223</v>
      </c>
      <c r="M803" s="908">
        <v>3</v>
      </c>
      <c r="N803" s="908">
        <v>0</v>
      </c>
      <c r="O803" s="1260">
        <v>27</v>
      </c>
      <c r="P803" s="1260">
        <v>54</v>
      </c>
      <c r="Q803" s="1261">
        <v>208.71036717891857</v>
      </c>
    </row>
    <row r="804" spans="1:17" ht="12.75" x14ac:dyDescent="0.2">
      <c r="A804" s="876" t="s">
        <v>1886</v>
      </c>
      <c r="B804" s="906" t="s">
        <v>608</v>
      </c>
      <c r="C804" s="906">
        <v>3463.7294304392626</v>
      </c>
      <c r="D804" s="906">
        <v>3463.7294304392626</v>
      </c>
      <c r="E804" s="906">
        <v>4342.276979954695</v>
      </c>
      <c r="F804" s="907">
        <v>0</v>
      </c>
      <c r="G804" s="908">
        <v>0</v>
      </c>
      <c r="H804" s="908" t="s">
        <v>608</v>
      </c>
      <c r="I804" s="908">
        <v>144</v>
      </c>
      <c r="J804" s="908">
        <v>360</v>
      </c>
      <c r="K804" s="908">
        <v>122</v>
      </c>
      <c r="L804" s="908">
        <v>122</v>
      </c>
      <c r="M804" s="908">
        <v>3</v>
      </c>
      <c r="N804" s="908">
        <v>0</v>
      </c>
      <c r="O804" s="1260">
        <v>15</v>
      </c>
      <c r="P804" s="1260">
        <v>20</v>
      </c>
      <c r="Q804" s="1261">
        <v>208.71036717891857</v>
      </c>
    </row>
    <row r="805" spans="1:17" ht="12.75" x14ac:dyDescent="0.2">
      <c r="A805" s="876" t="s">
        <v>1887</v>
      </c>
      <c r="B805" s="906" t="s">
        <v>608</v>
      </c>
      <c r="C805" s="906">
        <v>5503.8160472936925</v>
      </c>
      <c r="D805" s="906">
        <v>5503.8160472936925</v>
      </c>
      <c r="E805" s="906">
        <v>6835.4607835229599</v>
      </c>
      <c r="F805" s="907">
        <v>0</v>
      </c>
      <c r="G805" s="908">
        <v>0</v>
      </c>
      <c r="H805" s="908" t="s">
        <v>608</v>
      </c>
      <c r="I805" s="908">
        <v>25</v>
      </c>
      <c r="J805" s="908">
        <v>375</v>
      </c>
      <c r="K805" s="908">
        <v>443</v>
      </c>
      <c r="L805" s="908">
        <v>443</v>
      </c>
      <c r="M805" s="908">
        <v>8</v>
      </c>
      <c r="N805" s="908">
        <v>0</v>
      </c>
      <c r="O805" s="1260">
        <v>23</v>
      </c>
      <c r="P805" s="1260">
        <v>43</v>
      </c>
      <c r="Q805" s="1261">
        <v>208.71036717891857</v>
      </c>
    </row>
    <row r="806" spans="1:17" ht="12.75" x14ac:dyDescent="0.2">
      <c r="A806" s="876" t="s">
        <v>1888</v>
      </c>
      <c r="B806" s="906" t="s">
        <v>608</v>
      </c>
      <c r="C806" s="906">
        <v>3435.5011102780386</v>
      </c>
      <c r="D806" s="906">
        <v>3435.5011102780386</v>
      </c>
      <c r="E806" s="906">
        <v>4618.3668891877278</v>
      </c>
      <c r="F806" s="907">
        <v>0</v>
      </c>
      <c r="G806" s="908">
        <v>0</v>
      </c>
      <c r="H806" s="908" t="s">
        <v>608</v>
      </c>
      <c r="I806" s="908">
        <v>133</v>
      </c>
      <c r="J806" s="908">
        <v>798</v>
      </c>
      <c r="K806" s="908">
        <v>412</v>
      </c>
      <c r="L806" s="908">
        <v>412</v>
      </c>
      <c r="M806" s="908">
        <v>11</v>
      </c>
      <c r="N806" s="908">
        <v>0</v>
      </c>
      <c r="O806" s="1260">
        <v>14</v>
      </c>
      <c r="P806" s="1260">
        <v>20</v>
      </c>
      <c r="Q806" s="1261">
        <v>208.71036717891857</v>
      </c>
    </row>
    <row r="807" spans="1:17" ht="12.75" x14ac:dyDescent="0.2">
      <c r="A807" s="876" t="s">
        <v>1889</v>
      </c>
      <c r="B807" s="906" t="s">
        <v>608</v>
      </c>
      <c r="C807" s="906">
        <v>2883.7649719045648</v>
      </c>
      <c r="D807" s="906">
        <v>2883.7649719045648</v>
      </c>
      <c r="E807" s="906">
        <v>3893.7504614174923</v>
      </c>
      <c r="F807" s="907">
        <v>0</v>
      </c>
      <c r="G807" s="908">
        <v>0</v>
      </c>
      <c r="H807" s="908" t="s">
        <v>608</v>
      </c>
      <c r="I807" s="908">
        <v>305</v>
      </c>
      <c r="J807" s="908">
        <v>1069</v>
      </c>
      <c r="K807" s="908">
        <v>347</v>
      </c>
      <c r="L807" s="908">
        <v>347</v>
      </c>
      <c r="M807" s="908">
        <v>14</v>
      </c>
      <c r="N807" s="908">
        <v>0</v>
      </c>
      <c r="O807" s="1260">
        <v>10</v>
      </c>
      <c r="P807" s="1260">
        <v>17</v>
      </c>
      <c r="Q807" s="1261">
        <v>208.71036717891857</v>
      </c>
    </row>
    <row r="808" spans="1:17" ht="12.75" x14ac:dyDescent="0.2">
      <c r="A808" s="876" t="s">
        <v>1021</v>
      </c>
      <c r="B808" s="906" t="s">
        <v>608</v>
      </c>
      <c r="C808" s="906">
        <v>2395.0240517402667</v>
      </c>
      <c r="D808" s="906">
        <v>2395.0240517402667</v>
      </c>
      <c r="E808" s="906">
        <v>3532.1729233710666</v>
      </c>
      <c r="F808" s="907">
        <v>0</v>
      </c>
      <c r="G808" s="908">
        <v>0</v>
      </c>
      <c r="H808" s="908" t="s">
        <v>608</v>
      </c>
      <c r="I808" s="908">
        <v>213</v>
      </c>
      <c r="J808" s="908">
        <v>300</v>
      </c>
      <c r="K808" s="908">
        <v>119</v>
      </c>
      <c r="L808" s="908">
        <v>119</v>
      </c>
      <c r="M808" s="908">
        <v>0</v>
      </c>
      <c r="N808" s="908">
        <v>0</v>
      </c>
      <c r="O808" s="1260">
        <v>5</v>
      </c>
      <c r="P808" s="1260">
        <v>11</v>
      </c>
      <c r="Q808" s="1261">
        <v>273.73909227644072</v>
      </c>
    </row>
    <row r="809" spans="1:17" ht="12.75" x14ac:dyDescent="0.2">
      <c r="A809" s="876" t="s">
        <v>1890</v>
      </c>
      <c r="B809" s="906" t="s">
        <v>608</v>
      </c>
      <c r="C809" s="906">
        <v>3161.8657193776562</v>
      </c>
      <c r="D809" s="906">
        <v>3161.8657193776562</v>
      </c>
      <c r="E809" s="906">
        <v>5689.3177783285091</v>
      </c>
      <c r="F809" s="907">
        <v>0</v>
      </c>
      <c r="G809" s="908">
        <v>0</v>
      </c>
      <c r="H809" s="908" t="s">
        <v>608</v>
      </c>
      <c r="I809" s="908">
        <v>96</v>
      </c>
      <c r="J809" s="908">
        <v>777</v>
      </c>
      <c r="K809" s="908">
        <v>620</v>
      </c>
      <c r="L809" s="908">
        <v>620</v>
      </c>
      <c r="M809" s="908">
        <v>6</v>
      </c>
      <c r="N809" s="908">
        <v>0</v>
      </c>
      <c r="O809" s="1260">
        <v>11</v>
      </c>
      <c r="P809" s="1260">
        <v>27</v>
      </c>
      <c r="Q809" s="1261">
        <v>208.71036717891857</v>
      </c>
    </row>
    <row r="810" spans="1:17" ht="12.75" x14ac:dyDescent="0.2">
      <c r="A810" s="876" t="s">
        <v>1891</v>
      </c>
      <c r="B810" s="906" t="s">
        <v>608</v>
      </c>
      <c r="C810" s="906">
        <v>2099.2071819554658</v>
      </c>
      <c r="D810" s="906">
        <v>2099.2071819554658</v>
      </c>
      <c r="E810" s="906">
        <v>3841.4500711752776</v>
      </c>
      <c r="F810" s="907">
        <v>0</v>
      </c>
      <c r="G810" s="908">
        <v>0</v>
      </c>
      <c r="H810" s="908" t="s">
        <v>608</v>
      </c>
      <c r="I810" s="908">
        <v>3465</v>
      </c>
      <c r="J810" s="908">
        <v>7310</v>
      </c>
      <c r="K810" s="908">
        <v>2792</v>
      </c>
      <c r="L810" s="908">
        <v>2792</v>
      </c>
      <c r="M810" s="908">
        <v>101</v>
      </c>
      <c r="N810" s="908">
        <v>0</v>
      </c>
      <c r="O810" s="1260">
        <v>5</v>
      </c>
      <c r="P810" s="1260">
        <v>14</v>
      </c>
      <c r="Q810" s="1261">
        <v>208.71036717891857</v>
      </c>
    </row>
    <row r="811" spans="1:17" s="909" customFormat="1" ht="12.75" x14ac:dyDescent="0.2">
      <c r="A811" s="876" t="s">
        <v>1892</v>
      </c>
      <c r="B811" s="906" t="s">
        <v>608</v>
      </c>
      <c r="C811" s="906">
        <v>1783.3480382930861</v>
      </c>
      <c r="D811" s="906">
        <v>1783.3480382930861</v>
      </c>
      <c r="E811" s="906">
        <v>3070.5967328910747</v>
      </c>
      <c r="F811" s="907">
        <v>0</v>
      </c>
      <c r="G811" s="908">
        <v>0</v>
      </c>
      <c r="H811" s="908" t="s">
        <v>608</v>
      </c>
      <c r="I811" s="908">
        <v>21252</v>
      </c>
      <c r="J811" s="908">
        <v>18572</v>
      </c>
      <c r="K811" s="908">
        <v>3746</v>
      </c>
      <c r="L811" s="908">
        <v>3746</v>
      </c>
      <c r="M811" s="908">
        <v>334</v>
      </c>
      <c r="N811" s="908">
        <v>0</v>
      </c>
      <c r="O811" s="1260">
        <v>5</v>
      </c>
      <c r="P811" s="1260">
        <v>12</v>
      </c>
      <c r="Q811" s="1261">
        <v>208.71036717891857</v>
      </c>
    </row>
    <row r="812" spans="1:17" ht="12.75" x14ac:dyDescent="0.2">
      <c r="A812" s="876" t="s">
        <v>1894</v>
      </c>
      <c r="B812" s="906" t="s">
        <v>608</v>
      </c>
      <c r="C812" s="906">
        <v>5654.1369269411807</v>
      </c>
      <c r="D812" s="906">
        <v>5654.1369269411807</v>
      </c>
      <c r="E812" s="906">
        <v>7040.5350343928203</v>
      </c>
      <c r="F812" s="907">
        <v>0</v>
      </c>
      <c r="G812" s="908">
        <v>0</v>
      </c>
      <c r="H812" s="908" t="s">
        <v>608</v>
      </c>
      <c r="I812" s="908">
        <v>11</v>
      </c>
      <c r="J812" s="908">
        <v>347</v>
      </c>
      <c r="K812" s="908">
        <v>341</v>
      </c>
      <c r="L812" s="908">
        <v>341</v>
      </c>
      <c r="M812" s="908">
        <v>2</v>
      </c>
      <c r="N812" s="908">
        <v>0</v>
      </c>
      <c r="O812" s="1260">
        <v>24</v>
      </c>
      <c r="P812" s="1260">
        <v>42</v>
      </c>
      <c r="Q812" s="1261">
        <v>208.71036717891857</v>
      </c>
    </row>
    <row r="813" spans="1:17" ht="12.75" x14ac:dyDescent="0.2">
      <c r="A813" s="876" t="s">
        <v>1895</v>
      </c>
      <c r="B813" s="906" t="s">
        <v>608</v>
      </c>
      <c r="C813" s="906">
        <v>3467.7512403612877</v>
      </c>
      <c r="D813" s="906">
        <v>3467.7512403612877</v>
      </c>
      <c r="E813" s="906">
        <v>4775.7724347363974</v>
      </c>
      <c r="F813" s="907">
        <v>0</v>
      </c>
      <c r="G813" s="908">
        <v>0</v>
      </c>
      <c r="H813" s="908" t="s">
        <v>608</v>
      </c>
      <c r="I813" s="908">
        <v>112</v>
      </c>
      <c r="J813" s="908">
        <v>753</v>
      </c>
      <c r="K813" s="908">
        <v>280</v>
      </c>
      <c r="L813" s="908">
        <v>280</v>
      </c>
      <c r="M813" s="908">
        <v>5</v>
      </c>
      <c r="N813" s="908">
        <v>0</v>
      </c>
      <c r="O813" s="1260">
        <v>14</v>
      </c>
      <c r="P813" s="1260">
        <v>19</v>
      </c>
      <c r="Q813" s="1261">
        <v>208.71036717891857</v>
      </c>
    </row>
    <row r="814" spans="1:17" ht="12.75" x14ac:dyDescent="0.2">
      <c r="A814" s="876" t="s">
        <v>1896</v>
      </c>
      <c r="B814" s="906" t="s">
        <v>608</v>
      </c>
      <c r="C814" s="906">
        <v>2636.4127872053414</v>
      </c>
      <c r="D814" s="906">
        <v>2636.4127872053414</v>
      </c>
      <c r="E814" s="906">
        <v>4252.4781075045512</v>
      </c>
      <c r="F814" s="907">
        <v>0</v>
      </c>
      <c r="G814" s="908">
        <v>0</v>
      </c>
      <c r="H814" s="908" t="s">
        <v>608</v>
      </c>
      <c r="I814" s="908">
        <v>476</v>
      </c>
      <c r="J814" s="908">
        <v>1109</v>
      </c>
      <c r="K814" s="908">
        <v>281</v>
      </c>
      <c r="L814" s="908">
        <v>281</v>
      </c>
      <c r="M814" s="908">
        <v>7</v>
      </c>
      <c r="N814" s="908">
        <v>0</v>
      </c>
      <c r="O814" s="1260">
        <v>8</v>
      </c>
      <c r="P814" s="1260">
        <v>17</v>
      </c>
      <c r="Q814" s="1261">
        <v>208.71036717891857</v>
      </c>
    </row>
    <row r="815" spans="1:17" ht="12.75" x14ac:dyDescent="0.2">
      <c r="A815" s="876" t="s">
        <v>1020</v>
      </c>
      <c r="B815" s="906" t="s">
        <v>608</v>
      </c>
      <c r="C815" s="906">
        <v>8399.0389011459974</v>
      </c>
      <c r="D815" s="906">
        <v>8399.0389011459974</v>
      </c>
      <c r="E815" s="906">
        <v>17628.598645460133</v>
      </c>
      <c r="F815" s="907">
        <v>0</v>
      </c>
      <c r="G815" s="908">
        <v>0</v>
      </c>
      <c r="H815" s="908" t="s">
        <v>608</v>
      </c>
      <c r="I815" s="908">
        <v>4</v>
      </c>
      <c r="J815" s="908">
        <v>31</v>
      </c>
      <c r="K815" s="908">
        <v>176</v>
      </c>
      <c r="L815" s="908">
        <v>176</v>
      </c>
      <c r="M815" s="908">
        <v>0</v>
      </c>
      <c r="N815" s="908">
        <v>0</v>
      </c>
      <c r="O815" s="1260">
        <v>94</v>
      </c>
      <c r="P815" s="1260">
        <v>161</v>
      </c>
      <c r="Q815" s="1261">
        <v>208.71036717891857</v>
      </c>
    </row>
    <row r="816" spans="1:17" ht="12.75" x14ac:dyDescent="0.2">
      <c r="A816" s="876" t="s">
        <v>1019</v>
      </c>
      <c r="B816" s="906" t="s">
        <v>608</v>
      </c>
      <c r="C816" s="906">
        <v>2413.4299031071532</v>
      </c>
      <c r="D816" s="906">
        <v>2413.4299031071532</v>
      </c>
      <c r="E816" s="906">
        <v>4688.9259706303164</v>
      </c>
      <c r="F816" s="907">
        <v>0</v>
      </c>
      <c r="G816" s="908">
        <v>0</v>
      </c>
      <c r="H816" s="908" t="s">
        <v>608</v>
      </c>
      <c r="I816" s="908">
        <v>107</v>
      </c>
      <c r="J816" s="908">
        <v>295</v>
      </c>
      <c r="K816" s="908">
        <v>120</v>
      </c>
      <c r="L816" s="908">
        <v>120</v>
      </c>
      <c r="M816" s="908">
        <v>11</v>
      </c>
      <c r="N816" s="908">
        <v>0</v>
      </c>
      <c r="O816" s="1260">
        <v>8</v>
      </c>
      <c r="P816" s="1260">
        <v>37</v>
      </c>
      <c r="Q816" s="1261">
        <v>208.71036717891857</v>
      </c>
    </row>
    <row r="817" spans="1:17" ht="12.75" x14ac:dyDescent="0.2">
      <c r="A817" s="876" t="s">
        <v>1018</v>
      </c>
      <c r="B817" s="906" t="s">
        <v>608</v>
      </c>
      <c r="C817" s="906">
        <v>1690.9289373509721</v>
      </c>
      <c r="D817" s="906">
        <v>1690.9289373509721</v>
      </c>
      <c r="E817" s="906">
        <v>2957.4275094762138</v>
      </c>
      <c r="F817" s="907">
        <v>0</v>
      </c>
      <c r="G817" s="908">
        <v>0</v>
      </c>
      <c r="H817" s="908" t="s">
        <v>608</v>
      </c>
      <c r="I817" s="908">
        <v>270</v>
      </c>
      <c r="J817" s="908">
        <v>241</v>
      </c>
      <c r="K817" s="908">
        <v>52</v>
      </c>
      <c r="L817" s="908">
        <v>52</v>
      </c>
      <c r="M817" s="908">
        <v>5</v>
      </c>
      <c r="N817" s="908">
        <v>0</v>
      </c>
      <c r="O817" s="1260">
        <v>5</v>
      </c>
      <c r="P817" s="1260">
        <v>15</v>
      </c>
      <c r="Q817" s="1261">
        <v>208.71036717891857</v>
      </c>
    </row>
    <row r="818" spans="1:17" ht="12.75" x14ac:dyDescent="0.2">
      <c r="A818" s="876" t="s">
        <v>1897</v>
      </c>
      <c r="B818" s="906" t="s">
        <v>608</v>
      </c>
      <c r="C818" s="906">
        <v>9808.7434621132907</v>
      </c>
      <c r="D818" s="906">
        <v>9808.7434621132907</v>
      </c>
      <c r="E818" s="906">
        <v>9808.7434621132907</v>
      </c>
      <c r="F818" s="907">
        <v>0</v>
      </c>
      <c r="G818" s="908">
        <v>0</v>
      </c>
      <c r="H818" s="908" t="s">
        <v>608</v>
      </c>
      <c r="I818" s="908">
        <v>2</v>
      </c>
      <c r="J818" s="908">
        <v>49</v>
      </c>
      <c r="K818" s="908">
        <v>564</v>
      </c>
      <c r="L818" s="908">
        <v>564</v>
      </c>
      <c r="M818" s="908">
        <v>3</v>
      </c>
      <c r="N818" s="908">
        <v>0</v>
      </c>
      <c r="O818" s="1260">
        <v>75</v>
      </c>
      <c r="P818" s="1260">
        <v>75</v>
      </c>
      <c r="Q818" s="1261">
        <v>208.71036717891857</v>
      </c>
    </row>
    <row r="819" spans="1:17" ht="12.75" x14ac:dyDescent="0.2">
      <c r="A819" s="876" t="s">
        <v>1898</v>
      </c>
      <c r="B819" s="906" t="s">
        <v>608</v>
      </c>
      <c r="C819" s="906">
        <v>4973.4330694268056</v>
      </c>
      <c r="D819" s="906">
        <v>4973.4330694268056</v>
      </c>
      <c r="E819" s="906">
        <v>6739.8676084788503</v>
      </c>
      <c r="F819" s="907">
        <v>0</v>
      </c>
      <c r="G819" s="908">
        <v>0</v>
      </c>
      <c r="H819" s="908" t="s">
        <v>608</v>
      </c>
      <c r="I819" s="908">
        <v>5</v>
      </c>
      <c r="J819" s="908">
        <v>106</v>
      </c>
      <c r="K819" s="908">
        <v>431</v>
      </c>
      <c r="L819" s="908">
        <v>431</v>
      </c>
      <c r="M819" s="908">
        <v>2</v>
      </c>
      <c r="N819" s="908">
        <v>0</v>
      </c>
      <c r="O819" s="1260">
        <v>32</v>
      </c>
      <c r="P819" s="1260">
        <v>48</v>
      </c>
      <c r="Q819" s="1261">
        <v>208.71036717891857</v>
      </c>
    </row>
    <row r="820" spans="1:17" ht="12.75" x14ac:dyDescent="0.2">
      <c r="A820" s="876" t="s">
        <v>1899</v>
      </c>
      <c r="B820" s="906" t="s">
        <v>608</v>
      </c>
      <c r="C820" s="906">
        <v>3205.8802130470167</v>
      </c>
      <c r="D820" s="906">
        <v>3205.8802130470167</v>
      </c>
      <c r="E820" s="906">
        <v>5193.0621943731894</v>
      </c>
      <c r="F820" s="907">
        <v>0</v>
      </c>
      <c r="G820" s="908">
        <v>0</v>
      </c>
      <c r="H820" s="908" t="s">
        <v>608</v>
      </c>
      <c r="I820" s="908">
        <v>19</v>
      </c>
      <c r="J820" s="908">
        <v>253</v>
      </c>
      <c r="K820" s="908">
        <v>391</v>
      </c>
      <c r="L820" s="908">
        <v>391</v>
      </c>
      <c r="M820" s="908">
        <v>7</v>
      </c>
      <c r="N820" s="908">
        <v>0</v>
      </c>
      <c r="O820" s="1260">
        <v>9</v>
      </c>
      <c r="P820" s="1260">
        <v>35</v>
      </c>
      <c r="Q820" s="1261">
        <v>208.71036717891857</v>
      </c>
    </row>
    <row r="821" spans="1:17" ht="12.75" x14ac:dyDescent="0.2">
      <c r="A821" s="876" t="s">
        <v>1900</v>
      </c>
      <c r="B821" s="906" t="s">
        <v>608</v>
      </c>
      <c r="C821" s="906">
        <v>2253.2480357255376</v>
      </c>
      <c r="D821" s="906">
        <v>2253.2480357255376</v>
      </c>
      <c r="E821" s="906">
        <v>3822.0715267022924</v>
      </c>
      <c r="F821" s="907">
        <v>0</v>
      </c>
      <c r="G821" s="908">
        <v>0</v>
      </c>
      <c r="H821" s="908" t="s">
        <v>608</v>
      </c>
      <c r="I821" s="908">
        <v>86</v>
      </c>
      <c r="J821" s="908">
        <v>531</v>
      </c>
      <c r="K821" s="908">
        <v>391</v>
      </c>
      <c r="L821" s="908">
        <v>391</v>
      </c>
      <c r="M821" s="908">
        <v>14</v>
      </c>
      <c r="N821" s="908">
        <v>0</v>
      </c>
      <c r="O821" s="1260">
        <v>5</v>
      </c>
      <c r="P821" s="1260">
        <v>26</v>
      </c>
      <c r="Q821" s="1261">
        <v>208.71036717891857</v>
      </c>
    </row>
    <row r="822" spans="1:17" ht="12.75" x14ac:dyDescent="0.2">
      <c r="A822" s="876" t="s">
        <v>1901</v>
      </c>
      <c r="B822" s="906" t="s">
        <v>608</v>
      </c>
      <c r="C822" s="906">
        <v>4615.6172167625409</v>
      </c>
      <c r="D822" s="906">
        <v>4615.6172167625409</v>
      </c>
      <c r="E822" s="906">
        <v>7553.2920359356922</v>
      </c>
      <c r="F822" s="907">
        <v>0</v>
      </c>
      <c r="G822" s="908">
        <v>0</v>
      </c>
      <c r="H822" s="908" t="s">
        <v>608</v>
      </c>
      <c r="I822" s="908">
        <v>14</v>
      </c>
      <c r="J822" s="908">
        <v>90</v>
      </c>
      <c r="K822" s="908">
        <v>502</v>
      </c>
      <c r="L822" s="908">
        <v>502</v>
      </c>
      <c r="M822" s="908">
        <v>6</v>
      </c>
      <c r="N822" s="908">
        <v>0</v>
      </c>
      <c r="O822" s="1260">
        <v>20</v>
      </c>
      <c r="P822" s="1260">
        <v>59</v>
      </c>
      <c r="Q822" s="1261">
        <v>208.71036717891857</v>
      </c>
    </row>
    <row r="823" spans="1:17" ht="12.75" x14ac:dyDescent="0.2">
      <c r="A823" s="876" t="s">
        <v>1902</v>
      </c>
      <c r="B823" s="906" t="s">
        <v>608</v>
      </c>
      <c r="C823" s="906">
        <v>2207.6856739856753</v>
      </c>
      <c r="D823" s="906">
        <v>2207.6856739856753</v>
      </c>
      <c r="E823" s="906">
        <v>4172.5435444417999</v>
      </c>
      <c r="F823" s="907">
        <v>0</v>
      </c>
      <c r="G823" s="908">
        <v>0</v>
      </c>
      <c r="H823" s="908" t="s">
        <v>608</v>
      </c>
      <c r="I823" s="908">
        <v>70</v>
      </c>
      <c r="J823" s="908">
        <v>161</v>
      </c>
      <c r="K823" s="908">
        <v>138</v>
      </c>
      <c r="L823" s="908">
        <v>138</v>
      </c>
      <c r="M823" s="908">
        <v>4</v>
      </c>
      <c r="N823" s="908">
        <v>0</v>
      </c>
      <c r="O823" s="1260">
        <v>8</v>
      </c>
      <c r="P823" s="1260">
        <v>21</v>
      </c>
      <c r="Q823" s="1261">
        <v>208.71036717891857</v>
      </c>
    </row>
    <row r="824" spans="1:17" ht="12.75" x14ac:dyDescent="0.2">
      <c r="A824" s="876" t="s">
        <v>1903</v>
      </c>
      <c r="B824" s="906" t="s">
        <v>608</v>
      </c>
      <c r="C824" s="906">
        <v>2024.1771690316341</v>
      </c>
      <c r="D824" s="906">
        <v>2024.1771690316341</v>
      </c>
      <c r="E824" s="906">
        <v>3115.0959145751708</v>
      </c>
      <c r="F824" s="907">
        <v>0</v>
      </c>
      <c r="G824" s="908">
        <v>0</v>
      </c>
      <c r="H824" s="908" t="s">
        <v>608</v>
      </c>
      <c r="I824" s="908">
        <v>278</v>
      </c>
      <c r="J824" s="908">
        <v>461</v>
      </c>
      <c r="K824" s="908">
        <v>130</v>
      </c>
      <c r="L824" s="908">
        <v>130</v>
      </c>
      <c r="M824" s="908">
        <v>22</v>
      </c>
      <c r="N824" s="908">
        <v>0</v>
      </c>
      <c r="O824" s="1260">
        <v>5</v>
      </c>
      <c r="P824" s="1260">
        <v>21</v>
      </c>
      <c r="Q824" s="1261">
        <v>208.71036717891857</v>
      </c>
    </row>
    <row r="825" spans="1:17" ht="12.75" x14ac:dyDescent="0.2">
      <c r="A825" s="876" t="s">
        <v>1904</v>
      </c>
      <c r="B825" s="906" t="s">
        <v>608</v>
      </c>
      <c r="C825" s="906">
        <v>6118.335078883053</v>
      </c>
      <c r="D825" s="906">
        <v>6118.335078883053</v>
      </c>
      <c r="E825" s="906">
        <v>6455.3418629515063</v>
      </c>
      <c r="F825" s="907">
        <v>0</v>
      </c>
      <c r="G825" s="908">
        <v>0</v>
      </c>
      <c r="H825" s="908" t="s">
        <v>608</v>
      </c>
      <c r="I825" s="908">
        <v>4</v>
      </c>
      <c r="J825" s="908">
        <v>26</v>
      </c>
      <c r="K825" s="908">
        <v>1020</v>
      </c>
      <c r="L825" s="908">
        <v>1020</v>
      </c>
      <c r="M825" s="908">
        <v>14</v>
      </c>
      <c r="N825" s="908">
        <v>0</v>
      </c>
      <c r="O825" s="1260">
        <v>41</v>
      </c>
      <c r="P825" s="1260">
        <v>55</v>
      </c>
      <c r="Q825" s="1261">
        <v>208.71036717891857</v>
      </c>
    </row>
    <row r="826" spans="1:17" ht="12.75" x14ac:dyDescent="0.2">
      <c r="A826" s="876" t="s">
        <v>1905</v>
      </c>
      <c r="B826" s="906" t="s">
        <v>608</v>
      </c>
      <c r="C826" s="906">
        <v>1915.196707291246</v>
      </c>
      <c r="D826" s="906">
        <v>1915.196707291246</v>
      </c>
      <c r="E826" s="906">
        <v>3619.910854172439</v>
      </c>
      <c r="F826" s="907">
        <v>0</v>
      </c>
      <c r="G826" s="908">
        <v>0</v>
      </c>
      <c r="H826" s="908" t="s">
        <v>608</v>
      </c>
      <c r="I826" s="908">
        <v>109</v>
      </c>
      <c r="J826" s="908">
        <v>68</v>
      </c>
      <c r="K826" s="908">
        <v>1094</v>
      </c>
      <c r="L826" s="908">
        <v>1094</v>
      </c>
      <c r="M826" s="908">
        <v>42</v>
      </c>
      <c r="N826" s="908">
        <v>0</v>
      </c>
      <c r="O826" s="1260">
        <v>9</v>
      </c>
      <c r="P826" s="1260">
        <v>24</v>
      </c>
      <c r="Q826" s="1261">
        <v>208.71036717891857</v>
      </c>
    </row>
    <row r="827" spans="1:17" ht="12.75" x14ac:dyDescent="0.2">
      <c r="A827" s="876" t="s">
        <v>1906</v>
      </c>
      <c r="B827" s="906" t="s">
        <v>608</v>
      </c>
      <c r="C827" s="906">
        <v>579.62103917234401</v>
      </c>
      <c r="D827" s="906">
        <v>579.62103917234401</v>
      </c>
      <c r="E827" s="906">
        <v>2493.1747099526419</v>
      </c>
      <c r="F827" s="907">
        <v>0</v>
      </c>
      <c r="G827" s="908">
        <v>0</v>
      </c>
      <c r="H827" s="908" t="s">
        <v>608</v>
      </c>
      <c r="I827" s="908">
        <v>1366</v>
      </c>
      <c r="J827" s="908">
        <v>205</v>
      </c>
      <c r="K827" s="908">
        <v>1404</v>
      </c>
      <c r="L827" s="908">
        <v>1404</v>
      </c>
      <c r="M827" s="908">
        <v>90</v>
      </c>
      <c r="N827" s="908">
        <v>0</v>
      </c>
      <c r="O827" s="1260">
        <v>5</v>
      </c>
      <c r="P827" s="1260">
        <v>16</v>
      </c>
      <c r="Q827" s="1261">
        <v>208.71036717891857</v>
      </c>
    </row>
    <row r="828" spans="1:17" ht="12.75" x14ac:dyDescent="0.2">
      <c r="A828" s="876" t="s">
        <v>1907</v>
      </c>
      <c r="B828" s="906" t="s">
        <v>608</v>
      </c>
      <c r="C828" s="906">
        <v>483.86704272146955</v>
      </c>
      <c r="D828" s="906">
        <v>483.86704272146955</v>
      </c>
      <c r="E828" s="906">
        <v>1860.1766985064176</v>
      </c>
      <c r="F828" s="907">
        <v>0</v>
      </c>
      <c r="G828" s="908">
        <v>0</v>
      </c>
      <c r="H828" s="908" t="s">
        <v>608</v>
      </c>
      <c r="I828" s="908">
        <v>1889</v>
      </c>
      <c r="J828" s="908">
        <v>203</v>
      </c>
      <c r="K828" s="908">
        <v>444</v>
      </c>
      <c r="L828" s="908">
        <v>444</v>
      </c>
      <c r="M828" s="908">
        <v>41</v>
      </c>
      <c r="N828" s="908">
        <v>0</v>
      </c>
      <c r="O828" s="1260">
        <v>5</v>
      </c>
      <c r="P828" s="1260">
        <v>11</v>
      </c>
      <c r="Q828" s="1261">
        <v>208.71036717891857</v>
      </c>
    </row>
    <row r="829" spans="1:17" ht="12.75" x14ac:dyDescent="0.2">
      <c r="A829" s="876" t="s">
        <v>1017</v>
      </c>
      <c r="B829" s="906" t="s">
        <v>608</v>
      </c>
      <c r="C829" s="906">
        <v>527.2022952025925</v>
      </c>
      <c r="D829" s="906">
        <v>527.2022952025925</v>
      </c>
      <c r="E829" s="906">
        <v>633.52090599933717</v>
      </c>
      <c r="F829" s="907">
        <v>0</v>
      </c>
      <c r="G829" s="908">
        <v>0</v>
      </c>
      <c r="H829" s="908" t="s">
        <v>608</v>
      </c>
      <c r="I829" s="908">
        <v>14729</v>
      </c>
      <c r="J829" s="908">
        <v>3182</v>
      </c>
      <c r="K829" s="908">
        <v>475</v>
      </c>
      <c r="L829" s="908">
        <v>475</v>
      </c>
      <c r="M829" s="908">
        <v>457</v>
      </c>
      <c r="N829" s="908">
        <v>0</v>
      </c>
      <c r="O829" s="1260">
        <v>5</v>
      </c>
      <c r="P829" s="1260">
        <v>5</v>
      </c>
      <c r="Q829" s="1261">
        <v>208.71036717891857</v>
      </c>
    </row>
    <row r="830" spans="1:17" ht="12.75" x14ac:dyDescent="0.2">
      <c r="A830" s="876" t="s">
        <v>1016</v>
      </c>
      <c r="B830" s="906" t="s">
        <v>608</v>
      </c>
      <c r="C830" s="906">
        <v>1057.9124936038409</v>
      </c>
      <c r="D830" s="906">
        <v>1057.9124936038409</v>
      </c>
      <c r="E830" s="906">
        <v>1057.9124936038409</v>
      </c>
      <c r="F830" s="907">
        <v>0</v>
      </c>
      <c r="G830" s="908">
        <v>0</v>
      </c>
      <c r="H830" s="908" t="s">
        <v>608</v>
      </c>
      <c r="I830" s="908">
        <v>77</v>
      </c>
      <c r="J830" s="908">
        <v>79</v>
      </c>
      <c r="K830" s="908">
        <v>6</v>
      </c>
      <c r="L830" s="908">
        <v>6</v>
      </c>
      <c r="M830" s="908">
        <v>0</v>
      </c>
      <c r="N830" s="908">
        <v>0</v>
      </c>
      <c r="O830" s="1260">
        <v>5</v>
      </c>
      <c r="P830" s="1260">
        <v>5</v>
      </c>
      <c r="Q830" s="1261">
        <v>273.73909227644072</v>
      </c>
    </row>
    <row r="831" spans="1:17" ht="12.75" x14ac:dyDescent="0.2">
      <c r="A831" s="876" t="s">
        <v>1908</v>
      </c>
      <c r="B831" s="906" t="s">
        <v>608</v>
      </c>
      <c r="C831" s="906">
        <v>5338.5033587592761</v>
      </c>
      <c r="D831" s="906">
        <v>5338.5033587592761</v>
      </c>
      <c r="E831" s="906">
        <v>7782.0156831867744</v>
      </c>
      <c r="F831" s="907">
        <v>0</v>
      </c>
      <c r="G831" s="908">
        <v>0</v>
      </c>
      <c r="H831" s="908" t="s">
        <v>608</v>
      </c>
      <c r="I831" s="908">
        <v>14</v>
      </c>
      <c r="J831" s="908">
        <v>76</v>
      </c>
      <c r="K831" s="908">
        <v>697</v>
      </c>
      <c r="L831" s="908">
        <v>697</v>
      </c>
      <c r="M831" s="908">
        <v>3</v>
      </c>
      <c r="N831" s="908">
        <v>0</v>
      </c>
      <c r="O831" s="1260">
        <v>34</v>
      </c>
      <c r="P831" s="1260">
        <v>52</v>
      </c>
      <c r="Q831" s="1261">
        <v>208.71036717891857</v>
      </c>
    </row>
    <row r="832" spans="1:17" ht="12.75" x14ac:dyDescent="0.2">
      <c r="A832" s="876" t="s">
        <v>1909</v>
      </c>
      <c r="B832" s="906" t="s">
        <v>608</v>
      </c>
      <c r="C832" s="906">
        <v>1881.1276215041544</v>
      </c>
      <c r="D832" s="906">
        <v>1881.1276215041544</v>
      </c>
      <c r="E832" s="906">
        <v>4619.6200712449227</v>
      </c>
      <c r="F832" s="907">
        <v>0</v>
      </c>
      <c r="G832" s="908">
        <v>0</v>
      </c>
      <c r="H832" s="908" t="s">
        <v>608</v>
      </c>
      <c r="I832" s="908">
        <v>173</v>
      </c>
      <c r="J832" s="908">
        <v>295</v>
      </c>
      <c r="K832" s="908">
        <v>673</v>
      </c>
      <c r="L832" s="908">
        <v>673</v>
      </c>
      <c r="M832" s="908">
        <v>9</v>
      </c>
      <c r="N832" s="908">
        <v>0</v>
      </c>
      <c r="O832" s="1260">
        <v>8</v>
      </c>
      <c r="P832" s="1260">
        <v>30</v>
      </c>
      <c r="Q832" s="1261">
        <v>208.71036717891857</v>
      </c>
    </row>
    <row r="833" spans="1:17" ht="12.75" x14ac:dyDescent="0.2">
      <c r="A833" s="876" t="s">
        <v>1910</v>
      </c>
      <c r="B833" s="906" t="s">
        <v>608</v>
      </c>
      <c r="C833" s="906">
        <v>1083.7550911114981</v>
      </c>
      <c r="D833" s="906">
        <v>1083.7550911114981</v>
      </c>
      <c r="E833" s="906">
        <v>3393.6229074226476</v>
      </c>
      <c r="F833" s="907">
        <v>0</v>
      </c>
      <c r="G833" s="908">
        <v>0</v>
      </c>
      <c r="H833" s="908" t="s">
        <v>608</v>
      </c>
      <c r="I833" s="908">
        <v>786</v>
      </c>
      <c r="J833" s="908">
        <v>542</v>
      </c>
      <c r="K833" s="908">
        <v>543</v>
      </c>
      <c r="L833" s="908">
        <v>543</v>
      </c>
      <c r="M833" s="908">
        <v>13</v>
      </c>
      <c r="N833" s="908">
        <v>0</v>
      </c>
      <c r="O833" s="1260">
        <v>5</v>
      </c>
      <c r="P833" s="1260">
        <v>24</v>
      </c>
      <c r="Q833" s="1261">
        <v>208.71036717891857</v>
      </c>
    </row>
    <row r="834" spans="1:17" ht="12.75" x14ac:dyDescent="0.2">
      <c r="A834" s="876" t="s">
        <v>1911</v>
      </c>
      <c r="B834" s="906" t="s">
        <v>608</v>
      </c>
      <c r="C834" s="906">
        <v>3344.114598821925</v>
      </c>
      <c r="D834" s="906">
        <v>3344.114598821925</v>
      </c>
      <c r="E834" s="906">
        <v>6346.8084220686669</v>
      </c>
      <c r="F834" s="907">
        <v>0</v>
      </c>
      <c r="G834" s="908">
        <v>0</v>
      </c>
      <c r="H834" s="908" t="s">
        <v>608</v>
      </c>
      <c r="I834" s="908">
        <v>65</v>
      </c>
      <c r="J834" s="908">
        <v>203</v>
      </c>
      <c r="K834" s="908">
        <v>2716</v>
      </c>
      <c r="L834" s="908">
        <v>2716</v>
      </c>
      <c r="M834" s="908">
        <v>12</v>
      </c>
      <c r="N834" s="908">
        <v>0</v>
      </c>
      <c r="O834" s="1260">
        <v>27</v>
      </c>
      <c r="P834" s="1260">
        <v>48</v>
      </c>
      <c r="Q834" s="1261">
        <v>208.71036717891857</v>
      </c>
    </row>
    <row r="835" spans="1:17" ht="12.75" x14ac:dyDescent="0.2">
      <c r="A835" s="876" t="s">
        <v>1912</v>
      </c>
      <c r="B835" s="906" t="s">
        <v>608</v>
      </c>
      <c r="C835" s="906">
        <v>1585.5776989650255</v>
      </c>
      <c r="D835" s="906">
        <v>1585.5776989650255</v>
      </c>
      <c r="E835" s="906">
        <v>4104.1030044617</v>
      </c>
      <c r="F835" s="907">
        <v>0</v>
      </c>
      <c r="G835" s="908">
        <v>0</v>
      </c>
      <c r="H835" s="908" t="s">
        <v>608</v>
      </c>
      <c r="I835" s="908">
        <v>284</v>
      </c>
      <c r="J835" s="908">
        <v>433</v>
      </c>
      <c r="K835" s="908">
        <v>2260</v>
      </c>
      <c r="L835" s="908">
        <v>2260</v>
      </c>
      <c r="M835" s="908">
        <v>21</v>
      </c>
      <c r="N835" s="908">
        <v>0</v>
      </c>
      <c r="O835" s="1260">
        <v>5</v>
      </c>
      <c r="P835" s="1260">
        <v>27</v>
      </c>
      <c r="Q835" s="1261">
        <v>208.71036717891857</v>
      </c>
    </row>
    <row r="836" spans="1:17" ht="12.75" x14ac:dyDescent="0.2">
      <c r="A836" s="876" t="s">
        <v>1913</v>
      </c>
      <c r="B836" s="906" t="s">
        <v>608</v>
      </c>
      <c r="C836" s="906">
        <v>1155.4222865423535</v>
      </c>
      <c r="D836" s="906">
        <v>1155.4222865423535</v>
      </c>
      <c r="E836" s="906">
        <v>3275.8956110880504</v>
      </c>
      <c r="F836" s="907">
        <v>0</v>
      </c>
      <c r="G836" s="908">
        <v>0</v>
      </c>
      <c r="H836" s="908" t="s">
        <v>608</v>
      </c>
      <c r="I836" s="908">
        <v>1482</v>
      </c>
      <c r="J836" s="908">
        <v>1488</v>
      </c>
      <c r="K836" s="908">
        <v>3714</v>
      </c>
      <c r="L836" s="908">
        <v>3714</v>
      </c>
      <c r="M836" s="908">
        <v>53</v>
      </c>
      <c r="N836" s="908">
        <v>0</v>
      </c>
      <c r="O836" s="1260">
        <v>5</v>
      </c>
      <c r="P836" s="1260">
        <v>20</v>
      </c>
      <c r="Q836" s="1261">
        <v>208.71036717891857</v>
      </c>
    </row>
    <row r="837" spans="1:17" ht="12.75" x14ac:dyDescent="0.2">
      <c r="A837" s="876" t="s">
        <v>1914</v>
      </c>
      <c r="B837" s="906" t="s">
        <v>608</v>
      </c>
      <c r="C837" s="906">
        <v>874.14832134033793</v>
      </c>
      <c r="D837" s="906">
        <v>874.14832134033793</v>
      </c>
      <c r="E837" s="906">
        <v>2630.735647297327</v>
      </c>
      <c r="F837" s="907">
        <v>0</v>
      </c>
      <c r="G837" s="908">
        <v>0</v>
      </c>
      <c r="H837" s="908" t="s">
        <v>608</v>
      </c>
      <c r="I837" s="908">
        <v>7549</v>
      </c>
      <c r="J837" s="908">
        <v>3647</v>
      </c>
      <c r="K837" s="908">
        <v>4613</v>
      </c>
      <c r="L837" s="908">
        <v>4613</v>
      </c>
      <c r="M837" s="908">
        <v>160</v>
      </c>
      <c r="N837" s="908">
        <v>0</v>
      </c>
      <c r="O837" s="1260">
        <v>5</v>
      </c>
      <c r="P837" s="1260">
        <v>17</v>
      </c>
      <c r="Q837" s="1261">
        <v>208.71036717891857</v>
      </c>
    </row>
    <row r="838" spans="1:17" ht="12.75" x14ac:dyDescent="0.2">
      <c r="A838" s="876" t="s">
        <v>1015</v>
      </c>
      <c r="B838" s="906" t="s">
        <v>608</v>
      </c>
      <c r="C838" s="906">
        <v>764.23218849426269</v>
      </c>
      <c r="D838" s="906">
        <v>764.23218849426269</v>
      </c>
      <c r="E838" s="906">
        <v>1022.5041330533721</v>
      </c>
      <c r="F838" s="907">
        <v>0</v>
      </c>
      <c r="G838" s="908">
        <v>0</v>
      </c>
      <c r="H838" s="908" t="s">
        <v>608</v>
      </c>
      <c r="I838" s="908">
        <v>2643</v>
      </c>
      <c r="J838" s="908">
        <v>941</v>
      </c>
      <c r="K838" s="908">
        <v>97</v>
      </c>
      <c r="L838" s="908">
        <v>97</v>
      </c>
      <c r="M838" s="908">
        <v>39</v>
      </c>
      <c r="N838" s="908">
        <v>0</v>
      </c>
      <c r="O838" s="1260">
        <v>5</v>
      </c>
      <c r="P838" s="1260">
        <v>5</v>
      </c>
      <c r="Q838" s="1261">
        <v>208.71036717891857</v>
      </c>
    </row>
    <row r="839" spans="1:17" ht="12.75" x14ac:dyDescent="0.2">
      <c r="A839" s="876" t="s">
        <v>1915</v>
      </c>
      <c r="B839" s="906" t="s">
        <v>608</v>
      </c>
      <c r="C839" s="906">
        <v>13618.5413196473</v>
      </c>
      <c r="D839" s="906">
        <v>13618.5413196473</v>
      </c>
      <c r="E839" s="906">
        <v>13618.5413196473</v>
      </c>
      <c r="F839" s="907">
        <v>0</v>
      </c>
      <c r="G839" s="908">
        <v>0</v>
      </c>
      <c r="H839" s="908" t="s">
        <v>608</v>
      </c>
      <c r="I839" s="908">
        <v>0</v>
      </c>
      <c r="J839" s="908">
        <v>35</v>
      </c>
      <c r="K839" s="908">
        <v>309</v>
      </c>
      <c r="L839" s="908">
        <v>309</v>
      </c>
      <c r="M839" s="908">
        <v>0</v>
      </c>
      <c r="N839" s="908">
        <v>0</v>
      </c>
      <c r="O839" s="1260">
        <v>81</v>
      </c>
      <c r="P839" s="1260">
        <v>81</v>
      </c>
      <c r="Q839" s="1261">
        <v>208.71036717891857</v>
      </c>
    </row>
    <row r="840" spans="1:17" ht="12.75" x14ac:dyDescent="0.2">
      <c r="A840" s="876" t="s">
        <v>1916</v>
      </c>
      <c r="B840" s="906" t="s">
        <v>608</v>
      </c>
      <c r="C840" s="906">
        <v>4985.5000512046536</v>
      </c>
      <c r="D840" s="906">
        <v>4985.5000512046536</v>
      </c>
      <c r="E840" s="906">
        <v>8595.7135191622128</v>
      </c>
      <c r="F840" s="907">
        <v>0</v>
      </c>
      <c r="G840" s="908">
        <v>0</v>
      </c>
      <c r="H840" s="908" t="s">
        <v>608</v>
      </c>
      <c r="I840" s="908">
        <v>16</v>
      </c>
      <c r="J840" s="908">
        <v>88</v>
      </c>
      <c r="K840" s="908">
        <v>222</v>
      </c>
      <c r="L840" s="908">
        <v>222</v>
      </c>
      <c r="M840" s="908">
        <v>3</v>
      </c>
      <c r="N840" s="908">
        <v>0</v>
      </c>
      <c r="O840" s="1260">
        <v>37</v>
      </c>
      <c r="P840" s="1260">
        <v>54</v>
      </c>
      <c r="Q840" s="1261">
        <v>208.71036717891857</v>
      </c>
    </row>
    <row r="841" spans="1:17" ht="12.75" x14ac:dyDescent="0.2">
      <c r="A841" s="876" t="s">
        <v>1917</v>
      </c>
      <c r="B841" s="906" t="s">
        <v>608</v>
      </c>
      <c r="C841" s="906">
        <v>5237.1631307410107</v>
      </c>
      <c r="D841" s="906">
        <v>5237.1631307410107</v>
      </c>
      <c r="E841" s="906">
        <v>7071.7425365178724</v>
      </c>
      <c r="F841" s="907">
        <v>0</v>
      </c>
      <c r="G841" s="908">
        <v>0</v>
      </c>
      <c r="H841" s="908" t="s">
        <v>608</v>
      </c>
      <c r="I841" s="908">
        <v>9</v>
      </c>
      <c r="J841" s="908">
        <v>67</v>
      </c>
      <c r="K841" s="908">
        <v>468</v>
      </c>
      <c r="L841" s="908">
        <v>468</v>
      </c>
      <c r="M841" s="908">
        <v>2</v>
      </c>
      <c r="N841" s="908">
        <v>0</v>
      </c>
      <c r="O841" s="1260">
        <v>47</v>
      </c>
      <c r="P841" s="1260">
        <v>49</v>
      </c>
      <c r="Q841" s="1261">
        <v>208.71036717891857</v>
      </c>
    </row>
    <row r="842" spans="1:17" ht="12.75" x14ac:dyDescent="0.2">
      <c r="A842" s="876" t="s">
        <v>1918</v>
      </c>
      <c r="B842" s="906" t="s">
        <v>608</v>
      </c>
      <c r="C842" s="906">
        <v>1684.0175925200367</v>
      </c>
      <c r="D842" s="906">
        <v>1684.0175925200367</v>
      </c>
      <c r="E842" s="906">
        <v>4276.6035606600362</v>
      </c>
      <c r="F842" s="907">
        <v>0</v>
      </c>
      <c r="G842" s="908">
        <v>0</v>
      </c>
      <c r="H842" s="908" t="s">
        <v>608</v>
      </c>
      <c r="I842" s="908">
        <v>124</v>
      </c>
      <c r="J842" s="908">
        <v>176</v>
      </c>
      <c r="K842" s="908">
        <v>417</v>
      </c>
      <c r="L842" s="908">
        <v>417</v>
      </c>
      <c r="M842" s="908">
        <v>9</v>
      </c>
      <c r="N842" s="908">
        <v>0</v>
      </c>
      <c r="O842" s="1260">
        <v>8</v>
      </c>
      <c r="P842" s="1260">
        <v>26</v>
      </c>
      <c r="Q842" s="1261">
        <v>208.71036717891857</v>
      </c>
    </row>
    <row r="843" spans="1:17" ht="12.75" x14ac:dyDescent="0.2">
      <c r="A843" s="876" t="s">
        <v>1919</v>
      </c>
      <c r="B843" s="906" t="s">
        <v>608</v>
      </c>
      <c r="C843" s="906">
        <v>1123.1181811375627</v>
      </c>
      <c r="D843" s="906">
        <v>1123.1181811375627</v>
      </c>
      <c r="E843" s="906">
        <v>3145.803898159324</v>
      </c>
      <c r="F843" s="907">
        <v>0</v>
      </c>
      <c r="G843" s="908">
        <v>0</v>
      </c>
      <c r="H843" s="908" t="s">
        <v>608</v>
      </c>
      <c r="I843" s="908">
        <v>313</v>
      </c>
      <c r="J843" s="908">
        <v>281</v>
      </c>
      <c r="K843" s="908">
        <v>183</v>
      </c>
      <c r="L843" s="908">
        <v>183</v>
      </c>
      <c r="M843" s="908">
        <v>9</v>
      </c>
      <c r="N843" s="908">
        <v>0</v>
      </c>
      <c r="O843" s="1260">
        <v>5</v>
      </c>
      <c r="P843" s="1260">
        <v>22</v>
      </c>
      <c r="Q843" s="1261">
        <v>208.71036717891857</v>
      </c>
    </row>
    <row r="844" spans="1:17" ht="12.75" x14ac:dyDescent="0.2">
      <c r="A844" s="876" t="s">
        <v>1920</v>
      </c>
      <c r="B844" s="906" t="s">
        <v>608</v>
      </c>
      <c r="C844" s="906">
        <v>5850.4731564486483</v>
      </c>
      <c r="D844" s="906">
        <v>5850.4731564486483</v>
      </c>
      <c r="E844" s="906">
        <v>6377.4660767595278</v>
      </c>
      <c r="F844" s="907">
        <v>0.30000000000000004</v>
      </c>
      <c r="G844" s="908">
        <v>1913.2398230278586</v>
      </c>
      <c r="H844" s="908" t="s">
        <v>608</v>
      </c>
      <c r="I844" s="908">
        <v>0</v>
      </c>
      <c r="J844" s="908">
        <v>16</v>
      </c>
      <c r="K844" s="908">
        <v>749</v>
      </c>
      <c r="L844" s="908">
        <v>745</v>
      </c>
      <c r="M844" s="908">
        <v>4</v>
      </c>
      <c r="N844" s="908">
        <v>1</v>
      </c>
      <c r="O844" s="1260">
        <v>59</v>
      </c>
      <c r="P844" s="1260">
        <v>54</v>
      </c>
      <c r="Q844" s="1261">
        <v>208.71036717891857</v>
      </c>
    </row>
    <row r="845" spans="1:17" ht="12.75" x14ac:dyDescent="0.2">
      <c r="A845" s="876" t="s">
        <v>1921</v>
      </c>
      <c r="B845" s="906" t="s">
        <v>608</v>
      </c>
      <c r="C845" s="906">
        <v>2813.5963428422256</v>
      </c>
      <c r="D845" s="906">
        <v>2813.5963428422256</v>
      </c>
      <c r="E845" s="906">
        <v>3555.0050075864247</v>
      </c>
      <c r="F845" s="907">
        <v>0.30000000000000004</v>
      </c>
      <c r="G845" s="908">
        <v>1066.5015022759276</v>
      </c>
      <c r="H845" s="908" t="s">
        <v>608</v>
      </c>
      <c r="I845" s="908">
        <v>0</v>
      </c>
      <c r="J845" s="908">
        <v>45</v>
      </c>
      <c r="K845" s="908">
        <v>706</v>
      </c>
      <c r="L845" s="908">
        <v>702</v>
      </c>
      <c r="M845" s="908">
        <v>4</v>
      </c>
      <c r="N845" s="908">
        <v>1</v>
      </c>
      <c r="O845" s="1260">
        <v>17</v>
      </c>
      <c r="P845" s="1260">
        <v>29</v>
      </c>
      <c r="Q845" s="1261">
        <v>208.71036717891857</v>
      </c>
    </row>
    <row r="846" spans="1:17" ht="12.75" x14ac:dyDescent="0.2">
      <c r="A846" s="876" t="s">
        <v>1922</v>
      </c>
      <c r="B846" s="906" t="s">
        <v>608</v>
      </c>
      <c r="C846" s="906">
        <v>2946.269951190131</v>
      </c>
      <c r="D846" s="906">
        <v>2946.269951190131</v>
      </c>
      <c r="E846" s="906">
        <v>3429.562290186172</v>
      </c>
      <c r="F846" s="907">
        <v>0.30000000000000004</v>
      </c>
      <c r="G846" s="908">
        <v>1028.8686870558518</v>
      </c>
      <c r="H846" s="908" t="s">
        <v>608</v>
      </c>
      <c r="I846" s="908">
        <v>2</v>
      </c>
      <c r="J846" s="908">
        <v>6</v>
      </c>
      <c r="K846" s="908">
        <v>536</v>
      </c>
      <c r="L846" s="908">
        <v>468</v>
      </c>
      <c r="M846" s="908">
        <v>68</v>
      </c>
      <c r="N846" s="908">
        <v>1</v>
      </c>
      <c r="O846" s="1260">
        <v>35</v>
      </c>
      <c r="P846" s="1260">
        <v>31</v>
      </c>
      <c r="Q846" s="1261">
        <v>208.71036717891857</v>
      </c>
    </row>
    <row r="847" spans="1:17" ht="12.75" x14ac:dyDescent="0.2">
      <c r="A847" s="876" t="s">
        <v>1923</v>
      </c>
      <c r="B847" s="906" t="s">
        <v>608</v>
      </c>
      <c r="C847" s="906">
        <v>743.91907601835044</v>
      </c>
      <c r="D847" s="906">
        <v>743.91907601835044</v>
      </c>
      <c r="E847" s="906">
        <v>2053.1880285956977</v>
      </c>
      <c r="F847" s="907">
        <v>0.30000000000000004</v>
      </c>
      <c r="G847" s="908">
        <v>615.95640857870944</v>
      </c>
      <c r="H847" s="908" t="s">
        <v>608</v>
      </c>
      <c r="I847" s="908">
        <v>24</v>
      </c>
      <c r="J847" s="908">
        <v>28</v>
      </c>
      <c r="K847" s="908">
        <v>831</v>
      </c>
      <c r="L847" s="908">
        <v>633</v>
      </c>
      <c r="M847" s="908">
        <v>198</v>
      </c>
      <c r="N847" s="908">
        <v>1</v>
      </c>
      <c r="O847" s="1260">
        <v>8</v>
      </c>
      <c r="P847" s="1260">
        <v>15</v>
      </c>
      <c r="Q847" s="1261">
        <v>208.71036717891857</v>
      </c>
    </row>
    <row r="848" spans="1:17" ht="12.75" x14ac:dyDescent="0.2">
      <c r="A848" s="876" t="s">
        <v>1924</v>
      </c>
      <c r="B848" s="906" t="s">
        <v>608</v>
      </c>
      <c r="C848" s="906">
        <v>5162.4578958063694</v>
      </c>
      <c r="D848" s="906">
        <v>5162.4578958063694</v>
      </c>
      <c r="E848" s="906">
        <v>6318.2342307132694</v>
      </c>
      <c r="F848" s="907">
        <v>0.30000000000000004</v>
      </c>
      <c r="G848" s="908">
        <v>1895.4702692139811</v>
      </c>
      <c r="H848" s="908" t="s">
        <v>608</v>
      </c>
      <c r="I848" s="908">
        <v>1</v>
      </c>
      <c r="J848" s="908">
        <v>90</v>
      </c>
      <c r="K848" s="908">
        <v>639</v>
      </c>
      <c r="L848" s="908">
        <v>638</v>
      </c>
      <c r="M848" s="908">
        <v>1</v>
      </c>
      <c r="N848" s="908">
        <v>1</v>
      </c>
      <c r="O848" s="1260">
        <v>32</v>
      </c>
      <c r="P848" s="1260">
        <v>45</v>
      </c>
      <c r="Q848" s="1261">
        <v>208.71036717891857</v>
      </c>
    </row>
    <row r="849" spans="1:17" ht="12.75" x14ac:dyDescent="0.2">
      <c r="A849" s="876" t="s">
        <v>1925</v>
      </c>
      <c r="B849" s="906" t="s">
        <v>608</v>
      </c>
      <c r="C849" s="906">
        <v>4181.0293412493065</v>
      </c>
      <c r="D849" s="906">
        <v>4181.0293412493065</v>
      </c>
      <c r="E849" s="906">
        <v>4819.7114349618159</v>
      </c>
      <c r="F849" s="907">
        <v>0.30000000000000004</v>
      </c>
      <c r="G849" s="908">
        <v>1445.9134304885449</v>
      </c>
      <c r="H849" s="908" t="s">
        <v>608</v>
      </c>
      <c r="I849" s="908">
        <v>0</v>
      </c>
      <c r="J849" s="908">
        <v>86</v>
      </c>
      <c r="K849" s="908">
        <v>878</v>
      </c>
      <c r="L849" s="908">
        <v>874</v>
      </c>
      <c r="M849" s="908">
        <v>4</v>
      </c>
      <c r="N849" s="908">
        <v>1</v>
      </c>
      <c r="O849" s="1260">
        <v>27</v>
      </c>
      <c r="P849" s="1260">
        <v>37</v>
      </c>
      <c r="Q849" s="1261">
        <v>208.71036717891857</v>
      </c>
    </row>
    <row r="850" spans="1:17" ht="12.75" x14ac:dyDescent="0.2">
      <c r="A850" s="876" t="s">
        <v>1926</v>
      </c>
      <c r="B850" s="906" t="s">
        <v>608</v>
      </c>
      <c r="C850" s="906">
        <v>2311.7768367692893</v>
      </c>
      <c r="D850" s="906">
        <v>2311.7768367692893</v>
      </c>
      <c r="E850" s="906">
        <v>3444.819271350932</v>
      </c>
      <c r="F850" s="907">
        <v>0.30000000000000004</v>
      </c>
      <c r="G850" s="908">
        <v>1033.4457814052798</v>
      </c>
      <c r="H850" s="908" t="s">
        <v>608</v>
      </c>
      <c r="I850" s="908">
        <v>3</v>
      </c>
      <c r="J850" s="908">
        <v>194</v>
      </c>
      <c r="K850" s="908">
        <v>636</v>
      </c>
      <c r="L850" s="908">
        <v>635</v>
      </c>
      <c r="M850" s="908">
        <v>1</v>
      </c>
      <c r="N850" s="908">
        <v>1</v>
      </c>
      <c r="O850" s="1260">
        <v>12</v>
      </c>
      <c r="P850" s="1260">
        <v>28</v>
      </c>
      <c r="Q850" s="1261">
        <v>208.71036717891857</v>
      </c>
    </row>
    <row r="851" spans="1:17" ht="12.75" x14ac:dyDescent="0.2">
      <c r="A851" s="876" t="s">
        <v>1927</v>
      </c>
      <c r="B851" s="906" t="s">
        <v>608</v>
      </c>
      <c r="C851" s="906">
        <v>1956.4814735027471</v>
      </c>
      <c r="D851" s="906">
        <v>1956.4814735027471</v>
      </c>
      <c r="E851" s="906">
        <v>2764.8121333050326</v>
      </c>
      <c r="F851" s="907">
        <v>0.30000000000000004</v>
      </c>
      <c r="G851" s="908">
        <v>829.44363999150994</v>
      </c>
      <c r="H851" s="908" t="s">
        <v>608</v>
      </c>
      <c r="I851" s="908">
        <v>12</v>
      </c>
      <c r="J851" s="908">
        <v>191</v>
      </c>
      <c r="K851" s="908">
        <v>243</v>
      </c>
      <c r="L851" s="908">
        <v>243</v>
      </c>
      <c r="M851" s="908">
        <v>0</v>
      </c>
      <c r="N851" s="908">
        <v>1</v>
      </c>
      <c r="O851" s="1260">
        <v>7</v>
      </c>
      <c r="P851" s="1260">
        <v>21</v>
      </c>
      <c r="Q851" s="1261">
        <v>208.71036717891857</v>
      </c>
    </row>
    <row r="852" spans="1:17" ht="12.75" x14ac:dyDescent="0.2">
      <c r="A852" s="876" t="s">
        <v>1928</v>
      </c>
      <c r="B852" s="906" t="s">
        <v>608</v>
      </c>
      <c r="C852" s="906">
        <v>3100.7944798084454</v>
      </c>
      <c r="D852" s="906">
        <v>3100.7944798084454</v>
      </c>
      <c r="E852" s="906">
        <v>3378.3800794754966</v>
      </c>
      <c r="F852" s="907">
        <v>0.30000000000000004</v>
      </c>
      <c r="G852" s="908">
        <v>1013.5140238426492</v>
      </c>
      <c r="H852" s="908" t="s">
        <v>608</v>
      </c>
      <c r="I852" s="908">
        <v>24</v>
      </c>
      <c r="J852" s="908">
        <v>74</v>
      </c>
      <c r="K852" s="908">
        <v>1959</v>
      </c>
      <c r="L852" s="908">
        <v>1817</v>
      </c>
      <c r="M852" s="908">
        <v>142</v>
      </c>
      <c r="N852" s="908">
        <v>1</v>
      </c>
      <c r="O852" s="1260">
        <v>23</v>
      </c>
      <c r="P852" s="1260">
        <v>30</v>
      </c>
      <c r="Q852" s="1261">
        <v>208.71036717891857</v>
      </c>
    </row>
    <row r="853" spans="1:17" ht="12.75" x14ac:dyDescent="0.2">
      <c r="A853" s="876" t="s">
        <v>1929</v>
      </c>
      <c r="B853" s="906" t="s">
        <v>608</v>
      </c>
      <c r="C853" s="906">
        <v>1191.399236860964</v>
      </c>
      <c r="D853" s="906">
        <v>1191.399236860964</v>
      </c>
      <c r="E853" s="906">
        <v>2508.8406323916961</v>
      </c>
      <c r="F853" s="907">
        <v>0.30000000000000004</v>
      </c>
      <c r="G853" s="908">
        <v>752.65218971750892</v>
      </c>
      <c r="H853" s="908" t="s">
        <v>608</v>
      </c>
      <c r="I853" s="908">
        <v>180</v>
      </c>
      <c r="J853" s="908">
        <v>213</v>
      </c>
      <c r="K853" s="908">
        <v>2556</v>
      </c>
      <c r="L853" s="908">
        <v>2187</v>
      </c>
      <c r="M853" s="908">
        <v>369</v>
      </c>
      <c r="N853" s="908">
        <v>1</v>
      </c>
      <c r="O853" s="1260">
        <v>10</v>
      </c>
      <c r="P853" s="1260">
        <v>23</v>
      </c>
      <c r="Q853" s="1261">
        <v>208.71036717891857</v>
      </c>
    </row>
    <row r="854" spans="1:17" ht="12.75" x14ac:dyDescent="0.2">
      <c r="A854" s="876" t="s">
        <v>1930</v>
      </c>
      <c r="B854" s="906" t="s">
        <v>608</v>
      </c>
      <c r="C854" s="906">
        <v>694.05873253588982</v>
      </c>
      <c r="D854" s="906">
        <v>694.05873253588982</v>
      </c>
      <c r="E854" s="906">
        <v>1994.4670930479554</v>
      </c>
      <c r="F854" s="907">
        <v>0.30000000000000004</v>
      </c>
      <c r="G854" s="908">
        <v>598.3401279143867</v>
      </c>
      <c r="H854" s="908" t="s">
        <v>608</v>
      </c>
      <c r="I854" s="908">
        <v>1094</v>
      </c>
      <c r="J854" s="908">
        <v>571</v>
      </c>
      <c r="K854" s="908">
        <v>1712</v>
      </c>
      <c r="L854" s="908">
        <v>1160</v>
      </c>
      <c r="M854" s="908">
        <v>552</v>
      </c>
      <c r="N854" s="908">
        <v>1</v>
      </c>
      <c r="O854" s="1260">
        <v>5</v>
      </c>
      <c r="P854" s="1260">
        <v>16</v>
      </c>
      <c r="Q854" s="1261">
        <v>208.71036717891857</v>
      </c>
    </row>
    <row r="855" spans="1:17" ht="12.75" x14ac:dyDescent="0.2">
      <c r="A855" s="876" t="s">
        <v>1931</v>
      </c>
      <c r="B855" s="906" t="s">
        <v>608</v>
      </c>
      <c r="C855" s="906">
        <v>467.40124399554122</v>
      </c>
      <c r="D855" s="906">
        <v>467.40124399554122</v>
      </c>
      <c r="E855" s="906">
        <v>1448.4169180751505</v>
      </c>
      <c r="F855" s="907">
        <v>0.4</v>
      </c>
      <c r="G855" s="908">
        <v>579.36676723006019</v>
      </c>
      <c r="H855" s="908" t="s">
        <v>608</v>
      </c>
      <c r="I855" s="908">
        <v>1303</v>
      </c>
      <c r="J855" s="908">
        <v>445</v>
      </c>
      <c r="K855" s="908">
        <v>632</v>
      </c>
      <c r="L855" s="908">
        <v>352</v>
      </c>
      <c r="M855" s="908">
        <v>280</v>
      </c>
      <c r="N855" s="908">
        <v>1</v>
      </c>
      <c r="O855" s="1260">
        <v>5</v>
      </c>
      <c r="P855" s="1260">
        <v>9</v>
      </c>
      <c r="Q855" s="1261">
        <v>208.71036717891857</v>
      </c>
    </row>
    <row r="856" spans="1:17" ht="12.75" x14ac:dyDescent="0.2">
      <c r="A856" s="876" t="s">
        <v>1932</v>
      </c>
      <c r="B856" s="906" t="s">
        <v>608</v>
      </c>
      <c r="C856" s="906">
        <v>8626.1040172309167</v>
      </c>
      <c r="D856" s="906">
        <v>8626.1040172309167</v>
      </c>
      <c r="E856" s="906">
        <v>8626.1040172309167</v>
      </c>
      <c r="F856" s="907">
        <v>0.30000000000000004</v>
      </c>
      <c r="G856" s="908">
        <v>2587.8312051692756</v>
      </c>
      <c r="H856" s="908" t="s">
        <v>608</v>
      </c>
      <c r="I856" s="908">
        <v>0</v>
      </c>
      <c r="J856" s="908">
        <v>39</v>
      </c>
      <c r="K856" s="908">
        <v>1449</v>
      </c>
      <c r="L856" s="908">
        <v>1444</v>
      </c>
      <c r="M856" s="908">
        <v>5</v>
      </c>
      <c r="N856" s="908">
        <v>1</v>
      </c>
      <c r="O856" s="1260">
        <v>73</v>
      </c>
      <c r="P856" s="1260">
        <v>73</v>
      </c>
      <c r="Q856" s="1261">
        <v>208.71036717891857</v>
      </c>
    </row>
    <row r="857" spans="1:17" ht="12.75" x14ac:dyDescent="0.2">
      <c r="A857" s="876" t="s">
        <v>1933</v>
      </c>
      <c r="B857" s="906" t="s">
        <v>608</v>
      </c>
      <c r="C857" s="906">
        <v>5221.4807934864612</v>
      </c>
      <c r="D857" s="906">
        <v>5221.4807934864612</v>
      </c>
      <c r="E857" s="906">
        <v>6031.8174849205143</v>
      </c>
      <c r="F857" s="907">
        <v>0.30000000000000004</v>
      </c>
      <c r="G857" s="908">
        <v>1809.5452454761546</v>
      </c>
      <c r="H857" s="908" t="s">
        <v>608</v>
      </c>
      <c r="I857" s="908">
        <v>0</v>
      </c>
      <c r="J857" s="908">
        <v>139</v>
      </c>
      <c r="K857" s="908">
        <v>1949</v>
      </c>
      <c r="L857" s="908">
        <v>1939</v>
      </c>
      <c r="M857" s="908">
        <v>10</v>
      </c>
      <c r="N857" s="908">
        <v>1</v>
      </c>
      <c r="O857" s="1260">
        <v>38</v>
      </c>
      <c r="P857" s="1260">
        <v>47</v>
      </c>
      <c r="Q857" s="1261">
        <v>208.71036717891857</v>
      </c>
    </row>
    <row r="858" spans="1:17" ht="12.75" x14ac:dyDescent="0.2">
      <c r="A858" s="876" t="s">
        <v>1934</v>
      </c>
      <c r="B858" s="906" t="s">
        <v>608</v>
      </c>
      <c r="C858" s="906">
        <v>3122.7918223057304</v>
      </c>
      <c r="D858" s="906">
        <v>3122.7918223057304</v>
      </c>
      <c r="E858" s="906">
        <v>4278.8050334850368</v>
      </c>
      <c r="F858" s="907">
        <v>0.30000000000000004</v>
      </c>
      <c r="G858" s="908">
        <v>1283.6415100455113</v>
      </c>
      <c r="H858" s="908" t="s">
        <v>608</v>
      </c>
      <c r="I858" s="908">
        <v>0</v>
      </c>
      <c r="J858" s="908">
        <v>154</v>
      </c>
      <c r="K858" s="908">
        <v>991</v>
      </c>
      <c r="L858" s="908">
        <v>988</v>
      </c>
      <c r="M858" s="908">
        <v>3</v>
      </c>
      <c r="N858" s="908">
        <v>1</v>
      </c>
      <c r="O858" s="1260">
        <v>16</v>
      </c>
      <c r="P858" s="1260">
        <v>31</v>
      </c>
      <c r="Q858" s="1261">
        <v>208.71036717891857</v>
      </c>
    </row>
    <row r="859" spans="1:17" ht="12.75" x14ac:dyDescent="0.2">
      <c r="A859" s="876" t="s">
        <v>1935</v>
      </c>
      <c r="B859" s="906" t="s">
        <v>608</v>
      </c>
      <c r="C859" s="906">
        <v>5680.9682928979701</v>
      </c>
      <c r="D859" s="906">
        <v>5680.9682928979701</v>
      </c>
      <c r="E859" s="906">
        <v>5680.9682928979701</v>
      </c>
      <c r="F859" s="907">
        <v>0.30000000000000004</v>
      </c>
      <c r="G859" s="908">
        <v>1704.2904878693912</v>
      </c>
      <c r="H859" s="908" t="s">
        <v>608</v>
      </c>
      <c r="I859" s="908">
        <v>0</v>
      </c>
      <c r="J859" s="908">
        <v>26</v>
      </c>
      <c r="K859" s="908">
        <v>1056</v>
      </c>
      <c r="L859" s="908">
        <v>1049</v>
      </c>
      <c r="M859" s="908">
        <v>7</v>
      </c>
      <c r="N859" s="908">
        <v>1</v>
      </c>
      <c r="O859" s="1260">
        <v>49</v>
      </c>
      <c r="P859" s="1260">
        <v>49</v>
      </c>
      <c r="Q859" s="1261">
        <v>208.71036717891857</v>
      </c>
    </row>
    <row r="860" spans="1:17" ht="12.75" x14ac:dyDescent="0.2">
      <c r="A860" s="876" t="s">
        <v>1936</v>
      </c>
      <c r="B860" s="906" t="s">
        <v>608</v>
      </c>
      <c r="C860" s="906">
        <v>3120.3051677866888</v>
      </c>
      <c r="D860" s="906">
        <v>3120.3051677866888</v>
      </c>
      <c r="E860" s="906">
        <v>3986.0587995769629</v>
      </c>
      <c r="F860" s="907">
        <v>0.30000000000000004</v>
      </c>
      <c r="G860" s="908">
        <v>1195.8176398730891</v>
      </c>
      <c r="H860" s="908" t="s">
        <v>608</v>
      </c>
      <c r="I860" s="908">
        <v>0</v>
      </c>
      <c r="J860" s="908">
        <v>216</v>
      </c>
      <c r="K860" s="908">
        <v>3408</v>
      </c>
      <c r="L860" s="908">
        <v>3398</v>
      </c>
      <c r="M860" s="908">
        <v>10</v>
      </c>
      <c r="N860" s="908">
        <v>1</v>
      </c>
      <c r="O860" s="1260">
        <v>22</v>
      </c>
      <c r="P860" s="1260">
        <v>31</v>
      </c>
      <c r="Q860" s="1261">
        <v>208.71036717891857</v>
      </c>
    </row>
    <row r="861" spans="1:17" ht="12.75" x14ac:dyDescent="0.2">
      <c r="A861" s="876" t="s">
        <v>1937</v>
      </c>
      <c r="B861" s="906" t="s">
        <v>608</v>
      </c>
      <c r="C861" s="906">
        <v>1942.6258829189292</v>
      </c>
      <c r="D861" s="906">
        <v>1942.6258829189292</v>
      </c>
      <c r="E861" s="906">
        <v>2903.6213809421333</v>
      </c>
      <c r="F861" s="907">
        <v>0.30000000000000004</v>
      </c>
      <c r="G861" s="908">
        <v>871.08641428264013</v>
      </c>
      <c r="H861" s="908" t="s">
        <v>608</v>
      </c>
      <c r="I861" s="908">
        <v>3</v>
      </c>
      <c r="J861" s="908">
        <v>851</v>
      </c>
      <c r="K861" s="908">
        <v>4156</v>
      </c>
      <c r="L861" s="908">
        <v>4135</v>
      </c>
      <c r="M861" s="908">
        <v>21</v>
      </c>
      <c r="N861" s="908">
        <v>1</v>
      </c>
      <c r="O861" s="1260">
        <v>10</v>
      </c>
      <c r="P861" s="1260">
        <v>22</v>
      </c>
      <c r="Q861" s="1261">
        <v>208.71036717891857</v>
      </c>
    </row>
    <row r="862" spans="1:17" ht="12.75" x14ac:dyDescent="0.2">
      <c r="A862" s="876" t="s">
        <v>1938</v>
      </c>
      <c r="B862" s="906" t="s">
        <v>608</v>
      </c>
      <c r="C862" s="906">
        <v>4100.9165894737889</v>
      </c>
      <c r="D862" s="906">
        <v>4100.9165894737889</v>
      </c>
      <c r="E862" s="906">
        <v>4100.9165894737889</v>
      </c>
      <c r="F862" s="907">
        <v>0.30000000000000004</v>
      </c>
      <c r="G862" s="908">
        <v>1230.2749768421368</v>
      </c>
      <c r="H862" s="908" t="s">
        <v>608</v>
      </c>
      <c r="I862" s="908">
        <v>4</v>
      </c>
      <c r="J862" s="908">
        <v>37</v>
      </c>
      <c r="K862" s="908">
        <v>2952</v>
      </c>
      <c r="L862" s="908">
        <v>2774</v>
      </c>
      <c r="M862" s="908">
        <v>178</v>
      </c>
      <c r="N862" s="908">
        <v>1</v>
      </c>
      <c r="O862" s="1260">
        <v>39</v>
      </c>
      <c r="P862" s="1260">
        <v>39</v>
      </c>
      <c r="Q862" s="1261">
        <v>208.71036717891857</v>
      </c>
    </row>
    <row r="863" spans="1:17" ht="12.75" x14ac:dyDescent="0.2">
      <c r="A863" s="876" t="s">
        <v>1939</v>
      </c>
      <c r="B863" s="906" t="s">
        <v>608</v>
      </c>
      <c r="C863" s="906">
        <v>1906.1191816046198</v>
      </c>
      <c r="D863" s="906">
        <v>1906.1191816046198</v>
      </c>
      <c r="E863" s="906">
        <v>2775.3746443498158</v>
      </c>
      <c r="F863" s="907">
        <v>0.30000000000000004</v>
      </c>
      <c r="G863" s="908">
        <v>832.61239330494482</v>
      </c>
      <c r="H863" s="908" t="s">
        <v>608</v>
      </c>
      <c r="I863" s="908">
        <v>57</v>
      </c>
      <c r="J863" s="908">
        <v>147</v>
      </c>
      <c r="K863" s="908">
        <v>6759</v>
      </c>
      <c r="L863" s="908">
        <v>6170</v>
      </c>
      <c r="M863" s="908">
        <v>589</v>
      </c>
      <c r="N863" s="908">
        <v>1</v>
      </c>
      <c r="O863" s="1260">
        <v>23</v>
      </c>
      <c r="P863" s="1260">
        <v>24</v>
      </c>
      <c r="Q863" s="1261">
        <v>208.71036717891857</v>
      </c>
    </row>
    <row r="864" spans="1:17" ht="12.75" x14ac:dyDescent="0.2">
      <c r="A864" s="876" t="s">
        <v>1940</v>
      </c>
      <c r="B864" s="906" t="s">
        <v>608</v>
      </c>
      <c r="C864" s="906">
        <v>779.34210253399669</v>
      </c>
      <c r="D864" s="906">
        <v>779.34210253399669</v>
      </c>
      <c r="E864" s="906">
        <v>2011.7961211858474</v>
      </c>
      <c r="F864" s="907">
        <v>0.30000000000000004</v>
      </c>
      <c r="G864" s="908">
        <v>603.53883635575426</v>
      </c>
      <c r="H864" s="908" t="s">
        <v>608</v>
      </c>
      <c r="I864" s="908">
        <v>537</v>
      </c>
      <c r="J864" s="908">
        <v>579</v>
      </c>
      <c r="K864" s="908">
        <v>24522</v>
      </c>
      <c r="L864" s="908">
        <v>20205</v>
      </c>
      <c r="M864" s="908">
        <v>4317</v>
      </c>
      <c r="N864" s="908">
        <v>1</v>
      </c>
      <c r="O864" s="1260">
        <v>5</v>
      </c>
      <c r="P864" s="1260">
        <v>15</v>
      </c>
      <c r="Q864" s="1261">
        <v>208.71036717891857</v>
      </c>
    </row>
    <row r="865" spans="1:17" s="909" customFormat="1" ht="12.75" x14ac:dyDescent="0.2">
      <c r="A865" s="876" t="s">
        <v>1941</v>
      </c>
      <c r="B865" s="906" t="s">
        <v>608</v>
      </c>
      <c r="C865" s="906">
        <v>416.05440784587296</v>
      </c>
      <c r="D865" s="906">
        <v>416.05440784587296</v>
      </c>
      <c r="E865" s="906">
        <v>1431.1493345457552</v>
      </c>
      <c r="F865" s="907">
        <v>0.4</v>
      </c>
      <c r="G865" s="908">
        <v>572.45973381830208</v>
      </c>
      <c r="H865" s="908" t="s">
        <v>608</v>
      </c>
      <c r="I865" s="908">
        <v>2145</v>
      </c>
      <c r="J865" s="908">
        <v>1027</v>
      </c>
      <c r="K865" s="908">
        <v>51243</v>
      </c>
      <c r="L865" s="908">
        <v>33656</v>
      </c>
      <c r="M865" s="908">
        <v>17587</v>
      </c>
      <c r="N865" s="908">
        <v>1</v>
      </c>
      <c r="O865" s="1260">
        <v>5</v>
      </c>
      <c r="P865" s="1260">
        <v>9</v>
      </c>
      <c r="Q865" s="1261">
        <v>208.71036717891857</v>
      </c>
    </row>
    <row r="866" spans="1:17" ht="12.75" x14ac:dyDescent="0.2">
      <c r="A866" s="876" t="s">
        <v>314</v>
      </c>
      <c r="B866" s="906" t="s">
        <v>608</v>
      </c>
      <c r="C866" s="906">
        <v>10403.729209224299</v>
      </c>
      <c r="D866" s="906">
        <v>10403.729209224299</v>
      </c>
      <c r="E866" s="906">
        <v>13590.455379972995</v>
      </c>
      <c r="F866" s="907">
        <v>0</v>
      </c>
      <c r="G866" s="908">
        <v>0</v>
      </c>
      <c r="H866" s="908" t="s">
        <v>608</v>
      </c>
      <c r="I866" s="908">
        <v>1</v>
      </c>
      <c r="J866" s="908">
        <v>44</v>
      </c>
      <c r="K866" s="908">
        <v>895</v>
      </c>
      <c r="L866" s="908">
        <v>895</v>
      </c>
      <c r="M866" s="908">
        <v>2</v>
      </c>
      <c r="N866" s="908">
        <v>0</v>
      </c>
      <c r="O866" s="1260">
        <v>31</v>
      </c>
      <c r="P866" s="1260">
        <v>98</v>
      </c>
      <c r="Q866" s="1261">
        <v>209.0250538000538</v>
      </c>
    </row>
    <row r="867" spans="1:17" ht="12.75" x14ac:dyDescent="0.2">
      <c r="A867" s="876" t="s">
        <v>311</v>
      </c>
      <c r="B867" s="906" t="s">
        <v>608</v>
      </c>
      <c r="C867" s="906">
        <v>8420.5929317393729</v>
      </c>
      <c r="D867" s="906">
        <v>8420.5929317393729</v>
      </c>
      <c r="E867" s="906">
        <v>8842.5960167181456</v>
      </c>
      <c r="F867" s="907">
        <v>0</v>
      </c>
      <c r="G867" s="908">
        <v>0</v>
      </c>
      <c r="H867" s="908" t="s">
        <v>608</v>
      </c>
      <c r="I867" s="908">
        <v>0</v>
      </c>
      <c r="J867" s="908">
        <v>57</v>
      </c>
      <c r="K867" s="908">
        <v>349</v>
      </c>
      <c r="L867" s="908">
        <v>349</v>
      </c>
      <c r="M867" s="908">
        <v>2</v>
      </c>
      <c r="N867" s="908">
        <v>0</v>
      </c>
      <c r="O867" s="1260">
        <v>19</v>
      </c>
      <c r="P867" s="1260">
        <v>40</v>
      </c>
      <c r="Q867" s="1261">
        <v>209.0250538000538</v>
      </c>
    </row>
    <row r="868" spans="1:17" ht="12.75" x14ac:dyDescent="0.2">
      <c r="A868" s="876" t="s">
        <v>309</v>
      </c>
      <c r="B868" s="906" t="s">
        <v>608</v>
      </c>
      <c r="C868" s="906">
        <v>6851.5468431889649</v>
      </c>
      <c r="D868" s="906">
        <v>6851.5468431889649</v>
      </c>
      <c r="E868" s="906">
        <v>6851.4845451545361</v>
      </c>
      <c r="F868" s="907">
        <v>0</v>
      </c>
      <c r="G868" s="908">
        <v>0</v>
      </c>
      <c r="H868" s="908" t="s">
        <v>608</v>
      </c>
      <c r="I868" s="908">
        <v>3</v>
      </c>
      <c r="J868" s="908">
        <v>117</v>
      </c>
      <c r="K868" s="908">
        <v>750</v>
      </c>
      <c r="L868" s="908">
        <v>750</v>
      </c>
      <c r="M868" s="908">
        <v>3</v>
      </c>
      <c r="N868" s="908">
        <v>0</v>
      </c>
      <c r="O868" s="1260">
        <v>18</v>
      </c>
      <c r="P868" s="1260">
        <v>24</v>
      </c>
      <c r="Q868" s="1261">
        <v>209.0250538000538</v>
      </c>
    </row>
    <row r="869" spans="1:17" ht="12.75" x14ac:dyDescent="0.2">
      <c r="A869" s="876" t="s">
        <v>307</v>
      </c>
      <c r="B869" s="906" t="s">
        <v>608</v>
      </c>
      <c r="C869" s="906">
        <v>8074.4978825244734</v>
      </c>
      <c r="D869" s="906">
        <v>8074.4978825244734</v>
      </c>
      <c r="E869" s="906">
        <v>8074.4978825244734</v>
      </c>
      <c r="F869" s="907">
        <v>0</v>
      </c>
      <c r="G869" s="908">
        <v>0</v>
      </c>
      <c r="H869" s="908" t="s">
        <v>608</v>
      </c>
      <c r="I869" s="908">
        <v>2</v>
      </c>
      <c r="J869" s="908">
        <v>172</v>
      </c>
      <c r="K869" s="908">
        <v>20947</v>
      </c>
      <c r="L869" s="908">
        <v>20947</v>
      </c>
      <c r="M869" s="908">
        <v>158</v>
      </c>
      <c r="N869" s="908">
        <v>0</v>
      </c>
      <c r="O869" s="1260">
        <v>50</v>
      </c>
      <c r="P869" s="1260">
        <v>50</v>
      </c>
      <c r="Q869" s="1261">
        <v>209.0250538000538</v>
      </c>
    </row>
    <row r="870" spans="1:17" ht="12.75" x14ac:dyDescent="0.2">
      <c r="A870" s="876" t="s">
        <v>305</v>
      </c>
      <c r="B870" s="906" t="s">
        <v>608</v>
      </c>
      <c r="C870" s="906">
        <v>5845.3138450571514</v>
      </c>
      <c r="D870" s="906">
        <v>5845.3138450571514</v>
      </c>
      <c r="E870" s="906">
        <v>5845.3138450571514</v>
      </c>
      <c r="F870" s="907">
        <v>0</v>
      </c>
      <c r="G870" s="908">
        <v>0</v>
      </c>
      <c r="H870" s="908" t="s">
        <v>608</v>
      </c>
      <c r="I870" s="908">
        <v>19</v>
      </c>
      <c r="J870" s="908">
        <v>206</v>
      </c>
      <c r="K870" s="908">
        <v>9812</v>
      </c>
      <c r="L870" s="908">
        <v>9812</v>
      </c>
      <c r="M870" s="908">
        <v>116</v>
      </c>
      <c r="N870" s="908">
        <v>0</v>
      </c>
      <c r="O870" s="1260">
        <v>26</v>
      </c>
      <c r="P870" s="1260">
        <v>26</v>
      </c>
      <c r="Q870" s="1261">
        <v>209.0250538000538</v>
      </c>
    </row>
    <row r="871" spans="1:17" ht="12.75" x14ac:dyDescent="0.2">
      <c r="A871" s="876" t="s">
        <v>303</v>
      </c>
      <c r="B871" s="906" t="s">
        <v>608</v>
      </c>
      <c r="C871" s="906">
        <v>10354.95256629154</v>
      </c>
      <c r="D871" s="906">
        <v>10354.95256629154</v>
      </c>
      <c r="E871" s="906">
        <v>8247.4874433672903</v>
      </c>
      <c r="F871" s="907">
        <v>0</v>
      </c>
      <c r="G871" s="908">
        <v>0</v>
      </c>
      <c r="H871" s="908" t="s">
        <v>608</v>
      </c>
      <c r="I871" s="908">
        <v>2</v>
      </c>
      <c r="J871" s="908">
        <v>66</v>
      </c>
      <c r="K871" s="908">
        <v>11642</v>
      </c>
      <c r="L871" s="908">
        <v>11642</v>
      </c>
      <c r="M871" s="908">
        <v>61</v>
      </c>
      <c r="N871" s="908">
        <v>0</v>
      </c>
      <c r="O871" s="1260">
        <v>74</v>
      </c>
      <c r="P871" s="1260">
        <v>61</v>
      </c>
      <c r="Q871" s="1261">
        <v>209.0250538000538</v>
      </c>
    </row>
    <row r="872" spans="1:17" ht="12.75" x14ac:dyDescent="0.2">
      <c r="A872" s="876" t="s">
        <v>301</v>
      </c>
      <c r="B872" s="906" t="s">
        <v>608</v>
      </c>
      <c r="C872" s="906">
        <v>6101.5934787707138</v>
      </c>
      <c r="D872" s="906">
        <v>6101.5934787707138</v>
      </c>
      <c r="E872" s="906">
        <v>6218.5634039605811</v>
      </c>
      <c r="F872" s="907">
        <v>0</v>
      </c>
      <c r="G872" s="908">
        <v>0</v>
      </c>
      <c r="H872" s="908" t="s">
        <v>608</v>
      </c>
      <c r="I872" s="908">
        <v>1</v>
      </c>
      <c r="J872" s="908">
        <v>83</v>
      </c>
      <c r="K872" s="908">
        <v>5399</v>
      </c>
      <c r="L872" s="908">
        <v>5399</v>
      </c>
      <c r="M872" s="908">
        <v>54</v>
      </c>
      <c r="N872" s="908">
        <v>0</v>
      </c>
      <c r="O872" s="1260">
        <v>26</v>
      </c>
      <c r="P872" s="1260">
        <v>36</v>
      </c>
      <c r="Q872" s="1261">
        <v>209.0250538000538</v>
      </c>
    </row>
    <row r="873" spans="1:17" ht="12.75" x14ac:dyDescent="0.2">
      <c r="A873" s="876" t="s">
        <v>299</v>
      </c>
      <c r="B873" s="906" t="s">
        <v>608</v>
      </c>
      <c r="C873" s="906">
        <v>3631.2273816157281</v>
      </c>
      <c r="D873" s="906">
        <v>3631.2273816157281</v>
      </c>
      <c r="E873" s="906">
        <v>5074.3083795467692</v>
      </c>
      <c r="F873" s="907">
        <v>0</v>
      </c>
      <c r="G873" s="908">
        <v>0</v>
      </c>
      <c r="H873" s="908" t="s">
        <v>608</v>
      </c>
      <c r="I873" s="908">
        <v>56</v>
      </c>
      <c r="J873" s="908">
        <v>250</v>
      </c>
      <c r="K873" s="908">
        <v>9688</v>
      </c>
      <c r="L873" s="908">
        <v>9688</v>
      </c>
      <c r="M873" s="908">
        <v>155</v>
      </c>
      <c r="N873" s="908">
        <v>0</v>
      </c>
      <c r="O873" s="1260">
        <v>9</v>
      </c>
      <c r="P873" s="1260">
        <v>25</v>
      </c>
      <c r="Q873" s="1261">
        <v>209.0250538000538</v>
      </c>
    </row>
    <row r="874" spans="1:17" ht="12.75" x14ac:dyDescent="0.2">
      <c r="A874" s="876" t="s">
        <v>297</v>
      </c>
      <c r="B874" s="906" t="s">
        <v>608</v>
      </c>
      <c r="C874" s="906">
        <v>5726.3122495272828</v>
      </c>
      <c r="D874" s="906">
        <v>5726.3122495272828</v>
      </c>
      <c r="E874" s="906">
        <v>7884.8932920838106</v>
      </c>
      <c r="F874" s="907">
        <v>0</v>
      </c>
      <c r="G874" s="908">
        <v>0</v>
      </c>
      <c r="H874" s="908" t="s">
        <v>608</v>
      </c>
      <c r="I874" s="908">
        <v>10</v>
      </c>
      <c r="J874" s="908">
        <v>46</v>
      </c>
      <c r="K874" s="908">
        <v>245</v>
      </c>
      <c r="L874" s="908">
        <v>245</v>
      </c>
      <c r="M874" s="908">
        <v>5</v>
      </c>
      <c r="N874" s="908">
        <v>0</v>
      </c>
      <c r="O874" s="1260">
        <v>40</v>
      </c>
      <c r="P874" s="1260">
        <v>64</v>
      </c>
      <c r="Q874" s="1261">
        <v>209.0250538000538</v>
      </c>
    </row>
    <row r="875" spans="1:17" ht="12.75" x14ac:dyDescent="0.2">
      <c r="A875" s="876" t="s">
        <v>295</v>
      </c>
      <c r="B875" s="906" t="s">
        <v>608</v>
      </c>
      <c r="C875" s="906">
        <v>2489.6960428486086</v>
      </c>
      <c r="D875" s="906">
        <v>2489.6960428486086</v>
      </c>
      <c r="E875" s="906">
        <v>4491.3105296284975</v>
      </c>
      <c r="F875" s="907">
        <v>0</v>
      </c>
      <c r="G875" s="908">
        <v>0</v>
      </c>
      <c r="H875" s="908" t="s">
        <v>608</v>
      </c>
      <c r="I875" s="908">
        <v>32</v>
      </c>
      <c r="J875" s="908">
        <v>79</v>
      </c>
      <c r="K875" s="908">
        <v>222</v>
      </c>
      <c r="L875" s="908">
        <v>222</v>
      </c>
      <c r="M875" s="908">
        <v>13</v>
      </c>
      <c r="N875" s="908">
        <v>0</v>
      </c>
      <c r="O875" s="1260">
        <v>5</v>
      </c>
      <c r="P875" s="1260">
        <v>24</v>
      </c>
      <c r="Q875" s="1261">
        <v>209.0250538000538</v>
      </c>
    </row>
    <row r="876" spans="1:17" ht="12.75" x14ac:dyDescent="0.2">
      <c r="A876" s="876" t="s">
        <v>293</v>
      </c>
      <c r="B876" s="906" t="s">
        <v>608</v>
      </c>
      <c r="C876" s="906">
        <v>2476.8246720226412</v>
      </c>
      <c r="D876" s="906">
        <v>2476.8246720226412</v>
      </c>
      <c r="E876" s="906">
        <v>3208.7159532437508</v>
      </c>
      <c r="F876" s="907">
        <v>0</v>
      </c>
      <c r="G876" s="908">
        <v>0</v>
      </c>
      <c r="H876" s="908" t="s">
        <v>608</v>
      </c>
      <c r="I876" s="908">
        <v>128</v>
      </c>
      <c r="J876" s="908">
        <v>316</v>
      </c>
      <c r="K876" s="908">
        <v>719</v>
      </c>
      <c r="L876" s="908">
        <v>719</v>
      </c>
      <c r="M876" s="908">
        <v>104</v>
      </c>
      <c r="N876" s="908">
        <v>0</v>
      </c>
      <c r="O876" s="1260">
        <v>5</v>
      </c>
      <c r="P876" s="1260">
        <v>12</v>
      </c>
      <c r="Q876" s="1261">
        <v>209.0250538000538</v>
      </c>
    </row>
    <row r="877" spans="1:17" ht="12.75" x14ac:dyDescent="0.2">
      <c r="A877" s="876" t="s">
        <v>1014</v>
      </c>
      <c r="B877" s="906" t="s">
        <v>608</v>
      </c>
      <c r="C877" s="906">
        <v>617.15815476280136</v>
      </c>
      <c r="D877" s="906">
        <v>617.15815476280136</v>
      </c>
      <c r="E877" s="906">
        <v>843.45185591341476</v>
      </c>
      <c r="F877" s="907">
        <v>0</v>
      </c>
      <c r="G877" s="908">
        <v>0</v>
      </c>
      <c r="H877" s="908" t="s">
        <v>608</v>
      </c>
      <c r="I877" s="908">
        <v>33</v>
      </c>
      <c r="J877" s="908">
        <v>5</v>
      </c>
      <c r="K877" s="908">
        <v>128</v>
      </c>
      <c r="L877" s="908">
        <v>128</v>
      </c>
      <c r="M877" s="908">
        <v>28</v>
      </c>
      <c r="N877" s="908">
        <v>0</v>
      </c>
      <c r="O877" s="1260">
        <v>5</v>
      </c>
      <c r="P877" s="1260">
        <v>5</v>
      </c>
      <c r="Q877" s="1261">
        <v>209.0250538000538</v>
      </c>
    </row>
    <row r="878" spans="1:17" ht="12.75" x14ac:dyDescent="0.2">
      <c r="A878" s="876" t="s">
        <v>1013</v>
      </c>
      <c r="B878" s="906" t="s">
        <v>608</v>
      </c>
      <c r="C878" s="906">
        <v>9241.3802258170708</v>
      </c>
      <c r="D878" s="906">
        <v>9241.3802258170708</v>
      </c>
      <c r="E878" s="906">
        <v>9241.3802258170708</v>
      </c>
      <c r="F878" s="907">
        <v>0</v>
      </c>
      <c r="G878" s="908">
        <v>0</v>
      </c>
      <c r="H878" s="908" t="s">
        <v>608</v>
      </c>
      <c r="I878" s="908">
        <v>2</v>
      </c>
      <c r="J878" s="908">
        <v>62</v>
      </c>
      <c r="K878" s="908">
        <v>580</v>
      </c>
      <c r="L878" s="908">
        <v>580</v>
      </c>
      <c r="M878" s="908">
        <v>4</v>
      </c>
      <c r="N878" s="908">
        <v>0</v>
      </c>
      <c r="O878" s="1260">
        <v>58</v>
      </c>
      <c r="P878" s="1260">
        <v>58</v>
      </c>
      <c r="Q878" s="1261">
        <v>209.0250538000538</v>
      </c>
    </row>
    <row r="879" spans="1:17" ht="12.75" x14ac:dyDescent="0.2">
      <c r="A879" s="876" t="s">
        <v>1012</v>
      </c>
      <c r="B879" s="906" t="s">
        <v>608</v>
      </c>
      <c r="C879" s="906">
        <v>3462.9971453061949</v>
      </c>
      <c r="D879" s="906">
        <v>3462.9971453061949</v>
      </c>
      <c r="E879" s="906">
        <v>4857.5824538276238</v>
      </c>
      <c r="F879" s="907">
        <v>0</v>
      </c>
      <c r="G879" s="908">
        <v>0</v>
      </c>
      <c r="H879" s="908" t="s">
        <v>608</v>
      </c>
      <c r="I879" s="908">
        <v>59</v>
      </c>
      <c r="J879" s="908">
        <v>395</v>
      </c>
      <c r="K879" s="908">
        <v>1487</v>
      </c>
      <c r="L879" s="908">
        <v>1487</v>
      </c>
      <c r="M879" s="908">
        <v>83</v>
      </c>
      <c r="N879" s="908">
        <v>0</v>
      </c>
      <c r="O879" s="1260">
        <v>6</v>
      </c>
      <c r="P879" s="1260">
        <v>18</v>
      </c>
      <c r="Q879" s="1261">
        <v>209.0250538000538</v>
      </c>
    </row>
    <row r="880" spans="1:17" ht="12.75" x14ac:dyDescent="0.2">
      <c r="A880" s="876" t="s">
        <v>1011</v>
      </c>
      <c r="B880" s="906" t="s">
        <v>608</v>
      </c>
      <c r="C880" s="906">
        <v>8058.1204035966985</v>
      </c>
      <c r="D880" s="906">
        <v>8058.1204035966985</v>
      </c>
      <c r="E880" s="906">
        <v>8058.1204035966985</v>
      </c>
      <c r="F880" s="907">
        <v>0</v>
      </c>
      <c r="G880" s="908">
        <v>0</v>
      </c>
      <c r="H880" s="908" t="s">
        <v>608</v>
      </c>
      <c r="I880" s="908">
        <v>12</v>
      </c>
      <c r="J880" s="908">
        <v>98</v>
      </c>
      <c r="K880" s="908">
        <v>1453</v>
      </c>
      <c r="L880" s="908">
        <v>1453</v>
      </c>
      <c r="M880" s="908">
        <v>23</v>
      </c>
      <c r="N880" s="908">
        <v>0</v>
      </c>
      <c r="O880" s="1260">
        <v>57</v>
      </c>
      <c r="P880" s="1260">
        <v>57</v>
      </c>
      <c r="Q880" s="1261">
        <v>209.0250538000538</v>
      </c>
    </row>
    <row r="881" spans="1:17" ht="12.75" x14ac:dyDescent="0.2">
      <c r="A881" s="876" t="s">
        <v>1010</v>
      </c>
      <c r="B881" s="906" t="s">
        <v>608</v>
      </c>
      <c r="C881" s="906">
        <v>3644.2396974957778</v>
      </c>
      <c r="D881" s="906">
        <v>3644.2396974957778</v>
      </c>
      <c r="E881" s="906">
        <v>3644.2396974957778</v>
      </c>
      <c r="F881" s="907">
        <v>0</v>
      </c>
      <c r="G881" s="908">
        <v>0</v>
      </c>
      <c r="H881" s="908" t="s">
        <v>608</v>
      </c>
      <c r="I881" s="908">
        <v>602</v>
      </c>
      <c r="J881" s="908">
        <v>1239</v>
      </c>
      <c r="K881" s="908">
        <v>3374</v>
      </c>
      <c r="L881" s="908">
        <v>3374</v>
      </c>
      <c r="M881" s="908">
        <v>234</v>
      </c>
      <c r="N881" s="908">
        <v>0</v>
      </c>
      <c r="O881" s="1260">
        <v>14</v>
      </c>
      <c r="P881" s="1260">
        <v>14</v>
      </c>
      <c r="Q881" s="1261">
        <v>209.0250538000538</v>
      </c>
    </row>
    <row r="882" spans="1:17" ht="12.75" x14ac:dyDescent="0.2">
      <c r="A882" s="876" t="s">
        <v>1009</v>
      </c>
      <c r="B882" s="906" t="s">
        <v>608</v>
      </c>
      <c r="C882" s="906">
        <v>5778.0191944731496</v>
      </c>
      <c r="D882" s="906">
        <v>5778.0191944731496</v>
      </c>
      <c r="E882" s="906">
        <v>5778.0191944731496</v>
      </c>
      <c r="F882" s="907">
        <v>0</v>
      </c>
      <c r="G882" s="908">
        <v>0</v>
      </c>
      <c r="H882" s="908" t="s">
        <v>608</v>
      </c>
      <c r="I882" s="908">
        <v>42</v>
      </c>
      <c r="J882" s="908">
        <v>101</v>
      </c>
      <c r="K882" s="908">
        <v>642</v>
      </c>
      <c r="L882" s="908">
        <v>642</v>
      </c>
      <c r="M882" s="908">
        <v>28</v>
      </c>
      <c r="N882" s="908">
        <v>0</v>
      </c>
      <c r="O882" s="1260">
        <v>41</v>
      </c>
      <c r="P882" s="1260">
        <v>41</v>
      </c>
      <c r="Q882" s="1261">
        <v>209.0250538000538</v>
      </c>
    </row>
    <row r="883" spans="1:17" ht="12.75" x14ac:dyDescent="0.2">
      <c r="A883" s="876" t="s">
        <v>1008</v>
      </c>
      <c r="B883" s="906" t="s">
        <v>608</v>
      </c>
      <c r="C883" s="906">
        <v>2602.4626831280375</v>
      </c>
      <c r="D883" s="906">
        <v>2602.4626831280375</v>
      </c>
      <c r="E883" s="906">
        <v>2602.4626831280375</v>
      </c>
      <c r="F883" s="907">
        <v>0</v>
      </c>
      <c r="G883" s="908">
        <v>0</v>
      </c>
      <c r="H883" s="908" t="s">
        <v>608</v>
      </c>
      <c r="I883" s="908">
        <v>1182</v>
      </c>
      <c r="J883" s="908">
        <v>1199</v>
      </c>
      <c r="K883" s="908">
        <v>3160</v>
      </c>
      <c r="L883" s="908">
        <v>3160</v>
      </c>
      <c r="M883" s="908">
        <v>722</v>
      </c>
      <c r="N883" s="908">
        <v>0</v>
      </c>
      <c r="O883" s="1260">
        <v>8</v>
      </c>
      <c r="P883" s="1260">
        <v>8</v>
      </c>
      <c r="Q883" s="1261">
        <v>209.0250538000538</v>
      </c>
    </row>
    <row r="884" spans="1:17" ht="12.75" x14ac:dyDescent="0.2">
      <c r="A884" s="876" t="s">
        <v>1007</v>
      </c>
      <c r="B884" s="906" t="s">
        <v>608</v>
      </c>
      <c r="C884" s="906">
        <v>4290.6976425190924</v>
      </c>
      <c r="D884" s="906">
        <v>4290.6976425190924</v>
      </c>
      <c r="E884" s="906">
        <v>5945.5916861148189</v>
      </c>
      <c r="F884" s="907">
        <v>0</v>
      </c>
      <c r="G884" s="908">
        <v>0</v>
      </c>
      <c r="H884" s="908" t="s">
        <v>608</v>
      </c>
      <c r="I884" s="908">
        <v>34</v>
      </c>
      <c r="J884" s="908">
        <v>110</v>
      </c>
      <c r="K884" s="908">
        <v>212</v>
      </c>
      <c r="L884" s="908">
        <v>212</v>
      </c>
      <c r="M884" s="908">
        <v>16</v>
      </c>
      <c r="N884" s="908">
        <v>0</v>
      </c>
      <c r="O884" s="1260">
        <v>9</v>
      </c>
      <c r="P884" s="1260">
        <v>33</v>
      </c>
      <c r="Q884" s="1261">
        <v>209.0250538000538</v>
      </c>
    </row>
    <row r="885" spans="1:17" ht="12.75" x14ac:dyDescent="0.2">
      <c r="A885" s="876" t="s">
        <v>1006</v>
      </c>
      <c r="B885" s="906" t="s">
        <v>608</v>
      </c>
      <c r="C885" s="906">
        <v>2987.8917306088474</v>
      </c>
      <c r="D885" s="906">
        <v>2987.8917306088474</v>
      </c>
      <c r="E885" s="906">
        <v>4481.6344527708115</v>
      </c>
      <c r="F885" s="907">
        <v>0</v>
      </c>
      <c r="G885" s="908">
        <v>0</v>
      </c>
      <c r="H885" s="908" t="s">
        <v>608</v>
      </c>
      <c r="I885" s="908">
        <v>7</v>
      </c>
      <c r="J885" s="908">
        <v>25</v>
      </c>
      <c r="K885" s="908">
        <v>210</v>
      </c>
      <c r="L885" s="908">
        <v>210</v>
      </c>
      <c r="M885" s="908">
        <v>22</v>
      </c>
      <c r="N885" s="908">
        <v>0</v>
      </c>
      <c r="O885" s="1260">
        <v>20</v>
      </c>
      <c r="P885" s="1260">
        <v>42</v>
      </c>
      <c r="Q885" s="1261">
        <v>209.0250538000538</v>
      </c>
    </row>
    <row r="886" spans="1:17" ht="12.75" x14ac:dyDescent="0.2">
      <c r="A886" s="876" t="s">
        <v>1005</v>
      </c>
      <c r="B886" s="906" t="s">
        <v>608</v>
      </c>
      <c r="C886" s="906">
        <v>2258.4655825790078</v>
      </c>
      <c r="D886" s="906">
        <v>2258.4655825790078</v>
      </c>
      <c r="E886" s="906">
        <v>2258.4655825790078</v>
      </c>
      <c r="F886" s="907">
        <v>0</v>
      </c>
      <c r="G886" s="908">
        <v>0</v>
      </c>
      <c r="H886" s="908" t="s">
        <v>608</v>
      </c>
      <c r="I886" s="908">
        <v>156</v>
      </c>
      <c r="J886" s="908">
        <v>155</v>
      </c>
      <c r="K886" s="908">
        <v>381</v>
      </c>
      <c r="L886" s="908">
        <v>381</v>
      </c>
      <c r="M886" s="908">
        <v>92</v>
      </c>
      <c r="N886" s="908">
        <v>0</v>
      </c>
      <c r="O886" s="1260">
        <v>8</v>
      </c>
      <c r="P886" s="1260">
        <v>8</v>
      </c>
      <c r="Q886" s="1261">
        <v>209.0250538000538</v>
      </c>
    </row>
    <row r="887" spans="1:17" ht="12.75" x14ac:dyDescent="0.2">
      <c r="A887" s="876" t="s">
        <v>1004</v>
      </c>
      <c r="B887" s="906" t="s">
        <v>608</v>
      </c>
      <c r="C887" s="906">
        <v>2020.3842563958592</v>
      </c>
      <c r="D887" s="906">
        <v>2020.3842563958592</v>
      </c>
      <c r="E887" s="906">
        <v>5316.0702235501212</v>
      </c>
      <c r="F887" s="907">
        <v>0</v>
      </c>
      <c r="G887" s="908">
        <v>0</v>
      </c>
      <c r="H887" s="908" t="s">
        <v>608</v>
      </c>
      <c r="I887" s="908">
        <v>2</v>
      </c>
      <c r="J887" s="908">
        <v>6</v>
      </c>
      <c r="K887" s="908">
        <v>4</v>
      </c>
      <c r="L887" s="908">
        <v>4</v>
      </c>
      <c r="M887" s="908">
        <v>0</v>
      </c>
      <c r="N887" s="908">
        <v>0</v>
      </c>
      <c r="O887" s="1260">
        <v>11</v>
      </c>
      <c r="P887" s="1260">
        <v>68</v>
      </c>
      <c r="Q887" s="1261">
        <v>209.0250538000538</v>
      </c>
    </row>
    <row r="888" spans="1:17" ht="12.75" x14ac:dyDescent="0.2">
      <c r="A888" s="876" t="s">
        <v>1003</v>
      </c>
      <c r="B888" s="906" t="s">
        <v>608</v>
      </c>
      <c r="C888" s="906">
        <v>3602.9944943113173</v>
      </c>
      <c r="D888" s="906">
        <v>3602.9944943113173</v>
      </c>
      <c r="E888" s="906">
        <v>2065.0178169330957</v>
      </c>
      <c r="F888" s="907">
        <v>0</v>
      </c>
      <c r="G888" s="908">
        <v>0</v>
      </c>
      <c r="H888" s="908" t="s">
        <v>608</v>
      </c>
      <c r="I888" s="908">
        <v>13</v>
      </c>
      <c r="J888" s="908">
        <v>18</v>
      </c>
      <c r="K888" s="908">
        <v>54</v>
      </c>
      <c r="L888" s="908">
        <v>54</v>
      </c>
      <c r="M888" s="908">
        <v>17</v>
      </c>
      <c r="N888" s="908">
        <v>0</v>
      </c>
      <c r="O888" s="1260">
        <v>5</v>
      </c>
      <c r="P888" s="1260">
        <v>7</v>
      </c>
      <c r="Q888" s="1261">
        <v>209.0250538000538</v>
      </c>
    </row>
    <row r="889" spans="1:17" ht="12.75" x14ac:dyDescent="0.2">
      <c r="A889" s="876" t="s">
        <v>1002</v>
      </c>
      <c r="B889" s="906" t="s">
        <v>608</v>
      </c>
      <c r="C889" s="906">
        <v>890.05505507831776</v>
      </c>
      <c r="D889" s="906">
        <v>890.05505507831776</v>
      </c>
      <c r="E889" s="906">
        <v>584.4475735622201</v>
      </c>
      <c r="F889" s="907">
        <v>0</v>
      </c>
      <c r="G889" s="908">
        <v>0</v>
      </c>
      <c r="H889" s="908" t="s">
        <v>608</v>
      </c>
      <c r="I889" s="908">
        <v>20</v>
      </c>
      <c r="J889" s="908">
        <v>19</v>
      </c>
      <c r="K889" s="908">
        <v>1516</v>
      </c>
      <c r="L889" s="908">
        <v>1516</v>
      </c>
      <c r="M889" s="908">
        <v>830</v>
      </c>
      <c r="N889" s="908">
        <v>0</v>
      </c>
      <c r="O889" s="1260">
        <v>5</v>
      </c>
      <c r="P889" s="1260">
        <v>5</v>
      </c>
      <c r="Q889" s="1261">
        <v>209.0250538000538</v>
      </c>
    </row>
    <row r="890" spans="1:17" ht="12.75" x14ac:dyDescent="0.2">
      <c r="A890" s="876" t="s">
        <v>1001</v>
      </c>
      <c r="B890" s="906" t="s">
        <v>608</v>
      </c>
      <c r="C890" s="906">
        <v>5273.7554159346973</v>
      </c>
      <c r="D890" s="906">
        <v>5273.7554159346973</v>
      </c>
      <c r="E890" s="906">
        <v>5273.7554159346973</v>
      </c>
      <c r="F890" s="907">
        <v>0</v>
      </c>
      <c r="G890" s="908">
        <v>0</v>
      </c>
      <c r="H890" s="908" t="s">
        <v>608</v>
      </c>
      <c r="I890" s="908">
        <v>17</v>
      </c>
      <c r="J890" s="908">
        <v>129</v>
      </c>
      <c r="K890" s="908">
        <v>858</v>
      </c>
      <c r="L890" s="908">
        <v>858</v>
      </c>
      <c r="M890" s="908">
        <v>59</v>
      </c>
      <c r="N890" s="908">
        <v>0</v>
      </c>
      <c r="O890" s="1260">
        <v>36</v>
      </c>
      <c r="P890" s="1260">
        <v>36</v>
      </c>
      <c r="Q890" s="1261">
        <v>209.0250538000538</v>
      </c>
    </row>
    <row r="891" spans="1:17" ht="12.75" x14ac:dyDescent="0.2">
      <c r="A891" s="876" t="s">
        <v>1000</v>
      </c>
      <c r="B891" s="906" t="s">
        <v>608</v>
      </c>
      <c r="C891" s="906">
        <v>3092.3276775225677</v>
      </c>
      <c r="D891" s="906">
        <v>3092.3276775225677</v>
      </c>
      <c r="E891" s="906">
        <v>3092.3276775225677</v>
      </c>
      <c r="F891" s="907">
        <v>0</v>
      </c>
      <c r="G891" s="908">
        <v>0</v>
      </c>
      <c r="H891" s="908" t="s">
        <v>608</v>
      </c>
      <c r="I891" s="908">
        <v>333</v>
      </c>
      <c r="J891" s="908">
        <v>1216</v>
      </c>
      <c r="K891" s="908">
        <v>5063</v>
      </c>
      <c r="L891" s="908">
        <v>5063</v>
      </c>
      <c r="M891" s="908">
        <v>871</v>
      </c>
      <c r="N891" s="908">
        <v>0</v>
      </c>
      <c r="O891" s="1260">
        <v>9</v>
      </c>
      <c r="P891" s="1260">
        <v>9</v>
      </c>
      <c r="Q891" s="1261">
        <v>209.0250538000538</v>
      </c>
    </row>
    <row r="892" spans="1:17" ht="12.75" x14ac:dyDescent="0.2">
      <c r="A892" s="876" t="s">
        <v>999</v>
      </c>
      <c r="B892" s="906" t="s">
        <v>608</v>
      </c>
      <c r="C892" s="906">
        <v>2798.0295081169616</v>
      </c>
      <c r="D892" s="906">
        <v>2798.0295081169616</v>
      </c>
      <c r="E892" s="906">
        <v>4995.4979451742374</v>
      </c>
      <c r="F892" s="907">
        <v>0</v>
      </c>
      <c r="G892" s="908">
        <v>0</v>
      </c>
      <c r="H892" s="908" t="s">
        <v>608</v>
      </c>
      <c r="I892" s="908">
        <v>106</v>
      </c>
      <c r="J892" s="908">
        <v>453</v>
      </c>
      <c r="K892" s="908">
        <v>1938</v>
      </c>
      <c r="L892" s="908">
        <v>1938</v>
      </c>
      <c r="M892" s="908">
        <v>151</v>
      </c>
      <c r="N892" s="908">
        <v>0</v>
      </c>
      <c r="O892" s="1260">
        <v>5</v>
      </c>
      <c r="P892" s="1260">
        <v>26</v>
      </c>
      <c r="Q892" s="1261">
        <v>209.0250538000538</v>
      </c>
    </row>
    <row r="893" spans="1:17" ht="12.75" x14ac:dyDescent="0.2">
      <c r="A893" s="876" t="s">
        <v>998</v>
      </c>
      <c r="B893" s="906" t="s">
        <v>608</v>
      </c>
      <c r="C893" s="906">
        <v>2374.1303414495046</v>
      </c>
      <c r="D893" s="906">
        <v>2374.1303414495046</v>
      </c>
      <c r="E893" s="906">
        <v>3727.1385338475034</v>
      </c>
      <c r="F893" s="907">
        <v>0</v>
      </c>
      <c r="G893" s="908">
        <v>0</v>
      </c>
      <c r="H893" s="908" t="s">
        <v>608</v>
      </c>
      <c r="I893" s="908">
        <v>361</v>
      </c>
      <c r="J893" s="908">
        <v>1311</v>
      </c>
      <c r="K893" s="908">
        <v>7722</v>
      </c>
      <c r="L893" s="908">
        <v>7722</v>
      </c>
      <c r="M893" s="908">
        <v>991</v>
      </c>
      <c r="N893" s="908">
        <v>0</v>
      </c>
      <c r="O893" s="1260">
        <v>5</v>
      </c>
      <c r="P893" s="1260">
        <v>15</v>
      </c>
      <c r="Q893" s="1261">
        <v>209.0250538000538</v>
      </c>
    </row>
    <row r="894" spans="1:17" ht="12.75" x14ac:dyDescent="0.2">
      <c r="A894" s="876" t="s">
        <v>997</v>
      </c>
      <c r="B894" s="906" t="s">
        <v>608</v>
      </c>
      <c r="C894" s="906">
        <v>1946.3808714677054</v>
      </c>
      <c r="D894" s="906">
        <v>1946.3808714677054</v>
      </c>
      <c r="E894" s="906">
        <v>3017.2168409299998</v>
      </c>
      <c r="F894" s="907">
        <v>0</v>
      </c>
      <c r="G894" s="908">
        <v>0</v>
      </c>
      <c r="H894" s="908" t="s">
        <v>608</v>
      </c>
      <c r="I894" s="908">
        <v>338</v>
      </c>
      <c r="J894" s="908">
        <v>506</v>
      </c>
      <c r="K894" s="908">
        <v>2259</v>
      </c>
      <c r="L894" s="908">
        <v>2259</v>
      </c>
      <c r="M894" s="908">
        <v>428</v>
      </c>
      <c r="N894" s="908">
        <v>0</v>
      </c>
      <c r="O894" s="1260">
        <v>5</v>
      </c>
      <c r="P894" s="1260">
        <v>11</v>
      </c>
      <c r="Q894" s="1261">
        <v>209.0250538000538</v>
      </c>
    </row>
    <row r="895" spans="1:17" ht="12.75" x14ac:dyDescent="0.2">
      <c r="A895" s="876" t="s">
        <v>996</v>
      </c>
      <c r="B895" s="906" t="s">
        <v>608</v>
      </c>
      <c r="C895" s="906">
        <v>1330.2827443945453</v>
      </c>
      <c r="D895" s="906">
        <v>1330.2827443945453</v>
      </c>
      <c r="E895" s="906">
        <v>1941.5185732489322</v>
      </c>
      <c r="F895" s="907">
        <v>0</v>
      </c>
      <c r="G895" s="908">
        <v>0</v>
      </c>
      <c r="H895" s="908" t="s">
        <v>608</v>
      </c>
      <c r="I895" s="908">
        <v>122</v>
      </c>
      <c r="J895" s="908">
        <v>159</v>
      </c>
      <c r="K895" s="908">
        <v>1630</v>
      </c>
      <c r="L895" s="908">
        <v>1630</v>
      </c>
      <c r="M895" s="908">
        <v>302</v>
      </c>
      <c r="N895" s="908">
        <v>0</v>
      </c>
      <c r="O895" s="1260">
        <v>5</v>
      </c>
      <c r="P895" s="1260">
        <v>9</v>
      </c>
      <c r="Q895" s="1261">
        <v>209.0250538000538</v>
      </c>
    </row>
    <row r="896" spans="1:17" ht="12.75" x14ac:dyDescent="0.2">
      <c r="A896" s="876" t="s">
        <v>995</v>
      </c>
      <c r="B896" s="906" t="s">
        <v>608</v>
      </c>
      <c r="C896" s="906">
        <v>625.0649211681831</v>
      </c>
      <c r="D896" s="906">
        <v>625.0649211681831</v>
      </c>
      <c r="E896" s="906">
        <v>549.04007259976424</v>
      </c>
      <c r="F896" s="907">
        <v>0</v>
      </c>
      <c r="G896" s="908">
        <v>0</v>
      </c>
      <c r="H896" s="908" t="s">
        <v>608</v>
      </c>
      <c r="I896" s="908">
        <v>76</v>
      </c>
      <c r="J896" s="908">
        <v>10</v>
      </c>
      <c r="K896" s="908">
        <v>645</v>
      </c>
      <c r="L896" s="908">
        <v>645</v>
      </c>
      <c r="M896" s="908">
        <v>505</v>
      </c>
      <c r="N896" s="908">
        <v>0</v>
      </c>
      <c r="O896" s="1260">
        <v>5</v>
      </c>
      <c r="P896" s="1260">
        <v>5</v>
      </c>
      <c r="Q896" s="1261">
        <v>209.0250538000538</v>
      </c>
    </row>
    <row r="897" spans="1:17" ht="12.75" x14ac:dyDescent="0.2">
      <c r="A897" s="876" t="s">
        <v>994</v>
      </c>
      <c r="B897" s="906" t="s">
        <v>608</v>
      </c>
      <c r="C897" s="906">
        <v>1485.1341073858139</v>
      </c>
      <c r="D897" s="906">
        <v>1485.1341073858139</v>
      </c>
      <c r="E897" s="906">
        <v>1742.2547013258593</v>
      </c>
      <c r="F897" s="907">
        <v>0</v>
      </c>
      <c r="G897" s="908">
        <v>0</v>
      </c>
      <c r="H897" s="908" t="s">
        <v>608</v>
      </c>
      <c r="I897" s="908">
        <v>1999</v>
      </c>
      <c r="J897" s="908">
        <v>716</v>
      </c>
      <c r="K897" s="908">
        <v>2361</v>
      </c>
      <c r="L897" s="908">
        <v>2361</v>
      </c>
      <c r="M897" s="908">
        <v>1392</v>
      </c>
      <c r="N897" s="908">
        <v>0</v>
      </c>
      <c r="O897" s="1260">
        <v>5</v>
      </c>
      <c r="P897" s="1260">
        <v>5</v>
      </c>
      <c r="Q897" s="1261">
        <v>209.0250538000538</v>
      </c>
    </row>
    <row r="898" spans="1:17" ht="12.75" x14ac:dyDescent="0.2">
      <c r="A898" s="876" t="s">
        <v>993</v>
      </c>
      <c r="B898" s="906" t="s">
        <v>608</v>
      </c>
      <c r="C898" s="906">
        <v>1571.1503765803188</v>
      </c>
      <c r="D898" s="906">
        <v>1571.1503765803188</v>
      </c>
      <c r="E898" s="906">
        <v>1930.2843766255871</v>
      </c>
      <c r="F898" s="907">
        <v>0</v>
      </c>
      <c r="G898" s="908">
        <v>0</v>
      </c>
      <c r="H898" s="908" t="s">
        <v>608</v>
      </c>
      <c r="I898" s="908">
        <v>765</v>
      </c>
      <c r="J898" s="908">
        <v>300</v>
      </c>
      <c r="K898" s="908">
        <v>981</v>
      </c>
      <c r="L898" s="908">
        <v>981</v>
      </c>
      <c r="M898" s="908">
        <v>551</v>
      </c>
      <c r="N898" s="908">
        <v>0</v>
      </c>
      <c r="O898" s="1260">
        <v>5</v>
      </c>
      <c r="P898" s="1260">
        <v>5</v>
      </c>
      <c r="Q898" s="1261">
        <v>209.0250538000538</v>
      </c>
    </row>
    <row r="899" spans="1:17" ht="12.75" x14ac:dyDescent="0.2">
      <c r="A899" s="876" t="s">
        <v>992</v>
      </c>
      <c r="B899" s="906" t="s">
        <v>608</v>
      </c>
      <c r="C899" s="906">
        <v>1560.8694009804628</v>
      </c>
      <c r="D899" s="906">
        <v>1560.8694009804628</v>
      </c>
      <c r="E899" s="906">
        <v>1708.59740343355</v>
      </c>
      <c r="F899" s="907">
        <v>0</v>
      </c>
      <c r="G899" s="908">
        <v>0</v>
      </c>
      <c r="H899" s="908" t="s">
        <v>608</v>
      </c>
      <c r="I899" s="908">
        <v>3247</v>
      </c>
      <c r="J899" s="908">
        <v>1154</v>
      </c>
      <c r="K899" s="908">
        <v>2718</v>
      </c>
      <c r="L899" s="908">
        <v>2718</v>
      </c>
      <c r="M899" s="908">
        <v>1676</v>
      </c>
      <c r="N899" s="908">
        <v>0</v>
      </c>
      <c r="O899" s="1260">
        <v>5</v>
      </c>
      <c r="P899" s="1260">
        <v>5</v>
      </c>
      <c r="Q899" s="1261">
        <v>209.0250538000538</v>
      </c>
    </row>
    <row r="900" spans="1:17" ht="12.75" x14ac:dyDescent="0.2">
      <c r="A900" s="876" t="s">
        <v>991</v>
      </c>
      <c r="B900" s="906" t="s">
        <v>608</v>
      </c>
      <c r="C900" s="906">
        <v>1219.7920594348045</v>
      </c>
      <c r="D900" s="906">
        <v>1219.7920594348045</v>
      </c>
      <c r="E900" s="906">
        <v>1372.2854404166778</v>
      </c>
      <c r="F900" s="907">
        <v>0</v>
      </c>
      <c r="G900" s="908">
        <v>0</v>
      </c>
      <c r="H900" s="908" t="s">
        <v>608</v>
      </c>
      <c r="I900" s="908">
        <v>3196</v>
      </c>
      <c r="J900" s="908">
        <v>1070</v>
      </c>
      <c r="K900" s="908">
        <v>5251</v>
      </c>
      <c r="L900" s="908">
        <v>5251</v>
      </c>
      <c r="M900" s="908">
        <v>3646</v>
      </c>
      <c r="N900" s="908">
        <v>0</v>
      </c>
      <c r="O900" s="1260">
        <v>5</v>
      </c>
      <c r="P900" s="1260">
        <v>5</v>
      </c>
      <c r="Q900" s="1261">
        <v>209.0250538000538</v>
      </c>
    </row>
    <row r="901" spans="1:17" ht="12.75" x14ac:dyDescent="0.2">
      <c r="A901" s="876" t="s">
        <v>990</v>
      </c>
      <c r="B901" s="906" t="s">
        <v>608</v>
      </c>
      <c r="C901" s="906">
        <v>1315.9697499044894</v>
      </c>
      <c r="D901" s="906">
        <v>1315.9697499044894</v>
      </c>
      <c r="E901" s="906">
        <v>1362.9707963540984</v>
      </c>
      <c r="F901" s="907">
        <v>0</v>
      </c>
      <c r="G901" s="908">
        <v>0</v>
      </c>
      <c r="H901" s="908" t="s">
        <v>608</v>
      </c>
      <c r="I901" s="908">
        <v>2176</v>
      </c>
      <c r="J901" s="908">
        <v>702</v>
      </c>
      <c r="K901" s="908">
        <v>2414</v>
      </c>
      <c r="L901" s="908">
        <v>2414</v>
      </c>
      <c r="M901" s="908">
        <v>1597</v>
      </c>
      <c r="N901" s="908">
        <v>0</v>
      </c>
      <c r="O901" s="1260">
        <v>5</v>
      </c>
      <c r="P901" s="1260">
        <v>5</v>
      </c>
      <c r="Q901" s="1261">
        <v>209.0250538000538</v>
      </c>
    </row>
    <row r="902" spans="1:17" ht="12.75" x14ac:dyDescent="0.2">
      <c r="A902" s="876" t="s">
        <v>989</v>
      </c>
      <c r="B902" s="906" t="s">
        <v>608</v>
      </c>
      <c r="C902" s="906">
        <v>1209.4773203276595</v>
      </c>
      <c r="D902" s="906">
        <v>1209.4773203276595</v>
      </c>
      <c r="E902" s="906">
        <v>1362.9707963540984</v>
      </c>
      <c r="F902" s="907">
        <v>0</v>
      </c>
      <c r="G902" s="908">
        <v>0</v>
      </c>
      <c r="H902" s="908" t="s">
        <v>608</v>
      </c>
      <c r="I902" s="908">
        <v>2464</v>
      </c>
      <c r="J902" s="908">
        <v>736</v>
      </c>
      <c r="K902" s="908">
        <v>2754</v>
      </c>
      <c r="L902" s="908">
        <v>2754</v>
      </c>
      <c r="M902" s="908">
        <v>2201</v>
      </c>
      <c r="N902" s="908">
        <v>0</v>
      </c>
      <c r="O902" s="1260">
        <v>5</v>
      </c>
      <c r="P902" s="1260">
        <v>5</v>
      </c>
      <c r="Q902" s="1261">
        <v>209.0250538000538</v>
      </c>
    </row>
    <row r="903" spans="1:17" ht="12.75" x14ac:dyDescent="0.2">
      <c r="A903" s="876" t="s">
        <v>988</v>
      </c>
      <c r="B903" s="906" t="s">
        <v>608</v>
      </c>
      <c r="C903" s="906">
        <v>1089.8848066484611</v>
      </c>
      <c r="D903" s="906">
        <v>1089.8848066484611</v>
      </c>
      <c r="E903" s="906">
        <v>1148.571340554171</v>
      </c>
      <c r="F903" s="907">
        <v>0</v>
      </c>
      <c r="G903" s="908">
        <v>0</v>
      </c>
      <c r="H903" s="908" t="s">
        <v>608</v>
      </c>
      <c r="I903" s="908">
        <v>805</v>
      </c>
      <c r="J903" s="908">
        <v>337</v>
      </c>
      <c r="K903" s="908">
        <v>1486</v>
      </c>
      <c r="L903" s="908">
        <v>1486</v>
      </c>
      <c r="M903" s="908">
        <v>0</v>
      </c>
      <c r="N903" s="908">
        <v>0</v>
      </c>
      <c r="O903" s="1260">
        <v>5</v>
      </c>
      <c r="P903" s="1260">
        <v>5</v>
      </c>
      <c r="Q903" s="1261">
        <v>347.00391751042173</v>
      </c>
    </row>
    <row r="904" spans="1:17" ht="12.75" x14ac:dyDescent="0.2">
      <c r="A904" s="876" t="s">
        <v>987</v>
      </c>
      <c r="B904" s="906" t="s">
        <v>608</v>
      </c>
      <c r="C904" s="906">
        <v>438.10663271515961</v>
      </c>
      <c r="D904" s="906">
        <v>438.10663271515961</v>
      </c>
      <c r="E904" s="906">
        <v>438.10663271515961</v>
      </c>
      <c r="F904" s="907">
        <v>0</v>
      </c>
      <c r="G904" s="908">
        <v>0</v>
      </c>
      <c r="H904" s="908" t="s">
        <v>608</v>
      </c>
      <c r="I904" s="908">
        <v>70</v>
      </c>
      <c r="J904" s="908">
        <v>22</v>
      </c>
      <c r="K904" s="908">
        <v>237</v>
      </c>
      <c r="L904" s="908">
        <v>237</v>
      </c>
      <c r="M904" s="908">
        <v>176</v>
      </c>
      <c r="N904" s="908">
        <v>0</v>
      </c>
      <c r="O904" s="1260">
        <v>5</v>
      </c>
      <c r="P904" s="1260">
        <v>5</v>
      </c>
      <c r="Q904" s="1261">
        <v>209.0250538000538</v>
      </c>
    </row>
    <row r="905" spans="1:17" ht="12.75" x14ac:dyDescent="0.2">
      <c r="A905" s="876" t="s">
        <v>986</v>
      </c>
      <c r="B905" s="906" t="s">
        <v>608</v>
      </c>
      <c r="C905" s="906">
        <v>5486.2149873875196</v>
      </c>
      <c r="D905" s="906">
        <v>5486.2149873875196</v>
      </c>
      <c r="E905" s="906">
        <v>5486.2149873875196</v>
      </c>
      <c r="F905" s="907">
        <v>0</v>
      </c>
      <c r="G905" s="908">
        <v>0</v>
      </c>
      <c r="H905" s="908" t="s">
        <v>608</v>
      </c>
      <c r="I905" s="908">
        <v>51</v>
      </c>
      <c r="J905" s="908">
        <v>687</v>
      </c>
      <c r="K905" s="908">
        <v>1113</v>
      </c>
      <c r="L905" s="908">
        <v>1113</v>
      </c>
      <c r="M905" s="908">
        <v>120</v>
      </c>
      <c r="N905" s="908">
        <v>0</v>
      </c>
      <c r="O905" s="1260">
        <v>32</v>
      </c>
      <c r="P905" s="1260">
        <v>32</v>
      </c>
      <c r="Q905" s="1261">
        <v>209.0250538000538</v>
      </c>
    </row>
    <row r="906" spans="1:17" ht="12.75" x14ac:dyDescent="0.2">
      <c r="A906" s="876" t="s">
        <v>985</v>
      </c>
      <c r="B906" s="906" t="s">
        <v>608</v>
      </c>
      <c r="C906" s="906">
        <v>2829.1430124323656</v>
      </c>
      <c r="D906" s="906">
        <v>2829.1430124323656</v>
      </c>
      <c r="E906" s="906">
        <v>3156.0259555712828</v>
      </c>
      <c r="F906" s="907">
        <v>0</v>
      </c>
      <c r="G906" s="908">
        <v>0</v>
      </c>
      <c r="H906" s="908" t="s">
        <v>608</v>
      </c>
      <c r="I906" s="908">
        <v>1259</v>
      </c>
      <c r="J906" s="908">
        <v>4159</v>
      </c>
      <c r="K906" s="908">
        <v>3533</v>
      </c>
      <c r="L906" s="908">
        <v>3533</v>
      </c>
      <c r="M906" s="908">
        <v>1426</v>
      </c>
      <c r="N906" s="908">
        <v>0</v>
      </c>
      <c r="O906" s="1260">
        <v>5</v>
      </c>
      <c r="P906" s="1260">
        <v>6</v>
      </c>
      <c r="Q906" s="1261">
        <v>209.0250538000538</v>
      </c>
    </row>
    <row r="907" spans="1:17" ht="12.75" x14ac:dyDescent="0.2">
      <c r="A907" s="876" t="s">
        <v>984</v>
      </c>
      <c r="B907" s="906" t="s">
        <v>608</v>
      </c>
      <c r="C907" s="906">
        <v>2357.8004881716556</v>
      </c>
      <c r="D907" s="906">
        <v>2357.8004881716556</v>
      </c>
      <c r="E907" s="906">
        <v>2784.9444266105329</v>
      </c>
      <c r="F907" s="907">
        <v>0</v>
      </c>
      <c r="G907" s="908">
        <v>0</v>
      </c>
      <c r="H907" s="908" t="s">
        <v>608</v>
      </c>
      <c r="I907" s="908">
        <v>170</v>
      </c>
      <c r="J907" s="908">
        <v>348</v>
      </c>
      <c r="K907" s="908">
        <v>487</v>
      </c>
      <c r="L907" s="908">
        <v>487</v>
      </c>
      <c r="M907" s="908">
        <v>171</v>
      </c>
      <c r="N907" s="908">
        <v>0</v>
      </c>
      <c r="O907" s="1260">
        <v>5</v>
      </c>
      <c r="P907" s="1260">
        <v>9</v>
      </c>
      <c r="Q907" s="1261">
        <v>209.0250538000538</v>
      </c>
    </row>
    <row r="908" spans="1:17" ht="12.75" x14ac:dyDescent="0.2">
      <c r="A908" s="876" t="s">
        <v>983</v>
      </c>
      <c r="B908" s="906" t="s">
        <v>608</v>
      </c>
      <c r="C908" s="906">
        <v>1902.1398279864688</v>
      </c>
      <c r="D908" s="906">
        <v>1902.1398279864688</v>
      </c>
      <c r="E908" s="906">
        <v>1441.885416853454</v>
      </c>
      <c r="F908" s="907">
        <v>0</v>
      </c>
      <c r="G908" s="908">
        <v>0</v>
      </c>
      <c r="H908" s="908" t="s">
        <v>608</v>
      </c>
      <c r="I908" s="908">
        <v>231</v>
      </c>
      <c r="J908" s="908">
        <v>352</v>
      </c>
      <c r="K908" s="908">
        <v>1823</v>
      </c>
      <c r="L908" s="908">
        <v>1823</v>
      </c>
      <c r="M908" s="908">
        <v>1074</v>
      </c>
      <c r="N908" s="908">
        <v>0</v>
      </c>
      <c r="O908" s="1260">
        <v>5</v>
      </c>
      <c r="P908" s="1260">
        <v>5</v>
      </c>
      <c r="Q908" s="1261">
        <v>209.0250538000538</v>
      </c>
    </row>
    <row r="909" spans="1:17" ht="12.75" x14ac:dyDescent="0.2">
      <c r="A909" s="876" t="s">
        <v>982</v>
      </c>
      <c r="B909" s="906" t="s">
        <v>608</v>
      </c>
      <c r="C909" s="906">
        <v>503.51966093681261</v>
      </c>
      <c r="D909" s="906">
        <v>503.51966093681261</v>
      </c>
      <c r="E909" s="906">
        <v>515.31859785506856</v>
      </c>
      <c r="F909" s="907">
        <v>0</v>
      </c>
      <c r="G909" s="908">
        <v>0</v>
      </c>
      <c r="H909" s="908" t="s">
        <v>608</v>
      </c>
      <c r="I909" s="908">
        <v>30</v>
      </c>
      <c r="J909" s="908">
        <v>6</v>
      </c>
      <c r="K909" s="908">
        <v>218</v>
      </c>
      <c r="L909" s="908">
        <v>218</v>
      </c>
      <c r="M909" s="908">
        <v>164</v>
      </c>
      <c r="N909" s="908">
        <v>0</v>
      </c>
      <c r="O909" s="1260">
        <v>5</v>
      </c>
      <c r="P909" s="1260">
        <v>5</v>
      </c>
      <c r="Q909" s="1261">
        <v>209.0250538000538</v>
      </c>
    </row>
    <row r="910" spans="1:17" ht="12.75" x14ac:dyDescent="0.2">
      <c r="A910" s="876" t="s">
        <v>981</v>
      </c>
      <c r="B910" s="906" t="s">
        <v>608</v>
      </c>
      <c r="C910" s="906">
        <v>2707.1218224732229</v>
      </c>
      <c r="D910" s="906">
        <v>2707.1218224732229</v>
      </c>
      <c r="E910" s="906">
        <v>3697.4226740412196</v>
      </c>
      <c r="F910" s="907">
        <v>0</v>
      </c>
      <c r="G910" s="908">
        <v>0</v>
      </c>
      <c r="H910" s="908" t="s">
        <v>608</v>
      </c>
      <c r="I910" s="908">
        <v>209</v>
      </c>
      <c r="J910" s="908">
        <v>645</v>
      </c>
      <c r="K910" s="908">
        <v>1896</v>
      </c>
      <c r="L910" s="908">
        <v>1896</v>
      </c>
      <c r="M910" s="908">
        <v>398</v>
      </c>
      <c r="N910" s="908">
        <v>0</v>
      </c>
      <c r="O910" s="1260">
        <v>5</v>
      </c>
      <c r="P910" s="1260">
        <v>19</v>
      </c>
      <c r="Q910" s="1261">
        <v>209.0250538000538</v>
      </c>
    </row>
    <row r="911" spans="1:17" ht="12.75" x14ac:dyDescent="0.2">
      <c r="A911" s="876" t="s">
        <v>980</v>
      </c>
      <c r="B911" s="906" t="s">
        <v>608</v>
      </c>
      <c r="C911" s="906">
        <v>2175.1158202414817</v>
      </c>
      <c r="D911" s="906">
        <v>2175.1158202414817</v>
      </c>
      <c r="E911" s="906">
        <v>2341.8792338221219</v>
      </c>
      <c r="F911" s="907">
        <v>0</v>
      </c>
      <c r="G911" s="908">
        <v>0</v>
      </c>
      <c r="H911" s="908" t="s">
        <v>608</v>
      </c>
      <c r="I911" s="908">
        <v>4176</v>
      </c>
      <c r="J911" s="908">
        <v>6332</v>
      </c>
      <c r="K911" s="908">
        <v>18918</v>
      </c>
      <c r="L911" s="908">
        <v>18918</v>
      </c>
      <c r="M911" s="908">
        <v>5541</v>
      </c>
      <c r="N911" s="908">
        <v>0</v>
      </c>
      <c r="O911" s="1260">
        <v>5</v>
      </c>
      <c r="P911" s="1260">
        <v>5</v>
      </c>
      <c r="Q911" s="1261">
        <v>209.0250538000538</v>
      </c>
    </row>
    <row r="912" spans="1:17" ht="12.75" x14ac:dyDescent="0.2">
      <c r="A912" s="876" t="s">
        <v>979</v>
      </c>
      <c r="B912" s="906" t="s">
        <v>608</v>
      </c>
      <c r="C912" s="906">
        <v>1786.3484167709473</v>
      </c>
      <c r="D912" s="906">
        <v>1786.3484167709473</v>
      </c>
      <c r="E912" s="906">
        <v>2041.3567158039157</v>
      </c>
      <c r="F912" s="907">
        <v>0</v>
      </c>
      <c r="G912" s="908">
        <v>0</v>
      </c>
      <c r="H912" s="908" t="s">
        <v>608</v>
      </c>
      <c r="I912" s="908">
        <v>856</v>
      </c>
      <c r="J912" s="908">
        <v>649</v>
      </c>
      <c r="K912" s="908">
        <v>2277</v>
      </c>
      <c r="L912" s="908">
        <v>2277</v>
      </c>
      <c r="M912" s="908">
        <v>747</v>
      </c>
      <c r="N912" s="908">
        <v>0</v>
      </c>
      <c r="O912" s="1260">
        <v>5</v>
      </c>
      <c r="P912" s="1260">
        <v>5</v>
      </c>
      <c r="Q912" s="1261">
        <v>209.0250538000538</v>
      </c>
    </row>
    <row r="913" spans="1:17" ht="12.75" x14ac:dyDescent="0.2">
      <c r="A913" s="876" t="s">
        <v>978</v>
      </c>
      <c r="B913" s="906" t="s">
        <v>608</v>
      </c>
      <c r="C913" s="906">
        <v>1201.7448329677291</v>
      </c>
      <c r="D913" s="906">
        <v>1201.7448329677291</v>
      </c>
      <c r="E913" s="906">
        <v>1201.7448329677291</v>
      </c>
      <c r="F913" s="907">
        <v>0</v>
      </c>
      <c r="G913" s="908">
        <v>0</v>
      </c>
      <c r="H913" s="908" t="s">
        <v>608</v>
      </c>
      <c r="I913" s="908">
        <v>764</v>
      </c>
      <c r="J913" s="908">
        <v>617</v>
      </c>
      <c r="K913" s="908">
        <v>9720</v>
      </c>
      <c r="L913" s="908">
        <v>9720</v>
      </c>
      <c r="M913" s="908">
        <v>0</v>
      </c>
      <c r="N913" s="908">
        <v>0</v>
      </c>
      <c r="O913" s="1260">
        <v>5</v>
      </c>
      <c r="P913" s="1260">
        <v>5</v>
      </c>
      <c r="Q913" s="1261">
        <v>347.00391751042173</v>
      </c>
    </row>
    <row r="914" spans="1:17" ht="12.75" x14ac:dyDescent="0.2">
      <c r="A914" s="876" t="s">
        <v>977</v>
      </c>
      <c r="B914" s="906" t="s">
        <v>608</v>
      </c>
      <c r="C914" s="906">
        <v>1133.4598230847757</v>
      </c>
      <c r="D914" s="906">
        <v>1133.4598230847757</v>
      </c>
      <c r="E914" s="906">
        <v>1133.4598230847757</v>
      </c>
      <c r="F914" s="907">
        <v>0</v>
      </c>
      <c r="G914" s="908">
        <v>0</v>
      </c>
      <c r="H914" s="908" t="s">
        <v>608</v>
      </c>
      <c r="I914" s="908">
        <v>743</v>
      </c>
      <c r="J914" s="908">
        <v>333</v>
      </c>
      <c r="K914" s="908">
        <v>3469</v>
      </c>
      <c r="L914" s="908">
        <v>3469</v>
      </c>
      <c r="M914" s="908">
        <v>2386</v>
      </c>
      <c r="N914" s="908">
        <v>0</v>
      </c>
      <c r="O914" s="1260">
        <v>5</v>
      </c>
      <c r="P914" s="1260">
        <v>5</v>
      </c>
      <c r="Q914" s="1261">
        <v>209.0250538000538</v>
      </c>
    </row>
    <row r="915" spans="1:17" ht="12.75" x14ac:dyDescent="0.2">
      <c r="A915" s="876" t="s">
        <v>976</v>
      </c>
      <c r="B915" s="906" t="s">
        <v>608</v>
      </c>
      <c r="C915" s="906">
        <v>468.31385096027412</v>
      </c>
      <c r="D915" s="906">
        <v>468.31385096027412</v>
      </c>
      <c r="E915" s="906">
        <v>468.31385096027412</v>
      </c>
      <c r="F915" s="907">
        <v>0</v>
      </c>
      <c r="G915" s="908">
        <v>0</v>
      </c>
      <c r="H915" s="908" t="s">
        <v>608</v>
      </c>
      <c r="I915" s="908">
        <v>81</v>
      </c>
      <c r="J915" s="908">
        <v>34</v>
      </c>
      <c r="K915" s="908">
        <v>1309</v>
      </c>
      <c r="L915" s="908">
        <v>1309</v>
      </c>
      <c r="M915" s="908">
        <v>724</v>
      </c>
      <c r="N915" s="908">
        <v>0</v>
      </c>
      <c r="O915" s="1260">
        <v>5</v>
      </c>
      <c r="P915" s="1260">
        <v>5</v>
      </c>
      <c r="Q915" s="1261">
        <v>209.0250538000538</v>
      </c>
    </row>
    <row r="916" spans="1:17" ht="12.75" x14ac:dyDescent="0.2">
      <c r="A916" s="876" t="s">
        <v>975</v>
      </c>
      <c r="B916" s="906" t="s">
        <v>608</v>
      </c>
      <c r="C916" s="906">
        <v>3093.3440691763094</v>
      </c>
      <c r="D916" s="906">
        <v>3093.3440691763094</v>
      </c>
      <c r="E916" s="906">
        <v>2810.7845948428107</v>
      </c>
      <c r="F916" s="907">
        <v>0.30000000000000004</v>
      </c>
      <c r="G916" s="908">
        <v>843.23537845284329</v>
      </c>
      <c r="H916" s="908" t="s">
        <v>608</v>
      </c>
      <c r="I916" s="908">
        <v>16</v>
      </c>
      <c r="J916" s="908">
        <v>123</v>
      </c>
      <c r="K916" s="908">
        <v>9551</v>
      </c>
      <c r="L916" s="908">
        <v>6449</v>
      </c>
      <c r="M916" s="908">
        <v>3102</v>
      </c>
      <c r="N916" s="908">
        <v>1</v>
      </c>
      <c r="O916" s="1260">
        <v>32</v>
      </c>
      <c r="P916" s="1260">
        <v>26</v>
      </c>
      <c r="Q916" s="1261">
        <v>209.0250538000538</v>
      </c>
    </row>
    <row r="917" spans="1:17" ht="12.75" x14ac:dyDescent="0.2">
      <c r="A917" s="876" t="s">
        <v>974</v>
      </c>
      <c r="B917" s="906" t="s">
        <v>608</v>
      </c>
      <c r="C917" s="906">
        <v>1450.0278081281581</v>
      </c>
      <c r="D917" s="906">
        <v>1450.0278081281581</v>
      </c>
      <c r="E917" s="906">
        <v>1484.2207105662878</v>
      </c>
      <c r="F917" s="907">
        <v>0.4</v>
      </c>
      <c r="G917" s="908">
        <v>593.68828422651518</v>
      </c>
      <c r="H917" s="908" t="s">
        <v>608</v>
      </c>
      <c r="I917" s="908">
        <v>35</v>
      </c>
      <c r="J917" s="908">
        <v>102</v>
      </c>
      <c r="K917" s="908">
        <v>10557</v>
      </c>
      <c r="L917" s="908">
        <v>4184</v>
      </c>
      <c r="M917" s="908">
        <v>6373</v>
      </c>
      <c r="N917" s="908">
        <v>1</v>
      </c>
      <c r="O917" s="1260">
        <v>13</v>
      </c>
      <c r="P917" s="1260">
        <v>10</v>
      </c>
      <c r="Q917" s="1261">
        <v>209.0250538000538</v>
      </c>
    </row>
    <row r="918" spans="1:17" ht="12.75" x14ac:dyDescent="0.2">
      <c r="A918" s="876" t="s">
        <v>973</v>
      </c>
      <c r="B918" s="906" t="s">
        <v>608</v>
      </c>
      <c r="C918" s="906">
        <v>827.24604063553716</v>
      </c>
      <c r="D918" s="906">
        <v>827.24604063553716</v>
      </c>
      <c r="E918" s="906">
        <v>886.01064351569266</v>
      </c>
      <c r="F918" s="907">
        <v>0.65</v>
      </c>
      <c r="G918" s="908">
        <v>575.90691828520028</v>
      </c>
      <c r="H918" s="908" t="s">
        <v>608</v>
      </c>
      <c r="I918" s="908">
        <v>383</v>
      </c>
      <c r="J918" s="908">
        <v>566</v>
      </c>
      <c r="K918" s="908">
        <v>32696</v>
      </c>
      <c r="L918" s="908">
        <v>8753</v>
      </c>
      <c r="M918" s="908">
        <v>23943</v>
      </c>
      <c r="N918" s="908">
        <v>1</v>
      </c>
      <c r="O918" s="1260">
        <v>5</v>
      </c>
      <c r="P918" s="1260">
        <v>5</v>
      </c>
      <c r="Q918" s="1261">
        <v>209.0250538000538</v>
      </c>
    </row>
    <row r="919" spans="1:17" ht="12.75" x14ac:dyDescent="0.2">
      <c r="A919" s="876" t="s">
        <v>972</v>
      </c>
      <c r="B919" s="906" t="s">
        <v>608</v>
      </c>
      <c r="C919" s="906">
        <v>1978.5468381161998</v>
      </c>
      <c r="D919" s="906">
        <v>1978.5468381161998</v>
      </c>
      <c r="E919" s="906">
        <v>1978.5468381161998</v>
      </c>
      <c r="F919" s="907">
        <v>0.30000000000000004</v>
      </c>
      <c r="G919" s="908">
        <v>593.56405143486006</v>
      </c>
      <c r="H919" s="908" t="s">
        <v>608</v>
      </c>
      <c r="I919" s="908">
        <v>2</v>
      </c>
      <c r="J919" s="908">
        <v>4</v>
      </c>
      <c r="K919" s="908">
        <v>1869</v>
      </c>
      <c r="L919" s="908">
        <v>896</v>
      </c>
      <c r="M919" s="908">
        <v>973</v>
      </c>
      <c r="N919" s="908">
        <v>1</v>
      </c>
      <c r="O919" s="1260">
        <v>15</v>
      </c>
      <c r="P919" s="1260">
        <v>15</v>
      </c>
      <c r="Q919" s="1261">
        <v>209.0250538000538</v>
      </c>
    </row>
    <row r="920" spans="1:17" ht="12.75" x14ac:dyDescent="0.2">
      <c r="A920" s="876" t="s">
        <v>63</v>
      </c>
      <c r="B920" s="906" t="s">
        <v>608</v>
      </c>
      <c r="C920" s="906">
        <v>677.64295045060805</v>
      </c>
      <c r="D920" s="906">
        <v>677.64295045060805</v>
      </c>
      <c r="E920" s="906">
        <v>677.64295045060805</v>
      </c>
      <c r="F920" s="907">
        <v>0.65</v>
      </c>
      <c r="G920" s="908">
        <v>440.46791779289526</v>
      </c>
      <c r="H920" s="908" t="s">
        <v>608</v>
      </c>
      <c r="I920" s="908">
        <v>0</v>
      </c>
      <c r="J920" s="908">
        <v>2</v>
      </c>
      <c r="K920" s="908">
        <v>3096</v>
      </c>
      <c r="L920" s="908">
        <v>639</v>
      </c>
      <c r="M920" s="908">
        <v>2457</v>
      </c>
      <c r="N920" s="908">
        <v>1</v>
      </c>
      <c r="O920" s="1260">
        <v>5</v>
      </c>
      <c r="P920" s="1260">
        <v>5</v>
      </c>
      <c r="Q920" s="1261">
        <v>209.0250538000538</v>
      </c>
    </row>
    <row r="921" spans="1:17" ht="12.75" x14ac:dyDescent="0.2">
      <c r="A921" s="876" t="s">
        <v>59</v>
      </c>
      <c r="B921" s="906" t="s">
        <v>608</v>
      </c>
      <c r="C921" s="906">
        <v>385.23265840514745</v>
      </c>
      <c r="D921" s="906">
        <v>385.23265840514745</v>
      </c>
      <c r="E921" s="906">
        <v>385.23265840514745</v>
      </c>
      <c r="F921" s="907">
        <v>1</v>
      </c>
      <c r="G921" s="908">
        <v>385.23265840514745</v>
      </c>
      <c r="H921" s="908" t="s">
        <v>608</v>
      </c>
      <c r="I921" s="908">
        <v>11</v>
      </c>
      <c r="J921" s="908">
        <v>21</v>
      </c>
      <c r="K921" s="908">
        <v>9209</v>
      </c>
      <c r="L921" s="908">
        <v>807</v>
      </c>
      <c r="M921" s="908">
        <v>8402</v>
      </c>
      <c r="N921" s="908">
        <v>1</v>
      </c>
      <c r="O921" s="1260">
        <v>5</v>
      </c>
      <c r="P921" s="1260">
        <v>5</v>
      </c>
      <c r="Q921" s="1261">
        <v>209.0250538000538</v>
      </c>
    </row>
    <row r="922" spans="1:17" ht="12.75" x14ac:dyDescent="0.2">
      <c r="A922" s="876" t="s">
        <v>57</v>
      </c>
      <c r="B922" s="906" t="s">
        <v>608</v>
      </c>
      <c r="C922" s="906">
        <v>5229.9039547302464</v>
      </c>
      <c r="D922" s="906">
        <v>5229.9039547302464</v>
      </c>
      <c r="E922" s="906">
        <v>3518.0001197886086</v>
      </c>
      <c r="F922" s="907">
        <v>0</v>
      </c>
      <c r="G922" s="908">
        <v>0</v>
      </c>
      <c r="H922" s="908" t="s">
        <v>608</v>
      </c>
      <c r="I922" s="908">
        <v>17</v>
      </c>
      <c r="J922" s="908">
        <v>923</v>
      </c>
      <c r="K922" s="908">
        <v>20241</v>
      </c>
      <c r="L922" s="908">
        <v>20241</v>
      </c>
      <c r="M922" s="908">
        <v>3146</v>
      </c>
      <c r="N922" s="908">
        <v>0</v>
      </c>
      <c r="O922" s="1260">
        <v>69</v>
      </c>
      <c r="P922" s="1260">
        <v>51</v>
      </c>
      <c r="Q922" s="1261">
        <v>209.0250538000538</v>
      </c>
    </row>
    <row r="923" spans="1:17" ht="12.75" x14ac:dyDescent="0.2">
      <c r="A923" s="876" t="s">
        <v>113</v>
      </c>
      <c r="B923" s="906" t="s">
        <v>608</v>
      </c>
      <c r="C923" s="906">
        <v>3798.2288702201108</v>
      </c>
      <c r="D923" s="906">
        <v>3798.2288702201108</v>
      </c>
      <c r="E923" s="906">
        <v>2696.2412055120294</v>
      </c>
      <c r="F923" s="907">
        <v>0</v>
      </c>
      <c r="G923" s="908">
        <v>0</v>
      </c>
      <c r="H923" s="908" t="s">
        <v>608</v>
      </c>
      <c r="I923" s="908">
        <v>19</v>
      </c>
      <c r="J923" s="908">
        <v>172</v>
      </c>
      <c r="K923" s="908">
        <v>7378</v>
      </c>
      <c r="L923" s="908">
        <v>7378</v>
      </c>
      <c r="M923" s="908">
        <v>1971</v>
      </c>
      <c r="N923" s="908">
        <v>0</v>
      </c>
      <c r="O923" s="1260">
        <v>77</v>
      </c>
      <c r="P923" s="1260">
        <v>36</v>
      </c>
      <c r="Q923" s="1261">
        <v>209.0250538000538</v>
      </c>
    </row>
    <row r="924" spans="1:17" ht="12.75" x14ac:dyDescent="0.2">
      <c r="A924" s="876" t="s">
        <v>109</v>
      </c>
      <c r="B924" s="906" t="s">
        <v>608</v>
      </c>
      <c r="C924" s="906">
        <v>2149.3722726765986</v>
      </c>
      <c r="D924" s="906">
        <v>2149.3722726765986</v>
      </c>
      <c r="E924" s="906">
        <v>1644.99896099894</v>
      </c>
      <c r="F924" s="907">
        <v>0</v>
      </c>
      <c r="G924" s="908">
        <v>0</v>
      </c>
      <c r="H924" s="908" t="s">
        <v>608</v>
      </c>
      <c r="I924" s="908">
        <v>33</v>
      </c>
      <c r="J924" s="908">
        <v>130</v>
      </c>
      <c r="K924" s="908">
        <v>8092</v>
      </c>
      <c r="L924" s="908">
        <v>8092</v>
      </c>
      <c r="M924" s="908">
        <v>3219</v>
      </c>
      <c r="N924" s="908">
        <v>0</v>
      </c>
      <c r="O924" s="1260">
        <v>35</v>
      </c>
      <c r="P924" s="1260">
        <v>16</v>
      </c>
      <c r="Q924" s="1261">
        <v>209.0250538000538</v>
      </c>
    </row>
    <row r="925" spans="1:17" ht="12.75" x14ac:dyDescent="0.2">
      <c r="A925" s="876" t="s">
        <v>107</v>
      </c>
      <c r="B925" s="906" t="s">
        <v>608</v>
      </c>
      <c r="C925" s="906">
        <v>967.81439640242775</v>
      </c>
      <c r="D925" s="906">
        <v>967.81439640242775</v>
      </c>
      <c r="E925" s="906">
        <v>1546.0359979704617</v>
      </c>
      <c r="F925" s="907">
        <v>0</v>
      </c>
      <c r="G925" s="908">
        <v>0</v>
      </c>
      <c r="H925" s="908" t="s">
        <v>608</v>
      </c>
      <c r="I925" s="908">
        <v>156</v>
      </c>
      <c r="J925" s="908">
        <v>412</v>
      </c>
      <c r="K925" s="908">
        <v>19474</v>
      </c>
      <c r="L925" s="908">
        <v>19474</v>
      </c>
      <c r="M925" s="908">
        <v>10242</v>
      </c>
      <c r="N925" s="908">
        <v>0</v>
      </c>
      <c r="O925" s="1260">
        <v>10</v>
      </c>
      <c r="P925" s="1260">
        <v>20</v>
      </c>
      <c r="Q925" s="1261">
        <v>209.0250538000538</v>
      </c>
    </row>
    <row r="926" spans="1:17" ht="12.75" x14ac:dyDescent="0.2">
      <c r="A926" s="876" t="s">
        <v>105</v>
      </c>
      <c r="B926" s="906" t="s">
        <v>608</v>
      </c>
      <c r="C926" s="906">
        <v>426.60673178836515</v>
      </c>
      <c r="D926" s="906">
        <v>426.60673178836515</v>
      </c>
      <c r="E926" s="906">
        <v>653.50667920232104</v>
      </c>
      <c r="F926" s="907">
        <v>0</v>
      </c>
      <c r="G926" s="908">
        <v>0</v>
      </c>
      <c r="H926" s="908" t="s">
        <v>608</v>
      </c>
      <c r="I926" s="908">
        <v>379</v>
      </c>
      <c r="J926" s="908">
        <v>164</v>
      </c>
      <c r="K926" s="908">
        <v>4529</v>
      </c>
      <c r="L926" s="908">
        <v>4529</v>
      </c>
      <c r="M926" s="908">
        <v>3495</v>
      </c>
      <c r="N926" s="908">
        <v>0</v>
      </c>
      <c r="O926" s="1260">
        <v>5</v>
      </c>
      <c r="P926" s="1260">
        <v>5</v>
      </c>
      <c r="Q926" s="1261">
        <v>209.0250538000538</v>
      </c>
    </row>
    <row r="927" spans="1:17" ht="12.75" x14ac:dyDescent="0.2">
      <c r="A927" s="876" t="s">
        <v>971</v>
      </c>
      <c r="B927" s="906" t="s">
        <v>608</v>
      </c>
      <c r="C927" s="906">
        <v>1311.9015500717619</v>
      </c>
      <c r="D927" s="906">
        <v>1311.9015500717619</v>
      </c>
      <c r="E927" s="906">
        <v>1311.9015500717619</v>
      </c>
      <c r="F927" s="907">
        <v>0.30000000000000004</v>
      </c>
      <c r="G927" s="908">
        <v>393.57046502152861</v>
      </c>
      <c r="H927" s="908" t="s">
        <v>608</v>
      </c>
      <c r="I927" s="908">
        <v>4</v>
      </c>
      <c r="J927" s="908">
        <v>21</v>
      </c>
      <c r="K927" s="908">
        <v>1150</v>
      </c>
      <c r="L927" s="908">
        <v>888</v>
      </c>
      <c r="M927" s="908">
        <v>262</v>
      </c>
      <c r="N927" s="908">
        <v>1</v>
      </c>
      <c r="O927" s="1260">
        <v>5</v>
      </c>
      <c r="P927" s="1260">
        <v>5</v>
      </c>
      <c r="Q927" s="1261">
        <v>209.0250538000538</v>
      </c>
    </row>
    <row r="928" spans="1:17" ht="12.75" x14ac:dyDescent="0.2">
      <c r="A928" s="876" t="s">
        <v>970</v>
      </c>
      <c r="B928" s="906" t="s">
        <v>608</v>
      </c>
      <c r="C928" s="906">
        <v>2243.8233140082343</v>
      </c>
      <c r="D928" s="906">
        <v>2243.8233140082343</v>
      </c>
      <c r="E928" s="906">
        <v>2067.3451293031862</v>
      </c>
      <c r="F928" s="907">
        <v>0.30000000000000004</v>
      </c>
      <c r="G928" s="908">
        <v>620.20353879095592</v>
      </c>
      <c r="H928" s="908" t="s">
        <v>608</v>
      </c>
      <c r="I928" s="908">
        <v>13</v>
      </c>
      <c r="J928" s="908">
        <v>44</v>
      </c>
      <c r="K928" s="908">
        <v>5727</v>
      </c>
      <c r="L928" s="908">
        <v>3241</v>
      </c>
      <c r="M928" s="908">
        <v>2486</v>
      </c>
      <c r="N928" s="908">
        <v>1</v>
      </c>
      <c r="O928" s="1260">
        <v>28</v>
      </c>
      <c r="P928" s="1260">
        <v>14</v>
      </c>
      <c r="Q928" s="1261">
        <v>209.0250538000538</v>
      </c>
    </row>
    <row r="929" spans="1:17" ht="12.75" x14ac:dyDescent="0.2">
      <c r="A929" s="876" t="s">
        <v>969</v>
      </c>
      <c r="B929" s="906" t="s">
        <v>608</v>
      </c>
      <c r="C929" s="906">
        <v>2256.2157402803809</v>
      </c>
      <c r="D929" s="906">
        <v>2256.2157402803809</v>
      </c>
      <c r="E929" s="906">
        <v>6479.405262429279</v>
      </c>
      <c r="F929" s="907">
        <v>0</v>
      </c>
      <c r="G929" s="908">
        <v>0</v>
      </c>
      <c r="H929" s="908" t="s">
        <v>608</v>
      </c>
      <c r="I929" s="908">
        <v>254</v>
      </c>
      <c r="J929" s="908">
        <v>271</v>
      </c>
      <c r="K929" s="908">
        <v>420</v>
      </c>
      <c r="L929" s="908">
        <v>420</v>
      </c>
      <c r="M929" s="908">
        <v>59</v>
      </c>
      <c r="N929" s="908">
        <v>0</v>
      </c>
      <c r="O929" s="1260">
        <v>5</v>
      </c>
      <c r="P929" s="1260">
        <v>55</v>
      </c>
      <c r="Q929" s="1261">
        <v>209.0250538000538</v>
      </c>
    </row>
    <row r="930" spans="1:17" ht="12.75" x14ac:dyDescent="0.2">
      <c r="A930" s="876" t="s">
        <v>968</v>
      </c>
      <c r="B930" s="906" t="s">
        <v>608</v>
      </c>
      <c r="C930" s="906">
        <v>8529.1992433372143</v>
      </c>
      <c r="D930" s="906">
        <v>8529.1992433372143</v>
      </c>
      <c r="E930" s="906">
        <v>15574.114297578715</v>
      </c>
      <c r="F930" s="907">
        <v>0</v>
      </c>
      <c r="G930" s="908">
        <v>0</v>
      </c>
      <c r="H930" s="908" t="s">
        <v>608</v>
      </c>
      <c r="I930" s="908">
        <v>0</v>
      </c>
      <c r="J930" s="908">
        <v>1386</v>
      </c>
      <c r="K930" s="908">
        <v>484</v>
      </c>
      <c r="L930" s="908">
        <v>484</v>
      </c>
      <c r="M930" s="908">
        <v>1</v>
      </c>
      <c r="N930" s="908">
        <v>0</v>
      </c>
      <c r="O930" s="1260">
        <v>30</v>
      </c>
      <c r="P930" s="1260">
        <v>109</v>
      </c>
      <c r="Q930" s="1261">
        <v>209.0250538000538</v>
      </c>
    </row>
    <row r="931" spans="1:17" ht="12.75" x14ac:dyDescent="0.2">
      <c r="A931" s="876" t="s">
        <v>967</v>
      </c>
      <c r="B931" s="906" t="s">
        <v>608</v>
      </c>
      <c r="C931" s="906">
        <v>5473.1221792607403</v>
      </c>
      <c r="D931" s="906">
        <v>5473.1221792607403</v>
      </c>
      <c r="E931" s="906">
        <v>9761.0136275661371</v>
      </c>
      <c r="F931" s="907">
        <v>0</v>
      </c>
      <c r="G931" s="908">
        <v>0</v>
      </c>
      <c r="H931" s="908" t="s">
        <v>608</v>
      </c>
      <c r="I931" s="908">
        <v>1</v>
      </c>
      <c r="J931" s="908">
        <v>2528</v>
      </c>
      <c r="K931" s="908">
        <v>91</v>
      </c>
      <c r="L931" s="908">
        <v>91</v>
      </c>
      <c r="M931" s="908">
        <v>1</v>
      </c>
      <c r="N931" s="908">
        <v>0</v>
      </c>
      <c r="O931" s="1260">
        <v>13</v>
      </c>
      <c r="P931" s="1260">
        <v>60</v>
      </c>
      <c r="Q931" s="1261">
        <v>209.0250538000538</v>
      </c>
    </row>
    <row r="932" spans="1:17" ht="12.75" x14ac:dyDescent="0.2">
      <c r="A932" s="876" t="s">
        <v>966</v>
      </c>
      <c r="B932" s="906" t="s">
        <v>608</v>
      </c>
      <c r="C932" s="906">
        <v>4851.9101972048911</v>
      </c>
      <c r="D932" s="906">
        <v>4851.9101972048911</v>
      </c>
      <c r="E932" s="906">
        <v>8305.666113093459</v>
      </c>
      <c r="F932" s="907">
        <v>0</v>
      </c>
      <c r="G932" s="908">
        <v>0</v>
      </c>
      <c r="H932" s="908" t="s">
        <v>608</v>
      </c>
      <c r="I932" s="908">
        <v>27</v>
      </c>
      <c r="J932" s="908">
        <v>7969</v>
      </c>
      <c r="K932" s="908">
        <v>170</v>
      </c>
      <c r="L932" s="908">
        <v>170</v>
      </c>
      <c r="M932" s="908">
        <v>4</v>
      </c>
      <c r="N932" s="908">
        <v>0</v>
      </c>
      <c r="O932" s="1260">
        <v>8</v>
      </c>
      <c r="P932" s="1260">
        <v>46</v>
      </c>
      <c r="Q932" s="1261">
        <v>209.0250538000538</v>
      </c>
    </row>
    <row r="933" spans="1:17" ht="12.75" x14ac:dyDescent="0.2">
      <c r="A933" s="876" t="s">
        <v>965</v>
      </c>
      <c r="B933" s="906" t="s">
        <v>608</v>
      </c>
      <c r="C933" s="906">
        <v>6907.2115737748554</v>
      </c>
      <c r="D933" s="906">
        <v>6907.2115737748554</v>
      </c>
      <c r="E933" s="906">
        <v>10355.840834986067</v>
      </c>
      <c r="F933" s="907">
        <v>0</v>
      </c>
      <c r="G933" s="908">
        <v>0</v>
      </c>
      <c r="H933" s="908" t="s">
        <v>608</v>
      </c>
      <c r="I933" s="908">
        <v>2</v>
      </c>
      <c r="J933" s="908">
        <v>3625</v>
      </c>
      <c r="K933" s="908">
        <v>696</v>
      </c>
      <c r="L933" s="908">
        <v>696</v>
      </c>
      <c r="M933" s="908">
        <v>4</v>
      </c>
      <c r="N933" s="908">
        <v>0</v>
      </c>
      <c r="O933" s="1260">
        <v>23</v>
      </c>
      <c r="P933" s="1260">
        <v>77</v>
      </c>
      <c r="Q933" s="1261">
        <v>209.0250538000538</v>
      </c>
    </row>
    <row r="934" spans="1:17" ht="12.75" x14ac:dyDescent="0.2">
      <c r="A934" s="876" t="s">
        <v>161</v>
      </c>
      <c r="B934" s="906" t="s">
        <v>608</v>
      </c>
      <c r="C934" s="906">
        <v>5391.0438089012032</v>
      </c>
      <c r="D934" s="906">
        <v>5391.0438089012032</v>
      </c>
      <c r="E934" s="906">
        <v>5391.0438089012032</v>
      </c>
      <c r="F934" s="907">
        <v>0</v>
      </c>
      <c r="G934" s="908">
        <v>0</v>
      </c>
      <c r="H934" s="908" t="s">
        <v>608</v>
      </c>
      <c r="I934" s="908">
        <v>14</v>
      </c>
      <c r="J934" s="908">
        <v>8718</v>
      </c>
      <c r="K934" s="908">
        <v>192</v>
      </c>
      <c r="L934" s="908">
        <v>192</v>
      </c>
      <c r="M934" s="908">
        <v>6</v>
      </c>
      <c r="N934" s="908">
        <v>0</v>
      </c>
      <c r="O934" s="1260">
        <v>11</v>
      </c>
      <c r="P934" s="1260">
        <v>11</v>
      </c>
      <c r="Q934" s="1261">
        <v>209.0250538000538</v>
      </c>
    </row>
    <row r="935" spans="1:17" ht="12.75" x14ac:dyDescent="0.2">
      <c r="A935" s="876" t="s">
        <v>159</v>
      </c>
      <c r="B935" s="906" t="s">
        <v>608</v>
      </c>
      <c r="C935" s="906">
        <v>4847.4069097427055</v>
      </c>
      <c r="D935" s="906">
        <v>4847.4069097427055</v>
      </c>
      <c r="E935" s="906">
        <v>4847.4069097427055</v>
      </c>
      <c r="F935" s="907">
        <v>0</v>
      </c>
      <c r="G935" s="908">
        <v>0</v>
      </c>
      <c r="H935" s="908" t="s">
        <v>608</v>
      </c>
      <c r="I935" s="908">
        <v>318</v>
      </c>
      <c r="J935" s="908">
        <v>31405</v>
      </c>
      <c r="K935" s="908">
        <v>364</v>
      </c>
      <c r="L935" s="908">
        <v>364</v>
      </c>
      <c r="M935" s="908">
        <v>40</v>
      </c>
      <c r="N935" s="908">
        <v>0</v>
      </c>
      <c r="O935" s="1260">
        <v>6</v>
      </c>
      <c r="P935" s="1260">
        <v>6</v>
      </c>
      <c r="Q935" s="1261">
        <v>209.0250538000538</v>
      </c>
    </row>
    <row r="936" spans="1:17" ht="12.75" x14ac:dyDescent="0.2">
      <c r="A936" s="876" t="s">
        <v>964</v>
      </c>
      <c r="B936" s="906" t="s">
        <v>608</v>
      </c>
      <c r="C936" s="906">
        <v>4106.5600684836418</v>
      </c>
      <c r="D936" s="906">
        <v>4106.5600684836418</v>
      </c>
      <c r="E936" s="906">
        <v>4106.5600684836418</v>
      </c>
      <c r="F936" s="907">
        <v>0</v>
      </c>
      <c r="G936" s="908">
        <v>0</v>
      </c>
      <c r="H936" s="908" t="s">
        <v>608</v>
      </c>
      <c r="I936" s="908">
        <v>412</v>
      </c>
      <c r="J936" s="908">
        <v>1306</v>
      </c>
      <c r="K936" s="908">
        <v>671</v>
      </c>
      <c r="L936" s="908">
        <v>671</v>
      </c>
      <c r="M936" s="908">
        <v>36</v>
      </c>
      <c r="N936" s="908">
        <v>0</v>
      </c>
      <c r="O936" s="1260">
        <v>14</v>
      </c>
      <c r="P936" s="1260">
        <v>14</v>
      </c>
      <c r="Q936" s="1261">
        <v>209.0250538000538</v>
      </c>
    </row>
    <row r="937" spans="1:17" ht="12.75" x14ac:dyDescent="0.2">
      <c r="A937" s="876" t="s">
        <v>963</v>
      </c>
      <c r="B937" s="906" t="s">
        <v>608</v>
      </c>
      <c r="C937" s="906">
        <v>2959.0211207877296</v>
      </c>
      <c r="D937" s="906">
        <v>2959.0211207877296</v>
      </c>
      <c r="E937" s="906">
        <v>4589.6545648494048</v>
      </c>
      <c r="F937" s="907">
        <v>0</v>
      </c>
      <c r="G937" s="908">
        <v>0</v>
      </c>
      <c r="H937" s="908" t="s">
        <v>608</v>
      </c>
      <c r="I937" s="908">
        <v>333</v>
      </c>
      <c r="J937" s="908">
        <v>541</v>
      </c>
      <c r="K937" s="908">
        <v>1676</v>
      </c>
      <c r="L937" s="908">
        <v>1676</v>
      </c>
      <c r="M937" s="908">
        <v>289</v>
      </c>
      <c r="N937" s="908">
        <v>0</v>
      </c>
      <c r="O937" s="1260">
        <v>10</v>
      </c>
      <c r="P937" s="1260">
        <v>35</v>
      </c>
      <c r="Q937" s="1261">
        <v>209.0250538000538</v>
      </c>
    </row>
    <row r="938" spans="1:17" ht="12.75" x14ac:dyDescent="0.2">
      <c r="A938" s="876" t="s">
        <v>962</v>
      </c>
      <c r="B938" s="906" t="s">
        <v>608</v>
      </c>
      <c r="C938" s="906">
        <v>1797.9960278135275</v>
      </c>
      <c r="D938" s="906">
        <v>1797.9960278135275</v>
      </c>
      <c r="E938" s="906">
        <v>1797.9960278135275</v>
      </c>
      <c r="F938" s="907">
        <v>0</v>
      </c>
      <c r="G938" s="908">
        <v>0</v>
      </c>
      <c r="H938" s="908" t="s">
        <v>608</v>
      </c>
      <c r="I938" s="908">
        <v>3071</v>
      </c>
      <c r="J938" s="908">
        <v>2173</v>
      </c>
      <c r="K938" s="908">
        <v>3109</v>
      </c>
      <c r="L938" s="908">
        <v>3109</v>
      </c>
      <c r="M938" s="908">
        <v>1132</v>
      </c>
      <c r="N938" s="908">
        <v>0</v>
      </c>
      <c r="O938" s="1260">
        <v>5</v>
      </c>
      <c r="P938" s="1260">
        <v>5</v>
      </c>
      <c r="Q938" s="1261">
        <v>209.0250538000538</v>
      </c>
    </row>
    <row r="939" spans="1:17" ht="12.75" x14ac:dyDescent="0.2">
      <c r="A939" s="876" t="s">
        <v>961</v>
      </c>
      <c r="B939" s="906" t="s">
        <v>608</v>
      </c>
      <c r="C939" s="906">
        <v>1735.2661212931489</v>
      </c>
      <c r="D939" s="906">
        <v>1735.2661212931489</v>
      </c>
      <c r="E939" s="906">
        <v>6375.2909819324177</v>
      </c>
      <c r="F939" s="907">
        <v>0</v>
      </c>
      <c r="G939" s="908">
        <v>0</v>
      </c>
      <c r="H939" s="908" t="s">
        <v>608</v>
      </c>
      <c r="I939" s="908">
        <v>519</v>
      </c>
      <c r="J939" s="908">
        <v>358</v>
      </c>
      <c r="K939" s="908">
        <v>1041</v>
      </c>
      <c r="L939" s="908">
        <v>1041</v>
      </c>
      <c r="M939" s="908">
        <v>92</v>
      </c>
      <c r="N939" s="908">
        <v>0</v>
      </c>
      <c r="O939" s="1260">
        <v>5</v>
      </c>
      <c r="P939" s="1260">
        <v>63</v>
      </c>
      <c r="Q939" s="1261">
        <v>209.0250538000538</v>
      </c>
    </row>
    <row r="940" spans="1:17" ht="12.75" x14ac:dyDescent="0.2">
      <c r="A940" s="876" t="s">
        <v>960</v>
      </c>
      <c r="B940" s="906">
        <v>1169.4120272821567</v>
      </c>
      <c r="C940" s="906">
        <v>1169.4120272821567</v>
      </c>
      <c r="D940" s="906">
        <v>1169.4120272821567</v>
      </c>
      <c r="E940" s="906">
        <v>1169.4120272821567</v>
      </c>
      <c r="F940" s="907">
        <v>0</v>
      </c>
      <c r="G940" s="908">
        <v>0</v>
      </c>
      <c r="H940" s="908">
        <v>531</v>
      </c>
      <c r="I940" s="908">
        <v>3305</v>
      </c>
      <c r="J940" s="908">
        <v>1185</v>
      </c>
      <c r="K940" s="908">
        <v>880</v>
      </c>
      <c r="L940" s="908">
        <v>880</v>
      </c>
      <c r="M940" s="908">
        <v>266</v>
      </c>
      <c r="N940" s="908">
        <v>0</v>
      </c>
      <c r="O940" s="1260">
        <v>5</v>
      </c>
      <c r="P940" s="1260">
        <v>5</v>
      </c>
      <c r="Q940" s="1261">
        <v>209.0250538000538</v>
      </c>
    </row>
    <row r="941" spans="1:17" ht="12.75" x14ac:dyDescent="0.2">
      <c r="A941" s="876" t="s">
        <v>959</v>
      </c>
      <c r="B941" s="906" t="s">
        <v>608</v>
      </c>
      <c r="C941" s="906">
        <v>1889.7459183435246</v>
      </c>
      <c r="D941" s="906">
        <v>1889.7459183435246</v>
      </c>
      <c r="E941" s="906">
        <v>7358.0675029877611</v>
      </c>
      <c r="F941" s="907">
        <v>0</v>
      </c>
      <c r="G941" s="908">
        <v>0</v>
      </c>
      <c r="H941" s="908" t="s">
        <v>608</v>
      </c>
      <c r="I941" s="908">
        <v>60</v>
      </c>
      <c r="J941" s="908">
        <v>41</v>
      </c>
      <c r="K941" s="908">
        <v>54</v>
      </c>
      <c r="L941" s="908">
        <v>54</v>
      </c>
      <c r="M941" s="908">
        <v>0</v>
      </c>
      <c r="N941" s="908">
        <v>0</v>
      </c>
      <c r="O941" s="1260">
        <v>5</v>
      </c>
      <c r="P941" s="1260">
        <v>37</v>
      </c>
      <c r="Q941" s="1261">
        <v>347.00391751042173</v>
      </c>
    </row>
    <row r="942" spans="1:17" ht="12.75" x14ac:dyDescent="0.2">
      <c r="A942" s="876" t="s">
        <v>958</v>
      </c>
      <c r="B942" s="906" t="s">
        <v>608</v>
      </c>
      <c r="C942" s="906">
        <v>1424.4382497950426</v>
      </c>
      <c r="D942" s="906">
        <v>1424.4382497950426</v>
      </c>
      <c r="E942" s="906">
        <v>2761.7315634568795</v>
      </c>
      <c r="F942" s="907">
        <v>0</v>
      </c>
      <c r="G942" s="908">
        <v>0</v>
      </c>
      <c r="H942" s="908" t="s">
        <v>608</v>
      </c>
      <c r="I942" s="908">
        <v>588</v>
      </c>
      <c r="J942" s="908">
        <v>306</v>
      </c>
      <c r="K942" s="908">
        <v>175</v>
      </c>
      <c r="L942" s="908">
        <v>175</v>
      </c>
      <c r="M942" s="908">
        <v>0</v>
      </c>
      <c r="N942" s="908">
        <v>0</v>
      </c>
      <c r="O942" s="1260">
        <v>5</v>
      </c>
      <c r="P942" s="1260">
        <v>11</v>
      </c>
      <c r="Q942" s="1261">
        <v>347.00391751042173</v>
      </c>
    </row>
    <row r="943" spans="1:17" ht="12.75" x14ac:dyDescent="0.2">
      <c r="A943" s="876" t="s">
        <v>957</v>
      </c>
      <c r="B943" s="906" t="s">
        <v>608</v>
      </c>
      <c r="C943" s="906">
        <v>1409.9220374957902</v>
      </c>
      <c r="D943" s="906">
        <v>1409.9220374957902</v>
      </c>
      <c r="E943" s="906">
        <v>8130.4671707994958</v>
      </c>
      <c r="F943" s="907">
        <v>0</v>
      </c>
      <c r="G943" s="908">
        <v>0</v>
      </c>
      <c r="H943" s="908" t="s">
        <v>608</v>
      </c>
      <c r="I943" s="908">
        <v>489</v>
      </c>
      <c r="J943" s="908">
        <v>244</v>
      </c>
      <c r="K943" s="908">
        <v>476</v>
      </c>
      <c r="L943" s="908">
        <v>476</v>
      </c>
      <c r="M943" s="908">
        <v>23</v>
      </c>
      <c r="N943" s="908">
        <v>0</v>
      </c>
      <c r="O943" s="1260">
        <v>5</v>
      </c>
      <c r="P943" s="1260">
        <v>61</v>
      </c>
      <c r="Q943" s="1261">
        <v>209.0250538000538</v>
      </c>
    </row>
    <row r="944" spans="1:17" ht="12.75" x14ac:dyDescent="0.2">
      <c r="A944" s="876" t="s">
        <v>956</v>
      </c>
      <c r="B944" s="906">
        <v>57.696555078639648</v>
      </c>
      <c r="C944" s="906">
        <v>1040.1031132151011</v>
      </c>
      <c r="D944" s="906">
        <v>1040.1031132151011</v>
      </c>
      <c r="E944" s="906">
        <v>3326.8162754528885</v>
      </c>
      <c r="F944" s="907">
        <v>0</v>
      </c>
      <c r="G944" s="908">
        <v>0</v>
      </c>
      <c r="H944" s="908">
        <v>2749</v>
      </c>
      <c r="I944" s="908">
        <v>2394</v>
      </c>
      <c r="J944" s="908">
        <v>785</v>
      </c>
      <c r="K944" s="908">
        <v>224</v>
      </c>
      <c r="L944" s="908">
        <v>224</v>
      </c>
      <c r="M944" s="908">
        <v>59</v>
      </c>
      <c r="N944" s="908">
        <v>0</v>
      </c>
      <c r="O944" s="1260">
        <v>5</v>
      </c>
      <c r="P944" s="1260">
        <v>24</v>
      </c>
      <c r="Q944" s="1261">
        <v>209.0250538000538</v>
      </c>
    </row>
    <row r="945" spans="1:17" ht="12.75" x14ac:dyDescent="0.2">
      <c r="A945" s="876" t="s">
        <v>955</v>
      </c>
      <c r="B945" s="906">
        <v>470.59392313990924</v>
      </c>
      <c r="C945" s="906">
        <v>470.59392313990924</v>
      </c>
      <c r="D945" s="906">
        <v>470.59392313990924</v>
      </c>
      <c r="E945" s="906">
        <v>470.59392313990924</v>
      </c>
      <c r="F945" s="907">
        <v>0</v>
      </c>
      <c r="G945" s="908">
        <v>0</v>
      </c>
      <c r="H945" s="908">
        <v>7286</v>
      </c>
      <c r="I945" s="908">
        <v>17460</v>
      </c>
      <c r="J945" s="908">
        <v>777</v>
      </c>
      <c r="K945" s="908">
        <v>93</v>
      </c>
      <c r="L945" s="908">
        <v>93</v>
      </c>
      <c r="M945" s="908">
        <v>59</v>
      </c>
      <c r="N945" s="908">
        <v>0</v>
      </c>
      <c r="O945" s="1260">
        <v>5</v>
      </c>
      <c r="P945" s="1260">
        <v>5</v>
      </c>
      <c r="Q945" s="1261">
        <v>209.0250538000538</v>
      </c>
    </row>
    <row r="946" spans="1:17" ht="12.75" x14ac:dyDescent="0.2">
      <c r="A946" s="876" t="s">
        <v>954</v>
      </c>
      <c r="B946" s="906" t="s">
        <v>608</v>
      </c>
      <c r="C946" s="906">
        <v>6948.8177500492375</v>
      </c>
      <c r="D946" s="906">
        <v>6948.8177500492375</v>
      </c>
      <c r="E946" s="906">
        <v>6948.8177500492375</v>
      </c>
      <c r="F946" s="907">
        <v>0</v>
      </c>
      <c r="G946" s="908">
        <v>0</v>
      </c>
      <c r="H946" s="908" t="s">
        <v>608</v>
      </c>
      <c r="I946" s="908">
        <v>2</v>
      </c>
      <c r="J946" s="908">
        <v>5141</v>
      </c>
      <c r="K946" s="908">
        <v>225</v>
      </c>
      <c r="L946" s="908">
        <v>225</v>
      </c>
      <c r="M946" s="908">
        <v>3</v>
      </c>
      <c r="N946" s="908">
        <v>0</v>
      </c>
      <c r="O946" s="1260">
        <v>23</v>
      </c>
      <c r="P946" s="1260">
        <v>23</v>
      </c>
      <c r="Q946" s="1261">
        <v>209.0250538000538</v>
      </c>
    </row>
    <row r="947" spans="1:17" ht="12.75" x14ac:dyDescent="0.2">
      <c r="A947" s="876" t="s">
        <v>157</v>
      </c>
      <c r="B947" s="906" t="s">
        <v>608</v>
      </c>
      <c r="C947" s="906">
        <v>5191.2942825207447</v>
      </c>
      <c r="D947" s="906">
        <v>5191.2942825207447</v>
      </c>
      <c r="E947" s="906">
        <v>5265.2611862544418</v>
      </c>
      <c r="F947" s="907">
        <v>0</v>
      </c>
      <c r="G947" s="908">
        <v>0</v>
      </c>
      <c r="H947" s="908" t="s">
        <v>608</v>
      </c>
      <c r="I947" s="908">
        <v>10</v>
      </c>
      <c r="J947" s="908">
        <v>13745</v>
      </c>
      <c r="K947" s="908">
        <v>49</v>
      </c>
      <c r="L947" s="908">
        <v>49</v>
      </c>
      <c r="M947" s="908">
        <v>4</v>
      </c>
      <c r="N947" s="908">
        <v>0</v>
      </c>
      <c r="O947" s="1260">
        <v>11</v>
      </c>
      <c r="P947" s="1260">
        <v>41</v>
      </c>
      <c r="Q947" s="1261">
        <v>209.0250538000538</v>
      </c>
    </row>
    <row r="948" spans="1:17" ht="12.75" x14ac:dyDescent="0.2">
      <c r="A948" s="876" t="s">
        <v>155</v>
      </c>
      <c r="B948" s="906" t="s">
        <v>608</v>
      </c>
      <c r="C948" s="906">
        <v>4791.5345537965886</v>
      </c>
      <c r="D948" s="906">
        <v>4791.5345537965886</v>
      </c>
      <c r="E948" s="906">
        <v>6055.6534015154675</v>
      </c>
      <c r="F948" s="907">
        <v>0</v>
      </c>
      <c r="G948" s="908">
        <v>0</v>
      </c>
      <c r="H948" s="908" t="s">
        <v>608</v>
      </c>
      <c r="I948" s="908">
        <v>413</v>
      </c>
      <c r="J948" s="908">
        <v>40999</v>
      </c>
      <c r="K948" s="908">
        <v>65</v>
      </c>
      <c r="L948" s="908">
        <v>65</v>
      </c>
      <c r="M948" s="908">
        <v>7</v>
      </c>
      <c r="N948" s="908">
        <v>0</v>
      </c>
      <c r="O948" s="1260">
        <v>8</v>
      </c>
      <c r="P948" s="1260">
        <v>28</v>
      </c>
      <c r="Q948" s="1261">
        <v>209.0250538000538</v>
      </c>
    </row>
    <row r="949" spans="1:17" ht="12.75" x14ac:dyDescent="0.2">
      <c r="A949" s="876" t="s">
        <v>953</v>
      </c>
      <c r="B949" s="906" t="s">
        <v>608</v>
      </c>
      <c r="C949" s="906">
        <v>2295.5718091554313</v>
      </c>
      <c r="D949" s="906">
        <v>2295.5718091554313</v>
      </c>
      <c r="E949" s="906">
        <v>10780.108135763776</v>
      </c>
      <c r="F949" s="907">
        <v>0</v>
      </c>
      <c r="G949" s="908">
        <v>0</v>
      </c>
      <c r="H949" s="908" t="s">
        <v>608</v>
      </c>
      <c r="I949" s="908">
        <v>1543</v>
      </c>
      <c r="J949" s="908">
        <v>1350</v>
      </c>
      <c r="K949" s="908">
        <v>583</v>
      </c>
      <c r="L949" s="908">
        <v>583</v>
      </c>
      <c r="M949" s="908">
        <v>8</v>
      </c>
      <c r="N949" s="908">
        <v>0</v>
      </c>
      <c r="O949" s="1260">
        <v>5</v>
      </c>
      <c r="P949" s="1260">
        <v>69</v>
      </c>
      <c r="Q949" s="1261">
        <v>209.0250538000538</v>
      </c>
    </row>
    <row r="950" spans="1:17" ht="12.75" x14ac:dyDescent="0.2">
      <c r="A950" s="876" t="s">
        <v>952</v>
      </c>
      <c r="B950" s="906" t="s">
        <v>608</v>
      </c>
      <c r="C950" s="906">
        <v>1761.6962123219726</v>
      </c>
      <c r="D950" s="906">
        <v>1761.6962123219726</v>
      </c>
      <c r="E950" s="906">
        <v>3500.8613014394364</v>
      </c>
      <c r="F950" s="907">
        <v>0</v>
      </c>
      <c r="G950" s="908">
        <v>0</v>
      </c>
      <c r="H950" s="908" t="s">
        <v>608</v>
      </c>
      <c r="I950" s="908">
        <v>18758</v>
      </c>
      <c r="J950" s="908">
        <v>10503</v>
      </c>
      <c r="K950" s="908">
        <v>261</v>
      </c>
      <c r="L950" s="908">
        <v>261</v>
      </c>
      <c r="M950" s="908">
        <v>66</v>
      </c>
      <c r="N950" s="908">
        <v>0</v>
      </c>
      <c r="O950" s="1260">
        <v>5</v>
      </c>
      <c r="P950" s="1260">
        <v>25</v>
      </c>
      <c r="Q950" s="1261">
        <v>209.0250538000538</v>
      </c>
    </row>
    <row r="951" spans="1:17" ht="12.75" x14ac:dyDescent="0.2">
      <c r="A951" s="876" t="s">
        <v>951</v>
      </c>
      <c r="B951" s="906" t="s">
        <v>608</v>
      </c>
      <c r="C951" s="906">
        <v>1562.2247286870379</v>
      </c>
      <c r="D951" s="906">
        <v>1562.2247286870379</v>
      </c>
      <c r="E951" s="906">
        <v>6409.9042303378528</v>
      </c>
      <c r="F951" s="907">
        <v>0</v>
      </c>
      <c r="G951" s="908">
        <v>0</v>
      </c>
      <c r="H951" s="908" t="s">
        <v>608</v>
      </c>
      <c r="I951" s="908">
        <v>3666</v>
      </c>
      <c r="J951" s="908">
        <v>2127</v>
      </c>
      <c r="K951" s="908">
        <v>2078</v>
      </c>
      <c r="L951" s="908">
        <v>2078</v>
      </c>
      <c r="M951" s="908">
        <v>87</v>
      </c>
      <c r="N951" s="908">
        <v>0</v>
      </c>
      <c r="O951" s="1260">
        <v>5</v>
      </c>
      <c r="P951" s="1260">
        <v>51</v>
      </c>
      <c r="Q951" s="1261">
        <v>209.0250538000538</v>
      </c>
    </row>
    <row r="952" spans="1:17" ht="12.75" x14ac:dyDescent="0.2">
      <c r="A952" s="876" t="s">
        <v>950</v>
      </c>
      <c r="B952" s="906" t="s">
        <v>608</v>
      </c>
      <c r="C952" s="906">
        <v>1277.7384325770472</v>
      </c>
      <c r="D952" s="906">
        <v>1277.7384325770472</v>
      </c>
      <c r="E952" s="906">
        <v>2320.1879032132952</v>
      </c>
      <c r="F952" s="907">
        <v>0</v>
      </c>
      <c r="G952" s="908">
        <v>0</v>
      </c>
      <c r="H952" s="908" t="s">
        <v>608</v>
      </c>
      <c r="I952" s="908">
        <v>43931</v>
      </c>
      <c r="J952" s="908">
        <v>9532</v>
      </c>
      <c r="K952" s="908">
        <v>1653</v>
      </c>
      <c r="L952" s="908">
        <v>1653</v>
      </c>
      <c r="M952" s="908">
        <v>468</v>
      </c>
      <c r="N952" s="908">
        <v>0</v>
      </c>
      <c r="O952" s="1260">
        <v>5</v>
      </c>
      <c r="P952" s="1260">
        <v>14</v>
      </c>
      <c r="Q952" s="1261">
        <v>209.0250538000538</v>
      </c>
    </row>
    <row r="953" spans="1:17" ht="12.75" x14ac:dyDescent="0.2">
      <c r="A953" s="876" t="s">
        <v>949</v>
      </c>
      <c r="B953" s="906" t="s">
        <v>608</v>
      </c>
      <c r="C953" s="906">
        <v>1465.7524774163774</v>
      </c>
      <c r="D953" s="906">
        <v>1465.7524774163774</v>
      </c>
      <c r="E953" s="906">
        <v>4105.1224351018336</v>
      </c>
      <c r="F953" s="907">
        <v>0</v>
      </c>
      <c r="G953" s="908">
        <v>0</v>
      </c>
      <c r="H953" s="908" t="s">
        <v>608</v>
      </c>
      <c r="I953" s="908">
        <v>1070</v>
      </c>
      <c r="J953" s="908">
        <v>621</v>
      </c>
      <c r="K953" s="908">
        <v>4616</v>
      </c>
      <c r="L953" s="908">
        <v>4616</v>
      </c>
      <c r="M953" s="908">
        <v>660</v>
      </c>
      <c r="N953" s="908">
        <v>0</v>
      </c>
      <c r="O953" s="1260">
        <v>5</v>
      </c>
      <c r="P953" s="1260">
        <v>41</v>
      </c>
      <c r="Q953" s="1261">
        <v>209.0250538000538</v>
      </c>
    </row>
    <row r="954" spans="1:17" ht="12.75" x14ac:dyDescent="0.2">
      <c r="A954" s="876" t="s">
        <v>948</v>
      </c>
      <c r="B954" s="906">
        <v>175.85980372731368</v>
      </c>
      <c r="C954" s="906">
        <v>1153.6350906394405</v>
      </c>
      <c r="D954" s="906">
        <v>1153.6350906394405</v>
      </c>
      <c r="E954" s="906">
        <v>1338.8599191310498</v>
      </c>
      <c r="F954" s="907">
        <v>0</v>
      </c>
      <c r="G954" s="908">
        <v>0</v>
      </c>
      <c r="H954" s="908">
        <v>567</v>
      </c>
      <c r="I954" s="908">
        <v>9119</v>
      </c>
      <c r="J954" s="908">
        <v>2469</v>
      </c>
      <c r="K954" s="908">
        <v>3589</v>
      </c>
      <c r="L954" s="908">
        <v>3589</v>
      </c>
      <c r="M954" s="908">
        <v>1704</v>
      </c>
      <c r="N954" s="908">
        <v>0</v>
      </c>
      <c r="O954" s="1260">
        <v>5</v>
      </c>
      <c r="P954" s="1260">
        <v>10</v>
      </c>
      <c r="Q954" s="1261">
        <v>209.0250538000538</v>
      </c>
    </row>
    <row r="955" spans="1:17" ht="12.75" x14ac:dyDescent="0.2">
      <c r="A955" s="876" t="s">
        <v>947</v>
      </c>
      <c r="B955" s="906" t="s">
        <v>608</v>
      </c>
      <c r="C955" s="906">
        <v>2793.3705962124141</v>
      </c>
      <c r="D955" s="906">
        <v>2793.3705962124141</v>
      </c>
      <c r="E955" s="906">
        <v>5141.549037889602</v>
      </c>
      <c r="F955" s="907">
        <v>0</v>
      </c>
      <c r="G955" s="908">
        <v>0</v>
      </c>
      <c r="H955" s="908" t="s">
        <v>608</v>
      </c>
      <c r="I955" s="908">
        <v>75</v>
      </c>
      <c r="J955" s="908">
        <v>133</v>
      </c>
      <c r="K955" s="908">
        <v>414</v>
      </c>
      <c r="L955" s="908">
        <v>414</v>
      </c>
      <c r="M955" s="908">
        <v>20</v>
      </c>
      <c r="N955" s="908">
        <v>0</v>
      </c>
      <c r="O955" s="1260">
        <v>13</v>
      </c>
      <c r="P955" s="1260">
        <v>39</v>
      </c>
      <c r="Q955" s="1261">
        <v>209.0250538000538</v>
      </c>
    </row>
    <row r="956" spans="1:17" ht="12.75" x14ac:dyDescent="0.2">
      <c r="A956" s="876" t="s">
        <v>946</v>
      </c>
      <c r="B956" s="906" t="s">
        <v>608</v>
      </c>
      <c r="C956" s="906">
        <v>1526.7815330193093</v>
      </c>
      <c r="D956" s="906">
        <v>1526.7815330193093</v>
      </c>
      <c r="E956" s="906">
        <v>3521.6251637572509</v>
      </c>
      <c r="F956" s="907">
        <v>0</v>
      </c>
      <c r="G956" s="908">
        <v>0</v>
      </c>
      <c r="H956" s="908" t="s">
        <v>608</v>
      </c>
      <c r="I956" s="908">
        <v>287</v>
      </c>
      <c r="J956" s="908">
        <v>228</v>
      </c>
      <c r="K956" s="908">
        <v>122</v>
      </c>
      <c r="L956" s="908">
        <v>122</v>
      </c>
      <c r="M956" s="908">
        <v>11</v>
      </c>
      <c r="N956" s="908">
        <v>0</v>
      </c>
      <c r="O956" s="1260">
        <v>5</v>
      </c>
      <c r="P956" s="1260">
        <v>21</v>
      </c>
      <c r="Q956" s="1261">
        <v>209.0250538000538</v>
      </c>
    </row>
    <row r="957" spans="1:17" ht="12.75" x14ac:dyDescent="0.2">
      <c r="A957" s="876" t="s">
        <v>945</v>
      </c>
      <c r="B957" s="906">
        <v>73.533659229110214</v>
      </c>
      <c r="C957" s="906">
        <v>1294.9189094517103</v>
      </c>
      <c r="D957" s="906">
        <v>1294.9189094517103</v>
      </c>
      <c r="E957" s="906">
        <v>2499.0406931905513</v>
      </c>
      <c r="F957" s="907">
        <v>0</v>
      </c>
      <c r="G957" s="908">
        <v>0</v>
      </c>
      <c r="H957" s="908">
        <v>4536</v>
      </c>
      <c r="I957" s="908">
        <v>4227</v>
      </c>
      <c r="J957" s="908">
        <v>1510</v>
      </c>
      <c r="K957" s="908">
        <v>485</v>
      </c>
      <c r="L957" s="908">
        <v>485</v>
      </c>
      <c r="M957" s="908">
        <v>134</v>
      </c>
      <c r="N957" s="908">
        <v>0</v>
      </c>
      <c r="O957" s="1260">
        <v>5</v>
      </c>
      <c r="P957" s="1260">
        <v>16</v>
      </c>
      <c r="Q957" s="1261">
        <v>209.0250538000538</v>
      </c>
    </row>
    <row r="958" spans="1:17" ht="12.75" x14ac:dyDescent="0.2">
      <c r="A958" s="876" t="s">
        <v>944</v>
      </c>
      <c r="B958" s="906" t="s">
        <v>608</v>
      </c>
      <c r="C958" s="906">
        <v>2416.8792596040889</v>
      </c>
      <c r="D958" s="906">
        <v>2416.8792596040889</v>
      </c>
      <c r="E958" s="906">
        <v>4342.6752156338744</v>
      </c>
      <c r="F958" s="907">
        <v>0</v>
      </c>
      <c r="G958" s="908">
        <v>0</v>
      </c>
      <c r="H958" s="908" t="s">
        <v>608</v>
      </c>
      <c r="I958" s="908">
        <v>0</v>
      </c>
      <c r="J958" s="908">
        <v>6</v>
      </c>
      <c r="K958" s="908">
        <v>26</v>
      </c>
      <c r="L958" s="908">
        <v>26</v>
      </c>
      <c r="M958" s="908">
        <v>0</v>
      </c>
      <c r="N958" s="908">
        <v>0</v>
      </c>
      <c r="O958" s="1260">
        <v>16</v>
      </c>
      <c r="P958" s="1260">
        <v>18</v>
      </c>
      <c r="Q958" s="1261">
        <v>347.00391751042173</v>
      </c>
    </row>
    <row r="959" spans="1:17" ht="12.75" x14ac:dyDescent="0.2">
      <c r="A959" s="876" t="s">
        <v>943</v>
      </c>
      <c r="B959" s="906" t="s">
        <v>608</v>
      </c>
      <c r="C959" s="906">
        <v>1483.316068941112</v>
      </c>
      <c r="D959" s="906">
        <v>1483.316068941112</v>
      </c>
      <c r="E959" s="906">
        <v>4695.782226987385</v>
      </c>
      <c r="F959" s="907">
        <v>0</v>
      </c>
      <c r="G959" s="908">
        <v>0</v>
      </c>
      <c r="H959" s="908" t="s">
        <v>608</v>
      </c>
      <c r="I959" s="908">
        <v>18</v>
      </c>
      <c r="J959" s="908">
        <v>15</v>
      </c>
      <c r="K959" s="908">
        <v>4</v>
      </c>
      <c r="L959" s="908">
        <v>4</v>
      </c>
      <c r="M959" s="908">
        <v>0</v>
      </c>
      <c r="N959" s="908">
        <v>0</v>
      </c>
      <c r="O959" s="1260">
        <v>5</v>
      </c>
      <c r="P959" s="1260">
        <v>62</v>
      </c>
      <c r="Q959" s="1261">
        <v>347.00391751042173</v>
      </c>
    </row>
    <row r="960" spans="1:17" ht="12.75" x14ac:dyDescent="0.2">
      <c r="A960" s="876" t="s">
        <v>942</v>
      </c>
      <c r="B960" s="906" t="s">
        <v>608</v>
      </c>
      <c r="C960" s="906">
        <v>1386.067377806078</v>
      </c>
      <c r="D960" s="906">
        <v>1386.067377806078</v>
      </c>
      <c r="E960" s="906">
        <v>2539.4124251664616</v>
      </c>
      <c r="F960" s="907">
        <v>0</v>
      </c>
      <c r="G960" s="908">
        <v>0</v>
      </c>
      <c r="H960" s="908" t="s">
        <v>608</v>
      </c>
      <c r="I960" s="908">
        <v>643</v>
      </c>
      <c r="J960" s="908">
        <v>273</v>
      </c>
      <c r="K960" s="908">
        <v>90</v>
      </c>
      <c r="L960" s="908">
        <v>90</v>
      </c>
      <c r="M960" s="908">
        <v>0</v>
      </c>
      <c r="N960" s="908">
        <v>0</v>
      </c>
      <c r="O960" s="1260">
        <v>5</v>
      </c>
      <c r="P960" s="1260">
        <v>14</v>
      </c>
      <c r="Q960" s="1261">
        <v>347.00391751042173</v>
      </c>
    </row>
    <row r="961" spans="1:17" ht="12.75" x14ac:dyDescent="0.2">
      <c r="A961" s="876" t="s">
        <v>941</v>
      </c>
      <c r="B961" s="906">
        <v>284.78272536803036</v>
      </c>
      <c r="C961" s="906">
        <v>284.78272536803036</v>
      </c>
      <c r="D961" s="906">
        <v>284.78272536803036</v>
      </c>
      <c r="E961" s="906">
        <v>284.78272536803036</v>
      </c>
      <c r="F961" s="907">
        <v>0</v>
      </c>
      <c r="G961" s="908">
        <v>0</v>
      </c>
      <c r="H961" s="908">
        <v>13195</v>
      </c>
      <c r="I961" s="908">
        <v>9072</v>
      </c>
      <c r="J961" s="908">
        <v>271</v>
      </c>
      <c r="K961" s="908">
        <v>192</v>
      </c>
      <c r="L961" s="908">
        <v>192</v>
      </c>
      <c r="M961" s="908">
        <v>154</v>
      </c>
      <c r="N961" s="908">
        <v>0</v>
      </c>
      <c r="O961" s="1260">
        <v>5</v>
      </c>
      <c r="P961" s="1260">
        <v>5</v>
      </c>
      <c r="Q961" s="1261">
        <v>209.0250538000538</v>
      </c>
    </row>
    <row r="962" spans="1:17" ht="12.75" x14ac:dyDescent="0.2">
      <c r="A962" s="876" t="s">
        <v>940</v>
      </c>
      <c r="B962" s="906" t="s">
        <v>608</v>
      </c>
      <c r="C962" s="906">
        <v>2980.8365464329022</v>
      </c>
      <c r="D962" s="906">
        <v>2980.8365464329022</v>
      </c>
      <c r="E962" s="906">
        <v>8856.8109290262746</v>
      </c>
      <c r="F962" s="907">
        <v>0</v>
      </c>
      <c r="G962" s="908">
        <v>0</v>
      </c>
      <c r="H962" s="908" t="s">
        <v>608</v>
      </c>
      <c r="I962" s="908">
        <v>2437</v>
      </c>
      <c r="J962" s="908">
        <v>5021</v>
      </c>
      <c r="K962" s="908">
        <v>83</v>
      </c>
      <c r="L962" s="908">
        <v>83</v>
      </c>
      <c r="M962" s="908">
        <v>6</v>
      </c>
      <c r="N962" s="908">
        <v>0</v>
      </c>
      <c r="O962" s="1260">
        <v>5</v>
      </c>
      <c r="P962" s="1260">
        <v>69</v>
      </c>
      <c r="Q962" s="1261">
        <v>209.0250538000538</v>
      </c>
    </row>
    <row r="963" spans="1:17" ht="12.75" x14ac:dyDescent="0.2">
      <c r="A963" s="876" t="s">
        <v>939</v>
      </c>
      <c r="B963" s="906" t="s">
        <v>608</v>
      </c>
      <c r="C963" s="906">
        <v>2122.9546386954016</v>
      </c>
      <c r="D963" s="906">
        <v>2122.9546386954016</v>
      </c>
      <c r="E963" s="906">
        <v>6915.2255486883887</v>
      </c>
      <c r="F963" s="907">
        <v>0</v>
      </c>
      <c r="G963" s="908">
        <v>0</v>
      </c>
      <c r="H963" s="908" t="s">
        <v>608</v>
      </c>
      <c r="I963" s="908">
        <v>8107</v>
      </c>
      <c r="J963" s="908">
        <v>8068</v>
      </c>
      <c r="K963" s="908">
        <v>138</v>
      </c>
      <c r="L963" s="908">
        <v>138</v>
      </c>
      <c r="M963" s="908">
        <v>13</v>
      </c>
      <c r="N963" s="908">
        <v>0</v>
      </c>
      <c r="O963" s="1260">
        <v>5</v>
      </c>
      <c r="P963" s="1260">
        <v>56</v>
      </c>
      <c r="Q963" s="1261">
        <v>209.0250538000538</v>
      </c>
    </row>
    <row r="964" spans="1:17" ht="12.75" x14ac:dyDescent="0.2">
      <c r="A964" s="876" t="s">
        <v>938</v>
      </c>
      <c r="B964" s="906" t="s">
        <v>608</v>
      </c>
      <c r="C964" s="906">
        <v>2665.6316865427812</v>
      </c>
      <c r="D964" s="906">
        <v>2665.6316865427812</v>
      </c>
      <c r="E964" s="906">
        <v>2689.7886581721896</v>
      </c>
      <c r="F964" s="907">
        <v>0</v>
      </c>
      <c r="G964" s="908">
        <v>0</v>
      </c>
      <c r="H964" s="908" t="s">
        <v>608</v>
      </c>
      <c r="I964" s="908">
        <v>319</v>
      </c>
      <c r="J964" s="908">
        <v>643</v>
      </c>
      <c r="K964" s="908">
        <v>10</v>
      </c>
      <c r="L964" s="908">
        <v>10</v>
      </c>
      <c r="M964" s="908">
        <v>0</v>
      </c>
      <c r="N964" s="908">
        <v>0</v>
      </c>
      <c r="O964" s="1260">
        <v>5</v>
      </c>
      <c r="P964" s="1260">
        <v>11</v>
      </c>
      <c r="Q964" s="1261">
        <v>347.00391751042173</v>
      </c>
    </row>
    <row r="965" spans="1:17" ht="12.75" x14ac:dyDescent="0.2">
      <c r="A965" s="876" t="s">
        <v>937</v>
      </c>
      <c r="B965" s="906" t="s">
        <v>608</v>
      </c>
      <c r="C965" s="906">
        <v>2113.0314146469318</v>
      </c>
      <c r="D965" s="906">
        <v>2113.0314146469318</v>
      </c>
      <c r="E965" s="906">
        <v>8082.5265802459971</v>
      </c>
      <c r="F965" s="907">
        <v>0</v>
      </c>
      <c r="G965" s="908">
        <v>0</v>
      </c>
      <c r="H965" s="908" t="s">
        <v>608</v>
      </c>
      <c r="I965" s="908">
        <v>728</v>
      </c>
      <c r="J965" s="908">
        <v>976</v>
      </c>
      <c r="K965" s="908">
        <v>378</v>
      </c>
      <c r="L965" s="908">
        <v>378</v>
      </c>
      <c r="M965" s="908">
        <v>13</v>
      </c>
      <c r="N965" s="908">
        <v>0</v>
      </c>
      <c r="O965" s="1260">
        <v>5</v>
      </c>
      <c r="P965" s="1260">
        <v>59</v>
      </c>
      <c r="Q965" s="1261">
        <v>209.0250538000538</v>
      </c>
    </row>
    <row r="966" spans="1:17" ht="12.75" x14ac:dyDescent="0.2">
      <c r="A966" s="876" t="s">
        <v>936</v>
      </c>
      <c r="B966" s="906" t="s">
        <v>608</v>
      </c>
      <c r="C966" s="906">
        <v>1504.0212733978308</v>
      </c>
      <c r="D966" s="906">
        <v>1504.0212733978308</v>
      </c>
      <c r="E966" s="906">
        <v>2819.9957239880569</v>
      </c>
      <c r="F966" s="907">
        <v>0</v>
      </c>
      <c r="G966" s="908">
        <v>0</v>
      </c>
      <c r="H966" s="908" t="s">
        <v>608</v>
      </c>
      <c r="I966" s="908">
        <v>9912</v>
      </c>
      <c r="J966" s="908">
        <v>4271</v>
      </c>
      <c r="K966" s="908">
        <v>87</v>
      </c>
      <c r="L966" s="908">
        <v>87</v>
      </c>
      <c r="M966" s="908">
        <v>33</v>
      </c>
      <c r="N966" s="908">
        <v>0</v>
      </c>
      <c r="O966" s="1260">
        <v>5</v>
      </c>
      <c r="P966" s="1260">
        <v>24</v>
      </c>
      <c r="Q966" s="1261">
        <v>209.0250538000538</v>
      </c>
    </row>
    <row r="967" spans="1:17" ht="12.75" x14ac:dyDescent="0.2">
      <c r="A967" s="876" t="s">
        <v>935</v>
      </c>
      <c r="B967" s="906" t="s">
        <v>608</v>
      </c>
      <c r="C967" s="906">
        <v>2571.85955330963</v>
      </c>
      <c r="D967" s="906">
        <v>2571.85955330963</v>
      </c>
      <c r="E967" s="906">
        <v>7706.4929747704136</v>
      </c>
      <c r="F967" s="907">
        <v>0</v>
      </c>
      <c r="G967" s="908">
        <v>0</v>
      </c>
      <c r="H967" s="908" t="s">
        <v>608</v>
      </c>
      <c r="I967" s="908">
        <v>31</v>
      </c>
      <c r="J967" s="908">
        <v>102</v>
      </c>
      <c r="K967" s="908">
        <v>29</v>
      </c>
      <c r="L967" s="908">
        <v>29</v>
      </c>
      <c r="M967" s="908">
        <v>0</v>
      </c>
      <c r="N967" s="908">
        <v>0</v>
      </c>
      <c r="O967" s="1260">
        <v>5</v>
      </c>
      <c r="P967" s="1260">
        <v>28</v>
      </c>
      <c r="Q967" s="1261">
        <v>347.00391751042173</v>
      </c>
    </row>
    <row r="968" spans="1:17" ht="12.75" x14ac:dyDescent="0.2">
      <c r="A968" s="876" t="s">
        <v>934</v>
      </c>
      <c r="B968" s="906" t="s">
        <v>608</v>
      </c>
      <c r="C968" s="906">
        <v>1840.8554910964717</v>
      </c>
      <c r="D968" s="906">
        <v>1840.8554910964717</v>
      </c>
      <c r="E968" s="906">
        <v>3306.2431364766335</v>
      </c>
      <c r="F968" s="907">
        <v>0</v>
      </c>
      <c r="G968" s="908">
        <v>0</v>
      </c>
      <c r="H968" s="908" t="s">
        <v>608</v>
      </c>
      <c r="I968" s="908">
        <v>905</v>
      </c>
      <c r="J968" s="908">
        <v>841</v>
      </c>
      <c r="K968" s="908">
        <v>24</v>
      </c>
      <c r="L968" s="908">
        <v>24</v>
      </c>
      <c r="M968" s="908">
        <v>0</v>
      </c>
      <c r="N968" s="908">
        <v>0</v>
      </c>
      <c r="O968" s="1260">
        <v>5</v>
      </c>
      <c r="P968" s="1260">
        <v>18</v>
      </c>
      <c r="Q968" s="1261">
        <v>347.00391751042173</v>
      </c>
    </row>
    <row r="969" spans="1:17" ht="12.75" x14ac:dyDescent="0.2">
      <c r="A969" s="876" t="s">
        <v>933</v>
      </c>
      <c r="B969" s="906" t="s">
        <v>608</v>
      </c>
      <c r="C969" s="906">
        <v>1512.8390865976651</v>
      </c>
      <c r="D969" s="906">
        <v>1512.8390865976651</v>
      </c>
      <c r="E969" s="906">
        <v>5858.2777897146461</v>
      </c>
      <c r="F969" s="907">
        <v>0</v>
      </c>
      <c r="G969" s="908">
        <v>0</v>
      </c>
      <c r="H969" s="908" t="s">
        <v>608</v>
      </c>
      <c r="I969" s="908">
        <v>1624</v>
      </c>
      <c r="J969" s="908">
        <v>1113</v>
      </c>
      <c r="K969" s="908">
        <v>608</v>
      </c>
      <c r="L969" s="908">
        <v>608</v>
      </c>
      <c r="M969" s="908">
        <v>43</v>
      </c>
      <c r="N969" s="908">
        <v>0</v>
      </c>
      <c r="O969" s="1260">
        <v>5</v>
      </c>
      <c r="P969" s="1260">
        <v>48</v>
      </c>
      <c r="Q969" s="1261">
        <v>209.0250538000538</v>
      </c>
    </row>
    <row r="970" spans="1:17" ht="12.75" x14ac:dyDescent="0.2">
      <c r="A970" s="876" t="s">
        <v>422</v>
      </c>
      <c r="B970" s="906" t="s">
        <v>608</v>
      </c>
      <c r="C970" s="906">
        <v>1198.3766215622329</v>
      </c>
      <c r="D970" s="906">
        <v>1198.3766215622329</v>
      </c>
      <c r="E970" s="906">
        <v>1847.1867577876621</v>
      </c>
      <c r="F970" s="907">
        <v>0</v>
      </c>
      <c r="G970" s="908">
        <v>0</v>
      </c>
      <c r="H970" s="908" t="s">
        <v>608</v>
      </c>
      <c r="I970" s="908">
        <v>15983</v>
      </c>
      <c r="J970" s="908">
        <v>3993</v>
      </c>
      <c r="K970" s="908">
        <v>421</v>
      </c>
      <c r="L970" s="908">
        <v>421</v>
      </c>
      <c r="M970" s="908">
        <v>220</v>
      </c>
      <c r="N970" s="908">
        <v>0</v>
      </c>
      <c r="O970" s="1260">
        <v>5</v>
      </c>
      <c r="P970" s="1260">
        <v>8</v>
      </c>
      <c r="Q970" s="1261">
        <v>209.0250538000538</v>
      </c>
    </row>
    <row r="971" spans="1:17" ht="12.75" x14ac:dyDescent="0.2">
      <c r="A971" s="876" t="s">
        <v>932</v>
      </c>
      <c r="B971" s="906" t="s">
        <v>608</v>
      </c>
      <c r="C971" s="906">
        <v>1755.3212981882814</v>
      </c>
      <c r="D971" s="906">
        <v>1755.3212981882814</v>
      </c>
      <c r="E971" s="906">
        <v>3702.4485111895328</v>
      </c>
      <c r="F971" s="907">
        <v>0</v>
      </c>
      <c r="G971" s="908">
        <v>0</v>
      </c>
      <c r="H971" s="908" t="s">
        <v>608</v>
      </c>
      <c r="I971" s="908">
        <v>80</v>
      </c>
      <c r="J971" s="908">
        <v>77</v>
      </c>
      <c r="K971" s="908">
        <v>36</v>
      </c>
      <c r="L971" s="908">
        <v>36</v>
      </c>
      <c r="M971" s="908">
        <v>0</v>
      </c>
      <c r="N971" s="908">
        <v>0</v>
      </c>
      <c r="O971" s="1260">
        <v>5</v>
      </c>
      <c r="P971" s="1260">
        <v>24</v>
      </c>
      <c r="Q971" s="1261">
        <v>347.00391751042173</v>
      </c>
    </row>
    <row r="972" spans="1:17" ht="12.75" x14ac:dyDescent="0.2">
      <c r="A972" s="876" t="s">
        <v>931</v>
      </c>
      <c r="B972" s="906" t="s">
        <v>608</v>
      </c>
      <c r="C972" s="906">
        <v>1244.0105610342805</v>
      </c>
      <c r="D972" s="906">
        <v>1244.0105610342805</v>
      </c>
      <c r="E972" s="906">
        <v>1857.6401492757298</v>
      </c>
      <c r="F972" s="907">
        <v>0</v>
      </c>
      <c r="G972" s="908">
        <v>0</v>
      </c>
      <c r="H972" s="908" t="s">
        <v>608</v>
      </c>
      <c r="I972" s="908">
        <v>2170</v>
      </c>
      <c r="J972" s="908">
        <v>724</v>
      </c>
      <c r="K972" s="908">
        <v>97</v>
      </c>
      <c r="L972" s="908">
        <v>97</v>
      </c>
      <c r="M972" s="908">
        <v>0</v>
      </c>
      <c r="N972" s="908">
        <v>0</v>
      </c>
      <c r="O972" s="1260">
        <v>5</v>
      </c>
      <c r="P972" s="1260">
        <v>8</v>
      </c>
      <c r="Q972" s="1261">
        <v>347.00391751042173</v>
      </c>
    </row>
    <row r="973" spans="1:17" ht="12.75" x14ac:dyDescent="0.2">
      <c r="A973" s="876" t="s">
        <v>418</v>
      </c>
      <c r="B973" s="906" t="s">
        <v>608</v>
      </c>
      <c r="C973" s="906">
        <v>1297.5651266876237</v>
      </c>
      <c r="D973" s="906">
        <v>1297.5651266876237</v>
      </c>
      <c r="E973" s="906">
        <v>4780.2904671679307</v>
      </c>
      <c r="F973" s="907">
        <v>0</v>
      </c>
      <c r="G973" s="908">
        <v>0</v>
      </c>
      <c r="H973" s="908" t="s">
        <v>608</v>
      </c>
      <c r="I973" s="908">
        <v>515</v>
      </c>
      <c r="J973" s="908">
        <v>229</v>
      </c>
      <c r="K973" s="908">
        <v>634</v>
      </c>
      <c r="L973" s="908">
        <v>634</v>
      </c>
      <c r="M973" s="908">
        <v>58</v>
      </c>
      <c r="N973" s="908">
        <v>0</v>
      </c>
      <c r="O973" s="1260">
        <v>5</v>
      </c>
      <c r="P973" s="1260">
        <v>42</v>
      </c>
      <c r="Q973" s="1261">
        <v>209.0250538000538</v>
      </c>
    </row>
    <row r="974" spans="1:17" ht="12.75" x14ac:dyDescent="0.2">
      <c r="A974" s="876" t="s">
        <v>416</v>
      </c>
      <c r="B974" s="906">
        <v>177.69369442367562</v>
      </c>
      <c r="C974" s="906">
        <v>1073.9473086265411</v>
      </c>
      <c r="D974" s="906">
        <v>1073.9473086265411</v>
      </c>
      <c r="E974" s="906">
        <v>1494.3458552609104</v>
      </c>
      <c r="F974" s="907">
        <v>0</v>
      </c>
      <c r="G974" s="908">
        <v>0</v>
      </c>
      <c r="H974" s="908">
        <v>5855</v>
      </c>
      <c r="I974" s="908">
        <v>4053</v>
      </c>
      <c r="J974" s="908">
        <v>830</v>
      </c>
      <c r="K974" s="908">
        <v>448</v>
      </c>
      <c r="L974" s="908">
        <v>448</v>
      </c>
      <c r="M974" s="908">
        <v>174</v>
      </c>
      <c r="N974" s="908">
        <v>0</v>
      </c>
      <c r="O974" s="1260">
        <v>5</v>
      </c>
      <c r="P974" s="1260">
        <v>9</v>
      </c>
      <c r="Q974" s="1261">
        <v>209.0250538000538</v>
      </c>
    </row>
    <row r="975" spans="1:17" ht="12.75" x14ac:dyDescent="0.2">
      <c r="A975" s="876" t="s">
        <v>930</v>
      </c>
      <c r="B975" s="906">
        <v>426.61694830331203</v>
      </c>
      <c r="C975" s="906">
        <v>426.61694830331203</v>
      </c>
      <c r="D975" s="906">
        <v>426.61694830331203</v>
      </c>
      <c r="E975" s="906">
        <v>426.61694830331203</v>
      </c>
      <c r="F975" s="907">
        <v>0</v>
      </c>
      <c r="G975" s="908">
        <v>0</v>
      </c>
      <c r="H975" s="908">
        <v>7532</v>
      </c>
      <c r="I975" s="908">
        <v>10683</v>
      </c>
      <c r="J975" s="908">
        <v>339</v>
      </c>
      <c r="K975" s="908">
        <v>69</v>
      </c>
      <c r="L975" s="908">
        <v>69</v>
      </c>
      <c r="M975" s="908">
        <v>48</v>
      </c>
      <c r="N975" s="908">
        <v>0</v>
      </c>
      <c r="O975" s="1260">
        <v>5</v>
      </c>
      <c r="P975" s="1260">
        <v>5</v>
      </c>
      <c r="Q975" s="1261">
        <v>209.0250538000538</v>
      </c>
    </row>
    <row r="976" spans="1:17" ht="12.75" x14ac:dyDescent="0.2">
      <c r="A976" s="876" t="s">
        <v>929</v>
      </c>
      <c r="B976" s="906" t="s">
        <v>608</v>
      </c>
      <c r="C976" s="906">
        <v>1631.5629621088094</v>
      </c>
      <c r="D976" s="906">
        <v>1631.5629621088094</v>
      </c>
      <c r="E976" s="906">
        <v>2325.3885844419547</v>
      </c>
      <c r="F976" s="907">
        <v>0</v>
      </c>
      <c r="G976" s="908">
        <v>0</v>
      </c>
      <c r="H976" s="908" t="s">
        <v>608</v>
      </c>
      <c r="I976" s="908">
        <v>6218</v>
      </c>
      <c r="J976" s="908">
        <v>1478</v>
      </c>
      <c r="K976" s="908">
        <v>40</v>
      </c>
      <c r="L976" s="908">
        <v>40</v>
      </c>
      <c r="M976" s="908">
        <v>20</v>
      </c>
      <c r="N976" s="908">
        <v>0</v>
      </c>
      <c r="O976" s="1260">
        <v>5</v>
      </c>
      <c r="P976" s="1260">
        <v>8</v>
      </c>
      <c r="Q976" s="1261">
        <v>209.0250538000538</v>
      </c>
    </row>
    <row r="977" spans="1:17" ht="12.75" x14ac:dyDescent="0.2">
      <c r="A977" s="876" t="s">
        <v>928</v>
      </c>
      <c r="B977" s="906" t="s">
        <v>608</v>
      </c>
      <c r="C977" s="906">
        <v>1862.4328510796752</v>
      </c>
      <c r="D977" s="906">
        <v>1862.4328510796752</v>
      </c>
      <c r="E977" s="906">
        <v>3230.4429045531197</v>
      </c>
      <c r="F977" s="907">
        <v>0</v>
      </c>
      <c r="G977" s="908">
        <v>0</v>
      </c>
      <c r="H977" s="908" t="s">
        <v>608</v>
      </c>
      <c r="I977" s="908">
        <v>142</v>
      </c>
      <c r="J977" s="908">
        <v>112</v>
      </c>
      <c r="K977" s="908">
        <v>23</v>
      </c>
      <c r="L977" s="908">
        <v>23</v>
      </c>
      <c r="M977" s="908">
        <v>7</v>
      </c>
      <c r="N977" s="908">
        <v>0</v>
      </c>
      <c r="O977" s="1260">
        <v>5</v>
      </c>
      <c r="P977" s="1260">
        <v>16</v>
      </c>
      <c r="Q977" s="1261">
        <v>209.0250538000538</v>
      </c>
    </row>
    <row r="978" spans="1:17" ht="12.75" x14ac:dyDescent="0.2">
      <c r="A978" s="876" t="s">
        <v>927</v>
      </c>
      <c r="B978" s="906" t="s">
        <v>608</v>
      </c>
      <c r="C978" s="906">
        <v>1785.536564806928</v>
      </c>
      <c r="D978" s="906">
        <v>1785.536564806928</v>
      </c>
      <c r="E978" s="906">
        <v>1539.4795821344442</v>
      </c>
      <c r="F978" s="907">
        <v>0</v>
      </c>
      <c r="G978" s="908">
        <v>0</v>
      </c>
      <c r="H978" s="908" t="s">
        <v>608</v>
      </c>
      <c r="I978" s="908">
        <v>1231</v>
      </c>
      <c r="J978" s="908">
        <v>479</v>
      </c>
      <c r="K978" s="908">
        <v>59</v>
      </c>
      <c r="L978" s="908">
        <v>59</v>
      </c>
      <c r="M978" s="908">
        <v>31</v>
      </c>
      <c r="N978" s="908">
        <v>0</v>
      </c>
      <c r="O978" s="1260">
        <v>5</v>
      </c>
      <c r="P978" s="1260">
        <v>8</v>
      </c>
      <c r="Q978" s="1261">
        <v>209.0250538000538</v>
      </c>
    </row>
    <row r="979" spans="1:17" ht="12.75" x14ac:dyDescent="0.2">
      <c r="A979" s="876" t="s">
        <v>414</v>
      </c>
      <c r="B979" s="906" t="s">
        <v>608</v>
      </c>
      <c r="C979" s="906">
        <v>1459.522717124574</v>
      </c>
      <c r="D979" s="906">
        <v>1459.522717124574</v>
      </c>
      <c r="E979" s="906">
        <v>2915.1074586175446</v>
      </c>
      <c r="F979" s="907">
        <v>0</v>
      </c>
      <c r="G979" s="908">
        <v>0</v>
      </c>
      <c r="H979" s="908" t="s">
        <v>608</v>
      </c>
      <c r="I979" s="908">
        <v>6707</v>
      </c>
      <c r="J979" s="908">
        <v>1701</v>
      </c>
      <c r="K979" s="908">
        <v>288</v>
      </c>
      <c r="L979" s="908">
        <v>288</v>
      </c>
      <c r="M979" s="908">
        <v>107</v>
      </c>
      <c r="N979" s="908">
        <v>0</v>
      </c>
      <c r="O979" s="1260">
        <v>5</v>
      </c>
      <c r="P979" s="1260">
        <v>14</v>
      </c>
      <c r="Q979" s="1261">
        <v>209.0250538000538</v>
      </c>
    </row>
    <row r="980" spans="1:17" ht="12.75" x14ac:dyDescent="0.2">
      <c r="A980" s="876" t="s">
        <v>926</v>
      </c>
      <c r="B980" s="906" t="s">
        <v>608</v>
      </c>
      <c r="C980" s="906">
        <v>1341.0036272785264</v>
      </c>
      <c r="D980" s="906">
        <v>1341.0036272785264</v>
      </c>
      <c r="E980" s="906">
        <v>4766.0002561512338</v>
      </c>
      <c r="F980" s="907">
        <v>0</v>
      </c>
      <c r="G980" s="908">
        <v>0</v>
      </c>
      <c r="H980" s="908" t="s">
        <v>608</v>
      </c>
      <c r="I980" s="908">
        <v>1478</v>
      </c>
      <c r="J980" s="908">
        <v>507</v>
      </c>
      <c r="K980" s="908">
        <v>476</v>
      </c>
      <c r="L980" s="908">
        <v>476</v>
      </c>
      <c r="M980" s="908">
        <v>52</v>
      </c>
      <c r="N980" s="908">
        <v>0</v>
      </c>
      <c r="O980" s="1260">
        <v>5</v>
      </c>
      <c r="P980" s="1260">
        <v>28</v>
      </c>
      <c r="Q980" s="1261">
        <v>209.0250538000538</v>
      </c>
    </row>
    <row r="981" spans="1:17" ht="12.75" x14ac:dyDescent="0.2">
      <c r="A981" s="876" t="s">
        <v>925</v>
      </c>
      <c r="B981" s="906" t="s">
        <v>608</v>
      </c>
      <c r="C981" s="906">
        <v>1235.6452892577879</v>
      </c>
      <c r="D981" s="906">
        <v>1235.6452892577879</v>
      </c>
      <c r="E981" s="906">
        <v>1792.9779817593865</v>
      </c>
      <c r="F981" s="907">
        <v>0</v>
      </c>
      <c r="G981" s="908">
        <v>0</v>
      </c>
      <c r="H981" s="908" t="s">
        <v>608</v>
      </c>
      <c r="I981" s="908">
        <v>10173</v>
      </c>
      <c r="J981" s="908">
        <v>1771</v>
      </c>
      <c r="K981" s="908">
        <v>841</v>
      </c>
      <c r="L981" s="908">
        <v>841</v>
      </c>
      <c r="M981" s="908">
        <v>345</v>
      </c>
      <c r="N981" s="908">
        <v>0</v>
      </c>
      <c r="O981" s="1260">
        <v>5</v>
      </c>
      <c r="P981" s="1260">
        <v>8</v>
      </c>
      <c r="Q981" s="1261">
        <v>209.0250538000538</v>
      </c>
    </row>
    <row r="982" spans="1:17" ht="12.75" x14ac:dyDescent="0.2">
      <c r="A982" s="876" t="s">
        <v>924</v>
      </c>
      <c r="B982" s="906" t="s">
        <v>608</v>
      </c>
      <c r="C982" s="906">
        <v>854.91458690924014</v>
      </c>
      <c r="D982" s="906">
        <v>854.91458690924014</v>
      </c>
      <c r="E982" s="906">
        <v>3543.1237395110352</v>
      </c>
      <c r="F982" s="907">
        <v>0</v>
      </c>
      <c r="G982" s="908">
        <v>0</v>
      </c>
      <c r="H982" s="908" t="s">
        <v>608</v>
      </c>
      <c r="I982" s="908">
        <v>8203</v>
      </c>
      <c r="J982" s="908">
        <v>635</v>
      </c>
      <c r="K982" s="908">
        <v>1186</v>
      </c>
      <c r="L982" s="908">
        <v>1186</v>
      </c>
      <c r="M982" s="908">
        <v>174</v>
      </c>
      <c r="N982" s="908">
        <v>0</v>
      </c>
      <c r="O982" s="1260">
        <v>5</v>
      </c>
      <c r="P982" s="1260">
        <v>27</v>
      </c>
      <c r="Q982" s="1261">
        <v>209.0250538000538</v>
      </c>
    </row>
    <row r="983" spans="1:17" ht="12.75" x14ac:dyDescent="0.2">
      <c r="A983" s="876" t="s">
        <v>923</v>
      </c>
      <c r="B983" s="906">
        <v>107.68834756782184</v>
      </c>
      <c r="C983" s="906">
        <v>865.78080684457927</v>
      </c>
      <c r="D983" s="906">
        <v>865.78080684457927</v>
      </c>
      <c r="E983" s="906">
        <v>1448.9713494874961</v>
      </c>
      <c r="F983" s="907">
        <v>0</v>
      </c>
      <c r="G983" s="908">
        <v>0</v>
      </c>
      <c r="H983" s="908">
        <v>2174</v>
      </c>
      <c r="I983" s="908">
        <v>52618</v>
      </c>
      <c r="J983" s="908">
        <v>2759</v>
      </c>
      <c r="K983" s="908">
        <v>1982</v>
      </c>
      <c r="L983" s="908">
        <v>1982</v>
      </c>
      <c r="M983" s="908">
        <v>781</v>
      </c>
      <c r="N983" s="908">
        <v>0</v>
      </c>
      <c r="O983" s="1260">
        <v>5</v>
      </c>
      <c r="P983" s="1260">
        <v>8</v>
      </c>
      <c r="Q983" s="1261">
        <v>209.0250538000538</v>
      </c>
    </row>
    <row r="984" spans="1:17" ht="12.75" x14ac:dyDescent="0.2">
      <c r="A984" s="876" t="s">
        <v>922</v>
      </c>
      <c r="B984" s="906" t="s">
        <v>608</v>
      </c>
      <c r="C984" s="906">
        <v>1133.3772231108687</v>
      </c>
      <c r="D984" s="906">
        <v>1133.3772231108687</v>
      </c>
      <c r="E984" s="906">
        <v>3062.8220315546232</v>
      </c>
      <c r="F984" s="907">
        <v>0</v>
      </c>
      <c r="G984" s="908">
        <v>0</v>
      </c>
      <c r="H984" s="908" t="s">
        <v>608</v>
      </c>
      <c r="I984" s="908">
        <v>207</v>
      </c>
      <c r="J984" s="908">
        <v>60</v>
      </c>
      <c r="K984" s="908">
        <v>164</v>
      </c>
      <c r="L984" s="908">
        <v>164</v>
      </c>
      <c r="M984" s="908">
        <v>20</v>
      </c>
      <c r="N984" s="908">
        <v>0</v>
      </c>
      <c r="O984" s="1260">
        <v>5</v>
      </c>
      <c r="P984" s="1260">
        <v>22</v>
      </c>
      <c r="Q984" s="1261">
        <v>209.0250538000538</v>
      </c>
    </row>
    <row r="985" spans="1:17" ht="12.75" x14ac:dyDescent="0.2">
      <c r="A985" s="876" t="s">
        <v>921</v>
      </c>
      <c r="B985" s="906">
        <v>72.647581305652281</v>
      </c>
      <c r="C985" s="906">
        <v>977.46780993443303</v>
      </c>
      <c r="D985" s="906">
        <v>977.46780993443303</v>
      </c>
      <c r="E985" s="906">
        <v>1667.1192333456197</v>
      </c>
      <c r="F985" s="907">
        <v>0</v>
      </c>
      <c r="G985" s="908">
        <v>0</v>
      </c>
      <c r="H985" s="908">
        <v>4099</v>
      </c>
      <c r="I985" s="908">
        <v>2208</v>
      </c>
      <c r="J985" s="908">
        <v>217</v>
      </c>
      <c r="K985" s="908">
        <v>318</v>
      </c>
      <c r="L985" s="908">
        <v>318</v>
      </c>
      <c r="M985" s="908">
        <v>130</v>
      </c>
      <c r="N985" s="908">
        <v>0</v>
      </c>
      <c r="O985" s="1260">
        <v>5</v>
      </c>
      <c r="P985" s="1260">
        <v>8</v>
      </c>
      <c r="Q985" s="1261">
        <v>209.0250538000538</v>
      </c>
    </row>
    <row r="986" spans="1:17" ht="12.75" x14ac:dyDescent="0.2">
      <c r="A986" s="876" t="s">
        <v>920</v>
      </c>
      <c r="B986" s="906">
        <v>269.62562879508801</v>
      </c>
      <c r="C986" s="906">
        <v>269.62562879508801</v>
      </c>
      <c r="D986" s="906">
        <v>269.62562879508801</v>
      </c>
      <c r="E986" s="906">
        <v>269.62562879508801</v>
      </c>
      <c r="F986" s="907">
        <v>0</v>
      </c>
      <c r="G986" s="908">
        <v>0</v>
      </c>
      <c r="H986" s="908">
        <v>14288</v>
      </c>
      <c r="I986" s="908">
        <v>8748</v>
      </c>
      <c r="J986" s="908">
        <v>114</v>
      </c>
      <c r="K986" s="908">
        <v>90</v>
      </c>
      <c r="L986" s="908">
        <v>90</v>
      </c>
      <c r="M986" s="908">
        <v>76</v>
      </c>
      <c r="N986" s="908">
        <v>0</v>
      </c>
      <c r="O986" s="1260">
        <v>5</v>
      </c>
      <c r="P986" s="1260">
        <v>5</v>
      </c>
      <c r="Q986" s="1261">
        <v>209.0250538000538</v>
      </c>
    </row>
    <row r="987" spans="1:17" ht="12.75" x14ac:dyDescent="0.2">
      <c r="A987" s="876" t="s">
        <v>919</v>
      </c>
      <c r="B987" s="906" t="s">
        <v>608</v>
      </c>
      <c r="C987" s="906">
        <v>2576.7612835790442</v>
      </c>
      <c r="D987" s="906">
        <v>2576.7612835790442</v>
      </c>
      <c r="E987" s="906">
        <v>6828.8597617688847</v>
      </c>
      <c r="F987" s="907">
        <v>0</v>
      </c>
      <c r="G987" s="908">
        <v>0</v>
      </c>
      <c r="H987" s="908" t="s">
        <v>608</v>
      </c>
      <c r="I987" s="908">
        <v>1559</v>
      </c>
      <c r="J987" s="908">
        <v>2441</v>
      </c>
      <c r="K987" s="908">
        <v>91</v>
      </c>
      <c r="L987" s="908">
        <v>91</v>
      </c>
      <c r="M987" s="908">
        <v>9</v>
      </c>
      <c r="N987" s="908">
        <v>0</v>
      </c>
      <c r="O987" s="1260">
        <v>5</v>
      </c>
      <c r="P987" s="1260">
        <v>63</v>
      </c>
      <c r="Q987" s="1261">
        <v>209.0250538000538</v>
      </c>
    </row>
    <row r="988" spans="1:17" ht="12.75" x14ac:dyDescent="0.2">
      <c r="A988" s="876" t="s">
        <v>918</v>
      </c>
      <c r="B988" s="906" t="s">
        <v>608</v>
      </c>
      <c r="C988" s="906">
        <v>2176.3787697421558</v>
      </c>
      <c r="D988" s="906">
        <v>2176.3787697421558</v>
      </c>
      <c r="E988" s="906">
        <v>2123.8972144825798</v>
      </c>
      <c r="F988" s="907">
        <v>0</v>
      </c>
      <c r="G988" s="908">
        <v>0</v>
      </c>
      <c r="H988" s="908" t="s">
        <v>608</v>
      </c>
      <c r="I988" s="908">
        <v>13598</v>
      </c>
      <c r="J988" s="908">
        <v>10914</v>
      </c>
      <c r="K988" s="908">
        <v>126</v>
      </c>
      <c r="L988" s="908">
        <v>126</v>
      </c>
      <c r="M988" s="908">
        <v>65</v>
      </c>
      <c r="N988" s="908">
        <v>0</v>
      </c>
      <c r="O988" s="1260">
        <v>5</v>
      </c>
      <c r="P988" s="1260">
        <v>6</v>
      </c>
      <c r="Q988" s="1261">
        <v>209.0250538000538</v>
      </c>
    </row>
    <row r="989" spans="1:17" ht="12.75" x14ac:dyDescent="0.2">
      <c r="A989" s="876" t="s">
        <v>917</v>
      </c>
      <c r="B989" s="906" t="s">
        <v>608</v>
      </c>
      <c r="C989" s="906">
        <v>1565.8742211332628</v>
      </c>
      <c r="D989" s="906">
        <v>1565.8742211332628</v>
      </c>
      <c r="E989" s="906">
        <v>7496.5315064822698</v>
      </c>
      <c r="F989" s="907">
        <v>0</v>
      </c>
      <c r="G989" s="908">
        <v>0</v>
      </c>
      <c r="H989" s="908" t="s">
        <v>608</v>
      </c>
      <c r="I989" s="908">
        <v>1549</v>
      </c>
      <c r="J989" s="908">
        <v>1140</v>
      </c>
      <c r="K989" s="908">
        <v>353</v>
      </c>
      <c r="L989" s="908">
        <v>353</v>
      </c>
      <c r="M989" s="908">
        <v>18</v>
      </c>
      <c r="N989" s="908">
        <v>0</v>
      </c>
      <c r="O989" s="1260">
        <v>5</v>
      </c>
      <c r="P989" s="1260">
        <v>60</v>
      </c>
      <c r="Q989" s="1261">
        <v>209.0250538000538</v>
      </c>
    </row>
    <row r="990" spans="1:17" ht="12.75" x14ac:dyDescent="0.2">
      <c r="A990" s="876" t="s">
        <v>427</v>
      </c>
      <c r="B990" s="906" t="s">
        <v>608</v>
      </c>
      <c r="C990" s="906">
        <v>1404.5053160272955</v>
      </c>
      <c r="D990" s="906">
        <v>1404.5053160272955</v>
      </c>
      <c r="E990" s="906">
        <v>1692.50572685917</v>
      </c>
      <c r="F990" s="907">
        <v>0</v>
      </c>
      <c r="G990" s="908">
        <v>0</v>
      </c>
      <c r="H990" s="908" t="s">
        <v>608</v>
      </c>
      <c r="I990" s="908">
        <v>11623</v>
      </c>
      <c r="J990" s="908">
        <v>4204</v>
      </c>
      <c r="K990" s="908">
        <v>397</v>
      </c>
      <c r="L990" s="908">
        <v>397</v>
      </c>
      <c r="M990" s="908">
        <v>85</v>
      </c>
      <c r="N990" s="908">
        <v>0</v>
      </c>
      <c r="O990" s="1260">
        <v>5</v>
      </c>
      <c r="P990" s="1260">
        <v>8</v>
      </c>
      <c r="Q990" s="1261">
        <v>209.0250538000538</v>
      </c>
    </row>
    <row r="991" spans="1:17" ht="12.75" x14ac:dyDescent="0.2">
      <c r="A991" s="876" t="s">
        <v>916</v>
      </c>
      <c r="B991" s="906">
        <v>480.78182707286493</v>
      </c>
      <c r="C991" s="906">
        <v>480.78182707286493</v>
      </c>
      <c r="D991" s="906">
        <v>480.78182707286493</v>
      </c>
      <c r="E991" s="906">
        <v>480.78182707286493</v>
      </c>
      <c r="F991" s="907">
        <v>0</v>
      </c>
      <c r="G991" s="908">
        <v>0</v>
      </c>
      <c r="H991" s="908">
        <v>5013</v>
      </c>
      <c r="I991" s="908">
        <v>6453</v>
      </c>
      <c r="J991" s="908">
        <v>2310</v>
      </c>
      <c r="K991" s="908">
        <v>1024</v>
      </c>
      <c r="L991" s="908">
        <v>1024</v>
      </c>
      <c r="M991" s="908">
        <v>223</v>
      </c>
      <c r="N991" s="908">
        <v>0</v>
      </c>
      <c r="O991" s="1260">
        <v>5</v>
      </c>
      <c r="P991" s="1260">
        <v>5</v>
      </c>
      <c r="Q991" s="1261">
        <v>209.0250538000538</v>
      </c>
    </row>
    <row r="992" spans="1:17" ht="12.75" x14ac:dyDescent="0.2">
      <c r="A992" s="876" t="s">
        <v>915</v>
      </c>
      <c r="B992" s="906">
        <v>480.78182707286493</v>
      </c>
      <c r="C992" s="906">
        <v>388.84298491395742</v>
      </c>
      <c r="D992" s="906">
        <v>388.84298491395742</v>
      </c>
      <c r="E992" s="906">
        <v>1059.109966231794</v>
      </c>
      <c r="F992" s="907">
        <v>0</v>
      </c>
      <c r="G992" s="908">
        <v>0</v>
      </c>
      <c r="H992" s="908">
        <v>21853</v>
      </c>
      <c r="I992" s="908">
        <v>6588</v>
      </c>
      <c r="J992" s="908">
        <v>118</v>
      </c>
      <c r="K992" s="908">
        <v>100</v>
      </c>
      <c r="L992" s="908">
        <v>100</v>
      </c>
      <c r="M992" s="908">
        <v>78</v>
      </c>
      <c r="N992" s="908">
        <v>0</v>
      </c>
      <c r="O992" s="1260">
        <v>5</v>
      </c>
      <c r="P992" s="1260">
        <v>5</v>
      </c>
      <c r="Q992" s="1261">
        <v>209.0250538000538</v>
      </c>
    </row>
    <row r="993" spans="1:17" ht="12.75" x14ac:dyDescent="0.2">
      <c r="A993" s="876" t="s">
        <v>914</v>
      </c>
      <c r="B993" s="906" t="s">
        <v>608</v>
      </c>
      <c r="C993" s="906">
        <v>4073.5639687178814</v>
      </c>
      <c r="D993" s="906">
        <v>4073.5639687178814</v>
      </c>
      <c r="E993" s="906">
        <v>4532.1422361528976</v>
      </c>
      <c r="F993" s="907">
        <v>0</v>
      </c>
      <c r="G993" s="908">
        <v>0</v>
      </c>
      <c r="H993" s="908" t="s">
        <v>608</v>
      </c>
      <c r="I993" s="908">
        <v>60</v>
      </c>
      <c r="J993" s="908">
        <v>192</v>
      </c>
      <c r="K993" s="908">
        <v>34</v>
      </c>
      <c r="L993" s="908">
        <v>34</v>
      </c>
      <c r="M993" s="908">
        <v>7</v>
      </c>
      <c r="N993" s="908">
        <v>0</v>
      </c>
      <c r="O993" s="1260">
        <v>10</v>
      </c>
      <c r="P993" s="1260">
        <v>33</v>
      </c>
      <c r="Q993" s="1261">
        <v>209.0250538000538</v>
      </c>
    </row>
    <row r="994" spans="1:17" ht="12.75" x14ac:dyDescent="0.2">
      <c r="A994" s="876" t="s">
        <v>913</v>
      </c>
      <c r="B994" s="906" t="s">
        <v>608</v>
      </c>
      <c r="C994" s="906">
        <v>2689.5990237867431</v>
      </c>
      <c r="D994" s="906">
        <v>2689.5990237867431</v>
      </c>
      <c r="E994" s="906">
        <v>2306.7765911956726</v>
      </c>
      <c r="F994" s="907">
        <v>0</v>
      </c>
      <c r="G994" s="908">
        <v>0</v>
      </c>
      <c r="H994" s="908" t="s">
        <v>608</v>
      </c>
      <c r="I994" s="908">
        <v>782</v>
      </c>
      <c r="J994" s="908">
        <v>928</v>
      </c>
      <c r="K994" s="908">
        <v>157</v>
      </c>
      <c r="L994" s="908">
        <v>157</v>
      </c>
      <c r="M994" s="908">
        <v>59</v>
      </c>
      <c r="N994" s="908">
        <v>0</v>
      </c>
      <c r="O994" s="1260">
        <v>5</v>
      </c>
      <c r="P994" s="1260">
        <v>6</v>
      </c>
      <c r="Q994" s="1261">
        <v>209.0250538000538</v>
      </c>
    </row>
    <row r="995" spans="1:17" ht="12.75" x14ac:dyDescent="0.2">
      <c r="A995" s="876" t="s">
        <v>912</v>
      </c>
      <c r="B995" s="906" t="s">
        <v>608</v>
      </c>
      <c r="C995" s="906">
        <v>1408.0735025289837</v>
      </c>
      <c r="D995" s="906">
        <v>1408.0735025289837</v>
      </c>
      <c r="E995" s="906">
        <v>3141.5244541894249</v>
      </c>
      <c r="F995" s="907">
        <v>0</v>
      </c>
      <c r="G995" s="908">
        <v>0</v>
      </c>
      <c r="H995" s="908" t="s">
        <v>608</v>
      </c>
      <c r="I995" s="908">
        <v>4489</v>
      </c>
      <c r="J995" s="908">
        <v>1358</v>
      </c>
      <c r="K995" s="908">
        <v>587</v>
      </c>
      <c r="L995" s="908">
        <v>587</v>
      </c>
      <c r="M995" s="908">
        <v>117</v>
      </c>
      <c r="N995" s="908">
        <v>0</v>
      </c>
      <c r="O995" s="1260">
        <v>5</v>
      </c>
      <c r="P995" s="1260">
        <v>20</v>
      </c>
      <c r="Q995" s="1261">
        <v>209.0250538000538</v>
      </c>
    </row>
    <row r="996" spans="1:17" ht="12.75" x14ac:dyDescent="0.2">
      <c r="A996" s="876" t="s">
        <v>911</v>
      </c>
      <c r="B996" s="906" t="s">
        <v>608</v>
      </c>
      <c r="C996" s="906">
        <v>1208.0291868219888</v>
      </c>
      <c r="D996" s="906">
        <v>1208.0291868219888</v>
      </c>
      <c r="E996" s="906">
        <v>2618.3699039423236</v>
      </c>
      <c r="F996" s="907">
        <v>0</v>
      </c>
      <c r="G996" s="908">
        <v>0</v>
      </c>
      <c r="H996" s="908" t="s">
        <v>608</v>
      </c>
      <c r="I996" s="908">
        <v>5454</v>
      </c>
      <c r="J996" s="908">
        <v>1115</v>
      </c>
      <c r="K996" s="908">
        <v>1178</v>
      </c>
      <c r="L996" s="908">
        <v>1178</v>
      </c>
      <c r="M996" s="908">
        <v>319</v>
      </c>
      <c r="N996" s="908">
        <v>0</v>
      </c>
      <c r="O996" s="1260">
        <v>5</v>
      </c>
      <c r="P996" s="1260">
        <v>19</v>
      </c>
      <c r="Q996" s="1261">
        <v>209.0250538000538</v>
      </c>
    </row>
    <row r="997" spans="1:17" ht="12.75" x14ac:dyDescent="0.2">
      <c r="A997" s="876" t="s">
        <v>910</v>
      </c>
      <c r="B997" s="906">
        <v>132.60120616055912</v>
      </c>
      <c r="C997" s="906">
        <v>516.39344436510112</v>
      </c>
      <c r="D997" s="906">
        <v>516.39344436510112</v>
      </c>
      <c r="E997" s="906">
        <v>401.82302094263872</v>
      </c>
      <c r="F997" s="907">
        <v>0</v>
      </c>
      <c r="G997" s="908">
        <v>0</v>
      </c>
      <c r="H997" s="908">
        <v>7965</v>
      </c>
      <c r="I997" s="908">
        <v>1200</v>
      </c>
      <c r="J997" s="908">
        <v>37</v>
      </c>
      <c r="K997" s="908">
        <v>56</v>
      </c>
      <c r="L997" s="908">
        <v>56</v>
      </c>
      <c r="M997" s="908">
        <v>43</v>
      </c>
      <c r="N997" s="908">
        <v>0</v>
      </c>
      <c r="O997" s="1260">
        <v>5</v>
      </c>
      <c r="P997" s="1260">
        <v>5</v>
      </c>
      <c r="Q997" s="1261">
        <v>209.0250538000538</v>
      </c>
    </row>
    <row r="998" spans="1:17" ht="12.75" x14ac:dyDescent="0.2">
      <c r="A998" s="876" t="s">
        <v>909</v>
      </c>
      <c r="B998" s="906" t="s">
        <v>608</v>
      </c>
      <c r="C998" s="906">
        <v>1491.7150933695561</v>
      </c>
      <c r="D998" s="906">
        <v>1491.7150933695561</v>
      </c>
      <c r="E998" s="906">
        <v>2913.1711336221479</v>
      </c>
      <c r="F998" s="907">
        <v>0.30000000000000004</v>
      </c>
      <c r="G998" s="908">
        <v>873.95134008664445</v>
      </c>
      <c r="H998" s="908" t="s">
        <v>608</v>
      </c>
      <c r="I998" s="908">
        <v>80</v>
      </c>
      <c r="J998" s="908">
        <v>161</v>
      </c>
      <c r="K998" s="908">
        <v>2153</v>
      </c>
      <c r="L998" s="908">
        <v>1264</v>
      </c>
      <c r="M998" s="908">
        <v>889</v>
      </c>
      <c r="N998" s="908">
        <v>1</v>
      </c>
      <c r="O998" s="1260">
        <v>11</v>
      </c>
      <c r="P998" s="1260">
        <v>24</v>
      </c>
      <c r="Q998" s="1261">
        <v>209.0250538000538</v>
      </c>
    </row>
    <row r="999" spans="1:17" ht="12.75" x14ac:dyDescent="0.2">
      <c r="A999" s="876" t="s">
        <v>908</v>
      </c>
      <c r="B999" s="906">
        <v>116.53367763715997</v>
      </c>
      <c r="C999" s="906">
        <v>1252.0558350418657</v>
      </c>
      <c r="D999" s="906">
        <v>1252.0558350418657</v>
      </c>
      <c r="E999" s="906">
        <v>5555.6208160114911</v>
      </c>
      <c r="F999" s="907">
        <v>0</v>
      </c>
      <c r="G999" s="908">
        <v>0</v>
      </c>
      <c r="H999" s="908">
        <v>60515</v>
      </c>
      <c r="I999" s="908">
        <v>8126</v>
      </c>
      <c r="J999" s="908">
        <v>2736</v>
      </c>
      <c r="K999" s="908">
        <v>2254</v>
      </c>
      <c r="L999" s="908">
        <v>2254</v>
      </c>
      <c r="M999" s="908">
        <v>301</v>
      </c>
      <c r="N999" s="908">
        <v>0</v>
      </c>
      <c r="O999" s="1260">
        <v>5</v>
      </c>
      <c r="P999" s="1260">
        <v>47</v>
      </c>
      <c r="Q999" s="1261">
        <v>209.0250538000538</v>
      </c>
    </row>
    <row r="1000" spans="1:17" ht="12.75" x14ac:dyDescent="0.2">
      <c r="A1000" s="876" t="s">
        <v>1943</v>
      </c>
      <c r="B1000" s="906" t="s">
        <v>608</v>
      </c>
      <c r="C1000" s="906">
        <v>12253.505039859772</v>
      </c>
      <c r="D1000" s="906">
        <v>12253.505039859772</v>
      </c>
      <c r="E1000" s="906">
        <v>16202.761090258176</v>
      </c>
      <c r="F1000" s="907">
        <v>0</v>
      </c>
      <c r="G1000" s="908">
        <v>0</v>
      </c>
      <c r="H1000" s="908" t="s">
        <v>608</v>
      </c>
      <c r="I1000" s="908">
        <v>0</v>
      </c>
      <c r="J1000" s="908">
        <v>125</v>
      </c>
      <c r="K1000" s="908">
        <v>167</v>
      </c>
      <c r="L1000" s="908">
        <v>167</v>
      </c>
      <c r="M1000" s="908">
        <v>2</v>
      </c>
      <c r="N1000" s="908">
        <v>0</v>
      </c>
      <c r="O1000" s="1260">
        <v>41</v>
      </c>
      <c r="P1000" s="1260">
        <v>114</v>
      </c>
      <c r="Q1000" s="1261">
        <v>209.0250538000538</v>
      </c>
    </row>
    <row r="1001" spans="1:17" ht="12.75" x14ac:dyDescent="0.2">
      <c r="A1001" s="876" t="s">
        <v>1944</v>
      </c>
      <c r="B1001" s="906" t="s">
        <v>608</v>
      </c>
      <c r="C1001" s="906">
        <v>6764.7881640745427</v>
      </c>
      <c r="D1001" s="906">
        <v>6764.7881640745427</v>
      </c>
      <c r="E1001" s="906">
        <v>11055.529667791807</v>
      </c>
      <c r="F1001" s="907">
        <v>0</v>
      </c>
      <c r="G1001" s="908">
        <v>0</v>
      </c>
      <c r="H1001" s="908" t="s">
        <v>608</v>
      </c>
      <c r="I1001" s="908">
        <v>0</v>
      </c>
      <c r="J1001" s="908">
        <v>818</v>
      </c>
      <c r="K1001" s="908">
        <v>227</v>
      </c>
      <c r="L1001" s="908">
        <v>227</v>
      </c>
      <c r="M1001" s="908">
        <v>2</v>
      </c>
      <c r="N1001" s="908">
        <v>0</v>
      </c>
      <c r="O1001" s="1260">
        <v>13</v>
      </c>
      <c r="P1001" s="1260">
        <v>47</v>
      </c>
      <c r="Q1001" s="1261">
        <v>209.0250538000538</v>
      </c>
    </row>
    <row r="1002" spans="1:17" ht="12.75" x14ac:dyDescent="0.2">
      <c r="A1002" s="876" t="s">
        <v>1945</v>
      </c>
      <c r="B1002" s="906" t="s">
        <v>608</v>
      </c>
      <c r="C1002" s="906">
        <v>5972.7062329514984</v>
      </c>
      <c r="D1002" s="906">
        <v>5972.7062329514984</v>
      </c>
      <c r="E1002" s="906">
        <v>8167.0445764457636</v>
      </c>
      <c r="F1002" s="907">
        <v>0</v>
      </c>
      <c r="G1002" s="908">
        <v>0</v>
      </c>
      <c r="H1002" s="908" t="s">
        <v>608</v>
      </c>
      <c r="I1002" s="908">
        <v>16</v>
      </c>
      <c r="J1002" s="908">
        <v>2126</v>
      </c>
      <c r="K1002" s="908">
        <v>282</v>
      </c>
      <c r="L1002" s="908">
        <v>282</v>
      </c>
      <c r="M1002" s="908">
        <v>9</v>
      </c>
      <c r="N1002" s="908">
        <v>0</v>
      </c>
      <c r="O1002" s="1260">
        <v>10</v>
      </c>
      <c r="P1002" s="1260">
        <v>28</v>
      </c>
      <c r="Q1002" s="1261">
        <v>209.0250538000538</v>
      </c>
    </row>
    <row r="1003" spans="1:17" ht="12.75" x14ac:dyDescent="0.2">
      <c r="A1003" s="876" t="s">
        <v>1946</v>
      </c>
      <c r="B1003" s="906" t="s">
        <v>608</v>
      </c>
      <c r="C1003" s="906">
        <v>9556.3055862133024</v>
      </c>
      <c r="D1003" s="906">
        <v>9556.3055862133024</v>
      </c>
      <c r="E1003" s="906">
        <v>13011.108813868697</v>
      </c>
      <c r="F1003" s="907">
        <v>0</v>
      </c>
      <c r="G1003" s="908">
        <v>0</v>
      </c>
      <c r="H1003" s="908" t="s">
        <v>608</v>
      </c>
      <c r="I1003" s="908">
        <v>0</v>
      </c>
      <c r="J1003" s="908">
        <v>138</v>
      </c>
      <c r="K1003" s="908">
        <v>194</v>
      </c>
      <c r="L1003" s="908">
        <v>194</v>
      </c>
      <c r="M1003" s="908">
        <v>2</v>
      </c>
      <c r="N1003" s="908">
        <v>0</v>
      </c>
      <c r="O1003" s="1260">
        <v>32</v>
      </c>
      <c r="P1003" s="1260">
        <v>76</v>
      </c>
      <c r="Q1003" s="1261">
        <v>209.0250538000538</v>
      </c>
    </row>
    <row r="1004" spans="1:17" ht="12.75" x14ac:dyDescent="0.2">
      <c r="A1004" s="876" t="s">
        <v>1947</v>
      </c>
      <c r="B1004" s="906" t="s">
        <v>608</v>
      </c>
      <c r="C1004" s="906">
        <v>5960.677334835892</v>
      </c>
      <c r="D1004" s="906">
        <v>5960.677334835892</v>
      </c>
      <c r="E1004" s="906">
        <v>5960.677334835892</v>
      </c>
      <c r="F1004" s="907">
        <v>0</v>
      </c>
      <c r="G1004" s="908">
        <v>0</v>
      </c>
      <c r="H1004" s="908" t="s">
        <v>608</v>
      </c>
      <c r="I1004" s="908">
        <v>4</v>
      </c>
      <c r="J1004" s="908">
        <v>1000</v>
      </c>
      <c r="K1004" s="908">
        <v>293</v>
      </c>
      <c r="L1004" s="908">
        <v>293</v>
      </c>
      <c r="M1004" s="908">
        <v>6</v>
      </c>
      <c r="N1004" s="908">
        <v>0</v>
      </c>
      <c r="O1004" s="1260">
        <v>17</v>
      </c>
      <c r="P1004" s="1260">
        <v>17</v>
      </c>
      <c r="Q1004" s="1261">
        <v>209.0250538000538</v>
      </c>
    </row>
    <row r="1005" spans="1:17" ht="12.75" x14ac:dyDescent="0.2">
      <c r="A1005" s="876" t="s">
        <v>1948</v>
      </c>
      <c r="B1005" s="906" t="s">
        <v>608</v>
      </c>
      <c r="C1005" s="906">
        <v>4285.7747423511355</v>
      </c>
      <c r="D1005" s="906">
        <v>4285.7747423511355</v>
      </c>
      <c r="E1005" s="906">
        <v>6327.5887000083294</v>
      </c>
      <c r="F1005" s="907">
        <v>0</v>
      </c>
      <c r="G1005" s="908">
        <v>0</v>
      </c>
      <c r="H1005" s="908" t="s">
        <v>608</v>
      </c>
      <c r="I1005" s="908">
        <v>21</v>
      </c>
      <c r="J1005" s="908">
        <v>2478</v>
      </c>
      <c r="K1005" s="908">
        <v>506</v>
      </c>
      <c r="L1005" s="908">
        <v>506</v>
      </c>
      <c r="M1005" s="908">
        <v>25</v>
      </c>
      <c r="N1005" s="908">
        <v>0</v>
      </c>
      <c r="O1005" s="1260">
        <v>6</v>
      </c>
      <c r="P1005" s="1260">
        <v>22</v>
      </c>
      <c r="Q1005" s="1261">
        <v>209.0250538000538</v>
      </c>
    </row>
    <row r="1006" spans="1:17" ht="12.75" x14ac:dyDescent="0.2">
      <c r="A1006" s="876" t="s">
        <v>1949</v>
      </c>
      <c r="B1006" s="906" t="s">
        <v>608</v>
      </c>
      <c r="C1006" s="906">
        <v>8701.833474726689</v>
      </c>
      <c r="D1006" s="906">
        <v>8701.833474726689</v>
      </c>
      <c r="E1006" s="906">
        <v>14631.84678034388</v>
      </c>
      <c r="F1006" s="907">
        <v>0</v>
      </c>
      <c r="G1006" s="908">
        <v>0</v>
      </c>
      <c r="H1006" s="908" t="s">
        <v>608</v>
      </c>
      <c r="I1006" s="908">
        <v>0</v>
      </c>
      <c r="J1006" s="908">
        <v>148</v>
      </c>
      <c r="K1006" s="908">
        <v>173</v>
      </c>
      <c r="L1006" s="908">
        <v>173</v>
      </c>
      <c r="M1006" s="908">
        <v>2</v>
      </c>
      <c r="N1006" s="908">
        <v>0</v>
      </c>
      <c r="O1006" s="1260">
        <v>38</v>
      </c>
      <c r="P1006" s="1260">
        <v>98</v>
      </c>
      <c r="Q1006" s="1261">
        <v>209.0250538000538</v>
      </c>
    </row>
    <row r="1007" spans="1:17" ht="12.75" x14ac:dyDescent="0.2">
      <c r="A1007" s="876" t="s">
        <v>1950</v>
      </c>
      <c r="B1007" s="906" t="s">
        <v>608</v>
      </c>
      <c r="C1007" s="906">
        <v>4659.2146389168329</v>
      </c>
      <c r="D1007" s="906">
        <v>4659.2146389168329</v>
      </c>
      <c r="E1007" s="906">
        <v>8130.629539755204</v>
      </c>
      <c r="F1007" s="907">
        <v>0</v>
      </c>
      <c r="G1007" s="908">
        <v>0</v>
      </c>
      <c r="H1007" s="908" t="s">
        <v>608</v>
      </c>
      <c r="I1007" s="908">
        <v>8</v>
      </c>
      <c r="J1007" s="908">
        <v>1235</v>
      </c>
      <c r="K1007" s="908">
        <v>339</v>
      </c>
      <c r="L1007" s="908">
        <v>339</v>
      </c>
      <c r="M1007" s="908">
        <v>6</v>
      </c>
      <c r="N1007" s="908">
        <v>0</v>
      </c>
      <c r="O1007" s="1260">
        <v>14</v>
      </c>
      <c r="P1007" s="1260">
        <v>44</v>
      </c>
      <c r="Q1007" s="1261">
        <v>209.0250538000538</v>
      </c>
    </row>
    <row r="1008" spans="1:17" ht="12.75" x14ac:dyDescent="0.2">
      <c r="A1008" s="876" t="s">
        <v>1951</v>
      </c>
      <c r="B1008" s="906" t="s">
        <v>608</v>
      </c>
      <c r="C1008" s="906">
        <v>3532.8768962786544</v>
      </c>
      <c r="D1008" s="906">
        <v>3532.8768962786544</v>
      </c>
      <c r="E1008" s="906">
        <v>5170.7746459016607</v>
      </c>
      <c r="F1008" s="907">
        <v>0</v>
      </c>
      <c r="G1008" s="908">
        <v>0</v>
      </c>
      <c r="H1008" s="908" t="s">
        <v>608</v>
      </c>
      <c r="I1008" s="908">
        <v>117</v>
      </c>
      <c r="J1008" s="908">
        <v>8031</v>
      </c>
      <c r="K1008" s="908">
        <v>987</v>
      </c>
      <c r="L1008" s="908">
        <v>987</v>
      </c>
      <c r="M1008" s="908">
        <v>83</v>
      </c>
      <c r="N1008" s="908">
        <v>0</v>
      </c>
      <c r="O1008" s="1260">
        <v>6</v>
      </c>
      <c r="P1008" s="1260">
        <v>18</v>
      </c>
      <c r="Q1008" s="1261">
        <v>209.0250538000538</v>
      </c>
    </row>
    <row r="1009" spans="1:17" ht="12.75" x14ac:dyDescent="0.2">
      <c r="A1009" s="876" t="s">
        <v>1952</v>
      </c>
      <c r="B1009" s="906" t="s">
        <v>608</v>
      </c>
      <c r="C1009" s="906">
        <v>8488.8697161872988</v>
      </c>
      <c r="D1009" s="906">
        <v>8488.8697161872988</v>
      </c>
      <c r="E1009" s="906">
        <v>8488.8697161872988</v>
      </c>
      <c r="F1009" s="907">
        <v>0</v>
      </c>
      <c r="G1009" s="908">
        <v>0</v>
      </c>
      <c r="H1009" s="908" t="s">
        <v>608</v>
      </c>
      <c r="I1009" s="908">
        <v>4</v>
      </c>
      <c r="J1009" s="908">
        <v>300</v>
      </c>
      <c r="K1009" s="908">
        <v>233</v>
      </c>
      <c r="L1009" s="908">
        <v>233</v>
      </c>
      <c r="M1009" s="908">
        <v>1</v>
      </c>
      <c r="N1009" s="908">
        <v>0</v>
      </c>
      <c r="O1009" s="1260">
        <v>54</v>
      </c>
      <c r="P1009" s="1260">
        <v>54</v>
      </c>
      <c r="Q1009" s="1261">
        <v>209.0250538000538</v>
      </c>
    </row>
    <row r="1010" spans="1:17" ht="12.75" x14ac:dyDescent="0.2">
      <c r="A1010" s="876" t="s">
        <v>1953</v>
      </c>
      <c r="B1010" s="906" t="s">
        <v>608</v>
      </c>
      <c r="C1010" s="906">
        <v>3986.0295595013167</v>
      </c>
      <c r="D1010" s="906">
        <v>3986.0295595013167</v>
      </c>
      <c r="E1010" s="906">
        <v>3986.0295595013167</v>
      </c>
      <c r="F1010" s="907">
        <v>0</v>
      </c>
      <c r="G1010" s="908">
        <v>0</v>
      </c>
      <c r="H1010" s="908" t="s">
        <v>608</v>
      </c>
      <c r="I1010" s="908">
        <v>88</v>
      </c>
      <c r="J1010" s="908">
        <v>2806</v>
      </c>
      <c r="K1010" s="908">
        <v>555</v>
      </c>
      <c r="L1010" s="908">
        <v>555</v>
      </c>
      <c r="M1010" s="908">
        <v>29</v>
      </c>
      <c r="N1010" s="908">
        <v>0</v>
      </c>
      <c r="O1010" s="1260">
        <v>9</v>
      </c>
      <c r="P1010" s="1260">
        <v>9</v>
      </c>
      <c r="Q1010" s="1261">
        <v>209.0250538000538</v>
      </c>
    </row>
    <row r="1011" spans="1:17" ht="12.75" x14ac:dyDescent="0.2">
      <c r="A1011" s="876" t="s">
        <v>1954</v>
      </c>
      <c r="B1011" s="906" t="s">
        <v>608</v>
      </c>
      <c r="C1011" s="906">
        <v>3059.424861005275</v>
      </c>
      <c r="D1011" s="906">
        <v>3059.424861005275</v>
      </c>
      <c r="E1011" s="906">
        <v>3059.424861005275</v>
      </c>
      <c r="F1011" s="907">
        <v>0</v>
      </c>
      <c r="G1011" s="908">
        <v>0</v>
      </c>
      <c r="H1011" s="908" t="s">
        <v>608</v>
      </c>
      <c r="I1011" s="908">
        <v>593</v>
      </c>
      <c r="J1011" s="908">
        <v>10484</v>
      </c>
      <c r="K1011" s="908">
        <v>1496</v>
      </c>
      <c r="L1011" s="908">
        <v>1496</v>
      </c>
      <c r="M1011" s="908">
        <v>155</v>
      </c>
      <c r="N1011" s="908">
        <v>0</v>
      </c>
      <c r="O1011" s="1260">
        <v>5</v>
      </c>
      <c r="P1011" s="1260">
        <v>5</v>
      </c>
      <c r="Q1011" s="1261">
        <v>209.0250538000538</v>
      </c>
    </row>
    <row r="1012" spans="1:17" ht="12.75" x14ac:dyDescent="0.2">
      <c r="A1012" s="876" t="s">
        <v>1955</v>
      </c>
      <c r="B1012" s="906" t="s">
        <v>608</v>
      </c>
      <c r="C1012" s="906">
        <v>7610.7353283704524</v>
      </c>
      <c r="D1012" s="906">
        <v>7610.7353283704524</v>
      </c>
      <c r="E1012" s="906">
        <v>7610.7353283704524</v>
      </c>
      <c r="F1012" s="907">
        <v>0</v>
      </c>
      <c r="G1012" s="908">
        <v>0</v>
      </c>
      <c r="H1012" s="908" t="s">
        <v>608</v>
      </c>
      <c r="I1012" s="908">
        <v>82</v>
      </c>
      <c r="J1012" s="908">
        <v>95</v>
      </c>
      <c r="K1012" s="908">
        <v>292</v>
      </c>
      <c r="L1012" s="908">
        <v>292</v>
      </c>
      <c r="M1012" s="908">
        <v>3</v>
      </c>
      <c r="N1012" s="908">
        <v>0</v>
      </c>
      <c r="O1012" s="1260">
        <v>74</v>
      </c>
      <c r="P1012" s="1260">
        <v>74</v>
      </c>
      <c r="Q1012" s="1261">
        <v>209.0250538000538</v>
      </c>
    </row>
    <row r="1013" spans="1:17" ht="12.75" x14ac:dyDescent="0.2">
      <c r="A1013" s="876" t="s">
        <v>1956</v>
      </c>
      <c r="B1013" s="906" t="s">
        <v>608</v>
      </c>
      <c r="C1013" s="906">
        <v>2307.9365630447419</v>
      </c>
      <c r="D1013" s="906">
        <v>2307.9365630447419</v>
      </c>
      <c r="E1013" s="906">
        <v>2307.9365630447419</v>
      </c>
      <c r="F1013" s="907">
        <v>0</v>
      </c>
      <c r="G1013" s="908">
        <v>0</v>
      </c>
      <c r="H1013" s="908" t="s">
        <v>608</v>
      </c>
      <c r="I1013" s="908">
        <v>457</v>
      </c>
      <c r="J1013" s="908">
        <v>218</v>
      </c>
      <c r="K1013" s="908">
        <v>214</v>
      </c>
      <c r="L1013" s="908">
        <v>214</v>
      </c>
      <c r="M1013" s="908">
        <v>24</v>
      </c>
      <c r="N1013" s="908">
        <v>0</v>
      </c>
      <c r="O1013" s="1260">
        <v>5</v>
      </c>
      <c r="P1013" s="1260">
        <v>5</v>
      </c>
      <c r="Q1013" s="1261">
        <v>209.0250538000538</v>
      </c>
    </row>
    <row r="1014" spans="1:17" ht="12.75" x14ac:dyDescent="0.2">
      <c r="A1014" s="876" t="s">
        <v>1957</v>
      </c>
      <c r="B1014" s="906" t="s">
        <v>608</v>
      </c>
      <c r="C1014" s="906">
        <v>1275.4207954207757</v>
      </c>
      <c r="D1014" s="906">
        <v>1275.4207954207757</v>
      </c>
      <c r="E1014" s="906">
        <v>1275.4207954207757</v>
      </c>
      <c r="F1014" s="907">
        <v>0</v>
      </c>
      <c r="G1014" s="908">
        <v>0</v>
      </c>
      <c r="H1014" s="908" t="s">
        <v>608</v>
      </c>
      <c r="I1014" s="908">
        <v>2146</v>
      </c>
      <c r="J1014" s="908">
        <v>590</v>
      </c>
      <c r="K1014" s="908">
        <v>256</v>
      </c>
      <c r="L1014" s="908">
        <v>256</v>
      </c>
      <c r="M1014" s="908">
        <v>50</v>
      </c>
      <c r="N1014" s="908">
        <v>0</v>
      </c>
      <c r="O1014" s="1260">
        <v>5</v>
      </c>
      <c r="P1014" s="1260">
        <v>5</v>
      </c>
      <c r="Q1014" s="1261">
        <v>209.0250538000538</v>
      </c>
    </row>
    <row r="1015" spans="1:17" ht="12.75" x14ac:dyDescent="0.2">
      <c r="A1015" s="876" t="s">
        <v>907</v>
      </c>
      <c r="B1015" s="906" t="s">
        <v>608</v>
      </c>
      <c r="C1015" s="906">
        <v>601.35889760612758</v>
      </c>
      <c r="D1015" s="906">
        <v>601.35889760612758</v>
      </c>
      <c r="E1015" s="906">
        <v>1172.9523221079087</v>
      </c>
      <c r="F1015" s="907">
        <v>0</v>
      </c>
      <c r="G1015" s="908">
        <v>0</v>
      </c>
      <c r="H1015" s="908" t="s">
        <v>608</v>
      </c>
      <c r="I1015" s="908">
        <v>3967</v>
      </c>
      <c r="J1015" s="908">
        <v>219</v>
      </c>
      <c r="K1015" s="908">
        <v>17</v>
      </c>
      <c r="L1015" s="908">
        <v>17</v>
      </c>
      <c r="M1015" s="908">
        <v>10</v>
      </c>
      <c r="N1015" s="908">
        <v>0</v>
      </c>
      <c r="O1015" s="1260">
        <v>5</v>
      </c>
      <c r="P1015" s="1260">
        <v>5</v>
      </c>
      <c r="Q1015" s="1261">
        <v>209.0250538000538</v>
      </c>
    </row>
    <row r="1016" spans="1:17" ht="12.75" x14ac:dyDescent="0.2">
      <c r="A1016" s="876" t="s">
        <v>1958</v>
      </c>
      <c r="B1016" s="906" t="s">
        <v>608</v>
      </c>
      <c r="C1016" s="906">
        <v>7925.8208348811122</v>
      </c>
      <c r="D1016" s="906">
        <v>7925.8208348811122</v>
      </c>
      <c r="E1016" s="906">
        <v>12484.197703833312</v>
      </c>
      <c r="F1016" s="907">
        <v>0</v>
      </c>
      <c r="G1016" s="908">
        <v>0</v>
      </c>
      <c r="H1016" s="908" t="s">
        <v>608</v>
      </c>
      <c r="I1016" s="908">
        <v>6</v>
      </c>
      <c r="J1016" s="908">
        <v>193</v>
      </c>
      <c r="K1016" s="908">
        <v>205</v>
      </c>
      <c r="L1016" s="908">
        <v>205</v>
      </c>
      <c r="M1016" s="908">
        <v>1</v>
      </c>
      <c r="N1016" s="908">
        <v>0</v>
      </c>
      <c r="O1016" s="1260">
        <v>32</v>
      </c>
      <c r="P1016" s="1260">
        <v>81</v>
      </c>
      <c r="Q1016" s="1261">
        <v>209.0250538000538</v>
      </c>
    </row>
    <row r="1017" spans="1:17" ht="12.75" x14ac:dyDescent="0.2">
      <c r="A1017" s="876" t="s">
        <v>1959</v>
      </c>
      <c r="B1017" s="906" t="s">
        <v>608</v>
      </c>
      <c r="C1017" s="906">
        <v>5379.2544901817364</v>
      </c>
      <c r="D1017" s="906">
        <v>5379.2544901817364</v>
      </c>
      <c r="E1017" s="906">
        <v>7563.498218112295</v>
      </c>
      <c r="F1017" s="907">
        <v>0</v>
      </c>
      <c r="G1017" s="908">
        <v>0</v>
      </c>
      <c r="H1017" s="908" t="s">
        <v>608</v>
      </c>
      <c r="I1017" s="908">
        <v>131</v>
      </c>
      <c r="J1017" s="908">
        <v>1063</v>
      </c>
      <c r="K1017" s="908">
        <v>311</v>
      </c>
      <c r="L1017" s="908">
        <v>311</v>
      </c>
      <c r="M1017" s="908">
        <v>4</v>
      </c>
      <c r="N1017" s="908">
        <v>0</v>
      </c>
      <c r="O1017" s="1260">
        <v>15</v>
      </c>
      <c r="P1017" s="1260">
        <v>28</v>
      </c>
      <c r="Q1017" s="1261">
        <v>209.0250538000538</v>
      </c>
    </row>
    <row r="1018" spans="1:17" ht="12.75" x14ac:dyDescent="0.2">
      <c r="A1018" s="876" t="s">
        <v>906</v>
      </c>
      <c r="B1018" s="906" t="s">
        <v>608</v>
      </c>
      <c r="C1018" s="906">
        <v>3002.5466884365969</v>
      </c>
      <c r="D1018" s="906">
        <v>3002.5466884365969</v>
      </c>
      <c r="E1018" s="906">
        <v>5963.2225183221171</v>
      </c>
      <c r="F1018" s="907">
        <v>0</v>
      </c>
      <c r="G1018" s="908">
        <v>0</v>
      </c>
      <c r="H1018" s="908" t="s">
        <v>608</v>
      </c>
      <c r="I1018" s="908">
        <v>25</v>
      </c>
      <c r="J1018" s="908">
        <v>98</v>
      </c>
      <c r="K1018" s="908">
        <v>110</v>
      </c>
      <c r="L1018" s="908">
        <v>110</v>
      </c>
      <c r="M1018" s="908">
        <v>6</v>
      </c>
      <c r="N1018" s="908">
        <v>0</v>
      </c>
      <c r="O1018" s="1260">
        <v>11</v>
      </c>
      <c r="P1018" s="1260">
        <v>42</v>
      </c>
      <c r="Q1018" s="1261">
        <v>209.0250538000538</v>
      </c>
    </row>
    <row r="1019" spans="1:17" ht="12.75" x14ac:dyDescent="0.2">
      <c r="A1019" s="876" t="s">
        <v>905</v>
      </c>
      <c r="B1019" s="906" t="s">
        <v>608</v>
      </c>
      <c r="C1019" s="906">
        <v>2234.1782109738692</v>
      </c>
      <c r="D1019" s="906">
        <v>2234.1782109738692</v>
      </c>
      <c r="E1019" s="906">
        <v>2234.1782109738692</v>
      </c>
      <c r="F1019" s="907">
        <v>0</v>
      </c>
      <c r="G1019" s="908">
        <v>0</v>
      </c>
      <c r="H1019" s="908" t="s">
        <v>608</v>
      </c>
      <c r="I1019" s="908">
        <v>176</v>
      </c>
      <c r="J1019" s="908">
        <v>216</v>
      </c>
      <c r="K1019" s="908">
        <v>217</v>
      </c>
      <c r="L1019" s="908">
        <v>217</v>
      </c>
      <c r="M1019" s="908">
        <v>137</v>
      </c>
      <c r="N1019" s="908">
        <v>0</v>
      </c>
      <c r="O1019" s="1260">
        <v>8</v>
      </c>
      <c r="P1019" s="1260">
        <v>8</v>
      </c>
      <c r="Q1019" s="1261">
        <v>209.0250538000538</v>
      </c>
    </row>
    <row r="1020" spans="1:17" ht="12.75" x14ac:dyDescent="0.2">
      <c r="A1020" s="876" t="s">
        <v>904</v>
      </c>
      <c r="B1020" s="906" t="s">
        <v>608</v>
      </c>
      <c r="C1020" s="906">
        <v>597.45767187724948</v>
      </c>
      <c r="D1020" s="906">
        <v>597.45767187724948</v>
      </c>
      <c r="E1020" s="906">
        <v>680.38976739044392</v>
      </c>
      <c r="F1020" s="907">
        <v>0</v>
      </c>
      <c r="G1020" s="908">
        <v>0</v>
      </c>
      <c r="H1020" s="908" t="s">
        <v>608</v>
      </c>
      <c r="I1020" s="908">
        <v>11652</v>
      </c>
      <c r="J1020" s="908">
        <v>1152</v>
      </c>
      <c r="K1020" s="908">
        <v>15177</v>
      </c>
      <c r="L1020" s="908">
        <v>15177</v>
      </c>
      <c r="M1020" s="908">
        <v>12293</v>
      </c>
      <c r="N1020" s="908">
        <v>0</v>
      </c>
      <c r="O1020" s="1260">
        <v>5</v>
      </c>
      <c r="P1020" s="1260">
        <v>5</v>
      </c>
      <c r="Q1020" s="1261">
        <v>209.0250538000538</v>
      </c>
    </row>
    <row r="1021" spans="1:17" ht="12.75" x14ac:dyDescent="0.2">
      <c r="A1021" s="876" t="s">
        <v>1960</v>
      </c>
      <c r="B1021" s="906" t="s">
        <v>608</v>
      </c>
      <c r="C1021" s="906">
        <v>10863.686902618441</v>
      </c>
      <c r="D1021" s="906">
        <v>10863.686902618441</v>
      </c>
      <c r="E1021" s="906">
        <v>6624.8498945858628</v>
      </c>
      <c r="F1021" s="907">
        <v>0.30000000000000004</v>
      </c>
      <c r="G1021" s="908">
        <v>1987.4549683757591</v>
      </c>
      <c r="H1021" s="908" t="s">
        <v>608</v>
      </c>
      <c r="I1021" s="908">
        <v>0</v>
      </c>
      <c r="J1021" s="908">
        <v>12</v>
      </c>
      <c r="K1021" s="908">
        <v>1448</v>
      </c>
      <c r="L1021" s="908">
        <v>1394</v>
      </c>
      <c r="M1021" s="908">
        <v>54</v>
      </c>
      <c r="N1021" s="908">
        <v>1</v>
      </c>
      <c r="O1021" s="1260">
        <v>178</v>
      </c>
      <c r="P1021" s="1260">
        <v>63</v>
      </c>
      <c r="Q1021" s="1261">
        <v>209.0250538000538</v>
      </c>
    </row>
    <row r="1022" spans="1:17" ht="12.75" x14ac:dyDescent="0.2">
      <c r="A1022" s="876" t="s">
        <v>1961</v>
      </c>
      <c r="B1022" s="906" t="s">
        <v>608</v>
      </c>
      <c r="C1022" s="906">
        <v>7628.3271018018531</v>
      </c>
      <c r="D1022" s="906">
        <v>7628.3271018018531</v>
      </c>
      <c r="E1022" s="906">
        <v>3787.1154676544211</v>
      </c>
      <c r="F1022" s="907">
        <v>0.30000000000000004</v>
      </c>
      <c r="G1022" s="908">
        <v>1136.1346402963266</v>
      </c>
      <c r="H1022" s="908" t="s">
        <v>608</v>
      </c>
      <c r="I1022" s="908">
        <v>6</v>
      </c>
      <c r="J1022" s="908">
        <v>31</v>
      </c>
      <c r="K1022" s="908">
        <v>2316</v>
      </c>
      <c r="L1022" s="908">
        <v>1992</v>
      </c>
      <c r="M1022" s="908">
        <v>324</v>
      </c>
      <c r="N1022" s="908">
        <v>1</v>
      </c>
      <c r="O1022" s="1260">
        <v>83</v>
      </c>
      <c r="P1022" s="1260">
        <v>38</v>
      </c>
      <c r="Q1022" s="1261">
        <v>209.0250538000538</v>
      </c>
    </row>
    <row r="1023" spans="1:17" ht="12.75" x14ac:dyDescent="0.2">
      <c r="A1023" s="876" t="s">
        <v>1962</v>
      </c>
      <c r="B1023" s="906" t="s">
        <v>608</v>
      </c>
      <c r="C1023" s="906">
        <v>2998.774394801681</v>
      </c>
      <c r="D1023" s="906">
        <v>2998.774394801681</v>
      </c>
      <c r="E1023" s="906">
        <v>2717.2559755751977</v>
      </c>
      <c r="F1023" s="907">
        <v>0.30000000000000004</v>
      </c>
      <c r="G1023" s="908">
        <v>815.17679267255937</v>
      </c>
      <c r="H1023" s="908" t="s">
        <v>608</v>
      </c>
      <c r="I1023" s="908">
        <v>13</v>
      </c>
      <c r="J1023" s="908">
        <v>43</v>
      </c>
      <c r="K1023" s="908">
        <v>2967</v>
      </c>
      <c r="L1023" s="908">
        <v>2234</v>
      </c>
      <c r="M1023" s="908">
        <v>733</v>
      </c>
      <c r="N1023" s="908">
        <v>1</v>
      </c>
      <c r="O1023" s="1260">
        <v>46</v>
      </c>
      <c r="P1023" s="1260">
        <v>22</v>
      </c>
      <c r="Q1023" s="1261">
        <v>209.0250538000538</v>
      </c>
    </row>
    <row r="1024" spans="1:17" ht="12.75" x14ac:dyDescent="0.2">
      <c r="A1024" s="876" t="s">
        <v>1963</v>
      </c>
      <c r="B1024" s="906" t="s">
        <v>608</v>
      </c>
      <c r="C1024" s="906">
        <v>1737.1468946406037</v>
      </c>
      <c r="D1024" s="906">
        <v>1737.1468946406037</v>
      </c>
      <c r="E1024" s="906">
        <v>1888.6737770753298</v>
      </c>
      <c r="F1024" s="907">
        <v>0.4</v>
      </c>
      <c r="G1024" s="908">
        <v>755.46951083013198</v>
      </c>
      <c r="H1024" s="908" t="s">
        <v>608</v>
      </c>
      <c r="I1024" s="908">
        <v>9</v>
      </c>
      <c r="J1024" s="908">
        <v>28</v>
      </c>
      <c r="K1024" s="908">
        <v>2822</v>
      </c>
      <c r="L1024" s="908">
        <v>1767</v>
      </c>
      <c r="M1024" s="908">
        <v>1055</v>
      </c>
      <c r="N1024" s="908">
        <v>1</v>
      </c>
      <c r="O1024" s="1260">
        <v>30</v>
      </c>
      <c r="P1024" s="1260">
        <v>11</v>
      </c>
      <c r="Q1024" s="1261">
        <v>209.0250538000538</v>
      </c>
    </row>
    <row r="1025" spans="1:17" ht="12.75" x14ac:dyDescent="0.2">
      <c r="A1025" s="876" t="s">
        <v>1964</v>
      </c>
      <c r="B1025" s="906" t="s">
        <v>608</v>
      </c>
      <c r="C1025" s="906">
        <v>17926.790735589388</v>
      </c>
      <c r="D1025" s="906">
        <v>17926.790735589388</v>
      </c>
      <c r="E1025" s="906">
        <v>17926.790735589388</v>
      </c>
      <c r="F1025" s="907">
        <v>0.30000000000000004</v>
      </c>
      <c r="G1025" s="908">
        <v>5378.037220676817</v>
      </c>
      <c r="H1025" s="908" t="s">
        <v>608</v>
      </c>
      <c r="I1025" s="908">
        <v>0</v>
      </c>
      <c r="J1025" s="908">
        <v>14</v>
      </c>
      <c r="K1025" s="908">
        <v>265</v>
      </c>
      <c r="L1025" s="908">
        <v>239</v>
      </c>
      <c r="M1025" s="908">
        <v>26</v>
      </c>
      <c r="N1025" s="908">
        <v>1</v>
      </c>
      <c r="O1025" s="1260">
        <v>187</v>
      </c>
      <c r="P1025" s="1260">
        <v>187</v>
      </c>
      <c r="Q1025" s="1261">
        <v>209.0250538000538</v>
      </c>
    </row>
    <row r="1026" spans="1:17" ht="12.75" x14ac:dyDescent="0.2">
      <c r="A1026" s="876" t="s">
        <v>1965</v>
      </c>
      <c r="B1026" s="906" t="s">
        <v>608</v>
      </c>
      <c r="C1026" s="906">
        <v>4268.2235572466561</v>
      </c>
      <c r="D1026" s="906">
        <v>4268.2235572466561</v>
      </c>
      <c r="E1026" s="906">
        <v>4268.2235572466561</v>
      </c>
      <c r="F1026" s="907">
        <v>0.30000000000000004</v>
      </c>
      <c r="G1026" s="908">
        <v>1280.4670671739971</v>
      </c>
      <c r="H1026" s="908" t="s">
        <v>608</v>
      </c>
      <c r="I1026" s="908">
        <v>0</v>
      </c>
      <c r="J1026" s="908">
        <v>2</v>
      </c>
      <c r="K1026" s="908">
        <v>125</v>
      </c>
      <c r="L1026" s="908">
        <v>83</v>
      </c>
      <c r="M1026" s="908">
        <v>42</v>
      </c>
      <c r="N1026" s="908">
        <v>1</v>
      </c>
      <c r="O1026" s="1260">
        <v>26</v>
      </c>
      <c r="P1026" s="1260">
        <v>26</v>
      </c>
      <c r="Q1026" s="1261">
        <v>209.0250538000538</v>
      </c>
    </row>
    <row r="1027" spans="1:17" ht="12.75" x14ac:dyDescent="0.2">
      <c r="A1027" s="876" t="s">
        <v>1966</v>
      </c>
      <c r="B1027" s="906" t="s">
        <v>608</v>
      </c>
      <c r="C1027" s="906">
        <v>1169.5012149055781</v>
      </c>
      <c r="D1027" s="906">
        <v>1169.5012149055781</v>
      </c>
      <c r="E1027" s="906">
        <v>4596.6895293774996</v>
      </c>
      <c r="F1027" s="907">
        <v>0.30000000000000004</v>
      </c>
      <c r="G1027" s="908">
        <v>1379.0068588132501</v>
      </c>
      <c r="H1027" s="908" t="s">
        <v>608</v>
      </c>
      <c r="I1027" s="908">
        <v>95</v>
      </c>
      <c r="J1027" s="908">
        <v>28</v>
      </c>
      <c r="K1027" s="908">
        <v>362</v>
      </c>
      <c r="L1027" s="908">
        <v>291</v>
      </c>
      <c r="M1027" s="908">
        <v>71</v>
      </c>
      <c r="N1027" s="908">
        <v>1</v>
      </c>
      <c r="O1027" s="1260">
        <v>5</v>
      </c>
      <c r="P1027" s="1260">
        <v>48</v>
      </c>
      <c r="Q1027" s="1261">
        <v>209.0250538000538</v>
      </c>
    </row>
    <row r="1028" spans="1:17" ht="12.75" x14ac:dyDescent="0.2">
      <c r="A1028" s="876" t="s">
        <v>1967</v>
      </c>
      <c r="B1028" s="906" t="s">
        <v>608</v>
      </c>
      <c r="C1028" s="906">
        <v>780.9905584189305</v>
      </c>
      <c r="D1028" s="906">
        <v>780.9905584189305</v>
      </c>
      <c r="E1028" s="906">
        <v>2472.1553825077149</v>
      </c>
      <c r="F1028" s="907">
        <v>0.30000000000000004</v>
      </c>
      <c r="G1028" s="908">
        <v>741.64661475231458</v>
      </c>
      <c r="H1028" s="908" t="s">
        <v>608</v>
      </c>
      <c r="I1028" s="908">
        <v>562</v>
      </c>
      <c r="J1028" s="908">
        <v>82</v>
      </c>
      <c r="K1028" s="908">
        <v>304</v>
      </c>
      <c r="L1028" s="908">
        <v>179</v>
      </c>
      <c r="M1028" s="908">
        <v>125</v>
      </c>
      <c r="N1028" s="908">
        <v>1</v>
      </c>
      <c r="O1028" s="1260">
        <v>5</v>
      </c>
      <c r="P1028" s="1260">
        <v>16</v>
      </c>
      <c r="Q1028" s="1261">
        <v>209.0250538000538</v>
      </c>
    </row>
    <row r="1029" spans="1:17" ht="12.75" x14ac:dyDescent="0.2">
      <c r="A1029" s="876" t="s">
        <v>1968</v>
      </c>
      <c r="B1029" s="906" t="s">
        <v>608</v>
      </c>
      <c r="C1029" s="906">
        <v>669.54424011225808</v>
      </c>
      <c r="D1029" s="906">
        <v>669.54424011225808</v>
      </c>
      <c r="E1029" s="906">
        <v>1477.3288475115096</v>
      </c>
      <c r="F1029" s="907">
        <v>0.4</v>
      </c>
      <c r="G1029" s="908">
        <v>590.93153900460391</v>
      </c>
      <c r="H1029" s="908" t="s">
        <v>608</v>
      </c>
      <c r="I1029" s="908">
        <v>827</v>
      </c>
      <c r="J1029" s="908">
        <v>81</v>
      </c>
      <c r="K1029" s="908">
        <v>281</v>
      </c>
      <c r="L1029" s="908">
        <v>108</v>
      </c>
      <c r="M1029" s="908">
        <v>173</v>
      </c>
      <c r="N1029" s="908">
        <v>1</v>
      </c>
      <c r="O1029" s="1260">
        <v>5</v>
      </c>
      <c r="P1029" s="1260">
        <v>8</v>
      </c>
      <c r="Q1029" s="1261">
        <v>209.0250538000538</v>
      </c>
    </row>
    <row r="1030" spans="1:17" ht="12.75" x14ac:dyDescent="0.2">
      <c r="A1030" s="876" t="s">
        <v>1969</v>
      </c>
      <c r="B1030" s="906" t="s">
        <v>608</v>
      </c>
      <c r="C1030" s="906">
        <v>9354.199458330153</v>
      </c>
      <c r="D1030" s="906">
        <v>9354.199458330153</v>
      </c>
      <c r="E1030" s="906">
        <v>5635.9133157787992</v>
      </c>
      <c r="F1030" s="907">
        <v>0.30000000000000004</v>
      </c>
      <c r="G1030" s="908">
        <v>1690.7739947336399</v>
      </c>
      <c r="H1030" s="908" t="s">
        <v>608</v>
      </c>
      <c r="I1030" s="908">
        <v>1</v>
      </c>
      <c r="J1030" s="908">
        <v>9</v>
      </c>
      <c r="K1030" s="908">
        <v>552</v>
      </c>
      <c r="L1030" s="908">
        <v>511</v>
      </c>
      <c r="M1030" s="908">
        <v>41</v>
      </c>
      <c r="N1030" s="908">
        <v>1</v>
      </c>
      <c r="O1030" s="1260">
        <v>103</v>
      </c>
      <c r="P1030" s="1260">
        <v>58</v>
      </c>
      <c r="Q1030" s="1261">
        <v>209.0250538000538</v>
      </c>
    </row>
    <row r="1031" spans="1:17" ht="12.75" x14ac:dyDescent="0.2">
      <c r="A1031" s="876" t="s">
        <v>1970</v>
      </c>
      <c r="B1031" s="906" t="s">
        <v>608</v>
      </c>
      <c r="C1031" s="906">
        <v>1235.4591181285273</v>
      </c>
      <c r="D1031" s="906">
        <v>1235.4591181285273</v>
      </c>
      <c r="E1031" s="906">
        <v>3467.8764738685363</v>
      </c>
      <c r="F1031" s="907">
        <v>0.30000000000000004</v>
      </c>
      <c r="G1031" s="908">
        <v>1040.362942160561</v>
      </c>
      <c r="H1031" s="908" t="s">
        <v>608</v>
      </c>
      <c r="I1031" s="908">
        <v>74</v>
      </c>
      <c r="J1031" s="908">
        <v>40</v>
      </c>
      <c r="K1031" s="908">
        <v>1503</v>
      </c>
      <c r="L1031" s="908">
        <v>1210</v>
      </c>
      <c r="M1031" s="908">
        <v>293</v>
      </c>
      <c r="N1031" s="908">
        <v>1</v>
      </c>
      <c r="O1031" s="1260">
        <v>5</v>
      </c>
      <c r="P1031" s="1260">
        <v>37</v>
      </c>
      <c r="Q1031" s="1261">
        <v>209.0250538000538</v>
      </c>
    </row>
    <row r="1032" spans="1:17" ht="12.75" x14ac:dyDescent="0.2">
      <c r="A1032" s="876" t="s">
        <v>1971</v>
      </c>
      <c r="B1032" s="906" t="s">
        <v>608</v>
      </c>
      <c r="C1032" s="906">
        <v>614.84693976614665</v>
      </c>
      <c r="D1032" s="906">
        <v>614.84693976614665</v>
      </c>
      <c r="E1032" s="906">
        <v>2467.7144334732452</v>
      </c>
      <c r="F1032" s="907">
        <v>0.30000000000000004</v>
      </c>
      <c r="G1032" s="908">
        <v>740.31433004197368</v>
      </c>
      <c r="H1032" s="908" t="s">
        <v>608</v>
      </c>
      <c r="I1032" s="908">
        <v>2010</v>
      </c>
      <c r="J1032" s="908">
        <v>215</v>
      </c>
      <c r="K1032" s="908">
        <v>5985</v>
      </c>
      <c r="L1032" s="908">
        <v>3661</v>
      </c>
      <c r="M1032" s="908">
        <v>2324</v>
      </c>
      <c r="N1032" s="908">
        <v>1</v>
      </c>
      <c r="O1032" s="1260">
        <v>5</v>
      </c>
      <c r="P1032" s="1260">
        <v>19</v>
      </c>
      <c r="Q1032" s="1261">
        <v>209.0250538000538</v>
      </c>
    </row>
    <row r="1033" spans="1:17" ht="12.75" x14ac:dyDescent="0.2">
      <c r="A1033" s="876" t="s">
        <v>1972</v>
      </c>
      <c r="B1033" s="906" t="s">
        <v>608</v>
      </c>
      <c r="C1033" s="906">
        <v>517.90531214244493</v>
      </c>
      <c r="D1033" s="906">
        <v>517.90531214244493</v>
      </c>
      <c r="E1033" s="906">
        <v>1365.6138854999222</v>
      </c>
      <c r="F1033" s="907">
        <v>0.4</v>
      </c>
      <c r="G1033" s="908">
        <v>546.24555419996886</v>
      </c>
      <c r="H1033" s="908" t="s">
        <v>608</v>
      </c>
      <c r="I1033" s="908">
        <v>28454</v>
      </c>
      <c r="J1033" s="908">
        <v>1120</v>
      </c>
      <c r="K1033" s="908">
        <v>23320</v>
      </c>
      <c r="L1033" s="908">
        <v>8725</v>
      </c>
      <c r="M1033" s="908">
        <v>14595</v>
      </c>
      <c r="N1033" s="908">
        <v>1</v>
      </c>
      <c r="O1033" s="1260">
        <v>5</v>
      </c>
      <c r="P1033" s="1260">
        <v>8</v>
      </c>
      <c r="Q1033" s="1261">
        <v>209.0250538000538</v>
      </c>
    </row>
    <row r="1034" spans="1:17" ht="12.75" x14ac:dyDescent="0.2">
      <c r="A1034" s="876" t="s">
        <v>1973</v>
      </c>
      <c r="B1034" s="906" t="s">
        <v>608</v>
      </c>
      <c r="C1034" s="906">
        <v>10424.101375501732</v>
      </c>
      <c r="D1034" s="906">
        <v>10424.101375501732</v>
      </c>
      <c r="E1034" s="906">
        <v>10424.101375501732</v>
      </c>
      <c r="F1034" s="907">
        <v>0.30000000000000004</v>
      </c>
      <c r="G1034" s="908">
        <v>3127.2304126505201</v>
      </c>
      <c r="H1034" s="908" t="s">
        <v>608</v>
      </c>
      <c r="I1034" s="908">
        <v>4</v>
      </c>
      <c r="J1034" s="908">
        <v>42</v>
      </c>
      <c r="K1034" s="908">
        <v>515</v>
      </c>
      <c r="L1034" s="908">
        <v>499</v>
      </c>
      <c r="M1034" s="908">
        <v>16</v>
      </c>
      <c r="N1034" s="908">
        <v>1</v>
      </c>
      <c r="O1034" s="1260">
        <v>84</v>
      </c>
      <c r="P1034" s="1260">
        <v>84</v>
      </c>
      <c r="Q1034" s="1261">
        <v>209.0250538000538</v>
      </c>
    </row>
    <row r="1035" spans="1:17" ht="12.75" x14ac:dyDescent="0.2">
      <c r="A1035" s="876" t="s">
        <v>1974</v>
      </c>
      <c r="B1035" s="906" t="s">
        <v>608</v>
      </c>
      <c r="C1035" s="906">
        <v>8178.1499564626238</v>
      </c>
      <c r="D1035" s="906">
        <v>8178.1499564626238</v>
      </c>
      <c r="E1035" s="906">
        <v>6362.5385194695255</v>
      </c>
      <c r="F1035" s="907">
        <v>0.30000000000000004</v>
      </c>
      <c r="G1035" s="908">
        <v>1908.7615558408579</v>
      </c>
      <c r="H1035" s="908" t="s">
        <v>608</v>
      </c>
      <c r="I1035" s="908">
        <v>8</v>
      </c>
      <c r="J1035" s="908">
        <v>46</v>
      </c>
      <c r="K1035" s="908">
        <v>429</v>
      </c>
      <c r="L1035" s="908">
        <v>399</v>
      </c>
      <c r="M1035" s="908">
        <v>30</v>
      </c>
      <c r="N1035" s="908">
        <v>1</v>
      </c>
      <c r="O1035" s="1260">
        <v>115</v>
      </c>
      <c r="P1035" s="1260">
        <v>49</v>
      </c>
      <c r="Q1035" s="1261">
        <v>209.0250538000538</v>
      </c>
    </row>
    <row r="1036" spans="1:17" ht="12.75" x14ac:dyDescent="0.2">
      <c r="A1036" s="876" t="s">
        <v>1975</v>
      </c>
      <c r="B1036" s="906" t="s">
        <v>608</v>
      </c>
      <c r="C1036" s="906">
        <v>2569.4471573766327</v>
      </c>
      <c r="D1036" s="906">
        <v>2569.4471573766327</v>
      </c>
      <c r="E1036" s="906">
        <v>4755.6821280512613</v>
      </c>
      <c r="F1036" s="907">
        <v>0.30000000000000004</v>
      </c>
      <c r="G1036" s="908">
        <v>1426.7046384153787</v>
      </c>
      <c r="H1036" s="908" t="s">
        <v>608</v>
      </c>
      <c r="I1036" s="908">
        <v>35</v>
      </c>
      <c r="J1036" s="908">
        <v>100</v>
      </c>
      <c r="K1036" s="908">
        <v>694</v>
      </c>
      <c r="L1036" s="908">
        <v>581</v>
      </c>
      <c r="M1036" s="908">
        <v>113</v>
      </c>
      <c r="N1036" s="908">
        <v>1</v>
      </c>
      <c r="O1036" s="1260">
        <v>33</v>
      </c>
      <c r="P1036" s="1260">
        <v>37</v>
      </c>
      <c r="Q1036" s="1261">
        <v>209.0250538000538</v>
      </c>
    </row>
    <row r="1037" spans="1:17" ht="12.75" x14ac:dyDescent="0.2">
      <c r="A1037" s="876" t="s">
        <v>1976</v>
      </c>
      <c r="B1037" s="906" t="s">
        <v>608</v>
      </c>
      <c r="C1037" s="906">
        <v>1487.0611120951651</v>
      </c>
      <c r="D1037" s="906">
        <v>1487.0611120951651</v>
      </c>
      <c r="E1037" s="906">
        <v>3068.5108411393871</v>
      </c>
      <c r="F1037" s="907">
        <v>0.30000000000000004</v>
      </c>
      <c r="G1037" s="908">
        <v>920.55325234181623</v>
      </c>
      <c r="H1037" s="908" t="s">
        <v>608</v>
      </c>
      <c r="I1037" s="908">
        <v>280</v>
      </c>
      <c r="J1037" s="908">
        <v>199</v>
      </c>
      <c r="K1037" s="908">
        <v>939</v>
      </c>
      <c r="L1037" s="908">
        <v>660</v>
      </c>
      <c r="M1037" s="908">
        <v>279</v>
      </c>
      <c r="N1037" s="908">
        <v>1</v>
      </c>
      <c r="O1037" s="1260">
        <v>8</v>
      </c>
      <c r="P1037" s="1260">
        <v>21</v>
      </c>
      <c r="Q1037" s="1261">
        <v>209.0250538000538</v>
      </c>
    </row>
    <row r="1038" spans="1:17" ht="12.75" x14ac:dyDescent="0.2">
      <c r="A1038" s="876" t="s">
        <v>1977</v>
      </c>
      <c r="B1038" s="906" t="s">
        <v>608</v>
      </c>
      <c r="C1038" s="906">
        <v>576.15554613372785</v>
      </c>
      <c r="D1038" s="906">
        <v>576.15554613372785</v>
      </c>
      <c r="E1038" s="906">
        <v>2824.3053822071902</v>
      </c>
      <c r="F1038" s="907">
        <v>0.30000000000000004</v>
      </c>
      <c r="G1038" s="908">
        <v>847.29161466215714</v>
      </c>
      <c r="H1038" s="908" t="s">
        <v>608</v>
      </c>
      <c r="I1038" s="908">
        <v>163</v>
      </c>
      <c r="J1038" s="908">
        <v>41</v>
      </c>
      <c r="K1038" s="908">
        <v>254</v>
      </c>
      <c r="L1038" s="908">
        <v>143</v>
      </c>
      <c r="M1038" s="908">
        <v>111</v>
      </c>
      <c r="N1038" s="908">
        <v>1</v>
      </c>
      <c r="O1038" s="1260">
        <v>5</v>
      </c>
      <c r="P1038" s="1260">
        <v>19</v>
      </c>
      <c r="Q1038" s="1261">
        <v>209.0250538000538</v>
      </c>
    </row>
    <row r="1039" spans="1:17" ht="12.75" x14ac:dyDescent="0.2">
      <c r="A1039" s="876" t="s">
        <v>1978</v>
      </c>
      <c r="B1039" s="906" t="s">
        <v>608</v>
      </c>
      <c r="C1039" s="906">
        <v>268.8027684099269</v>
      </c>
      <c r="D1039" s="906">
        <v>268.8027684099269</v>
      </c>
      <c r="E1039" s="906">
        <v>892.08383447049687</v>
      </c>
      <c r="F1039" s="907">
        <v>0.65</v>
      </c>
      <c r="G1039" s="908">
        <v>579.85449240582295</v>
      </c>
      <c r="H1039" s="908" t="s">
        <v>608</v>
      </c>
      <c r="I1039" s="908">
        <v>1533</v>
      </c>
      <c r="J1039" s="908">
        <v>72</v>
      </c>
      <c r="K1039" s="908">
        <v>645</v>
      </c>
      <c r="L1039" s="908">
        <v>163</v>
      </c>
      <c r="M1039" s="908">
        <v>482</v>
      </c>
      <c r="N1039" s="908">
        <v>1</v>
      </c>
      <c r="O1039" s="1260">
        <v>5</v>
      </c>
      <c r="P1039" s="1260">
        <v>5</v>
      </c>
      <c r="Q1039" s="1261">
        <v>209.0250538000538</v>
      </c>
    </row>
    <row r="1040" spans="1:17" ht="12.75" x14ac:dyDescent="0.2">
      <c r="A1040" s="876" t="s">
        <v>1979</v>
      </c>
      <c r="B1040" s="906" t="s">
        <v>608</v>
      </c>
      <c r="C1040" s="906">
        <v>2253.4669596132699</v>
      </c>
      <c r="D1040" s="906">
        <v>2253.4669596132699</v>
      </c>
      <c r="E1040" s="906">
        <v>6154.8895941141809</v>
      </c>
      <c r="F1040" s="907">
        <v>0.30000000000000004</v>
      </c>
      <c r="G1040" s="908">
        <v>1846.4668782342546</v>
      </c>
      <c r="H1040" s="908" t="s">
        <v>608</v>
      </c>
      <c r="I1040" s="908">
        <v>4</v>
      </c>
      <c r="J1040" s="908">
        <v>50</v>
      </c>
      <c r="K1040" s="908">
        <v>110</v>
      </c>
      <c r="L1040" s="908">
        <v>99</v>
      </c>
      <c r="M1040" s="908">
        <v>11</v>
      </c>
      <c r="N1040" s="908">
        <v>1</v>
      </c>
      <c r="O1040" s="1260">
        <v>17</v>
      </c>
      <c r="P1040" s="1260">
        <v>59</v>
      </c>
      <c r="Q1040" s="1261">
        <v>209.0250538000538</v>
      </c>
    </row>
    <row r="1041" spans="1:17" ht="12.75" x14ac:dyDescent="0.2">
      <c r="A1041" s="876" t="s">
        <v>1980</v>
      </c>
      <c r="B1041" s="906" t="s">
        <v>608</v>
      </c>
      <c r="C1041" s="906">
        <v>1727.4580026199587</v>
      </c>
      <c r="D1041" s="906">
        <v>1727.4580026199587</v>
      </c>
      <c r="E1041" s="906">
        <v>2807.2992750151775</v>
      </c>
      <c r="F1041" s="907">
        <v>0.30000000000000004</v>
      </c>
      <c r="G1041" s="908">
        <v>842.18978250455336</v>
      </c>
      <c r="H1041" s="908" t="s">
        <v>608</v>
      </c>
      <c r="I1041" s="908">
        <v>20</v>
      </c>
      <c r="J1041" s="908">
        <v>52</v>
      </c>
      <c r="K1041" s="908">
        <v>64</v>
      </c>
      <c r="L1041" s="908">
        <v>48</v>
      </c>
      <c r="M1041" s="908">
        <v>16</v>
      </c>
      <c r="N1041" s="908">
        <v>1</v>
      </c>
      <c r="O1041" s="1260">
        <v>10</v>
      </c>
      <c r="P1041" s="1260">
        <v>17</v>
      </c>
      <c r="Q1041" s="1261">
        <v>209.0250538000538</v>
      </c>
    </row>
    <row r="1042" spans="1:17" ht="12.75" x14ac:dyDescent="0.2">
      <c r="A1042" s="876" t="s">
        <v>1981</v>
      </c>
      <c r="B1042" s="906" t="s">
        <v>608</v>
      </c>
      <c r="C1042" s="906">
        <v>9428.2645644654622</v>
      </c>
      <c r="D1042" s="906">
        <v>9428.2645644654622</v>
      </c>
      <c r="E1042" s="906">
        <v>11124.095480888072</v>
      </c>
      <c r="F1042" s="907">
        <v>0.30000000000000004</v>
      </c>
      <c r="G1042" s="908">
        <v>3337.2286442664222</v>
      </c>
      <c r="H1042" s="908" t="s">
        <v>608</v>
      </c>
      <c r="I1042" s="908">
        <v>1</v>
      </c>
      <c r="J1042" s="908">
        <v>7</v>
      </c>
      <c r="K1042" s="908">
        <v>300</v>
      </c>
      <c r="L1042" s="908">
        <v>297</v>
      </c>
      <c r="M1042" s="908">
        <v>3</v>
      </c>
      <c r="N1042" s="908">
        <v>1</v>
      </c>
      <c r="O1042" s="1260">
        <v>485</v>
      </c>
      <c r="P1042" s="1260">
        <v>121</v>
      </c>
      <c r="Q1042" s="1261">
        <v>209.0250538000538</v>
      </c>
    </row>
    <row r="1043" spans="1:17" ht="12.75" x14ac:dyDescent="0.2">
      <c r="A1043" s="876" t="s">
        <v>1982</v>
      </c>
      <c r="B1043" s="906" t="s">
        <v>608</v>
      </c>
      <c r="C1043" s="906">
        <v>928.41152543253077</v>
      </c>
      <c r="D1043" s="906">
        <v>928.41152543253077</v>
      </c>
      <c r="E1043" s="906">
        <v>7253.2075085821516</v>
      </c>
      <c r="F1043" s="907">
        <v>0.30000000000000004</v>
      </c>
      <c r="G1043" s="908">
        <v>2175.9622525746458</v>
      </c>
      <c r="H1043" s="908" t="s">
        <v>608</v>
      </c>
      <c r="I1043" s="908">
        <v>61</v>
      </c>
      <c r="J1043" s="908">
        <v>17</v>
      </c>
      <c r="K1043" s="908">
        <v>269</v>
      </c>
      <c r="L1043" s="908">
        <v>260</v>
      </c>
      <c r="M1043" s="908">
        <v>9</v>
      </c>
      <c r="N1043" s="908">
        <v>1</v>
      </c>
      <c r="O1043" s="1260">
        <v>5</v>
      </c>
      <c r="P1043" s="1260">
        <v>74</v>
      </c>
      <c r="Q1043" s="1261">
        <v>209.0250538000538</v>
      </c>
    </row>
    <row r="1044" spans="1:17" ht="12.75" x14ac:dyDescent="0.2">
      <c r="A1044" s="876" t="s">
        <v>1983</v>
      </c>
      <c r="B1044" s="906" t="s">
        <v>608</v>
      </c>
      <c r="C1044" s="906">
        <v>537.22778711399656</v>
      </c>
      <c r="D1044" s="906">
        <v>537.22778711399656</v>
      </c>
      <c r="E1044" s="906">
        <v>5219.4205886581321</v>
      </c>
      <c r="F1044" s="907">
        <v>0.30000000000000004</v>
      </c>
      <c r="G1044" s="908">
        <v>1565.8261765974398</v>
      </c>
      <c r="H1044" s="908" t="s">
        <v>608</v>
      </c>
      <c r="I1044" s="908">
        <v>197</v>
      </c>
      <c r="J1044" s="908">
        <v>25</v>
      </c>
      <c r="K1044" s="908">
        <v>392</v>
      </c>
      <c r="L1044" s="908">
        <v>354</v>
      </c>
      <c r="M1044" s="908">
        <v>38</v>
      </c>
      <c r="N1044" s="908">
        <v>1</v>
      </c>
      <c r="O1044" s="1260">
        <v>5</v>
      </c>
      <c r="P1044" s="1260">
        <v>52</v>
      </c>
      <c r="Q1044" s="1261">
        <v>209.0250538000538</v>
      </c>
    </row>
    <row r="1045" spans="1:17" ht="12.75" x14ac:dyDescent="0.2">
      <c r="A1045" s="876" t="s">
        <v>1984</v>
      </c>
      <c r="B1045" s="906" t="s">
        <v>608</v>
      </c>
      <c r="C1045" s="906">
        <v>198.79980050016965</v>
      </c>
      <c r="D1045" s="906">
        <v>198.79980050016965</v>
      </c>
      <c r="E1045" s="906">
        <v>3696.263531472287</v>
      </c>
      <c r="F1045" s="907">
        <v>0.30000000000000004</v>
      </c>
      <c r="G1045" s="908">
        <v>1108.8790594416862</v>
      </c>
      <c r="H1045" s="908" t="s">
        <v>608</v>
      </c>
      <c r="I1045" s="908">
        <v>137</v>
      </c>
      <c r="J1045" s="908">
        <v>20</v>
      </c>
      <c r="K1045" s="908">
        <v>165</v>
      </c>
      <c r="L1045" s="908">
        <v>128</v>
      </c>
      <c r="M1045" s="908">
        <v>37</v>
      </c>
      <c r="N1045" s="908">
        <v>1</v>
      </c>
      <c r="O1045" s="1260">
        <v>5</v>
      </c>
      <c r="P1045" s="1260">
        <v>32</v>
      </c>
      <c r="Q1045" s="1261">
        <v>209.0250538000538</v>
      </c>
    </row>
    <row r="1046" spans="1:17" ht="12.75" x14ac:dyDescent="0.2">
      <c r="A1046" s="876" t="s">
        <v>1985</v>
      </c>
      <c r="B1046" s="906" t="s">
        <v>608</v>
      </c>
      <c r="C1046" s="906">
        <v>2920.779660404447</v>
      </c>
      <c r="D1046" s="906">
        <v>2920.779660404447</v>
      </c>
      <c r="E1046" s="906">
        <v>3355.4126029944209</v>
      </c>
      <c r="F1046" s="907">
        <v>0.30000000000000004</v>
      </c>
      <c r="G1046" s="908">
        <v>1006.6237808983265</v>
      </c>
      <c r="H1046" s="908" t="s">
        <v>608</v>
      </c>
      <c r="I1046" s="908">
        <v>5</v>
      </c>
      <c r="J1046" s="908">
        <v>7</v>
      </c>
      <c r="K1046" s="908">
        <v>741</v>
      </c>
      <c r="L1046" s="908">
        <v>568</v>
      </c>
      <c r="M1046" s="908">
        <v>173</v>
      </c>
      <c r="N1046" s="908">
        <v>1</v>
      </c>
      <c r="O1046" s="1260">
        <v>35</v>
      </c>
      <c r="P1046" s="1260">
        <v>40</v>
      </c>
      <c r="Q1046" s="1261">
        <v>209.0250538000538</v>
      </c>
    </row>
    <row r="1047" spans="1:17" ht="12.75" x14ac:dyDescent="0.2">
      <c r="A1047" s="876" t="s">
        <v>1986</v>
      </c>
      <c r="B1047" s="906" t="s">
        <v>608</v>
      </c>
      <c r="C1047" s="906">
        <v>584.35331923589331</v>
      </c>
      <c r="D1047" s="906">
        <v>584.35331923589331</v>
      </c>
      <c r="E1047" s="906">
        <v>1608.0985380985821</v>
      </c>
      <c r="F1047" s="907">
        <v>0.4</v>
      </c>
      <c r="G1047" s="908">
        <v>643.2394152394329</v>
      </c>
      <c r="H1047" s="908" t="s">
        <v>608</v>
      </c>
      <c r="I1047" s="908">
        <v>94</v>
      </c>
      <c r="J1047" s="908">
        <v>41</v>
      </c>
      <c r="K1047" s="908">
        <v>2829</v>
      </c>
      <c r="L1047" s="908">
        <v>1349</v>
      </c>
      <c r="M1047" s="908">
        <v>1480</v>
      </c>
      <c r="N1047" s="908">
        <v>1</v>
      </c>
      <c r="O1047" s="1260">
        <v>5</v>
      </c>
      <c r="P1047" s="1260">
        <v>13</v>
      </c>
      <c r="Q1047" s="1261">
        <v>209.0250538000538</v>
      </c>
    </row>
    <row r="1048" spans="1:17" ht="12.75" x14ac:dyDescent="0.2">
      <c r="A1048" s="876" t="s">
        <v>1987</v>
      </c>
      <c r="B1048" s="906" t="s">
        <v>608</v>
      </c>
      <c r="C1048" s="906">
        <v>357.05778954099424</v>
      </c>
      <c r="D1048" s="906">
        <v>357.05778954099424</v>
      </c>
      <c r="E1048" s="906">
        <v>801.92962827102247</v>
      </c>
      <c r="F1048" s="907">
        <v>0.65</v>
      </c>
      <c r="G1048" s="908">
        <v>521.25425837616467</v>
      </c>
      <c r="H1048" s="908" t="s">
        <v>608</v>
      </c>
      <c r="I1048" s="908">
        <v>1732</v>
      </c>
      <c r="J1048" s="908">
        <v>252</v>
      </c>
      <c r="K1048" s="908">
        <v>16138</v>
      </c>
      <c r="L1048" s="908">
        <v>4597</v>
      </c>
      <c r="M1048" s="908">
        <v>11541</v>
      </c>
      <c r="N1048" s="908">
        <v>1</v>
      </c>
      <c r="O1048" s="1260">
        <v>5</v>
      </c>
      <c r="P1048" s="1260">
        <v>5</v>
      </c>
      <c r="Q1048" s="1261">
        <v>209.0250538000538</v>
      </c>
    </row>
    <row r="1049" spans="1:17" ht="12.75" x14ac:dyDescent="0.2">
      <c r="A1049" s="876" t="s">
        <v>1988</v>
      </c>
      <c r="B1049" s="906" t="s">
        <v>608</v>
      </c>
      <c r="C1049" s="906">
        <v>18296.50242682848</v>
      </c>
      <c r="D1049" s="906">
        <v>18296.50242682848</v>
      </c>
      <c r="E1049" s="906">
        <v>18296.50242682848</v>
      </c>
      <c r="F1049" s="907">
        <v>0</v>
      </c>
      <c r="G1049" s="908">
        <v>0</v>
      </c>
      <c r="H1049" s="908" t="s">
        <v>608</v>
      </c>
      <c r="I1049" s="908">
        <v>0</v>
      </c>
      <c r="J1049" s="908">
        <v>463</v>
      </c>
      <c r="K1049" s="908">
        <v>99</v>
      </c>
      <c r="L1049" s="908">
        <v>99</v>
      </c>
      <c r="M1049" s="908">
        <v>1</v>
      </c>
      <c r="N1049" s="908">
        <v>0</v>
      </c>
      <c r="O1049" s="1260">
        <v>44</v>
      </c>
      <c r="P1049" s="1260">
        <v>44</v>
      </c>
      <c r="Q1049" s="1261">
        <v>209.0250538000538</v>
      </c>
    </row>
    <row r="1050" spans="1:17" ht="12.75" x14ac:dyDescent="0.2">
      <c r="A1050" s="876" t="s">
        <v>1989</v>
      </c>
      <c r="B1050" s="906" t="s">
        <v>608</v>
      </c>
      <c r="C1050" s="906">
        <v>13571.146259141922</v>
      </c>
      <c r="D1050" s="906">
        <v>13571.146259141922</v>
      </c>
      <c r="E1050" s="906">
        <v>13571.146259141922</v>
      </c>
      <c r="F1050" s="907">
        <v>0</v>
      </c>
      <c r="G1050" s="908">
        <v>0</v>
      </c>
      <c r="H1050" s="908" t="s">
        <v>608</v>
      </c>
      <c r="I1050" s="908">
        <v>3</v>
      </c>
      <c r="J1050" s="908">
        <v>1880</v>
      </c>
      <c r="K1050" s="908">
        <v>50</v>
      </c>
      <c r="L1050" s="908">
        <v>50</v>
      </c>
      <c r="M1050" s="908">
        <v>0</v>
      </c>
      <c r="N1050" s="908">
        <v>0</v>
      </c>
      <c r="O1050" s="1260">
        <v>15</v>
      </c>
      <c r="P1050" s="1260">
        <v>15</v>
      </c>
      <c r="Q1050" s="1261">
        <v>209.0250538000538</v>
      </c>
    </row>
    <row r="1051" spans="1:17" ht="12.75" x14ac:dyDescent="0.2">
      <c r="A1051" s="876" t="s">
        <v>1990</v>
      </c>
      <c r="B1051" s="906" t="s">
        <v>608</v>
      </c>
      <c r="C1051" s="906">
        <v>7678.6351578465737</v>
      </c>
      <c r="D1051" s="906">
        <v>7678.6351578465737</v>
      </c>
      <c r="E1051" s="906">
        <v>7678.6351578465737</v>
      </c>
      <c r="F1051" s="907">
        <v>0</v>
      </c>
      <c r="G1051" s="908">
        <v>0</v>
      </c>
      <c r="H1051" s="908" t="s">
        <v>608</v>
      </c>
      <c r="I1051" s="908">
        <v>6</v>
      </c>
      <c r="J1051" s="908">
        <v>151</v>
      </c>
      <c r="K1051" s="908">
        <v>308</v>
      </c>
      <c r="L1051" s="908">
        <v>308</v>
      </c>
      <c r="M1051" s="908">
        <v>2</v>
      </c>
      <c r="N1051" s="908">
        <v>0</v>
      </c>
      <c r="O1051" s="1260">
        <v>13</v>
      </c>
      <c r="P1051" s="1260">
        <v>13</v>
      </c>
      <c r="Q1051" s="1261">
        <v>209.0250538000538</v>
      </c>
    </row>
    <row r="1052" spans="1:17" ht="12.75" x14ac:dyDescent="0.2">
      <c r="A1052" s="876" t="s">
        <v>1991</v>
      </c>
      <c r="B1052" s="906" t="s">
        <v>608</v>
      </c>
      <c r="C1052" s="906">
        <v>5478.8736070386849</v>
      </c>
      <c r="D1052" s="906">
        <v>5478.8736070386849</v>
      </c>
      <c r="E1052" s="906">
        <v>9228.2803770670344</v>
      </c>
      <c r="F1052" s="907">
        <v>0</v>
      </c>
      <c r="G1052" s="908">
        <v>0</v>
      </c>
      <c r="H1052" s="908" t="s">
        <v>608</v>
      </c>
      <c r="I1052" s="908">
        <v>82</v>
      </c>
      <c r="J1052" s="908">
        <v>339</v>
      </c>
      <c r="K1052" s="908">
        <v>53</v>
      </c>
      <c r="L1052" s="908">
        <v>53</v>
      </c>
      <c r="M1052" s="908">
        <v>2</v>
      </c>
      <c r="N1052" s="908">
        <v>0</v>
      </c>
      <c r="O1052" s="1260">
        <v>10</v>
      </c>
      <c r="P1052" s="1260">
        <v>24</v>
      </c>
      <c r="Q1052" s="1261">
        <v>209.0250538000538</v>
      </c>
    </row>
    <row r="1053" spans="1:17" ht="12.75" x14ac:dyDescent="0.2">
      <c r="A1053" s="876" t="s">
        <v>1992</v>
      </c>
      <c r="B1053" s="906" t="s">
        <v>608</v>
      </c>
      <c r="C1053" s="906">
        <v>7678.6351578465737</v>
      </c>
      <c r="D1053" s="906">
        <v>7678.6351578465737</v>
      </c>
      <c r="E1053" s="906">
        <v>7678.6351578465737</v>
      </c>
      <c r="F1053" s="907">
        <v>0</v>
      </c>
      <c r="G1053" s="908">
        <v>0</v>
      </c>
      <c r="H1053" s="908" t="s">
        <v>608</v>
      </c>
      <c r="I1053" s="908">
        <v>0</v>
      </c>
      <c r="J1053" s="908">
        <v>433</v>
      </c>
      <c r="K1053" s="908">
        <v>54</v>
      </c>
      <c r="L1053" s="908">
        <v>54</v>
      </c>
      <c r="M1053" s="908">
        <v>1</v>
      </c>
      <c r="N1053" s="908">
        <v>0</v>
      </c>
      <c r="O1053" s="1260">
        <v>13</v>
      </c>
      <c r="P1053" s="1260">
        <v>13</v>
      </c>
      <c r="Q1053" s="1261">
        <v>209.0250538000538</v>
      </c>
    </row>
    <row r="1054" spans="1:17" ht="12.75" x14ac:dyDescent="0.2">
      <c r="A1054" s="876" t="s">
        <v>1993</v>
      </c>
      <c r="B1054" s="906" t="s">
        <v>608</v>
      </c>
      <c r="C1054" s="906">
        <v>8969.7116978465438</v>
      </c>
      <c r="D1054" s="906">
        <v>8969.7116978465438</v>
      </c>
      <c r="E1054" s="906">
        <v>8969.7116978465438</v>
      </c>
      <c r="F1054" s="907">
        <v>0</v>
      </c>
      <c r="G1054" s="908">
        <v>0</v>
      </c>
      <c r="H1054" s="908" t="s">
        <v>608</v>
      </c>
      <c r="I1054" s="908">
        <v>15</v>
      </c>
      <c r="J1054" s="908">
        <v>1208</v>
      </c>
      <c r="K1054" s="908">
        <v>374</v>
      </c>
      <c r="L1054" s="908">
        <v>374</v>
      </c>
      <c r="M1054" s="908">
        <v>1</v>
      </c>
      <c r="N1054" s="908">
        <v>0</v>
      </c>
      <c r="O1054" s="1260">
        <v>16</v>
      </c>
      <c r="P1054" s="1260">
        <v>26</v>
      </c>
      <c r="Q1054" s="1261">
        <v>209.0250538000538</v>
      </c>
    </row>
    <row r="1055" spans="1:17" ht="12.75" x14ac:dyDescent="0.2">
      <c r="A1055" s="876" t="s">
        <v>1994</v>
      </c>
      <c r="B1055" s="906" t="s">
        <v>608</v>
      </c>
      <c r="C1055" s="906">
        <v>3094.6607206280532</v>
      </c>
      <c r="D1055" s="906">
        <v>3094.6607206280532</v>
      </c>
      <c r="E1055" s="906">
        <v>4476.6805131692918</v>
      </c>
      <c r="F1055" s="907">
        <v>0.30000000000000004</v>
      </c>
      <c r="G1055" s="908">
        <v>1343.0041539507877</v>
      </c>
      <c r="H1055" s="908" t="s">
        <v>608</v>
      </c>
      <c r="I1055" s="908">
        <v>3</v>
      </c>
      <c r="J1055" s="908">
        <v>30</v>
      </c>
      <c r="K1055" s="908">
        <v>773</v>
      </c>
      <c r="L1055" s="908">
        <v>642</v>
      </c>
      <c r="M1055" s="908">
        <v>131</v>
      </c>
      <c r="N1055" s="908">
        <v>1</v>
      </c>
      <c r="O1055" s="1260">
        <v>38</v>
      </c>
      <c r="P1055" s="1260">
        <v>56</v>
      </c>
      <c r="Q1055" s="1261">
        <v>209.0250538000538</v>
      </c>
    </row>
    <row r="1056" spans="1:17" ht="12.75" x14ac:dyDescent="0.2">
      <c r="A1056" s="876" t="s">
        <v>1995</v>
      </c>
      <c r="B1056" s="906" t="s">
        <v>608</v>
      </c>
      <c r="C1056" s="906">
        <v>1340.4349299201124</v>
      </c>
      <c r="D1056" s="906">
        <v>1340.4349299201124</v>
      </c>
      <c r="E1056" s="906">
        <v>2689.1674828340879</v>
      </c>
      <c r="F1056" s="907">
        <v>0.30000000000000004</v>
      </c>
      <c r="G1056" s="908">
        <v>806.75024485022652</v>
      </c>
      <c r="H1056" s="908" t="s">
        <v>608</v>
      </c>
      <c r="I1056" s="908">
        <v>42</v>
      </c>
      <c r="J1056" s="908">
        <v>65</v>
      </c>
      <c r="K1056" s="908">
        <v>1617</v>
      </c>
      <c r="L1056" s="908">
        <v>917</v>
      </c>
      <c r="M1056" s="908">
        <v>700</v>
      </c>
      <c r="N1056" s="908">
        <v>1</v>
      </c>
      <c r="O1056" s="1260">
        <v>43</v>
      </c>
      <c r="P1056" s="1260">
        <v>23</v>
      </c>
      <c r="Q1056" s="1261">
        <v>209.0250538000538</v>
      </c>
    </row>
    <row r="1057" spans="1:17" ht="12.75" x14ac:dyDescent="0.2">
      <c r="A1057" s="876" t="s">
        <v>1996</v>
      </c>
      <c r="B1057" s="906" t="s">
        <v>608</v>
      </c>
      <c r="C1057" s="906">
        <v>866.40848435079329</v>
      </c>
      <c r="D1057" s="906">
        <v>866.40848435079329</v>
      </c>
      <c r="E1057" s="906">
        <v>1354.9706696644639</v>
      </c>
      <c r="F1057" s="907">
        <v>0.4</v>
      </c>
      <c r="G1057" s="908">
        <v>541.98826786578559</v>
      </c>
      <c r="H1057" s="908" t="s">
        <v>608</v>
      </c>
      <c r="I1057" s="908">
        <v>265</v>
      </c>
      <c r="J1057" s="908">
        <v>174</v>
      </c>
      <c r="K1057" s="908">
        <v>5238</v>
      </c>
      <c r="L1057" s="908">
        <v>1923</v>
      </c>
      <c r="M1057" s="908">
        <v>3315</v>
      </c>
      <c r="N1057" s="908">
        <v>1</v>
      </c>
      <c r="O1057" s="1260">
        <v>10</v>
      </c>
      <c r="P1057" s="1260">
        <v>8</v>
      </c>
      <c r="Q1057" s="1261">
        <v>209.0250538000538</v>
      </c>
    </row>
    <row r="1058" spans="1:17" ht="12.75" x14ac:dyDescent="0.2">
      <c r="A1058" s="876" t="s">
        <v>1997</v>
      </c>
      <c r="B1058" s="906" t="s">
        <v>608</v>
      </c>
      <c r="C1058" s="906">
        <v>394.24890984719713</v>
      </c>
      <c r="D1058" s="906">
        <v>394.24890984719713</v>
      </c>
      <c r="E1058" s="906">
        <v>495.10515255897508</v>
      </c>
      <c r="F1058" s="907">
        <v>1</v>
      </c>
      <c r="G1058" s="908">
        <v>495.10515255897508</v>
      </c>
      <c r="H1058" s="908" t="s">
        <v>608</v>
      </c>
      <c r="I1058" s="908">
        <v>1302</v>
      </c>
      <c r="J1058" s="908">
        <v>372</v>
      </c>
      <c r="K1058" s="908">
        <v>15097</v>
      </c>
      <c r="L1058" s="908">
        <v>2992</v>
      </c>
      <c r="M1058" s="908">
        <v>12105</v>
      </c>
      <c r="N1058" s="908">
        <v>1</v>
      </c>
      <c r="O1058" s="1260">
        <v>5</v>
      </c>
      <c r="P1058" s="1260">
        <v>5</v>
      </c>
      <c r="Q1058" s="1261">
        <v>209.0250538000538</v>
      </c>
    </row>
    <row r="1059" spans="1:17" ht="12.75" x14ac:dyDescent="0.2">
      <c r="A1059" s="876" t="s">
        <v>1998</v>
      </c>
      <c r="B1059" s="906" t="s">
        <v>608</v>
      </c>
      <c r="C1059" s="906">
        <v>394.24890984719713</v>
      </c>
      <c r="D1059" s="906">
        <v>394.24890984719713</v>
      </c>
      <c r="E1059" s="906">
        <v>314.18118680007757</v>
      </c>
      <c r="F1059" s="907">
        <v>1</v>
      </c>
      <c r="G1059" s="908">
        <v>314.18118680007757</v>
      </c>
      <c r="H1059" s="908" t="s">
        <v>608</v>
      </c>
      <c r="I1059" s="908">
        <v>5610</v>
      </c>
      <c r="J1059" s="908">
        <v>534</v>
      </c>
      <c r="K1059" s="908">
        <v>28537</v>
      </c>
      <c r="L1059" s="908">
        <v>3087</v>
      </c>
      <c r="M1059" s="908">
        <v>25450</v>
      </c>
      <c r="N1059" s="908">
        <v>1</v>
      </c>
      <c r="O1059" s="1260">
        <v>5</v>
      </c>
      <c r="P1059" s="1260">
        <v>5</v>
      </c>
      <c r="Q1059" s="1261">
        <v>209.0250538000538</v>
      </c>
    </row>
    <row r="1060" spans="1:17" ht="12.75" x14ac:dyDescent="0.2">
      <c r="A1060" s="876" t="s">
        <v>1999</v>
      </c>
      <c r="B1060" s="906" t="s">
        <v>608</v>
      </c>
      <c r="C1060" s="906">
        <v>3412.308758171233</v>
      </c>
      <c r="D1060" s="906">
        <v>3412.308758171233</v>
      </c>
      <c r="E1060" s="906">
        <v>4667.4021728716725</v>
      </c>
      <c r="F1060" s="907">
        <v>0.30000000000000004</v>
      </c>
      <c r="G1060" s="908">
        <v>1400.2206518615019</v>
      </c>
      <c r="H1060" s="908" t="s">
        <v>608</v>
      </c>
      <c r="I1060" s="908">
        <v>11</v>
      </c>
      <c r="J1060" s="908">
        <v>42</v>
      </c>
      <c r="K1060" s="908">
        <v>641</v>
      </c>
      <c r="L1060" s="908">
        <v>598</v>
      </c>
      <c r="M1060" s="908">
        <v>43</v>
      </c>
      <c r="N1060" s="908">
        <v>1</v>
      </c>
      <c r="O1060" s="1260">
        <v>44</v>
      </c>
      <c r="P1060" s="1260">
        <v>49</v>
      </c>
      <c r="Q1060" s="1261">
        <v>209.0250538000538</v>
      </c>
    </row>
    <row r="1061" spans="1:17" ht="12.75" x14ac:dyDescent="0.2">
      <c r="A1061" s="876" t="s">
        <v>2000</v>
      </c>
      <c r="B1061" s="906" t="s">
        <v>608</v>
      </c>
      <c r="C1061" s="906">
        <v>1315.7119642008752</v>
      </c>
      <c r="D1061" s="906">
        <v>1315.7119642008752</v>
      </c>
      <c r="E1061" s="906">
        <v>3317.9187349995291</v>
      </c>
      <c r="F1061" s="907">
        <v>0.30000000000000004</v>
      </c>
      <c r="G1061" s="908">
        <v>995.37562049985888</v>
      </c>
      <c r="H1061" s="908" t="s">
        <v>608</v>
      </c>
      <c r="I1061" s="908">
        <v>180</v>
      </c>
      <c r="J1061" s="908">
        <v>115</v>
      </c>
      <c r="K1061" s="908">
        <v>1125</v>
      </c>
      <c r="L1061" s="908">
        <v>908</v>
      </c>
      <c r="M1061" s="908">
        <v>217</v>
      </c>
      <c r="N1061" s="908">
        <v>1</v>
      </c>
      <c r="O1061" s="1260">
        <v>10</v>
      </c>
      <c r="P1061" s="1260">
        <v>30</v>
      </c>
      <c r="Q1061" s="1261">
        <v>209.0250538000538</v>
      </c>
    </row>
    <row r="1062" spans="1:17" ht="12.75" x14ac:dyDescent="0.2">
      <c r="A1062" s="876" t="s">
        <v>2001</v>
      </c>
      <c r="B1062" s="906" t="s">
        <v>608</v>
      </c>
      <c r="C1062" s="906">
        <v>466.78492808354275</v>
      </c>
      <c r="D1062" s="906">
        <v>466.78492808354275</v>
      </c>
      <c r="E1062" s="906">
        <v>2640.5879175167529</v>
      </c>
      <c r="F1062" s="907">
        <v>0.30000000000000004</v>
      </c>
      <c r="G1062" s="908">
        <v>792.17637525502596</v>
      </c>
      <c r="H1062" s="908" t="s">
        <v>608</v>
      </c>
      <c r="I1062" s="908">
        <v>669</v>
      </c>
      <c r="J1062" s="908">
        <v>181</v>
      </c>
      <c r="K1062" s="908">
        <v>1489</v>
      </c>
      <c r="L1062" s="908">
        <v>1025</v>
      </c>
      <c r="M1062" s="908">
        <v>464</v>
      </c>
      <c r="N1062" s="908">
        <v>1</v>
      </c>
      <c r="O1062" s="1260">
        <v>5</v>
      </c>
      <c r="P1062" s="1260">
        <v>21</v>
      </c>
      <c r="Q1062" s="1261">
        <v>209.0250538000538</v>
      </c>
    </row>
    <row r="1063" spans="1:17" ht="12.75" x14ac:dyDescent="0.2">
      <c r="A1063" s="876" t="s">
        <v>2002</v>
      </c>
      <c r="B1063" s="906" t="s">
        <v>608</v>
      </c>
      <c r="C1063" s="906">
        <v>424.06512776878969</v>
      </c>
      <c r="D1063" s="906">
        <v>424.06512776878969</v>
      </c>
      <c r="E1063" s="906">
        <v>2153.6330237082902</v>
      </c>
      <c r="F1063" s="907">
        <v>0.30000000000000004</v>
      </c>
      <c r="G1063" s="908">
        <v>646.08990711248714</v>
      </c>
      <c r="H1063" s="908" t="s">
        <v>608</v>
      </c>
      <c r="I1063" s="908">
        <v>2721</v>
      </c>
      <c r="J1063" s="908">
        <v>366</v>
      </c>
      <c r="K1063" s="908">
        <v>2651</v>
      </c>
      <c r="L1063" s="908">
        <v>1530</v>
      </c>
      <c r="M1063" s="908">
        <v>1121</v>
      </c>
      <c r="N1063" s="908">
        <v>1</v>
      </c>
      <c r="O1063" s="1260">
        <v>5</v>
      </c>
      <c r="P1063" s="1260">
        <v>14</v>
      </c>
      <c r="Q1063" s="1261">
        <v>209.0250538000538</v>
      </c>
    </row>
    <row r="1064" spans="1:17" ht="12.75" x14ac:dyDescent="0.2">
      <c r="A1064" s="876" t="s">
        <v>2003</v>
      </c>
      <c r="B1064" s="906" t="s">
        <v>608</v>
      </c>
      <c r="C1064" s="906">
        <v>361.00021149917228</v>
      </c>
      <c r="D1064" s="906">
        <v>361.00021149917228</v>
      </c>
      <c r="E1064" s="906">
        <v>1516.7982084989992</v>
      </c>
      <c r="F1064" s="907">
        <v>0.4</v>
      </c>
      <c r="G1064" s="908">
        <v>606.7192833995997</v>
      </c>
      <c r="H1064" s="908" t="s">
        <v>608</v>
      </c>
      <c r="I1064" s="908">
        <v>10593</v>
      </c>
      <c r="J1064" s="908">
        <v>790</v>
      </c>
      <c r="K1064" s="908">
        <v>4121</v>
      </c>
      <c r="L1064" s="908">
        <v>1740</v>
      </c>
      <c r="M1064" s="908">
        <v>2381</v>
      </c>
      <c r="N1064" s="908">
        <v>1</v>
      </c>
      <c r="O1064" s="1260">
        <v>5</v>
      </c>
      <c r="P1064" s="1260">
        <v>10</v>
      </c>
      <c r="Q1064" s="1261">
        <v>209.0250538000538</v>
      </c>
    </row>
    <row r="1065" spans="1:17" ht="12.75" x14ac:dyDescent="0.2">
      <c r="A1065" s="876" t="s">
        <v>2004</v>
      </c>
      <c r="B1065" s="906" t="s">
        <v>608</v>
      </c>
      <c r="C1065" s="906">
        <v>313.91895314718801</v>
      </c>
      <c r="D1065" s="906">
        <v>313.91895314718801</v>
      </c>
      <c r="E1065" s="906">
        <v>566.91242157287286</v>
      </c>
      <c r="F1065" s="907">
        <v>1</v>
      </c>
      <c r="G1065" s="908">
        <v>566.91242157287286</v>
      </c>
      <c r="H1065" s="908" t="s">
        <v>608</v>
      </c>
      <c r="I1065" s="908">
        <v>74831</v>
      </c>
      <c r="J1065" s="908">
        <v>2026</v>
      </c>
      <c r="K1065" s="908">
        <v>8575</v>
      </c>
      <c r="L1065" s="908">
        <v>2109</v>
      </c>
      <c r="M1065" s="908">
        <v>6466</v>
      </c>
      <c r="N1065" s="908">
        <v>1</v>
      </c>
      <c r="O1065" s="1260">
        <v>5</v>
      </c>
      <c r="P1065" s="1260">
        <v>5</v>
      </c>
      <c r="Q1065" s="1261">
        <v>209.0250538000538</v>
      </c>
    </row>
    <row r="1066" spans="1:17" ht="12.75" x14ac:dyDescent="0.2">
      <c r="A1066" s="876" t="s">
        <v>2005</v>
      </c>
      <c r="B1066" s="906" t="s">
        <v>608</v>
      </c>
      <c r="C1066" s="906">
        <v>4144.262335252386</v>
      </c>
      <c r="D1066" s="906">
        <v>4144.262335252386</v>
      </c>
      <c r="E1066" s="906">
        <v>5204.3778188267315</v>
      </c>
      <c r="F1066" s="907">
        <v>0.30000000000000004</v>
      </c>
      <c r="G1066" s="908">
        <v>1561.3133456480198</v>
      </c>
      <c r="H1066" s="908" t="s">
        <v>608</v>
      </c>
      <c r="I1066" s="908">
        <v>8</v>
      </c>
      <c r="J1066" s="908">
        <v>63</v>
      </c>
      <c r="K1066" s="908">
        <v>798</v>
      </c>
      <c r="L1066" s="908">
        <v>764</v>
      </c>
      <c r="M1066" s="908">
        <v>34</v>
      </c>
      <c r="N1066" s="908">
        <v>1</v>
      </c>
      <c r="O1066" s="1260">
        <v>44</v>
      </c>
      <c r="P1066" s="1260">
        <v>62</v>
      </c>
      <c r="Q1066" s="1261">
        <v>209.0250538000538</v>
      </c>
    </row>
    <row r="1067" spans="1:17" ht="12.75" x14ac:dyDescent="0.2">
      <c r="A1067" s="876" t="s">
        <v>2006</v>
      </c>
      <c r="B1067" s="906" t="s">
        <v>608</v>
      </c>
      <c r="C1067" s="906">
        <v>1039.0881451256491</v>
      </c>
      <c r="D1067" s="906">
        <v>1039.0881451256491</v>
      </c>
      <c r="E1067" s="906">
        <v>3435.1589236821551</v>
      </c>
      <c r="F1067" s="907">
        <v>0.30000000000000004</v>
      </c>
      <c r="G1067" s="908">
        <v>1030.5476771046467</v>
      </c>
      <c r="H1067" s="908" t="s">
        <v>608</v>
      </c>
      <c r="I1067" s="908">
        <v>215</v>
      </c>
      <c r="J1067" s="908">
        <v>127</v>
      </c>
      <c r="K1067" s="908">
        <v>1880</v>
      </c>
      <c r="L1067" s="908">
        <v>1632</v>
      </c>
      <c r="M1067" s="908">
        <v>248</v>
      </c>
      <c r="N1067" s="908">
        <v>1</v>
      </c>
      <c r="O1067" s="1260">
        <v>15</v>
      </c>
      <c r="P1067" s="1260">
        <v>39</v>
      </c>
      <c r="Q1067" s="1261">
        <v>209.0250538000538</v>
      </c>
    </row>
    <row r="1068" spans="1:17" ht="12.75" x14ac:dyDescent="0.2">
      <c r="A1068" s="876" t="s">
        <v>2007</v>
      </c>
      <c r="B1068" s="906" t="s">
        <v>608</v>
      </c>
      <c r="C1068" s="906">
        <v>365.82958219462154</v>
      </c>
      <c r="D1068" s="906">
        <v>365.82958219462154</v>
      </c>
      <c r="E1068" s="906">
        <v>2555.652748445375</v>
      </c>
      <c r="F1068" s="907">
        <v>0.30000000000000004</v>
      </c>
      <c r="G1068" s="908">
        <v>766.69582453361261</v>
      </c>
      <c r="H1068" s="908" t="s">
        <v>608</v>
      </c>
      <c r="I1068" s="908">
        <v>1440</v>
      </c>
      <c r="J1068" s="908">
        <v>253</v>
      </c>
      <c r="K1068" s="908">
        <v>2542</v>
      </c>
      <c r="L1068" s="908">
        <v>1775</v>
      </c>
      <c r="M1068" s="908">
        <v>767</v>
      </c>
      <c r="N1068" s="908">
        <v>1</v>
      </c>
      <c r="O1068" s="1260">
        <v>5</v>
      </c>
      <c r="P1068" s="1260">
        <v>26</v>
      </c>
      <c r="Q1068" s="1261">
        <v>209.0250538000538</v>
      </c>
    </row>
    <row r="1069" spans="1:17" ht="12.75" x14ac:dyDescent="0.2">
      <c r="A1069" s="876" t="s">
        <v>2008</v>
      </c>
      <c r="B1069" s="906" t="s">
        <v>608</v>
      </c>
      <c r="C1069" s="906">
        <v>328.98564013956951</v>
      </c>
      <c r="D1069" s="906">
        <v>328.98564013956951</v>
      </c>
      <c r="E1069" s="906">
        <v>1681.3861919368817</v>
      </c>
      <c r="F1069" s="907">
        <v>0.4</v>
      </c>
      <c r="G1069" s="908">
        <v>672.55447677475274</v>
      </c>
      <c r="H1069" s="908" t="s">
        <v>608</v>
      </c>
      <c r="I1069" s="908">
        <v>6794</v>
      </c>
      <c r="J1069" s="908">
        <v>479</v>
      </c>
      <c r="K1069" s="908">
        <v>3536</v>
      </c>
      <c r="L1069" s="908">
        <v>1711</v>
      </c>
      <c r="M1069" s="908">
        <v>1825</v>
      </c>
      <c r="N1069" s="908">
        <v>1</v>
      </c>
      <c r="O1069" s="1260">
        <v>5</v>
      </c>
      <c r="P1069" s="1260">
        <v>13</v>
      </c>
      <c r="Q1069" s="1261">
        <v>209.0250538000538</v>
      </c>
    </row>
    <row r="1070" spans="1:17" ht="12.75" x14ac:dyDescent="0.2">
      <c r="A1070" s="876" t="s">
        <v>2009</v>
      </c>
      <c r="B1070" s="906" t="s">
        <v>608</v>
      </c>
      <c r="C1070" s="906">
        <v>300.90047964984859</v>
      </c>
      <c r="D1070" s="906">
        <v>300.90047964984859</v>
      </c>
      <c r="E1070" s="906">
        <v>790.19676513754473</v>
      </c>
      <c r="F1070" s="907">
        <v>0.65</v>
      </c>
      <c r="G1070" s="908">
        <v>513.62789733940406</v>
      </c>
      <c r="H1070" s="908" t="s">
        <v>608</v>
      </c>
      <c r="I1070" s="908">
        <v>14496</v>
      </c>
      <c r="J1070" s="908">
        <v>458</v>
      </c>
      <c r="K1070" s="908">
        <v>2190</v>
      </c>
      <c r="L1070" s="908">
        <v>509</v>
      </c>
      <c r="M1070" s="908">
        <v>1681</v>
      </c>
      <c r="N1070" s="908">
        <v>1</v>
      </c>
      <c r="O1070" s="1260">
        <v>5</v>
      </c>
      <c r="P1070" s="1260">
        <v>5</v>
      </c>
      <c r="Q1070" s="1261">
        <v>209.0250538000538</v>
      </c>
    </row>
    <row r="1071" spans="1:17" ht="12.75" x14ac:dyDescent="0.2">
      <c r="A1071" s="876" t="s">
        <v>2010</v>
      </c>
      <c r="B1071" s="906" t="s">
        <v>608</v>
      </c>
      <c r="C1071" s="906">
        <v>4654.1262130740797</v>
      </c>
      <c r="D1071" s="906">
        <v>4654.1262130740797</v>
      </c>
      <c r="E1071" s="906">
        <v>7143.3555408107241</v>
      </c>
      <c r="F1071" s="907">
        <v>0.30000000000000004</v>
      </c>
      <c r="G1071" s="908">
        <v>2143.0066622432173</v>
      </c>
      <c r="H1071" s="908" t="s">
        <v>608</v>
      </c>
      <c r="I1071" s="908">
        <v>6</v>
      </c>
      <c r="J1071" s="908">
        <v>12</v>
      </c>
      <c r="K1071" s="908">
        <v>708</v>
      </c>
      <c r="L1071" s="908">
        <v>689</v>
      </c>
      <c r="M1071" s="908">
        <v>19</v>
      </c>
      <c r="N1071" s="908">
        <v>1</v>
      </c>
      <c r="O1071" s="1260">
        <v>38</v>
      </c>
      <c r="P1071" s="1260">
        <v>83</v>
      </c>
      <c r="Q1071" s="1261">
        <v>209.0250538000538</v>
      </c>
    </row>
    <row r="1072" spans="1:17" s="909" customFormat="1" ht="12.75" x14ac:dyDescent="0.2">
      <c r="A1072" s="876" t="s">
        <v>2011</v>
      </c>
      <c r="B1072" s="906" t="s">
        <v>608</v>
      </c>
      <c r="C1072" s="906">
        <v>634.35774638102487</v>
      </c>
      <c r="D1072" s="906">
        <v>634.35774638102487</v>
      </c>
      <c r="E1072" s="906">
        <v>5302.5197094362265</v>
      </c>
      <c r="F1072" s="907">
        <v>0.30000000000000004</v>
      </c>
      <c r="G1072" s="908">
        <v>1590.7559128308683</v>
      </c>
      <c r="H1072" s="908" t="s">
        <v>608</v>
      </c>
      <c r="I1072" s="908">
        <v>155</v>
      </c>
      <c r="J1072" s="908">
        <v>43</v>
      </c>
      <c r="K1072" s="908">
        <v>797</v>
      </c>
      <c r="L1072" s="908">
        <v>754</v>
      </c>
      <c r="M1072" s="908">
        <v>43</v>
      </c>
      <c r="N1072" s="908">
        <v>1</v>
      </c>
      <c r="O1072" s="1260">
        <v>5</v>
      </c>
      <c r="P1072" s="1260">
        <v>50</v>
      </c>
      <c r="Q1072" s="1261">
        <v>209.0250538000538</v>
      </c>
    </row>
    <row r="1073" spans="1:17" ht="12.75" x14ac:dyDescent="0.2">
      <c r="A1073" s="876" t="s">
        <v>2012</v>
      </c>
      <c r="B1073" s="906" t="s">
        <v>608</v>
      </c>
      <c r="C1073" s="906">
        <v>716.67631313655124</v>
      </c>
      <c r="D1073" s="906">
        <v>716.67631313655124</v>
      </c>
      <c r="E1073" s="906">
        <v>4056.1018646636912</v>
      </c>
      <c r="F1073" s="907">
        <v>0.30000000000000004</v>
      </c>
      <c r="G1073" s="908">
        <v>1216.8305593991076</v>
      </c>
      <c r="H1073" s="908" t="s">
        <v>608</v>
      </c>
      <c r="I1073" s="908">
        <v>139</v>
      </c>
      <c r="J1073" s="908">
        <v>62</v>
      </c>
      <c r="K1073" s="908">
        <v>998</v>
      </c>
      <c r="L1073" s="908">
        <v>882</v>
      </c>
      <c r="M1073" s="908">
        <v>116</v>
      </c>
      <c r="N1073" s="908">
        <v>1</v>
      </c>
      <c r="O1073" s="1260">
        <v>5</v>
      </c>
      <c r="P1073" s="1260">
        <v>37</v>
      </c>
      <c r="Q1073" s="1261">
        <v>209.0250538000538</v>
      </c>
    </row>
    <row r="1074" spans="1:17" ht="12.75" x14ac:dyDescent="0.2">
      <c r="A1074" s="876" t="s">
        <v>2013</v>
      </c>
      <c r="B1074" s="906" t="s">
        <v>608</v>
      </c>
      <c r="C1074" s="906">
        <v>716.67631313655124</v>
      </c>
      <c r="D1074" s="906">
        <v>716.67631313655124</v>
      </c>
      <c r="E1074" s="906">
        <v>2970.5060043587509</v>
      </c>
      <c r="F1074" s="907">
        <v>0.30000000000000004</v>
      </c>
      <c r="G1074" s="908">
        <v>891.15180130762542</v>
      </c>
      <c r="H1074" s="908" t="s">
        <v>608</v>
      </c>
      <c r="I1074" s="908">
        <v>289</v>
      </c>
      <c r="J1074" s="908">
        <v>54</v>
      </c>
      <c r="K1074" s="908">
        <v>840</v>
      </c>
      <c r="L1074" s="908">
        <v>645</v>
      </c>
      <c r="M1074" s="908">
        <v>195</v>
      </c>
      <c r="N1074" s="908">
        <v>1</v>
      </c>
      <c r="O1074" s="1260">
        <v>5</v>
      </c>
      <c r="P1074" s="1260">
        <v>25</v>
      </c>
      <c r="Q1074" s="1261">
        <v>209.0250538000538</v>
      </c>
    </row>
    <row r="1075" spans="1:17" ht="12.75" x14ac:dyDescent="0.2">
      <c r="A1075" s="876" t="s">
        <v>2014</v>
      </c>
      <c r="B1075" s="906" t="s">
        <v>608</v>
      </c>
      <c r="C1075" s="906">
        <v>341.39008855045125</v>
      </c>
      <c r="D1075" s="906">
        <v>341.39008855045125</v>
      </c>
      <c r="E1075" s="906">
        <v>2347.5116440305628</v>
      </c>
      <c r="F1075" s="907">
        <v>0.30000000000000004</v>
      </c>
      <c r="G1075" s="908">
        <v>704.25349320916894</v>
      </c>
      <c r="H1075" s="908" t="s">
        <v>608</v>
      </c>
      <c r="I1075" s="908">
        <v>358</v>
      </c>
      <c r="J1075" s="908">
        <v>36</v>
      </c>
      <c r="K1075" s="908">
        <v>430</v>
      </c>
      <c r="L1075" s="908">
        <v>267</v>
      </c>
      <c r="M1075" s="908">
        <v>163</v>
      </c>
      <c r="N1075" s="908">
        <v>1</v>
      </c>
      <c r="O1075" s="1260">
        <v>5</v>
      </c>
      <c r="P1075" s="1260">
        <v>18</v>
      </c>
      <c r="Q1075" s="1261">
        <v>209.0250538000538</v>
      </c>
    </row>
    <row r="1076" spans="1:17" ht="12.75" x14ac:dyDescent="0.2">
      <c r="A1076" s="876" t="s">
        <v>2015</v>
      </c>
      <c r="B1076" s="906" t="s">
        <v>608</v>
      </c>
      <c r="C1076" s="906">
        <v>1855.9956482588975</v>
      </c>
      <c r="D1076" s="906">
        <v>1855.9956482588975</v>
      </c>
      <c r="E1076" s="906">
        <v>3895.7814355415267</v>
      </c>
      <c r="F1076" s="907">
        <v>0.30000000000000004</v>
      </c>
      <c r="G1076" s="908">
        <v>1168.7344306624582</v>
      </c>
      <c r="H1076" s="908" t="s">
        <v>608</v>
      </c>
      <c r="I1076" s="908">
        <v>3</v>
      </c>
      <c r="J1076" s="908">
        <v>15</v>
      </c>
      <c r="K1076" s="908">
        <v>906</v>
      </c>
      <c r="L1076" s="908">
        <v>797</v>
      </c>
      <c r="M1076" s="908">
        <v>109</v>
      </c>
      <c r="N1076" s="908">
        <v>1</v>
      </c>
      <c r="O1076" s="1260">
        <v>39</v>
      </c>
      <c r="P1076" s="1260">
        <v>48</v>
      </c>
      <c r="Q1076" s="1261">
        <v>209.0250538000538</v>
      </c>
    </row>
    <row r="1077" spans="1:17" s="909" customFormat="1" ht="12.75" x14ac:dyDescent="0.2">
      <c r="A1077" s="876" t="s">
        <v>2016</v>
      </c>
      <c r="B1077" s="906" t="s">
        <v>608</v>
      </c>
      <c r="C1077" s="906">
        <v>1647.0344623711242</v>
      </c>
      <c r="D1077" s="906">
        <v>1647.0344623711242</v>
      </c>
      <c r="E1077" s="906">
        <v>2606.5335911385628</v>
      </c>
      <c r="F1077" s="907">
        <v>0.30000000000000004</v>
      </c>
      <c r="G1077" s="908">
        <v>781.96007734156899</v>
      </c>
      <c r="H1077" s="908" t="s">
        <v>608</v>
      </c>
      <c r="I1077" s="908">
        <v>21</v>
      </c>
      <c r="J1077" s="908">
        <v>38</v>
      </c>
      <c r="K1077" s="908">
        <v>2681</v>
      </c>
      <c r="L1077" s="908">
        <v>1811</v>
      </c>
      <c r="M1077" s="908">
        <v>870</v>
      </c>
      <c r="N1077" s="908">
        <v>1</v>
      </c>
      <c r="O1077" s="1260">
        <v>40</v>
      </c>
      <c r="P1077" s="1260">
        <v>29</v>
      </c>
      <c r="Q1077" s="1261">
        <v>209.0250538000538</v>
      </c>
    </row>
    <row r="1078" spans="1:17" s="909" customFormat="1" ht="12.75" x14ac:dyDescent="0.2">
      <c r="A1078" s="876" t="s">
        <v>2017</v>
      </c>
      <c r="B1078" s="906" t="s">
        <v>608</v>
      </c>
      <c r="C1078" s="906">
        <v>746.55154157388256</v>
      </c>
      <c r="D1078" s="906">
        <v>746.55154157388256</v>
      </c>
      <c r="E1078" s="906">
        <v>1399.5669684137301</v>
      </c>
      <c r="F1078" s="907">
        <v>0.4</v>
      </c>
      <c r="G1078" s="908">
        <v>559.82678736549212</v>
      </c>
      <c r="H1078" s="908" t="s">
        <v>608</v>
      </c>
      <c r="I1078" s="908">
        <v>173</v>
      </c>
      <c r="J1078" s="908">
        <v>123</v>
      </c>
      <c r="K1078" s="908">
        <v>8043</v>
      </c>
      <c r="L1078" s="908">
        <v>3372</v>
      </c>
      <c r="M1078" s="908">
        <v>4671</v>
      </c>
      <c r="N1078" s="908">
        <v>1</v>
      </c>
      <c r="O1078" s="1260">
        <v>8</v>
      </c>
      <c r="P1078" s="1260">
        <v>10</v>
      </c>
      <c r="Q1078" s="1261">
        <v>209.0250538000538</v>
      </c>
    </row>
    <row r="1079" spans="1:17" ht="12.75" x14ac:dyDescent="0.2">
      <c r="A1079" s="876" t="s">
        <v>2018</v>
      </c>
      <c r="B1079" s="906" t="s">
        <v>608</v>
      </c>
      <c r="C1079" s="906">
        <v>433.99624370213701</v>
      </c>
      <c r="D1079" s="906">
        <v>433.99624370213701</v>
      </c>
      <c r="E1079" s="906">
        <v>473.56800995454205</v>
      </c>
      <c r="F1079" s="907">
        <v>1</v>
      </c>
      <c r="G1079" s="908">
        <v>473.56800995454205</v>
      </c>
      <c r="H1079" s="908" t="s">
        <v>608</v>
      </c>
      <c r="I1079" s="908">
        <v>1231</v>
      </c>
      <c r="J1079" s="908">
        <v>221</v>
      </c>
      <c r="K1079" s="908">
        <v>11656</v>
      </c>
      <c r="L1079" s="908">
        <v>2205</v>
      </c>
      <c r="M1079" s="908">
        <v>9451</v>
      </c>
      <c r="N1079" s="908">
        <v>1</v>
      </c>
      <c r="O1079" s="1260">
        <v>5</v>
      </c>
      <c r="P1079" s="1260">
        <v>5</v>
      </c>
      <c r="Q1079" s="1261">
        <v>209.0250538000538</v>
      </c>
    </row>
    <row r="1080" spans="1:17" ht="12.75" x14ac:dyDescent="0.2">
      <c r="A1080" s="876" t="s">
        <v>2019</v>
      </c>
      <c r="B1080" s="906" t="s">
        <v>608</v>
      </c>
      <c r="C1080" s="906">
        <v>4994.1268921874453</v>
      </c>
      <c r="D1080" s="906">
        <v>4994.1268921874453</v>
      </c>
      <c r="E1080" s="906">
        <v>6368.0442198530463</v>
      </c>
      <c r="F1080" s="907">
        <v>0.30000000000000004</v>
      </c>
      <c r="G1080" s="908">
        <v>1910.4132659559141</v>
      </c>
      <c r="H1080" s="908" t="s">
        <v>608</v>
      </c>
      <c r="I1080" s="908">
        <v>2</v>
      </c>
      <c r="J1080" s="908">
        <v>11</v>
      </c>
      <c r="K1080" s="908">
        <v>687</v>
      </c>
      <c r="L1080" s="908">
        <v>674</v>
      </c>
      <c r="M1080" s="908">
        <v>13</v>
      </c>
      <c r="N1080" s="908">
        <v>1</v>
      </c>
      <c r="O1080" s="1260">
        <v>65</v>
      </c>
      <c r="P1080" s="1260">
        <v>69</v>
      </c>
      <c r="Q1080" s="1261">
        <v>209.0250538000538</v>
      </c>
    </row>
    <row r="1081" spans="1:17" ht="12.75" x14ac:dyDescent="0.2">
      <c r="A1081" s="876" t="s">
        <v>2020</v>
      </c>
      <c r="B1081" s="906" t="s">
        <v>608</v>
      </c>
      <c r="C1081" s="906">
        <v>2776.1375248862832</v>
      </c>
      <c r="D1081" s="906">
        <v>2776.1375248862832</v>
      </c>
      <c r="E1081" s="906">
        <v>4618.3499128552821</v>
      </c>
      <c r="F1081" s="907">
        <v>0.30000000000000004</v>
      </c>
      <c r="G1081" s="908">
        <v>1385.5049738565849</v>
      </c>
      <c r="H1081" s="908" t="s">
        <v>608</v>
      </c>
      <c r="I1081" s="908">
        <v>28</v>
      </c>
      <c r="J1081" s="908">
        <v>21</v>
      </c>
      <c r="K1081" s="908">
        <v>683</v>
      </c>
      <c r="L1081" s="908">
        <v>655</v>
      </c>
      <c r="M1081" s="908">
        <v>28</v>
      </c>
      <c r="N1081" s="908">
        <v>1</v>
      </c>
      <c r="O1081" s="1260">
        <v>40</v>
      </c>
      <c r="P1081" s="1260">
        <v>47</v>
      </c>
      <c r="Q1081" s="1261">
        <v>209.0250538000538</v>
      </c>
    </row>
    <row r="1082" spans="1:17" ht="12.75" x14ac:dyDescent="0.2">
      <c r="A1082" s="876" t="s">
        <v>2021</v>
      </c>
      <c r="B1082" s="906" t="s">
        <v>608</v>
      </c>
      <c r="C1082" s="906">
        <v>1362.7268655767189</v>
      </c>
      <c r="D1082" s="906">
        <v>1362.7268655767189</v>
      </c>
      <c r="E1082" s="906">
        <v>3642.9870818140312</v>
      </c>
      <c r="F1082" s="907">
        <v>0.30000000000000004</v>
      </c>
      <c r="G1082" s="908">
        <v>1092.8961245442094</v>
      </c>
      <c r="H1082" s="908" t="s">
        <v>608</v>
      </c>
      <c r="I1082" s="908">
        <v>79</v>
      </c>
      <c r="J1082" s="908">
        <v>20</v>
      </c>
      <c r="K1082" s="908">
        <v>638</v>
      </c>
      <c r="L1082" s="908">
        <v>574</v>
      </c>
      <c r="M1082" s="908">
        <v>64</v>
      </c>
      <c r="N1082" s="908">
        <v>1</v>
      </c>
      <c r="O1082" s="1260">
        <v>5</v>
      </c>
      <c r="P1082" s="1260">
        <v>40</v>
      </c>
      <c r="Q1082" s="1261">
        <v>209.0250538000538</v>
      </c>
    </row>
    <row r="1083" spans="1:17" ht="12.75" x14ac:dyDescent="0.2">
      <c r="A1083" s="876" t="s">
        <v>2022</v>
      </c>
      <c r="B1083" s="906" t="s">
        <v>608</v>
      </c>
      <c r="C1083" s="906">
        <v>379.61306135117542</v>
      </c>
      <c r="D1083" s="906">
        <v>379.61306135117542</v>
      </c>
      <c r="E1083" s="906">
        <v>3169.4382676782107</v>
      </c>
      <c r="F1083" s="907">
        <v>0.30000000000000004</v>
      </c>
      <c r="G1083" s="908">
        <v>950.83148030346331</v>
      </c>
      <c r="H1083" s="908" t="s">
        <v>608</v>
      </c>
      <c r="I1083" s="908">
        <v>559</v>
      </c>
      <c r="J1083" s="908">
        <v>43</v>
      </c>
      <c r="K1083" s="908">
        <v>1118</v>
      </c>
      <c r="L1083" s="908">
        <v>886</v>
      </c>
      <c r="M1083" s="908">
        <v>232</v>
      </c>
      <c r="N1083" s="908">
        <v>1</v>
      </c>
      <c r="O1083" s="1260">
        <v>5</v>
      </c>
      <c r="P1083" s="1260">
        <v>32</v>
      </c>
      <c r="Q1083" s="1261">
        <v>209.0250538000538</v>
      </c>
    </row>
    <row r="1084" spans="1:17" ht="12.75" x14ac:dyDescent="0.2">
      <c r="A1084" s="876" t="s">
        <v>2023</v>
      </c>
      <c r="B1084" s="906" t="s">
        <v>608</v>
      </c>
      <c r="C1084" s="906">
        <v>306.99236528350946</v>
      </c>
      <c r="D1084" s="906">
        <v>306.99236528350946</v>
      </c>
      <c r="E1084" s="906">
        <v>2443.015003763368</v>
      </c>
      <c r="F1084" s="907">
        <v>0.30000000000000004</v>
      </c>
      <c r="G1084" s="908">
        <v>732.90450112901055</v>
      </c>
      <c r="H1084" s="908" t="s">
        <v>608</v>
      </c>
      <c r="I1084" s="908">
        <v>1417</v>
      </c>
      <c r="J1084" s="908">
        <v>39</v>
      </c>
      <c r="K1084" s="908">
        <v>622</v>
      </c>
      <c r="L1084" s="908">
        <v>400</v>
      </c>
      <c r="M1084" s="908">
        <v>222</v>
      </c>
      <c r="N1084" s="908">
        <v>1</v>
      </c>
      <c r="O1084" s="1260">
        <v>5</v>
      </c>
      <c r="P1084" s="1260">
        <v>19</v>
      </c>
      <c r="Q1084" s="1261">
        <v>209.0250538000538</v>
      </c>
    </row>
    <row r="1085" spans="1:17" ht="12.75" x14ac:dyDescent="0.2">
      <c r="A1085" s="876" t="s">
        <v>2024</v>
      </c>
      <c r="B1085" s="906" t="s">
        <v>608</v>
      </c>
      <c r="C1085" s="906">
        <v>7137.136144355225</v>
      </c>
      <c r="D1085" s="906">
        <v>7137.136144355225</v>
      </c>
      <c r="E1085" s="906">
        <v>6283.682727798011</v>
      </c>
      <c r="F1085" s="907">
        <v>0.30000000000000004</v>
      </c>
      <c r="G1085" s="908">
        <v>1885.1048183394037</v>
      </c>
      <c r="H1085" s="908" t="s">
        <v>608</v>
      </c>
      <c r="I1085" s="908">
        <v>4</v>
      </c>
      <c r="J1085" s="908">
        <v>26</v>
      </c>
      <c r="K1085" s="908">
        <v>718</v>
      </c>
      <c r="L1085" s="908">
        <v>701</v>
      </c>
      <c r="M1085" s="908">
        <v>17</v>
      </c>
      <c r="N1085" s="908">
        <v>1</v>
      </c>
      <c r="O1085" s="1260">
        <v>99</v>
      </c>
      <c r="P1085" s="1260">
        <v>53</v>
      </c>
      <c r="Q1085" s="1261">
        <v>209.0250538000538</v>
      </c>
    </row>
    <row r="1086" spans="1:17" ht="12.75" x14ac:dyDescent="0.2">
      <c r="A1086" s="876" t="s">
        <v>2025</v>
      </c>
      <c r="B1086" s="906" t="s">
        <v>608</v>
      </c>
      <c r="C1086" s="906">
        <v>1838.9800611279031</v>
      </c>
      <c r="D1086" s="906">
        <v>1838.9800611279031</v>
      </c>
      <c r="E1086" s="906">
        <v>4517.6041585034063</v>
      </c>
      <c r="F1086" s="907">
        <v>0.30000000000000004</v>
      </c>
      <c r="G1086" s="908">
        <v>1355.281247551022</v>
      </c>
      <c r="H1086" s="908" t="s">
        <v>608</v>
      </c>
      <c r="I1086" s="908">
        <v>141</v>
      </c>
      <c r="J1086" s="908">
        <v>104</v>
      </c>
      <c r="K1086" s="908">
        <v>1469</v>
      </c>
      <c r="L1086" s="908">
        <v>1372</v>
      </c>
      <c r="M1086" s="908">
        <v>97</v>
      </c>
      <c r="N1086" s="908">
        <v>1</v>
      </c>
      <c r="O1086" s="1260">
        <v>18</v>
      </c>
      <c r="P1086" s="1260">
        <v>38</v>
      </c>
      <c r="Q1086" s="1261">
        <v>209.0250538000538</v>
      </c>
    </row>
    <row r="1087" spans="1:17" ht="12.75" x14ac:dyDescent="0.2">
      <c r="A1087" s="876" t="s">
        <v>2026</v>
      </c>
      <c r="B1087" s="906" t="s">
        <v>608</v>
      </c>
      <c r="C1087" s="906">
        <v>587.29612480939056</v>
      </c>
      <c r="D1087" s="906">
        <v>587.29612480939056</v>
      </c>
      <c r="E1087" s="906">
        <v>3296.1307509437788</v>
      </c>
      <c r="F1087" s="907">
        <v>0.30000000000000004</v>
      </c>
      <c r="G1087" s="908">
        <v>988.83922528313383</v>
      </c>
      <c r="H1087" s="908" t="s">
        <v>608</v>
      </c>
      <c r="I1087" s="908">
        <v>988</v>
      </c>
      <c r="J1087" s="908">
        <v>332</v>
      </c>
      <c r="K1087" s="908">
        <v>2053</v>
      </c>
      <c r="L1087" s="908">
        <v>1781</v>
      </c>
      <c r="M1087" s="908">
        <v>272</v>
      </c>
      <c r="N1087" s="908">
        <v>1</v>
      </c>
      <c r="O1087" s="1260">
        <v>5</v>
      </c>
      <c r="P1087" s="1260">
        <v>26</v>
      </c>
      <c r="Q1087" s="1261">
        <v>209.0250538000538</v>
      </c>
    </row>
    <row r="1088" spans="1:17" ht="12.75" x14ac:dyDescent="0.2">
      <c r="A1088" s="876" t="s">
        <v>2027</v>
      </c>
      <c r="B1088" s="906" t="s">
        <v>608</v>
      </c>
      <c r="C1088" s="906">
        <v>357.78461339044782</v>
      </c>
      <c r="D1088" s="906">
        <v>357.78461339044782</v>
      </c>
      <c r="E1088" s="906">
        <v>2565.6492282081063</v>
      </c>
      <c r="F1088" s="907">
        <v>0.30000000000000004</v>
      </c>
      <c r="G1088" s="908">
        <v>769.69476846243197</v>
      </c>
      <c r="H1088" s="908" t="s">
        <v>608</v>
      </c>
      <c r="I1088" s="908">
        <v>6853</v>
      </c>
      <c r="J1088" s="908">
        <v>835</v>
      </c>
      <c r="K1088" s="908">
        <v>1829</v>
      </c>
      <c r="L1088" s="908">
        <v>1274</v>
      </c>
      <c r="M1088" s="908">
        <v>555</v>
      </c>
      <c r="N1088" s="908">
        <v>1</v>
      </c>
      <c r="O1088" s="1260">
        <v>5</v>
      </c>
      <c r="P1088" s="1260">
        <v>19</v>
      </c>
      <c r="Q1088" s="1261">
        <v>209.0250538000538</v>
      </c>
    </row>
    <row r="1089" spans="1:17" ht="12.75" x14ac:dyDescent="0.2">
      <c r="A1089" s="876" t="s">
        <v>2028</v>
      </c>
      <c r="B1089" s="906" t="s">
        <v>608</v>
      </c>
      <c r="C1089" s="906">
        <v>334.88316859241627</v>
      </c>
      <c r="D1089" s="906">
        <v>334.88316859241627</v>
      </c>
      <c r="E1089" s="906">
        <v>1731.184525512678</v>
      </c>
      <c r="F1089" s="907">
        <v>0.4</v>
      </c>
      <c r="G1089" s="908">
        <v>692.47381020507123</v>
      </c>
      <c r="H1089" s="908" t="s">
        <v>608</v>
      </c>
      <c r="I1089" s="908">
        <v>9292</v>
      </c>
      <c r="J1089" s="908">
        <v>701</v>
      </c>
      <c r="K1089" s="908">
        <v>380</v>
      </c>
      <c r="L1089" s="908">
        <v>197</v>
      </c>
      <c r="M1089" s="908">
        <v>183</v>
      </c>
      <c r="N1089" s="908">
        <v>1</v>
      </c>
      <c r="O1089" s="1260">
        <v>5</v>
      </c>
      <c r="P1089" s="1260">
        <v>10</v>
      </c>
      <c r="Q1089" s="1261">
        <v>209.0250538000538</v>
      </c>
    </row>
    <row r="1090" spans="1:17" s="909" customFormat="1" ht="12.75" x14ac:dyDescent="0.2">
      <c r="A1090" s="876" t="s">
        <v>2029</v>
      </c>
      <c r="B1090" s="906" t="s">
        <v>608</v>
      </c>
      <c r="C1090" s="906">
        <v>4142.423274765275</v>
      </c>
      <c r="D1090" s="906">
        <v>4142.423274765275</v>
      </c>
      <c r="E1090" s="906">
        <v>3212.0315894177293</v>
      </c>
      <c r="F1090" s="907">
        <v>0</v>
      </c>
      <c r="G1090" s="908">
        <v>0</v>
      </c>
      <c r="H1090" s="908" t="s">
        <v>608</v>
      </c>
      <c r="I1090" s="908">
        <v>1016</v>
      </c>
      <c r="J1090" s="908">
        <v>2686</v>
      </c>
      <c r="K1090" s="908">
        <v>886</v>
      </c>
      <c r="L1090" s="908">
        <v>886</v>
      </c>
      <c r="M1090" s="908">
        <v>169</v>
      </c>
      <c r="N1090" s="908">
        <v>0</v>
      </c>
      <c r="O1090" s="1260">
        <v>10</v>
      </c>
      <c r="P1090" s="1260">
        <v>9</v>
      </c>
      <c r="Q1090" s="1261">
        <v>209.0250538000538</v>
      </c>
    </row>
    <row r="1091" spans="1:17" ht="12.75" x14ac:dyDescent="0.2">
      <c r="A1091" s="876" t="s">
        <v>2030</v>
      </c>
      <c r="B1091" s="906" t="s">
        <v>608</v>
      </c>
      <c r="C1091" s="906">
        <v>6174.2083669146878</v>
      </c>
      <c r="D1091" s="906">
        <v>6174.2083669146878</v>
      </c>
      <c r="E1091" s="906">
        <v>5725.602294702795</v>
      </c>
      <c r="F1091" s="907">
        <v>0</v>
      </c>
      <c r="G1091" s="908">
        <v>0</v>
      </c>
      <c r="H1091" s="908" t="s">
        <v>608</v>
      </c>
      <c r="I1091" s="908">
        <v>537</v>
      </c>
      <c r="J1091" s="908">
        <v>7126</v>
      </c>
      <c r="K1091" s="908">
        <v>1509</v>
      </c>
      <c r="L1091" s="908">
        <v>1509</v>
      </c>
      <c r="M1091" s="908">
        <v>168</v>
      </c>
      <c r="N1091" s="908">
        <v>0</v>
      </c>
      <c r="O1091" s="1260">
        <v>15</v>
      </c>
      <c r="P1091" s="1260">
        <v>32</v>
      </c>
      <c r="Q1091" s="1261">
        <v>209.0250538000538</v>
      </c>
    </row>
    <row r="1092" spans="1:17" s="909" customFormat="1" ht="12.75" x14ac:dyDescent="0.2">
      <c r="A1092" s="876" t="s">
        <v>2031</v>
      </c>
      <c r="B1092" s="906" t="s">
        <v>608</v>
      </c>
      <c r="C1092" s="906">
        <v>7855.0797942628733</v>
      </c>
      <c r="D1092" s="906">
        <v>7855.0797942628733</v>
      </c>
      <c r="E1092" s="906">
        <v>9853.1311389332022</v>
      </c>
      <c r="F1092" s="907">
        <v>0</v>
      </c>
      <c r="G1092" s="908">
        <v>0</v>
      </c>
      <c r="H1092" s="908" t="s">
        <v>608</v>
      </c>
      <c r="I1092" s="908">
        <v>29</v>
      </c>
      <c r="J1092" s="908">
        <v>1987</v>
      </c>
      <c r="K1092" s="908">
        <v>687</v>
      </c>
      <c r="L1092" s="908">
        <v>687</v>
      </c>
      <c r="M1092" s="908">
        <v>10</v>
      </c>
      <c r="N1092" s="908">
        <v>0</v>
      </c>
      <c r="O1092" s="1260">
        <v>24</v>
      </c>
      <c r="P1092" s="1260">
        <v>64</v>
      </c>
      <c r="Q1092" s="1261">
        <v>209.0250538000538</v>
      </c>
    </row>
    <row r="1093" spans="1:17" s="909" customFormat="1" ht="12.75" x14ac:dyDescent="0.2">
      <c r="A1093" s="876" t="s">
        <v>2032</v>
      </c>
      <c r="B1093" s="906" t="s">
        <v>608</v>
      </c>
      <c r="C1093" s="906">
        <v>3858.0308591730645</v>
      </c>
      <c r="D1093" s="906">
        <v>3858.0308591730645</v>
      </c>
      <c r="E1093" s="906">
        <v>3733.6116873165829</v>
      </c>
      <c r="F1093" s="907">
        <v>0</v>
      </c>
      <c r="G1093" s="908">
        <v>0</v>
      </c>
      <c r="H1093" s="908" t="s">
        <v>608</v>
      </c>
      <c r="I1093" s="908">
        <v>784</v>
      </c>
      <c r="J1093" s="908">
        <v>2114</v>
      </c>
      <c r="K1093" s="908">
        <v>914</v>
      </c>
      <c r="L1093" s="908">
        <v>914</v>
      </c>
      <c r="M1093" s="908">
        <v>121</v>
      </c>
      <c r="N1093" s="908">
        <v>0</v>
      </c>
      <c r="O1093" s="1260">
        <v>10</v>
      </c>
      <c r="P1093" s="1260">
        <v>10</v>
      </c>
      <c r="Q1093" s="1261">
        <v>209.0250538000538</v>
      </c>
    </row>
    <row r="1094" spans="1:17" s="909" customFormat="1" ht="12.75" x14ac:dyDescent="0.2">
      <c r="A1094" s="876" t="s">
        <v>2033</v>
      </c>
      <c r="B1094" s="906" t="s">
        <v>608</v>
      </c>
      <c r="C1094" s="906">
        <v>5125.9066618557699</v>
      </c>
      <c r="D1094" s="906">
        <v>5125.9066618557699</v>
      </c>
      <c r="E1094" s="906">
        <v>5550.3811644547068</v>
      </c>
      <c r="F1094" s="907">
        <v>0</v>
      </c>
      <c r="G1094" s="908">
        <v>0</v>
      </c>
      <c r="H1094" s="908" t="s">
        <v>608</v>
      </c>
      <c r="I1094" s="908">
        <v>866</v>
      </c>
      <c r="J1094" s="908">
        <v>4915</v>
      </c>
      <c r="K1094" s="908">
        <v>1649</v>
      </c>
      <c r="L1094" s="908">
        <v>1649</v>
      </c>
      <c r="M1094" s="908">
        <v>166</v>
      </c>
      <c r="N1094" s="908">
        <v>0</v>
      </c>
      <c r="O1094" s="1260">
        <v>14</v>
      </c>
      <c r="P1094" s="1260">
        <v>26</v>
      </c>
      <c r="Q1094" s="1261">
        <v>209.0250538000538</v>
      </c>
    </row>
    <row r="1095" spans="1:17" s="909" customFormat="1" ht="12.75" x14ac:dyDescent="0.2">
      <c r="A1095" s="876" t="s">
        <v>2034</v>
      </c>
      <c r="B1095" s="906" t="s">
        <v>608</v>
      </c>
      <c r="C1095" s="906">
        <v>7613.5741236113117</v>
      </c>
      <c r="D1095" s="906">
        <v>7613.5741236113117</v>
      </c>
      <c r="E1095" s="906">
        <v>10815.272323932664</v>
      </c>
      <c r="F1095" s="907">
        <v>0</v>
      </c>
      <c r="G1095" s="908">
        <v>0</v>
      </c>
      <c r="H1095" s="908" t="s">
        <v>608</v>
      </c>
      <c r="I1095" s="908">
        <v>75</v>
      </c>
      <c r="J1095" s="908">
        <v>1481</v>
      </c>
      <c r="K1095" s="908">
        <v>832</v>
      </c>
      <c r="L1095" s="908">
        <v>832</v>
      </c>
      <c r="M1095" s="908">
        <v>8</v>
      </c>
      <c r="N1095" s="908">
        <v>0</v>
      </c>
      <c r="O1095" s="1260">
        <v>22</v>
      </c>
      <c r="P1095" s="1260">
        <v>64</v>
      </c>
      <c r="Q1095" s="1261">
        <v>209.0250538000538</v>
      </c>
    </row>
    <row r="1096" spans="1:17" s="909" customFormat="1" ht="12.75" x14ac:dyDescent="0.2">
      <c r="A1096" s="876" t="s">
        <v>2035</v>
      </c>
      <c r="B1096" s="906" t="s">
        <v>608</v>
      </c>
      <c r="C1096" s="906">
        <v>3520.7392812360404</v>
      </c>
      <c r="D1096" s="906">
        <v>3520.7392812360404</v>
      </c>
      <c r="E1096" s="906">
        <v>5298.8151569671809</v>
      </c>
      <c r="F1096" s="907">
        <v>0</v>
      </c>
      <c r="G1096" s="908">
        <v>0</v>
      </c>
      <c r="H1096" s="908" t="s">
        <v>608</v>
      </c>
      <c r="I1096" s="908">
        <v>180</v>
      </c>
      <c r="J1096" s="908">
        <v>324</v>
      </c>
      <c r="K1096" s="908">
        <v>186</v>
      </c>
      <c r="L1096" s="908">
        <v>186</v>
      </c>
      <c r="M1096" s="908">
        <v>23</v>
      </c>
      <c r="N1096" s="908">
        <v>0</v>
      </c>
      <c r="O1096" s="1260">
        <v>7</v>
      </c>
      <c r="P1096" s="1260">
        <v>22</v>
      </c>
      <c r="Q1096" s="1261">
        <v>209.0250538000538</v>
      </c>
    </row>
    <row r="1097" spans="1:17" ht="12.75" x14ac:dyDescent="0.2">
      <c r="A1097" s="876" t="s">
        <v>2036</v>
      </c>
      <c r="B1097" s="906" t="s">
        <v>608</v>
      </c>
      <c r="C1097" s="906">
        <v>5000.8024493925786</v>
      </c>
      <c r="D1097" s="906">
        <v>5000.8024493925786</v>
      </c>
      <c r="E1097" s="906">
        <v>8036.2451666222905</v>
      </c>
      <c r="F1097" s="907">
        <v>0</v>
      </c>
      <c r="G1097" s="908">
        <v>0</v>
      </c>
      <c r="H1097" s="908" t="s">
        <v>608</v>
      </c>
      <c r="I1097" s="908">
        <v>382</v>
      </c>
      <c r="J1097" s="908">
        <v>1044</v>
      </c>
      <c r="K1097" s="908">
        <v>638</v>
      </c>
      <c r="L1097" s="908">
        <v>638</v>
      </c>
      <c r="M1097" s="908">
        <v>32</v>
      </c>
      <c r="N1097" s="908">
        <v>0</v>
      </c>
      <c r="O1097" s="1260">
        <v>13</v>
      </c>
      <c r="P1097" s="1260">
        <v>44</v>
      </c>
      <c r="Q1097" s="1261">
        <v>209.0250538000538</v>
      </c>
    </row>
    <row r="1098" spans="1:17" s="909" customFormat="1" ht="12.75" x14ac:dyDescent="0.2">
      <c r="A1098" s="876" t="s">
        <v>2037</v>
      </c>
      <c r="B1098" s="906" t="s">
        <v>608</v>
      </c>
      <c r="C1098" s="906">
        <v>10590.928171616561</v>
      </c>
      <c r="D1098" s="906">
        <v>10590.928171616561</v>
      </c>
      <c r="E1098" s="906">
        <v>15654.456686624422</v>
      </c>
      <c r="F1098" s="907">
        <v>0</v>
      </c>
      <c r="G1098" s="908">
        <v>0</v>
      </c>
      <c r="H1098" s="908" t="s">
        <v>608</v>
      </c>
      <c r="I1098" s="908">
        <v>69</v>
      </c>
      <c r="J1098" s="908">
        <v>551</v>
      </c>
      <c r="K1098" s="908">
        <v>594</v>
      </c>
      <c r="L1098" s="908">
        <v>594</v>
      </c>
      <c r="M1098" s="908">
        <v>8</v>
      </c>
      <c r="N1098" s="908">
        <v>0</v>
      </c>
      <c r="O1098" s="1260">
        <v>51</v>
      </c>
      <c r="P1098" s="1260">
        <v>112</v>
      </c>
      <c r="Q1098" s="1261">
        <v>209.0250538000538</v>
      </c>
    </row>
    <row r="1099" spans="1:17" s="909" customFormat="1" ht="12.75" x14ac:dyDescent="0.2">
      <c r="A1099" s="876" t="s">
        <v>2038</v>
      </c>
      <c r="B1099" s="906" t="s">
        <v>608</v>
      </c>
      <c r="C1099" s="906">
        <v>4947.9960075829295</v>
      </c>
      <c r="D1099" s="906">
        <v>4947.9960075829295</v>
      </c>
      <c r="E1099" s="906">
        <v>6047.6783694890373</v>
      </c>
      <c r="F1099" s="907">
        <v>0.30000000000000004</v>
      </c>
      <c r="G1099" s="908">
        <v>1814.3035108467116</v>
      </c>
      <c r="H1099" s="908" t="s">
        <v>608</v>
      </c>
      <c r="I1099" s="908">
        <v>2</v>
      </c>
      <c r="J1099" s="908">
        <v>33</v>
      </c>
      <c r="K1099" s="908">
        <v>548</v>
      </c>
      <c r="L1099" s="908">
        <v>546</v>
      </c>
      <c r="M1099" s="908">
        <v>2</v>
      </c>
      <c r="N1099" s="908">
        <v>1</v>
      </c>
      <c r="O1099" s="1260">
        <v>39</v>
      </c>
      <c r="P1099" s="1260">
        <v>49</v>
      </c>
      <c r="Q1099" s="1261">
        <v>208.38734687553284</v>
      </c>
    </row>
    <row r="1100" spans="1:17" s="909" customFormat="1" ht="12.75" x14ac:dyDescent="0.2">
      <c r="A1100" s="876" t="s">
        <v>2039</v>
      </c>
      <c r="B1100" s="906" t="s">
        <v>608</v>
      </c>
      <c r="C1100" s="906">
        <v>2099.7169985567189</v>
      </c>
      <c r="D1100" s="906">
        <v>2099.7169985567189</v>
      </c>
      <c r="E1100" s="906">
        <v>3535.1149679796495</v>
      </c>
      <c r="F1100" s="907">
        <v>0.30000000000000004</v>
      </c>
      <c r="G1100" s="908">
        <v>1060.5344903938949</v>
      </c>
      <c r="H1100" s="908" t="s">
        <v>608</v>
      </c>
      <c r="I1100" s="908">
        <v>15</v>
      </c>
      <c r="J1100" s="908">
        <v>64</v>
      </c>
      <c r="K1100" s="908">
        <v>232</v>
      </c>
      <c r="L1100" s="908">
        <v>230</v>
      </c>
      <c r="M1100" s="908">
        <v>2</v>
      </c>
      <c r="N1100" s="908">
        <v>1</v>
      </c>
      <c r="O1100" s="1260">
        <v>16</v>
      </c>
      <c r="P1100" s="1260">
        <v>25</v>
      </c>
      <c r="Q1100" s="1261">
        <v>208.38734687553284</v>
      </c>
    </row>
    <row r="1101" spans="1:17" s="909" customFormat="1" ht="12.75" x14ac:dyDescent="0.2">
      <c r="A1101" s="876" t="s">
        <v>2040</v>
      </c>
      <c r="B1101" s="906" t="s">
        <v>608</v>
      </c>
      <c r="C1101" s="906">
        <v>1189.8234244494713</v>
      </c>
      <c r="D1101" s="906">
        <v>1189.8234244494713</v>
      </c>
      <c r="E1101" s="906">
        <v>2379.7811859869348</v>
      </c>
      <c r="F1101" s="907">
        <v>0.30000000000000004</v>
      </c>
      <c r="G1101" s="908">
        <v>713.93435579608058</v>
      </c>
      <c r="H1101" s="908" t="s">
        <v>608</v>
      </c>
      <c r="I1101" s="908">
        <v>52</v>
      </c>
      <c r="J1101" s="908">
        <v>98</v>
      </c>
      <c r="K1101" s="908">
        <v>63</v>
      </c>
      <c r="L1101" s="908">
        <v>58</v>
      </c>
      <c r="M1101" s="908">
        <v>5</v>
      </c>
      <c r="N1101" s="908">
        <v>1</v>
      </c>
      <c r="O1101" s="1260">
        <v>5</v>
      </c>
      <c r="P1101" s="1260">
        <v>16</v>
      </c>
      <c r="Q1101" s="1261">
        <v>208.38734687553284</v>
      </c>
    </row>
    <row r="1102" spans="1:17" ht="12.75" x14ac:dyDescent="0.2">
      <c r="A1102" s="876" t="s">
        <v>2041</v>
      </c>
      <c r="B1102" s="906" t="s">
        <v>608</v>
      </c>
      <c r="C1102" s="906">
        <v>2255.3167486481507</v>
      </c>
      <c r="D1102" s="906">
        <v>2255.3167486481507</v>
      </c>
      <c r="E1102" s="906">
        <v>3824.0638501817675</v>
      </c>
      <c r="F1102" s="907">
        <v>0.30000000000000004</v>
      </c>
      <c r="G1102" s="908">
        <v>1147.2191550545303</v>
      </c>
      <c r="H1102" s="908" t="s">
        <v>608</v>
      </c>
      <c r="I1102" s="908">
        <v>31</v>
      </c>
      <c r="J1102" s="908">
        <v>44</v>
      </c>
      <c r="K1102" s="908">
        <v>820</v>
      </c>
      <c r="L1102" s="908">
        <v>762</v>
      </c>
      <c r="M1102" s="908">
        <v>58</v>
      </c>
      <c r="N1102" s="908">
        <v>1</v>
      </c>
      <c r="O1102" s="1260">
        <v>33</v>
      </c>
      <c r="P1102" s="1260">
        <v>35</v>
      </c>
      <c r="Q1102" s="1261">
        <v>208.38734687553284</v>
      </c>
    </row>
    <row r="1103" spans="1:17" s="909" customFormat="1" ht="12.75" x14ac:dyDescent="0.2">
      <c r="A1103" s="876" t="s">
        <v>2042</v>
      </c>
      <c r="B1103" s="906" t="s">
        <v>608</v>
      </c>
      <c r="C1103" s="906">
        <v>454.38344933554964</v>
      </c>
      <c r="D1103" s="906">
        <v>454.38344933554964</v>
      </c>
      <c r="E1103" s="906">
        <v>2429.5413852148176</v>
      </c>
      <c r="F1103" s="907">
        <v>0.30000000000000004</v>
      </c>
      <c r="G1103" s="908">
        <v>728.86241556444543</v>
      </c>
      <c r="H1103" s="908" t="s">
        <v>608</v>
      </c>
      <c r="I1103" s="908">
        <v>461</v>
      </c>
      <c r="J1103" s="908">
        <v>92</v>
      </c>
      <c r="K1103" s="908">
        <v>705</v>
      </c>
      <c r="L1103" s="908">
        <v>574</v>
      </c>
      <c r="M1103" s="908">
        <v>131</v>
      </c>
      <c r="N1103" s="908">
        <v>1</v>
      </c>
      <c r="O1103" s="1260">
        <v>5</v>
      </c>
      <c r="P1103" s="1260">
        <v>20</v>
      </c>
      <c r="Q1103" s="1261">
        <v>208.38734687553284</v>
      </c>
    </row>
    <row r="1104" spans="1:17" s="909" customFormat="1" ht="12.75" x14ac:dyDescent="0.2">
      <c r="A1104" s="876" t="s">
        <v>2043</v>
      </c>
      <c r="B1104" s="906" t="s">
        <v>608</v>
      </c>
      <c r="C1104" s="906">
        <v>413.19141822559743</v>
      </c>
      <c r="D1104" s="906">
        <v>413.19141822559743</v>
      </c>
      <c r="E1104" s="906">
        <v>2194.3946576511762</v>
      </c>
      <c r="F1104" s="907">
        <v>0.30000000000000004</v>
      </c>
      <c r="G1104" s="908">
        <v>658.31839729535295</v>
      </c>
      <c r="H1104" s="908" t="s">
        <v>608</v>
      </c>
      <c r="I1104" s="908">
        <v>1556</v>
      </c>
      <c r="J1104" s="908">
        <v>170</v>
      </c>
      <c r="K1104" s="908">
        <v>667</v>
      </c>
      <c r="L1104" s="908">
        <v>465</v>
      </c>
      <c r="M1104" s="908">
        <v>202</v>
      </c>
      <c r="N1104" s="908">
        <v>1</v>
      </c>
      <c r="O1104" s="1260">
        <v>5</v>
      </c>
      <c r="P1104" s="1260">
        <v>16</v>
      </c>
      <c r="Q1104" s="1261">
        <v>208.38734687553284</v>
      </c>
    </row>
    <row r="1105" spans="1:17" s="909" customFormat="1" ht="12.75" x14ac:dyDescent="0.2">
      <c r="A1105" s="876" t="s">
        <v>2044</v>
      </c>
      <c r="B1105" s="906" t="s">
        <v>608</v>
      </c>
      <c r="C1105" s="906">
        <v>356.33097164267787</v>
      </c>
      <c r="D1105" s="906">
        <v>356.33097164267787</v>
      </c>
      <c r="E1105" s="906">
        <v>1476.7937725142046</v>
      </c>
      <c r="F1105" s="907">
        <v>0.4</v>
      </c>
      <c r="G1105" s="908">
        <v>590.7175090056819</v>
      </c>
      <c r="H1105" s="908" t="s">
        <v>608</v>
      </c>
      <c r="I1105" s="908">
        <v>4889</v>
      </c>
      <c r="J1105" s="908">
        <v>500</v>
      </c>
      <c r="K1105" s="908">
        <v>805</v>
      </c>
      <c r="L1105" s="908">
        <v>381</v>
      </c>
      <c r="M1105" s="908">
        <v>424</v>
      </c>
      <c r="N1105" s="908">
        <v>1</v>
      </c>
      <c r="O1105" s="1260">
        <v>5</v>
      </c>
      <c r="P1105" s="1260">
        <v>10</v>
      </c>
      <c r="Q1105" s="1261">
        <v>208.38734687553284</v>
      </c>
    </row>
    <row r="1106" spans="1:17" ht="12.75" x14ac:dyDescent="0.2">
      <c r="A1106" s="876" t="s">
        <v>2045</v>
      </c>
      <c r="B1106" s="906" t="s">
        <v>608</v>
      </c>
      <c r="C1106" s="906">
        <v>351.8103081147982</v>
      </c>
      <c r="D1106" s="906">
        <v>351.8103081147982</v>
      </c>
      <c r="E1106" s="906">
        <v>351.8103081147982</v>
      </c>
      <c r="F1106" s="907">
        <v>1</v>
      </c>
      <c r="G1106" s="908">
        <v>351.8103081147982</v>
      </c>
      <c r="H1106" s="908" t="s">
        <v>608</v>
      </c>
      <c r="I1106" s="908">
        <v>9558</v>
      </c>
      <c r="J1106" s="908">
        <v>1233</v>
      </c>
      <c r="K1106" s="908">
        <v>707</v>
      </c>
      <c r="L1106" s="908">
        <v>151</v>
      </c>
      <c r="M1106" s="908">
        <v>556</v>
      </c>
      <c r="N1106" s="908">
        <v>1</v>
      </c>
      <c r="O1106" s="1260">
        <v>5</v>
      </c>
      <c r="P1106" s="1260">
        <v>5</v>
      </c>
      <c r="Q1106" s="1261">
        <v>208.38734687553284</v>
      </c>
    </row>
    <row r="1107" spans="1:17" ht="12.75" x14ac:dyDescent="0.2">
      <c r="A1107" s="876" t="s">
        <v>2046</v>
      </c>
      <c r="B1107" s="906" t="s">
        <v>608</v>
      </c>
      <c r="C1107" s="906">
        <v>2146.1352009028178</v>
      </c>
      <c r="D1107" s="906">
        <v>2146.1352009028178</v>
      </c>
      <c r="E1107" s="906">
        <v>2146.1352009028178</v>
      </c>
      <c r="F1107" s="907">
        <v>0.30000000000000004</v>
      </c>
      <c r="G1107" s="908">
        <v>643.84056027084546</v>
      </c>
      <c r="H1107" s="908" t="s">
        <v>608</v>
      </c>
      <c r="I1107" s="908">
        <v>0</v>
      </c>
      <c r="J1107" s="908">
        <v>62</v>
      </c>
      <c r="K1107" s="908">
        <v>529</v>
      </c>
      <c r="L1107" s="908">
        <v>517</v>
      </c>
      <c r="M1107" s="908">
        <v>12</v>
      </c>
      <c r="N1107" s="908">
        <v>1</v>
      </c>
      <c r="O1107" s="1260">
        <v>11</v>
      </c>
      <c r="P1107" s="1260">
        <v>11</v>
      </c>
      <c r="Q1107" s="1261">
        <v>208.38734687553284</v>
      </c>
    </row>
    <row r="1108" spans="1:17" ht="12.75" x14ac:dyDescent="0.2">
      <c r="A1108" s="876" t="s">
        <v>2047</v>
      </c>
      <c r="B1108" s="906" t="s">
        <v>608</v>
      </c>
      <c r="C1108" s="906">
        <v>516.00964069197005</v>
      </c>
      <c r="D1108" s="906">
        <v>516.00964069197005</v>
      </c>
      <c r="E1108" s="906">
        <v>1595.3553045566723</v>
      </c>
      <c r="F1108" s="907">
        <v>0.4</v>
      </c>
      <c r="G1108" s="908">
        <v>638.14212182266897</v>
      </c>
      <c r="H1108" s="908" t="s">
        <v>608</v>
      </c>
      <c r="I1108" s="908">
        <v>27</v>
      </c>
      <c r="J1108" s="908">
        <v>6</v>
      </c>
      <c r="K1108" s="908">
        <v>226</v>
      </c>
      <c r="L1108" s="908">
        <v>112</v>
      </c>
      <c r="M1108" s="908">
        <v>114</v>
      </c>
      <c r="N1108" s="908">
        <v>1</v>
      </c>
      <c r="O1108" s="1260">
        <v>5</v>
      </c>
      <c r="P1108" s="1260">
        <v>13</v>
      </c>
      <c r="Q1108" s="1261">
        <v>208.38734687553284</v>
      </c>
    </row>
    <row r="1109" spans="1:17" ht="12.75" x14ac:dyDescent="0.2">
      <c r="A1109" s="876" t="s">
        <v>2048</v>
      </c>
      <c r="B1109" s="906" t="s">
        <v>608</v>
      </c>
      <c r="C1109" s="906">
        <v>361.11809152785366</v>
      </c>
      <c r="D1109" s="906">
        <v>361.11809152785366</v>
      </c>
      <c r="E1109" s="906">
        <v>462.94969934832147</v>
      </c>
      <c r="F1109" s="907">
        <v>1</v>
      </c>
      <c r="G1109" s="908">
        <v>462.94969934832147</v>
      </c>
      <c r="H1109" s="908" t="s">
        <v>608</v>
      </c>
      <c r="I1109" s="908">
        <v>137</v>
      </c>
      <c r="J1109" s="908">
        <v>36</v>
      </c>
      <c r="K1109" s="908">
        <v>2183</v>
      </c>
      <c r="L1109" s="908">
        <v>444</v>
      </c>
      <c r="M1109" s="908">
        <v>1739</v>
      </c>
      <c r="N1109" s="908">
        <v>1</v>
      </c>
      <c r="O1109" s="1260">
        <v>5</v>
      </c>
      <c r="P1109" s="1260">
        <v>5</v>
      </c>
      <c r="Q1109" s="1261">
        <v>208.38734687553284</v>
      </c>
    </row>
    <row r="1110" spans="1:17" s="909" customFormat="1" ht="12.75" x14ac:dyDescent="0.2">
      <c r="A1110" s="876" t="s">
        <v>2049</v>
      </c>
      <c r="B1110" s="906">
        <v>240.80781817413489</v>
      </c>
      <c r="C1110" s="906">
        <v>547.61956225337724</v>
      </c>
      <c r="D1110" s="906">
        <v>547.61956225337724</v>
      </c>
      <c r="E1110" s="906">
        <v>835.531515417111</v>
      </c>
      <c r="F1110" s="907">
        <v>0</v>
      </c>
      <c r="G1110" s="908">
        <v>0</v>
      </c>
      <c r="H1110" s="908">
        <v>80404</v>
      </c>
      <c r="I1110" s="908">
        <v>4284</v>
      </c>
      <c r="J1110" s="908">
        <v>459</v>
      </c>
      <c r="K1110" s="908">
        <v>1617</v>
      </c>
      <c r="L1110" s="908">
        <v>1617</v>
      </c>
      <c r="M1110" s="908">
        <v>1169</v>
      </c>
      <c r="N1110" s="908">
        <v>0</v>
      </c>
      <c r="O1110" s="1260">
        <v>5</v>
      </c>
      <c r="P1110" s="1260">
        <v>5</v>
      </c>
      <c r="Q1110" s="1261">
        <v>208.38734687553284</v>
      </c>
    </row>
    <row r="1111" spans="1:17" s="909" customFormat="1" ht="12.75" x14ac:dyDescent="0.2">
      <c r="A1111" s="876" t="s">
        <v>903</v>
      </c>
      <c r="B1111" s="906">
        <v>365.06345505383183</v>
      </c>
      <c r="C1111" s="906">
        <v>547.61956225337724</v>
      </c>
      <c r="D1111" s="906">
        <v>547.61956225337724</v>
      </c>
      <c r="E1111" s="906">
        <v>835.531515417111</v>
      </c>
      <c r="F1111" s="907">
        <v>0</v>
      </c>
      <c r="G1111" s="908">
        <v>0</v>
      </c>
      <c r="H1111" s="908">
        <v>1566</v>
      </c>
      <c r="I1111" s="908">
        <v>561</v>
      </c>
      <c r="J1111" s="908">
        <v>34</v>
      </c>
      <c r="K1111" s="908">
        <v>10</v>
      </c>
      <c r="L1111" s="908">
        <v>10</v>
      </c>
      <c r="M1111" s="908">
        <v>7</v>
      </c>
      <c r="N1111" s="908">
        <v>0</v>
      </c>
      <c r="O1111" s="1260">
        <v>5</v>
      </c>
      <c r="P1111" s="1260">
        <v>5</v>
      </c>
      <c r="Q1111" s="1261">
        <v>208.38734687553284</v>
      </c>
    </row>
    <row r="1112" spans="1:17" s="909" customFormat="1" ht="12.75" x14ac:dyDescent="0.2">
      <c r="A1112" s="876" t="s">
        <v>2050</v>
      </c>
      <c r="B1112" s="906" t="s">
        <v>608</v>
      </c>
      <c r="C1112" s="906">
        <v>2831.6661811070107</v>
      </c>
      <c r="D1112" s="906">
        <v>2831.6661811070107</v>
      </c>
      <c r="E1112" s="906">
        <v>4742.1227871415376</v>
      </c>
      <c r="F1112" s="907">
        <v>0</v>
      </c>
      <c r="G1112" s="908">
        <v>0</v>
      </c>
      <c r="H1112" s="908" t="s">
        <v>608</v>
      </c>
      <c r="I1112" s="908">
        <v>205</v>
      </c>
      <c r="J1112" s="908">
        <v>893</v>
      </c>
      <c r="K1112" s="908">
        <v>45</v>
      </c>
      <c r="L1112" s="908">
        <v>45</v>
      </c>
      <c r="M1112" s="908">
        <v>2</v>
      </c>
      <c r="N1112" s="908">
        <v>0</v>
      </c>
      <c r="O1112" s="1260">
        <v>6</v>
      </c>
      <c r="P1112" s="1260">
        <v>59</v>
      </c>
      <c r="Q1112" s="1261">
        <v>208.38734687553284</v>
      </c>
    </row>
    <row r="1113" spans="1:17" s="909" customFormat="1" ht="12.75" x14ac:dyDescent="0.2">
      <c r="A1113" s="876" t="s">
        <v>2051</v>
      </c>
      <c r="B1113" s="906" t="s">
        <v>608</v>
      </c>
      <c r="C1113" s="906">
        <v>2211.8709858319726</v>
      </c>
      <c r="D1113" s="906">
        <v>2211.8709858319726</v>
      </c>
      <c r="E1113" s="906">
        <v>3339.7485901554915</v>
      </c>
      <c r="F1113" s="907">
        <v>0</v>
      </c>
      <c r="G1113" s="908">
        <v>0</v>
      </c>
      <c r="H1113" s="908" t="s">
        <v>608</v>
      </c>
      <c r="I1113" s="908">
        <v>1952</v>
      </c>
      <c r="J1113" s="908">
        <v>4265</v>
      </c>
      <c r="K1113" s="908">
        <v>45</v>
      </c>
      <c r="L1113" s="908">
        <v>45</v>
      </c>
      <c r="M1113" s="908">
        <v>2</v>
      </c>
      <c r="N1113" s="908">
        <v>0</v>
      </c>
      <c r="O1113" s="1260">
        <v>5</v>
      </c>
      <c r="P1113" s="1260">
        <v>21</v>
      </c>
      <c r="Q1113" s="1261">
        <v>208.38734687553284</v>
      </c>
    </row>
    <row r="1114" spans="1:17" ht="12.75" x14ac:dyDescent="0.2">
      <c r="A1114" s="876" t="s">
        <v>2052</v>
      </c>
      <c r="B1114" s="906">
        <v>151.06835406635815</v>
      </c>
      <c r="C1114" s="906">
        <v>1893.3721317979068</v>
      </c>
      <c r="D1114" s="906">
        <v>1893.3721317979068</v>
      </c>
      <c r="E1114" s="906">
        <v>2783.1238251295758</v>
      </c>
      <c r="F1114" s="907">
        <v>0</v>
      </c>
      <c r="G1114" s="908">
        <v>0</v>
      </c>
      <c r="H1114" s="908">
        <v>1249</v>
      </c>
      <c r="I1114" s="908">
        <v>18580</v>
      </c>
      <c r="J1114" s="908">
        <v>18605</v>
      </c>
      <c r="K1114" s="908">
        <v>154</v>
      </c>
      <c r="L1114" s="908">
        <v>154</v>
      </c>
      <c r="M1114" s="908">
        <v>48</v>
      </c>
      <c r="N1114" s="908">
        <v>0</v>
      </c>
      <c r="O1114" s="1260">
        <v>5</v>
      </c>
      <c r="P1114" s="1260">
        <v>11</v>
      </c>
      <c r="Q1114" s="1261">
        <v>208.38734687553284</v>
      </c>
    </row>
    <row r="1115" spans="1:17" ht="12.75" x14ac:dyDescent="0.2">
      <c r="A1115" s="876" t="s">
        <v>902</v>
      </c>
      <c r="B1115" s="906" t="s">
        <v>608</v>
      </c>
      <c r="C1115" s="906">
        <v>2958.1782072500037</v>
      </c>
      <c r="D1115" s="906">
        <v>2958.1782072500037</v>
      </c>
      <c r="E1115" s="906">
        <v>2958.1782072500037</v>
      </c>
      <c r="F1115" s="907">
        <v>0</v>
      </c>
      <c r="G1115" s="908">
        <v>0</v>
      </c>
      <c r="H1115" s="908" t="s">
        <v>608</v>
      </c>
      <c r="I1115" s="908">
        <v>357</v>
      </c>
      <c r="J1115" s="908">
        <v>2349</v>
      </c>
      <c r="K1115" s="908">
        <v>16</v>
      </c>
      <c r="L1115" s="908">
        <v>16</v>
      </c>
      <c r="M1115" s="908">
        <v>3</v>
      </c>
      <c r="N1115" s="908">
        <v>0</v>
      </c>
      <c r="O1115" s="1260">
        <v>6</v>
      </c>
      <c r="P1115" s="1260">
        <v>6</v>
      </c>
      <c r="Q1115" s="1261">
        <v>208.38734687553284</v>
      </c>
    </row>
    <row r="1116" spans="1:17" ht="12.75" x14ac:dyDescent="0.2">
      <c r="A1116" s="876" t="s">
        <v>901</v>
      </c>
      <c r="B1116" s="906" t="s">
        <v>608</v>
      </c>
      <c r="C1116" s="906">
        <v>2549.8475920394526</v>
      </c>
      <c r="D1116" s="906">
        <v>2549.8475920394526</v>
      </c>
      <c r="E1116" s="906">
        <v>2549.8475920394526</v>
      </c>
      <c r="F1116" s="907">
        <v>0</v>
      </c>
      <c r="G1116" s="908">
        <v>0</v>
      </c>
      <c r="H1116" s="908" t="s">
        <v>608</v>
      </c>
      <c r="I1116" s="908">
        <v>900</v>
      </c>
      <c r="J1116" s="908">
        <v>3343</v>
      </c>
      <c r="K1116" s="908">
        <v>16</v>
      </c>
      <c r="L1116" s="908">
        <v>16</v>
      </c>
      <c r="M1116" s="908">
        <v>8</v>
      </c>
      <c r="N1116" s="908">
        <v>0</v>
      </c>
      <c r="O1116" s="1260">
        <v>5</v>
      </c>
      <c r="P1116" s="1260">
        <v>5</v>
      </c>
      <c r="Q1116" s="1261">
        <v>208.38734687553284</v>
      </c>
    </row>
    <row r="1117" spans="1:17" ht="12.75" x14ac:dyDescent="0.2">
      <c r="A1117" s="876" t="s">
        <v>2054</v>
      </c>
      <c r="B1117" s="906" t="s">
        <v>608</v>
      </c>
      <c r="C1117" s="906">
        <v>1968.0275056285238</v>
      </c>
      <c r="D1117" s="906">
        <v>1968.0275056285238</v>
      </c>
      <c r="E1117" s="906">
        <v>6902.5049076424875</v>
      </c>
      <c r="F1117" s="907">
        <v>0</v>
      </c>
      <c r="G1117" s="908">
        <v>0</v>
      </c>
      <c r="H1117" s="908" t="s">
        <v>608</v>
      </c>
      <c r="I1117" s="908">
        <v>142</v>
      </c>
      <c r="J1117" s="908">
        <v>131</v>
      </c>
      <c r="K1117" s="908">
        <v>655</v>
      </c>
      <c r="L1117" s="908">
        <v>655</v>
      </c>
      <c r="M1117" s="908">
        <v>6</v>
      </c>
      <c r="N1117" s="908">
        <v>0</v>
      </c>
      <c r="O1117" s="1260">
        <v>5</v>
      </c>
      <c r="P1117" s="1260">
        <v>54</v>
      </c>
      <c r="Q1117" s="1261">
        <v>208.38734687553284</v>
      </c>
    </row>
    <row r="1118" spans="1:17" ht="12.75" x14ac:dyDescent="0.2">
      <c r="A1118" s="876" t="s">
        <v>2055</v>
      </c>
      <c r="B1118" s="906" t="s">
        <v>608</v>
      </c>
      <c r="C1118" s="906">
        <v>1311.44967664353</v>
      </c>
      <c r="D1118" s="906">
        <v>1311.44967664353</v>
      </c>
      <c r="E1118" s="906">
        <v>3742.5222882908001</v>
      </c>
      <c r="F1118" s="907">
        <v>0</v>
      </c>
      <c r="G1118" s="908">
        <v>0</v>
      </c>
      <c r="H1118" s="908" t="s">
        <v>608</v>
      </c>
      <c r="I1118" s="908">
        <v>1138</v>
      </c>
      <c r="J1118" s="908">
        <v>540</v>
      </c>
      <c r="K1118" s="908">
        <v>303</v>
      </c>
      <c r="L1118" s="908">
        <v>303</v>
      </c>
      <c r="M1118" s="908">
        <v>31</v>
      </c>
      <c r="N1118" s="908">
        <v>0</v>
      </c>
      <c r="O1118" s="1260">
        <v>5</v>
      </c>
      <c r="P1118" s="1260">
        <v>23</v>
      </c>
      <c r="Q1118" s="1261">
        <v>208.38734687553284</v>
      </c>
    </row>
    <row r="1119" spans="1:17" s="909" customFormat="1" ht="12.75" x14ac:dyDescent="0.2">
      <c r="A1119" s="876" t="s">
        <v>2056</v>
      </c>
      <c r="B1119" s="906">
        <v>273.35581687908302</v>
      </c>
      <c r="C1119" s="906">
        <v>1132.4605844529106</v>
      </c>
      <c r="D1119" s="906">
        <v>1132.4605844529106</v>
      </c>
      <c r="E1119" s="906">
        <v>2385.0431018688505</v>
      </c>
      <c r="F1119" s="907">
        <v>0</v>
      </c>
      <c r="G1119" s="908">
        <v>0</v>
      </c>
      <c r="H1119" s="908">
        <v>4579</v>
      </c>
      <c r="I1119" s="908">
        <v>16462</v>
      </c>
      <c r="J1119" s="908">
        <v>3211</v>
      </c>
      <c r="K1119" s="908">
        <v>556</v>
      </c>
      <c r="L1119" s="908">
        <v>556</v>
      </c>
      <c r="M1119" s="908">
        <v>175</v>
      </c>
      <c r="N1119" s="908">
        <v>0</v>
      </c>
      <c r="O1119" s="1260">
        <v>5</v>
      </c>
      <c r="P1119" s="1260">
        <v>14</v>
      </c>
      <c r="Q1119" s="1261">
        <v>208.38734687553284</v>
      </c>
    </row>
    <row r="1120" spans="1:17" ht="12.75" x14ac:dyDescent="0.2">
      <c r="A1120" s="876" t="s">
        <v>900</v>
      </c>
      <c r="B1120" s="906" t="s">
        <v>608</v>
      </c>
      <c r="C1120" s="906">
        <v>1439.4495197675819</v>
      </c>
      <c r="D1120" s="906">
        <v>1439.4495197675819</v>
      </c>
      <c r="E1120" s="906">
        <v>3884.5541458823855</v>
      </c>
      <c r="F1120" s="907">
        <v>0</v>
      </c>
      <c r="G1120" s="908">
        <v>0</v>
      </c>
      <c r="H1120" s="908" t="s">
        <v>608</v>
      </c>
      <c r="I1120" s="908">
        <v>988</v>
      </c>
      <c r="J1120" s="908">
        <v>451</v>
      </c>
      <c r="K1120" s="908">
        <v>66</v>
      </c>
      <c r="L1120" s="908">
        <v>66</v>
      </c>
      <c r="M1120" s="908">
        <v>4</v>
      </c>
      <c r="N1120" s="908">
        <v>0</v>
      </c>
      <c r="O1120" s="1260">
        <v>5</v>
      </c>
      <c r="P1120" s="1260">
        <v>37</v>
      </c>
      <c r="Q1120" s="1261">
        <v>208.38734687553284</v>
      </c>
    </row>
    <row r="1121" spans="1:17" ht="12.75" x14ac:dyDescent="0.2">
      <c r="A1121" s="876" t="s">
        <v>899</v>
      </c>
      <c r="B1121" s="906" t="s">
        <v>608</v>
      </c>
      <c r="C1121" s="906">
        <v>4634.9454554093327</v>
      </c>
      <c r="D1121" s="906">
        <v>4634.9454554093327</v>
      </c>
      <c r="E1121" s="906">
        <v>4634.9454554093327</v>
      </c>
      <c r="F1121" s="907">
        <v>0</v>
      </c>
      <c r="G1121" s="908">
        <v>0</v>
      </c>
      <c r="H1121" s="908" t="s">
        <v>608</v>
      </c>
      <c r="I1121" s="908">
        <v>103</v>
      </c>
      <c r="J1121" s="908">
        <v>1020</v>
      </c>
      <c r="K1121" s="908">
        <v>12</v>
      </c>
      <c r="L1121" s="908">
        <v>12</v>
      </c>
      <c r="M1121" s="908">
        <v>2</v>
      </c>
      <c r="N1121" s="908">
        <v>0</v>
      </c>
      <c r="O1121" s="1260">
        <v>11</v>
      </c>
      <c r="P1121" s="1260">
        <v>11</v>
      </c>
      <c r="Q1121" s="1261">
        <v>208.38734687553284</v>
      </c>
    </row>
    <row r="1122" spans="1:17" ht="12.75" x14ac:dyDescent="0.2">
      <c r="A1122" s="876" t="s">
        <v>898</v>
      </c>
      <c r="B1122" s="906" t="s">
        <v>608</v>
      </c>
      <c r="C1122" s="906">
        <v>4824.4736150951348</v>
      </c>
      <c r="D1122" s="906">
        <v>4824.4736150951348</v>
      </c>
      <c r="E1122" s="906">
        <v>5840.7420560695609</v>
      </c>
      <c r="F1122" s="907">
        <v>0</v>
      </c>
      <c r="G1122" s="908">
        <v>0</v>
      </c>
      <c r="H1122" s="908" t="s">
        <v>608</v>
      </c>
      <c r="I1122" s="908">
        <v>13</v>
      </c>
      <c r="J1122" s="908">
        <v>275</v>
      </c>
      <c r="K1122" s="908">
        <v>3</v>
      </c>
      <c r="L1122" s="908">
        <v>3</v>
      </c>
      <c r="M1122" s="908">
        <v>1</v>
      </c>
      <c r="N1122" s="908">
        <v>0</v>
      </c>
      <c r="O1122" s="1260">
        <v>11</v>
      </c>
      <c r="P1122" s="1260">
        <v>151</v>
      </c>
      <c r="Q1122" s="1261">
        <v>208.38734687553284</v>
      </c>
    </row>
    <row r="1123" spans="1:17" ht="12.75" x14ac:dyDescent="0.2">
      <c r="A1123" s="876" t="s">
        <v>2058</v>
      </c>
      <c r="B1123" s="906" t="s">
        <v>608</v>
      </c>
      <c r="C1123" s="906">
        <v>4422.1266142322675</v>
      </c>
      <c r="D1123" s="906">
        <v>4422.1266142322675</v>
      </c>
      <c r="E1123" s="906">
        <v>4422.1266142322675</v>
      </c>
      <c r="F1123" s="907">
        <v>0</v>
      </c>
      <c r="G1123" s="908">
        <v>0</v>
      </c>
      <c r="H1123" s="908" t="s">
        <v>608</v>
      </c>
      <c r="I1123" s="908">
        <v>127</v>
      </c>
      <c r="J1123" s="908">
        <v>2290</v>
      </c>
      <c r="K1123" s="908">
        <v>8</v>
      </c>
      <c r="L1123" s="908">
        <v>8</v>
      </c>
      <c r="M1123" s="908">
        <v>3</v>
      </c>
      <c r="N1123" s="908">
        <v>0</v>
      </c>
      <c r="O1123" s="1260">
        <v>9</v>
      </c>
      <c r="P1123" s="1260">
        <v>9</v>
      </c>
      <c r="Q1123" s="1261">
        <v>208.38734687553284</v>
      </c>
    </row>
    <row r="1124" spans="1:17" ht="12.75" x14ac:dyDescent="0.2">
      <c r="A1124" s="876" t="s">
        <v>2059</v>
      </c>
      <c r="B1124" s="906" t="s">
        <v>608</v>
      </c>
      <c r="C1124" s="906">
        <v>5352.5446957212698</v>
      </c>
      <c r="D1124" s="906">
        <v>5352.5446957212698</v>
      </c>
      <c r="E1124" s="906">
        <v>5352.5446957212698</v>
      </c>
      <c r="F1124" s="907">
        <v>0</v>
      </c>
      <c r="G1124" s="908">
        <v>0</v>
      </c>
      <c r="H1124" s="908" t="s">
        <v>608</v>
      </c>
      <c r="I1124" s="908">
        <v>2</v>
      </c>
      <c r="J1124" s="908">
        <v>823</v>
      </c>
      <c r="K1124" s="908">
        <v>0</v>
      </c>
      <c r="L1124" s="908">
        <v>0</v>
      </c>
      <c r="M1124" s="908">
        <v>0</v>
      </c>
      <c r="N1124" s="908">
        <v>0</v>
      </c>
      <c r="O1124" s="1260">
        <v>10</v>
      </c>
      <c r="P1124" s="1260">
        <v>10</v>
      </c>
      <c r="Q1124" s="1261">
        <v>208.38734687553284</v>
      </c>
    </row>
    <row r="1125" spans="1:17" ht="12.75" x14ac:dyDescent="0.2">
      <c r="A1125" s="876" t="s">
        <v>2060</v>
      </c>
      <c r="B1125" s="906" t="s">
        <v>608</v>
      </c>
      <c r="C1125" s="906">
        <v>7229.6132612646952</v>
      </c>
      <c r="D1125" s="906">
        <v>7229.6132612646952</v>
      </c>
      <c r="E1125" s="906">
        <v>7229.6132612646952</v>
      </c>
      <c r="F1125" s="907">
        <v>0</v>
      </c>
      <c r="G1125" s="908">
        <v>0</v>
      </c>
      <c r="H1125" s="908" t="s">
        <v>608</v>
      </c>
      <c r="I1125" s="908">
        <v>13</v>
      </c>
      <c r="J1125" s="908">
        <v>820</v>
      </c>
      <c r="K1125" s="908">
        <v>5</v>
      </c>
      <c r="L1125" s="908">
        <v>5</v>
      </c>
      <c r="M1125" s="908">
        <v>0</v>
      </c>
      <c r="N1125" s="908">
        <v>0</v>
      </c>
      <c r="O1125" s="1260">
        <v>10</v>
      </c>
      <c r="P1125" s="1260">
        <v>10</v>
      </c>
      <c r="Q1125" s="1261">
        <v>208.38734687553284</v>
      </c>
    </row>
    <row r="1126" spans="1:17" ht="12.75" x14ac:dyDescent="0.2">
      <c r="A1126" s="876" t="s">
        <v>2061</v>
      </c>
      <c r="B1126" s="906" t="s">
        <v>608</v>
      </c>
      <c r="C1126" s="906">
        <v>7866.9616330127892</v>
      </c>
      <c r="D1126" s="906">
        <v>7866.9616330127892</v>
      </c>
      <c r="E1126" s="906">
        <v>8260.30971466343</v>
      </c>
      <c r="F1126" s="907">
        <v>0</v>
      </c>
      <c r="G1126" s="908">
        <v>0</v>
      </c>
      <c r="H1126" s="908" t="s">
        <v>608</v>
      </c>
      <c r="I1126" s="908">
        <v>0</v>
      </c>
      <c r="J1126" s="908">
        <v>166</v>
      </c>
      <c r="K1126" s="908">
        <v>3</v>
      </c>
      <c r="L1126" s="908">
        <v>3</v>
      </c>
      <c r="M1126" s="908">
        <v>1</v>
      </c>
      <c r="N1126" s="908">
        <v>0</v>
      </c>
      <c r="O1126" s="1260">
        <v>13</v>
      </c>
      <c r="P1126" s="1260">
        <v>16</v>
      </c>
      <c r="Q1126" s="1261">
        <v>208.38734687553284</v>
      </c>
    </row>
    <row r="1127" spans="1:17" ht="12.75" x14ac:dyDescent="0.2">
      <c r="A1127" s="876" t="s">
        <v>2062</v>
      </c>
      <c r="B1127" s="906" t="s">
        <v>608</v>
      </c>
      <c r="C1127" s="906">
        <v>8524.9806128792461</v>
      </c>
      <c r="D1127" s="906">
        <v>8524.9806128792461</v>
      </c>
      <c r="E1127" s="906">
        <v>8524.9806128792461</v>
      </c>
      <c r="F1127" s="907">
        <v>0</v>
      </c>
      <c r="G1127" s="908">
        <v>0</v>
      </c>
      <c r="H1127" s="908" t="s">
        <v>608</v>
      </c>
      <c r="I1127" s="908">
        <v>3</v>
      </c>
      <c r="J1127" s="908">
        <v>584</v>
      </c>
      <c r="K1127" s="908">
        <v>2</v>
      </c>
      <c r="L1127" s="908">
        <v>2</v>
      </c>
      <c r="M1127" s="908">
        <v>0</v>
      </c>
      <c r="N1127" s="908">
        <v>0</v>
      </c>
      <c r="O1127" s="1260">
        <v>10</v>
      </c>
      <c r="P1127" s="1260">
        <v>10</v>
      </c>
      <c r="Q1127" s="1261">
        <v>208.38734687553284</v>
      </c>
    </row>
    <row r="1128" spans="1:17" ht="12.75" x14ac:dyDescent="0.2">
      <c r="A1128" s="876" t="s">
        <v>2063</v>
      </c>
      <c r="B1128" s="906" t="s">
        <v>608</v>
      </c>
      <c r="C1128" s="906">
        <v>9723.463722547167</v>
      </c>
      <c r="D1128" s="906">
        <v>9723.463722547167</v>
      </c>
      <c r="E1128" s="906">
        <v>9723.463722547167</v>
      </c>
      <c r="F1128" s="907">
        <v>0</v>
      </c>
      <c r="G1128" s="908">
        <v>0</v>
      </c>
      <c r="H1128" s="908" t="s">
        <v>608</v>
      </c>
      <c r="I1128" s="908">
        <v>0</v>
      </c>
      <c r="J1128" s="908">
        <v>298</v>
      </c>
      <c r="K1128" s="908">
        <v>1</v>
      </c>
      <c r="L1128" s="908">
        <v>1</v>
      </c>
      <c r="M1128" s="908">
        <v>0</v>
      </c>
      <c r="N1128" s="908">
        <v>0</v>
      </c>
      <c r="O1128" s="1260">
        <v>11</v>
      </c>
      <c r="P1128" s="1260">
        <v>11</v>
      </c>
      <c r="Q1128" s="1261">
        <v>208.38734687553284</v>
      </c>
    </row>
    <row r="1129" spans="1:17" ht="12.75" x14ac:dyDescent="0.2">
      <c r="A1129" s="876" t="s">
        <v>2064</v>
      </c>
      <c r="B1129" s="906" t="s">
        <v>608</v>
      </c>
      <c r="C1129" s="906">
        <v>3746.4418794461062</v>
      </c>
      <c r="D1129" s="906">
        <v>3746.4418794461062</v>
      </c>
      <c r="E1129" s="906">
        <v>4854.9050656010058</v>
      </c>
      <c r="F1129" s="907">
        <v>0</v>
      </c>
      <c r="G1129" s="908">
        <v>0</v>
      </c>
      <c r="H1129" s="908" t="s">
        <v>608</v>
      </c>
      <c r="I1129" s="908">
        <v>39</v>
      </c>
      <c r="J1129" s="908">
        <v>683</v>
      </c>
      <c r="K1129" s="908">
        <v>5</v>
      </c>
      <c r="L1129" s="908">
        <v>5</v>
      </c>
      <c r="M1129" s="908">
        <v>0</v>
      </c>
      <c r="N1129" s="908">
        <v>0</v>
      </c>
      <c r="O1129" s="1260">
        <v>11</v>
      </c>
      <c r="P1129" s="1260">
        <v>88</v>
      </c>
      <c r="Q1129" s="1261">
        <v>208.38734687553284</v>
      </c>
    </row>
    <row r="1130" spans="1:17" ht="12.75" x14ac:dyDescent="0.2">
      <c r="A1130" s="876" t="s">
        <v>2065</v>
      </c>
      <c r="B1130" s="906" t="s">
        <v>608</v>
      </c>
      <c r="C1130" s="906">
        <v>2941.9456396987498</v>
      </c>
      <c r="D1130" s="906">
        <v>2941.9456396987498</v>
      </c>
      <c r="E1130" s="906">
        <v>2941.9456396987498</v>
      </c>
      <c r="F1130" s="907">
        <v>0</v>
      </c>
      <c r="G1130" s="908">
        <v>0</v>
      </c>
      <c r="H1130" s="908" t="s">
        <v>608</v>
      </c>
      <c r="I1130" s="908">
        <v>299</v>
      </c>
      <c r="J1130" s="908">
        <v>2352</v>
      </c>
      <c r="K1130" s="908">
        <v>2</v>
      </c>
      <c r="L1130" s="908">
        <v>2</v>
      </c>
      <c r="M1130" s="908">
        <v>0</v>
      </c>
      <c r="N1130" s="908">
        <v>0</v>
      </c>
      <c r="O1130" s="1260">
        <v>6</v>
      </c>
      <c r="P1130" s="1260">
        <v>6</v>
      </c>
      <c r="Q1130" s="1261">
        <v>208.38734687553284</v>
      </c>
    </row>
    <row r="1131" spans="1:17" ht="12.75" x14ac:dyDescent="0.2">
      <c r="A1131" s="876" t="s">
        <v>2066</v>
      </c>
      <c r="B1131" s="906" t="s">
        <v>608</v>
      </c>
      <c r="C1131" s="906">
        <v>2723.3785086991593</v>
      </c>
      <c r="D1131" s="906">
        <v>2723.3785086991593</v>
      </c>
      <c r="E1131" s="906">
        <v>3033.6581379731892</v>
      </c>
      <c r="F1131" s="907">
        <v>0</v>
      </c>
      <c r="G1131" s="908">
        <v>0</v>
      </c>
      <c r="H1131" s="908" t="s">
        <v>608</v>
      </c>
      <c r="I1131" s="908">
        <v>547</v>
      </c>
      <c r="J1131" s="908">
        <v>3157</v>
      </c>
      <c r="K1131" s="908">
        <v>8</v>
      </c>
      <c r="L1131" s="908">
        <v>8</v>
      </c>
      <c r="M1131" s="908">
        <v>5</v>
      </c>
      <c r="N1131" s="908">
        <v>0</v>
      </c>
      <c r="O1131" s="1260">
        <v>5</v>
      </c>
      <c r="P1131" s="1260">
        <v>7</v>
      </c>
      <c r="Q1131" s="1261">
        <v>208.38734687553284</v>
      </c>
    </row>
    <row r="1132" spans="1:17" ht="12.75" x14ac:dyDescent="0.2">
      <c r="A1132" s="876" t="s">
        <v>2068</v>
      </c>
      <c r="B1132" s="906" t="s">
        <v>608</v>
      </c>
      <c r="C1132" s="906">
        <v>3957.0025090328727</v>
      </c>
      <c r="D1132" s="906">
        <v>3957.0025090328727</v>
      </c>
      <c r="E1132" s="906">
        <v>3957.0025090328727</v>
      </c>
      <c r="F1132" s="907">
        <v>0</v>
      </c>
      <c r="G1132" s="908">
        <v>0</v>
      </c>
      <c r="H1132" s="908" t="s">
        <v>608</v>
      </c>
      <c r="I1132" s="908">
        <v>18</v>
      </c>
      <c r="J1132" s="908">
        <v>435</v>
      </c>
      <c r="K1132" s="908">
        <v>1</v>
      </c>
      <c r="L1132" s="908">
        <v>1</v>
      </c>
      <c r="M1132" s="908">
        <v>1</v>
      </c>
      <c r="N1132" s="908">
        <v>0</v>
      </c>
      <c r="O1132" s="1260">
        <v>9</v>
      </c>
      <c r="P1132" s="1260">
        <v>9</v>
      </c>
      <c r="Q1132" s="1261">
        <v>208.38734687553284</v>
      </c>
    </row>
    <row r="1133" spans="1:17" ht="12.75" x14ac:dyDescent="0.2">
      <c r="A1133" s="876" t="s">
        <v>2069</v>
      </c>
      <c r="B1133" s="906" t="s">
        <v>608</v>
      </c>
      <c r="C1133" s="906">
        <v>2773.7546763785494</v>
      </c>
      <c r="D1133" s="906">
        <v>2773.7546763785494</v>
      </c>
      <c r="E1133" s="906">
        <v>9424.3857078328747</v>
      </c>
      <c r="F1133" s="907">
        <v>0</v>
      </c>
      <c r="G1133" s="908">
        <v>0</v>
      </c>
      <c r="H1133" s="908" t="s">
        <v>608</v>
      </c>
      <c r="I1133" s="908">
        <v>85</v>
      </c>
      <c r="J1133" s="908">
        <v>320</v>
      </c>
      <c r="K1133" s="908">
        <v>1</v>
      </c>
      <c r="L1133" s="908">
        <v>1</v>
      </c>
      <c r="M1133" s="908">
        <v>0</v>
      </c>
      <c r="N1133" s="908">
        <v>0</v>
      </c>
      <c r="O1133" s="1260">
        <v>5</v>
      </c>
      <c r="P1133" s="1260">
        <v>16</v>
      </c>
      <c r="Q1133" s="1261">
        <v>208.38734687553284</v>
      </c>
    </row>
    <row r="1134" spans="1:17" ht="12.75" x14ac:dyDescent="0.2">
      <c r="A1134" s="876" t="s">
        <v>2070</v>
      </c>
      <c r="B1134" s="906" t="s">
        <v>608</v>
      </c>
      <c r="C1134" s="906">
        <v>3645.0285863743225</v>
      </c>
      <c r="D1134" s="906">
        <v>3645.0285863743225</v>
      </c>
      <c r="E1134" s="906">
        <v>3645.0285863743225</v>
      </c>
      <c r="F1134" s="907">
        <v>0</v>
      </c>
      <c r="G1134" s="908">
        <v>0</v>
      </c>
      <c r="H1134" s="908" t="s">
        <v>608</v>
      </c>
      <c r="I1134" s="908">
        <v>17</v>
      </c>
      <c r="J1134" s="908">
        <v>261</v>
      </c>
      <c r="K1134" s="908">
        <v>0</v>
      </c>
      <c r="L1134" s="908">
        <v>0</v>
      </c>
      <c r="M1134" s="908">
        <v>0</v>
      </c>
      <c r="N1134" s="908">
        <v>0</v>
      </c>
      <c r="O1134" s="1260">
        <v>5</v>
      </c>
      <c r="P1134" s="1260">
        <v>5</v>
      </c>
      <c r="Q1134" s="1261">
        <v>208.38734687553284</v>
      </c>
    </row>
    <row r="1135" spans="1:17" ht="12.75" x14ac:dyDescent="0.2">
      <c r="A1135" s="876" t="s">
        <v>2071</v>
      </c>
      <c r="B1135" s="906">
        <v>114.92846418774047</v>
      </c>
      <c r="C1135" s="906">
        <v>2151.0496147830545</v>
      </c>
      <c r="D1135" s="906">
        <v>2151.0496147830545</v>
      </c>
      <c r="E1135" s="906">
        <v>7969.6472423725245</v>
      </c>
      <c r="F1135" s="907">
        <v>0</v>
      </c>
      <c r="G1135" s="908">
        <v>0</v>
      </c>
      <c r="H1135" s="908">
        <v>766</v>
      </c>
      <c r="I1135" s="908">
        <v>532</v>
      </c>
      <c r="J1135" s="908">
        <v>152</v>
      </c>
      <c r="K1135" s="908">
        <v>107</v>
      </c>
      <c r="L1135" s="908">
        <v>107</v>
      </c>
      <c r="M1135" s="908">
        <v>1</v>
      </c>
      <c r="N1135" s="908">
        <v>0</v>
      </c>
      <c r="O1135" s="1260">
        <v>5</v>
      </c>
      <c r="P1135" s="1260">
        <v>50</v>
      </c>
      <c r="Q1135" s="1261">
        <v>208.38734687553284</v>
      </c>
    </row>
    <row r="1136" spans="1:17" ht="12.75" x14ac:dyDescent="0.2">
      <c r="A1136" s="876" t="s">
        <v>2072</v>
      </c>
      <c r="B1136" s="906">
        <v>164.21210695572699</v>
      </c>
      <c r="C1136" s="906">
        <v>1773.7848682396782</v>
      </c>
      <c r="D1136" s="906">
        <v>1773.7848682396782</v>
      </c>
      <c r="E1136" s="906">
        <v>7969.6472423725245</v>
      </c>
      <c r="F1136" s="907">
        <v>0</v>
      </c>
      <c r="G1136" s="908">
        <v>0</v>
      </c>
      <c r="H1136" s="908">
        <v>2331</v>
      </c>
      <c r="I1136" s="908">
        <v>6516</v>
      </c>
      <c r="J1136" s="908">
        <v>3215</v>
      </c>
      <c r="K1136" s="908">
        <v>1386</v>
      </c>
      <c r="L1136" s="908">
        <v>1386</v>
      </c>
      <c r="M1136" s="908">
        <v>152</v>
      </c>
      <c r="N1136" s="908">
        <v>0</v>
      </c>
      <c r="O1136" s="1260">
        <v>5</v>
      </c>
      <c r="P1136" s="1260">
        <v>50</v>
      </c>
      <c r="Q1136" s="1261">
        <v>208.38734687553284</v>
      </c>
    </row>
    <row r="1137" spans="1:17" ht="12.75" x14ac:dyDescent="0.2">
      <c r="A1137" s="876" t="s">
        <v>2073</v>
      </c>
      <c r="B1137" s="906">
        <v>131.67468741289485</v>
      </c>
      <c r="C1137" s="906">
        <v>840.19875419053244</v>
      </c>
      <c r="D1137" s="906">
        <v>840.19875419053244</v>
      </c>
      <c r="E1137" s="906">
        <v>906.55699530916229</v>
      </c>
      <c r="F1137" s="907">
        <v>0</v>
      </c>
      <c r="G1137" s="908">
        <v>0</v>
      </c>
      <c r="H1137" s="908">
        <v>100527</v>
      </c>
      <c r="I1137" s="908">
        <v>53540</v>
      </c>
      <c r="J1137" s="908">
        <v>7468</v>
      </c>
      <c r="K1137" s="908">
        <v>26291</v>
      </c>
      <c r="L1137" s="908">
        <v>26291</v>
      </c>
      <c r="M1137" s="908">
        <v>24048</v>
      </c>
      <c r="N1137" s="908">
        <v>0</v>
      </c>
      <c r="O1137" s="1260">
        <v>5</v>
      </c>
      <c r="P1137" s="1260">
        <v>5</v>
      </c>
      <c r="Q1137" s="1261">
        <v>208.38734687553284</v>
      </c>
    </row>
    <row r="1138" spans="1:17" ht="12.75" x14ac:dyDescent="0.2">
      <c r="A1138" s="876" t="s">
        <v>2075</v>
      </c>
      <c r="B1138" s="906">
        <v>122.23525109882884</v>
      </c>
      <c r="C1138" s="906">
        <v>832.95886864702084</v>
      </c>
      <c r="D1138" s="906">
        <v>832.95886864702084</v>
      </c>
      <c r="E1138" s="906">
        <v>906.55699530916229</v>
      </c>
      <c r="F1138" s="907">
        <v>0</v>
      </c>
      <c r="G1138" s="908">
        <v>0</v>
      </c>
      <c r="H1138" s="908">
        <v>1264</v>
      </c>
      <c r="I1138" s="908">
        <v>3939</v>
      </c>
      <c r="J1138" s="908">
        <v>966</v>
      </c>
      <c r="K1138" s="908">
        <v>8666</v>
      </c>
      <c r="L1138" s="908">
        <v>8666</v>
      </c>
      <c r="M1138" s="908">
        <v>0</v>
      </c>
      <c r="N1138" s="908">
        <v>0</v>
      </c>
      <c r="O1138" s="1260">
        <v>5</v>
      </c>
      <c r="P1138" s="1260">
        <v>5</v>
      </c>
      <c r="Q1138" s="1261">
        <v>208.38734687553284</v>
      </c>
    </row>
    <row r="1139" spans="1:17" ht="12.75" x14ac:dyDescent="0.2">
      <c r="A1139" s="876" t="s">
        <v>2076</v>
      </c>
      <c r="B1139" s="906">
        <v>112.68547233436297</v>
      </c>
      <c r="C1139" s="906">
        <v>525.33056082843632</v>
      </c>
      <c r="D1139" s="906">
        <v>525.33056082843632</v>
      </c>
      <c r="E1139" s="906">
        <v>550.02733089223671</v>
      </c>
      <c r="F1139" s="907">
        <v>0</v>
      </c>
      <c r="G1139" s="908">
        <v>0</v>
      </c>
      <c r="H1139" s="908">
        <v>855470</v>
      </c>
      <c r="I1139" s="908">
        <v>174757</v>
      </c>
      <c r="J1139" s="908">
        <v>3427</v>
      </c>
      <c r="K1139" s="908">
        <v>11676</v>
      </c>
      <c r="L1139" s="908">
        <v>11676</v>
      </c>
      <c r="M1139" s="908">
        <v>10574</v>
      </c>
      <c r="N1139" s="908">
        <v>0</v>
      </c>
      <c r="O1139" s="1260">
        <v>5</v>
      </c>
      <c r="P1139" s="1260">
        <v>5</v>
      </c>
      <c r="Q1139" s="1261">
        <v>208.38734687553284</v>
      </c>
    </row>
    <row r="1140" spans="1:17" ht="12.75" x14ac:dyDescent="0.2">
      <c r="A1140" s="876" t="s">
        <v>2077</v>
      </c>
      <c r="B1140" s="906">
        <v>138.16559628009767</v>
      </c>
      <c r="C1140" s="906">
        <v>761.94609131527909</v>
      </c>
      <c r="D1140" s="906">
        <v>761.94609131527909</v>
      </c>
      <c r="E1140" s="906">
        <v>788.77342099312091</v>
      </c>
      <c r="F1140" s="907">
        <v>0</v>
      </c>
      <c r="G1140" s="908">
        <v>0</v>
      </c>
      <c r="H1140" s="908">
        <v>41545</v>
      </c>
      <c r="I1140" s="908">
        <v>7157</v>
      </c>
      <c r="J1140" s="908">
        <v>602</v>
      </c>
      <c r="K1140" s="908">
        <v>3001</v>
      </c>
      <c r="L1140" s="908">
        <v>3001</v>
      </c>
      <c r="M1140" s="908">
        <v>0</v>
      </c>
      <c r="N1140" s="908">
        <v>0</v>
      </c>
      <c r="O1140" s="1260">
        <v>5</v>
      </c>
      <c r="P1140" s="1260">
        <v>5</v>
      </c>
      <c r="Q1140" s="1261">
        <v>208.38734687553284</v>
      </c>
    </row>
    <row r="1141" spans="1:17" ht="12.75" x14ac:dyDescent="0.2">
      <c r="A1141" s="876" t="s">
        <v>2078</v>
      </c>
      <c r="B1141" s="906">
        <v>86.55110002302267</v>
      </c>
      <c r="C1141" s="906">
        <v>86.55110002302267</v>
      </c>
      <c r="D1141" s="906">
        <v>86.55110002302267</v>
      </c>
      <c r="E1141" s="906">
        <v>86.55110002302267</v>
      </c>
      <c r="F1141" s="907">
        <v>0</v>
      </c>
      <c r="G1141" s="908">
        <v>0</v>
      </c>
      <c r="H1141" s="908">
        <v>7294</v>
      </c>
      <c r="I1141" s="908">
        <v>14</v>
      </c>
      <c r="J1141" s="908">
        <v>0</v>
      </c>
      <c r="K1141" s="908">
        <v>0</v>
      </c>
      <c r="L1141" s="908">
        <v>0</v>
      </c>
      <c r="M1141" s="908">
        <v>0</v>
      </c>
      <c r="N1141" s="908">
        <v>0</v>
      </c>
      <c r="O1141" s="1260">
        <v>5</v>
      </c>
      <c r="P1141" s="1260">
        <v>5</v>
      </c>
      <c r="Q1141" s="1261">
        <v>208.38734687553284</v>
      </c>
    </row>
    <row r="1142" spans="1:17" ht="12.75" x14ac:dyDescent="0.2">
      <c r="A1142" s="876" t="s">
        <v>2079</v>
      </c>
      <c r="B1142" s="906">
        <v>100.46301901209506</v>
      </c>
      <c r="C1142" s="906">
        <v>100.46301901209506</v>
      </c>
      <c r="D1142" s="906">
        <v>100.46301901209506</v>
      </c>
      <c r="E1142" s="906">
        <v>100.46301901209506</v>
      </c>
      <c r="F1142" s="907">
        <v>0</v>
      </c>
      <c r="G1142" s="908">
        <v>0</v>
      </c>
      <c r="H1142" s="908">
        <v>27190</v>
      </c>
      <c r="I1142" s="908">
        <v>14</v>
      </c>
      <c r="J1142" s="908">
        <v>0</v>
      </c>
      <c r="K1142" s="908">
        <v>4</v>
      </c>
      <c r="L1142" s="908">
        <v>4</v>
      </c>
      <c r="M1142" s="908">
        <v>1</v>
      </c>
      <c r="N1142" s="908">
        <v>0</v>
      </c>
      <c r="O1142" s="1260">
        <v>5</v>
      </c>
      <c r="P1142" s="1260">
        <v>5</v>
      </c>
      <c r="Q1142" s="1261">
        <v>208.38734687553284</v>
      </c>
    </row>
    <row r="1143" spans="1:17" ht="12.75" x14ac:dyDescent="0.2">
      <c r="A1143" s="876" t="s">
        <v>2080</v>
      </c>
      <c r="B1143" s="906">
        <v>123.59840749626335</v>
      </c>
      <c r="C1143" s="906">
        <v>123.59840749626335</v>
      </c>
      <c r="D1143" s="906">
        <v>123.59840749626335</v>
      </c>
      <c r="E1143" s="906">
        <v>123.59840749626335</v>
      </c>
      <c r="F1143" s="907">
        <v>0</v>
      </c>
      <c r="G1143" s="908">
        <v>0</v>
      </c>
      <c r="H1143" s="908">
        <v>1632</v>
      </c>
      <c r="I1143" s="908">
        <v>29</v>
      </c>
      <c r="J1143" s="908">
        <v>0</v>
      </c>
      <c r="K1143" s="908">
        <v>4</v>
      </c>
      <c r="L1143" s="908">
        <v>4</v>
      </c>
      <c r="M1143" s="908">
        <v>0</v>
      </c>
      <c r="N1143" s="908">
        <v>0</v>
      </c>
      <c r="O1143" s="1260">
        <v>5</v>
      </c>
      <c r="P1143" s="1260">
        <v>5</v>
      </c>
      <c r="Q1143" s="1261">
        <v>208.38734687553284</v>
      </c>
    </row>
    <row r="1144" spans="1:17" ht="12.75" x14ac:dyDescent="0.2">
      <c r="A1144" s="876" t="s">
        <v>2081</v>
      </c>
      <c r="B1144" s="906">
        <v>159.27103212945889</v>
      </c>
      <c r="C1144" s="906">
        <v>159.27103212945889</v>
      </c>
      <c r="D1144" s="906">
        <v>159.27103212945889</v>
      </c>
      <c r="E1144" s="906">
        <v>553.88272125206913</v>
      </c>
      <c r="F1144" s="907">
        <v>0</v>
      </c>
      <c r="G1144" s="908">
        <v>0</v>
      </c>
      <c r="H1144" s="908">
        <v>5968</v>
      </c>
      <c r="I1144" s="908">
        <v>2345</v>
      </c>
      <c r="J1144" s="908">
        <v>2</v>
      </c>
      <c r="K1144" s="908">
        <v>2</v>
      </c>
      <c r="L1144" s="908">
        <v>2</v>
      </c>
      <c r="M1144" s="908">
        <v>0</v>
      </c>
      <c r="N1144" s="908">
        <v>0</v>
      </c>
      <c r="O1144" s="1260">
        <v>5</v>
      </c>
      <c r="P1144" s="1260">
        <v>5</v>
      </c>
      <c r="Q1144" s="1261">
        <v>208.38734687553284</v>
      </c>
    </row>
    <row r="1145" spans="1:17" ht="12.75" x14ac:dyDescent="0.2">
      <c r="A1145" s="876" t="s">
        <v>2082</v>
      </c>
      <c r="B1145" s="906">
        <v>76.114045293939228</v>
      </c>
      <c r="C1145" s="906">
        <v>602.68421353382985</v>
      </c>
      <c r="D1145" s="906">
        <v>602.68421353382985</v>
      </c>
      <c r="E1145" s="906">
        <v>602.68421353382985</v>
      </c>
      <c r="F1145" s="907">
        <v>0</v>
      </c>
      <c r="G1145" s="908">
        <v>0</v>
      </c>
      <c r="H1145" s="908">
        <v>515853</v>
      </c>
      <c r="I1145" s="908">
        <v>101</v>
      </c>
      <c r="J1145" s="908">
        <v>0</v>
      </c>
      <c r="K1145" s="908">
        <v>1</v>
      </c>
      <c r="L1145" s="908">
        <v>1</v>
      </c>
      <c r="M1145" s="908">
        <v>0</v>
      </c>
      <c r="N1145" s="908">
        <v>0</v>
      </c>
      <c r="O1145" s="1260">
        <v>5</v>
      </c>
      <c r="P1145" s="1260">
        <v>5</v>
      </c>
      <c r="Q1145" s="1261">
        <v>208.38734687553284</v>
      </c>
    </row>
    <row r="1146" spans="1:17" ht="12.75" x14ac:dyDescent="0.2">
      <c r="A1146" s="876" t="s">
        <v>2083</v>
      </c>
      <c r="B1146" s="906">
        <v>74.761687959638252</v>
      </c>
      <c r="C1146" s="906">
        <v>602.68421353382985</v>
      </c>
      <c r="D1146" s="906">
        <v>602.68421353382985</v>
      </c>
      <c r="E1146" s="906">
        <v>802.00309095320176</v>
      </c>
      <c r="F1146" s="907">
        <v>0</v>
      </c>
      <c r="G1146" s="908">
        <v>0</v>
      </c>
      <c r="H1146" s="908">
        <v>12833</v>
      </c>
      <c r="I1146" s="908">
        <v>17</v>
      </c>
      <c r="J1146" s="908">
        <v>11</v>
      </c>
      <c r="K1146" s="908">
        <v>294</v>
      </c>
      <c r="L1146" s="908">
        <v>294</v>
      </c>
      <c r="M1146" s="908">
        <v>0</v>
      </c>
      <c r="N1146" s="908">
        <v>0</v>
      </c>
      <c r="O1146" s="1260">
        <v>5</v>
      </c>
      <c r="P1146" s="1260">
        <v>5</v>
      </c>
      <c r="Q1146" s="1261">
        <v>208.38734687553284</v>
      </c>
    </row>
    <row r="1147" spans="1:17" ht="12.75" x14ac:dyDescent="0.2">
      <c r="A1147" s="876" t="s">
        <v>2084</v>
      </c>
      <c r="B1147" s="906" t="s">
        <v>608</v>
      </c>
      <c r="C1147" s="906">
        <v>8818.8382507266069</v>
      </c>
      <c r="D1147" s="906">
        <v>8818.8382507266069</v>
      </c>
      <c r="E1147" s="906">
        <v>8818.8382507266069</v>
      </c>
      <c r="F1147" s="907">
        <v>0.30000000000000004</v>
      </c>
      <c r="G1147" s="908">
        <v>2645.6514752179824</v>
      </c>
      <c r="H1147" s="908" t="s">
        <v>608</v>
      </c>
      <c r="I1147" s="908">
        <v>0</v>
      </c>
      <c r="J1147" s="908">
        <v>91</v>
      </c>
      <c r="K1147" s="908">
        <v>2438</v>
      </c>
      <c r="L1147" s="908">
        <v>2427</v>
      </c>
      <c r="M1147" s="908">
        <v>11</v>
      </c>
      <c r="N1147" s="908">
        <v>1</v>
      </c>
      <c r="O1147" s="1260">
        <v>84</v>
      </c>
      <c r="P1147" s="1260">
        <v>84</v>
      </c>
      <c r="Q1147" s="1261">
        <v>208.38734687553284</v>
      </c>
    </row>
    <row r="1148" spans="1:17" ht="12.75" x14ac:dyDescent="0.2">
      <c r="A1148" s="876" t="s">
        <v>2085</v>
      </c>
      <c r="B1148" s="906" t="s">
        <v>608</v>
      </c>
      <c r="C1148" s="906">
        <v>5301.5897675770811</v>
      </c>
      <c r="D1148" s="906">
        <v>5301.5897675770811</v>
      </c>
      <c r="E1148" s="906">
        <v>5301.5897675770811</v>
      </c>
      <c r="F1148" s="907">
        <v>0.30000000000000004</v>
      </c>
      <c r="G1148" s="908">
        <v>1590.4769302731245</v>
      </c>
      <c r="H1148" s="908" t="s">
        <v>608</v>
      </c>
      <c r="I1148" s="908">
        <v>1</v>
      </c>
      <c r="J1148" s="908">
        <v>225</v>
      </c>
      <c r="K1148" s="908">
        <v>2086</v>
      </c>
      <c r="L1148" s="908">
        <v>2067</v>
      </c>
      <c r="M1148" s="908">
        <v>19</v>
      </c>
      <c r="N1148" s="908">
        <v>1</v>
      </c>
      <c r="O1148" s="1260">
        <v>44</v>
      </c>
      <c r="P1148" s="1260">
        <v>44</v>
      </c>
      <c r="Q1148" s="1261">
        <v>208.38734687553284</v>
      </c>
    </row>
    <row r="1149" spans="1:17" ht="12.75" x14ac:dyDescent="0.2">
      <c r="A1149" s="876" t="s">
        <v>2086</v>
      </c>
      <c r="B1149" s="906" t="s">
        <v>608</v>
      </c>
      <c r="C1149" s="906">
        <v>3131.4735923258399</v>
      </c>
      <c r="D1149" s="906">
        <v>3131.4735923258399</v>
      </c>
      <c r="E1149" s="906">
        <v>3612.7096280707601</v>
      </c>
      <c r="F1149" s="907">
        <v>0.30000000000000004</v>
      </c>
      <c r="G1149" s="908">
        <v>1083.8128884212283</v>
      </c>
      <c r="H1149" s="908" t="s">
        <v>608</v>
      </c>
      <c r="I1149" s="908">
        <v>6</v>
      </c>
      <c r="J1149" s="908">
        <v>912</v>
      </c>
      <c r="K1149" s="908">
        <v>3961</v>
      </c>
      <c r="L1149" s="908">
        <v>3853</v>
      </c>
      <c r="M1149" s="908">
        <v>108</v>
      </c>
      <c r="N1149" s="908">
        <v>1</v>
      </c>
      <c r="O1149" s="1260">
        <v>17</v>
      </c>
      <c r="P1149" s="1260">
        <v>28</v>
      </c>
      <c r="Q1149" s="1261">
        <v>208.38734687553284</v>
      </c>
    </row>
    <row r="1150" spans="1:17" ht="12.75" x14ac:dyDescent="0.2">
      <c r="A1150" s="876" t="s">
        <v>2087</v>
      </c>
      <c r="B1150" s="906" t="s">
        <v>608</v>
      </c>
      <c r="C1150" s="906">
        <v>2032.233345049347</v>
      </c>
      <c r="D1150" s="906">
        <v>2032.233345049347</v>
      </c>
      <c r="E1150" s="906">
        <v>2020.9555440864153</v>
      </c>
      <c r="F1150" s="907">
        <v>0.4</v>
      </c>
      <c r="G1150" s="908">
        <v>808.38221763456613</v>
      </c>
      <c r="H1150" s="908" t="s">
        <v>608</v>
      </c>
      <c r="I1150" s="908">
        <v>23</v>
      </c>
      <c r="J1150" s="908">
        <v>3901</v>
      </c>
      <c r="K1150" s="908">
        <v>9602</v>
      </c>
      <c r="L1150" s="908">
        <v>8937</v>
      </c>
      <c r="M1150" s="908">
        <v>665</v>
      </c>
      <c r="N1150" s="908">
        <v>1</v>
      </c>
      <c r="O1150" s="1260">
        <v>6</v>
      </c>
      <c r="P1150" s="1260">
        <v>10</v>
      </c>
      <c r="Q1150" s="1261">
        <v>208.38734687553284</v>
      </c>
    </row>
    <row r="1151" spans="1:17" ht="12.75" x14ac:dyDescent="0.2">
      <c r="A1151" s="876" t="s">
        <v>2088</v>
      </c>
      <c r="B1151" s="906" t="s">
        <v>608</v>
      </c>
      <c r="C1151" s="906">
        <v>6234.2767385775987</v>
      </c>
      <c r="D1151" s="906">
        <v>6234.2767385775987</v>
      </c>
      <c r="E1151" s="906">
        <v>6297.2085361879663</v>
      </c>
      <c r="F1151" s="907">
        <v>0.30000000000000004</v>
      </c>
      <c r="G1151" s="908">
        <v>1889.1625608563902</v>
      </c>
      <c r="H1151" s="908" t="s">
        <v>608</v>
      </c>
      <c r="I1151" s="908">
        <v>0</v>
      </c>
      <c r="J1151" s="908">
        <v>6</v>
      </c>
      <c r="K1151" s="908">
        <v>749</v>
      </c>
      <c r="L1151" s="908">
        <v>739</v>
      </c>
      <c r="M1151" s="908">
        <v>10</v>
      </c>
      <c r="N1151" s="908">
        <v>1</v>
      </c>
      <c r="O1151" s="1260">
        <v>67</v>
      </c>
      <c r="P1151" s="1260">
        <v>70</v>
      </c>
      <c r="Q1151" s="1261">
        <v>208.38734687553284</v>
      </c>
    </row>
    <row r="1152" spans="1:17" ht="12.75" x14ac:dyDescent="0.2">
      <c r="A1152" s="876" t="s">
        <v>2089</v>
      </c>
      <c r="B1152" s="906" t="s">
        <v>608</v>
      </c>
      <c r="C1152" s="906">
        <v>3738.6879295047952</v>
      </c>
      <c r="D1152" s="906">
        <v>3738.6879295047952</v>
      </c>
      <c r="E1152" s="906">
        <v>4777.2489569800191</v>
      </c>
      <c r="F1152" s="907">
        <v>0.30000000000000004</v>
      </c>
      <c r="G1152" s="908">
        <v>1433.174687094006</v>
      </c>
      <c r="H1152" s="908" t="s">
        <v>608</v>
      </c>
      <c r="I1152" s="908">
        <v>13</v>
      </c>
      <c r="J1152" s="908">
        <v>49</v>
      </c>
      <c r="K1152" s="908">
        <v>2989</v>
      </c>
      <c r="L1152" s="908">
        <v>2842</v>
      </c>
      <c r="M1152" s="908">
        <v>147</v>
      </c>
      <c r="N1152" s="908">
        <v>1</v>
      </c>
      <c r="O1152" s="1260">
        <v>62</v>
      </c>
      <c r="P1152" s="1260">
        <v>52</v>
      </c>
      <c r="Q1152" s="1261">
        <v>208.38734687553284</v>
      </c>
    </row>
    <row r="1153" spans="1:17" ht="12.75" x14ac:dyDescent="0.2">
      <c r="A1153" s="876" t="s">
        <v>2090</v>
      </c>
      <c r="B1153" s="906" t="s">
        <v>608</v>
      </c>
      <c r="C1153" s="906">
        <v>2159.8145752970963</v>
      </c>
      <c r="D1153" s="906">
        <v>2159.8145752970963</v>
      </c>
      <c r="E1153" s="906">
        <v>3522.1009451662912</v>
      </c>
      <c r="F1153" s="907">
        <v>0.30000000000000004</v>
      </c>
      <c r="G1153" s="908">
        <v>1056.6302835498875</v>
      </c>
      <c r="H1153" s="908" t="s">
        <v>608</v>
      </c>
      <c r="I1153" s="908">
        <v>85</v>
      </c>
      <c r="J1153" s="908">
        <v>126</v>
      </c>
      <c r="K1153" s="908">
        <v>6966</v>
      </c>
      <c r="L1153" s="908">
        <v>6256</v>
      </c>
      <c r="M1153" s="908">
        <v>710</v>
      </c>
      <c r="N1153" s="908">
        <v>1</v>
      </c>
      <c r="O1153" s="1260">
        <v>35</v>
      </c>
      <c r="P1153" s="1260">
        <v>37</v>
      </c>
      <c r="Q1153" s="1261">
        <v>208.38734687553284</v>
      </c>
    </row>
    <row r="1154" spans="1:17" ht="12.75" x14ac:dyDescent="0.2">
      <c r="A1154" s="876" t="s">
        <v>2091</v>
      </c>
      <c r="B1154" s="906" t="s">
        <v>608</v>
      </c>
      <c r="C1154" s="906">
        <v>1628.9170537291873</v>
      </c>
      <c r="D1154" s="906">
        <v>1628.9170537291873</v>
      </c>
      <c r="E1154" s="906">
        <v>2620.8670469308058</v>
      </c>
      <c r="F1154" s="907">
        <v>0.30000000000000004</v>
      </c>
      <c r="G1154" s="908">
        <v>786.26011407924182</v>
      </c>
      <c r="H1154" s="908" t="s">
        <v>608</v>
      </c>
      <c r="I1154" s="908">
        <v>394</v>
      </c>
      <c r="J1154" s="908">
        <v>421</v>
      </c>
      <c r="K1154" s="908">
        <v>15185</v>
      </c>
      <c r="L1154" s="908">
        <v>11939</v>
      </c>
      <c r="M1154" s="908">
        <v>3246</v>
      </c>
      <c r="N1154" s="908">
        <v>1</v>
      </c>
      <c r="O1154" s="1260">
        <v>20</v>
      </c>
      <c r="P1154" s="1260">
        <v>25</v>
      </c>
      <c r="Q1154" s="1261">
        <v>208.38734687553284</v>
      </c>
    </row>
    <row r="1155" spans="1:17" ht="12.75" x14ac:dyDescent="0.2">
      <c r="A1155" s="876" t="s">
        <v>2092</v>
      </c>
      <c r="B1155" s="906" t="s">
        <v>608</v>
      </c>
      <c r="C1155" s="906">
        <v>480.43044941570452</v>
      </c>
      <c r="D1155" s="906">
        <v>480.43044941570452</v>
      </c>
      <c r="E1155" s="906">
        <v>1647.6644891793158</v>
      </c>
      <c r="F1155" s="907">
        <v>0.4</v>
      </c>
      <c r="G1155" s="908">
        <v>659.06579567172639</v>
      </c>
      <c r="H1155" s="908" t="s">
        <v>608</v>
      </c>
      <c r="I1155" s="908">
        <v>2737</v>
      </c>
      <c r="J1155" s="908">
        <v>1007</v>
      </c>
      <c r="K1155" s="908">
        <v>32293</v>
      </c>
      <c r="L1155" s="908">
        <v>18175</v>
      </c>
      <c r="M1155" s="908">
        <v>14118</v>
      </c>
      <c r="N1155" s="908">
        <v>1</v>
      </c>
      <c r="O1155" s="1260">
        <v>5</v>
      </c>
      <c r="P1155" s="1260">
        <v>13</v>
      </c>
      <c r="Q1155" s="1261">
        <v>208.38734687553284</v>
      </c>
    </row>
    <row r="1156" spans="1:17" ht="12.75" x14ac:dyDescent="0.2">
      <c r="A1156" s="876" t="s">
        <v>2093</v>
      </c>
      <c r="B1156" s="906" t="s">
        <v>608</v>
      </c>
      <c r="C1156" s="906">
        <v>361.1302758601193</v>
      </c>
      <c r="D1156" s="906">
        <v>361.1302758601193</v>
      </c>
      <c r="E1156" s="906">
        <v>801.03940354956558</v>
      </c>
      <c r="F1156" s="907">
        <v>0.65</v>
      </c>
      <c r="G1156" s="908">
        <v>520.67561230721765</v>
      </c>
      <c r="H1156" s="908" t="s">
        <v>608</v>
      </c>
      <c r="I1156" s="908">
        <v>7972</v>
      </c>
      <c r="J1156" s="908">
        <v>1030</v>
      </c>
      <c r="K1156" s="908">
        <v>32628</v>
      </c>
      <c r="L1156" s="908">
        <v>10793</v>
      </c>
      <c r="M1156" s="908">
        <v>21835</v>
      </c>
      <c r="N1156" s="908">
        <v>1</v>
      </c>
      <c r="O1156" s="1260">
        <v>5</v>
      </c>
      <c r="P1156" s="1260">
        <v>5</v>
      </c>
      <c r="Q1156" s="1261">
        <v>208.38734687553284</v>
      </c>
    </row>
    <row r="1157" spans="1:17" ht="12.75" x14ac:dyDescent="0.2">
      <c r="A1157" s="876" t="s">
        <v>2095</v>
      </c>
      <c r="B1157" s="906" t="s">
        <v>608</v>
      </c>
      <c r="C1157" s="906">
        <v>2577.2697175614358</v>
      </c>
      <c r="D1157" s="906">
        <v>2577.2697175614358</v>
      </c>
      <c r="E1157" s="906">
        <v>7321.4243815456293</v>
      </c>
      <c r="F1157" s="907">
        <v>0</v>
      </c>
      <c r="G1157" s="908">
        <v>0</v>
      </c>
      <c r="H1157" s="908" t="s">
        <v>608</v>
      </c>
      <c r="I1157" s="908">
        <v>74</v>
      </c>
      <c r="J1157" s="908">
        <v>1239</v>
      </c>
      <c r="K1157" s="908">
        <v>74</v>
      </c>
      <c r="L1157" s="908">
        <v>74</v>
      </c>
      <c r="M1157" s="908">
        <v>1</v>
      </c>
      <c r="N1157" s="908">
        <v>0</v>
      </c>
      <c r="O1157" s="1260">
        <v>5</v>
      </c>
      <c r="P1157" s="1260">
        <v>75</v>
      </c>
      <c r="Q1157" s="1261">
        <v>189.36279360905775</v>
      </c>
    </row>
    <row r="1158" spans="1:17" ht="12.75" x14ac:dyDescent="0.2">
      <c r="A1158" s="876" t="s">
        <v>2096</v>
      </c>
      <c r="B1158" s="906" t="s">
        <v>608</v>
      </c>
      <c r="C1158" s="906">
        <v>1958.0772105574592</v>
      </c>
      <c r="D1158" s="906">
        <v>1958.0772105574592</v>
      </c>
      <c r="E1158" s="906">
        <v>2761.0418800817233</v>
      </c>
      <c r="F1158" s="907">
        <v>0</v>
      </c>
      <c r="G1158" s="908">
        <v>0</v>
      </c>
      <c r="H1158" s="908" t="s">
        <v>608</v>
      </c>
      <c r="I1158" s="908">
        <v>261</v>
      </c>
      <c r="J1158" s="908">
        <v>2110</v>
      </c>
      <c r="K1158" s="908">
        <v>16</v>
      </c>
      <c r="L1158" s="908">
        <v>16</v>
      </c>
      <c r="M1158" s="908">
        <v>1</v>
      </c>
      <c r="N1158" s="908">
        <v>0</v>
      </c>
      <c r="O1158" s="1260">
        <v>5</v>
      </c>
      <c r="P1158" s="1260">
        <v>25</v>
      </c>
      <c r="Q1158" s="1261">
        <v>189.36279360905775</v>
      </c>
    </row>
    <row r="1159" spans="1:17" ht="12.75" x14ac:dyDescent="0.2">
      <c r="A1159" s="876" t="s">
        <v>2097</v>
      </c>
      <c r="B1159" s="906" t="s">
        <v>608</v>
      </c>
      <c r="C1159" s="906">
        <v>5206.8206183935945</v>
      </c>
      <c r="D1159" s="906">
        <v>5206.8206183935945</v>
      </c>
      <c r="E1159" s="906">
        <v>8633.7453479544929</v>
      </c>
      <c r="F1159" s="907">
        <v>0</v>
      </c>
      <c r="G1159" s="908">
        <v>0</v>
      </c>
      <c r="H1159" s="908" t="s">
        <v>608</v>
      </c>
      <c r="I1159" s="908">
        <v>15</v>
      </c>
      <c r="J1159" s="908">
        <v>299</v>
      </c>
      <c r="K1159" s="908">
        <v>78</v>
      </c>
      <c r="L1159" s="908">
        <v>78</v>
      </c>
      <c r="M1159" s="908">
        <v>3</v>
      </c>
      <c r="N1159" s="908">
        <v>0</v>
      </c>
      <c r="O1159" s="1260">
        <v>17</v>
      </c>
      <c r="P1159" s="1260">
        <v>63</v>
      </c>
      <c r="Q1159" s="1261">
        <v>189.36279360905775</v>
      </c>
    </row>
    <row r="1160" spans="1:17" ht="12.75" x14ac:dyDescent="0.2">
      <c r="A1160" s="876" t="s">
        <v>2098</v>
      </c>
      <c r="B1160" s="906" t="s">
        <v>608</v>
      </c>
      <c r="C1160" s="906">
        <v>3656.3266468783067</v>
      </c>
      <c r="D1160" s="906">
        <v>3656.3266468783067</v>
      </c>
      <c r="E1160" s="906">
        <v>5127.3246733475407</v>
      </c>
      <c r="F1160" s="907">
        <v>0</v>
      </c>
      <c r="G1160" s="908">
        <v>0</v>
      </c>
      <c r="H1160" s="908" t="s">
        <v>608</v>
      </c>
      <c r="I1160" s="908">
        <v>82</v>
      </c>
      <c r="J1160" s="908">
        <v>465</v>
      </c>
      <c r="K1160" s="908">
        <v>19</v>
      </c>
      <c r="L1160" s="908">
        <v>19</v>
      </c>
      <c r="M1160" s="908">
        <v>2</v>
      </c>
      <c r="N1160" s="908">
        <v>0</v>
      </c>
      <c r="O1160" s="1260">
        <v>11</v>
      </c>
      <c r="P1160" s="1260">
        <v>26</v>
      </c>
      <c r="Q1160" s="1261">
        <v>189.36279360905775</v>
      </c>
    </row>
    <row r="1161" spans="1:17" ht="12.75" x14ac:dyDescent="0.2">
      <c r="A1161" s="876" t="s">
        <v>2099</v>
      </c>
      <c r="B1161" s="906" t="s">
        <v>608</v>
      </c>
      <c r="C1161" s="906">
        <v>398.3637109621618</v>
      </c>
      <c r="D1161" s="906">
        <v>398.3637109621618</v>
      </c>
      <c r="E1161" s="906">
        <v>3800.2259607062174</v>
      </c>
      <c r="F1161" s="907">
        <v>0.30000000000000004</v>
      </c>
      <c r="G1161" s="908">
        <v>1140.0677882118655</v>
      </c>
      <c r="H1161" s="908" t="s">
        <v>608</v>
      </c>
      <c r="I1161" s="908">
        <v>633</v>
      </c>
      <c r="J1161" s="908">
        <v>53</v>
      </c>
      <c r="K1161" s="908">
        <v>113</v>
      </c>
      <c r="L1161" s="908">
        <v>82</v>
      </c>
      <c r="M1161" s="908">
        <v>31</v>
      </c>
      <c r="N1161" s="908">
        <v>1</v>
      </c>
      <c r="O1161" s="1260">
        <v>5</v>
      </c>
      <c r="P1161" s="1260">
        <v>25</v>
      </c>
      <c r="Q1161" s="1261">
        <v>189.36279360905775</v>
      </c>
    </row>
    <row r="1162" spans="1:17" ht="12.75" x14ac:dyDescent="0.2">
      <c r="A1162" s="876" t="s">
        <v>2100</v>
      </c>
      <c r="B1162" s="906" t="s">
        <v>608</v>
      </c>
      <c r="C1162" s="906">
        <v>359.2040239826764</v>
      </c>
      <c r="D1162" s="906">
        <v>359.2040239826764</v>
      </c>
      <c r="E1162" s="906">
        <v>1762.1117474689595</v>
      </c>
      <c r="F1162" s="907">
        <v>0.4</v>
      </c>
      <c r="G1162" s="908">
        <v>704.8446989875838</v>
      </c>
      <c r="H1162" s="908" t="s">
        <v>608</v>
      </c>
      <c r="I1162" s="908">
        <v>3580</v>
      </c>
      <c r="J1162" s="908">
        <v>126</v>
      </c>
      <c r="K1162" s="908">
        <v>111</v>
      </c>
      <c r="L1162" s="908">
        <v>61</v>
      </c>
      <c r="M1162" s="908">
        <v>50</v>
      </c>
      <c r="N1162" s="908">
        <v>1</v>
      </c>
      <c r="O1162" s="1260">
        <v>5</v>
      </c>
      <c r="P1162" s="1260">
        <v>13</v>
      </c>
      <c r="Q1162" s="1261">
        <v>189.36279360905775</v>
      </c>
    </row>
    <row r="1163" spans="1:17" ht="12.75" x14ac:dyDescent="0.2">
      <c r="A1163" s="876" t="s">
        <v>2101</v>
      </c>
      <c r="B1163" s="906" t="s">
        <v>608</v>
      </c>
      <c r="C1163" s="906">
        <v>1505.2021374582821</v>
      </c>
      <c r="D1163" s="906">
        <v>1505.2021374582821</v>
      </c>
      <c r="E1163" s="906">
        <v>4417.6366153499112</v>
      </c>
      <c r="F1163" s="907">
        <v>0.30000000000000004</v>
      </c>
      <c r="G1163" s="908">
        <v>1325.2909846049736</v>
      </c>
      <c r="H1163" s="908" t="s">
        <v>608</v>
      </c>
      <c r="I1163" s="908">
        <v>54</v>
      </c>
      <c r="J1163" s="908">
        <v>83</v>
      </c>
      <c r="K1163" s="908">
        <v>535</v>
      </c>
      <c r="L1163" s="908">
        <v>501</v>
      </c>
      <c r="M1163" s="908">
        <v>34</v>
      </c>
      <c r="N1163" s="908">
        <v>1</v>
      </c>
      <c r="O1163" s="1260">
        <v>10</v>
      </c>
      <c r="P1163" s="1260">
        <v>39</v>
      </c>
      <c r="Q1163" s="1261">
        <v>189.36279360905775</v>
      </c>
    </row>
    <row r="1164" spans="1:17" ht="12.75" x14ac:dyDescent="0.2">
      <c r="A1164" s="876" t="s">
        <v>2102</v>
      </c>
      <c r="B1164" s="906" t="s">
        <v>608</v>
      </c>
      <c r="C1164" s="906">
        <v>992.85827772894652</v>
      </c>
      <c r="D1164" s="906">
        <v>992.85827772894652</v>
      </c>
      <c r="E1164" s="906">
        <v>2804.6102985613184</v>
      </c>
      <c r="F1164" s="907">
        <v>0.30000000000000004</v>
      </c>
      <c r="G1164" s="908">
        <v>841.38308956839558</v>
      </c>
      <c r="H1164" s="908" t="s">
        <v>608</v>
      </c>
      <c r="I1164" s="908">
        <v>309</v>
      </c>
      <c r="J1164" s="908">
        <v>322</v>
      </c>
      <c r="K1164" s="908">
        <v>308</v>
      </c>
      <c r="L1164" s="908">
        <v>224</v>
      </c>
      <c r="M1164" s="908">
        <v>84</v>
      </c>
      <c r="N1164" s="908">
        <v>1</v>
      </c>
      <c r="O1164" s="1260">
        <v>8</v>
      </c>
      <c r="P1164" s="1260">
        <v>20</v>
      </c>
      <c r="Q1164" s="1261">
        <v>189.36279360905775</v>
      </c>
    </row>
    <row r="1165" spans="1:17" ht="12.75" x14ac:dyDescent="0.2">
      <c r="A1165" s="876" t="s">
        <v>2103</v>
      </c>
      <c r="B1165" s="906" t="s">
        <v>608</v>
      </c>
      <c r="C1165" s="906">
        <v>925.8807696153018</v>
      </c>
      <c r="D1165" s="906">
        <v>925.8807696153018</v>
      </c>
      <c r="E1165" s="906">
        <v>1710.3992639700946</v>
      </c>
      <c r="F1165" s="907">
        <v>0.4</v>
      </c>
      <c r="G1165" s="908">
        <v>684.15970558803792</v>
      </c>
      <c r="H1165" s="908" t="s">
        <v>608</v>
      </c>
      <c r="I1165" s="908">
        <v>1647</v>
      </c>
      <c r="J1165" s="908">
        <v>1913</v>
      </c>
      <c r="K1165" s="908">
        <v>365</v>
      </c>
      <c r="L1165" s="908">
        <v>211</v>
      </c>
      <c r="M1165" s="908">
        <v>154</v>
      </c>
      <c r="N1165" s="908">
        <v>1</v>
      </c>
      <c r="O1165" s="1260">
        <v>5</v>
      </c>
      <c r="P1165" s="1260">
        <v>9</v>
      </c>
      <c r="Q1165" s="1261">
        <v>189.36279360905775</v>
      </c>
    </row>
    <row r="1166" spans="1:17" ht="12.75" x14ac:dyDescent="0.2">
      <c r="A1166" s="876" t="s">
        <v>2104</v>
      </c>
      <c r="B1166" s="906" t="s">
        <v>608</v>
      </c>
      <c r="C1166" s="906">
        <v>1205.6271007503597</v>
      </c>
      <c r="D1166" s="906">
        <v>1205.6271007503597</v>
      </c>
      <c r="E1166" s="906">
        <v>3826.1569206230997</v>
      </c>
      <c r="F1166" s="907">
        <v>0.30000000000000004</v>
      </c>
      <c r="G1166" s="908">
        <v>1147.8470761869301</v>
      </c>
      <c r="H1166" s="908" t="s">
        <v>608</v>
      </c>
      <c r="I1166" s="908">
        <v>24</v>
      </c>
      <c r="J1166" s="908">
        <v>13</v>
      </c>
      <c r="K1166" s="908">
        <v>460</v>
      </c>
      <c r="L1166" s="908">
        <v>398</v>
      </c>
      <c r="M1166" s="908">
        <v>62</v>
      </c>
      <c r="N1166" s="908">
        <v>1</v>
      </c>
      <c r="O1166" s="1260">
        <v>8</v>
      </c>
      <c r="P1166" s="1260">
        <v>40</v>
      </c>
      <c r="Q1166" s="1261">
        <v>189.36279360905775</v>
      </c>
    </row>
    <row r="1167" spans="1:17" ht="12.75" x14ac:dyDescent="0.2">
      <c r="A1167" s="876" t="s">
        <v>2105</v>
      </c>
      <c r="B1167" s="906" t="s">
        <v>608</v>
      </c>
      <c r="C1167" s="906">
        <v>465.69749499912268</v>
      </c>
      <c r="D1167" s="906">
        <v>465.69749499912268</v>
      </c>
      <c r="E1167" s="906">
        <v>2106.2476109764789</v>
      </c>
      <c r="F1167" s="907">
        <v>0.30000000000000004</v>
      </c>
      <c r="G1167" s="908">
        <v>631.8742832929438</v>
      </c>
      <c r="H1167" s="908" t="s">
        <v>608</v>
      </c>
      <c r="I1167" s="908">
        <v>129</v>
      </c>
      <c r="J1167" s="908">
        <v>20</v>
      </c>
      <c r="K1167" s="908">
        <v>452</v>
      </c>
      <c r="L1167" s="908">
        <v>262</v>
      </c>
      <c r="M1167" s="908">
        <v>190</v>
      </c>
      <c r="N1167" s="908">
        <v>1</v>
      </c>
      <c r="O1167" s="1260">
        <v>5</v>
      </c>
      <c r="P1167" s="1260">
        <v>14</v>
      </c>
      <c r="Q1167" s="1261">
        <v>189.36279360905775</v>
      </c>
    </row>
    <row r="1168" spans="1:17" ht="12.75" x14ac:dyDescent="0.2">
      <c r="A1168" s="876" t="s">
        <v>2106</v>
      </c>
      <c r="B1168" s="906" t="s">
        <v>608</v>
      </c>
      <c r="C1168" s="906">
        <v>320.2678911926518</v>
      </c>
      <c r="D1168" s="906">
        <v>320.2678911926518</v>
      </c>
      <c r="E1168" s="906">
        <v>867.22092742448729</v>
      </c>
      <c r="F1168" s="907">
        <v>0.65</v>
      </c>
      <c r="G1168" s="908">
        <v>563.69360282591674</v>
      </c>
      <c r="H1168" s="908" t="s">
        <v>608</v>
      </c>
      <c r="I1168" s="908">
        <v>1453</v>
      </c>
      <c r="J1168" s="908">
        <v>99</v>
      </c>
      <c r="K1168" s="908">
        <v>1147</v>
      </c>
      <c r="L1168" s="908">
        <v>343</v>
      </c>
      <c r="M1168" s="908">
        <v>804</v>
      </c>
      <c r="N1168" s="908">
        <v>1</v>
      </c>
      <c r="O1168" s="1260">
        <v>5</v>
      </c>
      <c r="P1168" s="1260">
        <v>5</v>
      </c>
      <c r="Q1168" s="1261">
        <v>189.36279360905775</v>
      </c>
    </row>
    <row r="1169" spans="1:17" ht="12.75" x14ac:dyDescent="0.2">
      <c r="A1169" s="876" t="s">
        <v>2107</v>
      </c>
      <c r="B1169" s="906" t="s">
        <v>608</v>
      </c>
      <c r="C1169" s="906">
        <v>441.50939229648924</v>
      </c>
      <c r="D1169" s="906">
        <v>441.50939229648924</v>
      </c>
      <c r="E1169" s="906">
        <v>3055.5187716455271</v>
      </c>
      <c r="F1169" s="907">
        <v>0.30000000000000004</v>
      </c>
      <c r="G1169" s="908">
        <v>916.65563149365823</v>
      </c>
      <c r="H1169" s="908" t="s">
        <v>608</v>
      </c>
      <c r="I1169" s="908">
        <v>139</v>
      </c>
      <c r="J1169" s="908">
        <v>20</v>
      </c>
      <c r="K1169" s="908">
        <v>623</v>
      </c>
      <c r="L1169" s="908">
        <v>488</v>
      </c>
      <c r="M1169" s="908">
        <v>135</v>
      </c>
      <c r="N1169" s="908">
        <v>1</v>
      </c>
      <c r="O1169" s="1260">
        <v>5</v>
      </c>
      <c r="P1169" s="1260">
        <v>25</v>
      </c>
      <c r="Q1169" s="1261">
        <v>189.36279360905775</v>
      </c>
    </row>
    <row r="1170" spans="1:17" ht="12.75" x14ac:dyDescent="0.2">
      <c r="A1170" s="876" t="s">
        <v>2108</v>
      </c>
      <c r="B1170" s="906" t="s">
        <v>608</v>
      </c>
      <c r="C1170" s="906">
        <v>441.50939229648924</v>
      </c>
      <c r="D1170" s="906">
        <v>441.50939229648924</v>
      </c>
      <c r="E1170" s="906">
        <v>1625.6632962749916</v>
      </c>
      <c r="F1170" s="907">
        <v>0.4</v>
      </c>
      <c r="G1170" s="908">
        <v>650.26531850999663</v>
      </c>
      <c r="H1170" s="908" t="s">
        <v>608</v>
      </c>
      <c r="I1170" s="908">
        <v>520</v>
      </c>
      <c r="J1170" s="908">
        <v>85</v>
      </c>
      <c r="K1170" s="908">
        <v>658</v>
      </c>
      <c r="L1170" s="908">
        <v>392</v>
      </c>
      <c r="M1170" s="908">
        <v>266</v>
      </c>
      <c r="N1170" s="908">
        <v>1</v>
      </c>
      <c r="O1170" s="1260">
        <v>5</v>
      </c>
      <c r="P1170" s="1260">
        <v>11</v>
      </c>
      <c r="Q1170" s="1261">
        <v>189.36279360905775</v>
      </c>
    </row>
    <row r="1171" spans="1:17" ht="12.75" x14ac:dyDescent="0.2">
      <c r="A1171" s="876" t="s">
        <v>2109</v>
      </c>
      <c r="B1171" s="906" t="s">
        <v>608</v>
      </c>
      <c r="C1171" s="906">
        <v>441.50939229648924</v>
      </c>
      <c r="D1171" s="906">
        <v>441.50939229648924</v>
      </c>
      <c r="E1171" s="906">
        <v>954.29479020057784</v>
      </c>
      <c r="F1171" s="907">
        <v>0.65</v>
      </c>
      <c r="G1171" s="908">
        <v>620.29161363037565</v>
      </c>
      <c r="H1171" s="908" t="s">
        <v>608</v>
      </c>
      <c r="I1171" s="908">
        <v>2659</v>
      </c>
      <c r="J1171" s="908">
        <v>300</v>
      </c>
      <c r="K1171" s="908">
        <v>1011</v>
      </c>
      <c r="L1171" s="908">
        <v>405</v>
      </c>
      <c r="M1171" s="908">
        <v>606</v>
      </c>
      <c r="N1171" s="908">
        <v>1</v>
      </c>
      <c r="O1171" s="1260">
        <v>5</v>
      </c>
      <c r="P1171" s="1260">
        <v>8</v>
      </c>
      <c r="Q1171" s="1261">
        <v>189.36279360905775</v>
      </c>
    </row>
    <row r="1172" spans="1:17" ht="12.75" x14ac:dyDescent="0.2">
      <c r="A1172" s="876" t="s">
        <v>2110</v>
      </c>
      <c r="B1172" s="906" t="s">
        <v>608</v>
      </c>
      <c r="C1172" s="906">
        <v>4252.4111884956201</v>
      </c>
      <c r="D1172" s="906">
        <v>4252.4111884956201</v>
      </c>
      <c r="E1172" s="906">
        <v>8449.1562015348736</v>
      </c>
      <c r="F1172" s="907">
        <v>0</v>
      </c>
      <c r="G1172" s="908">
        <v>0</v>
      </c>
      <c r="H1172" s="908" t="s">
        <v>608</v>
      </c>
      <c r="I1172" s="908">
        <v>7</v>
      </c>
      <c r="J1172" s="908">
        <v>228</v>
      </c>
      <c r="K1172" s="908">
        <v>241</v>
      </c>
      <c r="L1172" s="908">
        <v>241</v>
      </c>
      <c r="M1172" s="908">
        <v>5</v>
      </c>
      <c r="N1172" s="908">
        <v>0</v>
      </c>
      <c r="O1172" s="1260">
        <v>16</v>
      </c>
      <c r="P1172" s="1260">
        <v>67</v>
      </c>
      <c r="Q1172" s="1261">
        <v>189.36279360905775</v>
      </c>
    </row>
    <row r="1173" spans="1:17" ht="12.75" x14ac:dyDescent="0.2">
      <c r="A1173" s="876" t="s">
        <v>2111</v>
      </c>
      <c r="B1173" s="906" t="s">
        <v>608</v>
      </c>
      <c r="C1173" s="906">
        <v>3140.5216618707982</v>
      </c>
      <c r="D1173" s="906">
        <v>3140.5216618707982</v>
      </c>
      <c r="E1173" s="906">
        <v>3973.7058291464036</v>
      </c>
      <c r="F1173" s="907">
        <v>0</v>
      </c>
      <c r="G1173" s="908">
        <v>0</v>
      </c>
      <c r="H1173" s="908" t="s">
        <v>608</v>
      </c>
      <c r="I1173" s="908">
        <v>57</v>
      </c>
      <c r="J1173" s="908">
        <v>1099</v>
      </c>
      <c r="K1173" s="908">
        <v>114</v>
      </c>
      <c r="L1173" s="908">
        <v>114</v>
      </c>
      <c r="M1173" s="908">
        <v>8</v>
      </c>
      <c r="N1173" s="908">
        <v>0</v>
      </c>
      <c r="O1173" s="1260">
        <v>6</v>
      </c>
      <c r="P1173" s="1260">
        <v>32</v>
      </c>
      <c r="Q1173" s="1261">
        <v>189.36279360905775</v>
      </c>
    </row>
    <row r="1174" spans="1:17" ht="12.75" x14ac:dyDescent="0.2">
      <c r="A1174" s="876" t="s">
        <v>2112</v>
      </c>
      <c r="B1174" s="906">
        <v>149.32605867092397</v>
      </c>
      <c r="C1174" s="906">
        <v>2412.9469629507553</v>
      </c>
      <c r="D1174" s="906">
        <v>2412.9469629507553</v>
      </c>
      <c r="E1174" s="906">
        <v>2240.7435889571316</v>
      </c>
      <c r="F1174" s="907">
        <v>0</v>
      </c>
      <c r="G1174" s="908">
        <v>0</v>
      </c>
      <c r="H1174" s="908">
        <v>5286</v>
      </c>
      <c r="I1174" s="908">
        <v>1004</v>
      </c>
      <c r="J1174" s="908">
        <v>8982</v>
      </c>
      <c r="K1174" s="908">
        <v>219</v>
      </c>
      <c r="L1174" s="908">
        <v>219</v>
      </c>
      <c r="M1174" s="908">
        <v>62</v>
      </c>
      <c r="N1174" s="908">
        <v>0</v>
      </c>
      <c r="O1174" s="1260">
        <v>5</v>
      </c>
      <c r="P1174" s="1260">
        <v>16</v>
      </c>
      <c r="Q1174" s="1261">
        <v>189.36279360905775</v>
      </c>
    </row>
    <row r="1175" spans="1:17" ht="12.75" x14ac:dyDescent="0.2">
      <c r="A1175" s="876" t="s">
        <v>2113</v>
      </c>
      <c r="B1175" s="906" t="s">
        <v>608</v>
      </c>
      <c r="C1175" s="906">
        <v>3981.41266369297</v>
      </c>
      <c r="D1175" s="906">
        <v>3981.41266369297</v>
      </c>
      <c r="E1175" s="906">
        <v>3228.1876715128028</v>
      </c>
      <c r="F1175" s="907">
        <v>0.30000000000000004</v>
      </c>
      <c r="G1175" s="908">
        <v>968.45630145384098</v>
      </c>
      <c r="H1175" s="908" t="s">
        <v>608</v>
      </c>
      <c r="I1175" s="908">
        <v>1</v>
      </c>
      <c r="J1175" s="908">
        <v>13</v>
      </c>
      <c r="K1175" s="908">
        <v>2275</v>
      </c>
      <c r="L1175" s="908">
        <v>1843</v>
      </c>
      <c r="M1175" s="908">
        <v>432</v>
      </c>
      <c r="N1175" s="908">
        <v>1</v>
      </c>
      <c r="O1175" s="1260">
        <v>48</v>
      </c>
      <c r="P1175" s="1260">
        <v>30</v>
      </c>
      <c r="Q1175" s="1261">
        <v>189.36279360905775</v>
      </c>
    </row>
    <row r="1176" spans="1:17" ht="12.75" x14ac:dyDescent="0.2">
      <c r="A1176" s="876" t="s">
        <v>2115</v>
      </c>
      <c r="B1176" s="906" t="s">
        <v>608</v>
      </c>
      <c r="C1176" s="906">
        <v>1019.9618991403712</v>
      </c>
      <c r="D1176" s="906">
        <v>1019.9618991403712</v>
      </c>
      <c r="E1176" s="906">
        <v>1841.3522987327865</v>
      </c>
      <c r="F1176" s="907">
        <v>0.30000000000000004</v>
      </c>
      <c r="G1176" s="908">
        <v>552.40568961983604</v>
      </c>
      <c r="H1176" s="908" t="s">
        <v>608</v>
      </c>
      <c r="I1176" s="908">
        <v>8</v>
      </c>
      <c r="J1176" s="908">
        <v>14</v>
      </c>
      <c r="K1176" s="908">
        <v>3020</v>
      </c>
      <c r="L1176" s="908">
        <v>1825</v>
      </c>
      <c r="M1176" s="908">
        <v>1195</v>
      </c>
      <c r="N1176" s="908">
        <v>1</v>
      </c>
      <c r="O1176" s="1260">
        <v>8</v>
      </c>
      <c r="P1176" s="1260">
        <v>14</v>
      </c>
      <c r="Q1176" s="1261">
        <v>189.36279360905775</v>
      </c>
    </row>
    <row r="1177" spans="1:17" ht="12.75" x14ac:dyDescent="0.2">
      <c r="A1177" s="876" t="s">
        <v>2117</v>
      </c>
      <c r="B1177" s="906" t="s">
        <v>608</v>
      </c>
      <c r="C1177" s="906">
        <v>783.08414089835924</v>
      </c>
      <c r="D1177" s="906">
        <v>783.08414089835924</v>
      </c>
      <c r="E1177" s="906">
        <v>1274.5907955565372</v>
      </c>
      <c r="F1177" s="907">
        <v>0.4</v>
      </c>
      <c r="G1177" s="908">
        <v>509.83631822261486</v>
      </c>
      <c r="H1177" s="908" t="s">
        <v>608</v>
      </c>
      <c r="I1177" s="908">
        <v>27</v>
      </c>
      <c r="J1177" s="908">
        <v>12</v>
      </c>
      <c r="K1177" s="908">
        <v>2912</v>
      </c>
      <c r="L1177" s="908">
        <v>1181</v>
      </c>
      <c r="M1177" s="908">
        <v>1731</v>
      </c>
      <c r="N1177" s="908">
        <v>1</v>
      </c>
      <c r="O1177" s="1260">
        <v>5</v>
      </c>
      <c r="P1177" s="1260">
        <v>8</v>
      </c>
      <c r="Q1177" s="1261">
        <v>189.36279360905775</v>
      </c>
    </row>
    <row r="1178" spans="1:17" ht="12.75" x14ac:dyDescent="0.2">
      <c r="A1178" s="876" t="s">
        <v>2119</v>
      </c>
      <c r="B1178" s="906" t="s">
        <v>608</v>
      </c>
      <c r="C1178" s="906">
        <v>465.60699772697535</v>
      </c>
      <c r="D1178" s="906">
        <v>465.60699772697535</v>
      </c>
      <c r="E1178" s="906">
        <v>510.14400261670448</v>
      </c>
      <c r="F1178" s="907">
        <v>1</v>
      </c>
      <c r="G1178" s="908">
        <v>510.14400261670448</v>
      </c>
      <c r="H1178" s="908" t="s">
        <v>608</v>
      </c>
      <c r="I1178" s="908">
        <v>65</v>
      </c>
      <c r="J1178" s="908">
        <v>18</v>
      </c>
      <c r="K1178" s="908">
        <v>2258</v>
      </c>
      <c r="L1178" s="908">
        <v>523</v>
      </c>
      <c r="M1178" s="908">
        <v>1735</v>
      </c>
      <c r="N1178" s="908">
        <v>1</v>
      </c>
      <c r="O1178" s="1260">
        <v>5</v>
      </c>
      <c r="P1178" s="1260">
        <v>5</v>
      </c>
      <c r="Q1178" s="1261">
        <v>189.36279360905775</v>
      </c>
    </row>
    <row r="1179" spans="1:17" ht="12.75" x14ac:dyDescent="0.2">
      <c r="A1179" s="876" t="s">
        <v>2121</v>
      </c>
      <c r="B1179" s="906" t="s">
        <v>608</v>
      </c>
      <c r="C1179" s="906">
        <v>5109.515517195573</v>
      </c>
      <c r="D1179" s="906">
        <v>5109.515517195573</v>
      </c>
      <c r="E1179" s="906">
        <v>3585.1884221136756</v>
      </c>
      <c r="F1179" s="907">
        <v>0.30000000000000004</v>
      </c>
      <c r="G1179" s="908">
        <v>1075.5565266341027</v>
      </c>
      <c r="H1179" s="908" t="s">
        <v>608</v>
      </c>
      <c r="I1179" s="908">
        <v>6</v>
      </c>
      <c r="J1179" s="908">
        <v>22</v>
      </c>
      <c r="K1179" s="908">
        <v>2251</v>
      </c>
      <c r="L1179" s="908">
        <v>2058</v>
      </c>
      <c r="M1179" s="908">
        <v>193</v>
      </c>
      <c r="N1179" s="908">
        <v>1</v>
      </c>
      <c r="O1179" s="1260">
        <v>49</v>
      </c>
      <c r="P1179" s="1260">
        <v>34</v>
      </c>
      <c r="Q1179" s="1261">
        <v>189.36279360905775</v>
      </c>
    </row>
    <row r="1180" spans="1:17" ht="12.75" x14ac:dyDescent="0.2">
      <c r="A1180" s="876" t="s">
        <v>2123</v>
      </c>
      <c r="B1180" s="906" t="s">
        <v>608</v>
      </c>
      <c r="C1180" s="906">
        <v>908.09095006047664</v>
      </c>
      <c r="D1180" s="906">
        <v>908.09095006047664</v>
      </c>
      <c r="E1180" s="906">
        <v>2158.4999608425128</v>
      </c>
      <c r="F1180" s="907">
        <v>0.30000000000000004</v>
      </c>
      <c r="G1180" s="908">
        <v>647.54998825275391</v>
      </c>
      <c r="H1180" s="908" t="s">
        <v>608</v>
      </c>
      <c r="I1180" s="908">
        <v>36</v>
      </c>
      <c r="J1180" s="908">
        <v>28</v>
      </c>
      <c r="K1180" s="908">
        <v>3894</v>
      </c>
      <c r="L1180" s="908">
        <v>2998</v>
      </c>
      <c r="M1180" s="908">
        <v>896</v>
      </c>
      <c r="N1180" s="908">
        <v>1</v>
      </c>
      <c r="O1180" s="1260">
        <v>10</v>
      </c>
      <c r="P1180" s="1260">
        <v>17</v>
      </c>
      <c r="Q1180" s="1261">
        <v>189.36279360905775</v>
      </c>
    </row>
    <row r="1181" spans="1:17" ht="12.75" x14ac:dyDescent="0.2">
      <c r="A1181" s="876" t="s">
        <v>2125</v>
      </c>
      <c r="B1181" s="906" t="s">
        <v>608</v>
      </c>
      <c r="C1181" s="906">
        <v>620.58937587424111</v>
      </c>
      <c r="D1181" s="906">
        <v>620.58937587424111</v>
      </c>
      <c r="E1181" s="906">
        <v>1357.3097356882743</v>
      </c>
      <c r="F1181" s="907">
        <v>0.4</v>
      </c>
      <c r="G1181" s="908">
        <v>542.92389427530975</v>
      </c>
      <c r="H1181" s="908" t="s">
        <v>608</v>
      </c>
      <c r="I1181" s="908">
        <v>217</v>
      </c>
      <c r="J1181" s="908">
        <v>93</v>
      </c>
      <c r="K1181" s="908">
        <v>9596</v>
      </c>
      <c r="L1181" s="908">
        <v>5518</v>
      </c>
      <c r="M1181" s="908">
        <v>4078</v>
      </c>
      <c r="N1181" s="908">
        <v>1</v>
      </c>
      <c r="O1181" s="1260">
        <v>5</v>
      </c>
      <c r="P1181" s="1260">
        <v>9</v>
      </c>
      <c r="Q1181" s="1261">
        <v>189.36279360905775</v>
      </c>
    </row>
    <row r="1182" spans="1:17" ht="12.75" x14ac:dyDescent="0.2">
      <c r="A1182" s="876" t="s">
        <v>2127</v>
      </c>
      <c r="B1182" s="906" t="s">
        <v>608</v>
      </c>
      <c r="C1182" s="906">
        <v>394.64647184459187</v>
      </c>
      <c r="D1182" s="906">
        <v>394.64647184459187</v>
      </c>
      <c r="E1182" s="906">
        <v>811.73874655731731</v>
      </c>
      <c r="F1182" s="907">
        <v>0.65</v>
      </c>
      <c r="G1182" s="908">
        <v>527.6301852622563</v>
      </c>
      <c r="H1182" s="908" t="s">
        <v>608</v>
      </c>
      <c r="I1182" s="908">
        <v>1034</v>
      </c>
      <c r="J1182" s="908">
        <v>106</v>
      </c>
      <c r="K1182" s="908">
        <v>9247</v>
      </c>
      <c r="L1182" s="908">
        <v>3532</v>
      </c>
      <c r="M1182" s="908">
        <v>5715</v>
      </c>
      <c r="N1182" s="908">
        <v>1</v>
      </c>
      <c r="O1182" s="1260">
        <v>5</v>
      </c>
      <c r="P1182" s="1260">
        <v>5</v>
      </c>
      <c r="Q1182" s="1261">
        <v>189.36279360905775</v>
      </c>
    </row>
    <row r="1183" spans="1:17" ht="12.75" x14ac:dyDescent="0.2">
      <c r="A1183" s="876" t="s">
        <v>2129</v>
      </c>
      <c r="B1183" s="906" t="s">
        <v>608</v>
      </c>
      <c r="C1183" s="906">
        <v>5788.6469613677045</v>
      </c>
      <c r="D1183" s="906">
        <v>5788.6469613677045</v>
      </c>
      <c r="E1183" s="906">
        <v>5161.2531058872282</v>
      </c>
      <c r="F1183" s="907">
        <v>0.30000000000000004</v>
      </c>
      <c r="G1183" s="908">
        <v>1548.3759317661686</v>
      </c>
      <c r="H1183" s="908" t="s">
        <v>608</v>
      </c>
      <c r="I1183" s="908">
        <v>2</v>
      </c>
      <c r="J1183" s="908">
        <v>54</v>
      </c>
      <c r="K1183" s="908">
        <v>1235</v>
      </c>
      <c r="L1183" s="908">
        <v>1153</v>
      </c>
      <c r="M1183" s="908">
        <v>82</v>
      </c>
      <c r="N1183" s="908">
        <v>1</v>
      </c>
      <c r="O1183" s="1260">
        <v>60</v>
      </c>
      <c r="P1183" s="1260">
        <v>54</v>
      </c>
      <c r="Q1183" s="1261">
        <v>189.36279360905775</v>
      </c>
    </row>
    <row r="1184" spans="1:17" ht="12.75" x14ac:dyDescent="0.2">
      <c r="A1184" s="876" t="s">
        <v>2130</v>
      </c>
      <c r="B1184" s="906" t="s">
        <v>608</v>
      </c>
      <c r="C1184" s="906">
        <v>3022.6418071735438</v>
      </c>
      <c r="D1184" s="906">
        <v>3022.6418071735438</v>
      </c>
      <c r="E1184" s="906">
        <v>2891.6260455477727</v>
      </c>
      <c r="F1184" s="907">
        <v>0.30000000000000004</v>
      </c>
      <c r="G1184" s="908">
        <v>867.48781366433195</v>
      </c>
      <c r="H1184" s="908" t="s">
        <v>608</v>
      </c>
      <c r="I1184" s="908">
        <v>10</v>
      </c>
      <c r="J1184" s="908">
        <v>47</v>
      </c>
      <c r="K1184" s="908">
        <v>1463</v>
      </c>
      <c r="L1184" s="908">
        <v>1217</v>
      </c>
      <c r="M1184" s="908">
        <v>246</v>
      </c>
      <c r="N1184" s="908">
        <v>1</v>
      </c>
      <c r="O1184" s="1260">
        <v>22</v>
      </c>
      <c r="P1184" s="1260">
        <v>26</v>
      </c>
      <c r="Q1184" s="1261">
        <v>189.36279360905775</v>
      </c>
    </row>
    <row r="1185" spans="1:17" ht="12.75" x14ac:dyDescent="0.2">
      <c r="A1185" s="876" t="s">
        <v>2131</v>
      </c>
      <c r="B1185" s="906" t="s">
        <v>608</v>
      </c>
      <c r="C1185" s="906">
        <v>1131.0482979378669</v>
      </c>
      <c r="D1185" s="906">
        <v>1131.0482979378669</v>
      </c>
      <c r="E1185" s="906">
        <v>2305.0604586114259</v>
      </c>
      <c r="F1185" s="907">
        <v>0.30000000000000004</v>
      </c>
      <c r="G1185" s="908">
        <v>691.51813758342792</v>
      </c>
      <c r="H1185" s="908" t="s">
        <v>608</v>
      </c>
      <c r="I1185" s="908">
        <v>84</v>
      </c>
      <c r="J1185" s="908">
        <v>52</v>
      </c>
      <c r="K1185" s="908">
        <v>1303</v>
      </c>
      <c r="L1185" s="908">
        <v>919</v>
      </c>
      <c r="M1185" s="908">
        <v>384</v>
      </c>
      <c r="N1185" s="908">
        <v>1</v>
      </c>
      <c r="O1185" s="1260">
        <v>8</v>
      </c>
      <c r="P1185" s="1260">
        <v>19</v>
      </c>
      <c r="Q1185" s="1261">
        <v>189.36279360905775</v>
      </c>
    </row>
    <row r="1186" spans="1:17" ht="12.75" x14ac:dyDescent="0.2">
      <c r="A1186" s="876" t="s">
        <v>897</v>
      </c>
      <c r="B1186" s="906">
        <v>202.08312439798561</v>
      </c>
      <c r="C1186" s="906">
        <v>609.3242494262762</v>
      </c>
      <c r="D1186" s="906">
        <v>609.3242494262762</v>
      </c>
      <c r="E1186" s="906">
        <v>1405.3326134380211</v>
      </c>
      <c r="F1186" s="907">
        <v>0</v>
      </c>
      <c r="G1186" s="908">
        <v>0</v>
      </c>
      <c r="H1186" s="908">
        <v>886</v>
      </c>
      <c r="I1186" s="908">
        <v>190</v>
      </c>
      <c r="J1186" s="908">
        <v>26</v>
      </c>
      <c r="K1186" s="908">
        <v>179</v>
      </c>
      <c r="L1186" s="908">
        <v>179</v>
      </c>
      <c r="M1186" s="908">
        <v>31</v>
      </c>
      <c r="N1186" s="908">
        <v>0</v>
      </c>
      <c r="O1186" s="1260">
        <v>5</v>
      </c>
      <c r="P1186" s="1260">
        <v>14</v>
      </c>
      <c r="Q1186" s="1261">
        <v>189.36279360905775</v>
      </c>
    </row>
    <row r="1187" spans="1:17" ht="12.75" x14ac:dyDescent="0.2">
      <c r="A1187" s="876" t="s">
        <v>2132</v>
      </c>
      <c r="B1187" s="906" t="s">
        <v>608</v>
      </c>
      <c r="C1187" s="906">
        <v>296.29126904236961</v>
      </c>
      <c r="D1187" s="906">
        <v>296.29126904236961</v>
      </c>
      <c r="E1187" s="906">
        <v>3653.1436701737075</v>
      </c>
      <c r="F1187" s="907">
        <v>0.30000000000000004</v>
      </c>
      <c r="G1187" s="908">
        <v>1095.9431010521125</v>
      </c>
      <c r="H1187" s="908" t="s">
        <v>608</v>
      </c>
      <c r="I1187" s="908">
        <v>3021</v>
      </c>
      <c r="J1187" s="908">
        <v>145</v>
      </c>
      <c r="K1187" s="908">
        <v>591</v>
      </c>
      <c r="L1187" s="908">
        <v>427</v>
      </c>
      <c r="M1187" s="908">
        <v>164</v>
      </c>
      <c r="N1187" s="908">
        <v>1</v>
      </c>
      <c r="O1187" s="1260">
        <v>5</v>
      </c>
      <c r="P1187" s="1260">
        <v>26</v>
      </c>
      <c r="Q1187" s="1261">
        <v>189.36279360905775</v>
      </c>
    </row>
    <row r="1188" spans="1:17" ht="12.75" x14ac:dyDescent="0.2">
      <c r="A1188" s="876" t="s">
        <v>2133</v>
      </c>
      <c r="B1188" s="906" t="s">
        <v>608</v>
      </c>
      <c r="C1188" s="906">
        <v>225.31053880160894</v>
      </c>
      <c r="D1188" s="906">
        <v>225.31053880160894</v>
      </c>
      <c r="E1188" s="906">
        <v>940.32051034854044</v>
      </c>
      <c r="F1188" s="907">
        <v>0.65</v>
      </c>
      <c r="G1188" s="908">
        <v>611.20833172655125</v>
      </c>
      <c r="H1188" s="908" t="s">
        <v>608</v>
      </c>
      <c r="I1188" s="908">
        <v>45955</v>
      </c>
      <c r="J1188" s="908">
        <v>1429</v>
      </c>
      <c r="K1188" s="908">
        <v>599</v>
      </c>
      <c r="L1188" s="908">
        <v>182</v>
      </c>
      <c r="M1188" s="908">
        <v>417</v>
      </c>
      <c r="N1188" s="908">
        <v>1</v>
      </c>
      <c r="O1188" s="1260">
        <v>5</v>
      </c>
      <c r="P1188" s="1260">
        <v>5</v>
      </c>
      <c r="Q1188" s="1261">
        <v>189.36279360905775</v>
      </c>
    </row>
    <row r="1189" spans="1:17" ht="12.75" x14ac:dyDescent="0.2">
      <c r="A1189" s="876" t="s">
        <v>2134</v>
      </c>
      <c r="B1189" s="906" t="s">
        <v>608</v>
      </c>
      <c r="C1189" s="906">
        <v>4851.2837888087633</v>
      </c>
      <c r="D1189" s="906">
        <v>4851.2837888087633</v>
      </c>
      <c r="E1189" s="906">
        <v>5124.3739549260927</v>
      </c>
      <c r="F1189" s="907">
        <v>0.30000000000000004</v>
      </c>
      <c r="G1189" s="908">
        <v>1537.3121864778279</v>
      </c>
      <c r="H1189" s="908" t="s">
        <v>608</v>
      </c>
      <c r="I1189" s="908">
        <v>4</v>
      </c>
      <c r="J1189" s="908">
        <v>61</v>
      </c>
      <c r="K1189" s="908">
        <v>1931</v>
      </c>
      <c r="L1189" s="908">
        <v>1915</v>
      </c>
      <c r="M1189" s="908">
        <v>16</v>
      </c>
      <c r="N1189" s="908">
        <v>1</v>
      </c>
      <c r="O1189" s="1260">
        <v>31</v>
      </c>
      <c r="P1189" s="1260">
        <v>47</v>
      </c>
      <c r="Q1189" s="1261">
        <v>189.36279360905775</v>
      </c>
    </row>
    <row r="1190" spans="1:17" ht="12.75" x14ac:dyDescent="0.2">
      <c r="A1190" s="876" t="s">
        <v>2135</v>
      </c>
      <c r="B1190" s="906" t="s">
        <v>608</v>
      </c>
      <c r="C1190" s="906">
        <v>1628.0686772347226</v>
      </c>
      <c r="D1190" s="906">
        <v>1628.0686772347226</v>
      </c>
      <c r="E1190" s="906">
        <v>2814.3262825456936</v>
      </c>
      <c r="F1190" s="907">
        <v>0.30000000000000004</v>
      </c>
      <c r="G1190" s="908">
        <v>844.29788476370823</v>
      </c>
      <c r="H1190" s="908" t="s">
        <v>608</v>
      </c>
      <c r="I1190" s="908">
        <v>27</v>
      </c>
      <c r="J1190" s="908">
        <v>28</v>
      </c>
      <c r="K1190" s="908">
        <v>313</v>
      </c>
      <c r="L1190" s="908">
        <v>305</v>
      </c>
      <c r="M1190" s="908">
        <v>8</v>
      </c>
      <c r="N1190" s="908">
        <v>1</v>
      </c>
      <c r="O1190" s="1260">
        <v>10</v>
      </c>
      <c r="P1190" s="1260">
        <v>22</v>
      </c>
      <c r="Q1190" s="1261">
        <v>189.36279360905775</v>
      </c>
    </row>
    <row r="1191" spans="1:17" ht="12.75" x14ac:dyDescent="0.2">
      <c r="A1191" s="876" t="s">
        <v>2136</v>
      </c>
      <c r="B1191" s="906" t="s">
        <v>608</v>
      </c>
      <c r="C1191" s="906">
        <v>2485.7620749113598</v>
      </c>
      <c r="D1191" s="906">
        <v>2485.7620749113598</v>
      </c>
      <c r="E1191" s="906">
        <v>3761.1274492217422</v>
      </c>
      <c r="F1191" s="907">
        <v>0.30000000000000004</v>
      </c>
      <c r="G1191" s="908">
        <v>1128.3382347665229</v>
      </c>
      <c r="H1191" s="908" t="s">
        <v>608</v>
      </c>
      <c r="I1191" s="908">
        <v>23</v>
      </c>
      <c r="J1191" s="908">
        <v>61</v>
      </c>
      <c r="K1191" s="908">
        <v>3926</v>
      </c>
      <c r="L1191" s="908">
        <v>3585</v>
      </c>
      <c r="M1191" s="908">
        <v>341</v>
      </c>
      <c r="N1191" s="908">
        <v>1</v>
      </c>
      <c r="O1191" s="1260">
        <v>29</v>
      </c>
      <c r="P1191" s="1260">
        <v>40</v>
      </c>
      <c r="Q1191" s="1261">
        <v>189.36279360905775</v>
      </c>
    </row>
    <row r="1192" spans="1:17" ht="12.75" x14ac:dyDescent="0.2">
      <c r="A1192" s="876" t="s">
        <v>2137</v>
      </c>
      <c r="B1192" s="906" t="s">
        <v>608</v>
      </c>
      <c r="C1192" s="906">
        <v>531.06999698314394</v>
      </c>
      <c r="D1192" s="906">
        <v>531.06999698314394</v>
      </c>
      <c r="E1192" s="906">
        <v>2524.1913066801012</v>
      </c>
      <c r="F1192" s="907">
        <v>0.30000000000000004</v>
      </c>
      <c r="G1192" s="908">
        <v>757.25739200403052</v>
      </c>
      <c r="H1192" s="908" t="s">
        <v>608</v>
      </c>
      <c r="I1192" s="908">
        <v>267</v>
      </c>
      <c r="J1192" s="908">
        <v>84</v>
      </c>
      <c r="K1192" s="908">
        <v>6789</v>
      </c>
      <c r="L1192" s="908">
        <v>5479</v>
      </c>
      <c r="M1192" s="908">
        <v>1310</v>
      </c>
      <c r="N1192" s="908">
        <v>1</v>
      </c>
      <c r="O1192" s="1260">
        <v>5</v>
      </c>
      <c r="P1192" s="1260">
        <v>22</v>
      </c>
      <c r="Q1192" s="1261">
        <v>189.36279360905775</v>
      </c>
    </row>
    <row r="1193" spans="1:17" ht="12.75" x14ac:dyDescent="0.2">
      <c r="A1193" s="876" t="s">
        <v>2138</v>
      </c>
      <c r="B1193" s="906" t="s">
        <v>608</v>
      </c>
      <c r="C1193" s="906">
        <v>438.78826578220713</v>
      </c>
      <c r="D1193" s="906">
        <v>438.78826578220713</v>
      </c>
      <c r="E1193" s="906">
        <v>1939.695642754805</v>
      </c>
      <c r="F1193" s="907">
        <v>0.30000000000000004</v>
      </c>
      <c r="G1193" s="908">
        <v>581.90869282644155</v>
      </c>
      <c r="H1193" s="908" t="s">
        <v>608</v>
      </c>
      <c r="I1193" s="908">
        <v>1135</v>
      </c>
      <c r="J1193" s="908">
        <v>319</v>
      </c>
      <c r="K1193" s="908">
        <v>12861</v>
      </c>
      <c r="L1193" s="908">
        <v>8388</v>
      </c>
      <c r="M1193" s="908">
        <v>4473</v>
      </c>
      <c r="N1193" s="908">
        <v>1</v>
      </c>
      <c r="O1193" s="1260">
        <v>5</v>
      </c>
      <c r="P1193" s="1260">
        <v>14</v>
      </c>
      <c r="Q1193" s="1261">
        <v>189.36279360905775</v>
      </c>
    </row>
    <row r="1194" spans="1:17" ht="12.75" x14ac:dyDescent="0.2">
      <c r="A1194" s="876" t="s">
        <v>2139</v>
      </c>
      <c r="B1194" s="906" t="s">
        <v>608</v>
      </c>
      <c r="C1194" s="906">
        <v>331.15958030991351</v>
      </c>
      <c r="D1194" s="906">
        <v>331.15958030991351</v>
      </c>
      <c r="E1194" s="906">
        <v>1339.1994323100412</v>
      </c>
      <c r="F1194" s="907">
        <v>0.4</v>
      </c>
      <c r="G1194" s="908">
        <v>535.67977292401645</v>
      </c>
      <c r="H1194" s="908" t="s">
        <v>608</v>
      </c>
      <c r="I1194" s="908">
        <v>2706</v>
      </c>
      <c r="J1194" s="908">
        <v>393</v>
      </c>
      <c r="K1194" s="908">
        <v>9601</v>
      </c>
      <c r="L1194" s="908">
        <v>4601</v>
      </c>
      <c r="M1194" s="908">
        <v>5000</v>
      </c>
      <c r="N1194" s="908">
        <v>1</v>
      </c>
      <c r="O1194" s="1260">
        <v>5</v>
      </c>
      <c r="P1194" s="1260">
        <v>9</v>
      </c>
      <c r="Q1194" s="1261">
        <v>189.36279360905775</v>
      </c>
    </row>
    <row r="1195" spans="1:17" ht="12.75" x14ac:dyDescent="0.2">
      <c r="A1195" s="876" t="s">
        <v>2140</v>
      </c>
      <c r="B1195" s="906" t="s">
        <v>608</v>
      </c>
      <c r="C1195" s="906">
        <v>331.15958030991351</v>
      </c>
      <c r="D1195" s="906">
        <v>331.15958030991351</v>
      </c>
      <c r="E1195" s="906">
        <v>791.27034726188799</v>
      </c>
      <c r="F1195" s="907">
        <v>0.65</v>
      </c>
      <c r="G1195" s="908">
        <v>514.32572572022718</v>
      </c>
      <c r="H1195" s="908" t="s">
        <v>608</v>
      </c>
      <c r="I1195" s="908">
        <v>3046</v>
      </c>
      <c r="J1195" s="908">
        <v>282</v>
      </c>
      <c r="K1195" s="908">
        <v>4562</v>
      </c>
      <c r="L1195" s="908">
        <v>1454</v>
      </c>
      <c r="M1195" s="908">
        <v>3108</v>
      </c>
      <c r="N1195" s="908">
        <v>1</v>
      </c>
      <c r="O1195" s="1260">
        <v>5</v>
      </c>
      <c r="P1195" s="1260">
        <v>5</v>
      </c>
      <c r="Q1195" s="1261">
        <v>189.36279360905775</v>
      </c>
    </row>
    <row r="1196" spans="1:17" ht="12.75" x14ac:dyDescent="0.2">
      <c r="A1196" s="876" t="s">
        <v>2141</v>
      </c>
      <c r="B1196" s="906" t="s">
        <v>608</v>
      </c>
      <c r="C1196" s="906">
        <v>9060.46709624082</v>
      </c>
      <c r="D1196" s="906">
        <v>9060.46709624082</v>
      </c>
      <c r="E1196" s="906">
        <v>9060.46709624082</v>
      </c>
      <c r="F1196" s="907">
        <v>0.30000000000000004</v>
      </c>
      <c r="G1196" s="908">
        <v>2718.1401288722464</v>
      </c>
      <c r="H1196" s="908" t="s">
        <v>608</v>
      </c>
      <c r="I1196" s="908">
        <v>0</v>
      </c>
      <c r="J1196" s="908">
        <v>8</v>
      </c>
      <c r="K1196" s="908">
        <v>1485</v>
      </c>
      <c r="L1196" s="908">
        <v>1482</v>
      </c>
      <c r="M1196" s="908">
        <v>3</v>
      </c>
      <c r="N1196" s="908">
        <v>1</v>
      </c>
      <c r="O1196" s="1260">
        <v>90</v>
      </c>
      <c r="P1196" s="1260">
        <v>90</v>
      </c>
      <c r="Q1196" s="1261">
        <v>186.33068367983822</v>
      </c>
    </row>
    <row r="1197" spans="1:17" ht="12.75" x14ac:dyDescent="0.2">
      <c r="A1197" s="876" t="s">
        <v>2142</v>
      </c>
      <c r="B1197" s="906" t="s">
        <v>608</v>
      </c>
      <c r="C1197" s="906">
        <v>6596.2803205131422</v>
      </c>
      <c r="D1197" s="906">
        <v>6596.2803205131422</v>
      </c>
      <c r="E1197" s="906">
        <v>6596.2803205131422</v>
      </c>
      <c r="F1197" s="907">
        <v>0.30000000000000004</v>
      </c>
      <c r="G1197" s="908">
        <v>1978.8840961539429</v>
      </c>
      <c r="H1197" s="908" t="s">
        <v>608</v>
      </c>
      <c r="I1197" s="908">
        <v>0</v>
      </c>
      <c r="J1197" s="908">
        <v>17</v>
      </c>
      <c r="K1197" s="908">
        <v>1903</v>
      </c>
      <c r="L1197" s="908">
        <v>1900</v>
      </c>
      <c r="M1197" s="908">
        <v>3</v>
      </c>
      <c r="N1197" s="908">
        <v>1</v>
      </c>
      <c r="O1197" s="1260">
        <v>62</v>
      </c>
      <c r="P1197" s="1260">
        <v>62</v>
      </c>
      <c r="Q1197" s="1261">
        <v>186.33068367983822</v>
      </c>
    </row>
    <row r="1198" spans="1:17" ht="12.75" x14ac:dyDescent="0.2">
      <c r="A1198" s="876" t="s">
        <v>2143</v>
      </c>
      <c r="B1198" s="906" t="s">
        <v>608</v>
      </c>
      <c r="C1198" s="906">
        <v>3970.5905642390371</v>
      </c>
      <c r="D1198" s="906">
        <v>3970.5905642390371</v>
      </c>
      <c r="E1198" s="906">
        <v>4842.0404205664008</v>
      </c>
      <c r="F1198" s="907">
        <v>0.30000000000000004</v>
      </c>
      <c r="G1198" s="908">
        <v>1452.6121261699204</v>
      </c>
      <c r="H1198" s="908" t="s">
        <v>608</v>
      </c>
      <c r="I1198" s="908">
        <v>0</v>
      </c>
      <c r="J1198" s="908">
        <v>27</v>
      </c>
      <c r="K1198" s="908">
        <v>3281</v>
      </c>
      <c r="L1198" s="908">
        <v>3269</v>
      </c>
      <c r="M1198" s="908">
        <v>12</v>
      </c>
      <c r="N1198" s="908">
        <v>1</v>
      </c>
      <c r="O1198" s="1260">
        <v>49</v>
      </c>
      <c r="P1198" s="1260">
        <v>47</v>
      </c>
      <c r="Q1198" s="1261">
        <v>186.33068367983822</v>
      </c>
    </row>
    <row r="1199" spans="1:17" ht="12.75" x14ac:dyDescent="0.2">
      <c r="A1199" s="876" t="s">
        <v>2144</v>
      </c>
      <c r="B1199" s="906" t="s">
        <v>608</v>
      </c>
      <c r="C1199" s="906">
        <v>3402.232353799594</v>
      </c>
      <c r="D1199" s="906">
        <v>3402.232353799594</v>
      </c>
      <c r="E1199" s="906">
        <v>3402.232353799594</v>
      </c>
      <c r="F1199" s="907">
        <v>0.30000000000000004</v>
      </c>
      <c r="G1199" s="908">
        <v>1020.6697061398784</v>
      </c>
      <c r="H1199" s="908" t="s">
        <v>608</v>
      </c>
      <c r="I1199" s="908">
        <v>1</v>
      </c>
      <c r="J1199" s="908">
        <v>77</v>
      </c>
      <c r="K1199" s="908">
        <v>3813</v>
      </c>
      <c r="L1199" s="908">
        <v>3791</v>
      </c>
      <c r="M1199" s="908">
        <v>22</v>
      </c>
      <c r="N1199" s="908">
        <v>1</v>
      </c>
      <c r="O1199" s="1260">
        <v>30</v>
      </c>
      <c r="P1199" s="1260">
        <v>30</v>
      </c>
      <c r="Q1199" s="1261">
        <v>186.33068367983822</v>
      </c>
    </row>
    <row r="1200" spans="1:17" ht="12.75" x14ac:dyDescent="0.2">
      <c r="A1200" s="876" t="s">
        <v>2145</v>
      </c>
      <c r="B1200" s="906" t="s">
        <v>608</v>
      </c>
      <c r="C1200" s="906">
        <v>2108.7808718253159</v>
      </c>
      <c r="D1200" s="906">
        <v>2108.7808718253159</v>
      </c>
      <c r="E1200" s="906">
        <v>2108.7808718253159</v>
      </c>
      <c r="F1200" s="907">
        <v>0.30000000000000004</v>
      </c>
      <c r="G1200" s="908">
        <v>632.63426154759486</v>
      </c>
      <c r="H1200" s="908" t="s">
        <v>608</v>
      </c>
      <c r="I1200" s="908">
        <v>8</v>
      </c>
      <c r="J1200" s="908">
        <v>162</v>
      </c>
      <c r="K1200" s="908">
        <v>2728</v>
      </c>
      <c r="L1200" s="908">
        <v>2711</v>
      </c>
      <c r="M1200" s="908">
        <v>17</v>
      </c>
      <c r="N1200" s="908">
        <v>1</v>
      </c>
      <c r="O1200" s="1260">
        <v>16</v>
      </c>
      <c r="P1200" s="1260">
        <v>16</v>
      </c>
      <c r="Q1200" s="1261">
        <v>186.33068367983822</v>
      </c>
    </row>
    <row r="1201" spans="1:17" ht="12.75" x14ac:dyDescent="0.2">
      <c r="A1201" s="876" t="s">
        <v>2146</v>
      </c>
      <c r="B1201" s="906" t="s">
        <v>608</v>
      </c>
      <c r="C1201" s="906">
        <v>6062.7604765606347</v>
      </c>
      <c r="D1201" s="906">
        <v>6062.7604765606347</v>
      </c>
      <c r="E1201" s="906">
        <v>6341.9525375267604</v>
      </c>
      <c r="F1201" s="907">
        <v>0.30000000000000004</v>
      </c>
      <c r="G1201" s="908">
        <v>1902.5857612580285</v>
      </c>
      <c r="H1201" s="908" t="s">
        <v>608</v>
      </c>
      <c r="I1201" s="908">
        <v>1</v>
      </c>
      <c r="J1201" s="908">
        <v>4</v>
      </c>
      <c r="K1201" s="908">
        <v>2873</v>
      </c>
      <c r="L1201" s="908">
        <v>2826</v>
      </c>
      <c r="M1201" s="908">
        <v>47</v>
      </c>
      <c r="N1201" s="908">
        <v>1</v>
      </c>
      <c r="O1201" s="1260">
        <v>95</v>
      </c>
      <c r="P1201" s="1260">
        <v>75</v>
      </c>
      <c r="Q1201" s="1261">
        <v>186.33068367983822</v>
      </c>
    </row>
    <row r="1202" spans="1:17" ht="12.75" x14ac:dyDescent="0.2">
      <c r="A1202" s="876" t="s">
        <v>2147</v>
      </c>
      <c r="B1202" s="906" t="s">
        <v>608</v>
      </c>
      <c r="C1202" s="906">
        <v>4383.0566359752584</v>
      </c>
      <c r="D1202" s="906">
        <v>4383.0566359752584</v>
      </c>
      <c r="E1202" s="906">
        <v>4383.0566359752584</v>
      </c>
      <c r="F1202" s="907">
        <v>0.30000000000000004</v>
      </c>
      <c r="G1202" s="908">
        <v>1314.9169907925777</v>
      </c>
      <c r="H1202" s="908" t="s">
        <v>608</v>
      </c>
      <c r="I1202" s="908">
        <v>6</v>
      </c>
      <c r="J1202" s="908">
        <v>66</v>
      </c>
      <c r="K1202" s="908">
        <v>16927</v>
      </c>
      <c r="L1202" s="908">
        <v>16016</v>
      </c>
      <c r="M1202" s="908">
        <v>911</v>
      </c>
      <c r="N1202" s="908">
        <v>1</v>
      </c>
      <c r="O1202" s="1260">
        <v>47</v>
      </c>
      <c r="P1202" s="1260">
        <v>47</v>
      </c>
      <c r="Q1202" s="1261">
        <v>186.33068367983822</v>
      </c>
    </row>
    <row r="1203" spans="1:17" ht="12.75" x14ac:dyDescent="0.2">
      <c r="A1203" s="876" t="s">
        <v>2148</v>
      </c>
      <c r="B1203" s="906" t="s">
        <v>608</v>
      </c>
      <c r="C1203" s="906">
        <v>2909.9214783252851</v>
      </c>
      <c r="D1203" s="906">
        <v>2909.9214783252851</v>
      </c>
      <c r="E1203" s="906">
        <v>2909.9214783252851</v>
      </c>
      <c r="F1203" s="907">
        <v>0.30000000000000004</v>
      </c>
      <c r="G1203" s="908">
        <v>872.97644349758571</v>
      </c>
      <c r="H1203" s="908" t="s">
        <v>608</v>
      </c>
      <c r="I1203" s="908">
        <v>92</v>
      </c>
      <c r="J1203" s="908">
        <v>262</v>
      </c>
      <c r="K1203" s="908">
        <v>45420</v>
      </c>
      <c r="L1203" s="908">
        <v>38469</v>
      </c>
      <c r="M1203" s="908">
        <v>6951</v>
      </c>
      <c r="N1203" s="908">
        <v>1</v>
      </c>
      <c r="O1203" s="1260">
        <v>28</v>
      </c>
      <c r="P1203" s="1260">
        <v>28</v>
      </c>
      <c r="Q1203" s="1261">
        <v>186.33068367983822</v>
      </c>
    </row>
    <row r="1204" spans="1:17" ht="12.75" x14ac:dyDescent="0.2">
      <c r="A1204" s="876" t="s">
        <v>2149</v>
      </c>
      <c r="B1204" s="906" t="s">
        <v>608</v>
      </c>
      <c r="C1204" s="906">
        <v>1619.8344342537544</v>
      </c>
      <c r="D1204" s="906">
        <v>1619.8344342537544</v>
      </c>
      <c r="E1204" s="906">
        <v>2005.7471038611429</v>
      </c>
      <c r="F1204" s="907">
        <v>0.30000000000000004</v>
      </c>
      <c r="G1204" s="908">
        <v>601.72413115834297</v>
      </c>
      <c r="H1204" s="908" t="s">
        <v>608</v>
      </c>
      <c r="I1204" s="908">
        <v>291</v>
      </c>
      <c r="J1204" s="908">
        <v>321</v>
      </c>
      <c r="K1204" s="908">
        <v>36314</v>
      </c>
      <c r="L1204" s="908">
        <v>25415</v>
      </c>
      <c r="M1204" s="908">
        <v>10899</v>
      </c>
      <c r="N1204" s="908">
        <v>1</v>
      </c>
      <c r="O1204" s="1260">
        <v>18</v>
      </c>
      <c r="P1204" s="1260">
        <v>16</v>
      </c>
      <c r="Q1204" s="1261">
        <v>186.33068367983822</v>
      </c>
    </row>
    <row r="1205" spans="1:17" ht="12.75" x14ac:dyDescent="0.2">
      <c r="A1205" s="876" t="s">
        <v>2150</v>
      </c>
      <c r="B1205" s="906" t="s">
        <v>608</v>
      </c>
      <c r="C1205" s="906">
        <v>688.76689076930973</v>
      </c>
      <c r="D1205" s="906">
        <v>688.76689076930973</v>
      </c>
      <c r="E1205" s="906">
        <v>1287.0650463404402</v>
      </c>
      <c r="F1205" s="907">
        <v>0.4</v>
      </c>
      <c r="G1205" s="908">
        <v>514.82601853617609</v>
      </c>
      <c r="H1205" s="908" t="s">
        <v>608</v>
      </c>
      <c r="I1205" s="908">
        <v>768</v>
      </c>
      <c r="J1205" s="908">
        <v>461</v>
      </c>
      <c r="K1205" s="908">
        <v>41607</v>
      </c>
      <c r="L1205" s="908">
        <v>21124</v>
      </c>
      <c r="M1205" s="908">
        <v>20483</v>
      </c>
      <c r="N1205" s="908">
        <v>1</v>
      </c>
      <c r="O1205" s="1260">
        <v>5</v>
      </c>
      <c r="P1205" s="1260">
        <v>10</v>
      </c>
      <c r="Q1205" s="1261">
        <v>186.33068367983822</v>
      </c>
    </row>
    <row r="1206" spans="1:17" ht="12.75" x14ac:dyDescent="0.2">
      <c r="A1206" s="876" t="s">
        <v>896</v>
      </c>
      <c r="B1206" s="906" t="s">
        <v>608</v>
      </c>
      <c r="C1206" s="906">
        <v>1113.2868873218592</v>
      </c>
      <c r="D1206" s="906">
        <v>1113.2868873218592</v>
      </c>
      <c r="E1206" s="906">
        <v>1113.2868873218592</v>
      </c>
      <c r="F1206" s="907">
        <v>0</v>
      </c>
      <c r="G1206" s="908">
        <v>0</v>
      </c>
      <c r="H1206" s="908" t="s">
        <v>608</v>
      </c>
      <c r="I1206" s="908">
        <v>1053</v>
      </c>
      <c r="J1206" s="908">
        <v>840</v>
      </c>
      <c r="K1206" s="908">
        <v>422</v>
      </c>
      <c r="L1206" s="908">
        <v>422</v>
      </c>
      <c r="M1206" s="908">
        <v>413</v>
      </c>
      <c r="N1206" s="908">
        <v>0</v>
      </c>
      <c r="O1206" s="1260">
        <v>5</v>
      </c>
      <c r="P1206" s="1260">
        <v>5</v>
      </c>
      <c r="Q1206" s="1261">
        <v>186.33068367983822</v>
      </c>
    </row>
    <row r="1207" spans="1:17" ht="12.75" x14ac:dyDescent="0.2">
      <c r="A1207" s="876" t="s">
        <v>2151</v>
      </c>
      <c r="B1207" s="906" t="s">
        <v>608</v>
      </c>
      <c r="C1207" s="906">
        <v>7635.1180125248293</v>
      </c>
      <c r="D1207" s="906">
        <v>7635.1180125248293</v>
      </c>
      <c r="E1207" s="906">
        <v>7635.1180125248293</v>
      </c>
      <c r="F1207" s="907">
        <v>0.30000000000000004</v>
      </c>
      <c r="G1207" s="908">
        <v>2290.5354037574493</v>
      </c>
      <c r="H1207" s="908" t="s">
        <v>608</v>
      </c>
      <c r="I1207" s="908">
        <v>0</v>
      </c>
      <c r="J1207" s="908">
        <v>21</v>
      </c>
      <c r="K1207" s="908">
        <v>1435</v>
      </c>
      <c r="L1207" s="908">
        <v>1432</v>
      </c>
      <c r="M1207" s="908">
        <v>3</v>
      </c>
      <c r="N1207" s="908">
        <v>1</v>
      </c>
      <c r="O1207" s="1260">
        <v>68</v>
      </c>
      <c r="P1207" s="1260">
        <v>68</v>
      </c>
      <c r="Q1207" s="1261">
        <v>186.33068367983822</v>
      </c>
    </row>
    <row r="1208" spans="1:17" ht="12.75" x14ac:dyDescent="0.2">
      <c r="A1208" s="876" t="s">
        <v>2152</v>
      </c>
      <c r="B1208" s="906" t="s">
        <v>608</v>
      </c>
      <c r="C1208" s="906">
        <v>5220.1612807729825</v>
      </c>
      <c r="D1208" s="906">
        <v>5220.1612807729825</v>
      </c>
      <c r="E1208" s="906">
        <v>5220.1612807729825</v>
      </c>
      <c r="F1208" s="907">
        <v>0.30000000000000004</v>
      </c>
      <c r="G1208" s="908">
        <v>1566.0483842318949</v>
      </c>
      <c r="H1208" s="908" t="s">
        <v>608</v>
      </c>
      <c r="I1208" s="908">
        <v>0</v>
      </c>
      <c r="J1208" s="908">
        <v>42</v>
      </c>
      <c r="K1208" s="908">
        <v>2341</v>
      </c>
      <c r="L1208" s="908">
        <v>2327</v>
      </c>
      <c r="M1208" s="908">
        <v>14</v>
      </c>
      <c r="N1208" s="908">
        <v>1</v>
      </c>
      <c r="O1208" s="1260">
        <v>46</v>
      </c>
      <c r="P1208" s="1260">
        <v>46</v>
      </c>
      <c r="Q1208" s="1261">
        <v>186.33068367983822</v>
      </c>
    </row>
    <row r="1209" spans="1:17" ht="12.75" x14ac:dyDescent="0.2">
      <c r="A1209" s="876" t="s">
        <v>2153</v>
      </c>
      <c r="B1209" s="906" t="s">
        <v>608</v>
      </c>
      <c r="C1209" s="906">
        <v>3552.1307914010717</v>
      </c>
      <c r="D1209" s="906">
        <v>3552.1307914010717</v>
      </c>
      <c r="E1209" s="906">
        <v>3552.1307914010717</v>
      </c>
      <c r="F1209" s="907">
        <v>0.30000000000000004</v>
      </c>
      <c r="G1209" s="908">
        <v>1065.6392374203217</v>
      </c>
      <c r="H1209" s="908" t="s">
        <v>608</v>
      </c>
      <c r="I1209" s="908">
        <v>1</v>
      </c>
      <c r="J1209" s="908">
        <v>81</v>
      </c>
      <c r="K1209" s="908">
        <v>1940</v>
      </c>
      <c r="L1209" s="908">
        <v>1935</v>
      </c>
      <c r="M1209" s="908">
        <v>5</v>
      </c>
      <c r="N1209" s="908">
        <v>1</v>
      </c>
      <c r="O1209" s="1260">
        <v>28</v>
      </c>
      <c r="P1209" s="1260">
        <v>28</v>
      </c>
      <c r="Q1209" s="1261">
        <v>186.33068367983822</v>
      </c>
    </row>
    <row r="1210" spans="1:17" ht="12.75" x14ac:dyDescent="0.2">
      <c r="A1210" s="876" t="s">
        <v>2154</v>
      </c>
      <c r="B1210" s="906" t="s">
        <v>608</v>
      </c>
      <c r="C1210" s="906">
        <v>5462.6563663559755</v>
      </c>
      <c r="D1210" s="906">
        <v>5462.6563663559755</v>
      </c>
      <c r="E1210" s="906">
        <v>5462.6563663559755</v>
      </c>
      <c r="F1210" s="907">
        <v>0.30000000000000004</v>
      </c>
      <c r="G1210" s="908">
        <v>1638.796909906793</v>
      </c>
      <c r="H1210" s="908" t="s">
        <v>608</v>
      </c>
      <c r="I1210" s="908">
        <v>0</v>
      </c>
      <c r="J1210" s="908">
        <v>17</v>
      </c>
      <c r="K1210" s="908">
        <v>2691</v>
      </c>
      <c r="L1210" s="908">
        <v>2617</v>
      </c>
      <c r="M1210" s="908">
        <v>74</v>
      </c>
      <c r="N1210" s="908">
        <v>1</v>
      </c>
      <c r="O1210" s="1260">
        <v>57</v>
      </c>
      <c r="P1210" s="1260">
        <v>57</v>
      </c>
      <c r="Q1210" s="1261">
        <v>186.33068367983822</v>
      </c>
    </row>
    <row r="1211" spans="1:17" ht="12.75" x14ac:dyDescent="0.2">
      <c r="A1211" s="876" t="s">
        <v>2155</v>
      </c>
      <c r="B1211" s="906" t="s">
        <v>608</v>
      </c>
      <c r="C1211" s="906">
        <v>3720.6039168909979</v>
      </c>
      <c r="D1211" s="906">
        <v>3720.6039168909979</v>
      </c>
      <c r="E1211" s="906">
        <v>3720.6039168909979</v>
      </c>
      <c r="F1211" s="907">
        <v>0.30000000000000004</v>
      </c>
      <c r="G1211" s="908">
        <v>1116.1811750672996</v>
      </c>
      <c r="H1211" s="908" t="s">
        <v>608</v>
      </c>
      <c r="I1211" s="908">
        <v>3</v>
      </c>
      <c r="J1211" s="908">
        <v>37</v>
      </c>
      <c r="K1211" s="908">
        <v>6361</v>
      </c>
      <c r="L1211" s="908">
        <v>5990</v>
      </c>
      <c r="M1211" s="908">
        <v>371</v>
      </c>
      <c r="N1211" s="908">
        <v>1</v>
      </c>
      <c r="O1211" s="1260">
        <v>38</v>
      </c>
      <c r="P1211" s="1260">
        <v>38</v>
      </c>
      <c r="Q1211" s="1261">
        <v>186.33068367983822</v>
      </c>
    </row>
    <row r="1212" spans="1:17" ht="12.75" x14ac:dyDescent="0.2">
      <c r="A1212" s="876" t="s">
        <v>2156</v>
      </c>
      <c r="B1212" s="906" t="s">
        <v>608</v>
      </c>
      <c r="C1212" s="906">
        <v>2636.8149036246441</v>
      </c>
      <c r="D1212" s="906">
        <v>2636.8149036246441</v>
      </c>
      <c r="E1212" s="906">
        <v>2636.8149036246441</v>
      </c>
      <c r="F1212" s="907">
        <v>0.30000000000000004</v>
      </c>
      <c r="G1212" s="908">
        <v>791.04447108739339</v>
      </c>
      <c r="H1212" s="908" t="s">
        <v>608</v>
      </c>
      <c r="I1212" s="908">
        <v>19</v>
      </c>
      <c r="J1212" s="908">
        <v>143</v>
      </c>
      <c r="K1212" s="908">
        <v>13119</v>
      </c>
      <c r="L1212" s="908">
        <v>11551</v>
      </c>
      <c r="M1212" s="908">
        <v>1568</v>
      </c>
      <c r="N1212" s="908">
        <v>1</v>
      </c>
      <c r="O1212" s="1260">
        <v>23</v>
      </c>
      <c r="P1212" s="1260">
        <v>23</v>
      </c>
      <c r="Q1212" s="1261">
        <v>186.33068367983822</v>
      </c>
    </row>
    <row r="1213" spans="1:17" ht="12.75" x14ac:dyDescent="0.2">
      <c r="A1213" s="876" t="s">
        <v>2157</v>
      </c>
      <c r="B1213" s="906" t="s">
        <v>608</v>
      </c>
      <c r="C1213" s="906">
        <v>1140.5236293379287</v>
      </c>
      <c r="D1213" s="906">
        <v>1140.5236293379287</v>
      </c>
      <c r="E1213" s="906">
        <v>1894.3422592040718</v>
      </c>
      <c r="F1213" s="907">
        <v>0.30000000000000004</v>
      </c>
      <c r="G1213" s="908">
        <v>568.30267776122162</v>
      </c>
      <c r="H1213" s="908" t="s">
        <v>608</v>
      </c>
      <c r="I1213" s="908">
        <v>311</v>
      </c>
      <c r="J1213" s="908">
        <v>304</v>
      </c>
      <c r="K1213" s="908">
        <v>10381</v>
      </c>
      <c r="L1213" s="908">
        <v>7855</v>
      </c>
      <c r="M1213" s="908">
        <v>2526</v>
      </c>
      <c r="N1213" s="908">
        <v>1</v>
      </c>
      <c r="O1213" s="1260">
        <v>10</v>
      </c>
      <c r="P1213" s="1260">
        <v>15</v>
      </c>
      <c r="Q1213" s="1261">
        <v>186.33068367983822</v>
      </c>
    </row>
    <row r="1214" spans="1:17" ht="12.75" x14ac:dyDescent="0.2">
      <c r="A1214" s="876" t="s">
        <v>2158</v>
      </c>
      <c r="B1214" s="906" t="s">
        <v>608</v>
      </c>
      <c r="C1214" s="906">
        <v>7273.8251627962964</v>
      </c>
      <c r="D1214" s="906">
        <v>7273.8251627962964</v>
      </c>
      <c r="E1214" s="906">
        <v>7836.907486344352</v>
      </c>
      <c r="F1214" s="907">
        <v>0.30000000000000004</v>
      </c>
      <c r="G1214" s="908">
        <v>2351.0722459033059</v>
      </c>
      <c r="H1214" s="908" t="s">
        <v>608</v>
      </c>
      <c r="I1214" s="908">
        <v>0</v>
      </c>
      <c r="J1214" s="908">
        <v>94</v>
      </c>
      <c r="K1214" s="908">
        <v>491</v>
      </c>
      <c r="L1214" s="908">
        <v>491</v>
      </c>
      <c r="M1214" s="908">
        <v>0</v>
      </c>
      <c r="N1214" s="908">
        <v>1</v>
      </c>
      <c r="O1214" s="1260">
        <v>51</v>
      </c>
      <c r="P1214" s="1260">
        <v>65</v>
      </c>
      <c r="Q1214" s="1261">
        <v>186.33068367983822</v>
      </c>
    </row>
    <row r="1215" spans="1:17" ht="12.75" x14ac:dyDescent="0.2">
      <c r="A1215" s="876" t="s">
        <v>2159</v>
      </c>
      <c r="B1215" s="906" t="s">
        <v>608</v>
      </c>
      <c r="C1215" s="906">
        <v>3410.0897720609541</v>
      </c>
      <c r="D1215" s="906">
        <v>3410.0897720609541</v>
      </c>
      <c r="E1215" s="906">
        <v>4454.9441617340299</v>
      </c>
      <c r="F1215" s="907">
        <v>0.30000000000000004</v>
      </c>
      <c r="G1215" s="908">
        <v>1336.4832485202091</v>
      </c>
      <c r="H1215" s="908" t="s">
        <v>608</v>
      </c>
      <c r="I1215" s="908">
        <v>2</v>
      </c>
      <c r="J1215" s="908">
        <v>238</v>
      </c>
      <c r="K1215" s="908">
        <v>344</v>
      </c>
      <c r="L1215" s="908">
        <v>342</v>
      </c>
      <c r="M1215" s="908">
        <v>2</v>
      </c>
      <c r="N1215" s="908">
        <v>1</v>
      </c>
      <c r="O1215" s="1260">
        <v>13</v>
      </c>
      <c r="P1215" s="1260">
        <v>31</v>
      </c>
      <c r="Q1215" s="1261">
        <v>186.33068367983822</v>
      </c>
    </row>
    <row r="1216" spans="1:17" ht="12.75" x14ac:dyDescent="0.2">
      <c r="A1216" s="876" t="s">
        <v>2160</v>
      </c>
      <c r="B1216" s="906" t="s">
        <v>608</v>
      </c>
      <c r="C1216" s="906">
        <v>2687.8536597913908</v>
      </c>
      <c r="D1216" s="906">
        <v>2687.8536597913908</v>
      </c>
      <c r="E1216" s="906">
        <v>3014.5993483846419</v>
      </c>
      <c r="F1216" s="907">
        <v>0.30000000000000004</v>
      </c>
      <c r="G1216" s="908">
        <v>904.37980451539272</v>
      </c>
      <c r="H1216" s="908" t="s">
        <v>608</v>
      </c>
      <c r="I1216" s="908">
        <v>6</v>
      </c>
      <c r="J1216" s="908">
        <v>676</v>
      </c>
      <c r="K1216" s="908">
        <v>395</v>
      </c>
      <c r="L1216" s="908">
        <v>390</v>
      </c>
      <c r="M1216" s="908">
        <v>5</v>
      </c>
      <c r="N1216" s="908">
        <v>1</v>
      </c>
      <c r="O1216" s="1260">
        <v>7</v>
      </c>
      <c r="P1216" s="1260">
        <v>16</v>
      </c>
      <c r="Q1216" s="1261">
        <v>186.33068367983822</v>
      </c>
    </row>
    <row r="1217" spans="1:17" ht="12.75" x14ac:dyDescent="0.2">
      <c r="A1217" s="876" t="s">
        <v>2161</v>
      </c>
      <c r="B1217" s="906" t="s">
        <v>608</v>
      </c>
      <c r="C1217" s="906">
        <v>6794.9114116502205</v>
      </c>
      <c r="D1217" s="906">
        <v>6794.9114116502205</v>
      </c>
      <c r="E1217" s="906">
        <v>6686.073178475468</v>
      </c>
      <c r="F1217" s="907">
        <v>0.30000000000000004</v>
      </c>
      <c r="G1217" s="908">
        <v>2005.8219535426408</v>
      </c>
      <c r="H1217" s="908" t="s">
        <v>608</v>
      </c>
      <c r="I1217" s="908">
        <v>0</v>
      </c>
      <c r="J1217" s="908">
        <v>12</v>
      </c>
      <c r="K1217" s="908">
        <v>221</v>
      </c>
      <c r="L1217" s="908">
        <v>214</v>
      </c>
      <c r="M1217" s="908">
        <v>7</v>
      </c>
      <c r="N1217" s="908">
        <v>1</v>
      </c>
      <c r="O1217" s="1260">
        <v>46</v>
      </c>
      <c r="P1217" s="1260">
        <v>59</v>
      </c>
      <c r="Q1217" s="1261">
        <v>186.33068367983822</v>
      </c>
    </row>
    <row r="1218" spans="1:17" ht="12.75" x14ac:dyDescent="0.2">
      <c r="A1218" s="876" t="s">
        <v>2162</v>
      </c>
      <c r="B1218" s="906" t="s">
        <v>608</v>
      </c>
      <c r="C1218" s="906">
        <v>5181.2021268839908</v>
      </c>
      <c r="D1218" s="906">
        <v>5181.2021268839908</v>
      </c>
      <c r="E1218" s="906">
        <v>4743.7238038504465</v>
      </c>
      <c r="F1218" s="907">
        <v>0.30000000000000004</v>
      </c>
      <c r="G1218" s="908">
        <v>1423.1171411551343</v>
      </c>
      <c r="H1218" s="908" t="s">
        <v>608</v>
      </c>
      <c r="I1218" s="908">
        <v>6</v>
      </c>
      <c r="J1218" s="908">
        <v>58</v>
      </c>
      <c r="K1218" s="908">
        <v>393</v>
      </c>
      <c r="L1218" s="908">
        <v>361</v>
      </c>
      <c r="M1218" s="908">
        <v>32</v>
      </c>
      <c r="N1218" s="908">
        <v>1</v>
      </c>
      <c r="O1218" s="1260">
        <v>24</v>
      </c>
      <c r="P1218" s="1260">
        <v>34</v>
      </c>
      <c r="Q1218" s="1261">
        <v>186.33068367983822</v>
      </c>
    </row>
    <row r="1219" spans="1:17" ht="12.75" x14ac:dyDescent="0.2">
      <c r="A1219" s="876" t="s">
        <v>2163</v>
      </c>
      <c r="B1219" s="906" t="s">
        <v>608</v>
      </c>
      <c r="C1219" s="906">
        <v>2050.609727220487</v>
      </c>
      <c r="D1219" s="906">
        <v>2050.609727220487</v>
      </c>
      <c r="E1219" s="906">
        <v>3497.8319088817461</v>
      </c>
      <c r="F1219" s="907">
        <v>0.30000000000000004</v>
      </c>
      <c r="G1219" s="908">
        <v>1049.349572664524</v>
      </c>
      <c r="H1219" s="908" t="s">
        <v>608</v>
      </c>
      <c r="I1219" s="908">
        <v>128</v>
      </c>
      <c r="J1219" s="908">
        <v>104</v>
      </c>
      <c r="K1219" s="908">
        <v>896</v>
      </c>
      <c r="L1219" s="908">
        <v>742</v>
      </c>
      <c r="M1219" s="908">
        <v>154</v>
      </c>
      <c r="N1219" s="908">
        <v>1</v>
      </c>
      <c r="O1219" s="1260">
        <v>10</v>
      </c>
      <c r="P1219" s="1260">
        <v>25</v>
      </c>
      <c r="Q1219" s="1261">
        <v>186.33068367983822</v>
      </c>
    </row>
    <row r="1220" spans="1:17" ht="12.75" x14ac:dyDescent="0.2">
      <c r="A1220" s="876" t="s">
        <v>2164</v>
      </c>
      <c r="B1220" s="906" t="s">
        <v>608</v>
      </c>
      <c r="C1220" s="906">
        <v>606.40062045056732</v>
      </c>
      <c r="D1220" s="906">
        <v>606.40062045056732</v>
      </c>
      <c r="E1220" s="906">
        <v>2610.3142331505483</v>
      </c>
      <c r="F1220" s="907">
        <v>0.30000000000000004</v>
      </c>
      <c r="G1220" s="908">
        <v>783.09426994516457</v>
      </c>
      <c r="H1220" s="908" t="s">
        <v>608</v>
      </c>
      <c r="I1220" s="908">
        <v>474</v>
      </c>
      <c r="J1220" s="908">
        <v>161</v>
      </c>
      <c r="K1220" s="908">
        <v>1061</v>
      </c>
      <c r="L1220" s="908">
        <v>755</v>
      </c>
      <c r="M1220" s="908">
        <v>306</v>
      </c>
      <c r="N1220" s="908">
        <v>1</v>
      </c>
      <c r="O1220" s="1260">
        <v>5</v>
      </c>
      <c r="P1220" s="1260">
        <v>16</v>
      </c>
      <c r="Q1220" s="1261">
        <v>186.33068367983822</v>
      </c>
    </row>
    <row r="1221" spans="1:17" ht="12.75" x14ac:dyDescent="0.2">
      <c r="A1221" s="876" t="s">
        <v>2165</v>
      </c>
      <c r="B1221" s="906" t="s">
        <v>608</v>
      </c>
      <c r="C1221" s="906">
        <v>443.3225800559344</v>
      </c>
      <c r="D1221" s="906">
        <v>443.3225800559344</v>
      </c>
      <c r="E1221" s="906">
        <v>1607.9580867786269</v>
      </c>
      <c r="F1221" s="907">
        <v>0.30000000000000004</v>
      </c>
      <c r="G1221" s="908">
        <v>482.38742603358816</v>
      </c>
      <c r="H1221" s="908" t="s">
        <v>608</v>
      </c>
      <c r="I1221" s="908">
        <v>2392</v>
      </c>
      <c r="J1221" s="908">
        <v>1555</v>
      </c>
      <c r="K1221" s="908">
        <v>2131</v>
      </c>
      <c r="L1221" s="908">
        <v>1113</v>
      </c>
      <c r="M1221" s="908">
        <v>1018</v>
      </c>
      <c r="N1221" s="908">
        <v>1</v>
      </c>
      <c r="O1221" s="1260">
        <v>5</v>
      </c>
      <c r="P1221" s="1260">
        <v>13</v>
      </c>
      <c r="Q1221" s="1261">
        <v>186.33068367983822</v>
      </c>
    </row>
    <row r="1222" spans="1:17" ht="12.75" x14ac:dyDescent="0.2">
      <c r="A1222" s="876" t="s">
        <v>2166</v>
      </c>
      <c r="B1222" s="906" t="s">
        <v>608</v>
      </c>
      <c r="C1222" s="906">
        <v>5061.3027347462476</v>
      </c>
      <c r="D1222" s="906">
        <v>5061.3027347462476</v>
      </c>
      <c r="E1222" s="906">
        <v>5971.3344136091273</v>
      </c>
      <c r="F1222" s="907">
        <v>0.30000000000000004</v>
      </c>
      <c r="G1222" s="908">
        <v>1791.4003240827385</v>
      </c>
      <c r="H1222" s="908" t="s">
        <v>608</v>
      </c>
      <c r="I1222" s="908">
        <v>0</v>
      </c>
      <c r="J1222" s="908">
        <v>45</v>
      </c>
      <c r="K1222" s="908">
        <v>555</v>
      </c>
      <c r="L1222" s="908">
        <v>552</v>
      </c>
      <c r="M1222" s="908">
        <v>3</v>
      </c>
      <c r="N1222" s="908">
        <v>1</v>
      </c>
      <c r="O1222" s="1260">
        <v>25</v>
      </c>
      <c r="P1222" s="1260">
        <v>49</v>
      </c>
      <c r="Q1222" s="1261">
        <v>186.33068367983822</v>
      </c>
    </row>
    <row r="1223" spans="1:17" ht="12.75" x14ac:dyDescent="0.2">
      <c r="A1223" s="876" t="s">
        <v>2167</v>
      </c>
      <c r="B1223" s="906" t="s">
        <v>608</v>
      </c>
      <c r="C1223" s="906">
        <v>2286.4503191650901</v>
      </c>
      <c r="D1223" s="906">
        <v>2286.4503191650901</v>
      </c>
      <c r="E1223" s="906">
        <v>3536.5959186791761</v>
      </c>
      <c r="F1223" s="907">
        <v>0.30000000000000004</v>
      </c>
      <c r="G1223" s="908">
        <v>1060.9787756037529</v>
      </c>
      <c r="H1223" s="908" t="s">
        <v>608</v>
      </c>
      <c r="I1223" s="908">
        <v>1</v>
      </c>
      <c r="J1223" s="908">
        <v>207</v>
      </c>
      <c r="K1223" s="908">
        <v>714</v>
      </c>
      <c r="L1223" s="908">
        <v>712</v>
      </c>
      <c r="M1223" s="908">
        <v>2</v>
      </c>
      <c r="N1223" s="908">
        <v>1</v>
      </c>
      <c r="O1223" s="1260">
        <v>10</v>
      </c>
      <c r="P1223" s="1260">
        <v>24</v>
      </c>
      <c r="Q1223" s="1261">
        <v>186.33068367983822</v>
      </c>
    </row>
    <row r="1224" spans="1:17" ht="12.75" x14ac:dyDescent="0.2">
      <c r="A1224" s="876" t="s">
        <v>2168</v>
      </c>
      <c r="B1224" s="906" t="s">
        <v>608</v>
      </c>
      <c r="C1224" s="906">
        <v>1991.5907681927513</v>
      </c>
      <c r="D1224" s="906">
        <v>1991.5907681927513</v>
      </c>
      <c r="E1224" s="906">
        <v>2160.8786372656882</v>
      </c>
      <c r="F1224" s="907">
        <v>0.30000000000000004</v>
      </c>
      <c r="G1224" s="908">
        <v>648.26359117970651</v>
      </c>
      <c r="H1224" s="908" t="s">
        <v>608</v>
      </c>
      <c r="I1224" s="908">
        <v>2</v>
      </c>
      <c r="J1224" s="908">
        <v>816</v>
      </c>
      <c r="K1224" s="908">
        <v>2208</v>
      </c>
      <c r="L1224" s="908">
        <v>2202</v>
      </c>
      <c r="M1224" s="908">
        <v>6</v>
      </c>
      <c r="N1224" s="908">
        <v>1</v>
      </c>
      <c r="O1224" s="1260">
        <v>7</v>
      </c>
      <c r="P1224" s="1260">
        <v>12</v>
      </c>
      <c r="Q1224" s="1261">
        <v>186.33068367983822</v>
      </c>
    </row>
    <row r="1225" spans="1:17" ht="12.75" x14ac:dyDescent="0.2">
      <c r="A1225" s="876" t="s">
        <v>2169</v>
      </c>
      <c r="B1225" s="906" t="s">
        <v>608</v>
      </c>
      <c r="C1225" s="906">
        <v>2461.752630841399</v>
      </c>
      <c r="D1225" s="906">
        <v>2461.752630841399</v>
      </c>
      <c r="E1225" s="906">
        <v>4400.091569242627</v>
      </c>
      <c r="F1225" s="907">
        <v>0.30000000000000004</v>
      </c>
      <c r="G1225" s="908">
        <v>1320.0274707727883</v>
      </c>
      <c r="H1225" s="908" t="s">
        <v>608</v>
      </c>
      <c r="I1225" s="908">
        <v>1</v>
      </c>
      <c r="J1225" s="908">
        <v>5</v>
      </c>
      <c r="K1225" s="908">
        <v>242</v>
      </c>
      <c r="L1225" s="908">
        <v>228</v>
      </c>
      <c r="M1225" s="908">
        <v>14</v>
      </c>
      <c r="N1225" s="908">
        <v>1</v>
      </c>
      <c r="O1225" s="1260">
        <v>30</v>
      </c>
      <c r="P1225" s="1260">
        <v>44</v>
      </c>
      <c r="Q1225" s="1261">
        <v>186.33068367983822</v>
      </c>
    </row>
    <row r="1226" spans="1:17" ht="12.75" x14ac:dyDescent="0.2">
      <c r="A1226" s="876" t="s">
        <v>2170</v>
      </c>
      <c r="B1226" s="906" t="s">
        <v>608</v>
      </c>
      <c r="C1226" s="906">
        <v>1404.7296086571105</v>
      </c>
      <c r="D1226" s="906">
        <v>1404.7296086571105</v>
      </c>
      <c r="E1226" s="906">
        <v>2994.3187703451472</v>
      </c>
      <c r="F1226" s="907">
        <v>0.30000000000000004</v>
      </c>
      <c r="G1226" s="908">
        <v>898.29563110354434</v>
      </c>
      <c r="H1226" s="908" t="s">
        <v>608</v>
      </c>
      <c r="I1226" s="908">
        <v>20</v>
      </c>
      <c r="J1226" s="908">
        <v>21</v>
      </c>
      <c r="K1226" s="908">
        <v>646</v>
      </c>
      <c r="L1226" s="908">
        <v>570</v>
      </c>
      <c r="M1226" s="908">
        <v>76</v>
      </c>
      <c r="N1226" s="908">
        <v>1</v>
      </c>
      <c r="O1226" s="1260">
        <v>13</v>
      </c>
      <c r="P1226" s="1260">
        <v>28</v>
      </c>
      <c r="Q1226" s="1261">
        <v>186.33068367983822</v>
      </c>
    </row>
    <row r="1227" spans="1:17" ht="12.75" x14ac:dyDescent="0.2">
      <c r="A1227" s="876" t="s">
        <v>2171</v>
      </c>
      <c r="B1227" s="906" t="s">
        <v>608</v>
      </c>
      <c r="C1227" s="906">
        <v>510.75346696375385</v>
      </c>
      <c r="D1227" s="906">
        <v>510.75346696375385</v>
      </c>
      <c r="E1227" s="906">
        <v>1969.1371206807792</v>
      </c>
      <c r="F1227" s="907">
        <v>0.30000000000000004</v>
      </c>
      <c r="G1227" s="908">
        <v>590.74113620423384</v>
      </c>
      <c r="H1227" s="908" t="s">
        <v>608</v>
      </c>
      <c r="I1227" s="908">
        <v>264</v>
      </c>
      <c r="J1227" s="908">
        <v>93</v>
      </c>
      <c r="K1227" s="908">
        <v>2964</v>
      </c>
      <c r="L1227" s="908">
        <v>2348</v>
      </c>
      <c r="M1227" s="908">
        <v>616</v>
      </c>
      <c r="N1227" s="908">
        <v>1</v>
      </c>
      <c r="O1227" s="1260">
        <v>5</v>
      </c>
      <c r="P1227" s="1260">
        <v>15</v>
      </c>
      <c r="Q1227" s="1261">
        <v>186.33068367983822</v>
      </c>
    </row>
    <row r="1228" spans="1:17" ht="12.75" x14ac:dyDescent="0.2">
      <c r="A1228" s="876" t="s">
        <v>2172</v>
      </c>
      <c r="B1228" s="906" t="s">
        <v>608</v>
      </c>
      <c r="C1228" s="906">
        <v>412.06727899930695</v>
      </c>
      <c r="D1228" s="906">
        <v>412.06727899930695</v>
      </c>
      <c r="E1228" s="906">
        <v>1032.5450811800661</v>
      </c>
      <c r="F1228" s="907">
        <v>0.65</v>
      </c>
      <c r="G1228" s="908">
        <v>671.15430276704296</v>
      </c>
      <c r="H1228" s="908" t="s">
        <v>608</v>
      </c>
      <c r="I1228" s="908">
        <v>2322</v>
      </c>
      <c r="J1228" s="908">
        <v>567</v>
      </c>
      <c r="K1228" s="908">
        <v>24093</v>
      </c>
      <c r="L1228" s="908">
        <v>13065</v>
      </c>
      <c r="M1228" s="908">
        <v>11028</v>
      </c>
      <c r="N1228" s="908">
        <v>1</v>
      </c>
      <c r="O1228" s="1260">
        <v>5</v>
      </c>
      <c r="P1228" s="1260">
        <v>6</v>
      </c>
      <c r="Q1228" s="1261">
        <v>186.33068367983822</v>
      </c>
    </row>
    <row r="1229" spans="1:17" ht="12.75" x14ac:dyDescent="0.2">
      <c r="A1229" s="876" t="s">
        <v>2173</v>
      </c>
      <c r="B1229" s="906">
        <v>0</v>
      </c>
      <c r="C1229" s="906">
        <v>0</v>
      </c>
      <c r="D1229" s="906">
        <v>0</v>
      </c>
      <c r="E1229" s="906">
        <v>0</v>
      </c>
      <c r="F1229" s="907">
        <v>0</v>
      </c>
      <c r="G1229" s="908">
        <v>0</v>
      </c>
      <c r="H1229" s="908">
        <v>0</v>
      </c>
      <c r="I1229" s="908">
        <v>12853</v>
      </c>
      <c r="J1229" s="908">
        <v>4640</v>
      </c>
      <c r="K1229" s="908">
        <v>825</v>
      </c>
      <c r="L1229" s="908">
        <v>825</v>
      </c>
      <c r="M1229" s="908">
        <v>735</v>
      </c>
      <c r="N1229" s="908">
        <v>0</v>
      </c>
      <c r="O1229" s="1260">
        <v>5</v>
      </c>
      <c r="P1229" s="1260">
        <v>5</v>
      </c>
      <c r="Q1229" s="1261">
        <v>186.33068367983822</v>
      </c>
    </row>
    <row r="1230" spans="1:17" ht="12.75" x14ac:dyDescent="0.2">
      <c r="A1230" s="876" t="s">
        <v>895</v>
      </c>
      <c r="B1230" s="906" t="s">
        <v>608</v>
      </c>
      <c r="C1230" s="906">
        <v>1959.1371917969402</v>
      </c>
      <c r="D1230" s="906">
        <v>1959.1371917969402</v>
      </c>
      <c r="E1230" s="906">
        <v>4632.4794567318359</v>
      </c>
      <c r="F1230" s="907">
        <v>0</v>
      </c>
      <c r="G1230" s="908">
        <v>0</v>
      </c>
      <c r="H1230" s="908" t="s">
        <v>608</v>
      </c>
      <c r="I1230" s="908">
        <v>65</v>
      </c>
      <c r="J1230" s="908">
        <v>70</v>
      </c>
      <c r="K1230" s="908">
        <v>66</v>
      </c>
      <c r="L1230" s="908">
        <v>66</v>
      </c>
      <c r="M1230" s="908">
        <v>0</v>
      </c>
      <c r="N1230" s="908">
        <v>0</v>
      </c>
      <c r="O1230" s="1260">
        <v>5</v>
      </c>
      <c r="P1230" s="1260">
        <v>19</v>
      </c>
      <c r="Q1230" s="1261">
        <v>339.23770009237126</v>
      </c>
    </row>
    <row r="1231" spans="1:17" ht="12.75" x14ac:dyDescent="0.2">
      <c r="A1231" s="876" t="s">
        <v>2174</v>
      </c>
      <c r="B1231" s="906" t="s">
        <v>608</v>
      </c>
      <c r="C1231" s="906">
        <v>2761.5592842926862</v>
      </c>
      <c r="D1231" s="906">
        <v>2761.5592842926862</v>
      </c>
      <c r="E1231" s="906">
        <v>5303.7399842631648</v>
      </c>
      <c r="F1231" s="907">
        <v>0</v>
      </c>
      <c r="G1231" s="908">
        <v>0</v>
      </c>
      <c r="H1231" s="908" t="s">
        <v>608</v>
      </c>
      <c r="I1231" s="908">
        <v>38</v>
      </c>
      <c r="J1231" s="908">
        <v>97</v>
      </c>
      <c r="K1231" s="908">
        <v>520</v>
      </c>
      <c r="L1231" s="908">
        <v>520</v>
      </c>
      <c r="M1231" s="908">
        <v>37</v>
      </c>
      <c r="N1231" s="908">
        <v>0</v>
      </c>
      <c r="O1231" s="1260">
        <v>18</v>
      </c>
      <c r="P1231" s="1260">
        <v>48</v>
      </c>
      <c r="Q1231" s="1261">
        <v>186.33068367983822</v>
      </c>
    </row>
    <row r="1232" spans="1:17" ht="12.75" x14ac:dyDescent="0.2">
      <c r="A1232" s="876" t="s">
        <v>2175</v>
      </c>
      <c r="B1232" s="906" t="s">
        <v>608</v>
      </c>
      <c r="C1232" s="906">
        <v>1678.2123629875061</v>
      </c>
      <c r="D1232" s="906">
        <v>1678.2123629875061</v>
      </c>
      <c r="E1232" s="906">
        <v>2518.5813265398697</v>
      </c>
      <c r="F1232" s="907">
        <v>0</v>
      </c>
      <c r="G1232" s="908">
        <v>0</v>
      </c>
      <c r="H1232" s="908" t="s">
        <v>608</v>
      </c>
      <c r="I1232" s="908">
        <v>294</v>
      </c>
      <c r="J1232" s="908">
        <v>416</v>
      </c>
      <c r="K1232" s="908">
        <v>546</v>
      </c>
      <c r="L1232" s="908">
        <v>546</v>
      </c>
      <c r="M1232" s="908">
        <v>121</v>
      </c>
      <c r="N1232" s="908">
        <v>0</v>
      </c>
      <c r="O1232" s="1260">
        <v>5</v>
      </c>
      <c r="P1232" s="1260">
        <v>20</v>
      </c>
      <c r="Q1232" s="1261">
        <v>186.33068367983822</v>
      </c>
    </row>
    <row r="1233" spans="1:17" ht="12.75" x14ac:dyDescent="0.2">
      <c r="A1233" s="876" t="s">
        <v>2176</v>
      </c>
      <c r="B1233" s="906" t="s">
        <v>608</v>
      </c>
      <c r="C1233" s="906">
        <v>1174.7993970107962</v>
      </c>
      <c r="D1233" s="906">
        <v>1174.7993970107962</v>
      </c>
      <c r="E1233" s="906">
        <v>1517.7406745817138</v>
      </c>
      <c r="F1233" s="907">
        <v>0</v>
      </c>
      <c r="G1233" s="908">
        <v>0</v>
      </c>
      <c r="H1233" s="908" t="s">
        <v>608</v>
      </c>
      <c r="I1233" s="908">
        <v>1161</v>
      </c>
      <c r="J1233" s="908">
        <v>1560</v>
      </c>
      <c r="K1233" s="908">
        <v>812</v>
      </c>
      <c r="L1233" s="908">
        <v>812</v>
      </c>
      <c r="M1233" s="908">
        <v>320</v>
      </c>
      <c r="N1233" s="908">
        <v>0</v>
      </c>
      <c r="O1233" s="1260">
        <v>5</v>
      </c>
      <c r="P1233" s="1260">
        <v>9</v>
      </c>
      <c r="Q1233" s="1261">
        <v>186.33068367983822</v>
      </c>
    </row>
    <row r="1234" spans="1:17" ht="12.75" x14ac:dyDescent="0.2">
      <c r="A1234" s="876" t="s">
        <v>2177</v>
      </c>
      <c r="B1234" s="906" t="s">
        <v>608</v>
      </c>
      <c r="C1234" s="906">
        <v>6152.1177321762661</v>
      </c>
      <c r="D1234" s="906">
        <v>6152.1177321762661</v>
      </c>
      <c r="E1234" s="906">
        <v>6903.6977174539807</v>
      </c>
      <c r="F1234" s="907">
        <v>0.30000000000000004</v>
      </c>
      <c r="G1234" s="908">
        <v>2071.1093152361946</v>
      </c>
      <c r="H1234" s="908" t="s">
        <v>608</v>
      </c>
      <c r="I1234" s="908">
        <v>0</v>
      </c>
      <c r="J1234" s="908">
        <v>52</v>
      </c>
      <c r="K1234" s="908">
        <v>699</v>
      </c>
      <c r="L1234" s="908">
        <v>697</v>
      </c>
      <c r="M1234" s="908">
        <v>2</v>
      </c>
      <c r="N1234" s="908">
        <v>1</v>
      </c>
      <c r="O1234" s="1260">
        <v>62</v>
      </c>
      <c r="P1234" s="1260">
        <v>58</v>
      </c>
      <c r="Q1234" s="1261">
        <v>186.33068367983822</v>
      </c>
    </row>
    <row r="1235" spans="1:17" ht="12.75" x14ac:dyDescent="0.2">
      <c r="A1235" s="876" t="s">
        <v>2178</v>
      </c>
      <c r="B1235" s="906" t="s">
        <v>608</v>
      </c>
      <c r="C1235" s="906">
        <v>3067.6621408763804</v>
      </c>
      <c r="D1235" s="906">
        <v>3067.6621408763804</v>
      </c>
      <c r="E1235" s="906">
        <v>4103.3294364260119</v>
      </c>
      <c r="F1235" s="907">
        <v>0.30000000000000004</v>
      </c>
      <c r="G1235" s="908">
        <v>1230.9988309278037</v>
      </c>
      <c r="H1235" s="908" t="s">
        <v>608</v>
      </c>
      <c r="I1235" s="908">
        <v>1</v>
      </c>
      <c r="J1235" s="908">
        <v>128</v>
      </c>
      <c r="K1235" s="908">
        <v>474</v>
      </c>
      <c r="L1235" s="908">
        <v>472</v>
      </c>
      <c r="M1235" s="908">
        <v>2</v>
      </c>
      <c r="N1235" s="908">
        <v>1</v>
      </c>
      <c r="O1235" s="1260">
        <v>20</v>
      </c>
      <c r="P1235" s="1260">
        <v>33</v>
      </c>
      <c r="Q1235" s="1261">
        <v>186.33068367983822</v>
      </c>
    </row>
    <row r="1236" spans="1:17" ht="12.75" x14ac:dyDescent="0.2">
      <c r="A1236" s="876" t="s">
        <v>2179</v>
      </c>
      <c r="B1236" s="906" t="s">
        <v>608</v>
      </c>
      <c r="C1236" s="906">
        <v>2291.6228639804372</v>
      </c>
      <c r="D1236" s="906">
        <v>2291.6228639804372</v>
      </c>
      <c r="E1236" s="906">
        <v>3068.4586029118464</v>
      </c>
      <c r="F1236" s="907">
        <v>0.30000000000000004</v>
      </c>
      <c r="G1236" s="908">
        <v>920.53758087355402</v>
      </c>
      <c r="H1236" s="908" t="s">
        <v>608</v>
      </c>
      <c r="I1236" s="908">
        <v>8</v>
      </c>
      <c r="J1236" s="908">
        <v>236</v>
      </c>
      <c r="K1236" s="908">
        <v>458</v>
      </c>
      <c r="L1236" s="908">
        <v>455</v>
      </c>
      <c r="M1236" s="908">
        <v>3</v>
      </c>
      <c r="N1236" s="908">
        <v>1</v>
      </c>
      <c r="O1236" s="1260">
        <v>11</v>
      </c>
      <c r="P1236" s="1260">
        <v>22</v>
      </c>
      <c r="Q1236" s="1261">
        <v>186.33068367983822</v>
      </c>
    </row>
    <row r="1237" spans="1:17" ht="12.75" x14ac:dyDescent="0.2">
      <c r="A1237" s="876" t="s">
        <v>2180</v>
      </c>
      <c r="B1237" s="906" t="s">
        <v>608</v>
      </c>
      <c r="C1237" s="906">
        <v>1974.5945573017366</v>
      </c>
      <c r="D1237" s="906">
        <v>1974.5945573017366</v>
      </c>
      <c r="E1237" s="906">
        <v>2414.5038608246045</v>
      </c>
      <c r="F1237" s="907">
        <v>0.30000000000000004</v>
      </c>
      <c r="G1237" s="908">
        <v>724.35115824738148</v>
      </c>
      <c r="H1237" s="908" t="s">
        <v>608</v>
      </c>
      <c r="I1237" s="908">
        <v>11</v>
      </c>
      <c r="J1237" s="908">
        <v>482</v>
      </c>
      <c r="K1237" s="908">
        <v>444</v>
      </c>
      <c r="L1237" s="908">
        <v>443</v>
      </c>
      <c r="M1237" s="908">
        <v>1</v>
      </c>
      <c r="N1237" s="908">
        <v>1</v>
      </c>
      <c r="O1237" s="1260">
        <v>7</v>
      </c>
      <c r="P1237" s="1260">
        <v>16</v>
      </c>
      <c r="Q1237" s="1261">
        <v>186.33068367983822</v>
      </c>
    </row>
    <row r="1238" spans="1:17" ht="12.75" x14ac:dyDescent="0.2">
      <c r="A1238" s="876" t="s">
        <v>2181</v>
      </c>
      <c r="B1238" s="906" t="s">
        <v>608</v>
      </c>
      <c r="C1238" s="906">
        <v>1748.3553826101568</v>
      </c>
      <c r="D1238" s="906">
        <v>1748.3553826101568</v>
      </c>
      <c r="E1238" s="906">
        <v>1819.2236380403667</v>
      </c>
      <c r="F1238" s="907">
        <v>0.30000000000000004</v>
      </c>
      <c r="G1238" s="908">
        <v>545.76709141211006</v>
      </c>
      <c r="H1238" s="908" t="s">
        <v>608</v>
      </c>
      <c r="I1238" s="908">
        <v>26</v>
      </c>
      <c r="J1238" s="908">
        <v>715</v>
      </c>
      <c r="K1238" s="908">
        <v>205</v>
      </c>
      <c r="L1238" s="908">
        <v>205</v>
      </c>
      <c r="M1238" s="908">
        <v>0</v>
      </c>
      <c r="N1238" s="908">
        <v>1</v>
      </c>
      <c r="O1238" s="1260">
        <v>5</v>
      </c>
      <c r="P1238" s="1260">
        <v>11</v>
      </c>
      <c r="Q1238" s="1261">
        <v>186.33068367983822</v>
      </c>
    </row>
    <row r="1239" spans="1:17" ht="12.75" x14ac:dyDescent="0.2">
      <c r="A1239" s="876" t="s">
        <v>2182</v>
      </c>
      <c r="B1239" s="906" t="s">
        <v>608</v>
      </c>
      <c r="C1239" s="906">
        <v>5032.7527873331155</v>
      </c>
      <c r="D1239" s="906">
        <v>5032.7527873331155</v>
      </c>
      <c r="E1239" s="906">
        <v>5490.38785796516</v>
      </c>
      <c r="F1239" s="907">
        <v>0.30000000000000004</v>
      </c>
      <c r="G1239" s="908">
        <v>1647.1163573895483</v>
      </c>
      <c r="H1239" s="908" t="s">
        <v>608</v>
      </c>
      <c r="I1239" s="908">
        <v>0</v>
      </c>
      <c r="J1239" s="908">
        <v>11</v>
      </c>
      <c r="K1239" s="908">
        <v>646</v>
      </c>
      <c r="L1239" s="908">
        <v>635</v>
      </c>
      <c r="M1239" s="908">
        <v>11</v>
      </c>
      <c r="N1239" s="908">
        <v>1</v>
      </c>
      <c r="O1239" s="1260">
        <v>63</v>
      </c>
      <c r="P1239" s="1260">
        <v>50</v>
      </c>
      <c r="Q1239" s="1261">
        <v>186.33068367983822</v>
      </c>
    </row>
    <row r="1240" spans="1:17" ht="12.75" x14ac:dyDescent="0.2">
      <c r="A1240" s="876" t="s">
        <v>2183</v>
      </c>
      <c r="B1240" s="906" t="s">
        <v>608</v>
      </c>
      <c r="C1240" s="906">
        <v>2908.1514390710045</v>
      </c>
      <c r="D1240" s="906">
        <v>2908.1514390710045</v>
      </c>
      <c r="E1240" s="906">
        <v>3957.6125070855915</v>
      </c>
      <c r="F1240" s="907">
        <v>0.30000000000000004</v>
      </c>
      <c r="G1240" s="908">
        <v>1187.2837521256777</v>
      </c>
      <c r="H1240" s="908" t="s">
        <v>608</v>
      </c>
      <c r="I1240" s="908">
        <v>25</v>
      </c>
      <c r="J1240" s="908">
        <v>108</v>
      </c>
      <c r="K1240" s="908">
        <v>2199</v>
      </c>
      <c r="L1240" s="908">
        <v>2063</v>
      </c>
      <c r="M1240" s="908">
        <v>136</v>
      </c>
      <c r="N1240" s="908">
        <v>1</v>
      </c>
      <c r="O1240" s="1260">
        <v>29</v>
      </c>
      <c r="P1240" s="1260">
        <v>38</v>
      </c>
      <c r="Q1240" s="1261">
        <v>186.33068367983822</v>
      </c>
    </row>
    <row r="1241" spans="1:17" ht="12.75" x14ac:dyDescent="0.2">
      <c r="A1241" s="876" t="s">
        <v>2184</v>
      </c>
      <c r="B1241" s="906" t="s">
        <v>608</v>
      </c>
      <c r="C1241" s="906">
        <v>790.84023080734346</v>
      </c>
      <c r="D1241" s="906">
        <v>790.84023080734346</v>
      </c>
      <c r="E1241" s="906">
        <v>2647.6069434614787</v>
      </c>
      <c r="F1241" s="907">
        <v>0.30000000000000004</v>
      </c>
      <c r="G1241" s="908">
        <v>794.28208303844372</v>
      </c>
      <c r="H1241" s="908" t="s">
        <v>608</v>
      </c>
      <c r="I1241" s="908">
        <v>398</v>
      </c>
      <c r="J1241" s="908">
        <v>240</v>
      </c>
      <c r="K1241" s="908">
        <v>2125</v>
      </c>
      <c r="L1241" s="908">
        <v>1765</v>
      </c>
      <c r="M1241" s="908">
        <v>360</v>
      </c>
      <c r="N1241" s="908">
        <v>1</v>
      </c>
      <c r="O1241" s="1260">
        <v>5</v>
      </c>
      <c r="P1241" s="1260">
        <v>25</v>
      </c>
      <c r="Q1241" s="1261">
        <v>186.33068367983822</v>
      </c>
    </row>
    <row r="1242" spans="1:17" ht="12.75" x14ac:dyDescent="0.2">
      <c r="A1242" s="876" t="s">
        <v>2185</v>
      </c>
      <c r="B1242" s="906" t="s">
        <v>608</v>
      </c>
      <c r="C1242" s="906">
        <v>449.16520845503686</v>
      </c>
      <c r="D1242" s="906">
        <v>449.16520845503686</v>
      </c>
      <c r="E1242" s="906">
        <v>1999.3735408048144</v>
      </c>
      <c r="F1242" s="907">
        <v>0.30000000000000004</v>
      </c>
      <c r="G1242" s="908">
        <v>599.81206224144444</v>
      </c>
      <c r="H1242" s="908" t="s">
        <v>608</v>
      </c>
      <c r="I1242" s="908">
        <v>2263</v>
      </c>
      <c r="J1242" s="908">
        <v>508</v>
      </c>
      <c r="K1242" s="908">
        <v>1395</v>
      </c>
      <c r="L1242" s="908">
        <v>921</v>
      </c>
      <c r="M1242" s="908">
        <v>474</v>
      </c>
      <c r="N1242" s="908">
        <v>1</v>
      </c>
      <c r="O1242" s="1260">
        <v>5</v>
      </c>
      <c r="P1242" s="1260">
        <v>16</v>
      </c>
      <c r="Q1242" s="1261">
        <v>186.33068367983822</v>
      </c>
    </row>
    <row r="1243" spans="1:17" ht="12.75" x14ac:dyDescent="0.2">
      <c r="A1243" s="876" t="s">
        <v>2186</v>
      </c>
      <c r="B1243" s="906" t="s">
        <v>608</v>
      </c>
      <c r="C1243" s="906">
        <v>410.50233601951493</v>
      </c>
      <c r="D1243" s="906">
        <v>410.50233601951493</v>
      </c>
      <c r="E1243" s="906">
        <v>1469.0783537741859</v>
      </c>
      <c r="F1243" s="907">
        <v>0.4</v>
      </c>
      <c r="G1243" s="908">
        <v>587.63134150967437</v>
      </c>
      <c r="H1243" s="908" t="s">
        <v>608</v>
      </c>
      <c r="I1243" s="908">
        <v>8166</v>
      </c>
      <c r="J1243" s="908">
        <v>1200</v>
      </c>
      <c r="K1243" s="908">
        <v>879</v>
      </c>
      <c r="L1243" s="908">
        <v>441</v>
      </c>
      <c r="M1243" s="908">
        <v>438</v>
      </c>
      <c r="N1243" s="908">
        <v>1</v>
      </c>
      <c r="O1243" s="1260">
        <v>5</v>
      </c>
      <c r="P1243" s="1260">
        <v>10</v>
      </c>
      <c r="Q1243" s="1261">
        <v>186.33068367983822</v>
      </c>
    </row>
    <row r="1244" spans="1:17" ht="12.75" x14ac:dyDescent="0.2">
      <c r="A1244" s="876" t="s">
        <v>894</v>
      </c>
      <c r="B1244" s="906" t="s">
        <v>608</v>
      </c>
      <c r="C1244" s="906">
        <v>1017.4763834219625</v>
      </c>
      <c r="D1244" s="906">
        <v>1017.4763834219625</v>
      </c>
      <c r="E1244" s="906">
        <v>1794.5508522852558</v>
      </c>
      <c r="F1244" s="907">
        <v>0</v>
      </c>
      <c r="G1244" s="908">
        <v>0</v>
      </c>
      <c r="H1244" s="908" t="s">
        <v>608</v>
      </c>
      <c r="I1244" s="908">
        <v>805</v>
      </c>
      <c r="J1244" s="908">
        <v>215</v>
      </c>
      <c r="K1244" s="908">
        <v>23</v>
      </c>
      <c r="L1244" s="908">
        <v>23</v>
      </c>
      <c r="M1244" s="908">
        <v>0</v>
      </c>
      <c r="N1244" s="908">
        <v>0</v>
      </c>
      <c r="O1244" s="1260">
        <v>5</v>
      </c>
      <c r="P1244" s="1260">
        <v>5</v>
      </c>
      <c r="Q1244" s="1261">
        <v>339.23770009237126</v>
      </c>
    </row>
    <row r="1245" spans="1:17" ht="12.75" x14ac:dyDescent="0.2">
      <c r="A1245" s="876" t="s">
        <v>893</v>
      </c>
      <c r="B1245" s="906">
        <v>138.69540673437928</v>
      </c>
      <c r="C1245" s="906">
        <v>856.07671254221748</v>
      </c>
      <c r="D1245" s="906">
        <v>856.07671254221748</v>
      </c>
      <c r="E1245" s="906">
        <v>1135.735914512504</v>
      </c>
      <c r="F1245" s="907">
        <v>0</v>
      </c>
      <c r="G1245" s="908">
        <v>0</v>
      </c>
      <c r="H1245" s="908">
        <v>2472</v>
      </c>
      <c r="I1245" s="908">
        <v>13014</v>
      </c>
      <c r="J1245" s="908">
        <v>6167</v>
      </c>
      <c r="K1245" s="908">
        <v>982</v>
      </c>
      <c r="L1245" s="908">
        <v>982</v>
      </c>
      <c r="M1245" s="908">
        <v>940</v>
      </c>
      <c r="N1245" s="908">
        <v>0</v>
      </c>
      <c r="O1245" s="1260">
        <v>5</v>
      </c>
      <c r="P1245" s="1260">
        <v>5</v>
      </c>
      <c r="Q1245" s="1261">
        <v>186.33068367983822</v>
      </c>
    </row>
    <row r="1246" spans="1:17" ht="12.75" x14ac:dyDescent="0.2">
      <c r="A1246" s="876" t="s">
        <v>892</v>
      </c>
      <c r="B1246" s="906" t="s">
        <v>608</v>
      </c>
      <c r="C1246" s="906">
        <v>4601.4544736396083</v>
      </c>
      <c r="D1246" s="906">
        <v>4601.4544736396083</v>
      </c>
      <c r="E1246" s="906">
        <v>4601.4544736396083</v>
      </c>
      <c r="F1246" s="907">
        <v>0</v>
      </c>
      <c r="G1246" s="908">
        <v>0</v>
      </c>
      <c r="H1246" s="908" t="s">
        <v>608</v>
      </c>
      <c r="I1246" s="908">
        <v>19</v>
      </c>
      <c r="J1246" s="908">
        <v>98</v>
      </c>
      <c r="K1246" s="908">
        <v>20</v>
      </c>
      <c r="L1246" s="908">
        <v>20</v>
      </c>
      <c r="M1246" s="908">
        <v>0</v>
      </c>
      <c r="N1246" s="908">
        <v>0</v>
      </c>
      <c r="O1246" s="1260">
        <v>16</v>
      </c>
      <c r="P1246" s="1260">
        <v>16</v>
      </c>
      <c r="Q1246" s="1261">
        <v>339.23770009237126</v>
      </c>
    </row>
    <row r="1247" spans="1:17" ht="12.75" x14ac:dyDescent="0.2">
      <c r="A1247" s="876" t="s">
        <v>2187</v>
      </c>
      <c r="B1247" s="906" t="s">
        <v>608</v>
      </c>
      <c r="C1247" s="906">
        <v>6029.4247106530484</v>
      </c>
      <c r="D1247" s="906">
        <v>6029.4247106530484</v>
      </c>
      <c r="E1247" s="906">
        <v>7396.8970969688671</v>
      </c>
      <c r="F1247" s="907">
        <v>0</v>
      </c>
      <c r="G1247" s="908">
        <v>0</v>
      </c>
      <c r="H1247" s="908" t="s">
        <v>608</v>
      </c>
      <c r="I1247" s="908">
        <v>17</v>
      </c>
      <c r="J1247" s="908">
        <v>285</v>
      </c>
      <c r="K1247" s="908">
        <v>109</v>
      </c>
      <c r="L1247" s="908">
        <v>109</v>
      </c>
      <c r="M1247" s="908">
        <v>6</v>
      </c>
      <c r="N1247" s="908">
        <v>0</v>
      </c>
      <c r="O1247" s="1260">
        <v>30</v>
      </c>
      <c r="P1247" s="1260">
        <v>53</v>
      </c>
      <c r="Q1247" s="1261">
        <v>186.33068367983822</v>
      </c>
    </row>
    <row r="1248" spans="1:17" ht="12.75" x14ac:dyDescent="0.2">
      <c r="A1248" s="876" t="s">
        <v>2188</v>
      </c>
      <c r="B1248" s="906" t="s">
        <v>608</v>
      </c>
      <c r="C1248" s="906">
        <v>3324.2675516837098</v>
      </c>
      <c r="D1248" s="906">
        <v>3324.2675516837098</v>
      </c>
      <c r="E1248" s="906">
        <v>3460.1894825813488</v>
      </c>
      <c r="F1248" s="907">
        <v>0</v>
      </c>
      <c r="G1248" s="908">
        <v>0</v>
      </c>
      <c r="H1248" s="908" t="s">
        <v>608</v>
      </c>
      <c r="I1248" s="908">
        <v>68</v>
      </c>
      <c r="J1248" s="908">
        <v>319</v>
      </c>
      <c r="K1248" s="908">
        <v>44</v>
      </c>
      <c r="L1248" s="908">
        <v>44</v>
      </c>
      <c r="M1248" s="908">
        <v>10</v>
      </c>
      <c r="N1248" s="908">
        <v>0</v>
      </c>
      <c r="O1248" s="1260">
        <v>14</v>
      </c>
      <c r="P1248" s="1260">
        <v>19</v>
      </c>
      <c r="Q1248" s="1261">
        <v>186.33068367983822</v>
      </c>
    </row>
    <row r="1249" spans="1:17" ht="12.75" x14ac:dyDescent="0.2">
      <c r="A1249" s="876" t="s">
        <v>891</v>
      </c>
      <c r="B1249" s="906" t="s">
        <v>608</v>
      </c>
      <c r="C1249" s="906">
        <v>2395.0651049746066</v>
      </c>
      <c r="D1249" s="906">
        <v>2395.0651049746066</v>
      </c>
      <c r="E1249" s="906">
        <v>4466.557491123096</v>
      </c>
      <c r="F1249" s="907">
        <v>0</v>
      </c>
      <c r="G1249" s="908">
        <v>0</v>
      </c>
      <c r="H1249" s="908" t="s">
        <v>608</v>
      </c>
      <c r="I1249" s="908">
        <v>49</v>
      </c>
      <c r="J1249" s="908">
        <v>242</v>
      </c>
      <c r="K1249" s="908">
        <v>77</v>
      </c>
      <c r="L1249" s="908">
        <v>77</v>
      </c>
      <c r="M1249" s="908">
        <v>7</v>
      </c>
      <c r="N1249" s="908">
        <v>0</v>
      </c>
      <c r="O1249" s="1260">
        <v>9</v>
      </c>
      <c r="P1249" s="1260">
        <v>31</v>
      </c>
      <c r="Q1249" s="1261">
        <v>186.33068367983822</v>
      </c>
    </row>
    <row r="1250" spans="1:17" ht="12.75" x14ac:dyDescent="0.2">
      <c r="A1250" s="876" t="s">
        <v>2189</v>
      </c>
      <c r="B1250" s="906" t="s">
        <v>608</v>
      </c>
      <c r="C1250" s="906">
        <v>3833.9518106281462</v>
      </c>
      <c r="D1250" s="906">
        <v>3833.9518106281462</v>
      </c>
      <c r="E1250" s="906">
        <v>8467.4585958669068</v>
      </c>
      <c r="F1250" s="907">
        <v>0</v>
      </c>
      <c r="G1250" s="908">
        <v>0</v>
      </c>
      <c r="H1250" s="908" t="s">
        <v>608</v>
      </c>
      <c r="I1250" s="908">
        <v>7</v>
      </c>
      <c r="J1250" s="908">
        <v>375</v>
      </c>
      <c r="K1250" s="908">
        <v>354</v>
      </c>
      <c r="L1250" s="908">
        <v>354</v>
      </c>
      <c r="M1250" s="908">
        <v>1</v>
      </c>
      <c r="N1250" s="908">
        <v>0</v>
      </c>
      <c r="O1250" s="1260">
        <v>27</v>
      </c>
      <c r="P1250" s="1260">
        <v>70</v>
      </c>
      <c r="Q1250" s="1261">
        <v>186.33068367983822</v>
      </c>
    </row>
    <row r="1251" spans="1:17" ht="12.75" x14ac:dyDescent="0.2">
      <c r="A1251" s="876" t="s">
        <v>2190</v>
      </c>
      <c r="B1251" s="906" t="s">
        <v>608</v>
      </c>
      <c r="C1251" s="906">
        <v>2043.361244672056</v>
      </c>
      <c r="D1251" s="906">
        <v>2043.361244672056</v>
      </c>
      <c r="E1251" s="906">
        <v>4866.3102935168972</v>
      </c>
      <c r="F1251" s="907">
        <v>0</v>
      </c>
      <c r="G1251" s="908">
        <v>0</v>
      </c>
      <c r="H1251" s="908" t="s">
        <v>608</v>
      </c>
      <c r="I1251" s="908">
        <v>37</v>
      </c>
      <c r="J1251" s="908">
        <v>961</v>
      </c>
      <c r="K1251" s="908">
        <v>195</v>
      </c>
      <c r="L1251" s="908">
        <v>195</v>
      </c>
      <c r="M1251" s="908">
        <v>2</v>
      </c>
      <c r="N1251" s="908">
        <v>0</v>
      </c>
      <c r="O1251" s="1260">
        <v>9</v>
      </c>
      <c r="P1251" s="1260">
        <v>32</v>
      </c>
      <c r="Q1251" s="1261">
        <v>186.33068367983822</v>
      </c>
    </row>
    <row r="1252" spans="1:17" ht="12.75" x14ac:dyDescent="0.2">
      <c r="A1252" s="876" t="s">
        <v>2191</v>
      </c>
      <c r="B1252" s="906" t="s">
        <v>608</v>
      </c>
      <c r="C1252" s="906">
        <v>1655.1551978837053</v>
      </c>
      <c r="D1252" s="906">
        <v>1655.1551978837053</v>
      </c>
      <c r="E1252" s="906">
        <v>3731.2686875121299</v>
      </c>
      <c r="F1252" s="907">
        <v>0</v>
      </c>
      <c r="G1252" s="908">
        <v>0</v>
      </c>
      <c r="H1252" s="908" t="s">
        <v>608</v>
      </c>
      <c r="I1252" s="908">
        <v>483</v>
      </c>
      <c r="J1252" s="908">
        <v>7011</v>
      </c>
      <c r="K1252" s="908">
        <v>480</v>
      </c>
      <c r="L1252" s="908">
        <v>480</v>
      </c>
      <c r="M1252" s="908">
        <v>26</v>
      </c>
      <c r="N1252" s="908">
        <v>0</v>
      </c>
      <c r="O1252" s="1260">
        <v>5</v>
      </c>
      <c r="P1252" s="1260">
        <v>24</v>
      </c>
      <c r="Q1252" s="1261">
        <v>186.33068367983822</v>
      </c>
    </row>
    <row r="1253" spans="1:17" ht="12.75" x14ac:dyDescent="0.2">
      <c r="A1253" s="876" t="s">
        <v>2192</v>
      </c>
      <c r="B1253" s="906" t="s">
        <v>608</v>
      </c>
      <c r="C1253" s="906">
        <v>1441.3131336316399</v>
      </c>
      <c r="D1253" s="906">
        <v>1441.3131336316399</v>
      </c>
      <c r="E1253" s="906">
        <v>2472.8437773699898</v>
      </c>
      <c r="F1253" s="907">
        <v>0</v>
      </c>
      <c r="G1253" s="908">
        <v>0</v>
      </c>
      <c r="H1253" s="908" t="s">
        <v>608</v>
      </c>
      <c r="I1253" s="908">
        <v>2005</v>
      </c>
      <c r="J1253" s="908">
        <v>13811</v>
      </c>
      <c r="K1253" s="908">
        <v>300</v>
      </c>
      <c r="L1253" s="908">
        <v>300</v>
      </c>
      <c r="M1253" s="908">
        <v>50</v>
      </c>
      <c r="N1253" s="908">
        <v>0</v>
      </c>
      <c r="O1253" s="1260">
        <v>5</v>
      </c>
      <c r="P1253" s="1260">
        <v>15</v>
      </c>
      <c r="Q1253" s="1261">
        <v>186.33068367983822</v>
      </c>
    </row>
    <row r="1254" spans="1:17" ht="12.75" x14ac:dyDescent="0.2">
      <c r="A1254" s="876" t="s">
        <v>196</v>
      </c>
      <c r="B1254" s="906">
        <v>110.02022940716256</v>
      </c>
      <c r="C1254" s="906">
        <v>799.2610491715493</v>
      </c>
      <c r="D1254" s="906">
        <v>799.2610491715493</v>
      </c>
      <c r="E1254" s="906">
        <v>1018.1170409053884</v>
      </c>
      <c r="F1254" s="907">
        <v>0</v>
      </c>
      <c r="G1254" s="908">
        <v>0</v>
      </c>
      <c r="H1254" s="908">
        <v>6516</v>
      </c>
      <c r="I1254" s="908">
        <v>28145</v>
      </c>
      <c r="J1254" s="908">
        <v>11024</v>
      </c>
      <c r="K1254" s="908">
        <v>105</v>
      </c>
      <c r="L1254" s="908">
        <v>105</v>
      </c>
      <c r="M1254" s="908">
        <v>92</v>
      </c>
      <c r="N1254" s="908">
        <v>0</v>
      </c>
      <c r="O1254" s="1260">
        <v>5</v>
      </c>
      <c r="P1254" s="1260">
        <v>5</v>
      </c>
      <c r="Q1254" s="1261">
        <v>186.33068367983822</v>
      </c>
    </row>
    <row r="1255" spans="1:17" ht="12.75" x14ac:dyDescent="0.2">
      <c r="A1255" s="876" t="s">
        <v>890</v>
      </c>
      <c r="B1255" s="906" t="s">
        <v>608</v>
      </c>
      <c r="C1255" s="906">
        <v>587.55170114563555</v>
      </c>
      <c r="D1255" s="906">
        <v>587.55170114563555</v>
      </c>
      <c r="E1255" s="906">
        <v>623.44300841744951</v>
      </c>
      <c r="F1255" s="907">
        <v>0</v>
      </c>
      <c r="G1255" s="908">
        <v>0</v>
      </c>
      <c r="H1255" s="908" t="s">
        <v>608</v>
      </c>
      <c r="I1255" s="908">
        <v>671</v>
      </c>
      <c r="J1255" s="908">
        <v>133</v>
      </c>
      <c r="K1255" s="908">
        <v>366</v>
      </c>
      <c r="L1255" s="908">
        <v>366</v>
      </c>
      <c r="M1255" s="908">
        <v>0</v>
      </c>
      <c r="N1255" s="908">
        <v>0</v>
      </c>
      <c r="O1255" s="1260">
        <v>5</v>
      </c>
      <c r="P1255" s="1260">
        <v>5</v>
      </c>
      <c r="Q1255" s="1261">
        <v>339.23770009237126</v>
      </c>
    </row>
    <row r="1256" spans="1:17" ht="12.75" x14ac:dyDescent="0.2">
      <c r="A1256" s="876" t="s">
        <v>889</v>
      </c>
      <c r="B1256" s="906">
        <v>142.59271693969666</v>
      </c>
      <c r="C1256" s="906">
        <v>342.2701357239203</v>
      </c>
      <c r="D1256" s="906">
        <v>342.2701357239203</v>
      </c>
      <c r="E1256" s="906">
        <v>542.41384939926957</v>
      </c>
      <c r="F1256" s="907">
        <v>0</v>
      </c>
      <c r="G1256" s="908">
        <v>0</v>
      </c>
      <c r="H1256" s="908">
        <v>35884</v>
      </c>
      <c r="I1256" s="908">
        <v>27416</v>
      </c>
      <c r="J1256" s="908">
        <v>3789</v>
      </c>
      <c r="K1256" s="908">
        <v>18422</v>
      </c>
      <c r="L1256" s="908">
        <v>18422</v>
      </c>
      <c r="M1256" s="908">
        <v>17619</v>
      </c>
      <c r="N1256" s="908">
        <v>0</v>
      </c>
      <c r="O1256" s="1260">
        <v>5</v>
      </c>
      <c r="P1256" s="1260">
        <v>5</v>
      </c>
      <c r="Q1256" s="1261">
        <v>186.33068367983822</v>
      </c>
    </row>
    <row r="1257" spans="1:17" ht="12.75" x14ac:dyDescent="0.2">
      <c r="A1257" s="876" t="s">
        <v>2193</v>
      </c>
      <c r="B1257" s="906" t="s">
        <v>608</v>
      </c>
      <c r="C1257" s="906">
        <v>3488.5415939152108</v>
      </c>
      <c r="D1257" s="906">
        <v>3488.5415939152108</v>
      </c>
      <c r="E1257" s="906">
        <v>3957.4560743773472</v>
      </c>
      <c r="F1257" s="907">
        <v>0.30000000000000004</v>
      </c>
      <c r="G1257" s="908">
        <v>1187.2368223132044</v>
      </c>
      <c r="H1257" s="908" t="s">
        <v>608</v>
      </c>
      <c r="I1257" s="908">
        <v>0</v>
      </c>
      <c r="J1257" s="908">
        <v>33</v>
      </c>
      <c r="K1257" s="908">
        <v>1588</v>
      </c>
      <c r="L1257" s="908">
        <v>1584</v>
      </c>
      <c r="M1257" s="908">
        <v>4</v>
      </c>
      <c r="N1257" s="908">
        <v>1</v>
      </c>
      <c r="O1257" s="1260">
        <v>27</v>
      </c>
      <c r="P1257" s="1260">
        <v>43</v>
      </c>
      <c r="Q1257" s="1261">
        <v>186.33068367983822</v>
      </c>
    </row>
    <row r="1258" spans="1:17" ht="12.75" x14ac:dyDescent="0.2">
      <c r="A1258" s="876" t="s">
        <v>2194</v>
      </c>
      <c r="B1258" s="906" t="s">
        <v>608</v>
      </c>
      <c r="C1258" s="906">
        <v>1705.607433660128</v>
      </c>
      <c r="D1258" s="906">
        <v>1705.607433660128</v>
      </c>
      <c r="E1258" s="906">
        <v>1764.0886249485234</v>
      </c>
      <c r="F1258" s="907">
        <v>0.30000000000000004</v>
      </c>
      <c r="G1258" s="908">
        <v>529.22658748455706</v>
      </c>
      <c r="H1258" s="908" t="s">
        <v>608</v>
      </c>
      <c r="I1258" s="908">
        <v>0</v>
      </c>
      <c r="J1258" s="908">
        <v>188</v>
      </c>
      <c r="K1258" s="908">
        <v>2990</v>
      </c>
      <c r="L1258" s="908">
        <v>2985</v>
      </c>
      <c r="M1258" s="908">
        <v>5</v>
      </c>
      <c r="N1258" s="908">
        <v>1</v>
      </c>
      <c r="O1258" s="1260">
        <v>7</v>
      </c>
      <c r="P1258" s="1260">
        <v>13</v>
      </c>
      <c r="Q1258" s="1261">
        <v>186.33068367983822</v>
      </c>
    </row>
    <row r="1259" spans="1:17" ht="12.75" x14ac:dyDescent="0.2">
      <c r="A1259" s="876" t="s">
        <v>2195</v>
      </c>
      <c r="B1259" s="906" t="s">
        <v>608</v>
      </c>
      <c r="C1259" s="906">
        <v>1259.0287620487547</v>
      </c>
      <c r="D1259" s="906">
        <v>1259.0287620487547</v>
      </c>
      <c r="E1259" s="906">
        <v>1259.0287620487547</v>
      </c>
      <c r="F1259" s="907">
        <v>0.4</v>
      </c>
      <c r="G1259" s="908">
        <v>503.61150481950193</v>
      </c>
      <c r="H1259" s="908" t="s">
        <v>608</v>
      </c>
      <c r="I1259" s="908">
        <v>0</v>
      </c>
      <c r="J1259" s="908">
        <v>408</v>
      </c>
      <c r="K1259" s="908">
        <v>3585</v>
      </c>
      <c r="L1259" s="908">
        <v>3566</v>
      </c>
      <c r="M1259" s="908">
        <v>19</v>
      </c>
      <c r="N1259" s="908">
        <v>1</v>
      </c>
      <c r="O1259" s="1260">
        <v>7</v>
      </c>
      <c r="P1259" s="1260">
        <v>7</v>
      </c>
      <c r="Q1259" s="1261">
        <v>186.33068367983822</v>
      </c>
    </row>
    <row r="1260" spans="1:17" ht="12.75" x14ac:dyDescent="0.2">
      <c r="A1260" s="876" t="s">
        <v>2196</v>
      </c>
      <c r="B1260" s="906" t="s">
        <v>608</v>
      </c>
      <c r="C1260" s="906">
        <v>2763.5277613887229</v>
      </c>
      <c r="D1260" s="906">
        <v>2763.5277613887229</v>
      </c>
      <c r="E1260" s="906">
        <v>2910.0627636119871</v>
      </c>
      <c r="F1260" s="907">
        <v>0.30000000000000004</v>
      </c>
      <c r="G1260" s="908">
        <v>873.0188290835963</v>
      </c>
      <c r="H1260" s="908" t="s">
        <v>608</v>
      </c>
      <c r="I1260" s="908">
        <v>2</v>
      </c>
      <c r="J1260" s="908">
        <v>3</v>
      </c>
      <c r="K1260" s="908">
        <v>419</v>
      </c>
      <c r="L1260" s="908">
        <v>350</v>
      </c>
      <c r="M1260" s="908">
        <v>69</v>
      </c>
      <c r="N1260" s="908">
        <v>1</v>
      </c>
      <c r="O1260" s="1260">
        <v>20</v>
      </c>
      <c r="P1260" s="1260">
        <v>31</v>
      </c>
      <c r="Q1260" s="1261">
        <v>186.33068367983822</v>
      </c>
    </row>
    <row r="1261" spans="1:17" ht="12.75" x14ac:dyDescent="0.2">
      <c r="A1261" s="876" t="s">
        <v>2197</v>
      </c>
      <c r="B1261" s="906" t="s">
        <v>608</v>
      </c>
      <c r="C1261" s="906">
        <v>879.42050391643238</v>
      </c>
      <c r="D1261" s="906">
        <v>879.42050391643238</v>
      </c>
      <c r="E1261" s="906">
        <v>1843.5469422745655</v>
      </c>
      <c r="F1261" s="907">
        <v>0.30000000000000004</v>
      </c>
      <c r="G1261" s="908">
        <v>553.06408268236976</v>
      </c>
      <c r="H1261" s="908" t="s">
        <v>608</v>
      </c>
      <c r="I1261" s="908">
        <v>10</v>
      </c>
      <c r="J1261" s="908">
        <v>10</v>
      </c>
      <c r="K1261" s="908">
        <v>845</v>
      </c>
      <c r="L1261" s="908">
        <v>535</v>
      </c>
      <c r="M1261" s="908">
        <v>310</v>
      </c>
      <c r="N1261" s="908">
        <v>1</v>
      </c>
      <c r="O1261" s="1260">
        <v>8</v>
      </c>
      <c r="P1261" s="1260">
        <v>14</v>
      </c>
      <c r="Q1261" s="1261">
        <v>186.33068367983822</v>
      </c>
    </row>
    <row r="1262" spans="1:17" ht="12.75" x14ac:dyDescent="0.2">
      <c r="A1262" s="876" t="s">
        <v>2198</v>
      </c>
      <c r="B1262" s="906" t="s">
        <v>608</v>
      </c>
      <c r="C1262" s="906">
        <v>413.73511706118489</v>
      </c>
      <c r="D1262" s="906">
        <v>413.73511706118489</v>
      </c>
      <c r="E1262" s="906">
        <v>1015.3335259485341</v>
      </c>
      <c r="F1262" s="907">
        <v>0.65</v>
      </c>
      <c r="G1262" s="908">
        <v>659.96679186654717</v>
      </c>
      <c r="H1262" s="908" t="s">
        <v>608</v>
      </c>
      <c r="I1262" s="908">
        <v>121</v>
      </c>
      <c r="J1262" s="908">
        <v>59</v>
      </c>
      <c r="K1262" s="908">
        <v>2539</v>
      </c>
      <c r="L1262" s="908">
        <v>1062</v>
      </c>
      <c r="M1262" s="908">
        <v>1477</v>
      </c>
      <c r="N1262" s="908">
        <v>1</v>
      </c>
      <c r="O1262" s="1260">
        <v>5</v>
      </c>
      <c r="P1262" s="1260">
        <v>8</v>
      </c>
      <c r="Q1262" s="1261">
        <v>186.33068367983822</v>
      </c>
    </row>
    <row r="1263" spans="1:17" ht="12.75" x14ac:dyDescent="0.2">
      <c r="A1263" s="876" t="s">
        <v>2200</v>
      </c>
      <c r="B1263" s="906" t="s">
        <v>608</v>
      </c>
      <c r="C1263" s="906">
        <v>294.23742752565607</v>
      </c>
      <c r="D1263" s="906">
        <v>294.23742752565607</v>
      </c>
      <c r="E1263" s="906">
        <v>497.85850351559918</v>
      </c>
      <c r="F1263" s="907">
        <v>1</v>
      </c>
      <c r="G1263" s="908">
        <v>497.85850351559918</v>
      </c>
      <c r="H1263" s="908" t="s">
        <v>608</v>
      </c>
      <c r="I1263" s="908">
        <v>583</v>
      </c>
      <c r="J1263" s="908">
        <v>100</v>
      </c>
      <c r="K1263" s="908">
        <v>3718</v>
      </c>
      <c r="L1263" s="908">
        <v>925</v>
      </c>
      <c r="M1263" s="908">
        <v>2793</v>
      </c>
      <c r="N1263" s="908">
        <v>1</v>
      </c>
      <c r="O1263" s="1260">
        <v>5</v>
      </c>
      <c r="P1263" s="1260">
        <v>5</v>
      </c>
      <c r="Q1263" s="1261">
        <v>186.33068367983822</v>
      </c>
    </row>
    <row r="1264" spans="1:17" ht="12.75" x14ac:dyDescent="0.2">
      <c r="A1264" s="876" t="s">
        <v>888</v>
      </c>
      <c r="B1264" s="906">
        <v>121.62816090035672</v>
      </c>
      <c r="C1264" s="906">
        <v>237.90730877302937</v>
      </c>
      <c r="D1264" s="906">
        <v>237.90730877302937</v>
      </c>
      <c r="E1264" s="906">
        <v>359.37745048850928</v>
      </c>
      <c r="F1264" s="907">
        <v>0</v>
      </c>
      <c r="G1264" s="908">
        <v>0</v>
      </c>
      <c r="H1264" s="908">
        <v>42150</v>
      </c>
      <c r="I1264" s="908">
        <v>41511</v>
      </c>
      <c r="J1264" s="908">
        <v>980</v>
      </c>
      <c r="K1264" s="908">
        <v>38</v>
      </c>
      <c r="L1264" s="908">
        <v>38</v>
      </c>
      <c r="M1264" s="908">
        <v>35</v>
      </c>
      <c r="N1264" s="908">
        <v>0</v>
      </c>
      <c r="O1264" s="1260">
        <v>5</v>
      </c>
      <c r="P1264" s="1260">
        <v>5</v>
      </c>
      <c r="Q1264" s="1261">
        <v>186.33068367983822</v>
      </c>
    </row>
    <row r="1265" spans="1:17" ht="12.75" x14ac:dyDescent="0.2">
      <c r="A1265" s="876" t="s">
        <v>887</v>
      </c>
      <c r="B1265" s="906">
        <v>160.74234387432119</v>
      </c>
      <c r="C1265" s="906">
        <v>392.23139959575445</v>
      </c>
      <c r="D1265" s="906">
        <v>392.23139959575445</v>
      </c>
      <c r="E1265" s="906">
        <v>500.47317622690264</v>
      </c>
      <c r="F1265" s="907">
        <v>0</v>
      </c>
      <c r="G1265" s="908">
        <v>0</v>
      </c>
      <c r="H1265" s="908">
        <v>5299</v>
      </c>
      <c r="I1265" s="908">
        <v>4160</v>
      </c>
      <c r="J1265" s="908">
        <v>604</v>
      </c>
      <c r="K1265" s="908">
        <v>2855</v>
      </c>
      <c r="L1265" s="908">
        <v>2855</v>
      </c>
      <c r="M1265" s="908">
        <v>2741</v>
      </c>
      <c r="N1265" s="908">
        <v>0</v>
      </c>
      <c r="O1265" s="1260">
        <v>5</v>
      </c>
      <c r="P1265" s="1260">
        <v>5</v>
      </c>
      <c r="Q1265" s="1261">
        <v>186.33068367983822</v>
      </c>
    </row>
    <row r="1266" spans="1:17" ht="12.75" x14ac:dyDescent="0.2">
      <c r="A1266" s="876" t="s">
        <v>2202</v>
      </c>
      <c r="B1266" s="906" t="s">
        <v>608</v>
      </c>
      <c r="C1266" s="906">
        <v>2453.4621510809311</v>
      </c>
      <c r="D1266" s="906">
        <v>2453.4621510809311</v>
      </c>
      <c r="E1266" s="906">
        <v>3966.0073089807183</v>
      </c>
      <c r="F1266" s="907">
        <v>0.30000000000000004</v>
      </c>
      <c r="G1266" s="908">
        <v>1189.8021926942156</v>
      </c>
      <c r="H1266" s="908" t="s">
        <v>608</v>
      </c>
      <c r="I1266" s="908">
        <v>0</v>
      </c>
      <c r="J1266" s="908">
        <v>327</v>
      </c>
      <c r="K1266" s="908">
        <v>476</v>
      </c>
      <c r="L1266" s="908">
        <v>476</v>
      </c>
      <c r="M1266" s="908">
        <v>0</v>
      </c>
      <c r="N1266" s="908">
        <v>1</v>
      </c>
      <c r="O1266" s="1260">
        <v>10</v>
      </c>
      <c r="P1266" s="1260">
        <v>37</v>
      </c>
      <c r="Q1266" s="1261">
        <v>186.33068367983822</v>
      </c>
    </row>
    <row r="1267" spans="1:17" ht="12.75" x14ac:dyDescent="0.2">
      <c r="A1267" s="876" t="s">
        <v>2203</v>
      </c>
      <c r="B1267" s="906" t="s">
        <v>608</v>
      </c>
      <c r="C1267" s="906">
        <v>1708.1606260278284</v>
      </c>
      <c r="D1267" s="906">
        <v>1708.1606260278284</v>
      </c>
      <c r="E1267" s="906">
        <v>1803.1928394161914</v>
      </c>
      <c r="F1267" s="907">
        <v>0.30000000000000004</v>
      </c>
      <c r="G1267" s="908">
        <v>540.95785182485747</v>
      </c>
      <c r="H1267" s="908" t="s">
        <v>608</v>
      </c>
      <c r="I1267" s="908">
        <v>2</v>
      </c>
      <c r="J1267" s="908">
        <v>1085</v>
      </c>
      <c r="K1267" s="908">
        <v>561</v>
      </c>
      <c r="L1267" s="908">
        <v>557</v>
      </c>
      <c r="M1267" s="908">
        <v>4</v>
      </c>
      <c r="N1267" s="908">
        <v>1</v>
      </c>
      <c r="O1267" s="1260">
        <v>5</v>
      </c>
      <c r="P1267" s="1260">
        <v>12</v>
      </c>
      <c r="Q1267" s="1261">
        <v>186.33068367983822</v>
      </c>
    </row>
    <row r="1268" spans="1:17" ht="12.75" x14ac:dyDescent="0.2">
      <c r="A1268" s="876" t="s">
        <v>2204</v>
      </c>
      <c r="B1268" s="906" t="s">
        <v>608</v>
      </c>
      <c r="C1268" s="906">
        <v>1928.5696991567072</v>
      </c>
      <c r="D1268" s="906">
        <v>1928.5696991567072</v>
      </c>
      <c r="E1268" s="906">
        <v>3111.661950505033</v>
      </c>
      <c r="F1268" s="907">
        <v>0.30000000000000004</v>
      </c>
      <c r="G1268" s="908">
        <v>933.49858515151004</v>
      </c>
      <c r="H1268" s="908" t="s">
        <v>608</v>
      </c>
      <c r="I1268" s="908">
        <v>12</v>
      </c>
      <c r="J1268" s="908">
        <v>17</v>
      </c>
      <c r="K1268" s="908">
        <v>242</v>
      </c>
      <c r="L1268" s="908">
        <v>189</v>
      </c>
      <c r="M1268" s="908">
        <v>53</v>
      </c>
      <c r="N1268" s="908">
        <v>1</v>
      </c>
      <c r="O1268" s="1260">
        <v>9</v>
      </c>
      <c r="P1268" s="1260">
        <v>23</v>
      </c>
      <c r="Q1268" s="1261">
        <v>186.33068367983822</v>
      </c>
    </row>
    <row r="1269" spans="1:17" ht="12.75" x14ac:dyDescent="0.2">
      <c r="A1269" s="876" t="s">
        <v>2205</v>
      </c>
      <c r="B1269" s="906" t="s">
        <v>608</v>
      </c>
      <c r="C1269" s="906">
        <v>406.64894675183211</v>
      </c>
      <c r="D1269" s="906">
        <v>406.64894675183211</v>
      </c>
      <c r="E1269" s="906">
        <v>1494.042199285198</v>
      </c>
      <c r="F1269" s="907">
        <v>0.4</v>
      </c>
      <c r="G1269" s="908">
        <v>597.61687971407923</v>
      </c>
      <c r="H1269" s="908" t="s">
        <v>608</v>
      </c>
      <c r="I1269" s="908">
        <v>165</v>
      </c>
      <c r="J1269" s="908">
        <v>52</v>
      </c>
      <c r="K1269" s="908">
        <v>423</v>
      </c>
      <c r="L1269" s="908">
        <v>218</v>
      </c>
      <c r="M1269" s="908">
        <v>205</v>
      </c>
      <c r="N1269" s="908">
        <v>1</v>
      </c>
      <c r="O1269" s="1260">
        <v>5</v>
      </c>
      <c r="P1269" s="1260">
        <v>10</v>
      </c>
      <c r="Q1269" s="1261">
        <v>186.33068367983822</v>
      </c>
    </row>
    <row r="1270" spans="1:17" ht="12.75" x14ac:dyDescent="0.2">
      <c r="A1270" s="876" t="s">
        <v>2206</v>
      </c>
      <c r="B1270" s="906" t="s">
        <v>608</v>
      </c>
      <c r="C1270" s="906">
        <v>276.43935517061948</v>
      </c>
      <c r="D1270" s="906">
        <v>276.43935517061948</v>
      </c>
      <c r="E1270" s="906">
        <v>798.31236895257689</v>
      </c>
      <c r="F1270" s="907">
        <v>0.65</v>
      </c>
      <c r="G1270" s="908">
        <v>518.90303981917498</v>
      </c>
      <c r="H1270" s="908" t="s">
        <v>608</v>
      </c>
      <c r="I1270" s="908">
        <v>586</v>
      </c>
      <c r="J1270" s="908">
        <v>85</v>
      </c>
      <c r="K1270" s="908">
        <v>571</v>
      </c>
      <c r="L1270" s="908">
        <v>213</v>
      </c>
      <c r="M1270" s="908">
        <v>358</v>
      </c>
      <c r="N1270" s="908">
        <v>1</v>
      </c>
      <c r="O1270" s="1260">
        <v>5</v>
      </c>
      <c r="P1270" s="1260">
        <v>5</v>
      </c>
      <c r="Q1270" s="1261">
        <v>186.33068367983822</v>
      </c>
    </row>
    <row r="1271" spans="1:17" ht="12.75" x14ac:dyDescent="0.2">
      <c r="A1271" s="876" t="s">
        <v>2207</v>
      </c>
      <c r="B1271" s="906" t="s">
        <v>608</v>
      </c>
      <c r="C1271" s="906">
        <v>2685.975663597716</v>
      </c>
      <c r="D1271" s="906">
        <v>2685.975663597716</v>
      </c>
      <c r="E1271" s="906">
        <v>2685.975663597716</v>
      </c>
      <c r="F1271" s="907">
        <v>0.30000000000000004</v>
      </c>
      <c r="G1271" s="908">
        <v>805.79269907931496</v>
      </c>
      <c r="H1271" s="908" t="s">
        <v>608</v>
      </c>
      <c r="I1271" s="908">
        <v>0</v>
      </c>
      <c r="J1271" s="908">
        <v>65</v>
      </c>
      <c r="K1271" s="908">
        <v>1504</v>
      </c>
      <c r="L1271" s="908">
        <v>1497</v>
      </c>
      <c r="M1271" s="908">
        <v>7</v>
      </c>
      <c r="N1271" s="908">
        <v>1</v>
      </c>
      <c r="O1271" s="1260">
        <v>23</v>
      </c>
      <c r="P1271" s="1260">
        <v>23</v>
      </c>
      <c r="Q1271" s="1261">
        <v>186.33068367983822</v>
      </c>
    </row>
    <row r="1272" spans="1:17" ht="12.75" x14ac:dyDescent="0.2">
      <c r="A1272" s="876" t="s">
        <v>2208</v>
      </c>
      <c r="B1272" s="906" t="s">
        <v>608</v>
      </c>
      <c r="C1272" s="906">
        <v>1533.4103513839766</v>
      </c>
      <c r="D1272" s="906">
        <v>1533.4103513839766</v>
      </c>
      <c r="E1272" s="906">
        <v>1533.4103513839766</v>
      </c>
      <c r="F1272" s="907">
        <v>0.4</v>
      </c>
      <c r="G1272" s="908">
        <v>613.36414055359069</v>
      </c>
      <c r="H1272" s="908" t="s">
        <v>608</v>
      </c>
      <c r="I1272" s="908">
        <v>1</v>
      </c>
      <c r="J1272" s="908">
        <v>140</v>
      </c>
      <c r="K1272" s="908">
        <v>1237</v>
      </c>
      <c r="L1272" s="908">
        <v>1227</v>
      </c>
      <c r="M1272" s="908">
        <v>10</v>
      </c>
      <c r="N1272" s="908">
        <v>1</v>
      </c>
      <c r="O1272" s="1260">
        <v>10</v>
      </c>
      <c r="P1272" s="1260">
        <v>10</v>
      </c>
      <c r="Q1272" s="1261">
        <v>186.33068367983822</v>
      </c>
    </row>
    <row r="1273" spans="1:17" ht="12.75" x14ac:dyDescent="0.2">
      <c r="A1273" s="876" t="s">
        <v>2209</v>
      </c>
      <c r="B1273" s="906" t="s">
        <v>608</v>
      </c>
      <c r="C1273" s="906">
        <v>2642.6097890401124</v>
      </c>
      <c r="D1273" s="906">
        <v>2642.6097890401124</v>
      </c>
      <c r="E1273" s="906">
        <v>2642.6097890401124</v>
      </c>
      <c r="F1273" s="907">
        <v>0.30000000000000004</v>
      </c>
      <c r="G1273" s="908">
        <v>792.7829367120338</v>
      </c>
      <c r="H1273" s="908" t="s">
        <v>608</v>
      </c>
      <c r="I1273" s="908">
        <v>1</v>
      </c>
      <c r="J1273" s="908">
        <v>2</v>
      </c>
      <c r="K1273" s="908">
        <v>612</v>
      </c>
      <c r="L1273" s="908">
        <v>445</v>
      </c>
      <c r="M1273" s="908">
        <v>167</v>
      </c>
      <c r="N1273" s="908">
        <v>1</v>
      </c>
      <c r="O1273" s="1260">
        <v>24</v>
      </c>
      <c r="P1273" s="1260">
        <v>24</v>
      </c>
      <c r="Q1273" s="1261">
        <v>186.33068367983822</v>
      </c>
    </row>
    <row r="1274" spans="1:17" ht="12.75" x14ac:dyDescent="0.2">
      <c r="A1274" s="876" t="s">
        <v>2210</v>
      </c>
      <c r="B1274" s="906" t="s">
        <v>608</v>
      </c>
      <c r="C1274" s="906">
        <v>909.52940640938857</v>
      </c>
      <c r="D1274" s="906">
        <v>909.52940640938857</v>
      </c>
      <c r="E1274" s="906">
        <v>909.52940640938857</v>
      </c>
      <c r="F1274" s="907">
        <v>0.65</v>
      </c>
      <c r="G1274" s="908">
        <v>591.19411416610262</v>
      </c>
      <c r="H1274" s="908" t="s">
        <v>608</v>
      </c>
      <c r="I1274" s="908">
        <v>29</v>
      </c>
      <c r="J1274" s="908">
        <v>43</v>
      </c>
      <c r="K1274" s="908">
        <v>2671</v>
      </c>
      <c r="L1274" s="908">
        <v>930</v>
      </c>
      <c r="M1274" s="908">
        <v>1741</v>
      </c>
      <c r="N1274" s="908">
        <v>1</v>
      </c>
      <c r="O1274" s="1260">
        <v>5</v>
      </c>
      <c r="P1274" s="1260">
        <v>5</v>
      </c>
      <c r="Q1274" s="1261">
        <v>186.33068367983822</v>
      </c>
    </row>
    <row r="1275" spans="1:17" ht="12.75" x14ac:dyDescent="0.2">
      <c r="A1275" s="876" t="s">
        <v>2211</v>
      </c>
      <c r="B1275" s="906" t="s">
        <v>608</v>
      </c>
      <c r="C1275" s="906">
        <v>452.22359963113934</v>
      </c>
      <c r="D1275" s="906">
        <v>452.22359963113934</v>
      </c>
      <c r="E1275" s="906">
        <v>452.22359963113934</v>
      </c>
      <c r="F1275" s="907">
        <v>1</v>
      </c>
      <c r="G1275" s="908">
        <v>452.22359963113934</v>
      </c>
      <c r="H1275" s="908" t="s">
        <v>608</v>
      </c>
      <c r="I1275" s="908">
        <v>65</v>
      </c>
      <c r="J1275" s="908">
        <v>32</v>
      </c>
      <c r="K1275" s="908">
        <v>2151</v>
      </c>
      <c r="L1275" s="908">
        <v>392</v>
      </c>
      <c r="M1275" s="908">
        <v>1759</v>
      </c>
      <c r="N1275" s="908">
        <v>1</v>
      </c>
      <c r="O1275" s="1260">
        <v>5</v>
      </c>
      <c r="P1275" s="1260">
        <v>5</v>
      </c>
      <c r="Q1275" s="1261">
        <v>186.33068367983822</v>
      </c>
    </row>
    <row r="1276" spans="1:17" ht="12.75" x14ac:dyDescent="0.2">
      <c r="A1276" s="876" t="s">
        <v>2212</v>
      </c>
      <c r="B1276" s="906" t="s">
        <v>608</v>
      </c>
      <c r="C1276" s="906">
        <v>4674.4129516588973</v>
      </c>
      <c r="D1276" s="906">
        <v>4674.4129516588973</v>
      </c>
      <c r="E1276" s="906">
        <v>5423.2821292026019</v>
      </c>
      <c r="F1276" s="907">
        <v>0</v>
      </c>
      <c r="G1276" s="908">
        <v>0</v>
      </c>
      <c r="H1276" s="908" t="s">
        <v>608</v>
      </c>
      <c r="I1276" s="908">
        <v>6</v>
      </c>
      <c r="J1276" s="908">
        <v>342</v>
      </c>
      <c r="K1276" s="908">
        <v>21</v>
      </c>
      <c r="L1276" s="908">
        <v>21</v>
      </c>
      <c r="M1276" s="908">
        <v>1</v>
      </c>
      <c r="N1276" s="908">
        <v>0</v>
      </c>
      <c r="O1276" s="1260">
        <v>15</v>
      </c>
      <c r="P1276" s="1260">
        <v>29</v>
      </c>
      <c r="Q1276" s="1261">
        <v>186.33068367983822</v>
      </c>
    </row>
    <row r="1277" spans="1:17" ht="12.75" x14ac:dyDescent="0.2">
      <c r="A1277" s="876" t="s">
        <v>2213</v>
      </c>
      <c r="B1277" s="906" t="s">
        <v>608</v>
      </c>
      <c r="C1277" s="906">
        <v>3716.6304591649778</v>
      </c>
      <c r="D1277" s="906">
        <v>3716.6304591649778</v>
      </c>
      <c r="E1277" s="906">
        <v>3716.6304591649778</v>
      </c>
      <c r="F1277" s="907">
        <v>0</v>
      </c>
      <c r="G1277" s="908">
        <v>0</v>
      </c>
      <c r="H1277" s="908" t="s">
        <v>608</v>
      </c>
      <c r="I1277" s="908">
        <v>49</v>
      </c>
      <c r="J1277" s="908">
        <v>1643</v>
      </c>
      <c r="K1277" s="908">
        <v>16</v>
      </c>
      <c r="L1277" s="908">
        <v>16</v>
      </c>
      <c r="M1277" s="908">
        <v>3</v>
      </c>
      <c r="N1277" s="908">
        <v>0</v>
      </c>
      <c r="O1277" s="1260">
        <v>7</v>
      </c>
      <c r="P1277" s="1260">
        <v>7</v>
      </c>
      <c r="Q1277" s="1261">
        <v>186.33068367983822</v>
      </c>
    </row>
    <row r="1278" spans="1:17" ht="12.75" x14ac:dyDescent="0.2">
      <c r="A1278" s="876" t="s">
        <v>886</v>
      </c>
      <c r="B1278" s="906" t="s">
        <v>608</v>
      </c>
      <c r="C1278" s="906">
        <v>4331.4673372253619</v>
      </c>
      <c r="D1278" s="906">
        <v>4331.4673372253619</v>
      </c>
      <c r="E1278" s="906">
        <v>4331.4673372253619</v>
      </c>
      <c r="F1278" s="907">
        <v>0</v>
      </c>
      <c r="G1278" s="908">
        <v>0</v>
      </c>
      <c r="H1278" s="908" t="s">
        <v>608</v>
      </c>
      <c r="I1278" s="908">
        <v>5</v>
      </c>
      <c r="J1278" s="908">
        <v>1338</v>
      </c>
      <c r="K1278" s="908">
        <v>7</v>
      </c>
      <c r="L1278" s="908">
        <v>7</v>
      </c>
      <c r="M1278" s="908">
        <v>4</v>
      </c>
      <c r="N1278" s="908">
        <v>0</v>
      </c>
      <c r="O1278" s="1260">
        <v>6</v>
      </c>
      <c r="P1278" s="1260">
        <v>6</v>
      </c>
      <c r="Q1278" s="1261">
        <v>186.33068367983822</v>
      </c>
    </row>
    <row r="1279" spans="1:17" ht="12.75" x14ac:dyDescent="0.2">
      <c r="A1279" s="876" t="s">
        <v>2214</v>
      </c>
      <c r="B1279" s="906" t="s">
        <v>608</v>
      </c>
      <c r="C1279" s="906">
        <v>2912.9697037601754</v>
      </c>
      <c r="D1279" s="906">
        <v>2912.9697037601754</v>
      </c>
      <c r="E1279" s="906">
        <v>6673.5860512067011</v>
      </c>
      <c r="F1279" s="907">
        <v>0</v>
      </c>
      <c r="G1279" s="908">
        <v>0</v>
      </c>
      <c r="H1279" s="908" t="s">
        <v>608</v>
      </c>
      <c r="I1279" s="908">
        <v>5</v>
      </c>
      <c r="J1279" s="908">
        <v>564</v>
      </c>
      <c r="K1279" s="908">
        <v>128</v>
      </c>
      <c r="L1279" s="908">
        <v>128</v>
      </c>
      <c r="M1279" s="908">
        <v>0</v>
      </c>
      <c r="N1279" s="908">
        <v>0</v>
      </c>
      <c r="O1279" s="1260">
        <v>15</v>
      </c>
      <c r="P1279" s="1260">
        <v>59</v>
      </c>
      <c r="Q1279" s="1261">
        <v>186.33068367983822</v>
      </c>
    </row>
    <row r="1280" spans="1:17" ht="12.75" x14ac:dyDescent="0.2">
      <c r="A1280" s="876" t="s">
        <v>2215</v>
      </c>
      <c r="B1280" s="906" t="s">
        <v>608</v>
      </c>
      <c r="C1280" s="906">
        <v>2257.9249379595412</v>
      </c>
      <c r="D1280" s="906">
        <v>2257.9249379595412</v>
      </c>
      <c r="E1280" s="906">
        <v>4082.0743608999574</v>
      </c>
      <c r="F1280" s="907">
        <v>0</v>
      </c>
      <c r="G1280" s="908">
        <v>0</v>
      </c>
      <c r="H1280" s="908" t="s">
        <v>608</v>
      </c>
      <c r="I1280" s="908">
        <v>65</v>
      </c>
      <c r="J1280" s="908">
        <v>3462</v>
      </c>
      <c r="K1280" s="908">
        <v>176</v>
      </c>
      <c r="L1280" s="908">
        <v>176</v>
      </c>
      <c r="M1280" s="908">
        <v>2</v>
      </c>
      <c r="N1280" s="908">
        <v>0</v>
      </c>
      <c r="O1280" s="1260">
        <v>7</v>
      </c>
      <c r="P1280" s="1260">
        <v>28</v>
      </c>
      <c r="Q1280" s="1261">
        <v>186.33068367983822</v>
      </c>
    </row>
    <row r="1281" spans="1:17" ht="12.75" x14ac:dyDescent="0.2">
      <c r="A1281" s="876" t="s">
        <v>2217</v>
      </c>
      <c r="B1281" s="906" t="s">
        <v>608</v>
      </c>
      <c r="C1281" s="906">
        <v>2023.2257533217139</v>
      </c>
      <c r="D1281" s="906">
        <v>2023.2257533217139</v>
      </c>
      <c r="E1281" s="906">
        <v>3141.8578850602007</v>
      </c>
      <c r="F1281" s="907">
        <v>0</v>
      </c>
      <c r="G1281" s="908">
        <v>0</v>
      </c>
      <c r="H1281" s="908" t="s">
        <v>608</v>
      </c>
      <c r="I1281" s="908">
        <v>774</v>
      </c>
      <c r="J1281" s="908">
        <v>16528</v>
      </c>
      <c r="K1281" s="908">
        <v>231</v>
      </c>
      <c r="L1281" s="908">
        <v>231</v>
      </c>
      <c r="M1281" s="908">
        <v>15</v>
      </c>
      <c r="N1281" s="908">
        <v>0</v>
      </c>
      <c r="O1281" s="1260">
        <v>6</v>
      </c>
      <c r="P1281" s="1260">
        <v>17</v>
      </c>
      <c r="Q1281" s="1261">
        <v>186.33068367983822</v>
      </c>
    </row>
    <row r="1282" spans="1:17" ht="12.75" x14ac:dyDescent="0.2">
      <c r="A1282" s="876" t="s">
        <v>2219</v>
      </c>
      <c r="B1282" s="906" t="s">
        <v>608</v>
      </c>
      <c r="C1282" s="906">
        <v>1455.7063539524472</v>
      </c>
      <c r="D1282" s="906">
        <v>1455.7063539524472</v>
      </c>
      <c r="E1282" s="906">
        <v>4008.7160174280807</v>
      </c>
      <c r="F1282" s="907">
        <v>0</v>
      </c>
      <c r="G1282" s="908">
        <v>0</v>
      </c>
      <c r="H1282" s="908" t="s">
        <v>608</v>
      </c>
      <c r="I1282" s="908">
        <v>161</v>
      </c>
      <c r="J1282" s="908">
        <v>673</v>
      </c>
      <c r="K1282" s="908">
        <v>93</v>
      </c>
      <c r="L1282" s="908">
        <v>93</v>
      </c>
      <c r="M1282" s="908">
        <v>7</v>
      </c>
      <c r="N1282" s="908">
        <v>0</v>
      </c>
      <c r="O1282" s="1260">
        <v>5</v>
      </c>
      <c r="P1282" s="1260">
        <v>29</v>
      </c>
      <c r="Q1282" s="1261">
        <v>186.33068367983822</v>
      </c>
    </row>
    <row r="1283" spans="1:17" ht="12.75" x14ac:dyDescent="0.2">
      <c r="A1283" s="876" t="s">
        <v>2220</v>
      </c>
      <c r="B1283" s="906" t="s">
        <v>608</v>
      </c>
      <c r="C1283" s="906">
        <v>1256.4378450663169</v>
      </c>
      <c r="D1283" s="906">
        <v>1256.4378450663169</v>
      </c>
      <c r="E1283" s="906">
        <v>1529.7570280942373</v>
      </c>
      <c r="F1283" s="907">
        <v>0</v>
      </c>
      <c r="G1283" s="908">
        <v>0</v>
      </c>
      <c r="H1283" s="908" t="s">
        <v>608</v>
      </c>
      <c r="I1283" s="908">
        <v>1139</v>
      </c>
      <c r="J1283" s="908">
        <v>2121</v>
      </c>
      <c r="K1283" s="908">
        <v>40</v>
      </c>
      <c r="L1283" s="908">
        <v>40</v>
      </c>
      <c r="M1283" s="908">
        <v>14</v>
      </c>
      <c r="N1283" s="908">
        <v>0</v>
      </c>
      <c r="O1283" s="1260">
        <v>5</v>
      </c>
      <c r="P1283" s="1260">
        <v>10</v>
      </c>
      <c r="Q1283" s="1261">
        <v>186.33068367983822</v>
      </c>
    </row>
    <row r="1284" spans="1:17" ht="12.75" x14ac:dyDescent="0.2">
      <c r="A1284" s="876" t="s">
        <v>885</v>
      </c>
      <c r="B1284" s="906">
        <v>236.82582099636537</v>
      </c>
      <c r="C1284" s="906">
        <v>594.96639662032078</v>
      </c>
      <c r="D1284" s="906">
        <v>594.96639662032078</v>
      </c>
      <c r="E1284" s="906">
        <v>584.67853657344665</v>
      </c>
      <c r="F1284" s="907">
        <v>0</v>
      </c>
      <c r="G1284" s="908">
        <v>0</v>
      </c>
      <c r="H1284" s="908">
        <v>20927</v>
      </c>
      <c r="I1284" s="908">
        <v>30189</v>
      </c>
      <c r="J1284" s="908">
        <v>2476</v>
      </c>
      <c r="K1284" s="908">
        <v>66</v>
      </c>
      <c r="L1284" s="908">
        <v>66</v>
      </c>
      <c r="M1284" s="908">
        <v>66</v>
      </c>
      <c r="N1284" s="908">
        <v>0</v>
      </c>
      <c r="O1284" s="1260">
        <v>5</v>
      </c>
      <c r="P1284" s="1260">
        <v>5</v>
      </c>
      <c r="Q1284" s="1261">
        <v>186.33068367983822</v>
      </c>
    </row>
    <row r="1285" spans="1:17" ht="12.75" x14ac:dyDescent="0.2">
      <c r="A1285" s="876" t="s">
        <v>2221</v>
      </c>
      <c r="B1285" s="906" t="s">
        <v>608</v>
      </c>
      <c r="C1285" s="906">
        <v>2295.9193914379071</v>
      </c>
      <c r="D1285" s="906">
        <v>2295.9193914379071</v>
      </c>
      <c r="E1285" s="906">
        <v>2295.9193914379071</v>
      </c>
      <c r="F1285" s="907">
        <v>0.30000000000000004</v>
      </c>
      <c r="G1285" s="908">
        <v>688.77581743137216</v>
      </c>
      <c r="H1285" s="908" t="s">
        <v>608</v>
      </c>
      <c r="I1285" s="908">
        <v>0</v>
      </c>
      <c r="J1285" s="908">
        <v>81</v>
      </c>
      <c r="K1285" s="908">
        <v>923</v>
      </c>
      <c r="L1285" s="908">
        <v>920</v>
      </c>
      <c r="M1285" s="908">
        <v>3</v>
      </c>
      <c r="N1285" s="908">
        <v>1</v>
      </c>
      <c r="O1285" s="1260">
        <v>18</v>
      </c>
      <c r="P1285" s="1260">
        <v>18</v>
      </c>
      <c r="Q1285" s="1261">
        <v>186.33068367983822</v>
      </c>
    </row>
    <row r="1286" spans="1:17" ht="12.75" x14ac:dyDescent="0.2">
      <c r="A1286" s="876" t="s">
        <v>2222</v>
      </c>
      <c r="B1286" s="906" t="s">
        <v>608</v>
      </c>
      <c r="C1286" s="906">
        <v>1348.3837717547788</v>
      </c>
      <c r="D1286" s="906">
        <v>1348.3837717547788</v>
      </c>
      <c r="E1286" s="906">
        <v>1348.3837717547788</v>
      </c>
      <c r="F1286" s="907">
        <v>0.4</v>
      </c>
      <c r="G1286" s="908">
        <v>539.35350870191155</v>
      </c>
      <c r="H1286" s="908" t="s">
        <v>608</v>
      </c>
      <c r="I1286" s="908">
        <v>0</v>
      </c>
      <c r="J1286" s="908">
        <v>267</v>
      </c>
      <c r="K1286" s="908">
        <v>1059</v>
      </c>
      <c r="L1286" s="908">
        <v>1055</v>
      </c>
      <c r="M1286" s="908">
        <v>4</v>
      </c>
      <c r="N1286" s="908">
        <v>1</v>
      </c>
      <c r="O1286" s="1260">
        <v>7</v>
      </c>
      <c r="P1286" s="1260">
        <v>7</v>
      </c>
      <c r="Q1286" s="1261">
        <v>186.33068367983822</v>
      </c>
    </row>
    <row r="1287" spans="1:17" ht="12.75" x14ac:dyDescent="0.2">
      <c r="A1287" s="876" t="s">
        <v>2223</v>
      </c>
      <c r="B1287" s="906" t="s">
        <v>608</v>
      </c>
      <c r="C1287" s="906">
        <v>847.28159327118158</v>
      </c>
      <c r="D1287" s="906">
        <v>847.28159327118158</v>
      </c>
      <c r="E1287" s="906">
        <v>2524.2600398856721</v>
      </c>
      <c r="F1287" s="907">
        <v>0.30000000000000004</v>
      </c>
      <c r="G1287" s="908">
        <v>757.27801196570169</v>
      </c>
      <c r="H1287" s="908" t="s">
        <v>608</v>
      </c>
      <c r="I1287" s="908">
        <v>7</v>
      </c>
      <c r="J1287" s="908">
        <v>7</v>
      </c>
      <c r="K1287" s="908">
        <v>184</v>
      </c>
      <c r="L1287" s="908">
        <v>151</v>
      </c>
      <c r="M1287" s="908">
        <v>33</v>
      </c>
      <c r="N1287" s="908">
        <v>1</v>
      </c>
      <c r="O1287" s="1260">
        <v>6</v>
      </c>
      <c r="P1287" s="1260">
        <v>25</v>
      </c>
      <c r="Q1287" s="1261">
        <v>186.33068367983822</v>
      </c>
    </row>
    <row r="1288" spans="1:17" ht="12.75" x14ac:dyDescent="0.2">
      <c r="A1288" s="876" t="s">
        <v>2224</v>
      </c>
      <c r="B1288" s="906" t="s">
        <v>608</v>
      </c>
      <c r="C1288" s="906">
        <v>290.69203925430793</v>
      </c>
      <c r="D1288" s="906">
        <v>290.69203925430793</v>
      </c>
      <c r="E1288" s="906">
        <v>1362.2491635926463</v>
      </c>
      <c r="F1288" s="907">
        <v>0.4</v>
      </c>
      <c r="G1288" s="908">
        <v>544.8996654370585</v>
      </c>
      <c r="H1288" s="908" t="s">
        <v>608</v>
      </c>
      <c r="I1288" s="908">
        <v>55</v>
      </c>
      <c r="J1288" s="908">
        <v>12</v>
      </c>
      <c r="K1288" s="908">
        <v>547</v>
      </c>
      <c r="L1288" s="908">
        <v>326</v>
      </c>
      <c r="M1288" s="908">
        <v>221</v>
      </c>
      <c r="N1288" s="908">
        <v>1</v>
      </c>
      <c r="O1288" s="1260">
        <v>5</v>
      </c>
      <c r="P1288" s="1260">
        <v>9</v>
      </c>
      <c r="Q1288" s="1261">
        <v>186.33068367983822</v>
      </c>
    </row>
    <row r="1289" spans="1:17" ht="12.75" x14ac:dyDescent="0.2">
      <c r="A1289" s="876" t="s">
        <v>2225</v>
      </c>
      <c r="B1289" s="906" t="s">
        <v>608</v>
      </c>
      <c r="C1289" s="906">
        <v>267.42145881593251</v>
      </c>
      <c r="D1289" s="906">
        <v>267.42145881593251</v>
      </c>
      <c r="E1289" s="906">
        <v>875.40023884307607</v>
      </c>
      <c r="F1289" s="907">
        <v>0.65</v>
      </c>
      <c r="G1289" s="908">
        <v>569.01015524799948</v>
      </c>
      <c r="H1289" s="908" t="s">
        <v>608</v>
      </c>
      <c r="I1289" s="908">
        <v>521</v>
      </c>
      <c r="J1289" s="908">
        <v>83</v>
      </c>
      <c r="K1289" s="908">
        <v>1123</v>
      </c>
      <c r="L1289" s="908">
        <v>472</v>
      </c>
      <c r="M1289" s="908">
        <v>651</v>
      </c>
      <c r="N1289" s="908">
        <v>1</v>
      </c>
      <c r="O1289" s="1260">
        <v>5</v>
      </c>
      <c r="P1289" s="1260">
        <v>8</v>
      </c>
      <c r="Q1289" s="1261">
        <v>186.33068367983822</v>
      </c>
    </row>
    <row r="1290" spans="1:17" ht="12.75" x14ac:dyDescent="0.2">
      <c r="A1290" s="876" t="s">
        <v>884</v>
      </c>
      <c r="B1290" s="906" t="s">
        <v>608</v>
      </c>
      <c r="C1290" s="906">
        <v>2805.6383468607223</v>
      </c>
      <c r="D1290" s="906">
        <v>2805.6383468607223</v>
      </c>
      <c r="E1290" s="906">
        <v>2805.6383468607223</v>
      </c>
      <c r="F1290" s="907">
        <v>0</v>
      </c>
      <c r="G1290" s="908">
        <v>0</v>
      </c>
      <c r="H1290" s="908" t="s">
        <v>608</v>
      </c>
      <c r="I1290" s="908">
        <v>106</v>
      </c>
      <c r="J1290" s="908">
        <v>1174</v>
      </c>
      <c r="K1290" s="908">
        <v>89</v>
      </c>
      <c r="L1290" s="908">
        <v>89</v>
      </c>
      <c r="M1290" s="908">
        <v>27</v>
      </c>
      <c r="N1290" s="908">
        <v>0</v>
      </c>
      <c r="O1290" s="1260">
        <v>5</v>
      </c>
      <c r="P1290" s="1260">
        <v>5</v>
      </c>
      <c r="Q1290" s="1261">
        <v>186.33068367983822</v>
      </c>
    </row>
    <row r="1291" spans="1:17" ht="12.75" x14ac:dyDescent="0.2">
      <c r="A1291" s="876" t="s">
        <v>883</v>
      </c>
      <c r="B1291" s="906" t="s">
        <v>608</v>
      </c>
      <c r="C1291" s="906">
        <v>2107.282994707919</v>
      </c>
      <c r="D1291" s="906">
        <v>2107.282994707919</v>
      </c>
      <c r="E1291" s="906">
        <v>1936.6861824515313</v>
      </c>
      <c r="F1291" s="907">
        <v>0</v>
      </c>
      <c r="G1291" s="908">
        <v>0</v>
      </c>
      <c r="H1291" s="908" t="s">
        <v>608</v>
      </c>
      <c r="I1291" s="908">
        <v>416</v>
      </c>
      <c r="J1291" s="908">
        <v>817</v>
      </c>
      <c r="K1291" s="908">
        <v>8</v>
      </c>
      <c r="L1291" s="908">
        <v>8</v>
      </c>
      <c r="M1291" s="908">
        <v>0</v>
      </c>
      <c r="N1291" s="908">
        <v>0</v>
      </c>
      <c r="O1291" s="1260">
        <v>5</v>
      </c>
      <c r="P1291" s="1260">
        <v>12</v>
      </c>
      <c r="Q1291" s="1261">
        <v>339.23770009237126</v>
      </c>
    </row>
    <row r="1292" spans="1:17" ht="12.75" x14ac:dyDescent="0.2">
      <c r="A1292" s="876" t="s">
        <v>882</v>
      </c>
      <c r="B1292" s="906" t="s">
        <v>608</v>
      </c>
      <c r="C1292" s="906">
        <v>1930.0262824631325</v>
      </c>
      <c r="D1292" s="906">
        <v>1930.0262824631325</v>
      </c>
      <c r="E1292" s="906">
        <v>1520.9099998443337</v>
      </c>
      <c r="F1292" s="907">
        <v>0</v>
      </c>
      <c r="G1292" s="908">
        <v>0</v>
      </c>
      <c r="H1292" s="908" t="s">
        <v>608</v>
      </c>
      <c r="I1292" s="908">
        <v>710</v>
      </c>
      <c r="J1292" s="908">
        <v>681</v>
      </c>
      <c r="K1292" s="908">
        <v>8</v>
      </c>
      <c r="L1292" s="908">
        <v>8</v>
      </c>
      <c r="M1292" s="908">
        <v>0</v>
      </c>
      <c r="N1292" s="908">
        <v>0</v>
      </c>
      <c r="O1292" s="1260">
        <v>5</v>
      </c>
      <c r="P1292" s="1260">
        <v>5</v>
      </c>
      <c r="Q1292" s="1261">
        <v>339.23770009237126</v>
      </c>
    </row>
    <row r="1293" spans="1:17" ht="12.75" x14ac:dyDescent="0.2">
      <c r="A1293" s="876" t="s">
        <v>881</v>
      </c>
      <c r="B1293" s="906">
        <v>129.42916190617976</v>
      </c>
      <c r="C1293" s="906">
        <v>675.21481048861449</v>
      </c>
      <c r="D1293" s="906">
        <v>675.21481048861449</v>
      </c>
      <c r="E1293" s="906">
        <v>555.20356729089553</v>
      </c>
      <c r="F1293" s="907">
        <v>0</v>
      </c>
      <c r="G1293" s="908">
        <v>0</v>
      </c>
      <c r="H1293" s="908">
        <v>3054</v>
      </c>
      <c r="I1293" s="908">
        <v>6254</v>
      </c>
      <c r="J1293" s="908">
        <v>133</v>
      </c>
      <c r="K1293" s="908">
        <v>5</v>
      </c>
      <c r="L1293" s="908">
        <v>5</v>
      </c>
      <c r="M1293" s="908">
        <v>5</v>
      </c>
      <c r="N1293" s="908">
        <v>0</v>
      </c>
      <c r="O1293" s="1260">
        <v>5</v>
      </c>
      <c r="P1293" s="1260">
        <v>5</v>
      </c>
      <c r="Q1293" s="1261">
        <v>186.33068367983822</v>
      </c>
    </row>
    <row r="1294" spans="1:17" ht="12.75" x14ac:dyDescent="0.2">
      <c r="A1294" s="876" t="s">
        <v>2226</v>
      </c>
      <c r="B1294" s="906" t="s">
        <v>608</v>
      </c>
      <c r="C1294" s="906">
        <v>2466.3633978303619</v>
      </c>
      <c r="D1294" s="906">
        <v>2466.3633978303619</v>
      </c>
      <c r="E1294" s="906">
        <v>3734.2387119627638</v>
      </c>
      <c r="F1294" s="907">
        <v>0.30000000000000004</v>
      </c>
      <c r="G1294" s="908">
        <v>1120.2716135888293</v>
      </c>
      <c r="H1294" s="908" t="s">
        <v>608</v>
      </c>
      <c r="I1294" s="908">
        <v>0</v>
      </c>
      <c r="J1294" s="908">
        <v>131</v>
      </c>
      <c r="K1294" s="908">
        <v>468</v>
      </c>
      <c r="L1294" s="908">
        <v>464</v>
      </c>
      <c r="M1294" s="908">
        <v>4</v>
      </c>
      <c r="N1294" s="908">
        <v>1</v>
      </c>
      <c r="O1294" s="1260">
        <v>10</v>
      </c>
      <c r="P1294" s="1260">
        <v>31</v>
      </c>
      <c r="Q1294" s="1261">
        <v>186.33068367983822</v>
      </c>
    </row>
    <row r="1295" spans="1:17" ht="12.75" x14ac:dyDescent="0.2">
      <c r="A1295" s="876" t="s">
        <v>2227</v>
      </c>
      <c r="B1295" s="906" t="s">
        <v>608</v>
      </c>
      <c r="C1295" s="906">
        <v>2268.9671046231069</v>
      </c>
      <c r="D1295" s="906">
        <v>2268.9671046231069</v>
      </c>
      <c r="E1295" s="906">
        <v>1848.6808934346761</v>
      </c>
      <c r="F1295" s="907">
        <v>0.4</v>
      </c>
      <c r="G1295" s="908">
        <v>739.47235737387052</v>
      </c>
      <c r="H1295" s="908" t="s">
        <v>608</v>
      </c>
      <c r="I1295" s="908">
        <v>1</v>
      </c>
      <c r="J1295" s="908">
        <v>183</v>
      </c>
      <c r="K1295" s="908">
        <v>569</v>
      </c>
      <c r="L1295" s="908">
        <v>563</v>
      </c>
      <c r="M1295" s="908">
        <v>6</v>
      </c>
      <c r="N1295" s="908">
        <v>1</v>
      </c>
      <c r="O1295" s="1260">
        <v>7</v>
      </c>
      <c r="P1295" s="1260">
        <v>7</v>
      </c>
      <c r="Q1295" s="1261">
        <v>186.33068367983822</v>
      </c>
    </row>
    <row r="1296" spans="1:17" ht="12.75" x14ac:dyDescent="0.2">
      <c r="A1296" s="876" t="s">
        <v>2228</v>
      </c>
      <c r="B1296" s="906" t="s">
        <v>608</v>
      </c>
      <c r="C1296" s="906">
        <v>2201.5089843843261</v>
      </c>
      <c r="D1296" s="906">
        <v>2201.5089843843261</v>
      </c>
      <c r="E1296" s="906">
        <v>2585.932568845873</v>
      </c>
      <c r="F1296" s="907">
        <v>0.30000000000000004</v>
      </c>
      <c r="G1296" s="908">
        <v>775.77977065376206</v>
      </c>
      <c r="H1296" s="908" t="s">
        <v>608</v>
      </c>
      <c r="I1296" s="908">
        <v>3</v>
      </c>
      <c r="J1296" s="908">
        <v>31</v>
      </c>
      <c r="K1296" s="908">
        <v>324</v>
      </c>
      <c r="L1296" s="908">
        <v>267</v>
      </c>
      <c r="M1296" s="908">
        <v>57</v>
      </c>
      <c r="N1296" s="908">
        <v>1</v>
      </c>
      <c r="O1296" s="1260">
        <v>15</v>
      </c>
      <c r="P1296" s="1260">
        <v>22</v>
      </c>
      <c r="Q1296" s="1261">
        <v>186.33068367983822</v>
      </c>
    </row>
    <row r="1297" spans="1:17" ht="12.75" x14ac:dyDescent="0.2">
      <c r="A1297" s="876" t="s">
        <v>2229</v>
      </c>
      <c r="B1297" s="906" t="s">
        <v>608</v>
      </c>
      <c r="C1297" s="906">
        <v>1398.5471802539339</v>
      </c>
      <c r="D1297" s="906">
        <v>1398.5471802539339</v>
      </c>
      <c r="E1297" s="906">
        <v>1436.4013277583256</v>
      </c>
      <c r="F1297" s="907">
        <v>0.4</v>
      </c>
      <c r="G1297" s="908">
        <v>574.56053110333028</v>
      </c>
      <c r="H1297" s="908" t="s">
        <v>608</v>
      </c>
      <c r="I1297" s="908">
        <v>57</v>
      </c>
      <c r="J1297" s="908">
        <v>215</v>
      </c>
      <c r="K1297" s="908">
        <v>1073</v>
      </c>
      <c r="L1297" s="908">
        <v>632</v>
      </c>
      <c r="M1297" s="908">
        <v>441</v>
      </c>
      <c r="N1297" s="908">
        <v>1</v>
      </c>
      <c r="O1297" s="1260">
        <v>11</v>
      </c>
      <c r="P1297" s="1260">
        <v>9</v>
      </c>
      <c r="Q1297" s="1261">
        <v>186.33068367983822</v>
      </c>
    </row>
    <row r="1298" spans="1:17" ht="12.75" x14ac:dyDescent="0.2">
      <c r="A1298" s="876" t="s">
        <v>2230</v>
      </c>
      <c r="B1298" s="906" t="s">
        <v>608</v>
      </c>
      <c r="C1298" s="906">
        <v>1113.482530843341</v>
      </c>
      <c r="D1298" s="906">
        <v>1113.482530843341</v>
      </c>
      <c r="E1298" s="906">
        <v>881.23348217172634</v>
      </c>
      <c r="F1298" s="907">
        <v>0.65</v>
      </c>
      <c r="G1298" s="908">
        <v>572.80176341162212</v>
      </c>
      <c r="H1298" s="908" t="s">
        <v>608</v>
      </c>
      <c r="I1298" s="908">
        <v>229</v>
      </c>
      <c r="J1298" s="908">
        <v>659</v>
      </c>
      <c r="K1298" s="908">
        <v>2816</v>
      </c>
      <c r="L1298" s="908">
        <v>1108</v>
      </c>
      <c r="M1298" s="908">
        <v>1708</v>
      </c>
      <c r="N1298" s="908">
        <v>1</v>
      </c>
      <c r="O1298" s="1260">
        <v>10</v>
      </c>
      <c r="P1298" s="1260">
        <v>8</v>
      </c>
      <c r="Q1298" s="1261">
        <v>186.33068367983822</v>
      </c>
    </row>
    <row r="1299" spans="1:17" ht="12.75" x14ac:dyDescent="0.2">
      <c r="A1299" s="876" t="s">
        <v>2231</v>
      </c>
      <c r="B1299" s="906" t="s">
        <v>608</v>
      </c>
      <c r="C1299" s="906">
        <v>656.59610445607416</v>
      </c>
      <c r="D1299" s="906">
        <v>656.59610445607416</v>
      </c>
      <c r="E1299" s="906">
        <v>449.0962448675337</v>
      </c>
      <c r="F1299" s="907">
        <v>1</v>
      </c>
      <c r="G1299" s="908">
        <v>449.0962448675337</v>
      </c>
      <c r="H1299" s="908" t="s">
        <v>608</v>
      </c>
      <c r="I1299" s="908">
        <v>743</v>
      </c>
      <c r="J1299" s="908">
        <v>474</v>
      </c>
      <c r="K1299" s="908">
        <v>7829</v>
      </c>
      <c r="L1299" s="908">
        <v>1513</v>
      </c>
      <c r="M1299" s="908">
        <v>6316</v>
      </c>
      <c r="N1299" s="908">
        <v>1</v>
      </c>
      <c r="O1299" s="1260">
        <v>5</v>
      </c>
      <c r="P1299" s="1260">
        <v>5</v>
      </c>
      <c r="Q1299" s="1261">
        <v>186.33068367983822</v>
      </c>
    </row>
    <row r="1300" spans="1:17" ht="12.75" x14ac:dyDescent="0.2">
      <c r="A1300" s="876" t="s">
        <v>880</v>
      </c>
      <c r="B1300" s="906" t="s">
        <v>608</v>
      </c>
      <c r="C1300" s="906">
        <v>407.22579712104641</v>
      </c>
      <c r="D1300" s="906">
        <v>407.22579712104641</v>
      </c>
      <c r="E1300" s="906">
        <v>549.60170685277774</v>
      </c>
      <c r="F1300" s="907">
        <v>0</v>
      </c>
      <c r="G1300" s="908">
        <v>0</v>
      </c>
      <c r="H1300" s="908" t="s">
        <v>608</v>
      </c>
      <c r="I1300" s="908">
        <v>21919</v>
      </c>
      <c r="J1300" s="908">
        <v>319</v>
      </c>
      <c r="K1300" s="908">
        <v>166</v>
      </c>
      <c r="L1300" s="908">
        <v>166</v>
      </c>
      <c r="M1300" s="908">
        <v>163</v>
      </c>
      <c r="N1300" s="908">
        <v>0</v>
      </c>
      <c r="O1300" s="1260">
        <v>5</v>
      </c>
      <c r="P1300" s="1260">
        <v>5</v>
      </c>
      <c r="Q1300" s="1261">
        <v>186.33068367983822</v>
      </c>
    </row>
    <row r="1301" spans="1:17" ht="12.75" x14ac:dyDescent="0.2">
      <c r="A1301" s="876" t="s">
        <v>2232</v>
      </c>
      <c r="B1301" s="906" t="s">
        <v>608</v>
      </c>
      <c r="C1301" s="906">
        <v>1446.4173714639046</v>
      </c>
      <c r="D1301" s="906">
        <v>1446.4173714639046</v>
      </c>
      <c r="E1301" s="906">
        <v>2116.4687785755273</v>
      </c>
      <c r="F1301" s="907">
        <v>0.30000000000000004</v>
      </c>
      <c r="G1301" s="908">
        <v>634.94063357265827</v>
      </c>
      <c r="H1301" s="908" t="s">
        <v>608</v>
      </c>
      <c r="I1301" s="908">
        <v>10</v>
      </c>
      <c r="J1301" s="908">
        <v>31</v>
      </c>
      <c r="K1301" s="908">
        <v>339</v>
      </c>
      <c r="L1301" s="908">
        <v>205</v>
      </c>
      <c r="M1301" s="908">
        <v>134</v>
      </c>
      <c r="N1301" s="908">
        <v>1</v>
      </c>
      <c r="O1301" s="1260">
        <v>10</v>
      </c>
      <c r="P1301" s="1260">
        <v>16</v>
      </c>
      <c r="Q1301" s="1261">
        <v>186.33068367983822</v>
      </c>
    </row>
    <row r="1302" spans="1:17" ht="12.75" x14ac:dyDescent="0.2">
      <c r="A1302" s="876" t="s">
        <v>2233</v>
      </c>
      <c r="B1302" s="906" t="s">
        <v>608</v>
      </c>
      <c r="C1302" s="906">
        <v>639.63295004203519</v>
      </c>
      <c r="D1302" s="906">
        <v>639.63295004203519</v>
      </c>
      <c r="E1302" s="906">
        <v>885.69872886896053</v>
      </c>
      <c r="F1302" s="907">
        <v>0.65</v>
      </c>
      <c r="G1302" s="908">
        <v>575.70417376482442</v>
      </c>
      <c r="H1302" s="908" t="s">
        <v>608</v>
      </c>
      <c r="I1302" s="908">
        <v>125</v>
      </c>
      <c r="J1302" s="908">
        <v>69</v>
      </c>
      <c r="K1302" s="908">
        <v>884</v>
      </c>
      <c r="L1302" s="908">
        <v>334</v>
      </c>
      <c r="M1302" s="908">
        <v>550</v>
      </c>
      <c r="N1302" s="908">
        <v>1</v>
      </c>
      <c r="O1302" s="1260">
        <v>5</v>
      </c>
      <c r="P1302" s="1260">
        <v>5</v>
      </c>
      <c r="Q1302" s="1261">
        <v>186.33068367983822</v>
      </c>
    </row>
    <row r="1303" spans="1:17" ht="12.75" x14ac:dyDescent="0.2">
      <c r="A1303" s="876" t="s">
        <v>2234</v>
      </c>
      <c r="B1303" s="906" t="s">
        <v>608</v>
      </c>
      <c r="C1303" s="906">
        <v>365.4502777589687</v>
      </c>
      <c r="D1303" s="906">
        <v>365.4502777589687</v>
      </c>
      <c r="E1303" s="906">
        <v>462.13939229303901</v>
      </c>
      <c r="F1303" s="907">
        <v>1</v>
      </c>
      <c r="G1303" s="908">
        <v>462.13939229303901</v>
      </c>
      <c r="H1303" s="908" t="s">
        <v>608</v>
      </c>
      <c r="I1303" s="908">
        <v>618</v>
      </c>
      <c r="J1303" s="908">
        <v>141</v>
      </c>
      <c r="K1303" s="908">
        <v>1381</v>
      </c>
      <c r="L1303" s="908">
        <v>296</v>
      </c>
      <c r="M1303" s="908">
        <v>1085</v>
      </c>
      <c r="N1303" s="908">
        <v>1</v>
      </c>
      <c r="O1303" s="1260">
        <v>5</v>
      </c>
      <c r="P1303" s="1260">
        <v>5</v>
      </c>
      <c r="Q1303" s="1261">
        <v>186.33068367983822</v>
      </c>
    </row>
    <row r="1304" spans="1:17" ht="12.75" x14ac:dyDescent="0.2">
      <c r="A1304" s="876" t="s">
        <v>2235</v>
      </c>
      <c r="B1304" s="906" t="s">
        <v>608</v>
      </c>
      <c r="C1304" s="906">
        <v>3999.0298699108994</v>
      </c>
      <c r="D1304" s="906">
        <v>3999.0298699108994</v>
      </c>
      <c r="E1304" s="906">
        <v>3999.0298699108994</v>
      </c>
      <c r="F1304" s="907">
        <v>0.30000000000000004</v>
      </c>
      <c r="G1304" s="908">
        <v>1199.70896097327</v>
      </c>
      <c r="H1304" s="908" t="s">
        <v>608</v>
      </c>
      <c r="I1304" s="908">
        <v>0</v>
      </c>
      <c r="J1304" s="908">
        <v>19</v>
      </c>
      <c r="K1304" s="908">
        <v>749</v>
      </c>
      <c r="L1304" s="908">
        <v>745</v>
      </c>
      <c r="M1304" s="908">
        <v>4</v>
      </c>
      <c r="N1304" s="908">
        <v>1</v>
      </c>
      <c r="O1304" s="1260">
        <v>38</v>
      </c>
      <c r="P1304" s="1260">
        <v>38</v>
      </c>
      <c r="Q1304" s="1261">
        <v>186.33068367983822</v>
      </c>
    </row>
    <row r="1305" spans="1:17" ht="12.75" x14ac:dyDescent="0.2">
      <c r="A1305" s="876" t="s">
        <v>2236</v>
      </c>
      <c r="B1305" s="906" t="s">
        <v>608</v>
      </c>
      <c r="C1305" s="906">
        <v>1842.3313865775813</v>
      </c>
      <c r="D1305" s="906">
        <v>1842.3313865775813</v>
      </c>
      <c r="E1305" s="906">
        <v>1952.5654123406082</v>
      </c>
      <c r="F1305" s="907">
        <v>0.30000000000000004</v>
      </c>
      <c r="G1305" s="908">
        <v>585.76962370218257</v>
      </c>
      <c r="H1305" s="908" t="s">
        <v>608</v>
      </c>
      <c r="I1305" s="908">
        <v>0</v>
      </c>
      <c r="J1305" s="908">
        <v>96</v>
      </c>
      <c r="K1305" s="908">
        <v>1894</v>
      </c>
      <c r="L1305" s="908">
        <v>1884</v>
      </c>
      <c r="M1305" s="908">
        <v>10</v>
      </c>
      <c r="N1305" s="908">
        <v>1</v>
      </c>
      <c r="O1305" s="1260">
        <v>7</v>
      </c>
      <c r="P1305" s="1260">
        <v>13</v>
      </c>
      <c r="Q1305" s="1261">
        <v>186.33068367983822</v>
      </c>
    </row>
    <row r="1306" spans="1:17" ht="12.75" x14ac:dyDescent="0.2">
      <c r="A1306" s="876" t="s">
        <v>2237</v>
      </c>
      <c r="B1306" s="906" t="s">
        <v>608</v>
      </c>
      <c r="C1306" s="906">
        <v>1473.3788079615586</v>
      </c>
      <c r="D1306" s="906">
        <v>1473.3788079615586</v>
      </c>
      <c r="E1306" s="906">
        <v>1473.3788079615586</v>
      </c>
      <c r="F1306" s="907">
        <v>0.4</v>
      </c>
      <c r="G1306" s="908">
        <v>589.35152318462349</v>
      </c>
      <c r="H1306" s="908" t="s">
        <v>608</v>
      </c>
      <c r="I1306" s="908">
        <v>0</v>
      </c>
      <c r="J1306" s="908">
        <v>200</v>
      </c>
      <c r="K1306" s="908">
        <v>2178</v>
      </c>
      <c r="L1306" s="908">
        <v>2166</v>
      </c>
      <c r="M1306" s="908">
        <v>12</v>
      </c>
      <c r="N1306" s="908">
        <v>1</v>
      </c>
      <c r="O1306" s="1260">
        <v>10</v>
      </c>
      <c r="P1306" s="1260">
        <v>10</v>
      </c>
      <c r="Q1306" s="1261">
        <v>186.33068367983822</v>
      </c>
    </row>
    <row r="1307" spans="1:17" ht="12.75" x14ac:dyDescent="0.2">
      <c r="A1307" s="876" t="s">
        <v>2238</v>
      </c>
      <c r="B1307" s="906" t="s">
        <v>608</v>
      </c>
      <c r="C1307" s="906">
        <v>1357.3236034514362</v>
      </c>
      <c r="D1307" s="906">
        <v>1357.3236034514362</v>
      </c>
      <c r="E1307" s="906">
        <v>2565.8304016847501</v>
      </c>
      <c r="F1307" s="907">
        <v>0.30000000000000004</v>
      </c>
      <c r="G1307" s="908">
        <v>769.74912050542514</v>
      </c>
      <c r="H1307" s="908" t="s">
        <v>608</v>
      </c>
      <c r="I1307" s="908">
        <v>1</v>
      </c>
      <c r="J1307" s="908">
        <v>5</v>
      </c>
      <c r="K1307" s="908">
        <v>342</v>
      </c>
      <c r="L1307" s="908">
        <v>268</v>
      </c>
      <c r="M1307" s="908">
        <v>74</v>
      </c>
      <c r="N1307" s="908">
        <v>1</v>
      </c>
      <c r="O1307" s="1260">
        <v>32</v>
      </c>
      <c r="P1307" s="1260">
        <v>25</v>
      </c>
      <c r="Q1307" s="1261">
        <v>186.33068367983822</v>
      </c>
    </row>
    <row r="1308" spans="1:17" ht="12.75" x14ac:dyDescent="0.2">
      <c r="A1308" s="876" t="s">
        <v>2239</v>
      </c>
      <c r="B1308" s="906" t="s">
        <v>608</v>
      </c>
      <c r="C1308" s="906">
        <v>503.00227241561402</v>
      </c>
      <c r="D1308" s="906">
        <v>503.00227241561402</v>
      </c>
      <c r="E1308" s="906">
        <v>1371.7898374660172</v>
      </c>
      <c r="F1308" s="907">
        <v>0.4</v>
      </c>
      <c r="G1308" s="908">
        <v>548.71593498640686</v>
      </c>
      <c r="H1308" s="908" t="s">
        <v>608</v>
      </c>
      <c r="I1308" s="908">
        <v>41</v>
      </c>
      <c r="J1308" s="908">
        <v>15</v>
      </c>
      <c r="K1308" s="908">
        <v>1955</v>
      </c>
      <c r="L1308" s="908">
        <v>1113</v>
      </c>
      <c r="M1308" s="908">
        <v>842</v>
      </c>
      <c r="N1308" s="908">
        <v>1</v>
      </c>
      <c r="O1308" s="1260">
        <v>5</v>
      </c>
      <c r="P1308" s="1260">
        <v>9</v>
      </c>
      <c r="Q1308" s="1261">
        <v>186.33068367983822</v>
      </c>
    </row>
    <row r="1309" spans="1:17" ht="12.75" x14ac:dyDescent="0.2">
      <c r="A1309" s="876" t="s">
        <v>2240</v>
      </c>
      <c r="B1309" s="906" t="s">
        <v>608</v>
      </c>
      <c r="C1309" s="906">
        <v>359.93366813471954</v>
      </c>
      <c r="D1309" s="906">
        <v>359.93366813471954</v>
      </c>
      <c r="E1309" s="906">
        <v>781.81036157637823</v>
      </c>
      <c r="F1309" s="907">
        <v>0.65</v>
      </c>
      <c r="G1309" s="908">
        <v>508.17673502464589</v>
      </c>
      <c r="H1309" s="908" t="s">
        <v>608</v>
      </c>
      <c r="I1309" s="908">
        <v>700</v>
      </c>
      <c r="J1309" s="908">
        <v>100</v>
      </c>
      <c r="K1309" s="908">
        <v>7813</v>
      </c>
      <c r="L1309" s="908">
        <v>2518</v>
      </c>
      <c r="M1309" s="908">
        <v>5295</v>
      </c>
      <c r="N1309" s="908">
        <v>1</v>
      </c>
      <c r="O1309" s="1260">
        <v>5</v>
      </c>
      <c r="P1309" s="1260">
        <v>5</v>
      </c>
      <c r="Q1309" s="1261">
        <v>186.33068367983822</v>
      </c>
    </row>
    <row r="1310" spans="1:17" ht="12.75" x14ac:dyDescent="0.2">
      <c r="A1310" s="876" t="s">
        <v>2241</v>
      </c>
      <c r="B1310" s="906" t="s">
        <v>608</v>
      </c>
      <c r="C1310" s="906">
        <v>10465.041674545517</v>
      </c>
      <c r="D1310" s="906">
        <v>10465.041674545517</v>
      </c>
      <c r="E1310" s="906">
        <v>11069.185784958829</v>
      </c>
      <c r="F1310" s="907">
        <v>0</v>
      </c>
      <c r="G1310" s="908">
        <v>0</v>
      </c>
      <c r="H1310" s="908" t="s">
        <v>608</v>
      </c>
      <c r="I1310" s="908">
        <v>0</v>
      </c>
      <c r="J1310" s="908">
        <v>478</v>
      </c>
      <c r="K1310" s="908">
        <v>26</v>
      </c>
      <c r="L1310" s="908">
        <v>26</v>
      </c>
      <c r="M1310" s="908">
        <v>0</v>
      </c>
      <c r="N1310" s="908">
        <v>0</v>
      </c>
      <c r="O1310" s="1260">
        <v>38</v>
      </c>
      <c r="P1310" s="1260">
        <v>49</v>
      </c>
      <c r="Q1310" s="1261">
        <v>186.33068367983822</v>
      </c>
    </row>
    <row r="1311" spans="1:17" ht="12.75" x14ac:dyDescent="0.2">
      <c r="A1311" s="876" t="s">
        <v>2242</v>
      </c>
      <c r="B1311" s="906" t="s">
        <v>608</v>
      </c>
      <c r="C1311" s="906">
        <v>7416.9618459966878</v>
      </c>
      <c r="D1311" s="906">
        <v>7416.9618459966878</v>
      </c>
      <c r="E1311" s="906">
        <v>8458.2622147646616</v>
      </c>
      <c r="F1311" s="907">
        <v>0</v>
      </c>
      <c r="G1311" s="908">
        <v>0</v>
      </c>
      <c r="H1311" s="908" t="s">
        <v>608</v>
      </c>
      <c r="I1311" s="908">
        <v>10</v>
      </c>
      <c r="J1311" s="908">
        <v>738</v>
      </c>
      <c r="K1311" s="908">
        <v>22</v>
      </c>
      <c r="L1311" s="908">
        <v>22</v>
      </c>
      <c r="M1311" s="908">
        <v>1</v>
      </c>
      <c r="N1311" s="908">
        <v>0</v>
      </c>
      <c r="O1311" s="1260">
        <v>22</v>
      </c>
      <c r="P1311" s="1260">
        <v>33</v>
      </c>
      <c r="Q1311" s="1261">
        <v>186.33068367983822</v>
      </c>
    </row>
    <row r="1312" spans="1:17" ht="12.75" x14ac:dyDescent="0.2">
      <c r="A1312" s="876" t="s">
        <v>2243</v>
      </c>
      <c r="B1312" s="906" t="s">
        <v>608</v>
      </c>
      <c r="C1312" s="906">
        <v>2626.7511394685439</v>
      </c>
      <c r="D1312" s="906">
        <v>2626.7511394685439</v>
      </c>
      <c r="E1312" s="906">
        <v>3026.8338456995948</v>
      </c>
      <c r="F1312" s="907">
        <v>0</v>
      </c>
      <c r="G1312" s="908">
        <v>0</v>
      </c>
      <c r="H1312" s="908" t="s">
        <v>608</v>
      </c>
      <c r="I1312" s="908">
        <v>0</v>
      </c>
      <c r="J1312" s="908">
        <v>118</v>
      </c>
      <c r="K1312" s="908">
        <v>456</v>
      </c>
      <c r="L1312" s="908">
        <v>456</v>
      </c>
      <c r="M1312" s="908">
        <v>3</v>
      </c>
      <c r="N1312" s="908">
        <v>0</v>
      </c>
      <c r="O1312" s="1260">
        <v>10</v>
      </c>
      <c r="P1312" s="1260">
        <v>20</v>
      </c>
      <c r="Q1312" s="1261">
        <v>186.33068367983822</v>
      </c>
    </row>
    <row r="1313" spans="1:17" ht="12.75" x14ac:dyDescent="0.2">
      <c r="A1313" s="876" t="s">
        <v>2244</v>
      </c>
      <c r="B1313" s="906" t="s">
        <v>608</v>
      </c>
      <c r="C1313" s="906">
        <v>1897.8434083578454</v>
      </c>
      <c r="D1313" s="906">
        <v>1897.8434083578454</v>
      </c>
      <c r="E1313" s="906">
        <v>1897.8434083578454</v>
      </c>
      <c r="F1313" s="907">
        <v>0</v>
      </c>
      <c r="G1313" s="908">
        <v>0</v>
      </c>
      <c r="H1313" s="908" t="s">
        <v>608</v>
      </c>
      <c r="I1313" s="908">
        <v>0</v>
      </c>
      <c r="J1313" s="908">
        <v>325</v>
      </c>
      <c r="K1313" s="908">
        <v>1762</v>
      </c>
      <c r="L1313" s="908">
        <v>1762</v>
      </c>
      <c r="M1313" s="908">
        <v>5</v>
      </c>
      <c r="N1313" s="908">
        <v>0</v>
      </c>
      <c r="O1313" s="1260">
        <v>7</v>
      </c>
      <c r="P1313" s="1260">
        <v>7</v>
      </c>
      <c r="Q1313" s="1261">
        <v>186.33068367983822</v>
      </c>
    </row>
    <row r="1314" spans="1:17" ht="12.75" x14ac:dyDescent="0.2">
      <c r="A1314" s="876" t="s">
        <v>2245</v>
      </c>
      <c r="B1314" s="906" t="s">
        <v>608</v>
      </c>
      <c r="C1314" s="906">
        <v>1498.0737590282238</v>
      </c>
      <c r="D1314" s="906">
        <v>1498.0737590282238</v>
      </c>
      <c r="E1314" s="906">
        <v>1897.9252691063562</v>
      </c>
      <c r="F1314" s="907">
        <v>0</v>
      </c>
      <c r="G1314" s="908">
        <v>0</v>
      </c>
      <c r="H1314" s="908" t="s">
        <v>608</v>
      </c>
      <c r="I1314" s="908">
        <v>2</v>
      </c>
      <c r="J1314" s="908">
        <v>9</v>
      </c>
      <c r="K1314" s="908">
        <v>238</v>
      </c>
      <c r="L1314" s="908">
        <v>238</v>
      </c>
      <c r="M1314" s="908">
        <v>58</v>
      </c>
      <c r="N1314" s="908">
        <v>0</v>
      </c>
      <c r="O1314" s="1260">
        <v>23</v>
      </c>
      <c r="P1314" s="1260">
        <v>15</v>
      </c>
      <c r="Q1314" s="1261">
        <v>186.33068367983822</v>
      </c>
    </row>
    <row r="1315" spans="1:17" ht="12.75" x14ac:dyDescent="0.2">
      <c r="A1315" s="876" t="s">
        <v>2246</v>
      </c>
      <c r="B1315" s="906" t="s">
        <v>608</v>
      </c>
      <c r="C1315" s="906">
        <v>650.49692395626266</v>
      </c>
      <c r="D1315" s="906">
        <v>650.49692395626266</v>
      </c>
      <c r="E1315" s="906">
        <v>951.95436551227056</v>
      </c>
      <c r="F1315" s="907">
        <v>0</v>
      </c>
      <c r="G1315" s="908">
        <v>0</v>
      </c>
      <c r="H1315" s="908" t="s">
        <v>608</v>
      </c>
      <c r="I1315" s="908">
        <v>31</v>
      </c>
      <c r="J1315" s="908">
        <v>29</v>
      </c>
      <c r="K1315" s="908">
        <v>1553</v>
      </c>
      <c r="L1315" s="908">
        <v>1553</v>
      </c>
      <c r="M1315" s="908">
        <v>731</v>
      </c>
      <c r="N1315" s="908">
        <v>0</v>
      </c>
      <c r="O1315" s="1260">
        <v>5</v>
      </c>
      <c r="P1315" s="1260">
        <v>6</v>
      </c>
      <c r="Q1315" s="1261">
        <v>186.33068367983822</v>
      </c>
    </row>
    <row r="1316" spans="1:17" ht="12.75" x14ac:dyDescent="0.2">
      <c r="A1316" s="876" t="s">
        <v>2248</v>
      </c>
      <c r="B1316" s="906" t="s">
        <v>608</v>
      </c>
      <c r="C1316" s="906">
        <v>354.59048810299379</v>
      </c>
      <c r="D1316" s="906">
        <v>354.59048810299379</v>
      </c>
      <c r="E1316" s="906">
        <v>554.19287771361167</v>
      </c>
      <c r="F1316" s="907">
        <v>0</v>
      </c>
      <c r="G1316" s="908">
        <v>0</v>
      </c>
      <c r="H1316" s="908" t="s">
        <v>608</v>
      </c>
      <c r="I1316" s="908">
        <v>731</v>
      </c>
      <c r="J1316" s="908">
        <v>169</v>
      </c>
      <c r="K1316" s="908">
        <v>24224</v>
      </c>
      <c r="L1316" s="908">
        <v>24224</v>
      </c>
      <c r="M1316" s="908">
        <v>18240</v>
      </c>
      <c r="N1316" s="908">
        <v>0</v>
      </c>
      <c r="O1316" s="1260">
        <v>5</v>
      </c>
      <c r="P1316" s="1260">
        <v>5</v>
      </c>
      <c r="Q1316" s="1261">
        <v>186.33068367983822</v>
      </c>
    </row>
    <row r="1317" spans="1:17" ht="12.75" x14ac:dyDescent="0.2">
      <c r="A1317" s="876" t="s">
        <v>879</v>
      </c>
      <c r="B1317" s="906">
        <v>172.88538285779723</v>
      </c>
      <c r="C1317" s="906">
        <v>229.53553144039165</v>
      </c>
      <c r="D1317" s="906">
        <v>229.53553144039165</v>
      </c>
      <c r="E1317" s="906">
        <v>448.53775660899151</v>
      </c>
      <c r="F1317" s="907">
        <v>0</v>
      </c>
      <c r="G1317" s="908">
        <v>0</v>
      </c>
      <c r="H1317" s="908">
        <v>116615</v>
      </c>
      <c r="I1317" s="908">
        <v>7897</v>
      </c>
      <c r="J1317" s="908">
        <v>168</v>
      </c>
      <c r="K1317" s="908">
        <v>107</v>
      </c>
      <c r="L1317" s="908">
        <v>107</v>
      </c>
      <c r="M1317" s="908">
        <v>101</v>
      </c>
      <c r="N1317" s="908">
        <v>0</v>
      </c>
      <c r="O1317" s="1260">
        <v>5</v>
      </c>
      <c r="P1317" s="1260">
        <v>5</v>
      </c>
      <c r="Q1317" s="1261">
        <v>186.33068367983822</v>
      </c>
    </row>
    <row r="1318" spans="1:17" ht="12.75" x14ac:dyDescent="0.2">
      <c r="A1318" s="876" t="s">
        <v>878</v>
      </c>
      <c r="B1318" s="906">
        <v>242.03953600091609</v>
      </c>
      <c r="C1318" s="906">
        <v>365.19071628831756</v>
      </c>
      <c r="D1318" s="906">
        <v>365.19071628831756</v>
      </c>
      <c r="E1318" s="906">
        <v>265.50713035317261</v>
      </c>
      <c r="F1318" s="907">
        <v>0</v>
      </c>
      <c r="G1318" s="908">
        <v>0</v>
      </c>
      <c r="H1318" s="908">
        <v>3211</v>
      </c>
      <c r="I1318" s="908">
        <v>3845</v>
      </c>
      <c r="J1318" s="908">
        <v>65</v>
      </c>
      <c r="K1318" s="908">
        <v>4</v>
      </c>
      <c r="L1318" s="908">
        <v>4</v>
      </c>
      <c r="M1318" s="908">
        <v>0</v>
      </c>
      <c r="N1318" s="908">
        <v>0</v>
      </c>
      <c r="O1318" s="1260">
        <v>5</v>
      </c>
      <c r="P1318" s="1260">
        <v>5</v>
      </c>
      <c r="Q1318" s="1261">
        <v>339.23770009237126</v>
      </c>
    </row>
    <row r="1319" spans="1:17" ht="12.75" x14ac:dyDescent="0.2">
      <c r="A1319" s="876" t="s">
        <v>877</v>
      </c>
      <c r="B1319" s="906" t="s">
        <v>608</v>
      </c>
      <c r="C1319" s="906">
        <v>440.37906876954696</v>
      </c>
      <c r="D1319" s="906">
        <v>440.37906876954696</v>
      </c>
      <c r="E1319" s="906">
        <v>822.47115781711886</v>
      </c>
      <c r="F1319" s="907">
        <v>0</v>
      </c>
      <c r="G1319" s="908">
        <v>0</v>
      </c>
      <c r="H1319" s="908" t="s">
        <v>608</v>
      </c>
      <c r="I1319" s="908">
        <v>378</v>
      </c>
      <c r="J1319" s="908">
        <v>26</v>
      </c>
      <c r="K1319" s="908">
        <v>29</v>
      </c>
      <c r="L1319" s="908">
        <v>29</v>
      </c>
      <c r="M1319" s="908">
        <v>0</v>
      </c>
      <c r="N1319" s="908">
        <v>0</v>
      </c>
      <c r="O1319" s="1260">
        <v>5</v>
      </c>
      <c r="P1319" s="1260">
        <v>5</v>
      </c>
      <c r="Q1319" s="1261">
        <v>339.23770009237126</v>
      </c>
    </row>
    <row r="1320" spans="1:17" ht="12.75" x14ac:dyDescent="0.2">
      <c r="A1320" s="876" t="s">
        <v>876</v>
      </c>
      <c r="B1320" s="906">
        <v>148.61880844206283</v>
      </c>
      <c r="C1320" s="906">
        <v>343.22421838729724</v>
      </c>
      <c r="D1320" s="906">
        <v>343.22421838729724</v>
      </c>
      <c r="E1320" s="906">
        <v>363.57175113352804</v>
      </c>
      <c r="F1320" s="907">
        <v>0</v>
      </c>
      <c r="G1320" s="908">
        <v>0</v>
      </c>
      <c r="H1320" s="908">
        <v>1897</v>
      </c>
      <c r="I1320" s="908">
        <v>190</v>
      </c>
      <c r="J1320" s="908">
        <v>137</v>
      </c>
      <c r="K1320" s="908">
        <v>27</v>
      </c>
      <c r="L1320" s="908">
        <v>27</v>
      </c>
      <c r="M1320" s="908">
        <v>24</v>
      </c>
      <c r="N1320" s="908">
        <v>0</v>
      </c>
      <c r="O1320" s="1260">
        <v>5</v>
      </c>
      <c r="P1320" s="1260">
        <v>5</v>
      </c>
      <c r="Q1320" s="1261">
        <v>186.33068367983822</v>
      </c>
    </row>
    <row r="1321" spans="1:17" ht="12.75" x14ac:dyDescent="0.2">
      <c r="A1321" s="876" t="s">
        <v>875</v>
      </c>
      <c r="B1321" s="906" t="s">
        <v>608</v>
      </c>
      <c r="C1321" s="906">
        <v>3257.6737546905797</v>
      </c>
      <c r="D1321" s="906">
        <v>3257.6737546905797</v>
      </c>
      <c r="E1321" s="906">
        <v>3257.6737546905797</v>
      </c>
      <c r="F1321" s="907">
        <v>0</v>
      </c>
      <c r="G1321" s="908">
        <v>0</v>
      </c>
      <c r="H1321" s="908" t="s">
        <v>608</v>
      </c>
      <c r="I1321" s="908">
        <v>61</v>
      </c>
      <c r="J1321" s="908">
        <v>495</v>
      </c>
      <c r="K1321" s="908">
        <v>192</v>
      </c>
      <c r="L1321" s="908">
        <v>192</v>
      </c>
      <c r="M1321" s="908">
        <v>71</v>
      </c>
      <c r="N1321" s="908">
        <v>0</v>
      </c>
      <c r="O1321" s="1260">
        <v>11</v>
      </c>
      <c r="P1321" s="1260">
        <v>11</v>
      </c>
      <c r="Q1321" s="1261">
        <v>186.33068367983822</v>
      </c>
    </row>
    <row r="1322" spans="1:17" ht="12.75" x14ac:dyDescent="0.2">
      <c r="A1322" s="876" t="s">
        <v>874</v>
      </c>
      <c r="B1322" s="906" t="s">
        <v>608</v>
      </c>
      <c r="C1322" s="906">
        <v>1757.98184866837</v>
      </c>
      <c r="D1322" s="906">
        <v>1757.98184866837</v>
      </c>
      <c r="E1322" s="906">
        <v>2182.7662309526431</v>
      </c>
      <c r="F1322" s="907">
        <v>0</v>
      </c>
      <c r="G1322" s="908">
        <v>0</v>
      </c>
      <c r="H1322" s="908" t="s">
        <v>608</v>
      </c>
      <c r="I1322" s="908">
        <v>545</v>
      </c>
      <c r="J1322" s="908">
        <v>873</v>
      </c>
      <c r="K1322" s="908">
        <v>59</v>
      </c>
      <c r="L1322" s="908">
        <v>59</v>
      </c>
      <c r="M1322" s="908">
        <v>13</v>
      </c>
      <c r="N1322" s="908">
        <v>0</v>
      </c>
      <c r="O1322" s="1260">
        <v>5</v>
      </c>
      <c r="P1322" s="1260">
        <v>15</v>
      </c>
      <c r="Q1322" s="1261">
        <v>186.33068367983822</v>
      </c>
    </row>
    <row r="1323" spans="1:17" ht="12.75" x14ac:dyDescent="0.2">
      <c r="A1323" s="876" t="s">
        <v>873</v>
      </c>
      <c r="B1323" s="906">
        <v>223.96037027051497</v>
      </c>
      <c r="C1323" s="906">
        <v>2027.0508985319291</v>
      </c>
      <c r="D1323" s="906">
        <v>2027.0508985319291</v>
      </c>
      <c r="E1323" s="906">
        <v>1411.2127621158365</v>
      </c>
      <c r="F1323" s="907">
        <v>0</v>
      </c>
      <c r="G1323" s="908">
        <v>0</v>
      </c>
      <c r="H1323" s="908">
        <v>1330</v>
      </c>
      <c r="I1323" s="908">
        <v>28</v>
      </c>
      <c r="J1323" s="908">
        <v>50</v>
      </c>
      <c r="K1323" s="908">
        <v>5</v>
      </c>
      <c r="L1323" s="908">
        <v>5</v>
      </c>
      <c r="M1323" s="908">
        <v>3</v>
      </c>
      <c r="N1323" s="908">
        <v>0</v>
      </c>
      <c r="O1323" s="1260">
        <v>5</v>
      </c>
      <c r="P1323" s="1260">
        <v>48</v>
      </c>
      <c r="Q1323" s="1261">
        <v>186.33068367983822</v>
      </c>
    </row>
    <row r="1324" spans="1:17" ht="12.75" x14ac:dyDescent="0.2">
      <c r="A1324" s="876" t="s">
        <v>872</v>
      </c>
      <c r="B1324" s="906" t="s">
        <v>608</v>
      </c>
      <c r="C1324" s="906">
        <v>4810.1118878857596</v>
      </c>
      <c r="D1324" s="906">
        <v>4810.1118878857596</v>
      </c>
      <c r="E1324" s="906">
        <v>4786.3401671667798</v>
      </c>
      <c r="F1324" s="907">
        <v>0</v>
      </c>
      <c r="G1324" s="908">
        <v>0</v>
      </c>
      <c r="H1324" s="908" t="s">
        <v>608</v>
      </c>
      <c r="I1324" s="908">
        <v>25</v>
      </c>
      <c r="J1324" s="908">
        <v>362</v>
      </c>
      <c r="K1324" s="908">
        <v>4</v>
      </c>
      <c r="L1324" s="908">
        <v>4</v>
      </c>
      <c r="M1324" s="908">
        <v>3</v>
      </c>
      <c r="N1324" s="908">
        <v>0</v>
      </c>
      <c r="O1324" s="1260">
        <v>5</v>
      </c>
      <c r="P1324" s="1260">
        <v>5</v>
      </c>
      <c r="Q1324" s="1261">
        <v>186.33068367983822</v>
      </c>
    </row>
    <row r="1325" spans="1:17" ht="12.75" x14ac:dyDescent="0.2">
      <c r="A1325" s="876" t="s">
        <v>2250</v>
      </c>
      <c r="B1325" s="906" t="s">
        <v>608</v>
      </c>
      <c r="C1325" s="906">
        <v>1351.2238558543431</v>
      </c>
      <c r="D1325" s="906">
        <v>1351.2238558543431</v>
      </c>
      <c r="E1325" s="906">
        <v>1351.2238558543431</v>
      </c>
      <c r="F1325" s="907">
        <v>0</v>
      </c>
      <c r="G1325" s="908">
        <v>0</v>
      </c>
      <c r="H1325" s="908" t="s">
        <v>608</v>
      </c>
      <c r="I1325" s="908">
        <v>289</v>
      </c>
      <c r="J1325" s="908">
        <v>634</v>
      </c>
      <c r="K1325" s="908">
        <v>2</v>
      </c>
      <c r="L1325" s="908">
        <v>2</v>
      </c>
      <c r="M1325" s="908">
        <v>0</v>
      </c>
      <c r="N1325" s="908">
        <v>0</v>
      </c>
      <c r="O1325" s="1260">
        <v>5</v>
      </c>
      <c r="P1325" s="1260">
        <v>5</v>
      </c>
      <c r="Q1325" s="1261">
        <v>186.33068367983822</v>
      </c>
    </row>
    <row r="1326" spans="1:17" ht="12.75" x14ac:dyDescent="0.2">
      <c r="A1326" s="876" t="s">
        <v>2252</v>
      </c>
      <c r="B1326" s="906" t="s">
        <v>608</v>
      </c>
      <c r="C1326" s="906">
        <v>1157.360299766864</v>
      </c>
      <c r="D1326" s="906">
        <v>1157.360299766864</v>
      </c>
      <c r="E1326" s="906">
        <v>1157.360299766864</v>
      </c>
      <c r="F1326" s="907">
        <v>0</v>
      </c>
      <c r="G1326" s="908">
        <v>0</v>
      </c>
      <c r="H1326" s="908" t="s">
        <v>608</v>
      </c>
      <c r="I1326" s="908">
        <v>3953</v>
      </c>
      <c r="J1326" s="908">
        <v>3699</v>
      </c>
      <c r="K1326" s="908">
        <v>11</v>
      </c>
      <c r="L1326" s="908">
        <v>11</v>
      </c>
      <c r="M1326" s="908">
        <v>6</v>
      </c>
      <c r="N1326" s="908">
        <v>0</v>
      </c>
      <c r="O1326" s="1260">
        <v>5</v>
      </c>
      <c r="P1326" s="1260">
        <v>5</v>
      </c>
      <c r="Q1326" s="1261">
        <v>186.33068367983822</v>
      </c>
    </row>
    <row r="1327" spans="1:17" ht="12.75" x14ac:dyDescent="0.2">
      <c r="A1327" s="876" t="s">
        <v>2254</v>
      </c>
      <c r="B1327" s="906" t="s">
        <v>608</v>
      </c>
      <c r="C1327" s="906">
        <v>2653.5219115972391</v>
      </c>
      <c r="D1327" s="906">
        <v>2653.5219115972391</v>
      </c>
      <c r="E1327" s="906">
        <v>5893.4886026558943</v>
      </c>
      <c r="F1327" s="907">
        <v>0</v>
      </c>
      <c r="G1327" s="908">
        <v>0</v>
      </c>
      <c r="H1327" s="908" t="s">
        <v>608</v>
      </c>
      <c r="I1327" s="908">
        <v>37</v>
      </c>
      <c r="J1327" s="908">
        <v>92</v>
      </c>
      <c r="K1327" s="908">
        <v>261</v>
      </c>
      <c r="L1327" s="908">
        <v>261</v>
      </c>
      <c r="M1327" s="908">
        <v>22</v>
      </c>
      <c r="N1327" s="908">
        <v>0</v>
      </c>
      <c r="O1327" s="1260">
        <v>8</v>
      </c>
      <c r="P1327" s="1260">
        <v>51</v>
      </c>
      <c r="Q1327" s="1261">
        <v>186.33068367983822</v>
      </c>
    </row>
    <row r="1328" spans="1:17" ht="12.75" x14ac:dyDescent="0.2">
      <c r="A1328" s="876" t="s">
        <v>2255</v>
      </c>
      <c r="B1328" s="906" t="s">
        <v>608</v>
      </c>
      <c r="C1328" s="906">
        <v>1402.020742997885</v>
      </c>
      <c r="D1328" s="906">
        <v>1402.020742997885</v>
      </c>
      <c r="E1328" s="906">
        <v>1734.3328500261216</v>
      </c>
      <c r="F1328" s="907">
        <v>0</v>
      </c>
      <c r="G1328" s="908">
        <v>0</v>
      </c>
      <c r="H1328" s="908" t="s">
        <v>608</v>
      </c>
      <c r="I1328" s="908">
        <v>667</v>
      </c>
      <c r="J1328" s="908">
        <v>421</v>
      </c>
      <c r="K1328" s="908">
        <v>318</v>
      </c>
      <c r="L1328" s="908">
        <v>318</v>
      </c>
      <c r="M1328" s="908">
        <v>147</v>
      </c>
      <c r="N1328" s="908">
        <v>0</v>
      </c>
      <c r="O1328" s="1260">
        <v>5</v>
      </c>
      <c r="P1328" s="1260">
        <v>6</v>
      </c>
      <c r="Q1328" s="1261">
        <v>186.33068367983822</v>
      </c>
    </row>
    <row r="1329" spans="1:17" ht="12.75" x14ac:dyDescent="0.2">
      <c r="A1329" s="876" t="s">
        <v>871</v>
      </c>
      <c r="B1329" s="906" t="s">
        <v>608</v>
      </c>
      <c r="C1329" s="906">
        <v>1331.0343590641414</v>
      </c>
      <c r="D1329" s="906">
        <v>1331.0343590641414</v>
      </c>
      <c r="E1329" s="906">
        <v>1474.2240580347177</v>
      </c>
      <c r="F1329" s="907">
        <v>0</v>
      </c>
      <c r="G1329" s="908">
        <v>0</v>
      </c>
      <c r="H1329" s="908" t="s">
        <v>608</v>
      </c>
      <c r="I1329" s="908">
        <v>462</v>
      </c>
      <c r="J1329" s="908">
        <v>105</v>
      </c>
      <c r="K1329" s="908">
        <v>521</v>
      </c>
      <c r="L1329" s="908">
        <v>521</v>
      </c>
      <c r="M1329" s="908">
        <v>0</v>
      </c>
      <c r="N1329" s="908">
        <v>0</v>
      </c>
      <c r="O1329" s="1260">
        <v>5</v>
      </c>
      <c r="P1329" s="1260">
        <v>5</v>
      </c>
      <c r="Q1329" s="1261">
        <v>339.23770009237126</v>
      </c>
    </row>
    <row r="1330" spans="1:17" ht="12.75" x14ac:dyDescent="0.2">
      <c r="A1330" s="876" t="s">
        <v>2256</v>
      </c>
      <c r="B1330" s="906" t="s">
        <v>608</v>
      </c>
      <c r="C1330" s="906">
        <v>1747.2209262879546</v>
      </c>
      <c r="D1330" s="906">
        <v>1747.2209262879546</v>
      </c>
      <c r="E1330" s="906">
        <v>3026.1642739411991</v>
      </c>
      <c r="F1330" s="907">
        <v>0</v>
      </c>
      <c r="G1330" s="908">
        <v>0</v>
      </c>
      <c r="H1330" s="908" t="s">
        <v>608</v>
      </c>
      <c r="I1330" s="908">
        <v>238</v>
      </c>
      <c r="J1330" s="908">
        <v>490</v>
      </c>
      <c r="K1330" s="908">
        <v>263</v>
      </c>
      <c r="L1330" s="908">
        <v>263</v>
      </c>
      <c r="M1330" s="908">
        <v>38</v>
      </c>
      <c r="N1330" s="908">
        <v>0</v>
      </c>
      <c r="O1330" s="1260">
        <v>5</v>
      </c>
      <c r="P1330" s="1260">
        <v>17</v>
      </c>
      <c r="Q1330" s="1261">
        <v>186.33068367983822</v>
      </c>
    </row>
    <row r="1331" spans="1:17" ht="12.75" x14ac:dyDescent="0.2">
      <c r="A1331" s="876" t="s">
        <v>2257</v>
      </c>
      <c r="B1331" s="906" t="s">
        <v>608</v>
      </c>
      <c r="C1331" s="906">
        <v>1300.468815148037</v>
      </c>
      <c r="D1331" s="906">
        <v>1300.468815148037</v>
      </c>
      <c r="E1331" s="906">
        <v>1731.6524728005697</v>
      </c>
      <c r="F1331" s="907">
        <v>0</v>
      </c>
      <c r="G1331" s="908">
        <v>0</v>
      </c>
      <c r="H1331" s="908" t="s">
        <v>608</v>
      </c>
      <c r="I1331" s="908">
        <v>1168</v>
      </c>
      <c r="J1331" s="908">
        <v>774</v>
      </c>
      <c r="K1331" s="908">
        <v>279</v>
      </c>
      <c r="L1331" s="908">
        <v>279</v>
      </c>
      <c r="M1331" s="908">
        <v>143</v>
      </c>
      <c r="N1331" s="908">
        <v>0</v>
      </c>
      <c r="O1331" s="1260">
        <v>5</v>
      </c>
      <c r="P1331" s="1260">
        <v>5</v>
      </c>
      <c r="Q1331" s="1261">
        <v>186.33068367983822</v>
      </c>
    </row>
    <row r="1332" spans="1:17" ht="12.75" x14ac:dyDescent="0.2">
      <c r="A1332" s="876" t="s">
        <v>870</v>
      </c>
      <c r="B1332" s="906">
        <v>185.58002048160407</v>
      </c>
      <c r="C1332" s="906">
        <v>1015.2368129500796</v>
      </c>
      <c r="D1332" s="906">
        <v>1015.2368129500796</v>
      </c>
      <c r="E1332" s="906">
        <v>1111.1027514750233</v>
      </c>
      <c r="F1332" s="907">
        <v>0</v>
      </c>
      <c r="G1332" s="908">
        <v>0</v>
      </c>
      <c r="H1332" s="908">
        <v>1093</v>
      </c>
      <c r="I1332" s="908">
        <v>9443</v>
      </c>
      <c r="J1332" s="908">
        <v>1753</v>
      </c>
      <c r="K1332" s="908">
        <v>1885</v>
      </c>
      <c r="L1332" s="908">
        <v>1885</v>
      </c>
      <c r="M1332" s="908">
        <v>1865</v>
      </c>
      <c r="N1332" s="908">
        <v>0</v>
      </c>
      <c r="O1332" s="1260">
        <v>5</v>
      </c>
      <c r="P1332" s="1260">
        <v>5</v>
      </c>
      <c r="Q1332" s="1261">
        <v>186.33068367983822</v>
      </c>
    </row>
    <row r="1333" spans="1:17" ht="12.75" x14ac:dyDescent="0.2">
      <c r="A1333" s="876" t="s">
        <v>869</v>
      </c>
      <c r="B1333" s="906" t="s">
        <v>608</v>
      </c>
      <c r="C1333" s="906">
        <v>1263.0538205401156</v>
      </c>
      <c r="D1333" s="906">
        <v>1263.0538205401156</v>
      </c>
      <c r="E1333" s="906">
        <v>1187.6116358676809</v>
      </c>
      <c r="F1333" s="907">
        <v>0</v>
      </c>
      <c r="G1333" s="908">
        <v>0</v>
      </c>
      <c r="H1333" s="908" t="s">
        <v>608</v>
      </c>
      <c r="I1333" s="908">
        <v>4594</v>
      </c>
      <c r="J1333" s="908">
        <v>571</v>
      </c>
      <c r="K1333" s="908">
        <v>3878</v>
      </c>
      <c r="L1333" s="908">
        <v>3878</v>
      </c>
      <c r="M1333" s="908">
        <v>0</v>
      </c>
      <c r="N1333" s="908">
        <v>0</v>
      </c>
      <c r="O1333" s="1260">
        <v>5</v>
      </c>
      <c r="P1333" s="1260">
        <v>5</v>
      </c>
      <c r="Q1333" s="1261">
        <v>339.23770009237126</v>
      </c>
    </row>
    <row r="1334" spans="1:17" ht="12.75" x14ac:dyDescent="0.2">
      <c r="A1334" s="876" t="s">
        <v>868</v>
      </c>
      <c r="B1334" s="906" t="s">
        <v>608</v>
      </c>
      <c r="C1334" s="906">
        <v>1336.3284105676087</v>
      </c>
      <c r="D1334" s="906">
        <v>1336.3284105676087</v>
      </c>
      <c r="E1334" s="906">
        <v>1242.7495363039948</v>
      </c>
      <c r="F1334" s="907">
        <v>0</v>
      </c>
      <c r="G1334" s="908">
        <v>0</v>
      </c>
      <c r="H1334" s="908" t="s">
        <v>608</v>
      </c>
      <c r="I1334" s="908">
        <v>1711</v>
      </c>
      <c r="J1334" s="908">
        <v>177</v>
      </c>
      <c r="K1334" s="908">
        <v>122</v>
      </c>
      <c r="L1334" s="908">
        <v>122</v>
      </c>
      <c r="M1334" s="908">
        <v>0</v>
      </c>
      <c r="N1334" s="908">
        <v>0</v>
      </c>
      <c r="O1334" s="1260">
        <v>5</v>
      </c>
      <c r="P1334" s="1260">
        <v>5</v>
      </c>
      <c r="Q1334" s="1261">
        <v>339.23770009237126</v>
      </c>
    </row>
    <row r="1335" spans="1:17" ht="12.75" x14ac:dyDescent="0.2">
      <c r="A1335" s="876" t="s">
        <v>867</v>
      </c>
      <c r="B1335" s="906">
        <v>113.55982249012709</v>
      </c>
      <c r="C1335" s="906">
        <v>727.42117064765205</v>
      </c>
      <c r="D1335" s="906">
        <v>727.42117064765205</v>
      </c>
      <c r="E1335" s="906">
        <v>737.70982528005152</v>
      </c>
      <c r="F1335" s="907">
        <v>0</v>
      </c>
      <c r="G1335" s="908">
        <v>0</v>
      </c>
      <c r="H1335" s="908">
        <v>2493</v>
      </c>
      <c r="I1335" s="908">
        <v>12299</v>
      </c>
      <c r="J1335" s="908">
        <v>4550</v>
      </c>
      <c r="K1335" s="908">
        <v>275</v>
      </c>
      <c r="L1335" s="908">
        <v>275</v>
      </c>
      <c r="M1335" s="908">
        <v>265</v>
      </c>
      <c r="N1335" s="908">
        <v>0</v>
      </c>
      <c r="O1335" s="1260">
        <v>5</v>
      </c>
      <c r="P1335" s="1260">
        <v>5</v>
      </c>
      <c r="Q1335" s="1261">
        <v>186.33068367983822</v>
      </c>
    </row>
    <row r="1336" spans="1:17" ht="12.75" x14ac:dyDescent="0.2">
      <c r="A1336" s="876" t="s">
        <v>866</v>
      </c>
      <c r="B1336" s="906" t="s">
        <v>608</v>
      </c>
      <c r="C1336" s="906">
        <v>845.7673137813515</v>
      </c>
      <c r="D1336" s="906">
        <v>845.7673137813515</v>
      </c>
      <c r="E1336" s="906">
        <v>1177.5443740453181</v>
      </c>
      <c r="F1336" s="907">
        <v>0</v>
      </c>
      <c r="G1336" s="908">
        <v>0</v>
      </c>
      <c r="H1336" s="908" t="s">
        <v>608</v>
      </c>
      <c r="I1336" s="908">
        <v>1385</v>
      </c>
      <c r="J1336" s="908">
        <v>210</v>
      </c>
      <c r="K1336" s="908">
        <v>57</v>
      </c>
      <c r="L1336" s="908">
        <v>57</v>
      </c>
      <c r="M1336" s="908">
        <v>0</v>
      </c>
      <c r="N1336" s="908">
        <v>0</v>
      </c>
      <c r="O1336" s="1260">
        <v>5</v>
      </c>
      <c r="P1336" s="1260">
        <v>5</v>
      </c>
      <c r="Q1336" s="1261">
        <v>339.23770009237126</v>
      </c>
    </row>
    <row r="1337" spans="1:17" ht="12.75" x14ac:dyDescent="0.2">
      <c r="A1337" s="876" t="s">
        <v>865</v>
      </c>
      <c r="B1337" s="906">
        <v>230.28903565717826</v>
      </c>
      <c r="C1337" s="906">
        <v>882.29778525778443</v>
      </c>
      <c r="D1337" s="906">
        <v>882.29778525778443</v>
      </c>
      <c r="E1337" s="906">
        <v>882.29778525778443</v>
      </c>
      <c r="F1337" s="907">
        <v>0</v>
      </c>
      <c r="G1337" s="908">
        <v>0</v>
      </c>
      <c r="H1337" s="908">
        <v>550</v>
      </c>
      <c r="I1337" s="908">
        <v>17072</v>
      </c>
      <c r="J1337" s="908">
        <v>1887</v>
      </c>
      <c r="K1337" s="908">
        <v>706</v>
      </c>
      <c r="L1337" s="908">
        <v>706</v>
      </c>
      <c r="M1337" s="908">
        <v>696</v>
      </c>
      <c r="N1337" s="908">
        <v>0</v>
      </c>
      <c r="O1337" s="1260">
        <v>5</v>
      </c>
      <c r="P1337" s="1260">
        <v>5</v>
      </c>
      <c r="Q1337" s="1261">
        <v>186.33068367983822</v>
      </c>
    </row>
    <row r="1338" spans="1:17" ht="12.75" x14ac:dyDescent="0.2">
      <c r="A1338" s="876" t="s">
        <v>864</v>
      </c>
      <c r="B1338" s="906" t="s">
        <v>608</v>
      </c>
      <c r="C1338" s="906">
        <v>906.05738155561016</v>
      </c>
      <c r="D1338" s="906">
        <v>906.05738155561016</v>
      </c>
      <c r="E1338" s="906">
        <v>906.05738155561016</v>
      </c>
      <c r="F1338" s="907">
        <v>0</v>
      </c>
      <c r="G1338" s="908">
        <v>0</v>
      </c>
      <c r="H1338" s="908" t="s">
        <v>608</v>
      </c>
      <c r="I1338" s="908">
        <v>10335</v>
      </c>
      <c r="J1338" s="908">
        <v>525</v>
      </c>
      <c r="K1338" s="908">
        <v>497</v>
      </c>
      <c r="L1338" s="908">
        <v>497</v>
      </c>
      <c r="M1338" s="908">
        <v>0</v>
      </c>
      <c r="N1338" s="908">
        <v>0</v>
      </c>
      <c r="O1338" s="1260">
        <v>5</v>
      </c>
      <c r="P1338" s="1260">
        <v>5</v>
      </c>
      <c r="Q1338" s="1261">
        <v>339.23770009237126</v>
      </c>
    </row>
    <row r="1339" spans="1:17" ht="12.75" x14ac:dyDescent="0.2">
      <c r="A1339" s="876" t="s">
        <v>863</v>
      </c>
      <c r="B1339" s="906" t="s">
        <v>608</v>
      </c>
      <c r="C1339" s="906">
        <v>700.55405237559148</v>
      </c>
      <c r="D1339" s="906">
        <v>700.55405237559148</v>
      </c>
      <c r="E1339" s="906">
        <v>1036.2189848862654</v>
      </c>
      <c r="F1339" s="907">
        <v>0</v>
      </c>
      <c r="G1339" s="908">
        <v>0</v>
      </c>
      <c r="H1339" s="908" t="s">
        <v>608</v>
      </c>
      <c r="I1339" s="908">
        <v>966</v>
      </c>
      <c r="J1339" s="908">
        <v>73</v>
      </c>
      <c r="K1339" s="908">
        <v>73</v>
      </c>
      <c r="L1339" s="908">
        <v>73</v>
      </c>
      <c r="M1339" s="908">
        <v>0</v>
      </c>
      <c r="N1339" s="908">
        <v>0</v>
      </c>
      <c r="O1339" s="1260">
        <v>5</v>
      </c>
      <c r="P1339" s="1260">
        <v>5</v>
      </c>
      <c r="Q1339" s="1261">
        <v>339.23770009237126</v>
      </c>
    </row>
    <row r="1340" spans="1:17" ht="12.75" x14ac:dyDescent="0.2">
      <c r="A1340" s="876" t="s">
        <v>2258</v>
      </c>
      <c r="B1340" s="906" t="s">
        <v>608</v>
      </c>
      <c r="C1340" s="906">
        <v>1740.5903754292901</v>
      </c>
      <c r="D1340" s="906">
        <v>1740.5903754292901</v>
      </c>
      <c r="E1340" s="906">
        <v>2350.7487522655415</v>
      </c>
      <c r="F1340" s="907">
        <v>0.30000000000000004</v>
      </c>
      <c r="G1340" s="908">
        <v>705.22462567966261</v>
      </c>
      <c r="H1340" s="908" t="s">
        <v>608</v>
      </c>
      <c r="I1340" s="908">
        <v>0</v>
      </c>
      <c r="J1340" s="908">
        <v>969</v>
      </c>
      <c r="K1340" s="908">
        <v>437</v>
      </c>
      <c r="L1340" s="908">
        <v>436</v>
      </c>
      <c r="M1340" s="908">
        <v>1</v>
      </c>
      <c r="N1340" s="908">
        <v>1</v>
      </c>
      <c r="O1340" s="1260">
        <v>5</v>
      </c>
      <c r="P1340" s="1260">
        <v>16</v>
      </c>
      <c r="Q1340" s="1261">
        <v>186.33068367983822</v>
      </c>
    </row>
    <row r="1341" spans="1:17" ht="12.75" x14ac:dyDescent="0.2">
      <c r="A1341" s="876" t="s">
        <v>2259</v>
      </c>
      <c r="B1341" s="906" t="s">
        <v>608</v>
      </c>
      <c r="C1341" s="906">
        <v>297.74226900904517</v>
      </c>
      <c r="D1341" s="906">
        <v>297.74226900904517</v>
      </c>
      <c r="E1341" s="906">
        <v>875.46715080601189</v>
      </c>
      <c r="F1341" s="907">
        <v>0.65</v>
      </c>
      <c r="G1341" s="908">
        <v>569.05364802390773</v>
      </c>
      <c r="H1341" s="908" t="s">
        <v>608</v>
      </c>
      <c r="I1341" s="908">
        <v>293</v>
      </c>
      <c r="J1341" s="908">
        <v>49</v>
      </c>
      <c r="K1341" s="908">
        <v>416</v>
      </c>
      <c r="L1341" s="908">
        <v>125</v>
      </c>
      <c r="M1341" s="908">
        <v>291</v>
      </c>
      <c r="N1341" s="908">
        <v>1</v>
      </c>
      <c r="O1341" s="1260">
        <v>5</v>
      </c>
      <c r="P1341" s="1260">
        <v>5</v>
      </c>
      <c r="Q1341" s="1261">
        <v>186.33068367983822</v>
      </c>
    </row>
    <row r="1342" spans="1:17" ht="12.75" x14ac:dyDescent="0.2">
      <c r="A1342" s="876" t="s">
        <v>2260</v>
      </c>
      <c r="B1342" s="906" t="s">
        <v>608</v>
      </c>
      <c r="C1342" s="906">
        <v>1947.2789086452237</v>
      </c>
      <c r="D1342" s="906">
        <v>1947.2789086452237</v>
      </c>
      <c r="E1342" s="906">
        <v>2641.7655187814021</v>
      </c>
      <c r="F1342" s="907">
        <v>0.30000000000000004</v>
      </c>
      <c r="G1342" s="908">
        <v>792.52965563442069</v>
      </c>
      <c r="H1342" s="908" t="s">
        <v>608</v>
      </c>
      <c r="I1342" s="908">
        <v>0</v>
      </c>
      <c r="J1342" s="908">
        <v>290</v>
      </c>
      <c r="K1342" s="908">
        <v>399</v>
      </c>
      <c r="L1342" s="908">
        <v>395</v>
      </c>
      <c r="M1342" s="908">
        <v>4</v>
      </c>
      <c r="N1342" s="908">
        <v>1</v>
      </c>
      <c r="O1342" s="1260">
        <v>5</v>
      </c>
      <c r="P1342" s="1260">
        <v>17</v>
      </c>
      <c r="Q1342" s="1261">
        <v>186.33068367983822</v>
      </c>
    </row>
    <row r="1343" spans="1:17" ht="12.75" x14ac:dyDescent="0.2">
      <c r="A1343" s="876" t="s">
        <v>2261</v>
      </c>
      <c r="B1343" s="906" t="s">
        <v>608</v>
      </c>
      <c r="C1343" s="906">
        <v>447.63954827189008</v>
      </c>
      <c r="D1343" s="906">
        <v>447.63954827189008</v>
      </c>
      <c r="E1343" s="906">
        <v>684.99204854600657</v>
      </c>
      <c r="F1343" s="907">
        <v>0.65</v>
      </c>
      <c r="G1343" s="908">
        <v>445.24483155490429</v>
      </c>
      <c r="H1343" s="908" t="s">
        <v>608</v>
      </c>
      <c r="I1343" s="908">
        <v>186</v>
      </c>
      <c r="J1343" s="908">
        <v>87</v>
      </c>
      <c r="K1343" s="908">
        <v>1478</v>
      </c>
      <c r="L1343" s="908">
        <v>329</v>
      </c>
      <c r="M1343" s="908">
        <v>1149</v>
      </c>
      <c r="N1343" s="908">
        <v>1</v>
      </c>
      <c r="O1343" s="1260">
        <v>5</v>
      </c>
      <c r="P1343" s="1260">
        <v>5</v>
      </c>
      <c r="Q1343" s="1261">
        <v>186.33068367983822</v>
      </c>
    </row>
    <row r="1344" spans="1:17" ht="12.75" x14ac:dyDescent="0.2">
      <c r="A1344" s="876" t="s">
        <v>862</v>
      </c>
      <c r="B1344" s="906" t="s">
        <v>608</v>
      </c>
      <c r="C1344" s="906">
        <v>2633.2064852459775</v>
      </c>
      <c r="D1344" s="906">
        <v>2633.2064852459775</v>
      </c>
      <c r="E1344" s="906">
        <v>3706.593980626435</v>
      </c>
      <c r="F1344" s="907">
        <v>0</v>
      </c>
      <c r="G1344" s="908">
        <v>0</v>
      </c>
      <c r="H1344" s="908" t="s">
        <v>608</v>
      </c>
      <c r="I1344" s="908">
        <v>63</v>
      </c>
      <c r="J1344" s="908">
        <v>359</v>
      </c>
      <c r="K1344" s="908">
        <v>4</v>
      </c>
      <c r="L1344" s="908">
        <v>4</v>
      </c>
      <c r="M1344" s="908">
        <v>0</v>
      </c>
      <c r="N1344" s="908">
        <v>0</v>
      </c>
      <c r="O1344" s="1260">
        <v>9</v>
      </c>
      <c r="P1344" s="1260">
        <v>42</v>
      </c>
      <c r="Q1344" s="1261">
        <v>186.33068367983822</v>
      </c>
    </row>
    <row r="1345" spans="1:17" ht="12.75" x14ac:dyDescent="0.2">
      <c r="A1345" s="876" t="s">
        <v>2262</v>
      </c>
      <c r="B1345" s="906" t="s">
        <v>608</v>
      </c>
      <c r="C1345" s="906">
        <v>10615.223698339927</v>
      </c>
      <c r="D1345" s="906">
        <v>10615.223698339927</v>
      </c>
      <c r="E1345" s="906">
        <v>10769.085147914981</v>
      </c>
      <c r="F1345" s="907">
        <v>0</v>
      </c>
      <c r="G1345" s="908">
        <v>0</v>
      </c>
      <c r="H1345" s="908" t="s">
        <v>608</v>
      </c>
      <c r="I1345" s="908">
        <v>1</v>
      </c>
      <c r="J1345" s="908">
        <v>254</v>
      </c>
      <c r="K1345" s="908">
        <v>1433</v>
      </c>
      <c r="L1345" s="908">
        <v>1433</v>
      </c>
      <c r="M1345" s="908">
        <v>5</v>
      </c>
      <c r="N1345" s="908">
        <v>0</v>
      </c>
      <c r="O1345" s="1260">
        <v>52</v>
      </c>
      <c r="P1345" s="1260">
        <v>75</v>
      </c>
      <c r="Q1345" s="1261">
        <v>186.33068367983822</v>
      </c>
    </row>
    <row r="1346" spans="1:17" ht="12.75" x14ac:dyDescent="0.2">
      <c r="A1346" s="876" t="s">
        <v>2263</v>
      </c>
      <c r="B1346" s="906" t="s">
        <v>608</v>
      </c>
      <c r="C1346" s="906">
        <v>6370.2901963221047</v>
      </c>
      <c r="D1346" s="906">
        <v>6370.2901963221047</v>
      </c>
      <c r="E1346" s="906">
        <v>6533.8960306523095</v>
      </c>
      <c r="F1346" s="907">
        <v>0</v>
      </c>
      <c r="G1346" s="908">
        <v>0</v>
      </c>
      <c r="H1346" s="908" t="s">
        <v>608</v>
      </c>
      <c r="I1346" s="908">
        <v>7</v>
      </c>
      <c r="J1346" s="908">
        <v>427</v>
      </c>
      <c r="K1346" s="908">
        <v>719</v>
      </c>
      <c r="L1346" s="908">
        <v>719</v>
      </c>
      <c r="M1346" s="908">
        <v>4</v>
      </c>
      <c r="N1346" s="908">
        <v>0</v>
      </c>
      <c r="O1346" s="1260">
        <v>25</v>
      </c>
      <c r="P1346" s="1260">
        <v>39</v>
      </c>
      <c r="Q1346" s="1261">
        <v>186.33068367983822</v>
      </c>
    </row>
    <row r="1347" spans="1:17" ht="12.75" x14ac:dyDescent="0.2">
      <c r="A1347" s="876" t="s">
        <v>2264</v>
      </c>
      <c r="B1347" s="906" t="s">
        <v>608</v>
      </c>
      <c r="C1347" s="906">
        <v>5165.1246894300511</v>
      </c>
      <c r="D1347" s="906">
        <v>5165.1246894300511</v>
      </c>
      <c r="E1347" s="906">
        <v>5387.9653536416472</v>
      </c>
      <c r="F1347" s="907">
        <v>0</v>
      </c>
      <c r="G1347" s="908">
        <v>0</v>
      </c>
      <c r="H1347" s="908" t="s">
        <v>608</v>
      </c>
      <c r="I1347" s="908">
        <v>17</v>
      </c>
      <c r="J1347" s="908">
        <v>685</v>
      </c>
      <c r="K1347" s="908">
        <v>459</v>
      </c>
      <c r="L1347" s="908">
        <v>459</v>
      </c>
      <c r="M1347" s="908">
        <v>8</v>
      </c>
      <c r="N1347" s="908">
        <v>0</v>
      </c>
      <c r="O1347" s="1260">
        <v>18</v>
      </c>
      <c r="P1347" s="1260">
        <v>32</v>
      </c>
      <c r="Q1347" s="1261">
        <v>186.33068367983822</v>
      </c>
    </row>
    <row r="1348" spans="1:17" ht="12.75" x14ac:dyDescent="0.2">
      <c r="A1348" s="876" t="s">
        <v>2265</v>
      </c>
      <c r="B1348" s="906" t="s">
        <v>608</v>
      </c>
      <c r="C1348" s="906">
        <v>4211.0851959200609</v>
      </c>
      <c r="D1348" s="906">
        <v>4211.0851959200609</v>
      </c>
      <c r="E1348" s="906">
        <v>4502.0552368937297</v>
      </c>
      <c r="F1348" s="907">
        <v>0</v>
      </c>
      <c r="G1348" s="908">
        <v>0</v>
      </c>
      <c r="H1348" s="908" t="s">
        <v>608</v>
      </c>
      <c r="I1348" s="908">
        <v>70</v>
      </c>
      <c r="J1348" s="908">
        <v>1242</v>
      </c>
      <c r="K1348" s="908">
        <v>361</v>
      </c>
      <c r="L1348" s="908">
        <v>361</v>
      </c>
      <c r="M1348" s="908">
        <v>17</v>
      </c>
      <c r="N1348" s="908">
        <v>0</v>
      </c>
      <c r="O1348" s="1260">
        <v>12</v>
      </c>
      <c r="P1348" s="1260">
        <v>23</v>
      </c>
      <c r="Q1348" s="1261">
        <v>186.33068367983822</v>
      </c>
    </row>
    <row r="1349" spans="1:17" ht="12.75" x14ac:dyDescent="0.2">
      <c r="A1349" s="876" t="s">
        <v>2266</v>
      </c>
      <c r="B1349" s="906" t="s">
        <v>608</v>
      </c>
      <c r="C1349" s="906">
        <v>9017.8158411572495</v>
      </c>
      <c r="D1349" s="906">
        <v>9017.8158411572495</v>
      </c>
      <c r="E1349" s="906">
        <v>9017.8158411572495</v>
      </c>
      <c r="F1349" s="907">
        <v>0</v>
      </c>
      <c r="G1349" s="908">
        <v>0</v>
      </c>
      <c r="H1349" s="908" t="s">
        <v>608</v>
      </c>
      <c r="I1349" s="908">
        <v>0</v>
      </c>
      <c r="J1349" s="908">
        <v>101</v>
      </c>
      <c r="K1349" s="908">
        <v>597</v>
      </c>
      <c r="L1349" s="908">
        <v>597</v>
      </c>
      <c r="M1349" s="908">
        <v>3</v>
      </c>
      <c r="N1349" s="908">
        <v>0</v>
      </c>
      <c r="O1349" s="1260">
        <v>65</v>
      </c>
      <c r="P1349" s="1260">
        <v>65</v>
      </c>
      <c r="Q1349" s="1261">
        <v>186.33068367983822</v>
      </c>
    </row>
    <row r="1350" spans="1:17" ht="12.75" x14ac:dyDescent="0.2">
      <c r="A1350" s="876" t="s">
        <v>2267</v>
      </c>
      <c r="B1350" s="906" t="s">
        <v>608</v>
      </c>
      <c r="C1350" s="906">
        <v>5833.3304936969243</v>
      </c>
      <c r="D1350" s="906">
        <v>5833.3304936969243</v>
      </c>
      <c r="E1350" s="906">
        <v>5833.3304936969243</v>
      </c>
      <c r="F1350" s="907">
        <v>0</v>
      </c>
      <c r="G1350" s="908">
        <v>0</v>
      </c>
      <c r="H1350" s="908" t="s">
        <v>608</v>
      </c>
      <c r="I1350" s="908">
        <v>5</v>
      </c>
      <c r="J1350" s="908">
        <v>165</v>
      </c>
      <c r="K1350" s="908">
        <v>460</v>
      </c>
      <c r="L1350" s="908">
        <v>460</v>
      </c>
      <c r="M1350" s="908">
        <v>7</v>
      </c>
      <c r="N1350" s="908">
        <v>0</v>
      </c>
      <c r="O1350" s="1260">
        <v>38</v>
      </c>
      <c r="P1350" s="1260">
        <v>38</v>
      </c>
      <c r="Q1350" s="1261">
        <v>186.33068367983822</v>
      </c>
    </row>
    <row r="1351" spans="1:17" ht="12.75" x14ac:dyDescent="0.2">
      <c r="A1351" s="876" t="s">
        <v>2268</v>
      </c>
      <c r="B1351" s="906" t="s">
        <v>608</v>
      </c>
      <c r="C1351" s="906">
        <v>4565.6192559375759</v>
      </c>
      <c r="D1351" s="906">
        <v>4565.6192559375759</v>
      </c>
      <c r="E1351" s="906">
        <v>4565.6192559375759</v>
      </c>
      <c r="F1351" s="907">
        <v>0</v>
      </c>
      <c r="G1351" s="908">
        <v>0</v>
      </c>
      <c r="H1351" s="908" t="s">
        <v>608</v>
      </c>
      <c r="I1351" s="908">
        <v>48</v>
      </c>
      <c r="J1351" s="908">
        <v>699</v>
      </c>
      <c r="K1351" s="908">
        <v>705</v>
      </c>
      <c r="L1351" s="908">
        <v>705</v>
      </c>
      <c r="M1351" s="908">
        <v>28</v>
      </c>
      <c r="N1351" s="908">
        <v>0</v>
      </c>
      <c r="O1351" s="1260">
        <v>24</v>
      </c>
      <c r="P1351" s="1260">
        <v>24</v>
      </c>
      <c r="Q1351" s="1261">
        <v>186.33068367983822</v>
      </c>
    </row>
    <row r="1352" spans="1:17" ht="12.75" x14ac:dyDescent="0.2">
      <c r="A1352" s="876" t="s">
        <v>2269</v>
      </c>
      <c r="B1352" s="906" t="s">
        <v>608</v>
      </c>
      <c r="C1352" s="906">
        <v>3645.7343992460901</v>
      </c>
      <c r="D1352" s="906">
        <v>3645.7343992460901</v>
      </c>
      <c r="E1352" s="906">
        <v>3645.7343992460901</v>
      </c>
      <c r="F1352" s="907">
        <v>0</v>
      </c>
      <c r="G1352" s="908">
        <v>0</v>
      </c>
      <c r="H1352" s="908" t="s">
        <v>608</v>
      </c>
      <c r="I1352" s="908">
        <v>163</v>
      </c>
      <c r="J1352" s="908">
        <v>1409</v>
      </c>
      <c r="K1352" s="908">
        <v>659</v>
      </c>
      <c r="L1352" s="908">
        <v>659</v>
      </c>
      <c r="M1352" s="908">
        <v>62</v>
      </c>
      <c r="N1352" s="908">
        <v>0</v>
      </c>
      <c r="O1352" s="1260">
        <v>15</v>
      </c>
      <c r="P1352" s="1260">
        <v>15</v>
      </c>
      <c r="Q1352" s="1261">
        <v>186.33068367983822</v>
      </c>
    </row>
    <row r="1353" spans="1:17" ht="12.75" x14ac:dyDescent="0.2">
      <c r="A1353" s="876" t="s">
        <v>2270</v>
      </c>
      <c r="B1353" s="906" t="s">
        <v>608</v>
      </c>
      <c r="C1353" s="906">
        <v>3567.5279810179595</v>
      </c>
      <c r="D1353" s="906">
        <v>3567.5279810179595</v>
      </c>
      <c r="E1353" s="906">
        <v>2609.2527251462352</v>
      </c>
      <c r="F1353" s="907">
        <v>0</v>
      </c>
      <c r="G1353" s="908">
        <v>0</v>
      </c>
      <c r="H1353" s="908" t="s">
        <v>608</v>
      </c>
      <c r="I1353" s="908">
        <v>347</v>
      </c>
      <c r="J1353" s="908">
        <v>2527</v>
      </c>
      <c r="K1353" s="908">
        <v>588</v>
      </c>
      <c r="L1353" s="908">
        <v>588</v>
      </c>
      <c r="M1353" s="908">
        <v>80</v>
      </c>
      <c r="N1353" s="908">
        <v>0</v>
      </c>
      <c r="O1353" s="1260">
        <v>14</v>
      </c>
      <c r="P1353" s="1260">
        <v>15</v>
      </c>
      <c r="Q1353" s="1261">
        <v>186.33068367983822</v>
      </c>
    </row>
    <row r="1354" spans="1:17" ht="12.75" x14ac:dyDescent="0.2">
      <c r="A1354" s="876" t="s">
        <v>2271</v>
      </c>
      <c r="B1354" s="906" t="s">
        <v>608</v>
      </c>
      <c r="C1354" s="906">
        <v>5467.809481264886</v>
      </c>
      <c r="D1354" s="906">
        <v>5467.809481264886</v>
      </c>
      <c r="E1354" s="906">
        <v>7156.057567130817</v>
      </c>
      <c r="F1354" s="907">
        <v>0</v>
      </c>
      <c r="G1354" s="908">
        <v>0</v>
      </c>
      <c r="H1354" s="908" t="s">
        <v>608</v>
      </c>
      <c r="I1354" s="908">
        <v>1</v>
      </c>
      <c r="J1354" s="908">
        <v>922</v>
      </c>
      <c r="K1354" s="908">
        <v>41</v>
      </c>
      <c r="L1354" s="908">
        <v>41</v>
      </c>
      <c r="M1354" s="908">
        <v>0</v>
      </c>
      <c r="N1354" s="908">
        <v>0</v>
      </c>
      <c r="O1354" s="1260">
        <v>14</v>
      </c>
      <c r="P1354" s="1260">
        <v>46</v>
      </c>
      <c r="Q1354" s="1261">
        <v>186.33068367983822</v>
      </c>
    </row>
    <row r="1355" spans="1:17" ht="12.75" x14ac:dyDescent="0.2">
      <c r="A1355" s="876" t="s">
        <v>2272</v>
      </c>
      <c r="B1355" s="906" t="s">
        <v>608</v>
      </c>
      <c r="C1355" s="906">
        <v>4343.5162195765088</v>
      </c>
      <c r="D1355" s="906">
        <v>4343.5162195765088</v>
      </c>
      <c r="E1355" s="906">
        <v>4861.1190678489302</v>
      </c>
      <c r="F1355" s="907">
        <v>0</v>
      </c>
      <c r="G1355" s="908">
        <v>0</v>
      </c>
      <c r="H1355" s="908" t="s">
        <v>608</v>
      </c>
      <c r="I1355" s="908">
        <v>61</v>
      </c>
      <c r="J1355" s="908">
        <v>3669</v>
      </c>
      <c r="K1355" s="908">
        <v>39</v>
      </c>
      <c r="L1355" s="908">
        <v>39</v>
      </c>
      <c r="M1355" s="908">
        <v>3</v>
      </c>
      <c r="N1355" s="908">
        <v>0</v>
      </c>
      <c r="O1355" s="1260">
        <v>7</v>
      </c>
      <c r="P1355" s="1260">
        <v>17</v>
      </c>
      <c r="Q1355" s="1261">
        <v>186.33068367983822</v>
      </c>
    </row>
    <row r="1356" spans="1:17" ht="12.75" x14ac:dyDescent="0.2">
      <c r="A1356" s="876" t="s">
        <v>2273</v>
      </c>
      <c r="B1356" s="906" t="s">
        <v>608</v>
      </c>
      <c r="C1356" s="906">
        <v>4793.7032752397363</v>
      </c>
      <c r="D1356" s="906">
        <v>4793.7032752397363</v>
      </c>
      <c r="E1356" s="906">
        <v>7916.155277204477</v>
      </c>
      <c r="F1356" s="907">
        <v>0</v>
      </c>
      <c r="G1356" s="908">
        <v>0</v>
      </c>
      <c r="H1356" s="908" t="s">
        <v>608</v>
      </c>
      <c r="I1356" s="908">
        <v>3</v>
      </c>
      <c r="J1356" s="908">
        <v>174</v>
      </c>
      <c r="K1356" s="908">
        <v>53</v>
      </c>
      <c r="L1356" s="908">
        <v>53</v>
      </c>
      <c r="M1356" s="908">
        <v>0</v>
      </c>
      <c r="N1356" s="908">
        <v>0</v>
      </c>
      <c r="O1356" s="1260">
        <v>10</v>
      </c>
      <c r="P1356" s="1260">
        <v>43</v>
      </c>
      <c r="Q1356" s="1261">
        <v>339.23770009237126</v>
      </c>
    </row>
    <row r="1357" spans="1:17" ht="12.75" x14ac:dyDescent="0.2">
      <c r="A1357" s="876" t="s">
        <v>2274</v>
      </c>
      <c r="B1357" s="906" t="s">
        <v>608</v>
      </c>
      <c r="C1357" s="906">
        <v>3717.2503387370266</v>
      </c>
      <c r="D1357" s="906">
        <v>3717.2503387370266</v>
      </c>
      <c r="E1357" s="906">
        <v>4196.0570992709081</v>
      </c>
      <c r="F1357" s="907">
        <v>0</v>
      </c>
      <c r="G1357" s="908">
        <v>0</v>
      </c>
      <c r="H1357" s="908" t="s">
        <v>608</v>
      </c>
      <c r="I1357" s="908">
        <v>23</v>
      </c>
      <c r="J1357" s="908">
        <v>693</v>
      </c>
      <c r="K1357" s="908">
        <v>44</v>
      </c>
      <c r="L1357" s="908">
        <v>44</v>
      </c>
      <c r="M1357" s="908">
        <v>0</v>
      </c>
      <c r="N1357" s="908">
        <v>0</v>
      </c>
      <c r="O1357" s="1260">
        <v>6</v>
      </c>
      <c r="P1357" s="1260">
        <v>12</v>
      </c>
      <c r="Q1357" s="1261">
        <v>339.23770009237126</v>
      </c>
    </row>
    <row r="1358" spans="1:17" ht="12.75" x14ac:dyDescent="0.2">
      <c r="A1358" s="876" t="s">
        <v>2275</v>
      </c>
      <c r="B1358" s="906" t="s">
        <v>608</v>
      </c>
      <c r="C1358" s="906">
        <v>3485.1798542432784</v>
      </c>
      <c r="D1358" s="906">
        <v>3485.1798542432784</v>
      </c>
      <c r="E1358" s="906">
        <v>7164.6994948016782</v>
      </c>
      <c r="F1358" s="907">
        <v>0</v>
      </c>
      <c r="G1358" s="908">
        <v>0</v>
      </c>
      <c r="H1358" s="908" t="s">
        <v>608</v>
      </c>
      <c r="I1358" s="908">
        <v>24</v>
      </c>
      <c r="J1358" s="908">
        <v>246</v>
      </c>
      <c r="K1358" s="908">
        <v>170</v>
      </c>
      <c r="L1358" s="908">
        <v>170</v>
      </c>
      <c r="M1358" s="908">
        <v>0</v>
      </c>
      <c r="N1358" s="908">
        <v>0</v>
      </c>
      <c r="O1358" s="1260">
        <v>17</v>
      </c>
      <c r="P1358" s="1260">
        <v>51</v>
      </c>
      <c r="Q1358" s="1261">
        <v>186.33068367983822</v>
      </c>
    </row>
    <row r="1359" spans="1:17" ht="12.75" x14ac:dyDescent="0.2">
      <c r="A1359" s="876" t="s">
        <v>2276</v>
      </c>
      <c r="B1359" s="906" t="s">
        <v>608</v>
      </c>
      <c r="C1359" s="906">
        <v>2215.8707951391925</v>
      </c>
      <c r="D1359" s="906">
        <v>2215.8707951391925</v>
      </c>
      <c r="E1359" s="906">
        <v>3435.9498345952475</v>
      </c>
      <c r="F1359" s="907">
        <v>0</v>
      </c>
      <c r="G1359" s="908">
        <v>0</v>
      </c>
      <c r="H1359" s="908" t="s">
        <v>608</v>
      </c>
      <c r="I1359" s="908">
        <v>241</v>
      </c>
      <c r="J1359" s="908">
        <v>1279</v>
      </c>
      <c r="K1359" s="908">
        <v>236</v>
      </c>
      <c r="L1359" s="908">
        <v>236</v>
      </c>
      <c r="M1359" s="908">
        <v>13</v>
      </c>
      <c r="N1359" s="908">
        <v>0</v>
      </c>
      <c r="O1359" s="1260">
        <v>5</v>
      </c>
      <c r="P1359" s="1260">
        <v>16</v>
      </c>
      <c r="Q1359" s="1261">
        <v>186.33068367983822</v>
      </c>
    </row>
    <row r="1360" spans="1:17" ht="12.75" x14ac:dyDescent="0.2">
      <c r="A1360" s="876" t="s">
        <v>2277</v>
      </c>
      <c r="B1360" s="906" t="s">
        <v>608</v>
      </c>
      <c r="C1360" s="906">
        <v>1881.554070617892</v>
      </c>
      <c r="D1360" s="906">
        <v>1881.554070617892</v>
      </c>
      <c r="E1360" s="906">
        <v>2312.0429142156236</v>
      </c>
      <c r="F1360" s="907">
        <v>0</v>
      </c>
      <c r="G1360" s="908">
        <v>0</v>
      </c>
      <c r="H1360" s="908" t="s">
        <v>608</v>
      </c>
      <c r="I1360" s="908">
        <v>1326</v>
      </c>
      <c r="J1360" s="908">
        <v>3834</v>
      </c>
      <c r="K1360" s="908">
        <v>572</v>
      </c>
      <c r="L1360" s="908">
        <v>572</v>
      </c>
      <c r="M1360" s="908">
        <v>86</v>
      </c>
      <c r="N1360" s="908">
        <v>0</v>
      </c>
      <c r="O1360" s="1260">
        <v>5</v>
      </c>
      <c r="P1360" s="1260">
        <v>7</v>
      </c>
      <c r="Q1360" s="1261">
        <v>186.33068367983822</v>
      </c>
    </row>
    <row r="1361" spans="1:17" ht="12.75" x14ac:dyDescent="0.2">
      <c r="A1361" s="876" t="s">
        <v>2278</v>
      </c>
      <c r="B1361" s="906" t="s">
        <v>608</v>
      </c>
      <c r="C1361" s="906">
        <v>2424.694044029894</v>
      </c>
      <c r="D1361" s="906">
        <v>2424.694044029894</v>
      </c>
      <c r="E1361" s="906">
        <v>5619.8259985501581</v>
      </c>
      <c r="F1361" s="907">
        <v>0</v>
      </c>
      <c r="G1361" s="908">
        <v>0</v>
      </c>
      <c r="H1361" s="908" t="s">
        <v>608</v>
      </c>
      <c r="I1361" s="908">
        <v>46</v>
      </c>
      <c r="J1361" s="908">
        <v>349</v>
      </c>
      <c r="K1361" s="908">
        <v>357</v>
      </c>
      <c r="L1361" s="908">
        <v>357</v>
      </c>
      <c r="M1361" s="908">
        <v>8</v>
      </c>
      <c r="N1361" s="908">
        <v>0</v>
      </c>
      <c r="O1361" s="1260">
        <v>11</v>
      </c>
      <c r="P1361" s="1260">
        <v>46</v>
      </c>
      <c r="Q1361" s="1261">
        <v>186.33068367983822</v>
      </c>
    </row>
    <row r="1362" spans="1:17" ht="12.75" x14ac:dyDescent="0.2">
      <c r="A1362" s="876" t="s">
        <v>2279</v>
      </c>
      <c r="B1362" s="906" t="s">
        <v>608</v>
      </c>
      <c r="C1362" s="906">
        <v>1906.9662852674285</v>
      </c>
      <c r="D1362" s="906">
        <v>1906.9662852674285</v>
      </c>
      <c r="E1362" s="906">
        <v>2683.9278120308863</v>
      </c>
      <c r="F1362" s="907">
        <v>0</v>
      </c>
      <c r="G1362" s="908">
        <v>0</v>
      </c>
      <c r="H1362" s="908" t="s">
        <v>608</v>
      </c>
      <c r="I1362" s="908">
        <v>217</v>
      </c>
      <c r="J1362" s="908">
        <v>959</v>
      </c>
      <c r="K1362" s="908">
        <v>298</v>
      </c>
      <c r="L1362" s="908">
        <v>298</v>
      </c>
      <c r="M1362" s="908">
        <v>12</v>
      </c>
      <c r="N1362" s="908">
        <v>0</v>
      </c>
      <c r="O1362" s="1260">
        <v>5</v>
      </c>
      <c r="P1362" s="1260">
        <v>13</v>
      </c>
      <c r="Q1362" s="1261">
        <v>186.33068367983822</v>
      </c>
    </row>
    <row r="1363" spans="1:17" ht="12.75" x14ac:dyDescent="0.2">
      <c r="A1363" s="876" t="s">
        <v>2280</v>
      </c>
      <c r="B1363" s="906" t="s">
        <v>608</v>
      </c>
      <c r="C1363" s="906">
        <v>1602.20805004262</v>
      </c>
      <c r="D1363" s="906">
        <v>1602.20805004262</v>
      </c>
      <c r="E1363" s="906">
        <v>1996.6669997548756</v>
      </c>
      <c r="F1363" s="907">
        <v>0</v>
      </c>
      <c r="G1363" s="908">
        <v>0</v>
      </c>
      <c r="H1363" s="908" t="s">
        <v>608</v>
      </c>
      <c r="I1363" s="908">
        <v>3714</v>
      </c>
      <c r="J1363" s="908">
        <v>8750</v>
      </c>
      <c r="K1363" s="908">
        <v>2410</v>
      </c>
      <c r="L1363" s="908">
        <v>2410</v>
      </c>
      <c r="M1363" s="908">
        <v>409</v>
      </c>
      <c r="N1363" s="908">
        <v>0</v>
      </c>
      <c r="O1363" s="1260">
        <v>5</v>
      </c>
      <c r="P1363" s="1260">
        <v>7</v>
      </c>
      <c r="Q1363" s="1261">
        <v>186.33068367983822</v>
      </c>
    </row>
    <row r="1364" spans="1:17" ht="12.75" x14ac:dyDescent="0.2">
      <c r="A1364" s="876" t="s">
        <v>861</v>
      </c>
      <c r="B1364" s="906" t="s">
        <v>608</v>
      </c>
      <c r="C1364" s="906">
        <v>2772.320230420989</v>
      </c>
      <c r="D1364" s="906">
        <v>2772.320230420989</v>
      </c>
      <c r="E1364" s="906">
        <v>2946.3810740262361</v>
      </c>
      <c r="F1364" s="907">
        <v>0</v>
      </c>
      <c r="G1364" s="908">
        <v>0</v>
      </c>
      <c r="H1364" s="908" t="s">
        <v>608</v>
      </c>
      <c r="I1364" s="908">
        <v>85</v>
      </c>
      <c r="J1364" s="908">
        <v>245</v>
      </c>
      <c r="K1364" s="908">
        <v>65</v>
      </c>
      <c r="L1364" s="908">
        <v>65</v>
      </c>
      <c r="M1364" s="908">
        <v>0</v>
      </c>
      <c r="N1364" s="908">
        <v>0</v>
      </c>
      <c r="O1364" s="1260">
        <v>5</v>
      </c>
      <c r="P1364" s="1260">
        <v>15</v>
      </c>
      <c r="Q1364" s="1261">
        <v>339.23770009237126</v>
      </c>
    </row>
    <row r="1365" spans="1:17" ht="12.75" x14ac:dyDescent="0.2">
      <c r="A1365" s="876" t="s">
        <v>2281</v>
      </c>
      <c r="B1365" s="906" t="s">
        <v>608</v>
      </c>
      <c r="C1365" s="906">
        <v>10959.805944558389</v>
      </c>
      <c r="D1365" s="906">
        <v>10959.805944558389</v>
      </c>
      <c r="E1365" s="906">
        <v>14128.78833140329</v>
      </c>
      <c r="F1365" s="907">
        <v>0</v>
      </c>
      <c r="G1365" s="908">
        <v>0</v>
      </c>
      <c r="H1365" s="908" t="s">
        <v>608</v>
      </c>
      <c r="I1365" s="908">
        <v>0</v>
      </c>
      <c r="J1365" s="908">
        <v>529</v>
      </c>
      <c r="K1365" s="908">
        <v>78</v>
      </c>
      <c r="L1365" s="908">
        <v>78</v>
      </c>
      <c r="M1365" s="908">
        <v>0</v>
      </c>
      <c r="N1365" s="908">
        <v>0</v>
      </c>
      <c r="O1365" s="1260">
        <v>40</v>
      </c>
      <c r="P1365" s="1260">
        <v>77</v>
      </c>
      <c r="Q1365" s="1261">
        <v>186.33068367983822</v>
      </c>
    </row>
    <row r="1366" spans="1:17" ht="12.75" x14ac:dyDescent="0.2">
      <c r="A1366" s="876" t="s">
        <v>2282</v>
      </c>
      <c r="B1366" s="906" t="s">
        <v>608</v>
      </c>
      <c r="C1366" s="906">
        <v>8158.6580305963571</v>
      </c>
      <c r="D1366" s="906">
        <v>8158.6580305963571</v>
      </c>
      <c r="E1366" s="906">
        <v>9304.0884362411289</v>
      </c>
      <c r="F1366" s="907">
        <v>0</v>
      </c>
      <c r="G1366" s="908">
        <v>0</v>
      </c>
      <c r="H1366" s="908" t="s">
        <v>608</v>
      </c>
      <c r="I1366" s="908">
        <v>2</v>
      </c>
      <c r="J1366" s="908">
        <v>661</v>
      </c>
      <c r="K1366" s="908">
        <v>29</v>
      </c>
      <c r="L1366" s="908">
        <v>29</v>
      </c>
      <c r="M1366" s="908">
        <v>1</v>
      </c>
      <c r="N1366" s="908">
        <v>0</v>
      </c>
      <c r="O1366" s="1260">
        <v>21</v>
      </c>
      <c r="P1366" s="1260">
        <v>30</v>
      </c>
      <c r="Q1366" s="1261">
        <v>186.33068367983822</v>
      </c>
    </row>
    <row r="1367" spans="1:17" ht="12.75" x14ac:dyDescent="0.2">
      <c r="A1367" s="876" t="s">
        <v>2283</v>
      </c>
      <c r="B1367" s="906" t="s">
        <v>608</v>
      </c>
      <c r="C1367" s="906">
        <v>2929.7881441036134</v>
      </c>
      <c r="D1367" s="906">
        <v>2929.7881441036134</v>
      </c>
      <c r="E1367" s="906">
        <v>6269.5557690413079</v>
      </c>
      <c r="F1367" s="907">
        <v>0</v>
      </c>
      <c r="G1367" s="908">
        <v>0</v>
      </c>
      <c r="H1367" s="908" t="s">
        <v>608</v>
      </c>
      <c r="I1367" s="908">
        <v>7</v>
      </c>
      <c r="J1367" s="908">
        <v>246</v>
      </c>
      <c r="K1367" s="908">
        <v>254</v>
      </c>
      <c r="L1367" s="908">
        <v>254</v>
      </c>
      <c r="M1367" s="908">
        <v>1</v>
      </c>
      <c r="N1367" s="908">
        <v>0</v>
      </c>
      <c r="O1367" s="1260">
        <v>11</v>
      </c>
      <c r="P1367" s="1260">
        <v>38</v>
      </c>
      <c r="Q1367" s="1261">
        <v>186.33068367983822</v>
      </c>
    </row>
    <row r="1368" spans="1:17" ht="12.75" x14ac:dyDescent="0.2">
      <c r="A1368" s="876" t="s">
        <v>2284</v>
      </c>
      <c r="B1368" s="906" t="s">
        <v>608</v>
      </c>
      <c r="C1368" s="906">
        <v>1869.2782912219373</v>
      </c>
      <c r="D1368" s="906">
        <v>1869.2782912219373</v>
      </c>
      <c r="E1368" s="906">
        <v>3051.8131586878585</v>
      </c>
      <c r="F1368" s="907">
        <v>0</v>
      </c>
      <c r="G1368" s="908">
        <v>0</v>
      </c>
      <c r="H1368" s="908" t="s">
        <v>608</v>
      </c>
      <c r="I1368" s="908">
        <v>85</v>
      </c>
      <c r="J1368" s="908">
        <v>710</v>
      </c>
      <c r="K1368" s="908">
        <v>119</v>
      </c>
      <c r="L1368" s="908">
        <v>119</v>
      </c>
      <c r="M1368" s="908">
        <v>10</v>
      </c>
      <c r="N1368" s="908">
        <v>0</v>
      </c>
      <c r="O1368" s="1260">
        <v>5</v>
      </c>
      <c r="P1368" s="1260">
        <v>18</v>
      </c>
      <c r="Q1368" s="1261">
        <v>186.33068367983822</v>
      </c>
    </row>
    <row r="1369" spans="1:17" ht="12.75" x14ac:dyDescent="0.2">
      <c r="A1369" s="876" t="s">
        <v>860</v>
      </c>
      <c r="B1369" s="906" t="s">
        <v>608</v>
      </c>
      <c r="C1369" s="906">
        <v>4226.2240598511416</v>
      </c>
      <c r="D1369" s="906">
        <v>4226.2240598511416</v>
      </c>
      <c r="E1369" s="906">
        <v>4226.2240598511416</v>
      </c>
      <c r="F1369" s="907">
        <v>0</v>
      </c>
      <c r="G1369" s="908">
        <v>0</v>
      </c>
      <c r="H1369" s="908" t="s">
        <v>608</v>
      </c>
      <c r="I1369" s="908">
        <v>3</v>
      </c>
      <c r="J1369" s="908">
        <v>2589</v>
      </c>
      <c r="K1369" s="908">
        <v>15</v>
      </c>
      <c r="L1369" s="908">
        <v>15</v>
      </c>
      <c r="M1369" s="908">
        <v>3</v>
      </c>
      <c r="N1369" s="908">
        <v>0</v>
      </c>
      <c r="O1369" s="1260">
        <v>6</v>
      </c>
      <c r="P1369" s="1260">
        <v>6</v>
      </c>
      <c r="Q1369" s="1261">
        <v>186.33068367983822</v>
      </c>
    </row>
    <row r="1370" spans="1:17" ht="12.75" x14ac:dyDescent="0.2">
      <c r="A1370" s="876" t="s">
        <v>2285</v>
      </c>
      <c r="B1370" s="906" t="s">
        <v>608</v>
      </c>
      <c r="C1370" s="906">
        <v>2491.5370391170809</v>
      </c>
      <c r="D1370" s="906">
        <v>2491.5370391170809</v>
      </c>
      <c r="E1370" s="906">
        <v>6986.7997247918929</v>
      </c>
      <c r="F1370" s="907">
        <v>0</v>
      </c>
      <c r="G1370" s="908">
        <v>0</v>
      </c>
      <c r="H1370" s="908" t="s">
        <v>608</v>
      </c>
      <c r="I1370" s="908">
        <v>16</v>
      </c>
      <c r="J1370" s="908">
        <v>715</v>
      </c>
      <c r="K1370" s="908">
        <v>76</v>
      </c>
      <c r="L1370" s="908">
        <v>76</v>
      </c>
      <c r="M1370" s="908">
        <v>0</v>
      </c>
      <c r="N1370" s="908">
        <v>0</v>
      </c>
      <c r="O1370" s="1260">
        <v>7</v>
      </c>
      <c r="P1370" s="1260">
        <v>52</v>
      </c>
      <c r="Q1370" s="1261">
        <v>186.33068367983822</v>
      </c>
    </row>
    <row r="1371" spans="1:17" ht="12.75" x14ac:dyDescent="0.2">
      <c r="A1371" s="876" t="s">
        <v>2286</v>
      </c>
      <c r="B1371" s="906" t="s">
        <v>608</v>
      </c>
      <c r="C1371" s="906">
        <v>2140.1803227998139</v>
      </c>
      <c r="D1371" s="906">
        <v>2140.1803227998139</v>
      </c>
      <c r="E1371" s="906">
        <v>2865.4369076322887</v>
      </c>
      <c r="F1371" s="907">
        <v>0</v>
      </c>
      <c r="G1371" s="908">
        <v>0</v>
      </c>
      <c r="H1371" s="908" t="s">
        <v>608</v>
      </c>
      <c r="I1371" s="908">
        <v>64</v>
      </c>
      <c r="J1371" s="908">
        <v>946</v>
      </c>
      <c r="K1371" s="908">
        <v>15</v>
      </c>
      <c r="L1371" s="908">
        <v>15</v>
      </c>
      <c r="M1371" s="908">
        <v>0</v>
      </c>
      <c r="N1371" s="908">
        <v>0</v>
      </c>
      <c r="O1371" s="1260">
        <v>6</v>
      </c>
      <c r="P1371" s="1260">
        <v>16</v>
      </c>
      <c r="Q1371" s="1261">
        <v>186.33068367983822</v>
      </c>
    </row>
    <row r="1372" spans="1:17" ht="12.75" x14ac:dyDescent="0.2">
      <c r="A1372" s="876" t="s">
        <v>859</v>
      </c>
      <c r="B1372" s="906" t="s">
        <v>608</v>
      </c>
      <c r="C1372" s="906">
        <v>13472.96865603769</v>
      </c>
      <c r="D1372" s="906">
        <v>13472.96865603769</v>
      </c>
      <c r="E1372" s="906">
        <v>14075.45698309525</v>
      </c>
      <c r="F1372" s="907">
        <v>0</v>
      </c>
      <c r="G1372" s="908">
        <v>0</v>
      </c>
      <c r="H1372" s="908" t="s">
        <v>608</v>
      </c>
      <c r="I1372" s="908">
        <v>0</v>
      </c>
      <c r="J1372" s="908">
        <v>219</v>
      </c>
      <c r="K1372" s="908">
        <v>26</v>
      </c>
      <c r="L1372" s="908">
        <v>26</v>
      </c>
      <c r="M1372" s="908">
        <v>0</v>
      </c>
      <c r="N1372" s="908">
        <v>0</v>
      </c>
      <c r="O1372" s="1260">
        <v>60</v>
      </c>
      <c r="P1372" s="1260">
        <v>119</v>
      </c>
      <c r="Q1372" s="1261">
        <v>186.33068367983822</v>
      </c>
    </row>
    <row r="1373" spans="1:17" ht="12.75" x14ac:dyDescent="0.2">
      <c r="A1373" s="876" t="s">
        <v>193</v>
      </c>
      <c r="B1373" s="906">
        <v>142.27471434055417</v>
      </c>
      <c r="C1373" s="906">
        <v>364.35775853811458</v>
      </c>
      <c r="D1373" s="906">
        <v>364.35775853811458</v>
      </c>
      <c r="E1373" s="906">
        <v>686.0142530462881</v>
      </c>
      <c r="F1373" s="907">
        <v>0</v>
      </c>
      <c r="G1373" s="908">
        <v>0</v>
      </c>
      <c r="H1373" s="908">
        <v>182289</v>
      </c>
      <c r="I1373" s="908">
        <v>149663</v>
      </c>
      <c r="J1373" s="908">
        <v>8567</v>
      </c>
      <c r="K1373" s="908">
        <v>617</v>
      </c>
      <c r="L1373" s="908">
        <v>617</v>
      </c>
      <c r="M1373" s="908">
        <v>574</v>
      </c>
      <c r="N1373" s="908">
        <v>0</v>
      </c>
      <c r="O1373" s="1260">
        <v>5</v>
      </c>
      <c r="P1373" s="1260">
        <v>5</v>
      </c>
      <c r="Q1373" s="1261">
        <v>186.33068367983822</v>
      </c>
    </row>
    <row r="1374" spans="1:17" ht="12.75" x14ac:dyDescent="0.2">
      <c r="A1374" s="876" t="s">
        <v>858</v>
      </c>
      <c r="B1374" s="906" t="s">
        <v>608</v>
      </c>
      <c r="C1374" s="906">
        <v>737.94520960736418</v>
      </c>
      <c r="D1374" s="906">
        <v>737.94520960736418</v>
      </c>
      <c r="E1374" s="906">
        <v>950.13906255109714</v>
      </c>
      <c r="F1374" s="907">
        <v>0</v>
      </c>
      <c r="G1374" s="908">
        <v>0</v>
      </c>
      <c r="H1374" s="908" t="s">
        <v>608</v>
      </c>
      <c r="I1374" s="908">
        <v>1106</v>
      </c>
      <c r="J1374" s="908">
        <v>129</v>
      </c>
      <c r="K1374" s="908">
        <v>21</v>
      </c>
      <c r="L1374" s="908">
        <v>21</v>
      </c>
      <c r="M1374" s="908">
        <v>0</v>
      </c>
      <c r="N1374" s="908">
        <v>0</v>
      </c>
      <c r="O1374" s="1260">
        <v>5</v>
      </c>
      <c r="P1374" s="1260">
        <v>5</v>
      </c>
      <c r="Q1374" s="1261">
        <v>339.23770009237126</v>
      </c>
    </row>
    <row r="1375" spans="1:17" ht="12.75" x14ac:dyDescent="0.2">
      <c r="A1375" s="876" t="s">
        <v>857</v>
      </c>
      <c r="B1375" s="906" t="s">
        <v>608</v>
      </c>
      <c r="C1375" s="906">
        <v>1266.4969891953904</v>
      </c>
      <c r="D1375" s="906">
        <v>1266.4969891953904</v>
      </c>
      <c r="E1375" s="906">
        <v>1266.4969891953904</v>
      </c>
      <c r="F1375" s="907">
        <v>0</v>
      </c>
      <c r="G1375" s="908">
        <v>0</v>
      </c>
      <c r="H1375" s="908" t="s">
        <v>608</v>
      </c>
      <c r="I1375" s="908">
        <v>83</v>
      </c>
      <c r="J1375" s="908">
        <v>116</v>
      </c>
      <c r="K1375" s="908">
        <v>0</v>
      </c>
      <c r="L1375" s="908">
        <v>0</v>
      </c>
      <c r="M1375" s="908">
        <v>0</v>
      </c>
      <c r="N1375" s="908">
        <v>0</v>
      </c>
      <c r="O1375" s="1260">
        <v>5</v>
      </c>
      <c r="P1375" s="1260">
        <v>5</v>
      </c>
      <c r="Q1375" s="1261">
        <v>186.33068367983822</v>
      </c>
    </row>
    <row r="1376" spans="1:17" ht="12.75" x14ac:dyDescent="0.2">
      <c r="A1376" s="876" t="s">
        <v>856</v>
      </c>
      <c r="B1376" s="906" t="s">
        <v>608</v>
      </c>
      <c r="C1376" s="906">
        <v>8478.8811056182858</v>
      </c>
      <c r="D1376" s="906">
        <v>8478.8811056182858</v>
      </c>
      <c r="E1376" s="906">
        <v>8504.3795995670971</v>
      </c>
      <c r="F1376" s="907">
        <v>0</v>
      </c>
      <c r="G1376" s="908">
        <v>0</v>
      </c>
      <c r="H1376" s="908" t="s">
        <v>608</v>
      </c>
      <c r="I1376" s="908">
        <v>19</v>
      </c>
      <c r="J1376" s="908">
        <v>291</v>
      </c>
      <c r="K1376" s="908">
        <v>10</v>
      </c>
      <c r="L1376" s="908">
        <v>10</v>
      </c>
      <c r="M1376" s="908">
        <v>1</v>
      </c>
      <c r="N1376" s="908">
        <v>0</v>
      </c>
      <c r="O1376" s="1260">
        <v>5</v>
      </c>
      <c r="P1376" s="1260">
        <v>16</v>
      </c>
      <c r="Q1376" s="1261">
        <v>186.33068367983822</v>
      </c>
    </row>
    <row r="1377" spans="1:17" ht="12.75" x14ac:dyDescent="0.2">
      <c r="A1377" s="876" t="s">
        <v>855</v>
      </c>
      <c r="B1377" s="906" t="s">
        <v>608</v>
      </c>
      <c r="C1377" s="906">
        <v>4151.3719672547568</v>
      </c>
      <c r="D1377" s="906">
        <v>4151.3719672547568</v>
      </c>
      <c r="E1377" s="906">
        <v>6747.8072616295613</v>
      </c>
      <c r="F1377" s="907">
        <v>0</v>
      </c>
      <c r="G1377" s="908">
        <v>0</v>
      </c>
      <c r="H1377" s="908" t="s">
        <v>608</v>
      </c>
      <c r="I1377" s="908">
        <v>14</v>
      </c>
      <c r="J1377" s="908">
        <v>283</v>
      </c>
      <c r="K1377" s="908">
        <v>6</v>
      </c>
      <c r="L1377" s="908">
        <v>6</v>
      </c>
      <c r="M1377" s="908">
        <v>0</v>
      </c>
      <c r="N1377" s="908">
        <v>0</v>
      </c>
      <c r="O1377" s="1260">
        <v>12</v>
      </c>
      <c r="P1377" s="1260">
        <v>31</v>
      </c>
      <c r="Q1377" s="1261">
        <v>253.16077132643741</v>
      </c>
    </row>
    <row r="1378" spans="1:17" ht="12.75" x14ac:dyDescent="0.2">
      <c r="A1378" s="876" t="s">
        <v>2287</v>
      </c>
      <c r="B1378" s="906" t="s">
        <v>608</v>
      </c>
      <c r="C1378" s="906">
        <v>4767.7774403369567</v>
      </c>
      <c r="D1378" s="906">
        <v>4767.7774403369567</v>
      </c>
      <c r="E1378" s="906">
        <v>7800.4787109481649</v>
      </c>
      <c r="F1378" s="907">
        <v>0</v>
      </c>
      <c r="G1378" s="908">
        <v>0</v>
      </c>
      <c r="H1378" s="908" t="s">
        <v>608</v>
      </c>
      <c r="I1378" s="908">
        <v>1</v>
      </c>
      <c r="J1378" s="908">
        <v>526</v>
      </c>
      <c r="K1378" s="908">
        <v>105</v>
      </c>
      <c r="L1378" s="908">
        <v>105</v>
      </c>
      <c r="M1378" s="908">
        <v>1</v>
      </c>
      <c r="N1378" s="908">
        <v>0</v>
      </c>
      <c r="O1378" s="1260">
        <v>16</v>
      </c>
      <c r="P1378" s="1260">
        <v>38</v>
      </c>
      <c r="Q1378" s="1261">
        <v>253.16077132643741</v>
      </c>
    </row>
    <row r="1379" spans="1:17" ht="12.75" x14ac:dyDescent="0.2">
      <c r="A1379" s="876" t="s">
        <v>2288</v>
      </c>
      <c r="B1379" s="906" t="s">
        <v>608</v>
      </c>
      <c r="C1379" s="906">
        <v>3664.8234725430916</v>
      </c>
      <c r="D1379" s="906">
        <v>3664.8234725430916</v>
      </c>
      <c r="E1379" s="906">
        <v>5624.6155918446084</v>
      </c>
      <c r="F1379" s="907">
        <v>0</v>
      </c>
      <c r="G1379" s="908">
        <v>0</v>
      </c>
      <c r="H1379" s="908" t="s">
        <v>608</v>
      </c>
      <c r="I1379" s="908">
        <v>14</v>
      </c>
      <c r="J1379" s="908">
        <v>1491</v>
      </c>
      <c r="K1379" s="908">
        <v>92</v>
      </c>
      <c r="L1379" s="908">
        <v>92</v>
      </c>
      <c r="M1379" s="908">
        <v>1</v>
      </c>
      <c r="N1379" s="908">
        <v>0</v>
      </c>
      <c r="O1379" s="1260">
        <v>10</v>
      </c>
      <c r="P1379" s="1260">
        <v>23</v>
      </c>
      <c r="Q1379" s="1261">
        <v>253.16077132643741</v>
      </c>
    </row>
    <row r="1380" spans="1:17" ht="12.75" x14ac:dyDescent="0.2">
      <c r="A1380" s="876" t="s">
        <v>2289</v>
      </c>
      <c r="B1380" s="906" t="s">
        <v>608</v>
      </c>
      <c r="C1380" s="906">
        <v>3113.215150344603</v>
      </c>
      <c r="D1380" s="906">
        <v>3113.215150344603</v>
      </c>
      <c r="E1380" s="906">
        <v>3886.7532419985937</v>
      </c>
      <c r="F1380" s="907">
        <v>0</v>
      </c>
      <c r="G1380" s="908">
        <v>0</v>
      </c>
      <c r="H1380" s="908" t="s">
        <v>608</v>
      </c>
      <c r="I1380" s="908">
        <v>44</v>
      </c>
      <c r="J1380" s="908">
        <v>4042</v>
      </c>
      <c r="K1380" s="908">
        <v>183</v>
      </c>
      <c r="L1380" s="908">
        <v>183</v>
      </c>
      <c r="M1380" s="908">
        <v>5</v>
      </c>
      <c r="N1380" s="908">
        <v>0</v>
      </c>
      <c r="O1380" s="1260">
        <v>7</v>
      </c>
      <c r="P1380" s="1260">
        <v>14</v>
      </c>
      <c r="Q1380" s="1261">
        <v>253.16077132643741</v>
      </c>
    </row>
    <row r="1381" spans="1:17" ht="12.75" x14ac:dyDescent="0.2">
      <c r="A1381" s="876" t="s">
        <v>2290</v>
      </c>
      <c r="B1381" s="906" t="s">
        <v>608</v>
      </c>
      <c r="C1381" s="906">
        <v>2491.0434504435375</v>
      </c>
      <c r="D1381" s="906">
        <v>2491.0434504435375</v>
      </c>
      <c r="E1381" s="906">
        <v>3468.6309211776288</v>
      </c>
      <c r="F1381" s="907">
        <v>0</v>
      </c>
      <c r="G1381" s="908">
        <v>0</v>
      </c>
      <c r="H1381" s="908" t="s">
        <v>608</v>
      </c>
      <c r="I1381" s="908">
        <v>7</v>
      </c>
      <c r="J1381" s="908">
        <v>899</v>
      </c>
      <c r="K1381" s="908">
        <v>12</v>
      </c>
      <c r="L1381" s="908">
        <v>12</v>
      </c>
      <c r="M1381" s="908">
        <v>1</v>
      </c>
      <c r="N1381" s="908">
        <v>0</v>
      </c>
      <c r="O1381" s="1260">
        <v>7</v>
      </c>
      <c r="P1381" s="1260">
        <v>49</v>
      </c>
      <c r="Q1381" s="1261">
        <v>253.16077132643741</v>
      </c>
    </row>
    <row r="1382" spans="1:17" ht="12.75" x14ac:dyDescent="0.2">
      <c r="A1382" s="876" t="s">
        <v>2291</v>
      </c>
      <c r="B1382" s="906" t="s">
        <v>608</v>
      </c>
      <c r="C1382" s="906">
        <v>2040.2317813316643</v>
      </c>
      <c r="D1382" s="906">
        <v>2040.2317813316643</v>
      </c>
      <c r="E1382" s="906">
        <v>2040.2317813316643</v>
      </c>
      <c r="F1382" s="907">
        <v>0</v>
      </c>
      <c r="G1382" s="908">
        <v>0</v>
      </c>
      <c r="H1382" s="908" t="s">
        <v>608</v>
      </c>
      <c r="I1382" s="908">
        <v>232</v>
      </c>
      <c r="J1382" s="908">
        <v>6425</v>
      </c>
      <c r="K1382" s="908">
        <v>53</v>
      </c>
      <c r="L1382" s="908">
        <v>53</v>
      </c>
      <c r="M1382" s="908">
        <v>17</v>
      </c>
      <c r="N1382" s="908">
        <v>0</v>
      </c>
      <c r="O1382" s="1260">
        <v>5</v>
      </c>
      <c r="P1382" s="1260">
        <v>5</v>
      </c>
      <c r="Q1382" s="1261">
        <v>253.16077132643741</v>
      </c>
    </row>
    <row r="1383" spans="1:17" ht="12.75" x14ac:dyDescent="0.2">
      <c r="A1383" s="876" t="s">
        <v>2292</v>
      </c>
      <c r="B1383" s="906" t="s">
        <v>608</v>
      </c>
      <c r="C1383" s="906">
        <v>1936.2191565015848</v>
      </c>
      <c r="D1383" s="906">
        <v>1936.2191565015848</v>
      </c>
      <c r="E1383" s="906">
        <v>3444.1502980576115</v>
      </c>
      <c r="F1383" s="907">
        <v>0</v>
      </c>
      <c r="G1383" s="908">
        <v>0</v>
      </c>
      <c r="H1383" s="908" t="s">
        <v>608</v>
      </c>
      <c r="I1383" s="908">
        <v>40</v>
      </c>
      <c r="J1383" s="908">
        <v>776</v>
      </c>
      <c r="K1383" s="908">
        <v>28</v>
      </c>
      <c r="L1383" s="908">
        <v>28</v>
      </c>
      <c r="M1383" s="908">
        <v>2</v>
      </c>
      <c r="N1383" s="908">
        <v>0</v>
      </c>
      <c r="O1383" s="1260">
        <v>6</v>
      </c>
      <c r="P1383" s="1260">
        <v>22</v>
      </c>
      <c r="Q1383" s="1261">
        <v>253.16077132643741</v>
      </c>
    </row>
    <row r="1384" spans="1:17" ht="12.75" x14ac:dyDescent="0.2">
      <c r="A1384" s="876" t="s">
        <v>2293</v>
      </c>
      <c r="B1384" s="906" t="s">
        <v>608</v>
      </c>
      <c r="C1384" s="906">
        <v>1605.4338091586926</v>
      </c>
      <c r="D1384" s="906">
        <v>1605.4338091586926</v>
      </c>
      <c r="E1384" s="906">
        <v>1605.4338091586926</v>
      </c>
      <c r="F1384" s="907">
        <v>0</v>
      </c>
      <c r="G1384" s="908">
        <v>0</v>
      </c>
      <c r="H1384" s="908" t="s">
        <v>608</v>
      </c>
      <c r="I1384" s="908">
        <v>1263</v>
      </c>
      <c r="J1384" s="908">
        <v>7980</v>
      </c>
      <c r="K1384" s="908">
        <v>335</v>
      </c>
      <c r="L1384" s="908">
        <v>335</v>
      </c>
      <c r="M1384" s="908">
        <v>177</v>
      </c>
      <c r="N1384" s="908">
        <v>0</v>
      </c>
      <c r="O1384" s="1260">
        <v>5</v>
      </c>
      <c r="P1384" s="1260">
        <v>5</v>
      </c>
      <c r="Q1384" s="1261">
        <v>253.16077132643741</v>
      </c>
    </row>
    <row r="1385" spans="1:17" ht="12.75" x14ac:dyDescent="0.2">
      <c r="A1385" s="876" t="s">
        <v>2294</v>
      </c>
      <c r="B1385" s="906" t="s">
        <v>608</v>
      </c>
      <c r="C1385" s="906">
        <v>4265.3895707124675</v>
      </c>
      <c r="D1385" s="906">
        <v>4265.3895707124675</v>
      </c>
      <c r="E1385" s="906">
        <v>7187.310643711312</v>
      </c>
      <c r="F1385" s="907">
        <v>0</v>
      </c>
      <c r="G1385" s="908">
        <v>0</v>
      </c>
      <c r="H1385" s="908" t="s">
        <v>608</v>
      </c>
      <c r="I1385" s="908">
        <v>9</v>
      </c>
      <c r="J1385" s="908">
        <v>615</v>
      </c>
      <c r="K1385" s="908">
        <v>25</v>
      </c>
      <c r="L1385" s="908">
        <v>25</v>
      </c>
      <c r="M1385" s="908">
        <v>0</v>
      </c>
      <c r="N1385" s="908">
        <v>0</v>
      </c>
      <c r="O1385" s="1260">
        <v>12</v>
      </c>
      <c r="P1385" s="1260">
        <v>40</v>
      </c>
      <c r="Q1385" s="1261">
        <v>253.16077132643741</v>
      </c>
    </row>
    <row r="1386" spans="1:17" ht="12.75" x14ac:dyDescent="0.2">
      <c r="A1386" s="876" t="s">
        <v>2295</v>
      </c>
      <c r="B1386" s="906" t="s">
        <v>608</v>
      </c>
      <c r="C1386" s="906">
        <v>3209.6359643725614</v>
      </c>
      <c r="D1386" s="906">
        <v>3209.6359643725614</v>
      </c>
      <c r="E1386" s="906">
        <v>3319.4218727923226</v>
      </c>
      <c r="F1386" s="907">
        <v>0</v>
      </c>
      <c r="G1386" s="908">
        <v>0</v>
      </c>
      <c r="H1386" s="908" t="s">
        <v>608</v>
      </c>
      <c r="I1386" s="908">
        <v>20</v>
      </c>
      <c r="J1386" s="908">
        <v>1242</v>
      </c>
      <c r="K1386" s="908">
        <v>22</v>
      </c>
      <c r="L1386" s="908">
        <v>22</v>
      </c>
      <c r="M1386" s="908">
        <v>2</v>
      </c>
      <c r="N1386" s="908">
        <v>0</v>
      </c>
      <c r="O1386" s="1260">
        <v>7</v>
      </c>
      <c r="P1386" s="1260">
        <v>23</v>
      </c>
      <c r="Q1386" s="1261">
        <v>253.16077132643741</v>
      </c>
    </row>
    <row r="1387" spans="1:17" ht="12.75" x14ac:dyDescent="0.2">
      <c r="A1387" s="876" t="s">
        <v>2296</v>
      </c>
      <c r="B1387" s="906" t="s">
        <v>608</v>
      </c>
      <c r="C1387" s="906">
        <v>2793.9212378555612</v>
      </c>
      <c r="D1387" s="906">
        <v>2793.9212378555612</v>
      </c>
      <c r="E1387" s="906">
        <v>3300.1308782844126</v>
      </c>
      <c r="F1387" s="907">
        <v>0</v>
      </c>
      <c r="G1387" s="908">
        <v>0</v>
      </c>
      <c r="H1387" s="908" t="s">
        <v>608</v>
      </c>
      <c r="I1387" s="908">
        <v>164</v>
      </c>
      <c r="J1387" s="908">
        <v>3108</v>
      </c>
      <c r="K1387" s="908">
        <v>74</v>
      </c>
      <c r="L1387" s="908">
        <v>74</v>
      </c>
      <c r="M1387" s="908">
        <v>4</v>
      </c>
      <c r="N1387" s="908">
        <v>0</v>
      </c>
      <c r="O1387" s="1260">
        <v>6</v>
      </c>
      <c r="P1387" s="1260">
        <v>11</v>
      </c>
      <c r="Q1387" s="1261">
        <v>253.16077132643741</v>
      </c>
    </row>
    <row r="1388" spans="1:17" ht="12.75" x14ac:dyDescent="0.2">
      <c r="A1388" s="876" t="s">
        <v>2297</v>
      </c>
      <c r="B1388" s="906" t="s">
        <v>608</v>
      </c>
      <c r="C1388" s="906">
        <v>4374.9254700241754</v>
      </c>
      <c r="D1388" s="906">
        <v>4374.9254700241754</v>
      </c>
      <c r="E1388" s="906">
        <v>7640.511324748074</v>
      </c>
      <c r="F1388" s="907">
        <v>0</v>
      </c>
      <c r="G1388" s="908">
        <v>0</v>
      </c>
      <c r="H1388" s="908" t="s">
        <v>608</v>
      </c>
      <c r="I1388" s="908">
        <v>3</v>
      </c>
      <c r="J1388" s="908">
        <v>517</v>
      </c>
      <c r="K1388" s="908">
        <v>108</v>
      </c>
      <c r="L1388" s="908">
        <v>108</v>
      </c>
      <c r="M1388" s="908">
        <v>1</v>
      </c>
      <c r="N1388" s="908">
        <v>0</v>
      </c>
      <c r="O1388" s="1260">
        <v>16</v>
      </c>
      <c r="P1388" s="1260">
        <v>45</v>
      </c>
      <c r="Q1388" s="1261">
        <v>253.16077132643741</v>
      </c>
    </row>
    <row r="1389" spans="1:17" ht="12.75" x14ac:dyDescent="0.2">
      <c r="A1389" s="876" t="s">
        <v>2298</v>
      </c>
      <c r="B1389" s="906" t="s">
        <v>608</v>
      </c>
      <c r="C1389" s="906">
        <v>3243.0678313795206</v>
      </c>
      <c r="D1389" s="906">
        <v>3243.0678313795206</v>
      </c>
      <c r="E1389" s="906">
        <v>4842.9433692332386</v>
      </c>
      <c r="F1389" s="907">
        <v>0</v>
      </c>
      <c r="G1389" s="908">
        <v>0</v>
      </c>
      <c r="H1389" s="908" t="s">
        <v>608</v>
      </c>
      <c r="I1389" s="908">
        <v>16</v>
      </c>
      <c r="J1389" s="908">
        <v>1714</v>
      </c>
      <c r="K1389" s="908">
        <v>141</v>
      </c>
      <c r="L1389" s="908">
        <v>141</v>
      </c>
      <c r="M1389" s="908">
        <v>3</v>
      </c>
      <c r="N1389" s="908">
        <v>0</v>
      </c>
      <c r="O1389" s="1260">
        <v>7</v>
      </c>
      <c r="P1389" s="1260">
        <v>22</v>
      </c>
      <c r="Q1389" s="1261">
        <v>253.16077132643741</v>
      </c>
    </row>
    <row r="1390" spans="1:17" ht="12.75" x14ac:dyDescent="0.2">
      <c r="A1390" s="876" t="s">
        <v>2299</v>
      </c>
      <c r="B1390" s="906" t="s">
        <v>608</v>
      </c>
      <c r="C1390" s="906">
        <v>2781.8907320964536</v>
      </c>
      <c r="D1390" s="906">
        <v>2781.8907320964536</v>
      </c>
      <c r="E1390" s="906">
        <v>2843.8685513058431</v>
      </c>
      <c r="F1390" s="907">
        <v>0</v>
      </c>
      <c r="G1390" s="908">
        <v>0</v>
      </c>
      <c r="H1390" s="908" t="s">
        <v>608</v>
      </c>
      <c r="I1390" s="908">
        <v>475</v>
      </c>
      <c r="J1390" s="908">
        <v>23861</v>
      </c>
      <c r="K1390" s="908">
        <v>2696</v>
      </c>
      <c r="L1390" s="908">
        <v>2696</v>
      </c>
      <c r="M1390" s="908">
        <v>668</v>
      </c>
      <c r="N1390" s="908">
        <v>0</v>
      </c>
      <c r="O1390" s="1260">
        <v>5</v>
      </c>
      <c r="P1390" s="1260">
        <v>9</v>
      </c>
      <c r="Q1390" s="1261">
        <v>253.16077132643741</v>
      </c>
    </row>
    <row r="1391" spans="1:17" ht="12.75" x14ac:dyDescent="0.2">
      <c r="A1391" s="876" t="s">
        <v>2300</v>
      </c>
      <c r="B1391" s="906" t="s">
        <v>608</v>
      </c>
      <c r="C1391" s="906">
        <v>2675.8724043911188</v>
      </c>
      <c r="D1391" s="906">
        <v>2675.8724043911188</v>
      </c>
      <c r="E1391" s="906">
        <v>2714.8592219067514</v>
      </c>
      <c r="F1391" s="907">
        <v>0</v>
      </c>
      <c r="G1391" s="908">
        <v>0</v>
      </c>
      <c r="H1391" s="908" t="s">
        <v>608</v>
      </c>
      <c r="I1391" s="908">
        <v>241</v>
      </c>
      <c r="J1391" s="908">
        <v>2042</v>
      </c>
      <c r="K1391" s="908">
        <v>347</v>
      </c>
      <c r="L1391" s="908">
        <v>347</v>
      </c>
      <c r="M1391" s="908">
        <v>100</v>
      </c>
      <c r="N1391" s="908">
        <v>0</v>
      </c>
      <c r="O1391" s="1260">
        <v>5</v>
      </c>
      <c r="P1391" s="1260">
        <v>9</v>
      </c>
      <c r="Q1391" s="1261">
        <v>253.16077132643741</v>
      </c>
    </row>
    <row r="1392" spans="1:17" ht="12.75" x14ac:dyDescent="0.2">
      <c r="A1392" s="876" t="s">
        <v>2301</v>
      </c>
      <c r="B1392" s="906" t="s">
        <v>608</v>
      </c>
      <c r="C1392" s="906">
        <v>2261.6287743898447</v>
      </c>
      <c r="D1392" s="906">
        <v>2261.6287743898447</v>
      </c>
      <c r="E1392" s="906">
        <v>2261.6287743898447</v>
      </c>
      <c r="F1392" s="907">
        <v>0</v>
      </c>
      <c r="G1392" s="908">
        <v>0</v>
      </c>
      <c r="H1392" s="908" t="s">
        <v>608</v>
      </c>
      <c r="I1392" s="908">
        <v>1616</v>
      </c>
      <c r="J1392" s="908">
        <v>9415</v>
      </c>
      <c r="K1392" s="908">
        <v>5264</v>
      </c>
      <c r="L1392" s="908">
        <v>5264</v>
      </c>
      <c r="M1392" s="908">
        <v>2696</v>
      </c>
      <c r="N1392" s="908">
        <v>0</v>
      </c>
      <c r="O1392" s="1260">
        <v>5</v>
      </c>
      <c r="P1392" s="1260">
        <v>5</v>
      </c>
      <c r="Q1392" s="1261">
        <v>253.16077132643741</v>
      </c>
    </row>
    <row r="1393" spans="1:17" ht="12.75" x14ac:dyDescent="0.2">
      <c r="A1393" s="876" t="s">
        <v>854</v>
      </c>
      <c r="B1393" s="906" t="s">
        <v>608</v>
      </c>
      <c r="C1393" s="906">
        <v>1559.5987631771382</v>
      </c>
      <c r="D1393" s="906">
        <v>1559.5987631771382</v>
      </c>
      <c r="E1393" s="906">
        <v>2511.1337827411871</v>
      </c>
      <c r="F1393" s="907">
        <v>0</v>
      </c>
      <c r="G1393" s="908">
        <v>0</v>
      </c>
      <c r="H1393" s="908" t="s">
        <v>608</v>
      </c>
      <c r="I1393" s="908">
        <v>1402</v>
      </c>
      <c r="J1393" s="908">
        <v>1140</v>
      </c>
      <c r="K1393" s="908">
        <v>833</v>
      </c>
      <c r="L1393" s="908">
        <v>833</v>
      </c>
      <c r="M1393" s="908">
        <v>244</v>
      </c>
      <c r="N1393" s="908">
        <v>0</v>
      </c>
      <c r="O1393" s="1260">
        <v>5</v>
      </c>
      <c r="P1393" s="1260">
        <v>6</v>
      </c>
      <c r="Q1393" s="1261">
        <v>253.16077132643741</v>
      </c>
    </row>
    <row r="1394" spans="1:17" ht="12.75" x14ac:dyDescent="0.2">
      <c r="A1394" s="876" t="s">
        <v>201</v>
      </c>
      <c r="B1394" s="906">
        <v>1088.6461499779407</v>
      </c>
      <c r="C1394" s="906">
        <v>1088.6461499779407</v>
      </c>
      <c r="D1394" s="906">
        <v>1088.6461499779407</v>
      </c>
      <c r="E1394" s="906">
        <v>1498.7882326580173</v>
      </c>
      <c r="F1394" s="907">
        <v>0</v>
      </c>
      <c r="G1394" s="908">
        <v>0</v>
      </c>
      <c r="H1394" s="908">
        <v>843</v>
      </c>
      <c r="I1394" s="908">
        <v>13985</v>
      </c>
      <c r="J1394" s="908">
        <v>3572</v>
      </c>
      <c r="K1394" s="908">
        <v>540</v>
      </c>
      <c r="L1394" s="908">
        <v>540</v>
      </c>
      <c r="M1394" s="908">
        <v>458</v>
      </c>
      <c r="N1394" s="908">
        <v>0</v>
      </c>
      <c r="O1394" s="1260">
        <v>5</v>
      </c>
      <c r="P1394" s="1260">
        <v>5</v>
      </c>
      <c r="Q1394" s="1261">
        <v>253.16077132643741</v>
      </c>
    </row>
    <row r="1395" spans="1:17" ht="12.75" x14ac:dyDescent="0.2">
      <c r="A1395" s="876" t="s">
        <v>853</v>
      </c>
      <c r="B1395" s="906" t="s">
        <v>608</v>
      </c>
      <c r="C1395" s="906">
        <v>1973.5222965872676</v>
      </c>
      <c r="D1395" s="906">
        <v>1973.5222965872676</v>
      </c>
      <c r="E1395" s="906">
        <v>3020.5923967396889</v>
      </c>
      <c r="F1395" s="907">
        <v>0</v>
      </c>
      <c r="G1395" s="908">
        <v>0</v>
      </c>
      <c r="H1395" s="908" t="s">
        <v>608</v>
      </c>
      <c r="I1395" s="908">
        <v>489</v>
      </c>
      <c r="J1395" s="908">
        <v>965</v>
      </c>
      <c r="K1395" s="908">
        <v>591</v>
      </c>
      <c r="L1395" s="908">
        <v>591</v>
      </c>
      <c r="M1395" s="908">
        <v>92</v>
      </c>
      <c r="N1395" s="908">
        <v>0</v>
      </c>
      <c r="O1395" s="1260">
        <v>5</v>
      </c>
      <c r="P1395" s="1260">
        <v>10</v>
      </c>
      <c r="Q1395" s="1261">
        <v>253.16077132643741</v>
      </c>
    </row>
    <row r="1396" spans="1:17" ht="12.75" x14ac:dyDescent="0.2">
      <c r="A1396" s="876" t="s">
        <v>852</v>
      </c>
      <c r="B1396" s="906">
        <v>172.73266026051374</v>
      </c>
      <c r="C1396" s="906">
        <v>936.70786312771793</v>
      </c>
      <c r="D1396" s="906">
        <v>936.70786312771793</v>
      </c>
      <c r="E1396" s="906">
        <v>936.70786312771793</v>
      </c>
      <c r="F1396" s="907">
        <v>0</v>
      </c>
      <c r="G1396" s="908">
        <v>0</v>
      </c>
      <c r="H1396" s="908">
        <v>4680</v>
      </c>
      <c r="I1396" s="908">
        <v>33756</v>
      </c>
      <c r="J1396" s="908">
        <v>4953</v>
      </c>
      <c r="K1396" s="908">
        <v>149</v>
      </c>
      <c r="L1396" s="908">
        <v>149</v>
      </c>
      <c r="M1396" s="908">
        <v>143</v>
      </c>
      <c r="N1396" s="908">
        <v>0</v>
      </c>
      <c r="O1396" s="1260">
        <v>5</v>
      </c>
      <c r="P1396" s="1260">
        <v>5</v>
      </c>
      <c r="Q1396" s="1261">
        <v>253.16077132643741</v>
      </c>
    </row>
    <row r="1397" spans="1:17" ht="12.75" x14ac:dyDescent="0.2">
      <c r="A1397" s="876" t="s">
        <v>851</v>
      </c>
      <c r="B1397" s="906" t="s">
        <v>608</v>
      </c>
      <c r="C1397" s="906">
        <v>785.39774577578271</v>
      </c>
      <c r="D1397" s="906">
        <v>785.39774577578271</v>
      </c>
      <c r="E1397" s="906">
        <v>1094.2326887179786</v>
      </c>
      <c r="F1397" s="907">
        <v>0</v>
      </c>
      <c r="G1397" s="908">
        <v>0</v>
      </c>
      <c r="H1397" s="908" t="s">
        <v>608</v>
      </c>
      <c r="I1397" s="908">
        <v>4406</v>
      </c>
      <c r="J1397" s="908">
        <v>931</v>
      </c>
      <c r="K1397" s="908">
        <v>3735</v>
      </c>
      <c r="L1397" s="908">
        <v>3735</v>
      </c>
      <c r="M1397" s="908">
        <v>2646</v>
      </c>
      <c r="N1397" s="908">
        <v>0</v>
      </c>
      <c r="O1397" s="1260">
        <v>5</v>
      </c>
      <c r="P1397" s="1260">
        <v>5</v>
      </c>
      <c r="Q1397" s="1261">
        <v>253.16077132643741</v>
      </c>
    </row>
    <row r="1398" spans="1:17" ht="12.75" x14ac:dyDescent="0.2">
      <c r="A1398" s="876" t="s">
        <v>850</v>
      </c>
      <c r="B1398" s="906" t="s">
        <v>608</v>
      </c>
      <c r="C1398" s="906">
        <v>827.89173526349202</v>
      </c>
      <c r="D1398" s="906">
        <v>827.89173526349202</v>
      </c>
      <c r="E1398" s="906">
        <v>1763.253759285584</v>
      </c>
      <c r="F1398" s="907">
        <v>0</v>
      </c>
      <c r="G1398" s="908">
        <v>0</v>
      </c>
      <c r="H1398" s="908" t="s">
        <v>608</v>
      </c>
      <c r="I1398" s="908">
        <v>188</v>
      </c>
      <c r="J1398" s="908">
        <v>70</v>
      </c>
      <c r="K1398" s="908">
        <v>505</v>
      </c>
      <c r="L1398" s="908">
        <v>505</v>
      </c>
      <c r="M1398" s="908">
        <v>148</v>
      </c>
      <c r="N1398" s="908">
        <v>0</v>
      </c>
      <c r="O1398" s="1260">
        <v>5</v>
      </c>
      <c r="P1398" s="1260">
        <v>5</v>
      </c>
      <c r="Q1398" s="1261">
        <v>253.16077132643741</v>
      </c>
    </row>
    <row r="1399" spans="1:17" ht="12.75" x14ac:dyDescent="0.2">
      <c r="A1399" s="876" t="s">
        <v>849</v>
      </c>
      <c r="B1399" s="906">
        <v>135.25499164008804</v>
      </c>
      <c r="C1399" s="906">
        <v>404.14257915044675</v>
      </c>
      <c r="D1399" s="906">
        <v>404.14257915044675</v>
      </c>
      <c r="E1399" s="906">
        <v>596.09336406568741</v>
      </c>
      <c r="F1399" s="907">
        <v>0</v>
      </c>
      <c r="G1399" s="908">
        <v>0</v>
      </c>
      <c r="H1399" s="908">
        <v>3833</v>
      </c>
      <c r="I1399" s="908">
        <v>30267</v>
      </c>
      <c r="J1399" s="908">
        <v>4608</v>
      </c>
      <c r="K1399" s="908">
        <v>7277</v>
      </c>
      <c r="L1399" s="908">
        <v>7277</v>
      </c>
      <c r="M1399" s="908">
        <v>4966</v>
      </c>
      <c r="N1399" s="908">
        <v>0</v>
      </c>
      <c r="O1399" s="1260">
        <v>5</v>
      </c>
      <c r="P1399" s="1260">
        <v>5</v>
      </c>
      <c r="Q1399" s="1261">
        <v>253.16077132643741</v>
      </c>
    </row>
    <row r="1400" spans="1:17" ht="12.75" x14ac:dyDescent="0.2">
      <c r="A1400" s="876" t="s">
        <v>848</v>
      </c>
      <c r="B1400" s="906" t="s">
        <v>608</v>
      </c>
      <c r="C1400" s="906">
        <v>607.10399568072057</v>
      </c>
      <c r="D1400" s="906">
        <v>607.10399568072057</v>
      </c>
      <c r="E1400" s="906">
        <v>1018.9454716238799</v>
      </c>
      <c r="F1400" s="907">
        <v>0</v>
      </c>
      <c r="G1400" s="908">
        <v>0</v>
      </c>
      <c r="H1400" s="908" t="s">
        <v>608</v>
      </c>
      <c r="I1400" s="908">
        <v>877</v>
      </c>
      <c r="J1400" s="908">
        <v>603</v>
      </c>
      <c r="K1400" s="908">
        <v>1584</v>
      </c>
      <c r="L1400" s="908">
        <v>1584</v>
      </c>
      <c r="M1400" s="908">
        <v>401</v>
      </c>
      <c r="N1400" s="908">
        <v>0</v>
      </c>
      <c r="O1400" s="1260">
        <v>5</v>
      </c>
      <c r="P1400" s="1260">
        <v>5</v>
      </c>
      <c r="Q1400" s="1261">
        <v>253.16077132643741</v>
      </c>
    </row>
    <row r="1401" spans="1:17" ht="12.75" x14ac:dyDescent="0.2">
      <c r="A1401" s="876" t="s">
        <v>847</v>
      </c>
      <c r="B1401" s="906" t="s">
        <v>608</v>
      </c>
      <c r="C1401" s="906">
        <v>677.27577569100913</v>
      </c>
      <c r="D1401" s="906">
        <v>677.27577569100913</v>
      </c>
      <c r="E1401" s="906">
        <v>1057.5970969094574</v>
      </c>
      <c r="F1401" s="907">
        <v>0</v>
      </c>
      <c r="G1401" s="908">
        <v>0</v>
      </c>
      <c r="H1401" s="908" t="s">
        <v>608</v>
      </c>
      <c r="I1401" s="908">
        <v>29239</v>
      </c>
      <c r="J1401" s="908">
        <v>3319</v>
      </c>
      <c r="K1401" s="908">
        <v>10003</v>
      </c>
      <c r="L1401" s="908">
        <v>10003</v>
      </c>
      <c r="M1401" s="908">
        <v>7703</v>
      </c>
      <c r="N1401" s="908">
        <v>0</v>
      </c>
      <c r="O1401" s="1260">
        <v>5</v>
      </c>
      <c r="P1401" s="1260">
        <v>5</v>
      </c>
      <c r="Q1401" s="1261">
        <v>253.16077132643741</v>
      </c>
    </row>
    <row r="1402" spans="1:17" ht="12.75" x14ac:dyDescent="0.2">
      <c r="A1402" s="876" t="s">
        <v>846</v>
      </c>
      <c r="B1402" s="906" t="s">
        <v>608</v>
      </c>
      <c r="C1402" s="906">
        <v>761.9695154497814</v>
      </c>
      <c r="D1402" s="906">
        <v>761.9695154497814</v>
      </c>
      <c r="E1402" s="906">
        <v>1446.372298772154</v>
      </c>
      <c r="F1402" s="907">
        <v>0</v>
      </c>
      <c r="G1402" s="908">
        <v>0</v>
      </c>
      <c r="H1402" s="908" t="s">
        <v>608</v>
      </c>
      <c r="I1402" s="908">
        <v>659</v>
      </c>
      <c r="J1402" s="908">
        <v>158</v>
      </c>
      <c r="K1402" s="908">
        <v>623</v>
      </c>
      <c r="L1402" s="908">
        <v>623</v>
      </c>
      <c r="M1402" s="908">
        <v>346</v>
      </c>
      <c r="N1402" s="908">
        <v>0</v>
      </c>
      <c r="O1402" s="1260">
        <v>5</v>
      </c>
      <c r="P1402" s="1260">
        <v>5</v>
      </c>
      <c r="Q1402" s="1261">
        <v>253.16077132643741</v>
      </c>
    </row>
    <row r="1403" spans="1:17" ht="12.75" x14ac:dyDescent="0.2">
      <c r="A1403" s="876" t="s">
        <v>845</v>
      </c>
      <c r="B1403" s="906" t="s">
        <v>608</v>
      </c>
      <c r="C1403" s="906">
        <v>833.29949902911881</v>
      </c>
      <c r="D1403" s="906">
        <v>833.29949902911881</v>
      </c>
      <c r="E1403" s="906">
        <v>1555.1148321374412</v>
      </c>
      <c r="F1403" s="907">
        <v>0</v>
      </c>
      <c r="G1403" s="908">
        <v>0</v>
      </c>
      <c r="H1403" s="908" t="s">
        <v>608</v>
      </c>
      <c r="I1403" s="908">
        <v>133</v>
      </c>
      <c r="J1403" s="908">
        <v>58</v>
      </c>
      <c r="K1403" s="908">
        <v>1350</v>
      </c>
      <c r="L1403" s="908">
        <v>1350</v>
      </c>
      <c r="M1403" s="908">
        <v>69</v>
      </c>
      <c r="N1403" s="908">
        <v>0</v>
      </c>
      <c r="O1403" s="1260">
        <v>5</v>
      </c>
      <c r="P1403" s="1260">
        <v>5</v>
      </c>
      <c r="Q1403" s="1261">
        <v>253.16077132643741</v>
      </c>
    </row>
    <row r="1404" spans="1:17" ht="12.75" x14ac:dyDescent="0.2">
      <c r="A1404" s="876" t="s">
        <v>844</v>
      </c>
      <c r="B1404" s="906">
        <v>150.28167475965225</v>
      </c>
      <c r="C1404" s="906">
        <v>862.89676245570183</v>
      </c>
      <c r="D1404" s="906">
        <v>862.89676245570183</v>
      </c>
      <c r="E1404" s="906">
        <v>992.68449191946047</v>
      </c>
      <c r="F1404" s="907">
        <v>0</v>
      </c>
      <c r="G1404" s="908">
        <v>0</v>
      </c>
      <c r="H1404" s="908">
        <v>3230</v>
      </c>
      <c r="I1404" s="908">
        <v>8868</v>
      </c>
      <c r="J1404" s="908">
        <v>1398</v>
      </c>
      <c r="K1404" s="908">
        <v>1688</v>
      </c>
      <c r="L1404" s="908">
        <v>1688</v>
      </c>
      <c r="M1404" s="908">
        <v>1470</v>
      </c>
      <c r="N1404" s="908">
        <v>0</v>
      </c>
      <c r="O1404" s="1260">
        <v>5</v>
      </c>
      <c r="P1404" s="1260">
        <v>5</v>
      </c>
      <c r="Q1404" s="1261">
        <v>253.16077132643741</v>
      </c>
    </row>
    <row r="1405" spans="1:17" ht="12.75" x14ac:dyDescent="0.2">
      <c r="A1405" s="876" t="s">
        <v>843</v>
      </c>
      <c r="B1405" s="906">
        <v>131.07391884695568</v>
      </c>
      <c r="C1405" s="906">
        <v>634.85716740722535</v>
      </c>
      <c r="D1405" s="906">
        <v>634.85716740722535</v>
      </c>
      <c r="E1405" s="906">
        <v>727.53480700827981</v>
      </c>
      <c r="F1405" s="907">
        <v>0</v>
      </c>
      <c r="G1405" s="908">
        <v>0</v>
      </c>
      <c r="H1405" s="908">
        <v>131557</v>
      </c>
      <c r="I1405" s="908">
        <v>17923</v>
      </c>
      <c r="J1405" s="908">
        <v>1946</v>
      </c>
      <c r="K1405" s="908">
        <v>2372</v>
      </c>
      <c r="L1405" s="908">
        <v>2372</v>
      </c>
      <c r="M1405" s="908">
        <v>2092</v>
      </c>
      <c r="N1405" s="908">
        <v>0</v>
      </c>
      <c r="O1405" s="1260">
        <v>5</v>
      </c>
      <c r="P1405" s="1260">
        <v>5</v>
      </c>
      <c r="Q1405" s="1261">
        <v>253.16077132643741</v>
      </c>
    </row>
    <row r="1406" spans="1:17" ht="12.75" x14ac:dyDescent="0.2">
      <c r="A1406" s="876" t="s">
        <v>842</v>
      </c>
      <c r="B1406" s="906">
        <v>150.28167475965225</v>
      </c>
      <c r="C1406" s="906">
        <v>862.89676245570183</v>
      </c>
      <c r="D1406" s="906">
        <v>862.89676245570183</v>
      </c>
      <c r="E1406" s="906">
        <v>992.68449191946047</v>
      </c>
      <c r="F1406" s="907">
        <v>0</v>
      </c>
      <c r="G1406" s="908">
        <v>0</v>
      </c>
      <c r="H1406" s="908">
        <v>2225</v>
      </c>
      <c r="I1406" s="908">
        <v>5142</v>
      </c>
      <c r="J1406" s="908">
        <v>694</v>
      </c>
      <c r="K1406" s="908">
        <v>488</v>
      </c>
      <c r="L1406" s="908">
        <v>488</v>
      </c>
      <c r="M1406" s="908">
        <v>453</v>
      </c>
      <c r="N1406" s="908">
        <v>0</v>
      </c>
      <c r="O1406" s="1260">
        <v>5</v>
      </c>
      <c r="P1406" s="1260">
        <v>5</v>
      </c>
      <c r="Q1406" s="1261">
        <v>253.16077132643741</v>
      </c>
    </row>
    <row r="1407" spans="1:17" ht="12.75" x14ac:dyDescent="0.2">
      <c r="A1407" s="876" t="s">
        <v>841</v>
      </c>
      <c r="B1407" s="906">
        <v>131.07391884695568</v>
      </c>
      <c r="C1407" s="906">
        <v>634.85716740722535</v>
      </c>
      <c r="D1407" s="906">
        <v>634.85716740722535</v>
      </c>
      <c r="E1407" s="906">
        <v>727.53480700827981</v>
      </c>
      <c r="F1407" s="907">
        <v>0</v>
      </c>
      <c r="G1407" s="908">
        <v>0</v>
      </c>
      <c r="H1407" s="908">
        <v>148381</v>
      </c>
      <c r="I1407" s="908">
        <v>3299</v>
      </c>
      <c r="J1407" s="908">
        <v>391</v>
      </c>
      <c r="K1407" s="908">
        <v>665</v>
      </c>
      <c r="L1407" s="908">
        <v>665</v>
      </c>
      <c r="M1407" s="908">
        <v>626</v>
      </c>
      <c r="N1407" s="908">
        <v>0</v>
      </c>
      <c r="O1407" s="1260">
        <v>5</v>
      </c>
      <c r="P1407" s="1260">
        <v>5</v>
      </c>
      <c r="Q1407" s="1261">
        <v>253.16077132643741</v>
      </c>
    </row>
    <row r="1408" spans="1:17" ht="12.75" x14ac:dyDescent="0.2">
      <c r="A1408" s="876" t="s">
        <v>2303</v>
      </c>
      <c r="B1408" s="906" t="s">
        <v>608</v>
      </c>
      <c r="C1408" s="906">
        <v>6541.0821050368904</v>
      </c>
      <c r="D1408" s="906">
        <v>6541.0821050368904</v>
      </c>
      <c r="E1408" s="906">
        <v>10421.26216793202</v>
      </c>
      <c r="F1408" s="907">
        <v>0</v>
      </c>
      <c r="G1408" s="908">
        <v>0</v>
      </c>
      <c r="H1408" s="908" t="s">
        <v>608</v>
      </c>
      <c r="I1408" s="908">
        <v>0</v>
      </c>
      <c r="J1408" s="908">
        <v>543</v>
      </c>
      <c r="K1408" s="908">
        <v>43</v>
      </c>
      <c r="L1408" s="908">
        <v>43</v>
      </c>
      <c r="M1408" s="908">
        <v>0</v>
      </c>
      <c r="N1408" s="908">
        <v>0</v>
      </c>
      <c r="O1408" s="1260">
        <v>23</v>
      </c>
      <c r="P1408" s="1260">
        <v>48</v>
      </c>
      <c r="Q1408" s="1261">
        <v>253.16077132643741</v>
      </c>
    </row>
    <row r="1409" spans="1:17" ht="12.75" x14ac:dyDescent="0.2">
      <c r="A1409" s="876" t="s">
        <v>2304</v>
      </c>
      <c r="B1409" s="906" t="s">
        <v>608</v>
      </c>
      <c r="C1409" s="906">
        <v>4416.7620426019212</v>
      </c>
      <c r="D1409" s="906">
        <v>4416.7620426019212</v>
      </c>
      <c r="E1409" s="906">
        <v>8529.9403491944104</v>
      </c>
      <c r="F1409" s="907">
        <v>0</v>
      </c>
      <c r="G1409" s="908">
        <v>0</v>
      </c>
      <c r="H1409" s="908" t="s">
        <v>608</v>
      </c>
      <c r="I1409" s="908">
        <v>7</v>
      </c>
      <c r="J1409" s="908">
        <v>2053</v>
      </c>
      <c r="K1409" s="908">
        <v>52</v>
      </c>
      <c r="L1409" s="908">
        <v>52</v>
      </c>
      <c r="M1409" s="908">
        <v>1</v>
      </c>
      <c r="N1409" s="908">
        <v>0</v>
      </c>
      <c r="O1409" s="1260">
        <v>11</v>
      </c>
      <c r="P1409" s="1260">
        <v>23</v>
      </c>
      <c r="Q1409" s="1261">
        <v>253.16077132643741</v>
      </c>
    </row>
    <row r="1410" spans="1:17" ht="12.75" x14ac:dyDescent="0.2">
      <c r="A1410" s="876" t="s">
        <v>2305</v>
      </c>
      <c r="B1410" s="906" t="s">
        <v>608</v>
      </c>
      <c r="C1410" s="906">
        <v>4110.084216401342</v>
      </c>
      <c r="D1410" s="906">
        <v>4110.084216401342</v>
      </c>
      <c r="E1410" s="906">
        <v>5079.0674054957708</v>
      </c>
      <c r="F1410" s="907">
        <v>0</v>
      </c>
      <c r="G1410" s="908">
        <v>0</v>
      </c>
      <c r="H1410" s="908" t="s">
        <v>608</v>
      </c>
      <c r="I1410" s="908">
        <v>13</v>
      </c>
      <c r="J1410" s="908">
        <v>2948</v>
      </c>
      <c r="K1410" s="908">
        <v>53</v>
      </c>
      <c r="L1410" s="908">
        <v>53</v>
      </c>
      <c r="M1410" s="908">
        <v>3</v>
      </c>
      <c r="N1410" s="908">
        <v>0</v>
      </c>
      <c r="O1410" s="1260">
        <v>10</v>
      </c>
      <c r="P1410" s="1260">
        <v>16</v>
      </c>
      <c r="Q1410" s="1261">
        <v>253.16077132643741</v>
      </c>
    </row>
    <row r="1411" spans="1:17" ht="12.75" x14ac:dyDescent="0.2">
      <c r="A1411" s="876" t="s">
        <v>840</v>
      </c>
      <c r="B1411" s="906" t="s">
        <v>608</v>
      </c>
      <c r="C1411" s="906">
        <v>994.21710484166465</v>
      </c>
      <c r="D1411" s="906">
        <v>994.21710484166465</v>
      </c>
      <c r="E1411" s="906">
        <v>994.21710484166465</v>
      </c>
      <c r="F1411" s="907">
        <v>0</v>
      </c>
      <c r="G1411" s="908">
        <v>0</v>
      </c>
      <c r="H1411" s="908" t="s">
        <v>608</v>
      </c>
      <c r="I1411" s="908">
        <v>2088</v>
      </c>
      <c r="J1411" s="908">
        <v>1009</v>
      </c>
      <c r="K1411" s="908">
        <v>26</v>
      </c>
      <c r="L1411" s="908">
        <v>26</v>
      </c>
      <c r="M1411" s="908">
        <v>25</v>
      </c>
      <c r="N1411" s="908">
        <v>0</v>
      </c>
      <c r="O1411" s="1260">
        <v>5</v>
      </c>
      <c r="P1411" s="1260">
        <v>5</v>
      </c>
      <c r="Q1411" s="1261">
        <v>253.16077132643741</v>
      </c>
    </row>
    <row r="1412" spans="1:17" ht="12.75" x14ac:dyDescent="0.2">
      <c r="A1412" s="876" t="s">
        <v>839</v>
      </c>
      <c r="B1412" s="906" t="s">
        <v>608</v>
      </c>
      <c r="C1412" s="906">
        <v>2925.590508620629</v>
      </c>
      <c r="D1412" s="906">
        <v>2925.590508620629</v>
      </c>
      <c r="E1412" s="906">
        <v>3239.3710107609118</v>
      </c>
      <c r="F1412" s="907">
        <v>0</v>
      </c>
      <c r="G1412" s="908">
        <v>0</v>
      </c>
      <c r="H1412" s="908" t="s">
        <v>608</v>
      </c>
      <c r="I1412" s="908">
        <v>85</v>
      </c>
      <c r="J1412" s="908">
        <v>1394</v>
      </c>
      <c r="K1412" s="908">
        <v>26</v>
      </c>
      <c r="L1412" s="908">
        <v>26</v>
      </c>
      <c r="M1412" s="908">
        <v>2</v>
      </c>
      <c r="N1412" s="908">
        <v>0</v>
      </c>
      <c r="O1412" s="1260">
        <v>5</v>
      </c>
      <c r="P1412" s="1260">
        <v>15</v>
      </c>
      <c r="Q1412" s="1261">
        <v>253.16077132643741</v>
      </c>
    </row>
    <row r="1413" spans="1:17" ht="12.75" x14ac:dyDescent="0.2">
      <c r="A1413" s="876" t="s">
        <v>838</v>
      </c>
      <c r="B1413" s="906" t="s">
        <v>608</v>
      </c>
      <c r="C1413" s="906">
        <v>1752.332642422163</v>
      </c>
      <c r="D1413" s="906">
        <v>1752.332642422163</v>
      </c>
      <c r="E1413" s="906">
        <v>3539.8445743692346</v>
      </c>
      <c r="F1413" s="907">
        <v>0</v>
      </c>
      <c r="G1413" s="908">
        <v>0</v>
      </c>
      <c r="H1413" s="908" t="s">
        <v>608</v>
      </c>
      <c r="I1413" s="908">
        <v>1842</v>
      </c>
      <c r="J1413" s="908">
        <v>1721</v>
      </c>
      <c r="K1413" s="908">
        <v>303</v>
      </c>
      <c r="L1413" s="908">
        <v>303</v>
      </c>
      <c r="M1413" s="908">
        <v>35</v>
      </c>
      <c r="N1413" s="908">
        <v>0</v>
      </c>
      <c r="O1413" s="1260">
        <v>5</v>
      </c>
      <c r="P1413" s="1260">
        <v>15</v>
      </c>
      <c r="Q1413" s="1261">
        <v>253.16077132643741</v>
      </c>
    </row>
    <row r="1414" spans="1:17" ht="12.75" x14ac:dyDescent="0.2">
      <c r="A1414" s="876" t="s">
        <v>837</v>
      </c>
      <c r="B1414" s="906" t="s">
        <v>608</v>
      </c>
      <c r="C1414" s="906">
        <v>1284.9925427255314</v>
      </c>
      <c r="D1414" s="906">
        <v>1284.9925427255314</v>
      </c>
      <c r="E1414" s="906">
        <v>1409.5918183154993</v>
      </c>
      <c r="F1414" s="907">
        <v>0</v>
      </c>
      <c r="G1414" s="908">
        <v>0</v>
      </c>
      <c r="H1414" s="908" t="s">
        <v>608</v>
      </c>
      <c r="I1414" s="908">
        <v>6015</v>
      </c>
      <c r="J1414" s="908">
        <v>2252</v>
      </c>
      <c r="K1414" s="908">
        <v>98</v>
      </c>
      <c r="L1414" s="908">
        <v>98</v>
      </c>
      <c r="M1414" s="908">
        <v>87</v>
      </c>
      <c r="N1414" s="908">
        <v>0</v>
      </c>
      <c r="O1414" s="1260">
        <v>5</v>
      </c>
      <c r="P1414" s="1260">
        <v>5</v>
      </c>
      <c r="Q1414" s="1261">
        <v>253.16077132643741</v>
      </c>
    </row>
    <row r="1415" spans="1:17" ht="12.75" x14ac:dyDescent="0.2">
      <c r="A1415" s="876" t="s">
        <v>2306</v>
      </c>
      <c r="B1415" s="906">
        <v>164.33680013192594</v>
      </c>
      <c r="C1415" s="906">
        <v>738.28295525137833</v>
      </c>
      <c r="D1415" s="906">
        <v>738.28295525137833</v>
      </c>
      <c r="E1415" s="906">
        <v>826.25198692698359</v>
      </c>
      <c r="F1415" s="907">
        <v>0</v>
      </c>
      <c r="G1415" s="908">
        <v>0</v>
      </c>
      <c r="H1415" s="908">
        <v>16429</v>
      </c>
      <c r="I1415" s="908">
        <v>8449</v>
      </c>
      <c r="J1415" s="908">
        <v>1008</v>
      </c>
      <c r="K1415" s="908">
        <v>49</v>
      </c>
      <c r="L1415" s="908">
        <v>49</v>
      </c>
      <c r="M1415" s="908">
        <v>44</v>
      </c>
      <c r="N1415" s="908">
        <v>0</v>
      </c>
      <c r="O1415" s="1260">
        <v>5</v>
      </c>
      <c r="P1415" s="1260">
        <v>5</v>
      </c>
      <c r="Q1415" s="1261">
        <v>253.16077132643741</v>
      </c>
    </row>
    <row r="1416" spans="1:17" ht="12.75" x14ac:dyDescent="0.2">
      <c r="A1416" s="876" t="s">
        <v>2307</v>
      </c>
      <c r="B1416" s="906">
        <v>179.2975816159412</v>
      </c>
      <c r="C1416" s="906">
        <v>793.52796434365723</v>
      </c>
      <c r="D1416" s="906">
        <v>793.52796434365723</v>
      </c>
      <c r="E1416" s="906">
        <v>750.63000468004373</v>
      </c>
      <c r="F1416" s="907">
        <v>0</v>
      </c>
      <c r="G1416" s="908">
        <v>0</v>
      </c>
      <c r="H1416" s="908">
        <v>34490</v>
      </c>
      <c r="I1416" s="908">
        <v>23204</v>
      </c>
      <c r="J1416" s="908">
        <v>2400</v>
      </c>
      <c r="K1416" s="908">
        <v>155</v>
      </c>
      <c r="L1416" s="908">
        <v>155</v>
      </c>
      <c r="M1416" s="908">
        <v>149</v>
      </c>
      <c r="N1416" s="908">
        <v>0</v>
      </c>
      <c r="O1416" s="1260">
        <v>5</v>
      </c>
      <c r="P1416" s="1260">
        <v>5</v>
      </c>
      <c r="Q1416" s="1261">
        <v>253.16077132643741</v>
      </c>
    </row>
    <row r="1417" spans="1:17" ht="12.75" x14ac:dyDescent="0.2">
      <c r="A1417" s="876" t="s">
        <v>2309</v>
      </c>
      <c r="B1417" s="906">
        <v>175.61142504164769</v>
      </c>
      <c r="C1417" s="906">
        <v>792.18295064495908</v>
      </c>
      <c r="D1417" s="906">
        <v>792.18295064495908</v>
      </c>
      <c r="E1417" s="906">
        <v>702.92292309210393</v>
      </c>
      <c r="F1417" s="907">
        <v>0</v>
      </c>
      <c r="G1417" s="908">
        <v>0</v>
      </c>
      <c r="H1417" s="908">
        <v>4379</v>
      </c>
      <c r="I1417" s="908">
        <v>7711</v>
      </c>
      <c r="J1417" s="908">
        <v>650</v>
      </c>
      <c r="K1417" s="908">
        <v>27</v>
      </c>
      <c r="L1417" s="908">
        <v>27</v>
      </c>
      <c r="M1417" s="908">
        <v>26</v>
      </c>
      <c r="N1417" s="908">
        <v>0</v>
      </c>
      <c r="O1417" s="1260">
        <v>5</v>
      </c>
      <c r="P1417" s="1260">
        <v>5</v>
      </c>
      <c r="Q1417" s="1261">
        <v>253.16077132643741</v>
      </c>
    </row>
    <row r="1418" spans="1:17" ht="12.75" x14ac:dyDescent="0.2">
      <c r="A1418" s="876" t="s">
        <v>2310</v>
      </c>
      <c r="B1418" s="906">
        <v>161.17849980860612</v>
      </c>
      <c r="C1418" s="906">
        <v>788.3108393511792</v>
      </c>
      <c r="D1418" s="906">
        <v>788.3108393511792</v>
      </c>
      <c r="E1418" s="906">
        <v>697.79790288459617</v>
      </c>
      <c r="F1418" s="907">
        <v>0</v>
      </c>
      <c r="G1418" s="908">
        <v>0</v>
      </c>
      <c r="H1418" s="908">
        <v>1559</v>
      </c>
      <c r="I1418" s="908">
        <v>1964</v>
      </c>
      <c r="J1418" s="908">
        <v>196</v>
      </c>
      <c r="K1418" s="908">
        <v>3</v>
      </c>
      <c r="L1418" s="908">
        <v>3</v>
      </c>
      <c r="M1418" s="908">
        <v>3</v>
      </c>
      <c r="N1418" s="908">
        <v>0</v>
      </c>
      <c r="O1418" s="1260">
        <v>5</v>
      </c>
      <c r="P1418" s="1260">
        <v>5</v>
      </c>
      <c r="Q1418" s="1261">
        <v>253.16077132643741</v>
      </c>
    </row>
    <row r="1419" spans="1:17" ht="12.75" x14ac:dyDescent="0.2">
      <c r="A1419" s="876" t="s">
        <v>2311</v>
      </c>
      <c r="B1419" s="906">
        <v>262.6592354464845</v>
      </c>
      <c r="C1419" s="906">
        <v>262.6592354464845</v>
      </c>
      <c r="D1419" s="906">
        <v>262.6592354464845</v>
      </c>
      <c r="E1419" s="906">
        <v>716.37466550012812</v>
      </c>
      <c r="F1419" s="907">
        <v>0</v>
      </c>
      <c r="G1419" s="908">
        <v>0</v>
      </c>
      <c r="H1419" s="908">
        <v>7153</v>
      </c>
      <c r="I1419" s="908">
        <v>2752</v>
      </c>
      <c r="J1419" s="908">
        <v>144</v>
      </c>
      <c r="K1419" s="908">
        <v>39</v>
      </c>
      <c r="L1419" s="908">
        <v>39</v>
      </c>
      <c r="M1419" s="908">
        <v>37</v>
      </c>
      <c r="N1419" s="908">
        <v>0</v>
      </c>
      <c r="O1419" s="1260">
        <v>5</v>
      </c>
      <c r="P1419" s="1260">
        <v>5</v>
      </c>
      <c r="Q1419" s="1261">
        <v>253.16077132643741</v>
      </c>
    </row>
    <row r="1420" spans="1:17" ht="12.75" x14ac:dyDescent="0.2">
      <c r="A1420" s="876" t="s">
        <v>2312</v>
      </c>
      <c r="B1420" s="906">
        <v>152.03555738410185</v>
      </c>
      <c r="C1420" s="906">
        <v>432.59335483091269</v>
      </c>
      <c r="D1420" s="906">
        <v>432.59335483091269</v>
      </c>
      <c r="E1420" s="906">
        <v>453.75948946975547</v>
      </c>
      <c r="F1420" s="907">
        <v>0</v>
      </c>
      <c r="G1420" s="908">
        <v>0</v>
      </c>
      <c r="H1420" s="908">
        <v>218684</v>
      </c>
      <c r="I1420" s="908">
        <v>1609</v>
      </c>
      <c r="J1420" s="908">
        <v>250</v>
      </c>
      <c r="K1420" s="908">
        <v>11873</v>
      </c>
      <c r="L1420" s="908">
        <v>11873</v>
      </c>
      <c r="M1420" s="908">
        <v>10465</v>
      </c>
      <c r="N1420" s="908">
        <v>0</v>
      </c>
      <c r="O1420" s="1260">
        <v>5</v>
      </c>
      <c r="P1420" s="1260">
        <v>5</v>
      </c>
      <c r="Q1420" s="1261">
        <v>253.16077132643741</v>
      </c>
    </row>
    <row r="1421" spans="1:17" ht="12.75" x14ac:dyDescent="0.2">
      <c r="A1421" s="876" t="s">
        <v>2313</v>
      </c>
      <c r="B1421" s="906">
        <v>186.96091278029263</v>
      </c>
      <c r="C1421" s="906">
        <v>936.24588026423714</v>
      </c>
      <c r="D1421" s="906">
        <v>936.24588026423714</v>
      </c>
      <c r="E1421" s="906">
        <v>936.24588026423714</v>
      </c>
      <c r="F1421" s="907">
        <v>0</v>
      </c>
      <c r="G1421" s="908">
        <v>0</v>
      </c>
      <c r="H1421" s="908">
        <v>5635</v>
      </c>
      <c r="I1421" s="908">
        <v>116</v>
      </c>
      <c r="J1421" s="908">
        <v>0</v>
      </c>
      <c r="K1421" s="908">
        <v>30</v>
      </c>
      <c r="L1421" s="908">
        <v>30</v>
      </c>
      <c r="M1421" s="908">
        <v>29</v>
      </c>
      <c r="N1421" s="908">
        <v>0</v>
      </c>
      <c r="O1421" s="1260">
        <v>5</v>
      </c>
      <c r="P1421" s="1260">
        <v>5</v>
      </c>
      <c r="Q1421" s="1261">
        <v>253.16077132643741</v>
      </c>
    </row>
    <row r="1422" spans="1:17" ht="12.75" x14ac:dyDescent="0.2">
      <c r="A1422" s="876" t="s">
        <v>2314</v>
      </c>
      <c r="B1422" s="906">
        <v>140.65005547813453</v>
      </c>
      <c r="C1422" s="906">
        <v>445.76430714445041</v>
      </c>
      <c r="D1422" s="906">
        <v>445.76430714445041</v>
      </c>
      <c r="E1422" s="906">
        <v>445.76430714445041</v>
      </c>
      <c r="F1422" s="907">
        <v>0</v>
      </c>
      <c r="G1422" s="908">
        <v>0</v>
      </c>
      <c r="H1422" s="908">
        <v>148928</v>
      </c>
      <c r="I1422" s="908">
        <v>5165</v>
      </c>
      <c r="J1422" s="908">
        <v>95</v>
      </c>
      <c r="K1422" s="908">
        <v>29</v>
      </c>
      <c r="L1422" s="908">
        <v>29</v>
      </c>
      <c r="M1422" s="908">
        <v>15</v>
      </c>
      <c r="N1422" s="908">
        <v>0</v>
      </c>
      <c r="O1422" s="1260">
        <v>5</v>
      </c>
      <c r="P1422" s="1260">
        <v>5</v>
      </c>
      <c r="Q1422" s="1261">
        <v>253.16077132643741</v>
      </c>
    </row>
    <row r="1423" spans="1:17" ht="12.75" x14ac:dyDescent="0.2">
      <c r="A1423" s="876" t="s">
        <v>2315</v>
      </c>
      <c r="B1423" s="906">
        <v>183.46837906524456</v>
      </c>
      <c r="C1423" s="906">
        <v>435.65145929065653</v>
      </c>
      <c r="D1423" s="906">
        <v>435.65145929065653</v>
      </c>
      <c r="E1423" s="906">
        <v>435.65145929065653</v>
      </c>
      <c r="F1423" s="907">
        <v>0</v>
      </c>
      <c r="G1423" s="908">
        <v>0</v>
      </c>
      <c r="H1423" s="908">
        <v>68891</v>
      </c>
      <c r="I1423" s="908">
        <v>6813</v>
      </c>
      <c r="J1423" s="908">
        <v>124</v>
      </c>
      <c r="K1423" s="908">
        <v>8</v>
      </c>
      <c r="L1423" s="908">
        <v>8</v>
      </c>
      <c r="M1423" s="908">
        <v>5</v>
      </c>
      <c r="N1423" s="908">
        <v>0</v>
      </c>
      <c r="O1423" s="1260">
        <v>5</v>
      </c>
      <c r="P1423" s="1260">
        <v>5</v>
      </c>
      <c r="Q1423" s="1261">
        <v>253.16077132643741</v>
      </c>
    </row>
    <row r="1424" spans="1:17" ht="12.75" x14ac:dyDescent="0.2">
      <c r="A1424" s="876" t="s">
        <v>2316</v>
      </c>
      <c r="B1424" s="906">
        <v>194.31601267133601</v>
      </c>
      <c r="C1424" s="906">
        <v>697.0531872812553</v>
      </c>
      <c r="D1424" s="906">
        <v>697.0531872812553</v>
      </c>
      <c r="E1424" s="906">
        <v>697.0531872812553</v>
      </c>
      <c r="F1424" s="907">
        <v>0</v>
      </c>
      <c r="G1424" s="908">
        <v>0</v>
      </c>
      <c r="H1424" s="908">
        <v>35297</v>
      </c>
      <c r="I1424" s="908">
        <v>1513</v>
      </c>
      <c r="J1424" s="908">
        <v>55</v>
      </c>
      <c r="K1424" s="908">
        <v>4</v>
      </c>
      <c r="L1424" s="908">
        <v>4</v>
      </c>
      <c r="M1424" s="908">
        <v>4</v>
      </c>
      <c r="N1424" s="908">
        <v>0</v>
      </c>
      <c r="O1424" s="1260">
        <v>5</v>
      </c>
      <c r="P1424" s="1260">
        <v>5</v>
      </c>
      <c r="Q1424" s="1261">
        <v>253.16077132643741</v>
      </c>
    </row>
    <row r="1425" spans="1:17" ht="12.75" x14ac:dyDescent="0.2">
      <c r="A1425" s="876" t="s">
        <v>2317</v>
      </c>
      <c r="B1425" s="906" t="s">
        <v>608</v>
      </c>
      <c r="C1425" s="906">
        <v>7624.8752379132493</v>
      </c>
      <c r="D1425" s="906">
        <v>7624.8752379132493</v>
      </c>
      <c r="E1425" s="906">
        <v>7739.1467396766466</v>
      </c>
      <c r="F1425" s="907">
        <v>0.30000000000000004</v>
      </c>
      <c r="G1425" s="908">
        <v>2321.7440219029945</v>
      </c>
      <c r="H1425" s="908" t="s">
        <v>608</v>
      </c>
      <c r="I1425" s="908">
        <v>0</v>
      </c>
      <c r="J1425" s="908">
        <v>42</v>
      </c>
      <c r="K1425" s="908">
        <v>386</v>
      </c>
      <c r="L1425" s="908">
        <v>384</v>
      </c>
      <c r="M1425" s="908">
        <v>2</v>
      </c>
      <c r="N1425" s="908">
        <v>1</v>
      </c>
      <c r="O1425" s="1260">
        <v>59</v>
      </c>
      <c r="P1425" s="1260">
        <v>56</v>
      </c>
      <c r="Q1425" s="1261">
        <v>253.16077132643741</v>
      </c>
    </row>
    <row r="1426" spans="1:17" ht="12.75" x14ac:dyDescent="0.2">
      <c r="A1426" s="876" t="s">
        <v>2318</v>
      </c>
      <c r="B1426" s="906" t="s">
        <v>608</v>
      </c>
      <c r="C1426" s="906">
        <v>4236.6839100955058</v>
      </c>
      <c r="D1426" s="906">
        <v>4236.6839100955058</v>
      </c>
      <c r="E1426" s="906">
        <v>5103.9250262921441</v>
      </c>
      <c r="F1426" s="907">
        <v>0.30000000000000004</v>
      </c>
      <c r="G1426" s="908">
        <v>1531.1775078876435</v>
      </c>
      <c r="H1426" s="908" t="s">
        <v>608</v>
      </c>
      <c r="I1426" s="908">
        <v>0</v>
      </c>
      <c r="J1426" s="908">
        <v>76</v>
      </c>
      <c r="K1426" s="908">
        <v>312</v>
      </c>
      <c r="L1426" s="908">
        <v>312</v>
      </c>
      <c r="M1426" s="908">
        <v>0</v>
      </c>
      <c r="N1426" s="908">
        <v>1</v>
      </c>
      <c r="O1426" s="1260">
        <v>21</v>
      </c>
      <c r="P1426" s="1260">
        <v>35</v>
      </c>
      <c r="Q1426" s="1261">
        <v>253.16077132643741</v>
      </c>
    </row>
    <row r="1427" spans="1:17" ht="12.75" x14ac:dyDescent="0.2">
      <c r="A1427" s="876" t="s">
        <v>2319</v>
      </c>
      <c r="B1427" s="906" t="s">
        <v>608</v>
      </c>
      <c r="C1427" s="906">
        <v>2356.5451221473108</v>
      </c>
      <c r="D1427" s="906">
        <v>2356.5451221473108</v>
      </c>
      <c r="E1427" s="906">
        <v>3967.3955611464403</v>
      </c>
      <c r="F1427" s="907">
        <v>0.30000000000000004</v>
      </c>
      <c r="G1427" s="908">
        <v>1190.2186683439322</v>
      </c>
      <c r="H1427" s="908" t="s">
        <v>608</v>
      </c>
      <c r="I1427" s="908">
        <v>3</v>
      </c>
      <c r="J1427" s="908">
        <v>251</v>
      </c>
      <c r="K1427" s="908">
        <v>389</v>
      </c>
      <c r="L1427" s="908">
        <v>388</v>
      </c>
      <c r="M1427" s="908">
        <v>1</v>
      </c>
      <c r="N1427" s="908">
        <v>1</v>
      </c>
      <c r="O1427" s="1260">
        <v>12</v>
      </c>
      <c r="P1427" s="1260">
        <v>27</v>
      </c>
      <c r="Q1427" s="1261">
        <v>253.16077132643741</v>
      </c>
    </row>
    <row r="1428" spans="1:17" ht="12.75" x14ac:dyDescent="0.2">
      <c r="A1428" s="876" t="s">
        <v>2320</v>
      </c>
      <c r="B1428" s="906" t="s">
        <v>608</v>
      </c>
      <c r="C1428" s="906">
        <v>1827.0447373291693</v>
      </c>
      <c r="D1428" s="906">
        <v>1827.0447373291693</v>
      </c>
      <c r="E1428" s="906">
        <v>2505.9821452218166</v>
      </c>
      <c r="F1428" s="907">
        <v>0.30000000000000004</v>
      </c>
      <c r="G1428" s="908">
        <v>751.79464356654512</v>
      </c>
      <c r="H1428" s="908" t="s">
        <v>608</v>
      </c>
      <c r="I1428" s="908">
        <v>16</v>
      </c>
      <c r="J1428" s="908">
        <v>571</v>
      </c>
      <c r="K1428" s="908">
        <v>324</v>
      </c>
      <c r="L1428" s="908">
        <v>322</v>
      </c>
      <c r="M1428" s="908">
        <v>2</v>
      </c>
      <c r="N1428" s="908">
        <v>1</v>
      </c>
      <c r="O1428" s="1260">
        <v>5</v>
      </c>
      <c r="P1428" s="1260">
        <v>15</v>
      </c>
      <c r="Q1428" s="1261">
        <v>253.16077132643741</v>
      </c>
    </row>
    <row r="1429" spans="1:17" ht="12.75" x14ac:dyDescent="0.2">
      <c r="A1429" s="876" t="s">
        <v>2321</v>
      </c>
      <c r="B1429" s="906" t="s">
        <v>608</v>
      </c>
      <c r="C1429" s="906">
        <v>5070.9459047644332</v>
      </c>
      <c r="D1429" s="906">
        <v>5070.9459047644332</v>
      </c>
      <c r="E1429" s="906">
        <v>5070.9459047644332</v>
      </c>
      <c r="F1429" s="907">
        <v>0.30000000000000004</v>
      </c>
      <c r="G1429" s="908">
        <v>1521.2837714293303</v>
      </c>
      <c r="H1429" s="908" t="s">
        <v>608</v>
      </c>
      <c r="I1429" s="908">
        <v>0</v>
      </c>
      <c r="J1429" s="908">
        <v>26</v>
      </c>
      <c r="K1429" s="908">
        <v>514</v>
      </c>
      <c r="L1429" s="908">
        <v>496</v>
      </c>
      <c r="M1429" s="908">
        <v>18</v>
      </c>
      <c r="N1429" s="908">
        <v>1</v>
      </c>
      <c r="O1429" s="1260">
        <v>47</v>
      </c>
      <c r="P1429" s="1260">
        <v>47</v>
      </c>
      <c r="Q1429" s="1261">
        <v>253.16077132643741</v>
      </c>
    </row>
    <row r="1430" spans="1:17" ht="12.75" x14ac:dyDescent="0.2">
      <c r="A1430" s="876" t="s">
        <v>2322</v>
      </c>
      <c r="B1430" s="906" t="s">
        <v>608</v>
      </c>
      <c r="C1430" s="906">
        <v>2643.6355632680825</v>
      </c>
      <c r="D1430" s="906">
        <v>2643.6355632680825</v>
      </c>
      <c r="E1430" s="906">
        <v>3553.144031876514</v>
      </c>
      <c r="F1430" s="907">
        <v>0.30000000000000004</v>
      </c>
      <c r="G1430" s="908">
        <v>1065.9432095629543</v>
      </c>
      <c r="H1430" s="908" t="s">
        <v>608</v>
      </c>
      <c r="I1430" s="908">
        <v>12</v>
      </c>
      <c r="J1430" s="908">
        <v>57</v>
      </c>
      <c r="K1430" s="908">
        <v>564</v>
      </c>
      <c r="L1430" s="908">
        <v>503</v>
      </c>
      <c r="M1430" s="908">
        <v>61</v>
      </c>
      <c r="N1430" s="908">
        <v>1</v>
      </c>
      <c r="O1430" s="1260">
        <v>30</v>
      </c>
      <c r="P1430" s="1260">
        <v>32</v>
      </c>
      <c r="Q1430" s="1261">
        <v>253.16077132643741</v>
      </c>
    </row>
    <row r="1431" spans="1:17" ht="12.75" x14ac:dyDescent="0.2">
      <c r="A1431" s="876" t="s">
        <v>2323</v>
      </c>
      <c r="B1431" s="906" t="s">
        <v>608</v>
      </c>
      <c r="C1431" s="906">
        <v>1016.8482972981903</v>
      </c>
      <c r="D1431" s="906">
        <v>1016.8482972981903</v>
      </c>
      <c r="E1431" s="906">
        <v>2748.2292483202973</v>
      </c>
      <c r="F1431" s="907">
        <v>0.30000000000000004</v>
      </c>
      <c r="G1431" s="908">
        <v>824.46877449608928</v>
      </c>
      <c r="H1431" s="908" t="s">
        <v>608</v>
      </c>
      <c r="I1431" s="908">
        <v>224</v>
      </c>
      <c r="J1431" s="908">
        <v>231</v>
      </c>
      <c r="K1431" s="908">
        <v>978</v>
      </c>
      <c r="L1431" s="908">
        <v>808</v>
      </c>
      <c r="M1431" s="908">
        <v>170</v>
      </c>
      <c r="N1431" s="908">
        <v>1</v>
      </c>
      <c r="O1431" s="1260">
        <v>8</v>
      </c>
      <c r="P1431" s="1260">
        <v>25</v>
      </c>
      <c r="Q1431" s="1261">
        <v>253.16077132643741</v>
      </c>
    </row>
    <row r="1432" spans="1:17" ht="12.75" x14ac:dyDescent="0.2">
      <c r="A1432" s="876" t="s">
        <v>2324</v>
      </c>
      <c r="B1432" s="906" t="s">
        <v>608</v>
      </c>
      <c r="C1432" s="906">
        <v>717.43002756161638</v>
      </c>
      <c r="D1432" s="906">
        <v>717.43002756161638</v>
      </c>
      <c r="E1432" s="906">
        <v>1975.1144384445686</v>
      </c>
      <c r="F1432" s="907">
        <v>0.30000000000000004</v>
      </c>
      <c r="G1432" s="908">
        <v>592.53433153337062</v>
      </c>
      <c r="H1432" s="908" t="s">
        <v>608</v>
      </c>
      <c r="I1432" s="908">
        <v>550</v>
      </c>
      <c r="J1432" s="908">
        <v>499</v>
      </c>
      <c r="K1432" s="908">
        <v>755</v>
      </c>
      <c r="L1432" s="908">
        <v>492</v>
      </c>
      <c r="M1432" s="908">
        <v>263</v>
      </c>
      <c r="N1432" s="908">
        <v>1</v>
      </c>
      <c r="O1432" s="1260">
        <v>5</v>
      </c>
      <c r="P1432" s="1260">
        <v>11</v>
      </c>
      <c r="Q1432" s="1261">
        <v>253.16077132643741</v>
      </c>
    </row>
    <row r="1433" spans="1:17" ht="12.75" x14ac:dyDescent="0.2">
      <c r="A1433" s="876" t="s">
        <v>2325</v>
      </c>
      <c r="B1433" s="906" t="s">
        <v>608</v>
      </c>
      <c r="C1433" s="906">
        <v>646.48474019622938</v>
      </c>
      <c r="D1433" s="906">
        <v>646.48474019622938</v>
      </c>
      <c r="E1433" s="906">
        <v>1250.1058667300022</v>
      </c>
      <c r="F1433" s="907">
        <v>0.65</v>
      </c>
      <c r="G1433" s="908">
        <v>812.56881337450147</v>
      </c>
      <c r="H1433" s="908" t="s">
        <v>608</v>
      </c>
      <c r="I1433" s="908">
        <v>1350</v>
      </c>
      <c r="J1433" s="908">
        <v>844</v>
      </c>
      <c r="K1433" s="908">
        <v>638</v>
      </c>
      <c r="L1433" s="908">
        <v>278</v>
      </c>
      <c r="M1433" s="908">
        <v>360</v>
      </c>
      <c r="N1433" s="908">
        <v>1</v>
      </c>
      <c r="O1433" s="1260">
        <v>5</v>
      </c>
      <c r="P1433" s="1260">
        <v>8</v>
      </c>
      <c r="Q1433" s="1261">
        <v>253.16077132643741</v>
      </c>
    </row>
    <row r="1434" spans="1:17" ht="12.75" x14ac:dyDescent="0.2">
      <c r="A1434" s="876" t="s">
        <v>2326</v>
      </c>
      <c r="B1434" s="906" t="s">
        <v>608</v>
      </c>
      <c r="C1434" s="906">
        <v>1475.7901232965987</v>
      </c>
      <c r="D1434" s="906">
        <v>1475.7901232965987</v>
      </c>
      <c r="E1434" s="906">
        <v>1475.7901232965987</v>
      </c>
      <c r="F1434" s="907">
        <v>0.4</v>
      </c>
      <c r="G1434" s="908">
        <v>590.31604931863956</v>
      </c>
      <c r="H1434" s="908" t="s">
        <v>608</v>
      </c>
      <c r="I1434" s="908">
        <v>0</v>
      </c>
      <c r="J1434" s="908">
        <v>41</v>
      </c>
      <c r="K1434" s="908">
        <v>775</v>
      </c>
      <c r="L1434" s="908">
        <v>750</v>
      </c>
      <c r="M1434" s="908">
        <v>25</v>
      </c>
      <c r="N1434" s="908">
        <v>1</v>
      </c>
      <c r="O1434" s="1260">
        <v>5</v>
      </c>
      <c r="P1434" s="1260">
        <v>5</v>
      </c>
      <c r="Q1434" s="1261">
        <v>253.16077132643741</v>
      </c>
    </row>
    <row r="1435" spans="1:17" ht="12.75" x14ac:dyDescent="0.2">
      <c r="A1435" s="876" t="s">
        <v>2327</v>
      </c>
      <c r="B1435" s="906" t="s">
        <v>608</v>
      </c>
      <c r="C1435" s="906">
        <v>424.95778759149312</v>
      </c>
      <c r="D1435" s="906">
        <v>424.95778759149312</v>
      </c>
      <c r="E1435" s="906">
        <v>452.74950478946585</v>
      </c>
      <c r="F1435" s="907">
        <v>1</v>
      </c>
      <c r="G1435" s="908">
        <v>452.74950478946585</v>
      </c>
      <c r="H1435" s="908" t="s">
        <v>608</v>
      </c>
      <c r="I1435" s="908">
        <v>1765</v>
      </c>
      <c r="J1435" s="908">
        <v>1000</v>
      </c>
      <c r="K1435" s="908">
        <v>48844</v>
      </c>
      <c r="L1435" s="908">
        <v>15759</v>
      </c>
      <c r="M1435" s="908">
        <v>33085</v>
      </c>
      <c r="N1435" s="908">
        <v>1</v>
      </c>
      <c r="O1435" s="1260">
        <v>5</v>
      </c>
      <c r="P1435" s="1260">
        <v>5</v>
      </c>
      <c r="Q1435" s="1261">
        <v>253.16077132643741</v>
      </c>
    </row>
    <row r="1436" spans="1:17" ht="12.75" x14ac:dyDescent="0.2">
      <c r="A1436" s="876" t="s">
        <v>2328</v>
      </c>
      <c r="B1436" s="906" t="s">
        <v>608</v>
      </c>
      <c r="C1436" s="906">
        <v>2621.2936713515815</v>
      </c>
      <c r="D1436" s="906">
        <v>2621.2936713515815</v>
      </c>
      <c r="E1436" s="906">
        <v>5116.8951636776001</v>
      </c>
      <c r="F1436" s="907">
        <v>0.30000000000000004</v>
      </c>
      <c r="G1436" s="908">
        <v>1535.0685491032802</v>
      </c>
      <c r="H1436" s="908" t="s">
        <v>608</v>
      </c>
      <c r="I1436" s="908">
        <v>0</v>
      </c>
      <c r="J1436" s="908">
        <v>123</v>
      </c>
      <c r="K1436" s="908">
        <v>322</v>
      </c>
      <c r="L1436" s="908">
        <v>320</v>
      </c>
      <c r="M1436" s="908">
        <v>2</v>
      </c>
      <c r="N1436" s="908">
        <v>1</v>
      </c>
      <c r="O1436" s="1260">
        <v>12</v>
      </c>
      <c r="P1436" s="1260">
        <v>44</v>
      </c>
      <c r="Q1436" s="1261">
        <v>253.16077132643741</v>
      </c>
    </row>
    <row r="1437" spans="1:17" ht="12.75" x14ac:dyDescent="0.2">
      <c r="A1437" s="876" t="s">
        <v>2329</v>
      </c>
      <c r="B1437" s="906" t="s">
        <v>608</v>
      </c>
      <c r="C1437" s="906">
        <v>2213.0479784139552</v>
      </c>
      <c r="D1437" s="906">
        <v>2213.0479784139552</v>
      </c>
      <c r="E1437" s="906">
        <v>2619.5786290067476</v>
      </c>
      <c r="F1437" s="907">
        <v>0.30000000000000004</v>
      </c>
      <c r="G1437" s="908">
        <v>785.87358870202445</v>
      </c>
      <c r="H1437" s="908" t="s">
        <v>608</v>
      </c>
      <c r="I1437" s="908">
        <v>0</v>
      </c>
      <c r="J1437" s="908">
        <v>349</v>
      </c>
      <c r="K1437" s="908">
        <v>589</v>
      </c>
      <c r="L1437" s="908">
        <v>588</v>
      </c>
      <c r="M1437" s="908">
        <v>1</v>
      </c>
      <c r="N1437" s="908">
        <v>1</v>
      </c>
      <c r="O1437" s="1260">
        <v>6</v>
      </c>
      <c r="P1437" s="1260">
        <v>13</v>
      </c>
      <c r="Q1437" s="1261">
        <v>253.16077132643741</v>
      </c>
    </row>
    <row r="1438" spans="1:17" ht="12.75" x14ac:dyDescent="0.2">
      <c r="A1438" s="876" t="s">
        <v>2330</v>
      </c>
      <c r="B1438" s="906" t="s">
        <v>608</v>
      </c>
      <c r="C1438" s="906">
        <v>1949.8254541941562</v>
      </c>
      <c r="D1438" s="906">
        <v>1949.8254541941562</v>
      </c>
      <c r="E1438" s="906">
        <v>1949.8254541941562</v>
      </c>
      <c r="F1438" s="907">
        <v>0.4</v>
      </c>
      <c r="G1438" s="908">
        <v>779.93018167766252</v>
      </c>
      <c r="H1438" s="908" t="s">
        <v>608</v>
      </c>
      <c r="I1438" s="908">
        <v>1</v>
      </c>
      <c r="J1438" s="908">
        <v>1740</v>
      </c>
      <c r="K1438" s="908">
        <v>5249</v>
      </c>
      <c r="L1438" s="908">
        <v>5210</v>
      </c>
      <c r="M1438" s="908">
        <v>39</v>
      </c>
      <c r="N1438" s="908">
        <v>1</v>
      </c>
      <c r="O1438" s="1260">
        <v>7</v>
      </c>
      <c r="P1438" s="1260">
        <v>7</v>
      </c>
      <c r="Q1438" s="1261">
        <v>253.16077132643741</v>
      </c>
    </row>
    <row r="1439" spans="1:17" ht="12.75" x14ac:dyDescent="0.2">
      <c r="A1439" s="876" t="s">
        <v>2331</v>
      </c>
      <c r="B1439" s="906" t="s">
        <v>608</v>
      </c>
      <c r="C1439" s="906">
        <v>1093.0068919961145</v>
      </c>
      <c r="D1439" s="906">
        <v>1093.0068919961145</v>
      </c>
      <c r="E1439" s="906">
        <v>3151.3701893217562</v>
      </c>
      <c r="F1439" s="907">
        <v>0.30000000000000004</v>
      </c>
      <c r="G1439" s="908">
        <v>945.41105679652696</v>
      </c>
      <c r="H1439" s="908" t="s">
        <v>608</v>
      </c>
      <c r="I1439" s="908">
        <v>32</v>
      </c>
      <c r="J1439" s="908">
        <v>22</v>
      </c>
      <c r="K1439" s="908">
        <v>555</v>
      </c>
      <c r="L1439" s="908">
        <v>406</v>
      </c>
      <c r="M1439" s="908">
        <v>149</v>
      </c>
      <c r="N1439" s="908">
        <v>1</v>
      </c>
      <c r="O1439" s="1260">
        <v>10</v>
      </c>
      <c r="P1439" s="1260">
        <v>26</v>
      </c>
      <c r="Q1439" s="1261">
        <v>253.16077132643741</v>
      </c>
    </row>
    <row r="1440" spans="1:17" ht="12.75" x14ac:dyDescent="0.2">
      <c r="A1440" s="876" t="s">
        <v>2332</v>
      </c>
      <c r="B1440" s="906" t="s">
        <v>608</v>
      </c>
      <c r="C1440" s="906">
        <v>986.38589840506449</v>
      </c>
      <c r="D1440" s="906">
        <v>986.38589840506449</v>
      </c>
      <c r="E1440" s="906">
        <v>1583.9892977335505</v>
      </c>
      <c r="F1440" s="907">
        <v>0.4</v>
      </c>
      <c r="G1440" s="908">
        <v>633.59571909342026</v>
      </c>
      <c r="H1440" s="908" t="s">
        <v>608</v>
      </c>
      <c r="I1440" s="908">
        <v>49</v>
      </c>
      <c r="J1440" s="908">
        <v>66</v>
      </c>
      <c r="K1440" s="908">
        <v>1718</v>
      </c>
      <c r="L1440" s="908">
        <v>921</v>
      </c>
      <c r="M1440" s="908">
        <v>797</v>
      </c>
      <c r="N1440" s="908">
        <v>1</v>
      </c>
      <c r="O1440" s="1260">
        <v>5</v>
      </c>
      <c r="P1440" s="1260">
        <v>10</v>
      </c>
      <c r="Q1440" s="1261">
        <v>253.16077132643741</v>
      </c>
    </row>
    <row r="1441" spans="1:17" ht="12.75" x14ac:dyDescent="0.2">
      <c r="A1441" s="876" t="s">
        <v>2333</v>
      </c>
      <c r="B1441" s="906" t="s">
        <v>608</v>
      </c>
      <c r="C1441" s="906">
        <v>521.45057961735984</v>
      </c>
      <c r="D1441" s="906">
        <v>521.45057961735984</v>
      </c>
      <c r="E1441" s="906">
        <v>677.92097451821508</v>
      </c>
      <c r="F1441" s="907">
        <v>1</v>
      </c>
      <c r="G1441" s="908">
        <v>677.92097451821508</v>
      </c>
      <c r="H1441" s="908" t="s">
        <v>608</v>
      </c>
      <c r="I1441" s="908">
        <v>1648</v>
      </c>
      <c r="J1441" s="908">
        <v>524</v>
      </c>
      <c r="K1441" s="908">
        <v>27905</v>
      </c>
      <c r="L1441" s="908">
        <v>10002</v>
      </c>
      <c r="M1441" s="908">
        <v>17903</v>
      </c>
      <c r="N1441" s="908">
        <v>1</v>
      </c>
      <c r="O1441" s="1260">
        <v>5</v>
      </c>
      <c r="P1441" s="1260">
        <v>5</v>
      </c>
      <c r="Q1441" s="1261">
        <v>253.16077132643741</v>
      </c>
    </row>
    <row r="1442" spans="1:17" ht="12.75" x14ac:dyDescent="0.2">
      <c r="A1442" s="876" t="s">
        <v>835</v>
      </c>
      <c r="B1442" s="906" t="s">
        <v>608</v>
      </c>
      <c r="C1442" s="906">
        <v>1033.6798837761121</v>
      </c>
      <c r="D1442" s="906">
        <v>1033.6798837761121</v>
      </c>
      <c r="E1442" s="906">
        <v>877.94959876318705</v>
      </c>
      <c r="F1442" s="907">
        <v>0</v>
      </c>
      <c r="G1442" s="908">
        <v>0</v>
      </c>
      <c r="H1442" s="908" t="s">
        <v>608</v>
      </c>
      <c r="I1442" s="908">
        <v>28</v>
      </c>
      <c r="J1442" s="908">
        <v>27</v>
      </c>
      <c r="K1442" s="908">
        <v>3796</v>
      </c>
      <c r="L1442" s="908">
        <v>3796</v>
      </c>
      <c r="M1442" s="908">
        <v>0</v>
      </c>
      <c r="N1442" s="908">
        <v>0</v>
      </c>
      <c r="O1442" s="1260">
        <v>5</v>
      </c>
      <c r="P1442" s="1260">
        <v>11</v>
      </c>
      <c r="Q1442" s="1261">
        <v>265.89618821229698</v>
      </c>
    </row>
    <row r="1443" spans="1:17" ht="12.75" x14ac:dyDescent="0.2">
      <c r="A1443" s="876" t="s">
        <v>834</v>
      </c>
      <c r="B1443" s="906" t="s">
        <v>608</v>
      </c>
      <c r="C1443" s="906">
        <v>466.86644935389188</v>
      </c>
      <c r="D1443" s="906">
        <v>466.86644935389188</v>
      </c>
      <c r="E1443" s="906">
        <v>762.2718603964579</v>
      </c>
      <c r="F1443" s="907">
        <v>0</v>
      </c>
      <c r="G1443" s="908">
        <v>0</v>
      </c>
      <c r="H1443" s="908" t="s">
        <v>608</v>
      </c>
      <c r="I1443" s="908">
        <v>2368</v>
      </c>
      <c r="J1443" s="908">
        <v>1290</v>
      </c>
      <c r="K1443" s="908">
        <v>148355</v>
      </c>
      <c r="L1443" s="908">
        <v>148355</v>
      </c>
      <c r="M1443" s="908">
        <v>0</v>
      </c>
      <c r="N1443" s="908">
        <v>0</v>
      </c>
      <c r="O1443" s="1260">
        <v>5</v>
      </c>
      <c r="P1443" s="1260">
        <v>11</v>
      </c>
      <c r="Q1443" s="1261">
        <v>265.89618821229698</v>
      </c>
    </row>
    <row r="1444" spans="1:17" ht="12.75" x14ac:dyDescent="0.2">
      <c r="A1444" s="876" t="s">
        <v>833</v>
      </c>
      <c r="B1444" s="906">
        <v>0</v>
      </c>
      <c r="C1444" s="906">
        <v>0</v>
      </c>
      <c r="D1444" s="906">
        <v>0</v>
      </c>
      <c r="E1444" s="906">
        <v>0</v>
      </c>
      <c r="F1444" s="907">
        <v>0</v>
      </c>
      <c r="G1444" s="908">
        <v>0</v>
      </c>
      <c r="H1444" s="908">
        <v>0</v>
      </c>
      <c r="I1444" s="908">
        <v>13</v>
      </c>
      <c r="J1444" s="908">
        <v>64</v>
      </c>
      <c r="K1444" s="908">
        <v>73916</v>
      </c>
      <c r="L1444" s="908">
        <v>73916</v>
      </c>
      <c r="M1444" s="908">
        <v>0</v>
      </c>
      <c r="N1444" s="908">
        <v>0</v>
      </c>
      <c r="O1444" s="1260">
        <v>5</v>
      </c>
      <c r="P1444" s="1260">
        <v>5</v>
      </c>
      <c r="Q1444" s="1261">
        <v>265.89618821229698</v>
      </c>
    </row>
    <row r="1445" spans="1:17" ht="12.75" x14ac:dyDescent="0.2">
      <c r="A1445" s="876" t="s">
        <v>2334</v>
      </c>
      <c r="B1445" s="906" t="s">
        <v>608</v>
      </c>
      <c r="C1445" s="906">
        <v>3583.9807834403855</v>
      </c>
      <c r="D1445" s="906">
        <v>3583.9807834403855</v>
      </c>
      <c r="E1445" s="906">
        <v>1800.8735797715913</v>
      </c>
      <c r="F1445" s="907">
        <v>0</v>
      </c>
      <c r="G1445" s="908">
        <v>0</v>
      </c>
      <c r="H1445" s="908" t="s">
        <v>608</v>
      </c>
      <c r="I1445" s="908">
        <v>36</v>
      </c>
      <c r="J1445" s="908">
        <v>95</v>
      </c>
      <c r="K1445" s="908">
        <v>374</v>
      </c>
      <c r="L1445" s="908">
        <v>374</v>
      </c>
      <c r="M1445" s="908">
        <v>0</v>
      </c>
      <c r="N1445" s="908">
        <v>0</v>
      </c>
      <c r="O1445" s="1260">
        <v>5</v>
      </c>
      <c r="P1445" s="1260">
        <v>10</v>
      </c>
      <c r="Q1445" s="1261">
        <v>265.89618821229698</v>
      </c>
    </row>
    <row r="1446" spans="1:17" ht="12.75" x14ac:dyDescent="0.2">
      <c r="A1446" s="876" t="s">
        <v>2335</v>
      </c>
      <c r="B1446" s="906" t="s">
        <v>608</v>
      </c>
      <c r="C1446" s="906">
        <v>1153.6953347820738</v>
      </c>
      <c r="D1446" s="906">
        <v>1153.6953347820738</v>
      </c>
      <c r="E1446" s="906">
        <v>787.98645382697964</v>
      </c>
      <c r="F1446" s="907">
        <v>0</v>
      </c>
      <c r="G1446" s="908">
        <v>0</v>
      </c>
      <c r="H1446" s="908" t="s">
        <v>608</v>
      </c>
      <c r="I1446" s="908">
        <v>303</v>
      </c>
      <c r="J1446" s="908">
        <v>273</v>
      </c>
      <c r="K1446" s="908">
        <v>3284</v>
      </c>
      <c r="L1446" s="908">
        <v>3284</v>
      </c>
      <c r="M1446" s="908">
        <v>0</v>
      </c>
      <c r="N1446" s="908">
        <v>0</v>
      </c>
      <c r="O1446" s="1260">
        <v>5</v>
      </c>
      <c r="P1446" s="1260">
        <v>5</v>
      </c>
      <c r="Q1446" s="1261">
        <v>265.89618821229698</v>
      </c>
    </row>
    <row r="1447" spans="1:17" ht="12.75" x14ac:dyDescent="0.2">
      <c r="A1447" s="876" t="s">
        <v>2336</v>
      </c>
      <c r="B1447" s="906" t="s">
        <v>608</v>
      </c>
      <c r="C1447" s="906">
        <v>877.50101573692666</v>
      </c>
      <c r="D1447" s="906">
        <v>877.50101573692666</v>
      </c>
      <c r="E1447" s="906">
        <v>593.75114735942054</v>
      </c>
      <c r="F1447" s="907">
        <v>0</v>
      </c>
      <c r="G1447" s="908">
        <v>0</v>
      </c>
      <c r="H1447" s="908" t="s">
        <v>608</v>
      </c>
      <c r="I1447" s="908">
        <v>933</v>
      </c>
      <c r="J1447" s="908">
        <v>439</v>
      </c>
      <c r="K1447" s="908">
        <v>15685</v>
      </c>
      <c r="L1447" s="908">
        <v>15685</v>
      </c>
      <c r="M1447" s="908">
        <v>0</v>
      </c>
      <c r="N1447" s="908">
        <v>0</v>
      </c>
      <c r="O1447" s="1260">
        <v>5</v>
      </c>
      <c r="P1447" s="1260">
        <v>5</v>
      </c>
      <c r="Q1447" s="1261">
        <v>265.89618821229698</v>
      </c>
    </row>
    <row r="1448" spans="1:17" ht="12.75" x14ac:dyDescent="0.2">
      <c r="A1448" s="876" t="s">
        <v>2337</v>
      </c>
      <c r="B1448" s="906" t="s">
        <v>608</v>
      </c>
      <c r="C1448" s="906">
        <v>786.96359008774527</v>
      </c>
      <c r="D1448" s="906">
        <v>786.96359008774527</v>
      </c>
      <c r="E1448" s="906">
        <v>489.33107497946673</v>
      </c>
      <c r="F1448" s="907">
        <v>0</v>
      </c>
      <c r="G1448" s="908">
        <v>0</v>
      </c>
      <c r="H1448" s="908" t="s">
        <v>608</v>
      </c>
      <c r="I1448" s="908">
        <v>1693</v>
      </c>
      <c r="J1448" s="908">
        <v>637</v>
      </c>
      <c r="K1448" s="908">
        <v>35902</v>
      </c>
      <c r="L1448" s="908">
        <v>35902</v>
      </c>
      <c r="M1448" s="908">
        <v>0</v>
      </c>
      <c r="N1448" s="908">
        <v>0</v>
      </c>
      <c r="O1448" s="1260">
        <v>5</v>
      </c>
      <c r="P1448" s="1260">
        <v>5</v>
      </c>
      <c r="Q1448" s="1261">
        <v>265.89618821229698</v>
      </c>
    </row>
    <row r="1449" spans="1:17" ht="12.75" x14ac:dyDescent="0.2">
      <c r="A1449" s="876" t="s">
        <v>2338</v>
      </c>
      <c r="B1449" s="906" t="s">
        <v>608</v>
      </c>
      <c r="C1449" s="906">
        <v>829.88432495823804</v>
      </c>
      <c r="D1449" s="906">
        <v>829.88432495823804</v>
      </c>
      <c r="E1449" s="906">
        <v>742.55884273982542</v>
      </c>
      <c r="F1449" s="907">
        <v>0</v>
      </c>
      <c r="G1449" s="908">
        <v>0</v>
      </c>
      <c r="H1449" s="908" t="s">
        <v>608</v>
      </c>
      <c r="I1449" s="908">
        <v>44</v>
      </c>
      <c r="J1449" s="908">
        <v>38</v>
      </c>
      <c r="K1449" s="908">
        <v>2061</v>
      </c>
      <c r="L1449" s="908">
        <v>2061</v>
      </c>
      <c r="M1449" s="908">
        <v>0</v>
      </c>
      <c r="N1449" s="908">
        <v>0</v>
      </c>
      <c r="O1449" s="1260">
        <v>5</v>
      </c>
      <c r="P1449" s="1260">
        <v>5</v>
      </c>
      <c r="Q1449" s="1261">
        <v>265.89618821229698</v>
      </c>
    </row>
    <row r="1450" spans="1:17" ht="12.75" x14ac:dyDescent="0.2">
      <c r="A1450" s="876" t="s">
        <v>2339</v>
      </c>
      <c r="B1450" s="906" t="s">
        <v>608</v>
      </c>
      <c r="C1450" s="906">
        <v>543.63518771627776</v>
      </c>
      <c r="D1450" s="906">
        <v>543.63518771627776</v>
      </c>
      <c r="E1450" s="906">
        <v>491.10442271118268</v>
      </c>
      <c r="F1450" s="907">
        <v>0</v>
      </c>
      <c r="G1450" s="908">
        <v>0</v>
      </c>
      <c r="H1450" s="908" t="s">
        <v>608</v>
      </c>
      <c r="I1450" s="908">
        <v>152</v>
      </c>
      <c r="J1450" s="908">
        <v>127</v>
      </c>
      <c r="K1450" s="908">
        <v>14499</v>
      </c>
      <c r="L1450" s="908">
        <v>14499</v>
      </c>
      <c r="M1450" s="908">
        <v>0</v>
      </c>
      <c r="N1450" s="908">
        <v>0</v>
      </c>
      <c r="O1450" s="1260">
        <v>5</v>
      </c>
      <c r="P1450" s="1260">
        <v>5</v>
      </c>
      <c r="Q1450" s="1261">
        <v>265.89618821229698</v>
      </c>
    </row>
    <row r="1451" spans="1:17" ht="12.75" x14ac:dyDescent="0.2">
      <c r="A1451" s="876" t="s">
        <v>2340</v>
      </c>
      <c r="B1451" s="906" t="s">
        <v>608</v>
      </c>
      <c r="C1451" s="906">
        <v>429.40475196284581</v>
      </c>
      <c r="D1451" s="906">
        <v>429.40475196284581</v>
      </c>
      <c r="E1451" s="906">
        <v>421.22692220686343</v>
      </c>
      <c r="F1451" s="907">
        <v>0</v>
      </c>
      <c r="G1451" s="908">
        <v>0</v>
      </c>
      <c r="H1451" s="908" t="s">
        <v>608</v>
      </c>
      <c r="I1451" s="908">
        <v>61</v>
      </c>
      <c r="J1451" s="908">
        <v>72</v>
      </c>
      <c r="K1451" s="908">
        <v>21958</v>
      </c>
      <c r="L1451" s="908">
        <v>21958</v>
      </c>
      <c r="M1451" s="908">
        <v>0</v>
      </c>
      <c r="N1451" s="908">
        <v>0</v>
      </c>
      <c r="O1451" s="1260">
        <v>5</v>
      </c>
      <c r="P1451" s="1260">
        <v>5</v>
      </c>
      <c r="Q1451" s="1261">
        <v>265.89618821229698</v>
      </c>
    </row>
    <row r="1452" spans="1:17" ht="12.75" x14ac:dyDescent="0.2">
      <c r="A1452" s="876" t="s">
        <v>2341</v>
      </c>
      <c r="B1452" s="906" t="s">
        <v>608</v>
      </c>
      <c r="C1452" s="906">
        <v>827.13857874272594</v>
      </c>
      <c r="D1452" s="906">
        <v>827.13857874272594</v>
      </c>
      <c r="E1452" s="906">
        <v>1264.1268426422496</v>
      </c>
      <c r="F1452" s="907">
        <v>0</v>
      </c>
      <c r="G1452" s="908">
        <v>0</v>
      </c>
      <c r="H1452" s="908" t="s">
        <v>608</v>
      </c>
      <c r="I1452" s="908">
        <v>52</v>
      </c>
      <c r="J1452" s="908">
        <v>20</v>
      </c>
      <c r="K1452" s="908">
        <v>551</v>
      </c>
      <c r="L1452" s="908">
        <v>551</v>
      </c>
      <c r="M1452" s="908">
        <v>0</v>
      </c>
      <c r="N1452" s="908">
        <v>0</v>
      </c>
      <c r="O1452" s="1260">
        <v>5</v>
      </c>
      <c r="P1452" s="1260">
        <v>8</v>
      </c>
      <c r="Q1452" s="1261">
        <v>265.89618821229698</v>
      </c>
    </row>
    <row r="1453" spans="1:17" ht="12.75" x14ac:dyDescent="0.2">
      <c r="A1453" s="876" t="s">
        <v>2342</v>
      </c>
      <c r="B1453" s="906" t="s">
        <v>608</v>
      </c>
      <c r="C1453" s="906">
        <v>517.90344030134759</v>
      </c>
      <c r="D1453" s="906">
        <v>517.90344030134759</v>
      </c>
      <c r="E1453" s="906">
        <v>785.17615287378158</v>
      </c>
      <c r="F1453" s="907">
        <v>0</v>
      </c>
      <c r="G1453" s="908">
        <v>0</v>
      </c>
      <c r="H1453" s="908" t="s">
        <v>608</v>
      </c>
      <c r="I1453" s="908">
        <v>1363</v>
      </c>
      <c r="J1453" s="908">
        <v>232</v>
      </c>
      <c r="K1453" s="908">
        <v>10516</v>
      </c>
      <c r="L1453" s="908">
        <v>10516</v>
      </c>
      <c r="M1453" s="908">
        <v>0</v>
      </c>
      <c r="N1453" s="908">
        <v>0</v>
      </c>
      <c r="O1453" s="1260">
        <v>5</v>
      </c>
      <c r="P1453" s="1260">
        <v>5</v>
      </c>
      <c r="Q1453" s="1261">
        <v>265.89618821229698</v>
      </c>
    </row>
    <row r="1454" spans="1:17" ht="12.75" x14ac:dyDescent="0.2">
      <c r="A1454" s="876" t="s">
        <v>2343</v>
      </c>
      <c r="B1454" s="906" t="s">
        <v>608</v>
      </c>
      <c r="C1454" s="906">
        <v>517.90344030134759</v>
      </c>
      <c r="D1454" s="906">
        <v>517.90344030134759</v>
      </c>
      <c r="E1454" s="906">
        <v>631.47874494046732</v>
      </c>
      <c r="F1454" s="907">
        <v>0</v>
      </c>
      <c r="G1454" s="908">
        <v>0</v>
      </c>
      <c r="H1454" s="908" t="s">
        <v>608</v>
      </c>
      <c r="I1454" s="908">
        <v>211</v>
      </c>
      <c r="J1454" s="908">
        <v>124</v>
      </c>
      <c r="K1454" s="908">
        <v>17562</v>
      </c>
      <c r="L1454" s="908">
        <v>17562</v>
      </c>
      <c r="M1454" s="908">
        <v>0</v>
      </c>
      <c r="N1454" s="908">
        <v>0</v>
      </c>
      <c r="O1454" s="1260">
        <v>5</v>
      </c>
      <c r="P1454" s="1260">
        <v>5</v>
      </c>
      <c r="Q1454" s="1261">
        <v>265.89618821229698</v>
      </c>
    </row>
    <row r="1455" spans="1:17" ht="12.75" x14ac:dyDescent="0.2">
      <c r="A1455" s="876" t="s">
        <v>2344</v>
      </c>
      <c r="B1455" s="906" t="s">
        <v>608</v>
      </c>
      <c r="C1455" s="906">
        <v>8384.7930598152507</v>
      </c>
      <c r="D1455" s="906">
        <v>8384.7930598152507</v>
      </c>
      <c r="E1455" s="906">
        <v>6460.0446722517245</v>
      </c>
      <c r="F1455" s="907">
        <v>0</v>
      </c>
      <c r="G1455" s="908">
        <v>0</v>
      </c>
      <c r="H1455" s="908" t="s">
        <v>608</v>
      </c>
      <c r="I1455" s="908">
        <v>7</v>
      </c>
      <c r="J1455" s="908">
        <v>56</v>
      </c>
      <c r="K1455" s="908">
        <v>550</v>
      </c>
      <c r="L1455" s="908">
        <v>550</v>
      </c>
      <c r="M1455" s="908">
        <v>0</v>
      </c>
      <c r="N1455" s="908">
        <v>0</v>
      </c>
      <c r="O1455" s="1260">
        <v>64</v>
      </c>
      <c r="P1455" s="1260">
        <v>47</v>
      </c>
      <c r="Q1455" s="1261">
        <v>265.89618821229698</v>
      </c>
    </row>
    <row r="1456" spans="1:17" ht="12.75" x14ac:dyDescent="0.2">
      <c r="A1456" s="876" t="s">
        <v>2345</v>
      </c>
      <c r="B1456" s="906" t="s">
        <v>608</v>
      </c>
      <c r="C1456" s="906">
        <v>5420.4929626645517</v>
      </c>
      <c r="D1456" s="906">
        <v>5420.4929626645517</v>
      </c>
      <c r="E1456" s="906">
        <v>3969.2994832947302</v>
      </c>
      <c r="F1456" s="907">
        <v>0</v>
      </c>
      <c r="G1456" s="908">
        <v>0</v>
      </c>
      <c r="H1456" s="908" t="s">
        <v>608</v>
      </c>
      <c r="I1456" s="908">
        <v>15</v>
      </c>
      <c r="J1456" s="908">
        <v>100</v>
      </c>
      <c r="K1456" s="908">
        <v>1108</v>
      </c>
      <c r="L1456" s="908">
        <v>1108</v>
      </c>
      <c r="M1456" s="908">
        <v>0</v>
      </c>
      <c r="N1456" s="908">
        <v>0</v>
      </c>
      <c r="O1456" s="1260">
        <v>24</v>
      </c>
      <c r="P1456" s="1260">
        <v>25</v>
      </c>
      <c r="Q1456" s="1261">
        <v>265.89618821229698</v>
      </c>
    </row>
    <row r="1457" spans="1:17" ht="12.75" x14ac:dyDescent="0.2">
      <c r="A1457" s="876" t="s">
        <v>2346</v>
      </c>
      <c r="B1457" s="906" t="s">
        <v>608</v>
      </c>
      <c r="C1457" s="906">
        <v>2196.6408710253099</v>
      </c>
      <c r="D1457" s="906">
        <v>2196.6408710253099</v>
      </c>
      <c r="E1457" s="906">
        <v>2256.6117537313103</v>
      </c>
      <c r="F1457" s="907">
        <v>0</v>
      </c>
      <c r="G1457" s="908">
        <v>0</v>
      </c>
      <c r="H1457" s="908" t="s">
        <v>608</v>
      </c>
      <c r="I1457" s="908">
        <v>234</v>
      </c>
      <c r="J1457" s="908">
        <v>342</v>
      </c>
      <c r="K1457" s="908">
        <v>4771</v>
      </c>
      <c r="L1457" s="908">
        <v>4771</v>
      </c>
      <c r="M1457" s="908">
        <v>0</v>
      </c>
      <c r="N1457" s="908">
        <v>0</v>
      </c>
      <c r="O1457" s="1260">
        <v>10</v>
      </c>
      <c r="P1457" s="1260">
        <v>14</v>
      </c>
      <c r="Q1457" s="1261">
        <v>265.89618821229698</v>
      </c>
    </row>
    <row r="1458" spans="1:17" ht="12.75" x14ac:dyDescent="0.2">
      <c r="A1458" s="876" t="s">
        <v>2347</v>
      </c>
      <c r="B1458" s="906" t="s">
        <v>608</v>
      </c>
      <c r="C1458" s="906">
        <v>1332.4297526640478</v>
      </c>
      <c r="D1458" s="906">
        <v>1332.4297526640478</v>
      </c>
      <c r="E1458" s="906">
        <v>1399.2106445454813</v>
      </c>
      <c r="F1458" s="907">
        <v>0</v>
      </c>
      <c r="G1458" s="908">
        <v>0</v>
      </c>
      <c r="H1458" s="908" t="s">
        <v>608</v>
      </c>
      <c r="I1458" s="908">
        <v>361</v>
      </c>
      <c r="J1458" s="908">
        <v>306</v>
      </c>
      <c r="K1458" s="908">
        <v>6532</v>
      </c>
      <c r="L1458" s="908">
        <v>6532</v>
      </c>
      <c r="M1458" s="908">
        <v>0</v>
      </c>
      <c r="N1458" s="908">
        <v>0</v>
      </c>
      <c r="O1458" s="1260">
        <v>5</v>
      </c>
      <c r="P1458" s="1260">
        <v>8</v>
      </c>
      <c r="Q1458" s="1261">
        <v>265.89618821229698</v>
      </c>
    </row>
    <row r="1459" spans="1:17" ht="12.75" x14ac:dyDescent="0.2">
      <c r="A1459" s="876" t="s">
        <v>2348</v>
      </c>
      <c r="B1459" s="906" t="s">
        <v>608</v>
      </c>
      <c r="C1459" s="906">
        <v>884.25756663787149</v>
      </c>
      <c r="D1459" s="906">
        <v>884.25756663787149</v>
      </c>
      <c r="E1459" s="906">
        <v>977.79867239639282</v>
      </c>
      <c r="F1459" s="907">
        <v>0</v>
      </c>
      <c r="G1459" s="908">
        <v>0</v>
      </c>
      <c r="H1459" s="908" t="s">
        <v>608</v>
      </c>
      <c r="I1459" s="908">
        <v>335</v>
      </c>
      <c r="J1459" s="908">
        <v>192</v>
      </c>
      <c r="K1459" s="908">
        <v>8419</v>
      </c>
      <c r="L1459" s="908">
        <v>8419</v>
      </c>
      <c r="M1459" s="908">
        <v>0</v>
      </c>
      <c r="N1459" s="908">
        <v>0</v>
      </c>
      <c r="O1459" s="1260">
        <v>5</v>
      </c>
      <c r="P1459" s="1260">
        <v>5</v>
      </c>
      <c r="Q1459" s="1261">
        <v>265.89618821229698</v>
      </c>
    </row>
    <row r="1460" spans="1:17" ht="12.75" x14ac:dyDescent="0.2">
      <c r="A1460" s="876" t="s">
        <v>2349</v>
      </c>
      <c r="B1460" s="906" t="s">
        <v>608</v>
      </c>
      <c r="C1460" s="906">
        <v>875.95238564080773</v>
      </c>
      <c r="D1460" s="906">
        <v>875.95238564080773</v>
      </c>
      <c r="E1460" s="906">
        <v>747.96462862264241</v>
      </c>
      <c r="F1460" s="907">
        <v>0</v>
      </c>
      <c r="G1460" s="908">
        <v>0</v>
      </c>
      <c r="H1460" s="908" t="s">
        <v>608</v>
      </c>
      <c r="I1460" s="908">
        <v>218</v>
      </c>
      <c r="J1460" s="908">
        <v>184</v>
      </c>
      <c r="K1460" s="908">
        <v>20611</v>
      </c>
      <c r="L1460" s="908">
        <v>20611</v>
      </c>
      <c r="M1460" s="908">
        <v>0</v>
      </c>
      <c r="N1460" s="908">
        <v>0</v>
      </c>
      <c r="O1460" s="1260">
        <v>5</v>
      </c>
      <c r="P1460" s="1260">
        <v>5</v>
      </c>
      <c r="Q1460" s="1261">
        <v>265.89618821229698</v>
      </c>
    </row>
    <row r="1461" spans="1:17" ht="12.75" x14ac:dyDescent="0.2">
      <c r="A1461" s="876" t="s">
        <v>2350</v>
      </c>
      <c r="B1461" s="906" t="s">
        <v>608</v>
      </c>
      <c r="C1461" s="906">
        <v>9313.7646518003658</v>
      </c>
      <c r="D1461" s="906">
        <v>9313.7646518003658</v>
      </c>
      <c r="E1461" s="906">
        <v>3427.8929708739684</v>
      </c>
      <c r="F1461" s="907">
        <v>0</v>
      </c>
      <c r="G1461" s="908">
        <v>0</v>
      </c>
      <c r="H1461" s="908" t="s">
        <v>608</v>
      </c>
      <c r="I1461" s="908">
        <v>4</v>
      </c>
      <c r="J1461" s="908">
        <v>18</v>
      </c>
      <c r="K1461" s="908">
        <v>893</v>
      </c>
      <c r="L1461" s="908">
        <v>893</v>
      </c>
      <c r="M1461" s="908">
        <v>0</v>
      </c>
      <c r="N1461" s="908">
        <v>0</v>
      </c>
      <c r="O1461" s="1260">
        <v>44</v>
      </c>
      <c r="P1461" s="1260">
        <v>22</v>
      </c>
      <c r="Q1461" s="1261">
        <v>265.89618821229698</v>
      </c>
    </row>
    <row r="1462" spans="1:17" ht="12.75" x14ac:dyDescent="0.2">
      <c r="A1462" s="876" t="s">
        <v>2351</v>
      </c>
      <c r="B1462" s="906" t="s">
        <v>608</v>
      </c>
      <c r="C1462" s="906">
        <v>1103.6796619110937</v>
      </c>
      <c r="D1462" s="906">
        <v>1103.6796619110937</v>
      </c>
      <c r="E1462" s="906">
        <v>1724.0348476464055</v>
      </c>
      <c r="F1462" s="907">
        <v>0</v>
      </c>
      <c r="G1462" s="908">
        <v>0</v>
      </c>
      <c r="H1462" s="908" t="s">
        <v>608</v>
      </c>
      <c r="I1462" s="908">
        <v>19</v>
      </c>
      <c r="J1462" s="908">
        <v>35</v>
      </c>
      <c r="K1462" s="908">
        <v>3940</v>
      </c>
      <c r="L1462" s="908">
        <v>3940</v>
      </c>
      <c r="M1462" s="908">
        <v>0</v>
      </c>
      <c r="N1462" s="908">
        <v>0</v>
      </c>
      <c r="O1462" s="1260">
        <v>8</v>
      </c>
      <c r="P1462" s="1260">
        <v>11</v>
      </c>
      <c r="Q1462" s="1261">
        <v>265.89618821229698</v>
      </c>
    </row>
    <row r="1463" spans="1:17" ht="12.75" x14ac:dyDescent="0.2">
      <c r="A1463" s="876" t="s">
        <v>2352</v>
      </c>
      <c r="B1463" s="906" t="s">
        <v>608</v>
      </c>
      <c r="C1463" s="906">
        <v>1103.6796619110937</v>
      </c>
      <c r="D1463" s="906">
        <v>1103.6796619110937</v>
      </c>
      <c r="E1463" s="906">
        <v>1168.19812746858</v>
      </c>
      <c r="F1463" s="907">
        <v>0</v>
      </c>
      <c r="G1463" s="908">
        <v>0</v>
      </c>
      <c r="H1463" s="908" t="s">
        <v>608</v>
      </c>
      <c r="I1463" s="908">
        <v>34</v>
      </c>
      <c r="J1463" s="908">
        <v>30</v>
      </c>
      <c r="K1463" s="908">
        <v>6143</v>
      </c>
      <c r="L1463" s="908">
        <v>6143</v>
      </c>
      <c r="M1463" s="908">
        <v>0</v>
      </c>
      <c r="N1463" s="908">
        <v>0</v>
      </c>
      <c r="O1463" s="1260">
        <v>8</v>
      </c>
      <c r="P1463" s="1260">
        <v>8</v>
      </c>
      <c r="Q1463" s="1261">
        <v>265.89618821229698</v>
      </c>
    </row>
    <row r="1464" spans="1:17" ht="12.75" x14ac:dyDescent="0.2">
      <c r="A1464" s="876" t="s">
        <v>2353</v>
      </c>
      <c r="B1464" s="906" t="s">
        <v>608</v>
      </c>
      <c r="C1464" s="906">
        <v>803.21670592656687</v>
      </c>
      <c r="D1464" s="906">
        <v>803.21670592656687</v>
      </c>
      <c r="E1464" s="906">
        <v>824.10015521099763</v>
      </c>
      <c r="F1464" s="907">
        <v>0</v>
      </c>
      <c r="G1464" s="908">
        <v>0</v>
      </c>
      <c r="H1464" s="908" t="s">
        <v>608</v>
      </c>
      <c r="I1464" s="908">
        <v>22</v>
      </c>
      <c r="J1464" s="908">
        <v>84</v>
      </c>
      <c r="K1464" s="908">
        <v>22787</v>
      </c>
      <c r="L1464" s="908">
        <v>22787</v>
      </c>
      <c r="M1464" s="908">
        <v>0</v>
      </c>
      <c r="N1464" s="908">
        <v>0</v>
      </c>
      <c r="O1464" s="1260">
        <v>5</v>
      </c>
      <c r="P1464" s="1260">
        <v>5</v>
      </c>
      <c r="Q1464" s="1261">
        <v>265.89618821229698</v>
      </c>
    </row>
    <row r="1465" spans="1:17" ht="12.75" x14ac:dyDescent="0.2">
      <c r="A1465" s="876" t="s">
        <v>2354</v>
      </c>
      <c r="B1465" s="906" t="s">
        <v>608</v>
      </c>
      <c r="C1465" s="906">
        <v>1518.1914275972663</v>
      </c>
      <c r="D1465" s="906">
        <v>1518.1914275972663</v>
      </c>
      <c r="E1465" s="906">
        <v>1019.2095809599324</v>
      </c>
      <c r="F1465" s="907">
        <v>0</v>
      </c>
      <c r="G1465" s="908">
        <v>0</v>
      </c>
      <c r="H1465" s="908" t="s">
        <v>608</v>
      </c>
      <c r="I1465" s="908">
        <v>45</v>
      </c>
      <c r="J1465" s="908">
        <v>122</v>
      </c>
      <c r="K1465" s="908">
        <v>568</v>
      </c>
      <c r="L1465" s="908">
        <v>568</v>
      </c>
      <c r="M1465" s="908">
        <v>0</v>
      </c>
      <c r="N1465" s="908">
        <v>0</v>
      </c>
      <c r="O1465" s="1260">
        <v>5</v>
      </c>
      <c r="P1465" s="1260">
        <v>5</v>
      </c>
      <c r="Q1465" s="1261">
        <v>265.89618821229698</v>
      </c>
    </row>
    <row r="1466" spans="1:17" ht="12.75" x14ac:dyDescent="0.2">
      <c r="A1466" s="876" t="s">
        <v>2355</v>
      </c>
      <c r="B1466" s="906" t="s">
        <v>608</v>
      </c>
      <c r="C1466" s="906">
        <v>976.55701427893473</v>
      </c>
      <c r="D1466" s="906">
        <v>976.55701427893473</v>
      </c>
      <c r="E1466" s="906">
        <v>603.65919248630075</v>
      </c>
      <c r="F1466" s="907">
        <v>0</v>
      </c>
      <c r="G1466" s="908">
        <v>0</v>
      </c>
      <c r="H1466" s="908" t="s">
        <v>608</v>
      </c>
      <c r="I1466" s="908">
        <v>165</v>
      </c>
      <c r="J1466" s="908">
        <v>308</v>
      </c>
      <c r="K1466" s="908">
        <v>2060</v>
      </c>
      <c r="L1466" s="908">
        <v>2060</v>
      </c>
      <c r="M1466" s="908">
        <v>0</v>
      </c>
      <c r="N1466" s="908">
        <v>0</v>
      </c>
      <c r="O1466" s="1260">
        <v>5</v>
      </c>
      <c r="P1466" s="1260">
        <v>5</v>
      </c>
      <c r="Q1466" s="1261">
        <v>265.89618821229698</v>
      </c>
    </row>
    <row r="1467" spans="1:17" ht="12.75" x14ac:dyDescent="0.2">
      <c r="A1467" s="876" t="s">
        <v>2356</v>
      </c>
      <c r="B1467" s="906" t="s">
        <v>608</v>
      </c>
      <c r="C1467" s="906">
        <v>738.8111189489357</v>
      </c>
      <c r="D1467" s="906">
        <v>738.8111189489357</v>
      </c>
      <c r="E1467" s="906">
        <v>478.36485278446105</v>
      </c>
      <c r="F1467" s="907">
        <v>0</v>
      </c>
      <c r="G1467" s="908">
        <v>0</v>
      </c>
      <c r="H1467" s="908" t="s">
        <v>608</v>
      </c>
      <c r="I1467" s="908">
        <v>130</v>
      </c>
      <c r="J1467" s="908">
        <v>264</v>
      </c>
      <c r="K1467" s="908">
        <v>2492</v>
      </c>
      <c r="L1467" s="908">
        <v>2492</v>
      </c>
      <c r="M1467" s="908">
        <v>0</v>
      </c>
      <c r="N1467" s="908">
        <v>0</v>
      </c>
      <c r="O1467" s="1260">
        <v>5</v>
      </c>
      <c r="P1467" s="1260">
        <v>5</v>
      </c>
      <c r="Q1467" s="1261">
        <v>265.89618821229698</v>
      </c>
    </row>
    <row r="1468" spans="1:17" ht="12.75" x14ac:dyDescent="0.2">
      <c r="A1468" s="876" t="s">
        <v>2357</v>
      </c>
      <c r="B1468" s="906" t="s">
        <v>608</v>
      </c>
      <c r="C1468" s="906">
        <v>738.8111189489357</v>
      </c>
      <c r="D1468" s="906">
        <v>738.8111189489357</v>
      </c>
      <c r="E1468" s="906">
        <v>456.06978079637184</v>
      </c>
      <c r="F1468" s="907">
        <v>0</v>
      </c>
      <c r="G1468" s="908">
        <v>0</v>
      </c>
      <c r="H1468" s="908" t="s">
        <v>608</v>
      </c>
      <c r="I1468" s="908">
        <v>202</v>
      </c>
      <c r="J1468" s="908">
        <v>431</v>
      </c>
      <c r="K1468" s="908">
        <v>4013</v>
      </c>
      <c r="L1468" s="908">
        <v>4013</v>
      </c>
      <c r="M1468" s="908">
        <v>0</v>
      </c>
      <c r="N1468" s="908">
        <v>0</v>
      </c>
      <c r="O1468" s="1260">
        <v>5</v>
      </c>
      <c r="P1468" s="1260">
        <v>5</v>
      </c>
      <c r="Q1468" s="1261">
        <v>265.89618821229698</v>
      </c>
    </row>
    <row r="1469" spans="1:17" ht="12.75" x14ac:dyDescent="0.2">
      <c r="A1469" s="876" t="s">
        <v>2358</v>
      </c>
      <c r="B1469" s="906" t="s">
        <v>608</v>
      </c>
      <c r="C1469" s="906">
        <v>5289.1729997039483</v>
      </c>
      <c r="D1469" s="906">
        <v>5289.1729997039483</v>
      </c>
      <c r="E1469" s="906">
        <v>8912.4933274230007</v>
      </c>
      <c r="F1469" s="907">
        <v>0</v>
      </c>
      <c r="G1469" s="908">
        <v>0</v>
      </c>
      <c r="H1469" s="908" t="s">
        <v>608</v>
      </c>
      <c r="I1469" s="908">
        <v>39</v>
      </c>
      <c r="J1469" s="908">
        <v>57</v>
      </c>
      <c r="K1469" s="908">
        <v>170</v>
      </c>
      <c r="L1469" s="908">
        <v>170</v>
      </c>
      <c r="M1469" s="908">
        <v>0</v>
      </c>
      <c r="N1469" s="908">
        <v>0</v>
      </c>
      <c r="O1469" s="1260">
        <v>27</v>
      </c>
      <c r="P1469" s="1260">
        <v>55</v>
      </c>
      <c r="Q1469" s="1261">
        <v>265.89618821229698</v>
      </c>
    </row>
    <row r="1470" spans="1:17" ht="12.75" x14ac:dyDescent="0.2">
      <c r="A1470" s="876" t="s">
        <v>2359</v>
      </c>
      <c r="B1470" s="906" t="s">
        <v>608</v>
      </c>
      <c r="C1470" s="906">
        <v>2339.3714844209812</v>
      </c>
      <c r="D1470" s="906">
        <v>2339.3714844209812</v>
      </c>
      <c r="E1470" s="906">
        <v>5454.1096059250931</v>
      </c>
      <c r="F1470" s="907">
        <v>0</v>
      </c>
      <c r="G1470" s="908">
        <v>0</v>
      </c>
      <c r="H1470" s="908" t="s">
        <v>608</v>
      </c>
      <c r="I1470" s="908">
        <v>101</v>
      </c>
      <c r="J1470" s="908">
        <v>69</v>
      </c>
      <c r="K1470" s="908">
        <v>242</v>
      </c>
      <c r="L1470" s="908">
        <v>242</v>
      </c>
      <c r="M1470" s="908">
        <v>0</v>
      </c>
      <c r="N1470" s="908">
        <v>0</v>
      </c>
      <c r="O1470" s="1260">
        <v>8</v>
      </c>
      <c r="P1470" s="1260">
        <v>38</v>
      </c>
      <c r="Q1470" s="1261">
        <v>265.89618821229698</v>
      </c>
    </row>
    <row r="1471" spans="1:17" ht="12.75" x14ac:dyDescent="0.2">
      <c r="A1471" s="876" t="s">
        <v>2360</v>
      </c>
      <c r="B1471" s="906" t="s">
        <v>608</v>
      </c>
      <c r="C1471" s="906">
        <v>1496.8357137944597</v>
      </c>
      <c r="D1471" s="906">
        <v>1496.8357137944597</v>
      </c>
      <c r="E1471" s="906">
        <v>3938.2035673783935</v>
      </c>
      <c r="F1471" s="907">
        <v>0</v>
      </c>
      <c r="G1471" s="908">
        <v>0</v>
      </c>
      <c r="H1471" s="908" t="s">
        <v>608</v>
      </c>
      <c r="I1471" s="908">
        <v>389</v>
      </c>
      <c r="J1471" s="908">
        <v>206</v>
      </c>
      <c r="K1471" s="908">
        <v>853</v>
      </c>
      <c r="L1471" s="908">
        <v>853</v>
      </c>
      <c r="M1471" s="908">
        <v>0</v>
      </c>
      <c r="N1471" s="908">
        <v>0</v>
      </c>
      <c r="O1471" s="1260">
        <v>5</v>
      </c>
      <c r="P1471" s="1260">
        <v>22</v>
      </c>
      <c r="Q1471" s="1261">
        <v>265.89618821229698</v>
      </c>
    </row>
    <row r="1472" spans="1:17" ht="12.75" x14ac:dyDescent="0.2">
      <c r="A1472" s="876" t="s">
        <v>2361</v>
      </c>
      <c r="B1472" s="906" t="s">
        <v>608</v>
      </c>
      <c r="C1472" s="906">
        <v>1106.6588165186843</v>
      </c>
      <c r="D1472" s="906">
        <v>1106.6588165186843</v>
      </c>
      <c r="E1472" s="906">
        <v>2279.7289880477501</v>
      </c>
      <c r="F1472" s="907">
        <v>0</v>
      </c>
      <c r="G1472" s="908">
        <v>0</v>
      </c>
      <c r="H1472" s="908" t="s">
        <v>608</v>
      </c>
      <c r="I1472" s="908">
        <v>848</v>
      </c>
      <c r="J1472" s="908">
        <v>352</v>
      </c>
      <c r="K1472" s="908">
        <v>1422</v>
      </c>
      <c r="L1472" s="908">
        <v>1422</v>
      </c>
      <c r="M1472" s="908">
        <v>0</v>
      </c>
      <c r="N1472" s="908">
        <v>0</v>
      </c>
      <c r="O1472" s="1260">
        <v>5</v>
      </c>
      <c r="P1472" s="1260">
        <v>14</v>
      </c>
      <c r="Q1472" s="1261">
        <v>265.89618821229698</v>
      </c>
    </row>
    <row r="1473" spans="1:17" ht="12.75" x14ac:dyDescent="0.2">
      <c r="A1473" s="876" t="s">
        <v>2362</v>
      </c>
      <c r="B1473" s="906" t="s">
        <v>608</v>
      </c>
      <c r="C1473" s="906">
        <v>933.27145651850526</v>
      </c>
      <c r="D1473" s="906">
        <v>933.27145651850526</v>
      </c>
      <c r="E1473" s="906">
        <v>1329.0601714536788</v>
      </c>
      <c r="F1473" s="907">
        <v>0</v>
      </c>
      <c r="G1473" s="908">
        <v>0</v>
      </c>
      <c r="H1473" s="908" t="s">
        <v>608</v>
      </c>
      <c r="I1473" s="908">
        <v>1115</v>
      </c>
      <c r="J1473" s="908">
        <v>262</v>
      </c>
      <c r="K1473" s="908">
        <v>1632</v>
      </c>
      <c r="L1473" s="908">
        <v>1632</v>
      </c>
      <c r="M1473" s="908">
        <v>0</v>
      </c>
      <c r="N1473" s="908">
        <v>0</v>
      </c>
      <c r="O1473" s="1260">
        <v>5</v>
      </c>
      <c r="P1473" s="1260">
        <v>8</v>
      </c>
      <c r="Q1473" s="1261">
        <v>265.89618821229698</v>
      </c>
    </row>
    <row r="1474" spans="1:17" ht="12.75" x14ac:dyDescent="0.2">
      <c r="A1474" s="876" t="s">
        <v>2363</v>
      </c>
      <c r="B1474" s="906" t="s">
        <v>608</v>
      </c>
      <c r="C1474" s="906">
        <v>752.2350222405114</v>
      </c>
      <c r="D1474" s="906">
        <v>752.2350222405114</v>
      </c>
      <c r="E1474" s="906">
        <v>830.53953970899556</v>
      </c>
      <c r="F1474" s="907">
        <v>0</v>
      </c>
      <c r="G1474" s="908">
        <v>0</v>
      </c>
      <c r="H1474" s="908" t="s">
        <v>608</v>
      </c>
      <c r="I1474" s="908">
        <v>831</v>
      </c>
      <c r="J1474" s="908">
        <v>173</v>
      </c>
      <c r="K1474" s="908">
        <v>1280</v>
      </c>
      <c r="L1474" s="908">
        <v>1280</v>
      </c>
      <c r="M1474" s="908">
        <v>0</v>
      </c>
      <c r="N1474" s="908">
        <v>0</v>
      </c>
      <c r="O1474" s="1260">
        <v>5</v>
      </c>
      <c r="P1474" s="1260">
        <v>5</v>
      </c>
      <c r="Q1474" s="1261">
        <v>265.89618821229698</v>
      </c>
    </row>
    <row r="1475" spans="1:17" ht="12.75" x14ac:dyDescent="0.2">
      <c r="A1475" s="876" t="s">
        <v>2364</v>
      </c>
      <c r="B1475" s="906" t="s">
        <v>608</v>
      </c>
      <c r="C1475" s="906">
        <v>1049.8985208546089</v>
      </c>
      <c r="D1475" s="906">
        <v>1049.8985208546089</v>
      </c>
      <c r="E1475" s="906">
        <v>918.56822799348333</v>
      </c>
      <c r="F1475" s="907">
        <v>0</v>
      </c>
      <c r="G1475" s="908">
        <v>0</v>
      </c>
      <c r="H1475" s="908" t="s">
        <v>608</v>
      </c>
      <c r="I1475" s="908">
        <v>78</v>
      </c>
      <c r="J1475" s="908">
        <v>42</v>
      </c>
      <c r="K1475" s="908">
        <v>867</v>
      </c>
      <c r="L1475" s="908">
        <v>867</v>
      </c>
      <c r="M1475" s="908">
        <v>0</v>
      </c>
      <c r="N1475" s="908">
        <v>0</v>
      </c>
      <c r="O1475" s="1260">
        <v>5</v>
      </c>
      <c r="P1475" s="1260">
        <v>5</v>
      </c>
      <c r="Q1475" s="1261">
        <v>265.89618821229698</v>
      </c>
    </row>
    <row r="1476" spans="1:17" ht="12.75" x14ac:dyDescent="0.2">
      <c r="A1476" s="876" t="s">
        <v>2365</v>
      </c>
      <c r="B1476" s="906" t="s">
        <v>608</v>
      </c>
      <c r="C1476" s="906">
        <v>832.87269161181905</v>
      </c>
      <c r="D1476" s="906">
        <v>832.87269161181905</v>
      </c>
      <c r="E1476" s="906">
        <v>621.54401965105751</v>
      </c>
      <c r="F1476" s="907">
        <v>0</v>
      </c>
      <c r="G1476" s="908">
        <v>0</v>
      </c>
      <c r="H1476" s="908" t="s">
        <v>608</v>
      </c>
      <c r="I1476" s="908">
        <v>37</v>
      </c>
      <c r="J1476" s="908">
        <v>19</v>
      </c>
      <c r="K1476" s="908">
        <v>588</v>
      </c>
      <c r="L1476" s="908">
        <v>588</v>
      </c>
      <c r="M1476" s="908">
        <v>0</v>
      </c>
      <c r="N1476" s="908">
        <v>0</v>
      </c>
      <c r="O1476" s="1260">
        <v>5</v>
      </c>
      <c r="P1476" s="1260">
        <v>5</v>
      </c>
      <c r="Q1476" s="1261">
        <v>265.89618821229698</v>
      </c>
    </row>
    <row r="1477" spans="1:17" ht="12.75" x14ac:dyDescent="0.2">
      <c r="A1477" s="876" t="s">
        <v>2366</v>
      </c>
      <c r="B1477" s="906" t="s">
        <v>608</v>
      </c>
      <c r="C1477" s="906">
        <v>673.93240726559839</v>
      </c>
      <c r="D1477" s="906">
        <v>673.93240726559839</v>
      </c>
      <c r="E1477" s="906">
        <v>549.06806357446931</v>
      </c>
      <c r="F1477" s="907">
        <v>0</v>
      </c>
      <c r="G1477" s="908">
        <v>0</v>
      </c>
      <c r="H1477" s="908" t="s">
        <v>608</v>
      </c>
      <c r="I1477" s="908">
        <v>73</v>
      </c>
      <c r="J1477" s="908">
        <v>23</v>
      </c>
      <c r="K1477" s="908">
        <v>945</v>
      </c>
      <c r="L1477" s="908">
        <v>945</v>
      </c>
      <c r="M1477" s="908">
        <v>0</v>
      </c>
      <c r="N1477" s="908">
        <v>0</v>
      </c>
      <c r="O1477" s="1260">
        <v>5</v>
      </c>
      <c r="P1477" s="1260">
        <v>5</v>
      </c>
      <c r="Q1477" s="1261">
        <v>265.89618821229698</v>
      </c>
    </row>
    <row r="1478" spans="1:17" ht="12.75" x14ac:dyDescent="0.2">
      <c r="A1478" s="876" t="s">
        <v>2367</v>
      </c>
      <c r="B1478" s="906" t="s">
        <v>608</v>
      </c>
      <c r="C1478" s="906">
        <v>599.44855484055381</v>
      </c>
      <c r="D1478" s="906">
        <v>599.44855484055381</v>
      </c>
      <c r="E1478" s="906">
        <v>547.1326101728564</v>
      </c>
      <c r="F1478" s="907">
        <v>0</v>
      </c>
      <c r="G1478" s="908">
        <v>0</v>
      </c>
      <c r="H1478" s="908" t="s">
        <v>608</v>
      </c>
      <c r="I1478" s="908">
        <v>58</v>
      </c>
      <c r="J1478" s="908">
        <v>25</v>
      </c>
      <c r="K1478" s="908">
        <v>1901</v>
      </c>
      <c r="L1478" s="908">
        <v>1901</v>
      </c>
      <c r="M1478" s="908">
        <v>0</v>
      </c>
      <c r="N1478" s="908">
        <v>0</v>
      </c>
      <c r="O1478" s="1260">
        <v>5</v>
      </c>
      <c r="P1478" s="1260">
        <v>5</v>
      </c>
      <c r="Q1478" s="1261">
        <v>265.89618821229698</v>
      </c>
    </row>
    <row r="1479" spans="1:17" ht="12.75" x14ac:dyDescent="0.2">
      <c r="A1479" s="876" t="s">
        <v>2368</v>
      </c>
      <c r="B1479" s="906" t="s">
        <v>608</v>
      </c>
      <c r="C1479" s="906">
        <v>496.70256326016801</v>
      </c>
      <c r="D1479" s="906">
        <v>496.70256326016801</v>
      </c>
      <c r="E1479" s="906">
        <v>451.56603336469374</v>
      </c>
      <c r="F1479" s="907">
        <v>0</v>
      </c>
      <c r="G1479" s="908">
        <v>0</v>
      </c>
      <c r="H1479" s="908" t="s">
        <v>608</v>
      </c>
      <c r="I1479" s="908">
        <v>39</v>
      </c>
      <c r="J1479" s="908">
        <v>16</v>
      </c>
      <c r="K1479" s="908">
        <v>1152</v>
      </c>
      <c r="L1479" s="908">
        <v>1152</v>
      </c>
      <c r="M1479" s="908">
        <v>0</v>
      </c>
      <c r="N1479" s="908">
        <v>0</v>
      </c>
      <c r="O1479" s="1260">
        <v>5</v>
      </c>
      <c r="P1479" s="1260">
        <v>5</v>
      </c>
      <c r="Q1479" s="1261">
        <v>265.89618821229698</v>
      </c>
    </row>
    <row r="1480" spans="1:17" ht="12.75" x14ac:dyDescent="0.2">
      <c r="A1480" s="876" t="s">
        <v>2369</v>
      </c>
      <c r="B1480" s="906" t="s">
        <v>608</v>
      </c>
      <c r="C1480" s="906">
        <v>496.70256326016801</v>
      </c>
      <c r="D1480" s="906">
        <v>496.70256326016801</v>
      </c>
      <c r="E1480" s="906">
        <v>413.85427424172207</v>
      </c>
      <c r="F1480" s="907">
        <v>0</v>
      </c>
      <c r="G1480" s="908">
        <v>0</v>
      </c>
      <c r="H1480" s="908" t="s">
        <v>608</v>
      </c>
      <c r="I1480" s="908">
        <v>73</v>
      </c>
      <c r="J1480" s="908">
        <v>15</v>
      </c>
      <c r="K1480" s="908">
        <v>1968</v>
      </c>
      <c r="L1480" s="908">
        <v>1968</v>
      </c>
      <c r="M1480" s="908">
        <v>0</v>
      </c>
      <c r="N1480" s="908">
        <v>0</v>
      </c>
      <c r="O1480" s="1260">
        <v>5</v>
      </c>
      <c r="P1480" s="1260">
        <v>5</v>
      </c>
      <c r="Q1480" s="1261">
        <v>265.89618821229698</v>
      </c>
    </row>
    <row r="1481" spans="1:17" ht="12.75" x14ac:dyDescent="0.2">
      <c r="A1481" s="876" t="s">
        <v>2370</v>
      </c>
      <c r="B1481" s="906" t="s">
        <v>608</v>
      </c>
      <c r="C1481" s="906">
        <v>1343.082646058996</v>
      </c>
      <c r="D1481" s="906">
        <v>1343.082646058996</v>
      </c>
      <c r="E1481" s="906">
        <v>735.19926100680914</v>
      </c>
      <c r="F1481" s="907">
        <v>0</v>
      </c>
      <c r="G1481" s="908">
        <v>0</v>
      </c>
      <c r="H1481" s="908" t="s">
        <v>608</v>
      </c>
      <c r="I1481" s="908">
        <v>180</v>
      </c>
      <c r="J1481" s="908">
        <v>241</v>
      </c>
      <c r="K1481" s="908">
        <v>16383</v>
      </c>
      <c r="L1481" s="908">
        <v>16383</v>
      </c>
      <c r="M1481" s="908">
        <v>0</v>
      </c>
      <c r="N1481" s="908">
        <v>0</v>
      </c>
      <c r="O1481" s="1260">
        <v>5</v>
      </c>
      <c r="P1481" s="1260">
        <v>5</v>
      </c>
      <c r="Q1481" s="1261">
        <v>265.89618821229698</v>
      </c>
    </row>
    <row r="1482" spans="1:17" ht="12.75" x14ac:dyDescent="0.2">
      <c r="A1482" s="876" t="s">
        <v>2371</v>
      </c>
      <c r="B1482" s="906" t="s">
        <v>608</v>
      </c>
      <c r="C1482" s="906">
        <v>518.34049143734524</v>
      </c>
      <c r="D1482" s="906">
        <v>518.34049143734524</v>
      </c>
      <c r="E1482" s="906">
        <v>498.00839651768786</v>
      </c>
      <c r="F1482" s="907">
        <v>0</v>
      </c>
      <c r="G1482" s="908">
        <v>0</v>
      </c>
      <c r="H1482" s="908" t="s">
        <v>608</v>
      </c>
      <c r="I1482" s="908">
        <v>207</v>
      </c>
      <c r="J1482" s="908">
        <v>138</v>
      </c>
      <c r="K1482" s="908">
        <v>26733</v>
      </c>
      <c r="L1482" s="908">
        <v>26733</v>
      </c>
      <c r="M1482" s="908">
        <v>0</v>
      </c>
      <c r="N1482" s="908">
        <v>0</v>
      </c>
      <c r="O1482" s="1260">
        <v>5</v>
      </c>
      <c r="P1482" s="1260">
        <v>5</v>
      </c>
      <c r="Q1482" s="1261">
        <v>265.89618821229698</v>
      </c>
    </row>
    <row r="1483" spans="1:17" ht="12.75" x14ac:dyDescent="0.2">
      <c r="A1483" s="876" t="s">
        <v>2372</v>
      </c>
      <c r="B1483" s="906" t="s">
        <v>608</v>
      </c>
      <c r="C1483" s="906">
        <v>4423.4271240277603</v>
      </c>
      <c r="D1483" s="906">
        <v>4423.4271240277603</v>
      </c>
      <c r="E1483" s="906">
        <v>6619.9361986206395</v>
      </c>
      <c r="F1483" s="907">
        <v>0</v>
      </c>
      <c r="G1483" s="908">
        <v>0</v>
      </c>
      <c r="H1483" s="908" t="s">
        <v>608</v>
      </c>
      <c r="I1483" s="908">
        <v>43</v>
      </c>
      <c r="J1483" s="908">
        <v>88</v>
      </c>
      <c r="K1483" s="908">
        <v>284</v>
      </c>
      <c r="L1483" s="908">
        <v>284</v>
      </c>
      <c r="M1483" s="908">
        <v>0</v>
      </c>
      <c r="N1483" s="908">
        <v>0</v>
      </c>
      <c r="O1483" s="1260">
        <v>15</v>
      </c>
      <c r="P1483" s="1260">
        <v>46</v>
      </c>
      <c r="Q1483" s="1261">
        <v>265.89618821229698</v>
      </c>
    </row>
    <row r="1484" spans="1:17" ht="12.75" x14ac:dyDescent="0.2">
      <c r="A1484" s="876" t="s">
        <v>2373</v>
      </c>
      <c r="B1484" s="906" t="s">
        <v>608</v>
      </c>
      <c r="C1484" s="906">
        <v>2207.4877078345303</v>
      </c>
      <c r="D1484" s="906">
        <v>2207.4877078345303</v>
      </c>
      <c r="E1484" s="906">
        <v>2796.2123972919421</v>
      </c>
      <c r="F1484" s="907">
        <v>0</v>
      </c>
      <c r="G1484" s="908">
        <v>0</v>
      </c>
      <c r="H1484" s="908" t="s">
        <v>608</v>
      </c>
      <c r="I1484" s="908">
        <v>55</v>
      </c>
      <c r="J1484" s="908">
        <v>87</v>
      </c>
      <c r="K1484" s="908">
        <v>307</v>
      </c>
      <c r="L1484" s="908">
        <v>307</v>
      </c>
      <c r="M1484" s="908">
        <v>0</v>
      </c>
      <c r="N1484" s="908">
        <v>0</v>
      </c>
      <c r="O1484" s="1260">
        <v>11</v>
      </c>
      <c r="P1484" s="1260">
        <v>16</v>
      </c>
      <c r="Q1484" s="1261">
        <v>265.89618821229698</v>
      </c>
    </row>
    <row r="1485" spans="1:17" ht="12.75" x14ac:dyDescent="0.2">
      <c r="A1485" s="876" t="s">
        <v>2374</v>
      </c>
      <c r="B1485" s="906" t="s">
        <v>608</v>
      </c>
      <c r="C1485" s="906">
        <v>1947.7073834000391</v>
      </c>
      <c r="D1485" s="906">
        <v>1947.7073834000391</v>
      </c>
      <c r="E1485" s="906">
        <v>1842.8312724714938</v>
      </c>
      <c r="F1485" s="907">
        <v>0</v>
      </c>
      <c r="G1485" s="908">
        <v>0</v>
      </c>
      <c r="H1485" s="908" t="s">
        <v>608</v>
      </c>
      <c r="I1485" s="908">
        <v>118</v>
      </c>
      <c r="J1485" s="908">
        <v>168</v>
      </c>
      <c r="K1485" s="908">
        <v>573</v>
      </c>
      <c r="L1485" s="908">
        <v>573</v>
      </c>
      <c r="M1485" s="908">
        <v>0</v>
      </c>
      <c r="N1485" s="908">
        <v>0</v>
      </c>
      <c r="O1485" s="1260">
        <v>8</v>
      </c>
      <c r="P1485" s="1260">
        <v>10</v>
      </c>
      <c r="Q1485" s="1261">
        <v>265.89618821229698</v>
      </c>
    </row>
    <row r="1486" spans="1:17" ht="12.75" x14ac:dyDescent="0.2">
      <c r="A1486" s="876" t="s">
        <v>2375</v>
      </c>
      <c r="B1486" s="906" t="s">
        <v>608</v>
      </c>
      <c r="C1486" s="906">
        <v>1392.035136012742</v>
      </c>
      <c r="D1486" s="906">
        <v>1392.035136012742</v>
      </c>
      <c r="E1486" s="906">
        <v>1461.9042299580365</v>
      </c>
      <c r="F1486" s="907">
        <v>0</v>
      </c>
      <c r="G1486" s="908">
        <v>0</v>
      </c>
      <c r="H1486" s="908" t="s">
        <v>608</v>
      </c>
      <c r="I1486" s="908">
        <v>316</v>
      </c>
      <c r="J1486" s="908">
        <v>262</v>
      </c>
      <c r="K1486" s="908">
        <v>1044</v>
      </c>
      <c r="L1486" s="908">
        <v>1044</v>
      </c>
      <c r="M1486" s="908">
        <v>0</v>
      </c>
      <c r="N1486" s="908">
        <v>0</v>
      </c>
      <c r="O1486" s="1260">
        <v>5</v>
      </c>
      <c r="P1486" s="1260">
        <v>8</v>
      </c>
      <c r="Q1486" s="1261">
        <v>265.89618821229698</v>
      </c>
    </row>
    <row r="1487" spans="1:17" ht="12.75" x14ac:dyDescent="0.2">
      <c r="A1487" s="876" t="s">
        <v>2376</v>
      </c>
      <c r="B1487" s="906" t="s">
        <v>608</v>
      </c>
      <c r="C1487" s="906">
        <v>965.06400807413661</v>
      </c>
      <c r="D1487" s="906">
        <v>965.06400807413661</v>
      </c>
      <c r="E1487" s="906">
        <v>1054.5318550476329</v>
      </c>
      <c r="F1487" s="907">
        <v>0</v>
      </c>
      <c r="G1487" s="908">
        <v>0</v>
      </c>
      <c r="H1487" s="908" t="s">
        <v>608</v>
      </c>
      <c r="I1487" s="908">
        <v>462</v>
      </c>
      <c r="J1487" s="908">
        <v>182</v>
      </c>
      <c r="K1487" s="908">
        <v>1301</v>
      </c>
      <c r="L1487" s="908">
        <v>1301</v>
      </c>
      <c r="M1487" s="908">
        <v>0</v>
      </c>
      <c r="N1487" s="908">
        <v>0</v>
      </c>
      <c r="O1487" s="1260">
        <v>5</v>
      </c>
      <c r="P1487" s="1260">
        <v>5</v>
      </c>
      <c r="Q1487" s="1261">
        <v>265.89618821229698</v>
      </c>
    </row>
    <row r="1488" spans="1:17" ht="12.75" x14ac:dyDescent="0.2">
      <c r="A1488" s="876" t="s">
        <v>2377</v>
      </c>
      <c r="B1488" s="906" t="s">
        <v>608</v>
      </c>
      <c r="C1488" s="906">
        <v>3525.6474361080641</v>
      </c>
      <c r="D1488" s="906">
        <v>3525.6474361080641</v>
      </c>
      <c r="E1488" s="906">
        <v>1934.9958269516308</v>
      </c>
      <c r="F1488" s="907">
        <v>0</v>
      </c>
      <c r="G1488" s="908">
        <v>0</v>
      </c>
      <c r="H1488" s="908" t="s">
        <v>608</v>
      </c>
      <c r="I1488" s="908">
        <v>144</v>
      </c>
      <c r="J1488" s="908">
        <v>351</v>
      </c>
      <c r="K1488" s="908">
        <v>2047</v>
      </c>
      <c r="L1488" s="908">
        <v>2047</v>
      </c>
      <c r="M1488" s="908">
        <v>0</v>
      </c>
      <c r="N1488" s="908">
        <v>0</v>
      </c>
      <c r="O1488" s="1260">
        <v>10</v>
      </c>
      <c r="P1488" s="1260">
        <v>10</v>
      </c>
      <c r="Q1488" s="1261">
        <v>265.89618821229698</v>
      </c>
    </row>
    <row r="1489" spans="1:17" ht="12.75" x14ac:dyDescent="0.2">
      <c r="A1489" s="876" t="s">
        <v>2378</v>
      </c>
      <c r="B1489" s="906" t="s">
        <v>608</v>
      </c>
      <c r="C1489" s="906">
        <v>1198.4575227095418</v>
      </c>
      <c r="D1489" s="906">
        <v>1198.4575227095418</v>
      </c>
      <c r="E1489" s="906">
        <v>807.66521811158213</v>
      </c>
      <c r="F1489" s="907">
        <v>0</v>
      </c>
      <c r="G1489" s="908">
        <v>0</v>
      </c>
      <c r="H1489" s="908" t="s">
        <v>608</v>
      </c>
      <c r="I1489" s="908">
        <v>772</v>
      </c>
      <c r="J1489" s="908">
        <v>787</v>
      </c>
      <c r="K1489" s="908">
        <v>10220</v>
      </c>
      <c r="L1489" s="908">
        <v>10220</v>
      </c>
      <c r="M1489" s="908">
        <v>0</v>
      </c>
      <c r="N1489" s="908">
        <v>0</v>
      </c>
      <c r="O1489" s="1260">
        <v>5</v>
      </c>
      <c r="P1489" s="1260">
        <v>5</v>
      </c>
      <c r="Q1489" s="1261">
        <v>265.89618821229698</v>
      </c>
    </row>
    <row r="1490" spans="1:17" ht="12.75" x14ac:dyDescent="0.2">
      <c r="A1490" s="876" t="s">
        <v>2379</v>
      </c>
      <c r="B1490" s="906" t="s">
        <v>608</v>
      </c>
      <c r="C1490" s="906">
        <v>779.81575373250939</v>
      </c>
      <c r="D1490" s="906">
        <v>779.81575373250939</v>
      </c>
      <c r="E1490" s="906">
        <v>557.49680707349182</v>
      </c>
      <c r="F1490" s="907">
        <v>0</v>
      </c>
      <c r="G1490" s="908">
        <v>0</v>
      </c>
      <c r="H1490" s="908" t="s">
        <v>608</v>
      </c>
      <c r="I1490" s="908">
        <v>1150</v>
      </c>
      <c r="J1490" s="908">
        <v>839</v>
      </c>
      <c r="K1490" s="908">
        <v>16977</v>
      </c>
      <c r="L1490" s="908">
        <v>16977</v>
      </c>
      <c r="M1490" s="908">
        <v>0</v>
      </c>
      <c r="N1490" s="908">
        <v>0</v>
      </c>
      <c r="O1490" s="1260">
        <v>5</v>
      </c>
      <c r="P1490" s="1260">
        <v>5</v>
      </c>
      <c r="Q1490" s="1261">
        <v>265.89618821229698</v>
      </c>
    </row>
    <row r="1491" spans="1:17" ht="12.75" x14ac:dyDescent="0.2">
      <c r="A1491" s="876" t="s">
        <v>2380</v>
      </c>
      <c r="B1491" s="906" t="s">
        <v>608</v>
      </c>
      <c r="C1491" s="906">
        <v>758.11355091611142</v>
      </c>
      <c r="D1491" s="906">
        <v>758.11355091611142</v>
      </c>
      <c r="E1491" s="906">
        <v>2820.9256861443027</v>
      </c>
      <c r="F1491" s="907">
        <v>0</v>
      </c>
      <c r="G1491" s="908">
        <v>0</v>
      </c>
      <c r="H1491" s="908" t="s">
        <v>608</v>
      </c>
      <c r="I1491" s="908">
        <v>1620</v>
      </c>
      <c r="J1491" s="908">
        <v>434</v>
      </c>
      <c r="K1491" s="908">
        <v>741</v>
      </c>
      <c r="L1491" s="908">
        <v>741</v>
      </c>
      <c r="M1491" s="908">
        <v>0</v>
      </c>
      <c r="N1491" s="908">
        <v>0</v>
      </c>
      <c r="O1491" s="1260">
        <v>5</v>
      </c>
      <c r="P1491" s="1260">
        <v>15</v>
      </c>
      <c r="Q1491" s="1261">
        <v>265.89618821229698</v>
      </c>
    </row>
    <row r="1492" spans="1:17" ht="12.75" x14ac:dyDescent="0.2">
      <c r="A1492" s="876" t="s">
        <v>2381</v>
      </c>
      <c r="B1492" s="906" t="s">
        <v>608</v>
      </c>
      <c r="C1492" s="906">
        <v>499.03281400264547</v>
      </c>
      <c r="D1492" s="906">
        <v>499.03281400264547</v>
      </c>
      <c r="E1492" s="906">
        <v>1530.74116376032</v>
      </c>
      <c r="F1492" s="907">
        <v>0</v>
      </c>
      <c r="G1492" s="908">
        <v>0</v>
      </c>
      <c r="H1492" s="908" t="s">
        <v>608</v>
      </c>
      <c r="I1492" s="908">
        <v>4967</v>
      </c>
      <c r="J1492" s="908">
        <v>817</v>
      </c>
      <c r="K1492" s="908">
        <v>902</v>
      </c>
      <c r="L1492" s="908">
        <v>902</v>
      </c>
      <c r="M1492" s="908">
        <v>0</v>
      </c>
      <c r="N1492" s="908">
        <v>0</v>
      </c>
      <c r="O1492" s="1260">
        <v>5</v>
      </c>
      <c r="P1492" s="1260">
        <v>13</v>
      </c>
      <c r="Q1492" s="1261">
        <v>265.89618821229698</v>
      </c>
    </row>
    <row r="1493" spans="1:17" ht="12.75" x14ac:dyDescent="0.2">
      <c r="A1493" s="876" t="s">
        <v>2382</v>
      </c>
      <c r="B1493" s="906" t="s">
        <v>608</v>
      </c>
      <c r="C1493" s="906">
        <v>4107.8413413087337</v>
      </c>
      <c r="D1493" s="906">
        <v>4107.8413413087337</v>
      </c>
      <c r="E1493" s="906">
        <v>1953.2195973166713</v>
      </c>
      <c r="F1493" s="907">
        <v>0</v>
      </c>
      <c r="G1493" s="908">
        <v>0</v>
      </c>
      <c r="H1493" s="908" t="s">
        <v>608</v>
      </c>
      <c r="I1493" s="908">
        <v>32</v>
      </c>
      <c r="J1493" s="908">
        <v>124</v>
      </c>
      <c r="K1493" s="908">
        <v>526</v>
      </c>
      <c r="L1493" s="908">
        <v>526</v>
      </c>
      <c r="M1493" s="908">
        <v>0</v>
      </c>
      <c r="N1493" s="908">
        <v>0</v>
      </c>
      <c r="O1493" s="1260">
        <v>12</v>
      </c>
      <c r="P1493" s="1260">
        <v>11</v>
      </c>
      <c r="Q1493" s="1261">
        <v>265.89618821229698</v>
      </c>
    </row>
    <row r="1494" spans="1:17" ht="12.75" x14ac:dyDescent="0.2">
      <c r="A1494" s="876" t="s">
        <v>2383</v>
      </c>
      <c r="B1494" s="906" t="s">
        <v>608</v>
      </c>
      <c r="C1494" s="906">
        <v>2610.5244294952795</v>
      </c>
      <c r="D1494" s="906">
        <v>2610.5244294952795</v>
      </c>
      <c r="E1494" s="906">
        <v>1514.4625945417413</v>
      </c>
      <c r="F1494" s="907">
        <v>0</v>
      </c>
      <c r="G1494" s="908">
        <v>0</v>
      </c>
      <c r="H1494" s="908" t="s">
        <v>608</v>
      </c>
      <c r="I1494" s="908">
        <v>36</v>
      </c>
      <c r="J1494" s="908">
        <v>164</v>
      </c>
      <c r="K1494" s="908">
        <v>903</v>
      </c>
      <c r="L1494" s="908">
        <v>903</v>
      </c>
      <c r="M1494" s="908">
        <v>0</v>
      </c>
      <c r="N1494" s="908">
        <v>0</v>
      </c>
      <c r="O1494" s="1260">
        <v>9</v>
      </c>
      <c r="P1494" s="1260">
        <v>8</v>
      </c>
      <c r="Q1494" s="1261">
        <v>265.89618821229698</v>
      </c>
    </row>
    <row r="1495" spans="1:17" ht="12.75" x14ac:dyDescent="0.2">
      <c r="A1495" s="876" t="s">
        <v>2384</v>
      </c>
      <c r="B1495" s="906" t="s">
        <v>608</v>
      </c>
      <c r="C1495" s="906">
        <v>1815.2410035807759</v>
      </c>
      <c r="D1495" s="906">
        <v>1815.2410035807759</v>
      </c>
      <c r="E1495" s="906">
        <v>895.89280689788473</v>
      </c>
      <c r="F1495" s="907">
        <v>0</v>
      </c>
      <c r="G1495" s="908">
        <v>0</v>
      </c>
      <c r="H1495" s="908" t="s">
        <v>608</v>
      </c>
      <c r="I1495" s="908">
        <v>133</v>
      </c>
      <c r="J1495" s="908">
        <v>295</v>
      </c>
      <c r="K1495" s="908">
        <v>3039</v>
      </c>
      <c r="L1495" s="908">
        <v>3039</v>
      </c>
      <c r="M1495" s="908">
        <v>0</v>
      </c>
      <c r="N1495" s="908">
        <v>0</v>
      </c>
      <c r="O1495" s="1260">
        <v>8</v>
      </c>
      <c r="P1495" s="1260">
        <v>5</v>
      </c>
      <c r="Q1495" s="1261">
        <v>265.89618821229698</v>
      </c>
    </row>
    <row r="1496" spans="1:17" ht="12.75" x14ac:dyDescent="0.2">
      <c r="A1496" s="876" t="s">
        <v>2385</v>
      </c>
      <c r="B1496" s="906" t="s">
        <v>608</v>
      </c>
      <c r="C1496" s="906">
        <v>1309.9157832944932</v>
      </c>
      <c r="D1496" s="906">
        <v>1309.9157832944932</v>
      </c>
      <c r="E1496" s="906">
        <v>601.28972631861961</v>
      </c>
      <c r="F1496" s="907">
        <v>0</v>
      </c>
      <c r="G1496" s="908">
        <v>0</v>
      </c>
      <c r="H1496" s="908" t="s">
        <v>608</v>
      </c>
      <c r="I1496" s="908">
        <v>105</v>
      </c>
      <c r="J1496" s="908">
        <v>161</v>
      </c>
      <c r="K1496" s="908">
        <v>4299</v>
      </c>
      <c r="L1496" s="908">
        <v>4299</v>
      </c>
      <c r="M1496" s="908">
        <v>0</v>
      </c>
      <c r="N1496" s="908">
        <v>0</v>
      </c>
      <c r="O1496" s="1260">
        <v>5</v>
      </c>
      <c r="P1496" s="1260">
        <v>5</v>
      </c>
      <c r="Q1496" s="1261">
        <v>265.89618821229698</v>
      </c>
    </row>
    <row r="1497" spans="1:17" ht="12.75" x14ac:dyDescent="0.2">
      <c r="A1497" s="876" t="s">
        <v>2386</v>
      </c>
      <c r="B1497" s="906" t="s">
        <v>608</v>
      </c>
      <c r="C1497" s="906">
        <v>804.14086305327237</v>
      </c>
      <c r="D1497" s="906">
        <v>804.14086305327237</v>
      </c>
      <c r="E1497" s="906">
        <v>494.3917262208945</v>
      </c>
      <c r="F1497" s="907">
        <v>0</v>
      </c>
      <c r="G1497" s="908">
        <v>0</v>
      </c>
      <c r="H1497" s="908" t="s">
        <v>608</v>
      </c>
      <c r="I1497" s="908">
        <v>209</v>
      </c>
      <c r="J1497" s="908">
        <v>187</v>
      </c>
      <c r="K1497" s="908">
        <v>10009</v>
      </c>
      <c r="L1497" s="908">
        <v>10009</v>
      </c>
      <c r="M1497" s="908">
        <v>0</v>
      </c>
      <c r="N1497" s="908">
        <v>0</v>
      </c>
      <c r="O1497" s="1260">
        <v>5</v>
      </c>
      <c r="P1497" s="1260">
        <v>5</v>
      </c>
      <c r="Q1497" s="1261">
        <v>265.89618821229698</v>
      </c>
    </row>
    <row r="1498" spans="1:17" ht="12.75" x14ac:dyDescent="0.2">
      <c r="A1498" s="876" t="s">
        <v>2387</v>
      </c>
      <c r="B1498" s="906" t="s">
        <v>608</v>
      </c>
      <c r="C1498" s="906">
        <v>1620.3669548251112</v>
      </c>
      <c r="D1498" s="906">
        <v>1620.3669548251112</v>
      </c>
      <c r="E1498" s="906">
        <v>2686.7866867388816</v>
      </c>
      <c r="F1498" s="907">
        <v>0</v>
      </c>
      <c r="G1498" s="908">
        <v>0</v>
      </c>
      <c r="H1498" s="908" t="s">
        <v>608</v>
      </c>
      <c r="I1498" s="908">
        <v>80</v>
      </c>
      <c r="J1498" s="908">
        <v>86</v>
      </c>
      <c r="K1498" s="908">
        <v>594</v>
      </c>
      <c r="L1498" s="908">
        <v>594</v>
      </c>
      <c r="M1498" s="908">
        <v>0</v>
      </c>
      <c r="N1498" s="908">
        <v>0</v>
      </c>
      <c r="O1498" s="1260">
        <v>8</v>
      </c>
      <c r="P1498" s="1260">
        <v>16</v>
      </c>
      <c r="Q1498" s="1261">
        <v>265.89618821229698</v>
      </c>
    </row>
    <row r="1499" spans="1:17" ht="12.75" x14ac:dyDescent="0.2">
      <c r="A1499" s="876" t="s">
        <v>2388</v>
      </c>
      <c r="B1499" s="906" t="s">
        <v>608</v>
      </c>
      <c r="C1499" s="906">
        <v>1363.9710982684876</v>
      </c>
      <c r="D1499" s="906">
        <v>1363.9710982684876</v>
      </c>
      <c r="E1499" s="906">
        <v>1475.6934465753468</v>
      </c>
      <c r="F1499" s="907">
        <v>0</v>
      </c>
      <c r="G1499" s="908">
        <v>0</v>
      </c>
      <c r="H1499" s="908" t="s">
        <v>608</v>
      </c>
      <c r="I1499" s="908">
        <v>45</v>
      </c>
      <c r="J1499" s="908">
        <v>41</v>
      </c>
      <c r="K1499" s="908">
        <v>354</v>
      </c>
      <c r="L1499" s="908">
        <v>354</v>
      </c>
      <c r="M1499" s="908">
        <v>0</v>
      </c>
      <c r="N1499" s="908">
        <v>0</v>
      </c>
      <c r="O1499" s="1260">
        <v>5</v>
      </c>
      <c r="P1499" s="1260">
        <v>9</v>
      </c>
      <c r="Q1499" s="1261">
        <v>265.89618821229698</v>
      </c>
    </row>
    <row r="1500" spans="1:17" ht="12.75" x14ac:dyDescent="0.2">
      <c r="A1500" s="876" t="s">
        <v>2389</v>
      </c>
      <c r="B1500" s="906" t="s">
        <v>608</v>
      </c>
      <c r="C1500" s="906">
        <v>925.6813548937605</v>
      </c>
      <c r="D1500" s="906">
        <v>925.6813548937605</v>
      </c>
      <c r="E1500" s="906">
        <v>1112.9819072441708</v>
      </c>
      <c r="F1500" s="907">
        <v>0</v>
      </c>
      <c r="G1500" s="908">
        <v>0</v>
      </c>
      <c r="H1500" s="908" t="s">
        <v>608</v>
      </c>
      <c r="I1500" s="908">
        <v>139</v>
      </c>
      <c r="J1500" s="908">
        <v>75</v>
      </c>
      <c r="K1500" s="908">
        <v>790</v>
      </c>
      <c r="L1500" s="908">
        <v>790</v>
      </c>
      <c r="M1500" s="908">
        <v>0</v>
      </c>
      <c r="N1500" s="908">
        <v>0</v>
      </c>
      <c r="O1500" s="1260">
        <v>5</v>
      </c>
      <c r="P1500" s="1260">
        <v>8</v>
      </c>
      <c r="Q1500" s="1261">
        <v>265.89618821229698</v>
      </c>
    </row>
    <row r="1501" spans="1:17" ht="12.75" x14ac:dyDescent="0.2">
      <c r="A1501" s="876" t="s">
        <v>2390</v>
      </c>
      <c r="B1501" s="906" t="s">
        <v>608</v>
      </c>
      <c r="C1501" s="906">
        <v>1005.23444330451</v>
      </c>
      <c r="D1501" s="906">
        <v>1005.23444330451</v>
      </c>
      <c r="E1501" s="906">
        <v>2180.5543307598959</v>
      </c>
      <c r="F1501" s="907">
        <v>0</v>
      </c>
      <c r="G1501" s="908">
        <v>0</v>
      </c>
      <c r="H1501" s="908" t="s">
        <v>608</v>
      </c>
      <c r="I1501" s="908">
        <v>866</v>
      </c>
      <c r="J1501" s="908">
        <v>248</v>
      </c>
      <c r="K1501" s="908">
        <v>461</v>
      </c>
      <c r="L1501" s="908">
        <v>461</v>
      </c>
      <c r="M1501" s="908">
        <v>0</v>
      </c>
      <c r="N1501" s="908">
        <v>0</v>
      </c>
      <c r="O1501" s="1260">
        <v>5</v>
      </c>
      <c r="P1501" s="1260">
        <v>13</v>
      </c>
      <c r="Q1501" s="1261">
        <v>265.89618821229698</v>
      </c>
    </row>
    <row r="1502" spans="1:17" ht="12.75" x14ac:dyDescent="0.2">
      <c r="A1502" s="876" t="s">
        <v>2391</v>
      </c>
      <c r="B1502" s="906" t="s">
        <v>608</v>
      </c>
      <c r="C1502" s="906">
        <v>780.68323487983389</v>
      </c>
      <c r="D1502" s="906">
        <v>780.68323487983389</v>
      </c>
      <c r="E1502" s="906">
        <v>1088.6594515008446</v>
      </c>
      <c r="F1502" s="907">
        <v>0</v>
      </c>
      <c r="G1502" s="908">
        <v>0</v>
      </c>
      <c r="H1502" s="908" t="s">
        <v>608</v>
      </c>
      <c r="I1502" s="908">
        <v>1504</v>
      </c>
      <c r="J1502" s="908">
        <v>343</v>
      </c>
      <c r="K1502" s="908">
        <v>1393</v>
      </c>
      <c r="L1502" s="908">
        <v>1393</v>
      </c>
      <c r="M1502" s="908">
        <v>0</v>
      </c>
      <c r="N1502" s="908">
        <v>0</v>
      </c>
      <c r="O1502" s="1260">
        <v>5</v>
      </c>
      <c r="P1502" s="1260">
        <v>5</v>
      </c>
      <c r="Q1502" s="1261">
        <v>265.89618821229698</v>
      </c>
    </row>
    <row r="1503" spans="1:17" ht="12.75" x14ac:dyDescent="0.2">
      <c r="A1503" s="876" t="s">
        <v>2392</v>
      </c>
      <c r="B1503" s="906" t="s">
        <v>608</v>
      </c>
      <c r="C1503" s="906">
        <v>690.93887776605845</v>
      </c>
      <c r="D1503" s="906">
        <v>690.93887776605845</v>
      </c>
      <c r="E1503" s="906">
        <v>697.03843756784897</v>
      </c>
      <c r="F1503" s="907">
        <v>0</v>
      </c>
      <c r="G1503" s="908">
        <v>0</v>
      </c>
      <c r="H1503" s="908" t="s">
        <v>608</v>
      </c>
      <c r="I1503" s="908">
        <v>3188</v>
      </c>
      <c r="J1503" s="908">
        <v>822</v>
      </c>
      <c r="K1503" s="908">
        <v>5985</v>
      </c>
      <c r="L1503" s="908">
        <v>5985</v>
      </c>
      <c r="M1503" s="908">
        <v>0</v>
      </c>
      <c r="N1503" s="908">
        <v>0</v>
      </c>
      <c r="O1503" s="1260">
        <v>5</v>
      </c>
      <c r="P1503" s="1260">
        <v>5</v>
      </c>
      <c r="Q1503" s="1261">
        <v>265.89618821229698</v>
      </c>
    </row>
    <row r="1504" spans="1:17" ht="12.75" x14ac:dyDescent="0.2">
      <c r="A1504" s="876" t="s">
        <v>2393</v>
      </c>
      <c r="B1504" s="906" t="s">
        <v>608</v>
      </c>
      <c r="C1504" s="906">
        <v>562.24921989130803</v>
      </c>
      <c r="D1504" s="906">
        <v>562.24921989130803</v>
      </c>
      <c r="E1504" s="906">
        <v>584.51982276026797</v>
      </c>
      <c r="F1504" s="907">
        <v>0</v>
      </c>
      <c r="G1504" s="908">
        <v>0</v>
      </c>
      <c r="H1504" s="908" t="s">
        <v>608</v>
      </c>
      <c r="I1504" s="908">
        <v>5172</v>
      </c>
      <c r="J1504" s="908">
        <v>1336</v>
      </c>
      <c r="K1504" s="908">
        <v>10099</v>
      </c>
      <c r="L1504" s="908">
        <v>10099</v>
      </c>
      <c r="M1504" s="908">
        <v>0</v>
      </c>
      <c r="N1504" s="908">
        <v>0</v>
      </c>
      <c r="O1504" s="1260">
        <v>5</v>
      </c>
      <c r="P1504" s="1260">
        <v>5</v>
      </c>
      <c r="Q1504" s="1261">
        <v>265.89618821229698</v>
      </c>
    </row>
    <row r="1505" spans="1:17" ht="12.75" x14ac:dyDescent="0.2">
      <c r="A1505" s="876" t="s">
        <v>2394</v>
      </c>
      <c r="B1505" s="906" t="s">
        <v>608</v>
      </c>
      <c r="C1505" s="906">
        <v>1558.9966978794134</v>
      </c>
      <c r="D1505" s="906">
        <v>1558.9966978794134</v>
      </c>
      <c r="E1505" s="906">
        <v>1617.967264847666</v>
      </c>
      <c r="F1505" s="907">
        <v>0</v>
      </c>
      <c r="G1505" s="908">
        <v>0</v>
      </c>
      <c r="H1505" s="908" t="s">
        <v>608</v>
      </c>
      <c r="I1505" s="908">
        <v>86</v>
      </c>
      <c r="J1505" s="908">
        <v>90</v>
      </c>
      <c r="K1505" s="908">
        <v>446</v>
      </c>
      <c r="L1505" s="908">
        <v>446</v>
      </c>
      <c r="M1505" s="908">
        <v>0</v>
      </c>
      <c r="N1505" s="908">
        <v>0</v>
      </c>
      <c r="O1505" s="1260">
        <v>5</v>
      </c>
      <c r="P1505" s="1260">
        <v>10</v>
      </c>
      <c r="Q1505" s="1261">
        <v>265.89618821229698</v>
      </c>
    </row>
    <row r="1506" spans="1:17" ht="12.75" x14ac:dyDescent="0.2">
      <c r="A1506" s="876" t="s">
        <v>2395</v>
      </c>
      <c r="B1506" s="906" t="s">
        <v>608</v>
      </c>
      <c r="C1506" s="906">
        <v>785.17431606943524</v>
      </c>
      <c r="D1506" s="906">
        <v>785.17431606943524</v>
      </c>
      <c r="E1506" s="906">
        <v>986.05428481024876</v>
      </c>
      <c r="F1506" s="907">
        <v>0</v>
      </c>
      <c r="G1506" s="908">
        <v>0</v>
      </c>
      <c r="H1506" s="908" t="s">
        <v>608</v>
      </c>
      <c r="I1506" s="908">
        <v>412</v>
      </c>
      <c r="J1506" s="908">
        <v>167</v>
      </c>
      <c r="K1506" s="908">
        <v>1601</v>
      </c>
      <c r="L1506" s="908">
        <v>1601</v>
      </c>
      <c r="M1506" s="908">
        <v>0</v>
      </c>
      <c r="N1506" s="908">
        <v>0</v>
      </c>
      <c r="O1506" s="1260">
        <v>5</v>
      </c>
      <c r="P1506" s="1260">
        <v>5</v>
      </c>
      <c r="Q1506" s="1261">
        <v>265.89618821229698</v>
      </c>
    </row>
    <row r="1507" spans="1:17" ht="12.75" x14ac:dyDescent="0.2">
      <c r="A1507" s="876" t="s">
        <v>2396</v>
      </c>
      <c r="B1507" s="906" t="s">
        <v>608</v>
      </c>
      <c r="C1507" s="906">
        <v>747.17860029749795</v>
      </c>
      <c r="D1507" s="906">
        <v>747.17860029749795</v>
      </c>
      <c r="E1507" s="906">
        <v>663.02723489583639</v>
      </c>
      <c r="F1507" s="907">
        <v>0</v>
      </c>
      <c r="G1507" s="908">
        <v>0</v>
      </c>
      <c r="H1507" s="908" t="s">
        <v>608</v>
      </c>
      <c r="I1507" s="908">
        <v>427</v>
      </c>
      <c r="J1507" s="908">
        <v>143</v>
      </c>
      <c r="K1507" s="908">
        <v>1599</v>
      </c>
      <c r="L1507" s="908">
        <v>1599</v>
      </c>
      <c r="M1507" s="908">
        <v>0</v>
      </c>
      <c r="N1507" s="908">
        <v>0</v>
      </c>
      <c r="O1507" s="1260">
        <v>5</v>
      </c>
      <c r="P1507" s="1260">
        <v>5</v>
      </c>
      <c r="Q1507" s="1261">
        <v>265.89618821229698</v>
      </c>
    </row>
    <row r="1508" spans="1:17" ht="12.75" x14ac:dyDescent="0.2">
      <c r="A1508" s="876" t="s">
        <v>2397</v>
      </c>
      <c r="B1508" s="906" t="s">
        <v>608</v>
      </c>
      <c r="C1508" s="906">
        <v>683.95606026162159</v>
      </c>
      <c r="D1508" s="906">
        <v>683.95606026162159</v>
      </c>
      <c r="E1508" s="906">
        <v>564.38496888892735</v>
      </c>
      <c r="F1508" s="907">
        <v>0</v>
      </c>
      <c r="G1508" s="908">
        <v>0</v>
      </c>
      <c r="H1508" s="908" t="s">
        <v>608</v>
      </c>
      <c r="I1508" s="908">
        <v>2056</v>
      </c>
      <c r="J1508" s="908">
        <v>637</v>
      </c>
      <c r="K1508" s="908">
        <v>6481</v>
      </c>
      <c r="L1508" s="908">
        <v>6481</v>
      </c>
      <c r="M1508" s="908">
        <v>0</v>
      </c>
      <c r="N1508" s="908">
        <v>0</v>
      </c>
      <c r="O1508" s="1260">
        <v>5</v>
      </c>
      <c r="P1508" s="1260">
        <v>5</v>
      </c>
      <c r="Q1508" s="1261">
        <v>265.89618821229698</v>
      </c>
    </row>
    <row r="1509" spans="1:17" ht="12.75" x14ac:dyDescent="0.2">
      <c r="A1509" s="876" t="s">
        <v>2398</v>
      </c>
      <c r="B1509" s="906" t="s">
        <v>608</v>
      </c>
      <c r="C1509" s="906">
        <v>685.93828698490393</v>
      </c>
      <c r="D1509" s="906">
        <v>685.93828698490393</v>
      </c>
      <c r="E1509" s="906">
        <v>614.03727693384724</v>
      </c>
      <c r="F1509" s="907">
        <v>0</v>
      </c>
      <c r="G1509" s="908">
        <v>0</v>
      </c>
      <c r="H1509" s="908" t="s">
        <v>608</v>
      </c>
      <c r="I1509" s="908">
        <v>22</v>
      </c>
      <c r="J1509" s="908">
        <v>10</v>
      </c>
      <c r="K1509" s="908">
        <v>557</v>
      </c>
      <c r="L1509" s="908">
        <v>557</v>
      </c>
      <c r="M1509" s="908">
        <v>0</v>
      </c>
      <c r="N1509" s="908">
        <v>0</v>
      </c>
      <c r="O1509" s="1260">
        <v>5</v>
      </c>
      <c r="P1509" s="1260">
        <v>5</v>
      </c>
      <c r="Q1509" s="1261">
        <v>265.89618821229698</v>
      </c>
    </row>
    <row r="1510" spans="1:17" ht="12.75" x14ac:dyDescent="0.2">
      <c r="A1510" s="876" t="s">
        <v>2399</v>
      </c>
      <c r="B1510" s="906" t="s">
        <v>608</v>
      </c>
      <c r="C1510" s="906">
        <v>385.1522403491872</v>
      </c>
      <c r="D1510" s="906">
        <v>385.1522403491872</v>
      </c>
      <c r="E1510" s="906">
        <v>485.05504342606213</v>
      </c>
      <c r="F1510" s="907">
        <v>0</v>
      </c>
      <c r="G1510" s="908">
        <v>0</v>
      </c>
      <c r="H1510" s="908" t="s">
        <v>608</v>
      </c>
      <c r="I1510" s="908">
        <v>109</v>
      </c>
      <c r="J1510" s="908">
        <v>26</v>
      </c>
      <c r="K1510" s="908">
        <v>2265</v>
      </c>
      <c r="L1510" s="908">
        <v>2265</v>
      </c>
      <c r="M1510" s="908">
        <v>0</v>
      </c>
      <c r="N1510" s="908">
        <v>0</v>
      </c>
      <c r="O1510" s="1260">
        <v>5</v>
      </c>
      <c r="P1510" s="1260">
        <v>5</v>
      </c>
      <c r="Q1510" s="1261">
        <v>265.89618821229698</v>
      </c>
    </row>
    <row r="1511" spans="1:17" ht="12.75" x14ac:dyDescent="0.2">
      <c r="A1511" s="876" t="s">
        <v>2400</v>
      </c>
      <c r="B1511" s="906" t="s">
        <v>608</v>
      </c>
      <c r="C1511" s="906">
        <v>385.1522403491872</v>
      </c>
      <c r="D1511" s="906">
        <v>385.1522403491872</v>
      </c>
      <c r="E1511" s="906">
        <v>423.73059931922796</v>
      </c>
      <c r="F1511" s="907">
        <v>0</v>
      </c>
      <c r="G1511" s="908">
        <v>0</v>
      </c>
      <c r="H1511" s="908" t="s">
        <v>608</v>
      </c>
      <c r="I1511" s="908">
        <v>86</v>
      </c>
      <c r="J1511" s="908">
        <v>20</v>
      </c>
      <c r="K1511" s="908">
        <v>4352</v>
      </c>
      <c r="L1511" s="908">
        <v>4352</v>
      </c>
      <c r="M1511" s="908">
        <v>0</v>
      </c>
      <c r="N1511" s="908">
        <v>0</v>
      </c>
      <c r="O1511" s="1260">
        <v>5</v>
      </c>
      <c r="P1511" s="1260">
        <v>5</v>
      </c>
      <c r="Q1511" s="1261">
        <v>265.89618821229698</v>
      </c>
    </row>
    <row r="1512" spans="1:17" ht="12.75" x14ac:dyDescent="0.2">
      <c r="A1512" s="876" t="s">
        <v>2401</v>
      </c>
      <c r="B1512" s="906" t="s">
        <v>608</v>
      </c>
      <c r="C1512" s="906">
        <v>778.40265227778195</v>
      </c>
      <c r="D1512" s="906">
        <v>778.40265227778195</v>
      </c>
      <c r="E1512" s="906">
        <v>3689.0773477560579</v>
      </c>
      <c r="F1512" s="907">
        <v>0</v>
      </c>
      <c r="G1512" s="908">
        <v>0</v>
      </c>
      <c r="H1512" s="908" t="s">
        <v>608</v>
      </c>
      <c r="I1512" s="908">
        <v>412</v>
      </c>
      <c r="J1512" s="908">
        <v>184</v>
      </c>
      <c r="K1512" s="908">
        <v>87</v>
      </c>
      <c r="L1512" s="908">
        <v>87</v>
      </c>
      <c r="M1512" s="908">
        <v>0</v>
      </c>
      <c r="N1512" s="908">
        <v>0</v>
      </c>
      <c r="O1512" s="1260">
        <v>5</v>
      </c>
      <c r="P1512" s="1260">
        <v>24</v>
      </c>
      <c r="Q1512" s="1261">
        <v>265.89618821229698</v>
      </c>
    </row>
    <row r="1513" spans="1:17" ht="12.75" x14ac:dyDescent="0.2">
      <c r="A1513" s="876" t="s">
        <v>2402</v>
      </c>
      <c r="B1513" s="906" t="s">
        <v>608</v>
      </c>
      <c r="C1513" s="906">
        <v>614.26162368220696</v>
      </c>
      <c r="D1513" s="906">
        <v>614.26162368220696</v>
      </c>
      <c r="E1513" s="906">
        <v>1269.8114160236851</v>
      </c>
      <c r="F1513" s="907">
        <v>0</v>
      </c>
      <c r="G1513" s="908">
        <v>0</v>
      </c>
      <c r="H1513" s="908" t="s">
        <v>608</v>
      </c>
      <c r="I1513" s="908">
        <v>1753</v>
      </c>
      <c r="J1513" s="908">
        <v>388</v>
      </c>
      <c r="K1513" s="908">
        <v>351</v>
      </c>
      <c r="L1513" s="908">
        <v>351</v>
      </c>
      <c r="M1513" s="908">
        <v>0</v>
      </c>
      <c r="N1513" s="908">
        <v>0</v>
      </c>
      <c r="O1513" s="1260">
        <v>5</v>
      </c>
      <c r="P1513" s="1260">
        <v>8</v>
      </c>
      <c r="Q1513" s="1261">
        <v>265.89618821229698</v>
      </c>
    </row>
    <row r="1514" spans="1:17" ht="12.75" x14ac:dyDescent="0.2">
      <c r="A1514" s="876" t="s">
        <v>2403</v>
      </c>
      <c r="B1514" s="906" t="s">
        <v>608</v>
      </c>
      <c r="C1514" s="906">
        <v>519.60396346822165</v>
      </c>
      <c r="D1514" s="906">
        <v>519.60396346822165</v>
      </c>
      <c r="E1514" s="906">
        <v>667.90279245449017</v>
      </c>
      <c r="F1514" s="907">
        <v>0</v>
      </c>
      <c r="G1514" s="908">
        <v>0</v>
      </c>
      <c r="H1514" s="908" t="s">
        <v>608</v>
      </c>
      <c r="I1514" s="908">
        <v>2620</v>
      </c>
      <c r="J1514" s="908">
        <v>445</v>
      </c>
      <c r="K1514" s="908">
        <v>405</v>
      </c>
      <c r="L1514" s="908">
        <v>405</v>
      </c>
      <c r="M1514" s="908">
        <v>0</v>
      </c>
      <c r="N1514" s="908">
        <v>0</v>
      </c>
      <c r="O1514" s="1260">
        <v>5</v>
      </c>
      <c r="P1514" s="1260">
        <v>5</v>
      </c>
      <c r="Q1514" s="1261">
        <v>265.89618821229698</v>
      </c>
    </row>
    <row r="1515" spans="1:17" ht="12.75" x14ac:dyDescent="0.2">
      <c r="A1515" s="876" t="s">
        <v>2404</v>
      </c>
      <c r="B1515" s="906" t="s">
        <v>608</v>
      </c>
      <c r="C1515" s="906">
        <v>1900.1008854659633</v>
      </c>
      <c r="D1515" s="906">
        <v>1900.1008854659633</v>
      </c>
      <c r="E1515" s="906">
        <v>1264.6039579505325</v>
      </c>
      <c r="F1515" s="907">
        <v>0</v>
      </c>
      <c r="G1515" s="908">
        <v>0</v>
      </c>
      <c r="H1515" s="908" t="s">
        <v>608</v>
      </c>
      <c r="I1515" s="908">
        <v>5</v>
      </c>
      <c r="J1515" s="908">
        <v>9</v>
      </c>
      <c r="K1515" s="908">
        <v>1593</v>
      </c>
      <c r="L1515" s="908">
        <v>1593</v>
      </c>
      <c r="M1515" s="908">
        <v>0</v>
      </c>
      <c r="N1515" s="908">
        <v>0</v>
      </c>
      <c r="O1515" s="1260">
        <v>6</v>
      </c>
      <c r="P1515" s="1260">
        <v>6</v>
      </c>
      <c r="Q1515" s="1261">
        <v>265.89618821229698</v>
      </c>
    </row>
    <row r="1516" spans="1:17" ht="12.75" x14ac:dyDescent="0.2">
      <c r="A1516" s="876" t="s">
        <v>2405</v>
      </c>
      <c r="B1516" s="906" t="s">
        <v>608</v>
      </c>
      <c r="C1516" s="906">
        <v>1109.529345773396</v>
      </c>
      <c r="D1516" s="906">
        <v>1109.529345773396</v>
      </c>
      <c r="E1516" s="906">
        <v>1097.4425261548881</v>
      </c>
      <c r="F1516" s="907">
        <v>0</v>
      </c>
      <c r="G1516" s="908">
        <v>0</v>
      </c>
      <c r="H1516" s="908" t="s">
        <v>608</v>
      </c>
      <c r="I1516" s="908">
        <v>3</v>
      </c>
      <c r="J1516" s="908">
        <v>11</v>
      </c>
      <c r="K1516" s="908">
        <v>1868</v>
      </c>
      <c r="L1516" s="908">
        <v>1868</v>
      </c>
      <c r="M1516" s="908">
        <v>0</v>
      </c>
      <c r="N1516" s="908">
        <v>0</v>
      </c>
      <c r="O1516" s="1260">
        <v>9</v>
      </c>
      <c r="P1516" s="1260">
        <v>6</v>
      </c>
      <c r="Q1516" s="1261">
        <v>265.89618821229698</v>
      </c>
    </row>
    <row r="1517" spans="1:17" ht="12.75" x14ac:dyDescent="0.2">
      <c r="A1517" s="876" t="s">
        <v>2406</v>
      </c>
      <c r="B1517" s="906" t="s">
        <v>608</v>
      </c>
      <c r="C1517" s="906">
        <v>1987.5817718482181</v>
      </c>
      <c r="D1517" s="906">
        <v>1987.5817718482181</v>
      </c>
      <c r="E1517" s="906">
        <v>1622.7822123608078</v>
      </c>
      <c r="F1517" s="907">
        <v>0</v>
      </c>
      <c r="G1517" s="908">
        <v>0</v>
      </c>
      <c r="H1517" s="908" t="s">
        <v>608</v>
      </c>
      <c r="I1517" s="908">
        <v>85</v>
      </c>
      <c r="J1517" s="908">
        <v>131</v>
      </c>
      <c r="K1517" s="908">
        <v>496</v>
      </c>
      <c r="L1517" s="908">
        <v>496</v>
      </c>
      <c r="M1517" s="908">
        <v>0</v>
      </c>
      <c r="N1517" s="908">
        <v>0</v>
      </c>
      <c r="O1517" s="1260">
        <v>5</v>
      </c>
      <c r="P1517" s="1260">
        <v>8</v>
      </c>
      <c r="Q1517" s="1261">
        <v>265.89618821229698</v>
      </c>
    </row>
    <row r="1518" spans="1:17" ht="12.75" x14ac:dyDescent="0.2">
      <c r="A1518" s="876" t="s">
        <v>2407</v>
      </c>
      <c r="B1518" s="906" t="s">
        <v>608</v>
      </c>
      <c r="C1518" s="906">
        <v>1269.2244802109997</v>
      </c>
      <c r="D1518" s="906">
        <v>1269.2244802109997</v>
      </c>
      <c r="E1518" s="906">
        <v>947.75640439445851</v>
      </c>
      <c r="F1518" s="907">
        <v>0</v>
      </c>
      <c r="G1518" s="908">
        <v>0</v>
      </c>
      <c r="H1518" s="908" t="s">
        <v>608</v>
      </c>
      <c r="I1518" s="908">
        <v>147</v>
      </c>
      <c r="J1518" s="908">
        <v>207</v>
      </c>
      <c r="K1518" s="908">
        <v>1891</v>
      </c>
      <c r="L1518" s="908">
        <v>1891</v>
      </c>
      <c r="M1518" s="908">
        <v>0</v>
      </c>
      <c r="N1518" s="908">
        <v>0</v>
      </c>
      <c r="O1518" s="1260">
        <v>5</v>
      </c>
      <c r="P1518" s="1260">
        <v>5</v>
      </c>
      <c r="Q1518" s="1261">
        <v>265.89618821229698</v>
      </c>
    </row>
    <row r="1519" spans="1:17" ht="12.75" x14ac:dyDescent="0.2">
      <c r="A1519" s="876" t="s">
        <v>2408</v>
      </c>
      <c r="B1519" s="906" t="s">
        <v>608</v>
      </c>
      <c r="C1519" s="906">
        <v>753.47539915397238</v>
      </c>
      <c r="D1519" s="906">
        <v>753.47539915397238</v>
      </c>
      <c r="E1519" s="906">
        <v>947.75640439445851</v>
      </c>
      <c r="F1519" s="907">
        <v>0</v>
      </c>
      <c r="G1519" s="908">
        <v>0</v>
      </c>
      <c r="H1519" s="908" t="s">
        <v>608</v>
      </c>
      <c r="I1519" s="908">
        <v>634</v>
      </c>
      <c r="J1519" s="908">
        <v>309</v>
      </c>
      <c r="K1519" s="908">
        <v>2919</v>
      </c>
      <c r="L1519" s="908">
        <v>2919</v>
      </c>
      <c r="M1519" s="908">
        <v>0</v>
      </c>
      <c r="N1519" s="908">
        <v>0</v>
      </c>
      <c r="O1519" s="1260">
        <v>5</v>
      </c>
      <c r="P1519" s="1260">
        <v>5</v>
      </c>
      <c r="Q1519" s="1261">
        <v>265.89618821229698</v>
      </c>
    </row>
    <row r="1520" spans="1:17" ht="12.75" x14ac:dyDescent="0.2">
      <c r="A1520" s="876" t="s">
        <v>2409</v>
      </c>
      <c r="B1520" s="906" t="s">
        <v>608</v>
      </c>
      <c r="C1520" s="906">
        <v>1530.2413221426973</v>
      </c>
      <c r="D1520" s="906">
        <v>1530.2413221426973</v>
      </c>
      <c r="E1520" s="906">
        <v>6336.0086535313512</v>
      </c>
      <c r="F1520" s="907">
        <v>0</v>
      </c>
      <c r="G1520" s="908">
        <v>0</v>
      </c>
      <c r="H1520" s="908" t="s">
        <v>608</v>
      </c>
      <c r="I1520" s="908">
        <v>344</v>
      </c>
      <c r="J1520" s="908">
        <v>104</v>
      </c>
      <c r="K1520" s="908">
        <v>159</v>
      </c>
      <c r="L1520" s="908">
        <v>159</v>
      </c>
      <c r="M1520" s="908">
        <v>0</v>
      </c>
      <c r="N1520" s="908">
        <v>0</v>
      </c>
      <c r="O1520" s="1260">
        <v>5</v>
      </c>
      <c r="P1520" s="1260">
        <v>36</v>
      </c>
      <c r="Q1520" s="1261">
        <v>265.89618821229698</v>
      </c>
    </row>
    <row r="1521" spans="1:17" ht="12.75" x14ac:dyDescent="0.2">
      <c r="A1521" s="876" t="s">
        <v>2410</v>
      </c>
      <c r="B1521" s="906" t="s">
        <v>608</v>
      </c>
      <c r="C1521" s="906">
        <v>1616.2599170789297</v>
      </c>
      <c r="D1521" s="906">
        <v>1616.2599170789297</v>
      </c>
      <c r="E1521" s="906">
        <v>1531.2373977435707</v>
      </c>
      <c r="F1521" s="907">
        <v>0</v>
      </c>
      <c r="G1521" s="908">
        <v>0</v>
      </c>
      <c r="H1521" s="908" t="s">
        <v>608</v>
      </c>
      <c r="I1521" s="908">
        <v>741</v>
      </c>
      <c r="J1521" s="908">
        <v>156</v>
      </c>
      <c r="K1521" s="908">
        <v>350</v>
      </c>
      <c r="L1521" s="908">
        <v>350</v>
      </c>
      <c r="M1521" s="908">
        <v>0</v>
      </c>
      <c r="N1521" s="908">
        <v>0</v>
      </c>
      <c r="O1521" s="1260">
        <v>5</v>
      </c>
      <c r="P1521" s="1260">
        <v>9</v>
      </c>
      <c r="Q1521" s="1261">
        <v>265.89618821229698</v>
      </c>
    </row>
    <row r="1522" spans="1:17" ht="12.75" x14ac:dyDescent="0.2">
      <c r="A1522" s="876" t="s">
        <v>2411</v>
      </c>
      <c r="B1522" s="906" t="s">
        <v>608</v>
      </c>
      <c r="C1522" s="906">
        <v>1119.8423220203297</v>
      </c>
      <c r="D1522" s="906">
        <v>1119.8423220203297</v>
      </c>
      <c r="E1522" s="906">
        <v>1317.2995098906381</v>
      </c>
      <c r="F1522" s="907">
        <v>0</v>
      </c>
      <c r="G1522" s="908">
        <v>0</v>
      </c>
      <c r="H1522" s="908" t="s">
        <v>608</v>
      </c>
      <c r="I1522" s="908">
        <v>557</v>
      </c>
      <c r="J1522" s="908">
        <v>108</v>
      </c>
      <c r="K1522" s="908">
        <v>129</v>
      </c>
      <c r="L1522" s="908">
        <v>129</v>
      </c>
      <c r="M1522" s="908">
        <v>0</v>
      </c>
      <c r="N1522" s="908">
        <v>0</v>
      </c>
      <c r="O1522" s="1260">
        <v>5</v>
      </c>
      <c r="P1522" s="1260">
        <v>8</v>
      </c>
      <c r="Q1522" s="1261">
        <v>265.89618821229698</v>
      </c>
    </row>
    <row r="1523" spans="1:17" ht="12.75" x14ac:dyDescent="0.2">
      <c r="A1523" s="876" t="s">
        <v>2412</v>
      </c>
      <c r="B1523" s="906" t="s">
        <v>608</v>
      </c>
      <c r="C1523" s="906">
        <v>1711.4220426605834</v>
      </c>
      <c r="D1523" s="906">
        <v>1711.4220426605834</v>
      </c>
      <c r="E1523" s="906">
        <v>4859.1513328004094</v>
      </c>
      <c r="F1523" s="907">
        <v>0</v>
      </c>
      <c r="G1523" s="908">
        <v>0</v>
      </c>
      <c r="H1523" s="908" t="s">
        <v>608</v>
      </c>
      <c r="I1523" s="908">
        <v>188</v>
      </c>
      <c r="J1523" s="908">
        <v>177</v>
      </c>
      <c r="K1523" s="908">
        <v>282</v>
      </c>
      <c r="L1523" s="908">
        <v>282</v>
      </c>
      <c r="M1523" s="908">
        <v>0</v>
      </c>
      <c r="N1523" s="908">
        <v>0</v>
      </c>
      <c r="O1523" s="1260">
        <v>5</v>
      </c>
      <c r="P1523" s="1260">
        <v>20</v>
      </c>
      <c r="Q1523" s="1261">
        <v>265.89618821229698</v>
      </c>
    </row>
    <row r="1524" spans="1:17" ht="12.75" x14ac:dyDescent="0.2">
      <c r="A1524" s="876" t="s">
        <v>2413</v>
      </c>
      <c r="B1524" s="906" t="s">
        <v>608</v>
      </c>
      <c r="C1524" s="906">
        <v>730.92733622307139</v>
      </c>
      <c r="D1524" s="906">
        <v>730.92733622307139</v>
      </c>
      <c r="E1524" s="906">
        <v>1850.3372597390521</v>
      </c>
      <c r="F1524" s="907">
        <v>0</v>
      </c>
      <c r="G1524" s="908">
        <v>0</v>
      </c>
      <c r="H1524" s="908" t="s">
        <v>608</v>
      </c>
      <c r="I1524" s="908">
        <v>520</v>
      </c>
      <c r="J1524" s="908">
        <v>122</v>
      </c>
      <c r="K1524" s="908">
        <v>325</v>
      </c>
      <c r="L1524" s="908">
        <v>325</v>
      </c>
      <c r="M1524" s="908">
        <v>0</v>
      </c>
      <c r="N1524" s="908">
        <v>0</v>
      </c>
      <c r="O1524" s="1260">
        <v>5</v>
      </c>
      <c r="P1524" s="1260">
        <v>9</v>
      </c>
      <c r="Q1524" s="1261">
        <v>265.89618821229698</v>
      </c>
    </row>
    <row r="1525" spans="1:17" ht="12.75" x14ac:dyDescent="0.2">
      <c r="A1525" s="876" t="s">
        <v>2414</v>
      </c>
      <c r="B1525" s="906" t="s">
        <v>608</v>
      </c>
      <c r="C1525" s="906">
        <v>545.93631139990657</v>
      </c>
      <c r="D1525" s="906">
        <v>545.93631139990657</v>
      </c>
      <c r="E1525" s="906">
        <v>1253.8730219536858</v>
      </c>
      <c r="F1525" s="907">
        <v>0</v>
      </c>
      <c r="G1525" s="908">
        <v>0</v>
      </c>
      <c r="H1525" s="908" t="s">
        <v>608</v>
      </c>
      <c r="I1525" s="908">
        <v>587</v>
      </c>
      <c r="J1525" s="908">
        <v>83</v>
      </c>
      <c r="K1525" s="908">
        <v>335</v>
      </c>
      <c r="L1525" s="908">
        <v>335</v>
      </c>
      <c r="M1525" s="908">
        <v>0</v>
      </c>
      <c r="N1525" s="908">
        <v>0</v>
      </c>
      <c r="O1525" s="1260">
        <v>5</v>
      </c>
      <c r="P1525" s="1260">
        <v>8</v>
      </c>
      <c r="Q1525" s="1261">
        <v>265.89618821229698</v>
      </c>
    </row>
    <row r="1526" spans="1:17" ht="12.75" x14ac:dyDescent="0.2">
      <c r="A1526" s="876" t="s">
        <v>2415</v>
      </c>
      <c r="B1526" s="906" t="s">
        <v>608</v>
      </c>
      <c r="C1526" s="906">
        <v>868.76736265649765</v>
      </c>
      <c r="D1526" s="906">
        <v>868.76736265649765</v>
      </c>
      <c r="E1526" s="906">
        <v>1698.0335884623803</v>
      </c>
      <c r="F1526" s="907">
        <v>0</v>
      </c>
      <c r="G1526" s="908">
        <v>0</v>
      </c>
      <c r="H1526" s="908" t="s">
        <v>608</v>
      </c>
      <c r="I1526" s="908">
        <v>126</v>
      </c>
      <c r="J1526" s="908">
        <v>59</v>
      </c>
      <c r="K1526" s="908">
        <v>1060</v>
      </c>
      <c r="L1526" s="908">
        <v>1060</v>
      </c>
      <c r="M1526" s="908">
        <v>0</v>
      </c>
      <c r="N1526" s="908">
        <v>0</v>
      </c>
      <c r="O1526" s="1260">
        <v>5</v>
      </c>
      <c r="P1526" s="1260">
        <v>7</v>
      </c>
      <c r="Q1526" s="1261">
        <v>265.89618821229698</v>
      </c>
    </row>
    <row r="1527" spans="1:17" ht="12.75" x14ac:dyDescent="0.2">
      <c r="A1527" s="876" t="s">
        <v>2416</v>
      </c>
      <c r="B1527" s="906" t="s">
        <v>608</v>
      </c>
      <c r="C1527" s="906">
        <v>468.30483692162386</v>
      </c>
      <c r="D1527" s="906">
        <v>468.30483692162386</v>
      </c>
      <c r="E1527" s="906">
        <v>1301.9605187986422</v>
      </c>
      <c r="F1527" s="907">
        <v>0</v>
      </c>
      <c r="G1527" s="908">
        <v>0</v>
      </c>
      <c r="H1527" s="908" t="s">
        <v>608</v>
      </c>
      <c r="I1527" s="908">
        <v>175</v>
      </c>
      <c r="J1527" s="908">
        <v>41</v>
      </c>
      <c r="K1527" s="908">
        <v>1095</v>
      </c>
      <c r="L1527" s="908">
        <v>1095</v>
      </c>
      <c r="M1527" s="908">
        <v>0</v>
      </c>
      <c r="N1527" s="908">
        <v>0</v>
      </c>
      <c r="O1527" s="1260">
        <v>5</v>
      </c>
      <c r="P1527" s="1260">
        <v>9</v>
      </c>
      <c r="Q1527" s="1261">
        <v>265.89618821229698</v>
      </c>
    </row>
    <row r="1528" spans="1:17" ht="12.75" x14ac:dyDescent="0.2">
      <c r="A1528" s="876" t="s">
        <v>2417</v>
      </c>
      <c r="B1528" s="906" t="s">
        <v>608</v>
      </c>
      <c r="C1528" s="906">
        <v>468.30483692162386</v>
      </c>
      <c r="D1528" s="906">
        <v>468.30483692162386</v>
      </c>
      <c r="E1528" s="906">
        <v>1087.7247063381355</v>
      </c>
      <c r="F1528" s="907">
        <v>0</v>
      </c>
      <c r="G1528" s="908">
        <v>0</v>
      </c>
      <c r="H1528" s="908" t="s">
        <v>608</v>
      </c>
      <c r="I1528" s="908">
        <v>431</v>
      </c>
      <c r="J1528" s="908">
        <v>91</v>
      </c>
      <c r="K1528" s="908">
        <v>1898</v>
      </c>
      <c r="L1528" s="908">
        <v>1898</v>
      </c>
      <c r="M1528" s="908">
        <v>0</v>
      </c>
      <c r="N1528" s="908">
        <v>0</v>
      </c>
      <c r="O1528" s="1260">
        <v>5</v>
      </c>
      <c r="P1528" s="1260">
        <v>8</v>
      </c>
      <c r="Q1528" s="1261">
        <v>265.89618821229698</v>
      </c>
    </row>
    <row r="1529" spans="1:17" ht="12.75" x14ac:dyDescent="0.2">
      <c r="A1529" s="876" t="s">
        <v>2418</v>
      </c>
      <c r="B1529" s="906" t="s">
        <v>608</v>
      </c>
      <c r="C1529" s="906">
        <v>1264.5583664967032</v>
      </c>
      <c r="D1529" s="906">
        <v>1264.5583664967032</v>
      </c>
      <c r="E1529" s="906">
        <v>1450.7967550632834</v>
      </c>
      <c r="F1529" s="907">
        <v>0</v>
      </c>
      <c r="G1529" s="908">
        <v>0</v>
      </c>
      <c r="H1529" s="908" t="s">
        <v>608</v>
      </c>
      <c r="I1529" s="908">
        <v>102</v>
      </c>
      <c r="J1529" s="908">
        <v>60</v>
      </c>
      <c r="K1529" s="908">
        <v>363</v>
      </c>
      <c r="L1529" s="908">
        <v>363</v>
      </c>
      <c r="M1529" s="908">
        <v>0</v>
      </c>
      <c r="N1529" s="908">
        <v>0</v>
      </c>
      <c r="O1529" s="1260">
        <v>5</v>
      </c>
      <c r="P1529" s="1260">
        <v>8</v>
      </c>
      <c r="Q1529" s="1261">
        <v>265.89618821229698</v>
      </c>
    </row>
    <row r="1530" spans="1:17" ht="12.75" x14ac:dyDescent="0.2">
      <c r="A1530" s="876" t="s">
        <v>2419</v>
      </c>
      <c r="B1530" s="906" t="s">
        <v>608</v>
      </c>
      <c r="C1530" s="906">
        <v>640.00704362366719</v>
      </c>
      <c r="D1530" s="906">
        <v>640.00704362366719</v>
      </c>
      <c r="E1530" s="906">
        <v>793.69354078958918</v>
      </c>
      <c r="F1530" s="907">
        <v>0</v>
      </c>
      <c r="G1530" s="908">
        <v>0</v>
      </c>
      <c r="H1530" s="908" t="s">
        <v>608</v>
      </c>
      <c r="I1530" s="908">
        <v>282</v>
      </c>
      <c r="J1530" s="908">
        <v>102</v>
      </c>
      <c r="K1530" s="908">
        <v>1225</v>
      </c>
      <c r="L1530" s="908">
        <v>1225</v>
      </c>
      <c r="M1530" s="908">
        <v>0</v>
      </c>
      <c r="N1530" s="908">
        <v>0</v>
      </c>
      <c r="O1530" s="1260">
        <v>5</v>
      </c>
      <c r="P1530" s="1260">
        <v>5</v>
      </c>
      <c r="Q1530" s="1261">
        <v>265.89618821229698</v>
      </c>
    </row>
    <row r="1531" spans="1:17" ht="12.75" x14ac:dyDescent="0.2">
      <c r="A1531" s="876" t="s">
        <v>2420</v>
      </c>
      <c r="B1531" s="906" t="s">
        <v>608</v>
      </c>
      <c r="C1531" s="906">
        <v>517.67070275761648</v>
      </c>
      <c r="D1531" s="906">
        <v>517.67070275761648</v>
      </c>
      <c r="E1531" s="906">
        <v>596.03511347238532</v>
      </c>
      <c r="F1531" s="907">
        <v>0</v>
      </c>
      <c r="G1531" s="908">
        <v>0</v>
      </c>
      <c r="H1531" s="908" t="s">
        <v>608</v>
      </c>
      <c r="I1531" s="908">
        <v>352</v>
      </c>
      <c r="J1531" s="908">
        <v>97</v>
      </c>
      <c r="K1531" s="908">
        <v>2061</v>
      </c>
      <c r="L1531" s="908">
        <v>2061</v>
      </c>
      <c r="M1531" s="908">
        <v>0</v>
      </c>
      <c r="N1531" s="908">
        <v>0</v>
      </c>
      <c r="O1531" s="1260">
        <v>5</v>
      </c>
      <c r="P1531" s="1260">
        <v>5</v>
      </c>
      <c r="Q1531" s="1261">
        <v>265.89618821229698</v>
      </c>
    </row>
    <row r="1532" spans="1:17" ht="12.75" x14ac:dyDescent="0.2">
      <c r="A1532" s="876" t="s">
        <v>2421</v>
      </c>
      <c r="B1532" s="906" t="s">
        <v>608</v>
      </c>
      <c r="C1532" s="906">
        <v>452.03021505500266</v>
      </c>
      <c r="D1532" s="906">
        <v>452.03021505500266</v>
      </c>
      <c r="E1532" s="906">
        <v>480.36382015662582</v>
      </c>
      <c r="F1532" s="907">
        <v>0</v>
      </c>
      <c r="G1532" s="908">
        <v>0</v>
      </c>
      <c r="H1532" s="908" t="s">
        <v>608</v>
      </c>
      <c r="I1532" s="908">
        <v>649</v>
      </c>
      <c r="J1532" s="908">
        <v>164</v>
      </c>
      <c r="K1532" s="908">
        <v>6006</v>
      </c>
      <c r="L1532" s="908">
        <v>6006</v>
      </c>
      <c r="M1532" s="908">
        <v>0</v>
      </c>
      <c r="N1532" s="908">
        <v>0</v>
      </c>
      <c r="O1532" s="1260">
        <v>5</v>
      </c>
      <c r="P1532" s="1260">
        <v>5</v>
      </c>
      <c r="Q1532" s="1261">
        <v>265.89618821229698</v>
      </c>
    </row>
    <row r="1533" spans="1:17" ht="12.75" x14ac:dyDescent="0.2">
      <c r="A1533" s="876" t="s">
        <v>2422</v>
      </c>
      <c r="B1533" s="906" t="s">
        <v>608</v>
      </c>
      <c r="C1533" s="906">
        <v>8161.4774512237382</v>
      </c>
      <c r="D1533" s="906">
        <v>8161.4774512237382</v>
      </c>
      <c r="E1533" s="906">
        <v>7876.0832282891133</v>
      </c>
      <c r="F1533" s="907">
        <v>0</v>
      </c>
      <c r="G1533" s="908">
        <v>0</v>
      </c>
      <c r="H1533" s="908" t="s">
        <v>608</v>
      </c>
      <c r="I1533" s="908">
        <v>0</v>
      </c>
      <c r="J1533" s="908">
        <v>203</v>
      </c>
      <c r="K1533" s="908">
        <v>262</v>
      </c>
      <c r="L1533" s="908">
        <v>262</v>
      </c>
      <c r="M1533" s="908">
        <v>0</v>
      </c>
      <c r="N1533" s="908">
        <v>0</v>
      </c>
      <c r="O1533" s="1260">
        <v>26</v>
      </c>
      <c r="P1533" s="1260">
        <v>33</v>
      </c>
      <c r="Q1533" s="1261">
        <v>265.89618821229698</v>
      </c>
    </row>
    <row r="1534" spans="1:17" ht="12.75" x14ac:dyDescent="0.2">
      <c r="A1534" s="876" t="s">
        <v>2423</v>
      </c>
      <c r="B1534" s="906" t="s">
        <v>608</v>
      </c>
      <c r="C1534" s="906">
        <v>4383.4155867442405</v>
      </c>
      <c r="D1534" s="906">
        <v>4383.4155867442405</v>
      </c>
      <c r="E1534" s="906">
        <v>3868.7269040384949</v>
      </c>
      <c r="F1534" s="907">
        <v>0</v>
      </c>
      <c r="G1534" s="908">
        <v>0</v>
      </c>
      <c r="H1534" s="908" t="s">
        <v>608</v>
      </c>
      <c r="I1534" s="908">
        <v>0</v>
      </c>
      <c r="J1534" s="908">
        <v>205</v>
      </c>
      <c r="K1534" s="908">
        <v>225</v>
      </c>
      <c r="L1534" s="908">
        <v>225</v>
      </c>
      <c r="M1534" s="908">
        <v>0</v>
      </c>
      <c r="N1534" s="908">
        <v>0</v>
      </c>
      <c r="O1534" s="1260">
        <v>11</v>
      </c>
      <c r="P1534" s="1260">
        <v>21</v>
      </c>
      <c r="Q1534" s="1261">
        <v>265.89618821229698</v>
      </c>
    </row>
    <row r="1535" spans="1:17" ht="12.75" x14ac:dyDescent="0.2">
      <c r="A1535" s="876" t="s">
        <v>2424</v>
      </c>
      <c r="B1535" s="906" t="s">
        <v>608</v>
      </c>
      <c r="C1535" s="906">
        <v>3193.2871695334543</v>
      </c>
      <c r="D1535" s="906">
        <v>3193.2871695334543</v>
      </c>
      <c r="E1535" s="906">
        <v>2609.6712416926212</v>
      </c>
      <c r="F1535" s="907">
        <v>0</v>
      </c>
      <c r="G1535" s="908">
        <v>0</v>
      </c>
      <c r="H1535" s="908" t="s">
        <v>608</v>
      </c>
      <c r="I1535" s="908">
        <v>0</v>
      </c>
      <c r="J1535" s="908">
        <v>449</v>
      </c>
      <c r="K1535" s="908">
        <v>249</v>
      </c>
      <c r="L1535" s="908">
        <v>249</v>
      </c>
      <c r="M1535" s="908">
        <v>0</v>
      </c>
      <c r="N1535" s="908">
        <v>0</v>
      </c>
      <c r="O1535" s="1260">
        <v>7</v>
      </c>
      <c r="P1535" s="1260">
        <v>12</v>
      </c>
      <c r="Q1535" s="1261">
        <v>265.89618821229698</v>
      </c>
    </row>
    <row r="1536" spans="1:17" ht="12.75" x14ac:dyDescent="0.2">
      <c r="A1536" s="876" t="s">
        <v>2425</v>
      </c>
      <c r="B1536" s="906" t="s">
        <v>608</v>
      </c>
      <c r="C1536" s="906">
        <v>8135.480095406775</v>
      </c>
      <c r="D1536" s="906">
        <v>8135.480095406775</v>
      </c>
      <c r="E1536" s="906">
        <v>7886.0531647241878</v>
      </c>
      <c r="F1536" s="907">
        <v>0</v>
      </c>
      <c r="G1536" s="908">
        <v>0</v>
      </c>
      <c r="H1536" s="908" t="s">
        <v>608</v>
      </c>
      <c r="I1536" s="908">
        <v>0</v>
      </c>
      <c r="J1536" s="908">
        <v>215</v>
      </c>
      <c r="K1536" s="908">
        <v>149</v>
      </c>
      <c r="L1536" s="908">
        <v>149</v>
      </c>
      <c r="M1536" s="908">
        <v>0</v>
      </c>
      <c r="N1536" s="908">
        <v>0</v>
      </c>
      <c r="O1536" s="1260">
        <v>34</v>
      </c>
      <c r="P1536" s="1260">
        <v>58</v>
      </c>
      <c r="Q1536" s="1261">
        <v>265.89618821229698</v>
      </c>
    </row>
    <row r="1537" spans="1:17" ht="12.75" x14ac:dyDescent="0.2">
      <c r="A1537" s="876" t="s">
        <v>2426</v>
      </c>
      <c r="B1537" s="906" t="s">
        <v>608</v>
      </c>
      <c r="C1537" s="906">
        <v>2550.8107688654832</v>
      </c>
      <c r="D1537" s="906">
        <v>2550.8107688654832</v>
      </c>
      <c r="E1537" s="906">
        <v>3142.9502677076489</v>
      </c>
      <c r="F1537" s="907">
        <v>0</v>
      </c>
      <c r="G1537" s="908">
        <v>0</v>
      </c>
      <c r="H1537" s="908" t="s">
        <v>608</v>
      </c>
      <c r="I1537" s="908">
        <v>0</v>
      </c>
      <c r="J1537" s="908">
        <v>526</v>
      </c>
      <c r="K1537" s="908">
        <v>268</v>
      </c>
      <c r="L1537" s="908">
        <v>268</v>
      </c>
      <c r="M1537" s="908">
        <v>0</v>
      </c>
      <c r="N1537" s="908">
        <v>0</v>
      </c>
      <c r="O1537" s="1260">
        <v>7</v>
      </c>
      <c r="P1537" s="1260">
        <v>11</v>
      </c>
      <c r="Q1537" s="1261">
        <v>265.89618821229698</v>
      </c>
    </row>
    <row r="1538" spans="1:17" ht="12.75" x14ac:dyDescent="0.2">
      <c r="A1538" s="876" t="s">
        <v>2427</v>
      </c>
      <c r="B1538" s="906" t="s">
        <v>608</v>
      </c>
      <c r="C1538" s="906">
        <v>2205.2271712617544</v>
      </c>
      <c r="D1538" s="906">
        <v>2205.2271712617544</v>
      </c>
      <c r="E1538" s="906">
        <v>1792.1309604852147</v>
      </c>
      <c r="F1538" s="907">
        <v>0</v>
      </c>
      <c r="G1538" s="908">
        <v>0</v>
      </c>
      <c r="H1538" s="908" t="s">
        <v>608</v>
      </c>
      <c r="I1538" s="908">
        <v>0</v>
      </c>
      <c r="J1538" s="908">
        <v>238</v>
      </c>
      <c r="K1538" s="908">
        <v>78</v>
      </c>
      <c r="L1538" s="908">
        <v>78</v>
      </c>
      <c r="M1538" s="908">
        <v>0</v>
      </c>
      <c r="N1538" s="908">
        <v>0</v>
      </c>
      <c r="O1538" s="1260">
        <v>6</v>
      </c>
      <c r="P1538" s="1260">
        <v>6</v>
      </c>
      <c r="Q1538" s="1261">
        <v>265.89618821229698</v>
      </c>
    </row>
    <row r="1539" spans="1:17" ht="12.75" x14ac:dyDescent="0.2">
      <c r="A1539" s="876" t="s">
        <v>2428</v>
      </c>
      <c r="B1539" s="906" t="s">
        <v>608</v>
      </c>
      <c r="C1539" s="906">
        <v>5157.9709596402117</v>
      </c>
      <c r="D1539" s="906">
        <v>5157.9709596402117</v>
      </c>
      <c r="E1539" s="906">
        <v>5917.0863066429019</v>
      </c>
      <c r="F1539" s="907">
        <v>0</v>
      </c>
      <c r="G1539" s="908">
        <v>0</v>
      </c>
      <c r="H1539" s="908" t="s">
        <v>608</v>
      </c>
      <c r="I1539" s="908">
        <v>0</v>
      </c>
      <c r="J1539" s="908">
        <v>435</v>
      </c>
      <c r="K1539" s="908">
        <v>218</v>
      </c>
      <c r="L1539" s="908">
        <v>218</v>
      </c>
      <c r="M1539" s="908">
        <v>0</v>
      </c>
      <c r="N1539" s="908">
        <v>0</v>
      </c>
      <c r="O1539" s="1260">
        <v>13</v>
      </c>
      <c r="P1539" s="1260">
        <v>26</v>
      </c>
      <c r="Q1539" s="1261">
        <v>265.89618821229698</v>
      </c>
    </row>
    <row r="1540" spans="1:17" ht="12.75" x14ac:dyDescent="0.2">
      <c r="A1540" s="876" t="s">
        <v>2429</v>
      </c>
      <c r="B1540" s="906" t="s">
        <v>608</v>
      </c>
      <c r="C1540" s="906">
        <v>2885.0325718113045</v>
      </c>
      <c r="D1540" s="906">
        <v>2885.0325718113045</v>
      </c>
      <c r="E1540" s="906">
        <v>2737.6833575856276</v>
      </c>
      <c r="F1540" s="907">
        <v>0</v>
      </c>
      <c r="G1540" s="908">
        <v>0</v>
      </c>
      <c r="H1540" s="908" t="s">
        <v>608</v>
      </c>
      <c r="I1540" s="908">
        <v>0</v>
      </c>
      <c r="J1540" s="908">
        <v>1829</v>
      </c>
      <c r="K1540" s="908">
        <v>383</v>
      </c>
      <c r="L1540" s="908">
        <v>383</v>
      </c>
      <c r="M1540" s="908">
        <v>0</v>
      </c>
      <c r="N1540" s="908">
        <v>0</v>
      </c>
      <c r="O1540" s="1260">
        <v>7</v>
      </c>
      <c r="P1540" s="1260">
        <v>10</v>
      </c>
      <c r="Q1540" s="1261">
        <v>265.89618821229698</v>
      </c>
    </row>
    <row r="1541" spans="1:17" ht="12.75" x14ac:dyDescent="0.2">
      <c r="A1541" s="876" t="s">
        <v>2430</v>
      </c>
      <c r="B1541" s="906" t="s">
        <v>608</v>
      </c>
      <c r="C1541" s="906">
        <v>2386.1915544651115</v>
      </c>
      <c r="D1541" s="906">
        <v>2386.1915544651115</v>
      </c>
      <c r="E1541" s="906">
        <v>1909.3600349399019</v>
      </c>
      <c r="F1541" s="907">
        <v>0</v>
      </c>
      <c r="G1541" s="908">
        <v>0</v>
      </c>
      <c r="H1541" s="908" t="s">
        <v>608</v>
      </c>
      <c r="I1541" s="908">
        <v>0</v>
      </c>
      <c r="J1541" s="908">
        <v>1100</v>
      </c>
      <c r="K1541" s="908">
        <v>184</v>
      </c>
      <c r="L1541" s="908">
        <v>184</v>
      </c>
      <c r="M1541" s="908">
        <v>0</v>
      </c>
      <c r="N1541" s="908">
        <v>0</v>
      </c>
      <c r="O1541" s="1260">
        <v>7</v>
      </c>
      <c r="P1541" s="1260">
        <v>9</v>
      </c>
      <c r="Q1541" s="1261">
        <v>265.89618821229698</v>
      </c>
    </row>
    <row r="1542" spans="1:17" ht="12.75" x14ac:dyDescent="0.2">
      <c r="A1542" s="876" t="s">
        <v>2431</v>
      </c>
      <c r="B1542" s="906" t="s">
        <v>608</v>
      </c>
      <c r="C1542" s="906">
        <v>624.6822851599843</v>
      </c>
      <c r="D1542" s="906">
        <v>624.6822851599843</v>
      </c>
      <c r="E1542" s="906">
        <v>708.60933392579102</v>
      </c>
      <c r="F1542" s="907">
        <v>0</v>
      </c>
      <c r="G1542" s="908">
        <v>0</v>
      </c>
      <c r="H1542" s="908" t="s">
        <v>608</v>
      </c>
      <c r="I1542" s="908">
        <v>7240</v>
      </c>
      <c r="J1542" s="908">
        <v>260</v>
      </c>
      <c r="K1542" s="908">
        <v>830</v>
      </c>
      <c r="L1542" s="908">
        <v>830</v>
      </c>
      <c r="M1542" s="908">
        <v>0</v>
      </c>
      <c r="N1542" s="908">
        <v>0</v>
      </c>
      <c r="O1542" s="1260">
        <v>5</v>
      </c>
      <c r="P1542" s="1260">
        <v>5</v>
      </c>
      <c r="Q1542" s="1261">
        <v>265.89618821229698</v>
      </c>
    </row>
    <row r="1543" spans="1:17" ht="12.75" x14ac:dyDescent="0.2">
      <c r="A1543" s="876" t="s">
        <v>2432</v>
      </c>
      <c r="B1543" s="906" t="s">
        <v>608</v>
      </c>
      <c r="C1543" s="906">
        <v>19310.552703318139</v>
      </c>
      <c r="D1543" s="906">
        <v>19310.552703318139</v>
      </c>
      <c r="E1543" s="906">
        <v>13350.540602619809</v>
      </c>
      <c r="F1543" s="907">
        <v>0</v>
      </c>
      <c r="G1543" s="908">
        <v>0</v>
      </c>
      <c r="H1543" s="908" t="s">
        <v>608</v>
      </c>
      <c r="I1543" s="908">
        <v>4</v>
      </c>
      <c r="J1543" s="908">
        <v>161</v>
      </c>
      <c r="K1543" s="908">
        <v>240</v>
      </c>
      <c r="L1543" s="908">
        <v>240</v>
      </c>
      <c r="M1543" s="908">
        <v>0</v>
      </c>
      <c r="N1543" s="908">
        <v>0</v>
      </c>
      <c r="O1543" s="1260">
        <v>78</v>
      </c>
      <c r="P1543" s="1260">
        <v>71</v>
      </c>
      <c r="Q1543" s="1261">
        <v>265.89618821229698</v>
      </c>
    </row>
    <row r="1544" spans="1:17" ht="12.75" x14ac:dyDescent="0.2">
      <c r="A1544" s="876" t="s">
        <v>2433</v>
      </c>
      <c r="B1544" s="906" t="s">
        <v>608</v>
      </c>
      <c r="C1544" s="906">
        <v>8226.925567849652</v>
      </c>
      <c r="D1544" s="906">
        <v>8226.925567849652</v>
      </c>
      <c r="E1544" s="906">
        <v>4537.9296676614103</v>
      </c>
      <c r="F1544" s="907">
        <v>0</v>
      </c>
      <c r="G1544" s="908">
        <v>0</v>
      </c>
      <c r="H1544" s="908" t="s">
        <v>608</v>
      </c>
      <c r="I1544" s="908">
        <v>10</v>
      </c>
      <c r="J1544" s="908">
        <v>145</v>
      </c>
      <c r="K1544" s="908">
        <v>340</v>
      </c>
      <c r="L1544" s="908">
        <v>340</v>
      </c>
      <c r="M1544" s="908">
        <v>0</v>
      </c>
      <c r="N1544" s="908">
        <v>0</v>
      </c>
      <c r="O1544" s="1260">
        <v>41</v>
      </c>
      <c r="P1544" s="1260">
        <v>16</v>
      </c>
      <c r="Q1544" s="1261">
        <v>265.89618821229698</v>
      </c>
    </row>
    <row r="1545" spans="1:17" ht="12.75" x14ac:dyDescent="0.2">
      <c r="A1545" s="876" t="s">
        <v>2434</v>
      </c>
      <c r="B1545" s="906" t="s">
        <v>608</v>
      </c>
      <c r="C1545" s="906">
        <v>4877.8392186541942</v>
      </c>
      <c r="D1545" s="906">
        <v>4877.8392186541942</v>
      </c>
      <c r="E1545" s="906">
        <v>2858.4304766013561</v>
      </c>
      <c r="F1545" s="907">
        <v>0</v>
      </c>
      <c r="G1545" s="908">
        <v>0</v>
      </c>
      <c r="H1545" s="908" t="s">
        <v>608</v>
      </c>
      <c r="I1545" s="908">
        <v>12</v>
      </c>
      <c r="J1545" s="908">
        <v>177</v>
      </c>
      <c r="K1545" s="908">
        <v>587</v>
      </c>
      <c r="L1545" s="908">
        <v>587</v>
      </c>
      <c r="M1545" s="908">
        <v>0</v>
      </c>
      <c r="N1545" s="908">
        <v>0</v>
      </c>
      <c r="O1545" s="1260">
        <v>16</v>
      </c>
      <c r="P1545" s="1260">
        <v>12</v>
      </c>
      <c r="Q1545" s="1261">
        <v>265.89618821229698</v>
      </c>
    </row>
    <row r="1546" spans="1:17" ht="12.75" x14ac:dyDescent="0.2">
      <c r="A1546" s="876" t="s">
        <v>2435</v>
      </c>
      <c r="B1546" s="906" t="s">
        <v>608</v>
      </c>
      <c r="C1546" s="906">
        <v>2957.9081764530461</v>
      </c>
      <c r="D1546" s="906">
        <v>2957.9081764530461</v>
      </c>
      <c r="E1546" s="906">
        <v>1993.6729119798379</v>
      </c>
      <c r="F1546" s="907">
        <v>0</v>
      </c>
      <c r="G1546" s="908">
        <v>0</v>
      </c>
      <c r="H1546" s="908" t="s">
        <v>608</v>
      </c>
      <c r="I1546" s="908">
        <v>18</v>
      </c>
      <c r="J1546" s="908">
        <v>179</v>
      </c>
      <c r="K1546" s="908">
        <v>679</v>
      </c>
      <c r="L1546" s="908">
        <v>679</v>
      </c>
      <c r="M1546" s="908">
        <v>0</v>
      </c>
      <c r="N1546" s="908">
        <v>0</v>
      </c>
      <c r="O1546" s="1260">
        <v>10</v>
      </c>
      <c r="P1546" s="1260">
        <v>7</v>
      </c>
      <c r="Q1546" s="1261">
        <v>265.89618821229698</v>
      </c>
    </row>
    <row r="1547" spans="1:17" ht="12.75" x14ac:dyDescent="0.2">
      <c r="A1547" s="876" t="s">
        <v>2436</v>
      </c>
      <c r="B1547" s="906" t="s">
        <v>608</v>
      </c>
      <c r="C1547" s="906">
        <v>470.56638882024879</v>
      </c>
      <c r="D1547" s="906">
        <v>470.56638882024879</v>
      </c>
      <c r="E1547" s="906">
        <v>736.24902406664376</v>
      </c>
      <c r="F1547" s="907">
        <v>0</v>
      </c>
      <c r="G1547" s="908">
        <v>0</v>
      </c>
      <c r="H1547" s="908" t="s">
        <v>608</v>
      </c>
      <c r="I1547" s="908">
        <v>713</v>
      </c>
      <c r="J1547" s="908">
        <v>111</v>
      </c>
      <c r="K1547" s="908">
        <v>118</v>
      </c>
      <c r="L1547" s="908">
        <v>118</v>
      </c>
      <c r="M1547" s="908">
        <v>0</v>
      </c>
      <c r="N1547" s="908">
        <v>0</v>
      </c>
      <c r="O1547" s="1260">
        <v>5</v>
      </c>
      <c r="P1547" s="1260">
        <v>5</v>
      </c>
      <c r="Q1547" s="1261">
        <v>265.89618821229698</v>
      </c>
    </row>
    <row r="1548" spans="1:17" ht="12.75" x14ac:dyDescent="0.2">
      <c r="A1548" s="876" t="s">
        <v>2437</v>
      </c>
      <c r="B1548" s="906" t="s">
        <v>608</v>
      </c>
      <c r="C1548" s="906">
        <v>446.0276762983886</v>
      </c>
      <c r="D1548" s="906">
        <v>446.0276762983886</v>
      </c>
      <c r="E1548" s="906">
        <v>499.66771319801148</v>
      </c>
      <c r="F1548" s="907">
        <v>0</v>
      </c>
      <c r="G1548" s="908">
        <v>0</v>
      </c>
      <c r="H1548" s="908" t="s">
        <v>608</v>
      </c>
      <c r="I1548" s="908">
        <v>2822</v>
      </c>
      <c r="J1548" s="908">
        <v>242</v>
      </c>
      <c r="K1548" s="908">
        <v>175</v>
      </c>
      <c r="L1548" s="908">
        <v>175</v>
      </c>
      <c r="M1548" s="908">
        <v>0</v>
      </c>
      <c r="N1548" s="908">
        <v>0</v>
      </c>
      <c r="O1548" s="1260">
        <v>5</v>
      </c>
      <c r="P1548" s="1260">
        <v>5</v>
      </c>
      <c r="Q1548" s="1261">
        <v>265.89618821229698</v>
      </c>
    </row>
    <row r="1549" spans="1:17" ht="12.75" x14ac:dyDescent="0.2">
      <c r="A1549" s="876" t="s">
        <v>2438</v>
      </c>
      <c r="B1549" s="906" t="s">
        <v>608</v>
      </c>
      <c r="C1549" s="906">
        <v>904.53454288722935</v>
      </c>
      <c r="D1549" s="906">
        <v>904.53454288722935</v>
      </c>
      <c r="E1549" s="906">
        <v>1989.935720289086</v>
      </c>
      <c r="F1549" s="907">
        <v>0</v>
      </c>
      <c r="G1549" s="908">
        <v>0</v>
      </c>
      <c r="H1549" s="908" t="s">
        <v>608</v>
      </c>
      <c r="I1549" s="908">
        <v>41</v>
      </c>
      <c r="J1549" s="908">
        <v>33</v>
      </c>
      <c r="K1549" s="908">
        <v>1124</v>
      </c>
      <c r="L1549" s="908">
        <v>1124</v>
      </c>
      <c r="M1549" s="908">
        <v>0</v>
      </c>
      <c r="N1549" s="908">
        <v>0</v>
      </c>
      <c r="O1549" s="1260">
        <v>5</v>
      </c>
      <c r="P1549" s="1260">
        <v>11</v>
      </c>
      <c r="Q1549" s="1261">
        <v>265.89618821229698</v>
      </c>
    </row>
    <row r="1550" spans="1:17" ht="12.75" x14ac:dyDescent="0.2">
      <c r="A1550" s="876" t="s">
        <v>2439</v>
      </c>
      <c r="B1550" s="906" t="s">
        <v>608</v>
      </c>
      <c r="C1550" s="906">
        <v>547.57435580440585</v>
      </c>
      <c r="D1550" s="906">
        <v>547.57435580440585</v>
      </c>
      <c r="E1550" s="906">
        <v>1205.9458879445833</v>
      </c>
      <c r="F1550" s="907">
        <v>0</v>
      </c>
      <c r="G1550" s="908">
        <v>0</v>
      </c>
      <c r="H1550" s="908" t="s">
        <v>608</v>
      </c>
      <c r="I1550" s="908">
        <v>35</v>
      </c>
      <c r="J1550" s="908">
        <v>9</v>
      </c>
      <c r="K1550" s="908">
        <v>1135</v>
      </c>
      <c r="L1550" s="908">
        <v>1135</v>
      </c>
      <c r="M1550" s="908">
        <v>0</v>
      </c>
      <c r="N1550" s="908">
        <v>0</v>
      </c>
      <c r="O1550" s="1260">
        <v>5</v>
      </c>
      <c r="P1550" s="1260">
        <v>6</v>
      </c>
      <c r="Q1550" s="1261">
        <v>265.89618821229698</v>
      </c>
    </row>
    <row r="1551" spans="1:17" ht="12.75" x14ac:dyDescent="0.2">
      <c r="A1551" s="876" t="s">
        <v>2440</v>
      </c>
      <c r="B1551" s="906" t="s">
        <v>608</v>
      </c>
      <c r="C1551" s="906">
        <v>3414.8474710259125</v>
      </c>
      <c r="D1551" s="906">
        <v>3414.8474710259125</v>
      </c>
      <c r="E1551" s="906">
        <v>3579.3016984647793</v>
      </c>
      <c r="F1551" s="907">
        <v>0</v>
      </c>
      <c r="G1551" s="908">
        <v>0</v>
      </c>
      <c r="H1551" s="908" t="s">
        <v>608</v>
      </c>
      <c r="I1551" s="908">
        <v>134</v>
      </c>
      <c r="J1551" s="908">
        <v>137</v>
      </c>
      <c r="K1551" s="908">
        <v>421</v>
      </c>
      <c r="L1551" s="908">
        <v>421</v>
      </c>
      <c r="M1551" s="908">
        <v>0</v>
      </c>
      <c r="N1551" s="908">
        <v>0</v>
      </c>
      <c r="O1551" s="1260">
        <v>13</v>
      </c>
      <c r="P1551" s="1260">
        <v>15</v>
      </c>
      <c r="Q1551" s="1261">
        <v>265.89618821229698</v>
      </c>
    </row>
    <row r="1552" spans="1:17" ht="12.75" x14ac:dyDescent="0.2">
      <c r="A1552" s="876" t="s">
        <v>2441</v>
      </c>
      <c r="B1552" s="906" t="s">
        <v>608</v>
      </c>
      <c r="C1552" s="906">
        <v>645.55083773422768</v>
      </c>
      <c r="D1552" s="906">
        <v>645.55083773422768</v>
      </c>
      <c r="E1552" s="906">
        <v>1411.975993193257</v>
      </c>
      <c r="F1552" s="907">
        <v>0</v>
      </c>
      <c r="G1552" s="908">
        <v>0</v>
      </c>
      <c r="H1552" s="908" t="s">
        <v>608</v>
      </c>
      <c r="I1552" s="908">
        <v>1245</v>
      </c>
      <c r="J1552" s="908">
        <v>354</v>
      </c>
      <c r="K1552" s="908">
        <v>1815</v>
      </c>
      <c r="L1552" s="908">
        <v>1815</v>
      </c>
      <c r="M1552" s="908">
        <v>0</v>
      </c>
      <c r="N1552" s="908">
        <v>0</v>
      </c>
      <c r="O1552" s="1260">
        <v>5</v>
      </c>
      <c r="P1552" s="1260">
        <v>6</v>
      </c>
      <c r="Q1552" s="1261">
        <v>265.89618821229698</v>
      </c>
    </row>
    <row r="1553" spans="1:17" ht="12.75" x14ac:dyDescent="0.2">
      <c r="A1553" s="876" t="s">
        <v>2442</v>
      </c>
      <c r="B1553" s="906" t="s">
        <v>608</v>
      </c>
      <c r="C1553" s="906">
        <v>496.34619864100688</v>
      </c>
      <c r="D1553" s="906">
        <v>496.34619864100688</v>
      </c>
      <c r="E1553" s="906">
        <v>778.32676122396538</v>
      </c>
      <c r="F1553" s="907">
        <v>0</v>
      </c>
      <c r="G1553" s="908">
        <v>0</v>
      </c>
      <c r="H1553" s="908" t="s">
        <v>608</v>
      </c>
      <c r="I1553" s="908">
        <v>832</v>
      </c>
      <c r="J1553" s="908">
        <v>109</v>
      </c>
      <c r="K1553" s="908">
        <v>714</v>
      </c>
      <c r="L1553" s="908">
        <v>714</v>
      </c>
      <c r="M1553" s="908">
        <v>0</v>
      </c>
      <c r="N1553" s="908">
        <v>0</v>
      </c>
      <c r="O1553" s="1260">
        <v>5</v>
      </c>
      <c r="P1553" s="1260">
        <v>5</v>
      </c>
      <c r="Q1553" s="1261">
        <v>265.89618821229698</v>
      </c>
    </row>
    <row r="1554" spans="1:17" ht="12.75" x14ac:dyDescent="0.2">
      <c r="A1554" s="876" t="s">
        <v>2443</v>
      </c>
      <c r="B1554" s="906" t="s">
        <v>608</v>
      </c>
      <c r="C1554" s="906">
        <v>531.73067224728015</v>
      </c>
      <c r="D1554" s="906">
        <v>531.73067224728015</v>
      </c>
      <c r="E1554" s="906">
        <v>730.41469322384989</v>
      </c>
      <c r="F1554" s="907">
        <v>0</v>
      </c>
      <c r="G1554" s="908">
        <v>0</v>
      </c>
      <c r="H1554" s="908" t="s">
        <v>608</v>
      </c>
      <c r="I1554" s="908">
        <v>337</v>
      </c>
      <c r="J1554" s="908">
        <v>71</v>
      </c>
      <c r="K1554" s="908">
        <v>1458</v>
      </c>
      <c r="L1554" s="908">
        <v>1458</v>
      </c>
      <c r="M1554" s="908">
        <v>0</v>
      </c>
      <c r="N1554" s="908">
        <v>0</v>
      </c>
      <c r="O1554" s="1260">
        <v>5</v>
      </c>
      <c r="P1554" s="1260">
        <v>5</v>
      </c>
      <c r="Q1554" s="1261">
        <v>265.89618821229698</v>
      </c>
    </row>
    <row r="1555" spans="1:17" ht="12.75" x14ac:dyDescent="0.2">
      <c r="A1555" s="876" t="s">
        <v>2444</v>
      </c>
      <c r="B1555" s="906" t="s">
        <v>608</v>
      </c>
      <c r="C1555" s="906">
        <v>531.73067224728015</v>
      </c>
      <c r="D1555" s="906">
        <v>531.73067224728015</v>
      </c>
      <c r="E1555" s="906">
        <v>510.75135694226168</v>
      </c>
      <c r="F1555" s="907">
        <v>0</v>
      </c>
      <c r="G1555" s="908">
        <v>0</v>
      </c>
      <c r="H1555" s="908" t="s">
        <v>608</v>
      </c>
      <c r="I1555" s="908">
        <v>577</v>
      </c>
      <c r="J1555" s="908">
        <v>82</v>
      </c>
      <c r="K1555" s="908">
        <v>1921</v>
      </c>
      <c r="L1555" s="908">
        <v>1921</v>
      </c>
      <c r="M1555" s="908">
        <v>0</v>
      </c>
      <c r="N1555" s="908">
        <v>0</v>
      </c>
      <c r="O1555" s="1260">
        <v>5</v>
      </c>
      <c r="P1555" s="1260">
        <v>5</v>
      </c>
      <c r="Q1555" s="1261">
        <v>265.89618821229698</v>
      </c>
    </row>
    <row r="1556" spans="1:17" ht="12.75" x14ac:dyDescent="0.2">
      <c r="A1556" s="876" t="s">
        <v>2445</v>
      </c>
      <c r="B1556" s="906" t="s">
        <v>608</v>
      </c>
      <c r="C1556" s="906">
        <v>671.80378263520072</v>
      </c>
      <c r="D1556" s="906">
        <v>671.80378263520072</v>
      </c>
      <c r="E1556" s="906">
        <v>1075.0189696251221</v>
      </c>
      <c r="F1556" s="907">
        <v>0</v>
      </c>
      <c r="G1556" s="908">
        <v>0</v>
      </c>
      <c r="H1556" s="908" t="s">
        <v>608</v>
      </c>
      <c r="I1556" s="908">
        <v>363</v>
      </c>
      <c r="J1556" s="908">
        <v>111</v>
      </c>
      <c r="K1556" s="908">
        <v>1027</v>
      </c>
      <c r="L1556" s="908">
        <v>1027</v>
      </c>
      <c r="M1556" s="908">
        <v>0</v>
      </c>
      <c r="N1556" s="908">
        <v>0</v>
      </c>
      <c r="O1556" s="1260">
        <v>5</v>
      </c>
      <c r="P1556" s="1260">
        <v>8</v>
      </c>
      <c r="Q1556" s="1261">
        <v>265.89618821229698</v>
      </c>
    </row>
    <row r="1557" spans="1:17" ht="12.75" x14ac:dyDescent="0.2">
      <c r="A1557" s="876" t="s">
        <v>2446</v>
      </c>
      <c r="B1557" s="906" t="s">
        <v>608</v>
      </c>
      <c r="C1557" s="906">
        <v>551.25296220398411</v>
      </c>
      <c r="D1557" s="906">
        <v>551.25296220398411</v>
      </c>
      <c r="E1557" s="906">
        <v>822.12668700666279</v>
      </c>
      <c r="F1557" s="907">
        <v>0</v>
      </c>
      <c r="G1557" s="908">
        <v>0</v>
      </c>
      <c r="H1557" s="908" t="s">
        <v>608</v>
      </c>
      <c r="I1557" s="908">
        <v>1082</v>
      </c>
      <c r="J1557" s="908">
        <v>186</v>
      </c>
      <c r="K1557" s="908">
        <v>4174</v>
      </c>
      <c r="L1557" s="908">
        <v>4174</v>
      </c>
      <c r="M1557" s="908">
        <v>0</v>
      </c>
      <c r="N1557" s="908">
        <v>0</v>
      </c>
      <c r="O1557" s="1260">
        <v>5</v>
      </c>
      <c r="P1557" s="1260">
        <v>5</v>
      </c>
      <c r="Q1557" s="1261">
        <v>265.89618821229698</v>
      </c>
    </row>
    <row r="1558" spans="1:17" ht="12.75" x14ac:dyDescent="0.2">
      <c r="A1558" s="876" t="s">
        <v>2447</v>
      </c>
      <c r="B1558" s="906" t="s">
        <v>608</v>
      </c>
      <c r="C1558" s="906">
        <v>1865.3357023504536</v>
      </c>
      <c r="D1558" s="906">
        <v>1865.3357023504536</v>
      </c>
      <c r="E1558" s="906">
        <v>7092.7444270916449</v>
      </c>
      <c r="F1558" s="907">
        <v>0</v>
      </c>
      <c r="G1558" s="908">
        <v>0</v>
      </c>
      <c r="H1558" s="908" t="s">
        <v>608</v>
      </c>
      <c r="I1558" s="908">
        <v>139</v>
      </c>
      <c r="J1558" s="908">
        <v>102</v>
      </c>
      <c r="K1558" s="908">
        <v>262</v>
      </c>
      <c r="L1558" s="908">
        <v>262</v>
      </c>
      <c r="M1558" s="908">
        <v>0</v>
      </c>
      <c r="N1558" s="908">
        <v>0</v>
      </c>
      <c r="O1558" s="1260">
        <v>5</v>
      </c>
      <c r="P1558" s="1260">
        <v>56</v>
      </c>
      <c r="Q1558" s="1261">
        <v>265.89618821229698</v>
      </c>
    </row>
    <row r="1559" spans="1:17" ht="12.75" x14ac:dyDescent="0.2">
      <c r="A1559" s="876" t="s">
        <v>2448</v>
      </c>
      <c r="B1559" s="906" t="s">
        <v>608</v>
      </c>
      <c r="C1559" s="906">
        <v>1319.0654689953017</v>
      </c>
      <c r="D1559" s="906">
        <v>1319.0654689953017</v>
      </c>
      <c r="E1559" s="906">
        <v>2705.1807844824625</v>
      </c>
      <c r="F1559" s="907">
        <v>0</v>
      </c>
      <c r="G1559" s="908">
        <v>0</v>
      </c>
      <c r="H1559" s="908" t="s">
        <v>608</v>
      </c>
      <c r="I1559" s="908">
        <v>446</v>
      </c>
      <c r="J1559" s="908">
        <v>193</v>
      </c>
      <c r="K1559" s="908">
        <v>510</v>
      </c>
      <c r="L1559" s="908">
        <v>510</v>
      </c>
      <c r="M1559" s="908">
        <v>0</v>
      </c>
      <c r="N1559" s="908">
        <v>0</v>
      </c>
      <c r="O1559" s="1260">
        <v>5</v>
      </c>
      <c r="P1559" s="1260">
        <v>11</v>
      </c>
      <c r="Q1559" s="1261">
        <v>265.89618821229698</v>
      </c>
    </row>
    <row r="1560" spans="1:17" ht="12.75" x14ac:dyDescent="0.2">
      <c r="A1560" s="876" t="s">
        <v>2449</v>
      </c>
      <c r="B1560" s="906" t="s">
        <v>608</v>
      </c>
      <c r="C1560" s="906">
        <v>904.31620829966403</v>
      </c>
      <c r="D1560" s="906">
        <v>904.31620829966403</v>
      </c>
      <c r="E1560" s="906">
        <v>1298.399612950278</v>
      </c>
      <c r="F1560" s="907">
        <v>0</v>
      </c>
      <c r="G1560" s="908">
        <v>0</v>
      </c>
      <c r="H1560" s="908" t="s">
        <v>608</v>
      </c>
      <c r="I1560" s="908">
        <v>1782</v>
      </c>
      <c r="J1560" s="908">
        <v>540</v>
      </c>
      <c r="K1560" s="908">
        <v>2098</v>
      </c>
      <c r="L1560" s="908">
        <v>2098</v>
      </c>
      <c r="M1560" s="908">
        <v>0</v>
      </c>
      <c r="N1560" s="908">
        <v>0</v>
      </c>
      <c r="O1560" s="1260">
        <v>5</v>
      </c>
      <c r="P1560" s="1260">
        <v>8</v>
      </c>
      <c r="Q1560" s="1261">
        <v>265.89618821229698</v>
      </c>
    </row>
    <row r="1561" spans="1:17" ht="12.75" x14ac:dyDescent="0.2">
      <c r="A1561" s="876" t="s">
        <v>2450</v>
      </c>
      <c r="B1561" s="906" t="s">
        <v>608</v>
      </c>
      <c r="C1561" s="906">
        <v>742.80560063924236</v>
      </c>
      <c r="D1561" s="906">
        <v>742.80560063924236</v>
      </c>
      <c r="E1561" s="906">
        <v>901.02349359067932</v>
      </c>
      <c r="F1561" s="907">
        <v>0</v>
      </c>
      <c r="G1561" s="908">
        <v>0</v>
      </c>
      <c r="H1561" s="908" t="s">
        <v>608</v>
      </c>
      <c r="I1561" s="908">
        <v>1393</v>
      </c>
      <c r="J1561" s="908">
        <v>263</v>
      </c>
      <c r="K1561" s="908">
        <v>1607</v>
      </c>
      <c r="L1561" s="908">
        <v>1607</v>
      </c>
      <c r="M1561" s="908">
        <v>0</v>
      </c>
      <c r="N1561" s="908">
        <v>0</v>
      </c>
      <c r="O1561" s="1260">
        <v>5</v>
      </c>
      <c r="P1561" s="1260">
        <v>5</v>
      </c>
      <c r="Q1561" s="1261">
        <v>265.89618821229698</v>
      </c>
    </row>
    <row r="1562" spans="1:17" ht="12.75" x14ac:dyDescent="0.2">
      <c r="A1562" s="876" t="s">
        <v>2451</v>
      </c>
      <c r="B1562" s="906" t="s">
        <v>608</v>
      </c>
      <c r="C1562" s="906">
        <v>675.17265000623752</v>
      </c>
      <c r="D1562" s="906">
        <v>675.17265000623752</v>
      </c>
      <c r="E1562" s="906">
        <v>631.62151825468925</v>
      </c>
      <c r="F1562" s="907">
        <v>0</v>
      </c>
      <c r="G1562" s="908">
        <v>0</v>
      </c>
      <c r="H1562" s="908" t="s">
        <v>608</v>
      </c>
      <c r="I1562" s="908">
        <v>2756</v>
      </c>
      <c r="J1562" s="908">
        <v>442</v>
      </c>
      <c r="K1562" s="908">
        <v>3614</v>
      </c>
      <c r="L1562" s="908">
        <v>3614</v>
      </c>
      <c r="M1562" s="908">
        <v>0</v>
      </c>
      <c r="N1562" s="908">
        <v>0</v>
      </c>
      <c r="O1562" s="1260">
        <v>5</v>
      </c>
      <c r="P1562" s="1260">
        <v>5</v>
      </c>
      <c r="Q1562" s="1261">
        <v>265.89618821229698</v>
      </c>
    </row>
    <row r="1563" spans="1:17" ht="12.75" x14ac:dyDescent="0.2">
      <c r="A1563" s="876" t="s">
        <v>2452</v>
      </c>
      <c r="B1563" s="906" t="s">
        <v>608</v>
      </c>
      <c r="C1563" s="906">
        <v>1573.396472535183</v>
      </c>
      <c r="D1563" s="906">
        <v>1573.396472535183</v>
      </c>
      <c r="E1563" s="906">
        <v>2219.4665033637684</v>
      </c>
      <c r="F1563" s="907">
        <v>0</v>
      </c>
      <c r="G1563" s="908">
        <v>0</v>
      </c>
      <c r="H1563" s="908" t="s">
        <v>608</v>
      </c>
      <c r="I1563" s="908">
        <v>64</v>
      </c>
      <c r="J1563" s="908">
        <v>48</v>
      </c>
      <c r="K1563" s="908">
        <v>898</v>
      </c>
      <c r="L1563" s="908">
        <v>898</v>
      </c>
      <c r="M1563" s="908">
        <v>0</v>
      </c>
      <c r="N1563" s="908">
        <v>0</v>
      </c>
      <c r="O1563" s="1260">
        <v>5</v>
      </c>
      <c r="P1563" s="1260">
        <v>11</v>
      </c>
      <c r="Q1563" s="1261">
        <v>265.89618821229698</v>
      </c>
    </row>
    <row r="1564" spans="1:17" ht="12.75" x14ac:dyDescent="0.2">
      <c r="A1564" s="876" t="s">
        <v>2453</v>
      </c>
      <c r="B1564" s="906" t="s">
        <v>608</v>
      </c>
      <c r="C1564" s="906">
        <v>954.98132717290036</v>
      </c>
      <c r="D1564" s="906">
        <v>954.98132717290036</v>
      </c>
      <c r="E1564" s="906">
        <v>919.9584266241967</v>
      </c>
      <c r="F1564" s="907">
        <v>0</v>
      </c>
      <c r="G1564" s="908">
        <v>0</v>
      </c>
      <c r="H1564" s="908" t="s">
        <v>608</v>
      </c>
      <c r="I1564" s="908">
        <v>911</v>
      </c>
      <c r="J1564" s="908">
        <v>380</v>
      </c>
      <c r="K1564" s="908">
        <v>5483</v>
      </c>
      <c r="L1564" s="908">
        <v>5483</v>
      </c>
      <c r="M1564" s="908">
        <v>0</v>
      </c>
      <c r="N1564" s="908">
        <v>0</v>
      </c>
      <c r="O1564" s="1260">
        <v>5</v>
      </c>
      <c r="P1564" s="1260">
        <v>5</v>
      </c>
      <c r="Q1564" s="1261">
        <v>265.89618821229698</v>
      </c>
    </row>
    <row r="1565" spans="1:17" ht="12.75" x14ac:dyDescent="0.2">
      <c r="A1565" s="876" t="s">
        <v>2454</v>
      </c>
      <c r="B1565" s="906" t="s">
        <v>608</v>
      </c>
      <c r="C1565" s="906">
        <v>659.47852530262321</v>
      </c>
      <c r="D1565" s="906">
        <v>659.47852530262321</v>
      </c>
      <c r="E1565" s="906">
        <v>699.8602375910458</v>
      </c>
      <c r="F1565" s="907">
        <v>0</v>
      </c>
      <c r="G1565" s="908">
        <v>0</v>
      </c>
      <c r="H1565" s="908" t="s">
        <v>608</v>
      </c>
      <c r="I1565" s="908">
        <v>737</v>
      </c>
      <c r="J1565" s="908">
        <v>156</v>
      </c>
      <c r="K1565" s="908">
        <v>3194</v>
      </c>
      <c r="L1565" s="908">
        <v>3194</v>
      </c>
      <c r="M1565" s="908">
        <v>0</v>
      </c>
      <c r="N1565" s="908">
        <v>0</v>
      </c>
      <c r="O1565" s="1260">
        <v>5</v>
      </c>
      <c r="P1565" s="1260">
        <v>5</v>
      </c>
      <c r="Q1565" s="1261">
        <v>265.89618821229698</v>
      </c>
    </row>
    <row r="1566" spans="1:17" ht="12.75" x14ac:dyDescent="0.2">
      <c r="A1566" s="876" t="s">
        <v>2455</v>
      </c>
      <c r="B1566" s="906" t="s">
        <v>608</v>
      </c>
      <c r="C1566" s="906">
        <v>1227.2882863241925</v>
      </c>
      <c r="D1566" s="906">
        <v>1227.2882863241925</v>
      </c>
      <c r="E1566" s="906">
        <v>958.17767251491352</v>
      </c>
      <c r="F1566" s="907">
        <v>0</v>
      </c>
      <c r="G1566" s="908">
        <v>0</v>
      </c>
      <c r="H1566" s="908" t="s">
        <v>608</v>
      </c>
      <c r="I1566" s="908">
        <v>36</v>
      </c>
      <c r="J1566" s="908">
        <v>28</v>
      </c>
      <c r="K1566" s="908">
        <v>1240</v>
      </c>
      <c r="L1566" s="908">
        <v>1240</v>
      </c>
      <c r="M1566" s="908">
        <v>0</v>
      </c>
      <c r="N1566" s="908">
        <v>0</v>
      </c>
      <c r="O1566" s="1260">
        <v>5</v>
      </c>
      <c r="P1566" s="1260">
        <v>5</v>
      </c>
      <c r="Q1566" s="1261">
        <v>265.89618821229698</v>
      </c>
    </row>
    <row r="1567" spans="1:17" ht="12.75" x14ac:dyDescent="0.2">
      <c r="A1567" s="876" t="s">
        <v>2456</v>
      </c>
      <c r="B1567" s="906" t="s">
        <v>608</v>
      </c>
      <c r="C1567" s="906">
        <v>657.19051680322741</v>
      </c>
      <c r="D1567" s="906">
        <v>657.19051680322741</v>
      </c>
      <c r="E1567" s="906">
        <v>627.28039233838797</v>
      </c>
      <c r="F1567" s="907">
        <v>0</v>
      </c>
      <c r="G1567" s="908">
        <v>0</v>
      </c>
      <c r="H1567" s="908" t="s">
        <v>608</v>
      </c>
      <c r="I1567" s="908">
        <v>386</v>
      </c>
      <c r="J1567" s="908">
        <v>91</v>
      </c>
      <c r="K1567" s="908">
        <v>7417</v>
      </c>
      <c r="L1567" s="908">
        <v>7417</v>
      </c>
      <c r="M1567" s="908">
        <v>0</v>
      </c>
      <c r="N1567" s="908">
        <v>0</v>
      </c>
      <c r="O1567" s="1260">
        <v>5</v>
      </c>
      <c r="P1567" s="1260">
        <v>5</v>
      </c>
      <c r="Q1567" s="1261">
        <v>265.89618821229698</v>
      </c>
    </row>
    <row r="1568" spans="1:17" ht="12.75" x14ac:dyDescent="0.2">
      <c r="A1568" s="876" t="s">
        <v>2457</v>
      </c>
      <c r="B1568" s="906" t="s">
        <v>608</v>
      </c>
      <c r="C1568" s="906">
        <v>533.74732204994064</v>
      </c>
      <c r="D1568" s="906">
        <v>533.74732204994064</v>
      </c>
      <c r="E1568" s="906">
        <v>537.82817000379248</v>
      </c>
      <c r="F1568" s="907">
        <v>0</v>
      </c>
      <c r="G1568" s="908">
        <v>0</v>
      </c>
      <c r="H1568" s="908" t="s">
        <v>608</v>
      </c>
      <c r="I1568" s="908">
        <v>659</v>
      </c>
      <c r="J1568" s="908">
        <v>115</v>
      </c>
      <c r="K1568" s="908">
        <v>7564</v>
      </c>
      <c r="L1568" s="908">
        <v>7564</v>
      </c>
      <c r="M1568" s="908">
        <v>0</v>
      </c>
      <c r="N1568" s="908">
        <v>0</v>
      </c>
      <c r="O1568" s="1260">
        <v>5</v>
      </c>
      <c r="P1568" s="1260">
        <v>5</v>
      </c>
      <c r="Q1568" s="1261">
        <v>265.89618821229698</v>
      </c>
    </row>
    <row r="1569" spans="1:17" ht="12.75" x14ac:dyDescent="0.2">
      <c r="A1569" s="876" t="s">
        <v>2458</v>
      </c>
      <c r="B1569" s="906" t="s">
        <v>608</v>
      </c>
      <c r="C1569" s="906">
        <v>1003.6786541206734</v>
      </c>
      <c r="D1569" s="906">
        <v>1003.6786541206734</v>
      </c>
      <c r="E1569" s="906">
        <v>898.53126027678059</v>
      </c>
      <c r="F1569" s="907">
        <v>0</v>
      </c>
      <c r="G1569" s="908">
        <v>0</v>
      </c>
      <c r="H1569" s="908" t="s">
        <v>608</v>
      </c>
      <c r="I1569" s="908">
        <v>49</v>
      </c>
      <c r="J1569" s="908">
        <v>28</v>
      </c>
      <c r="K1569" s="908">
        <v>949</v>
      </c>
      <c r="L1569" s="908">
        <v>949</v>
      </c>
      <c r="M1569" s="908">
        <v>0</v>
      </c>
      <c r="N1569" s="908">
        <v>0</v>
      </c>
      <c r="O1569" s="1260">
        <v>5</v>
      </c>
      <c r="P1569" s="1260">
        <v>5</v>
      </c>
      <c r="Q1569" s="1261">
        <v>265.89618821229698</v>
      </c>
    </row>
    <row r="1570" spans="1:17" ht="12.75" x14ac:dyDescent="0.2">
      <c r="A1570" s="876" t="s">
        <v>2459</v>
      </c>
      <c r="B1570" s="906" t="s">
        <v>608</v>
      </c>
      <c r="C1570" s="906">
        <v>628.43943446811875</v>
      </c>
      <c r="D1570" s="906">
        <v>628.43943446811875</v>
      </c>
      <c r="E1570" s="906">
        <v>587.39055690420741</v>
      </c>
      <c r="F1570" s="907">
        <v>0</v>
      </c>
      <c r="G1570" s="908">
        <v>0</v>
      </c>
      <c r="H1570" s="908" t="s">
        <v>608</v>
      </c>
      <c r="I1570" s="908">
        <v>319</v>
      </c>
      <c r="J1570" s="908">
        <v>101</v>
      </c>
      <c r="K1570" s="908">
        <v>4250</v>
      </c>
      <c r="L1570" s="908">
        <v>4250</v>
      </c>
      <c r="M1570" s="908">
        <v>0</v>
      </c>
      <c r="N1570" s="908">
        <v>0</v>
      </c>
      <c r="O1570" s="1260">
        <v>5</v>
      </c>
      <c r="P1570" s="1260">
        <v>5</v>
      </c>
      <c r="Q1570" s="1261">
        <v>265.89618821229698</v>
      </c>
    </row>
    <row r="1571" spans="1:17" ht="12.75" x14ac:dyDescent="0.2">
      <c r="A1571" s="876" t="s">
        <v>2460</v>
      </c>
      <c r="B1571" s="906" t="s">
        <v>608</v>
      </c>
      <c r="C1571" s="906">
        <v>567.3175035083533</v>
      </c>
      <c r="D1571" s="906">
        <v>567.3175035083533</v>
      </c>
      <c r="E1571" s="906">
        <v>489.88653400194698</v>
      </c>
      <c r="F1571" s="907">
        <v>0</v>
      </c>
      <c r="G1571" s="908">
        <v>0</v>
      </c>
      <c r="H1571" s="908" t="s">
        <v>608</v>
      </c>
      <c r="I1571" s="908">
        <v>242</v>
      </c>
      <c r="J1571" s="908">
        <v>64</v>
      </c>
      <c r="K1571" s="908">
        <v>2408</v>
      </c>
      <c r="L1571" s="908">
        <v>2408</v>
      </c>
      <c r="M1571" s="908">
        <v>0</v>
      </c>
      <c r="N1571" s="908">
        <v>0</v>
      </c>
      <c r="O1571" s="1260">
        <v>5</v>
      </c>
      <c r="P1571" s="1260">
        <v>5</v>
      </c>
      <c r="Q1571" s="1261">
        <v>265.89618821229698</v>
      </c>
    </row>
    <row r="1572" spans="1:17" ht="12.75" x14ac:dyDescent="0.2">
      <c r="A1572" s="876" t="s">
        <v>2461</v>
      </c>
      <c r="B1572" s="906" t="s">
        <v>608</v>
      </c>
      <c r="C1572" s="906">
        <v>1457.1112786935039</v>
      </c>
      <c r="D1572" s="906">
        <v>1457.1112786935039</v>
      </c>
      <c r="E1572" s="906">
        <v>2874.5249895828711</v>
      </c>
      <c r="F1572" s="907">
        <v>0</v>
      </c>
      <c r="G1572" s="908">
        <v>0</v>
      </c>
      <c r="H1572" s="908" t="s">
        <v>608</v>
      </c>
      <c r="I1572" s="908">
        <v>5</v>
      </c>
      <c r="J1572" s="908">
        <v>6</v>
      </c>
      <c r="K1572" s="908">
        <v>346</v>
      </c>
      <c r="L1572" s="908">
        <v>346</v>
      </c>
      <c r="M1572" s="908">
        <v>0</v>
      </c>
      <c r="N1572" s="908">
        <v>0</v>
      </c>
      <c r="O1572" s="1260">
        <v>28</v>
      </c>
      <c r="P1572" s="1260">
        <v>11</v>
      </c>
      <c r="Q1572" s="1261">
        <v>265.89618821229698</v>
      </c>
    </row>
    <row r="1573" spans="1:17" ht="12.75" x14ac:dyDescent="0.2">
      <c r="A1573" s="876" t="s">
        <v>2462</v>
      </c>
      <c r="B1573" s="906" t="s">
        <v>608</v>
      </c>
      <c r="C1573" s="906">
        <v>777.04483010326328</v>
      </c>
      <c r="D1573" s="906">
        <v>777.04483010326328</v>
      </c>
      <c r="E1573" s="906">
        <v>1171.9073516067135</v>
      </c>
      <c r="F1573" s="907">
        <v>0</v>
      </c>
      <c r="G1573" s="908">
        <v>0</v>
      </c>
      <c r="H1573" s="908" t="s">
        <v>608</v>
      </c>
      <c r="I1573" s="908">
        <v>9</v>
      </c>
      <c r="J1573" s="908">
        <v>5</v>
      </c>
      <c r="K1573" s="908">
        <v>344</v>
      </c>
      <c r="L1573" s="908">
        <v>344</v>
      </c>
      <c r="M1573" s="908">
        <v>0</v>
      </c>
      <c r="N1573" s="908">
        <v>0</v>
      </c>
      <c r="O1573" s="1260">
        <v>5</v>
      </c>
      <c r="P1573" s="1260">
        <v>6</v>
      </c>
      <c r="Q1573" s="1261">
        <v>265.89618821229698</v>
      </c>
    </row>
    <row r="1574" spans="1:17" ht="12.75" x14ac:dyDescent="0.2">
      <c r="A1574" s="876" t="s">
        <v>2463</v>
      </c>
      <c r="B1574" s="906" t="s">
        <v>608</v>
      </c>
      <c r="C1574" s="906">
        <v>642.1430183076518</v>
      </c>
      <c r="D1574" s="906">
        <v>642.1430183076518</v>
      </c>
      <c r="E1574" s="906">
        <v>923.30315149140631</v>
      </c>
      <c r="F1574" s="907">
        <v>0</v>
      </c>
      <c r="G1574" s="908">
        <v>0</v>
      </c>
      <c r="H1574" s="908" t="s">
        <v>608</v>
      </c>
      <c r="I1574" s="908">
        <v>10</v>
      </c>
      <c r="J1574" s="908">
        <v>1</v>
      </c>
      <c r="K1574" s="908">
        <v>164</v>
      </c>
      <c r="L1574" s="908">
        <v>164</v>
      </c>
      <c r="M1574" s="908">
        <v>0</v>
      </c>
      <c r="N1574" s="908">
        <v>0</v>
      </c>
      <c r="O1574" s="1260">
        <v>5</v>
      </c>
      <c r="P1574" s="1260">
        <v>5</v>
      </c>
      <c r="Q1574" s="1261">
        <v>265.89618821229698</v>
      </c>
    </row>
    <row r="1575" spans="1:17" ht="12.75" x14ac:dyDescent="0.2">
      <c r="A1575" s="876" t="s">
        <v>2464</v>
      </c>
      <c r="B1575" s="906" t="s">
        <v>608</v>
      </c>
      <c r="C1575" s="906">
        <v>706.81303899500006</v>
      </c>
      <c r="D1575" s="906">
        <v>706.81303899500006</v>
      </c>
      <c r="E1575" s="906">
        <v>525.26519410675928</v>
      </c>
      <c r="F1575" s="907">
        <v>0</v>
      </c>
      <c r="G1575" s="908">
        <v>0</v>
      </c>
      <c r="H1575" s="908" t="s">
        <v>608</v>
      </c>
      <c r="I1575" s="908">
        <v>8</v>
      </c>
      <c r="J1575" s="908">
        <v>11</v>
      </c>
      <c r="K1575" s="908">
        <v>5074</v>
      </c>
      <c r="L1575" s="908">
        <v>5074</v>
      </c>
      <c r="M1575" s="908">
        <v>0</v>
      </c>
      <c r="N1575" s="908">
        <v>0</v>
      </c>
      <c r="O1575" s="1260">
        <v>5</v>
      </c>
      <c r="P1575" s="1260">
        <v>5</v>
      </c>
      <c r="Q1575" s="1261">
        <v>265.89618821229698</v>
      </c>
    </row>
    <row r="1576" spans="1:17" ht="12.75" x14ac:dyDescent="0.2">
      <c r="A1576" s="876" t="s">
        <v>2465</v>
      </c>
      <c r="B1576" s="906" t="s">
        <v>608</v>
      </c>
      <c r="C1576" s="906">
        <v>537.12144824302095</v>
      </c>
      <c r="D1576" s="906">
        <v>537.12144824302095</v>
      </c>
      <c r="E1576" s="906">
        <v>457.76172675490687</v>
      </c>
      <c r="F1576" s="907">
        <v>0</v>
      </c>
      <c r="G1576" s="908">
        <v>0</v>
      </c>
      <c r="H1576" s="908" t="s">
        <v>608</v>
      </c>
      <c r="I1576" s="908">
        <v>26</v>
      </c>
      <c r="J1576" s="908">
        <v>16</v>
      </c>
      <c r="K1576" s="908">
        <v>5262</v>
      </c>
      <c r="L1576" s="908">
        <v>5262</v>
      </c>
      <c r="M1576" s="908">
        <v>0</v>
      </c>
      <c r="N1576" s="908">
        <v>0</v>
      </c>
      <c r="O1576" s="1260">
        <v>5</v>
      </c>
      <c r="P1576" s="1260">
        <v>5</v>
      </c>
      <c r="Q1576" s="1261">
        <v>265.89618821229698</v>
      </c>
    </row>
    <row r="1577" spans="1:17" ht="12.75" x14ac:dyDescent="0.2">
      <c r="A1577" s="876" t="s">
        <v>2466</v>
      </c>
      <c r="B1577" s="906" t="s">
        <v>608</v>
      </c>
      <c r="C1577" s="906">
        <v>743.11968707068604</v>
      </c>
      <c r="D1577" s="906">
        <v>743.11968707068604</v>
      </c>
      <c r="E1577" s="906">
        <v>953.71015042659258</v>
      </c>
      <c r="F1577" s="907">
        <v>0</v>
      </c>
      <c r="G1577" s="908">
        <v>0</v>
      </c>
      <c r="H1577" s="908" t="s">
        <v>608</v>
      </c>
      <c r="I1577" s="908">
        <v>8</v>
      </c>
      <c r="J1577" s="908">
        <v>13</v>
      </c>
      <c r="K1577" s="908">
        <v>914</v>
      </c>
      <c r="L1577" s="908">
        <v>914</v>
      </c>
      <c r="M1577" s="908">
        <v>0</v>
      </c>
      <c r="N1577" s="908">
        <v>0</v>
      </c>
      <c r="O1577" s="1260">
        <v>5</v>
      </c>
      <c r="P1577" s="1260">
        <v>5</v>
      </c>
      <c r="Q1577" s="1261">
        <v>265.89618821229698</v>
      </c>
    </row>
    <row r="1578" spans="1:17" ht="12.75" x14ac:dyDescent="0.2">
      <c r="A1578" s="876" t="s">
        <v>2467</v>
      </c>
      <c r="B1578" s="906" t="s">
        <v>608</v>
      </c>
      <c r="C1578" s="906">
        <v>743.11968707068604</v>
      </c>
      <c r="D1578" s="906">
        <v>743.11968707068604</v>
      </c>
      <c r="E1578" s="906">
        <v>769.98752150959649</v>
      </c>
      <c r="F1578" s="907">
        <v>0</v>
      </c>
      <c r="G1578" s="908">
        <v>0</v>
      </c>
      <c r="H1578" s="908" t="s">
        <v>608</v>
      </c>
      <c r="I1578" s="908">
        <v>17</v>
      </c>
      <c r="J1578" s="908">
        <v>33</v>
      </c>
      <c r="K1578" s="908">
        <v>2607</v>
      </c>
      <c r="L1578" s="908">
        <v>2607</v>
      </c>
      <c r="M1578" s="908">
        <v>0</v>
      </c>
      <c r="N1578" s="908">
        <v>0</v>
      </c>
      <c r="O1578" s="1260">
        <v>5</v>
      </c>
      <c r="P1578" s="1260">
        <v>5</v>
      </c>
      <c r="Q1578" s="1261">
        <v>265.89618821229698</v>
      </c>
    </row>
    <row r="1579" spans="1:17" ht="12.75" x14ac:dyDescent="0.2">
      <c r="A1579" s="876" t="s">
        <v>2468</v>
      </c>
      <c r="B1579" s="906" t="s">
        <v>608</v>
      </c>
      <c r="C1579" s="906">
        <v>1776.0127614746179</v>
      </c>
      <c r="D1579" s="906">
        <v>1776.0127614746179</v>
      </c>
      <c r="E1579" s="906">
        <v>3588.1553340171299</v>
      </c>
      <c r="F1579" s="907">
        <v>0</v>
      </c>
      <c r="G1579" s="908">
        <v>0</v>
      </c>
      <c r="H1579" s="908" t="s">
        <v>608</v>
      </c>
      <c r="I1579" s="908">
        <v>4</v>
      </c>
      <c r="J1579" s="908">
        <v>11</v>
      </c>
      <c r="K1579" s="908">
        <v>490</v>
      </c>
      <c r="L1579" s="908">
        <v>490</v>
      </c>
      <c r="M1579" s="908">
        <v>0</v>
      </c>
      <c r="N1579" s="908">
        <v>0</v>
      </c>
      <c r="O1579" s="1260">
        <v>25</v>
      </c>
      <c r="P1579" s="1260">
        <v>29</v>
      </c>
      <c r="Q1579" s="1261">
        <v>265.89618821229698</v>
      </c>
    </row>
    <row r="1580" spans="1:17" ht="12.75" x14ac:dyDescent="0.2">
      <c r="A1580" s="876" t="s">
        <v>2469</v>
      </c>
      <c r="B1580" s="906" t="s">
        <v>608</v>
      </c>
      <c r="C1580" s="906">
        <v>1064.7993136930686</v>
      </c>
      <c r="D1580" s="906">
        <v>1064.7993136930686</v>
      </c>
      <c r="E1580" s="906">
        <v>2888.8833296640728</v>
      </c>
      <c r="F1580" s="907">
        <v>0</v>
      </c>
      <c r="G1580" s="908">
        <v>0</v>
      </c>
      <c r="H1580" s="908" t="s">
        <v>608</v>
      </c>
      <c r="I1580" s="908">
        <v>7</v>
      </c>
      <c r="J1580" s="908">
        <v>7</v>
      </c>
      <c r="K1580" s="908">
        <v>1028</v>
      </c>
      <c r="L1580" s="908">
        <v>1028</v>
      </c>
      <c r="M1580" s="908">
        <v>0</v>
      </c>
      <c r="N1580" s="908">
        <v>0</v>
      </c>
      <c r="O1580" s="1260">
        <v>5</v>
      </c>
      <c r="P1580" s="1260">
        <v>21</v>
      </c>
      <c r="Q1580" s="1261">
        <v>265.89618821229698</v>
      </c>
    </row>
    <row r="1581" spans="1:17" ht="12.75" x14ac:dyDescent="0.2">
      <c r="A1581" s="876" t="s">
        <v>2470</v>
      </c>
      <c r="B1581" s="906" t="s">
        <v>608</v>
      </c>
      <c r="C1581" s="906">
        <v>1648.5389608259422</v>
      </c>
      <c r="D1581" s="906">
        <v>1648.5389608259422</v>
      </c>
      <c r="E1581" s="906">
        <v>840.63970796983085</v>
      </c>
      <c r="F1581" s="907">
        <v>0</v>
      </c>
      <c r="G1581" s="908">
        <v>0</v>
      </c>
      <c r="H1581" s="908" t="s">
        <v>608</v>
      </c>
      <c r="I1581" s="908">
        <v>12</v>
      </c>
      <c r="J1581" s="908">
        <v>15</v>
      </c>
      <c r="K1581" s="908">
        <v>1479</v>
      </c>
      <c r="L1581" s="908">
        <v>1479</v>
      </c>
      <c r="M1581" s="908">
        <v>0</v>
      </c>
      <c r="N1581" s="908">
        <v>0</v>
      </c>
      <c r="O1581" s="1260">
        <v>5</v>
      </c>
      <c r="P1581" s="1260">
        <v>5</v>
      </c>
      <c r="Q1581" s="1261">
        <v>265.89618821229698</v>
      </c>
    </row>
    <row r="1582" spans="1:17" ht="12.75" x14ac:dyDescent="0.2">
      <c r="A1582" s="876" t="s">
        <v>2471</v>
      </c>
      <c r="B1582" s="906" t="s">
        <v>608</v>
      </c>
      <c r="C1582" s="906">
        <v>629.67342607250316</v>
      </c>
      <c r="D1582" s="906">
        <v>629.67342607250316</v>
      </c>
      <c r="E1582" s="906">
        <v>647.01904438568613</v>
      </c>
      <c r="F1582" s="907">
        <v>0</v>
      </c>
      <c r="G1582" s="908">
        <v>0</v>
      </c>
      <c r="H1582" s="908" t="s">
        <v>608</v>
      </c>
      <c r="I1582" s="908">
        <v>99</v>
      </c>
      <c r="J1582" s="908">
        <v>84</v>
      </c>
      <c r="K1582" s="908">
        <v>7617</v>
      </c>
      <c r="L1582" s="908">
        <v>7617</v>
      </c>
      <c r="M1582" s="908">
        <v>0</v>
      </c>
      <c r="N1582" s="908">
        <v>0</v>
      </c>
      <c r="O1582" s="1260">
        <v>5</v>
      </c>
      <c r="P1582" s="1260">
        <v>5</v>
      </c>
      <c r="Q1582" s="1261">
        <v>265.89618821229698</v>
      </c>
    </row>
    <row r="1583" spans="1:17" ht="12.75" x14ac:dyDescent="0.2">
      <c r="A1583" s="876" t="s">
        <v>2472</v>
      </c>
      <c r="B1583" s="906" t="s">
        <v>608</v>
      </c>
      <c r="C1583" s="906">
        <v>629.67342607250316</v>
      </c>
      <c r="D1583" s="906">
        <v>629.67342607250316</v>
      </c>
      <c r="E1583" s="906">
        <v>559.87868130067704</v>
      </c>
      <c r="F1583" s="907">
        <v>0</v>
      </c>
      <c r="G1583" s="908">
        <v>0</v>
      </c>
      <c r="H1583" s="908" t="s">
        <v>608</v>
      </c>
      <c r="I1583" s="908">
        <v>321</v>
      </c>
      <c r="J1583" s="908">
        <v>329</v>
      </c>
      <c r="K1583" s="908">
        <v>20299</v>
      </c>
      <c r="L1583" s="908">
        <v>20299</v>
      </c>
      <c r="M1583" s="908">
        <v>0</v>
      </c>
      <c r="N1583" s="908">
        <v>0</v>
      </c>
      <c r="O1583" s="1260">
        <v>5</v>
      </c>
      <c r="P1583" s="1260">
        <v>5</v>
      </c>
      <c r="Q1583" s="1261">
        <v>265.89618821229698</v>
      </c>
    </row>
    <row r="1584" spans="1:17" ht="12.75" x14ac:dyDescent="0.2">
      <c r="A1584" s="876" t="s">
        <v>2473</v>
      </c>
      <c r="B1584" s="906" t="s">
        <v>608</v>
      </c>
      <c r="C1584" s="906">
        <v>10483.930769305094</v>
      </c>
      <c r="D1584" s="906">
        <v>10483.930769305094</v>
      </c>
      <c r="E1584" s="906">
        <v>6837.1153643785556</v>
      </c>
      <c r="F1584" s="907">
        <v>0</v>
      </c>
      <c r="G1584" s="908">
        <v>0</v>
      </c>
      <c r="H1584" s="908" t="s">
        <v>608</v>
      </c>
      <c r="I1584" s="908">
        <v>17</v>
      </c>
      <c r="J1584" s="908">
        <v>40</v>
      </c>
      <c r="K1584" s="908">
        <v>349</v>
      </c>
      <c r="L1584" s="908">
        <v>349</v>
      </c>
      <c r="M1584" s="908">
        <v>0</v>
      </c>
      <c r="N1584" s="908">
        <v>0</v>
      </c>
      <c r="O1584" s="1260">
        <v>25</v>
      </c>
      <c r="P1584" s="1260">
        <v>35</v>
      </c>
      <c r="Q1584" s="1261">
        <v>265.89618821229698</v>
      </c>
    </row>
    <row r="1585" spans="1:17" ht="12.75" x14ac:dyDescent="0.2">
      <c r="A1585" s="876" t="s">
        <v>2474</v>
      </c>
      <c r="B1585" s="906" t="s">
        <v>608</v>
      </c>
      <c r="C1585" s="906">
        <v>4163.6982641945706</v>
      </c>
      <c r="D1585" s="906">
        <v>4163.6982641945706</v>
      </c>
      <c r="E1585" s="906">
        <v>4229.8990122341829</v>
      </c>
      <c r="F1585" s="907">
        <v>0</v>
      </c>
      <c r="G1585" s="908">
        <v>0</v>
      </c>
      <c r="H1585" s="908" t="s">
        <v>608</v>
      </c>
      <c r="I1585" s="908">
        <v>29</v>
      </c>
      <c r="J1585" s="908">
        <v>37</v>
      </c>
      <c r="K1585" s="908">
        <v>363</v>
      </c>
      <c r="L1585" s="908">
        <v>363</v>
      </c>
      <c r="M1585" s="908">
        <v>0</v>
      </c>
      <c r="N1585" s="908">
        <v>0</v>
      </c>
      <c r="O1585" s="1260">
        <v>13</v>
      </c>
      <c r="P1585" s="1260">
        <v>23</v>
      </c>
      <c r="Q1585" s="1261">
        <v>265.89618821229698</v>
      </c>
    </row>
    <row r="1586" spans="1:17" ht="12.75" x14ac:dyDescent="0.2">
      <c r="A1586" s="876" t="s">
        <v>2475</v>
      </c>
      <c r="B1586" s="906" t="s">
        <v>608</v>
      </c>
      <c r="C1586" s="906">
        <v>1261.2693421674367</v>
      </c>
      <c r="D1586" s="906">
        <v>1261.2693421674367</v>
      </c>
      <c r="E1586" s="906">
        <v>2715.4331629879634</v>
      </c>
      <c r="F1586" s="907">
        <v>0</v>
      </c>
      <c r="G1586" s="908">
        <v>0</v>
      </c>
      <c r="H1586" s="908" t="s">
        <v>608</v>
      </c>
      <c r="I1586" s="908">
        <v>395</v>
      </c>
      <c r="J1586" s="908">
        <v>151</v>
      </c>
      <c r="K1586" s="908">
        <v>2201</v>
      </c>
      <c r="L1586" s="908">
        <v>2201</v>
      </c>
      <c r="M1586" s="908">
        <v>0</v>
      </c>
      <c r="N1586" s="908">
        <v>0</v>
      </c>
      <c r="O1586" s="1260">
        <v>5</v>
      </c>
      <c r="P1586" s="1260">
        <v>15</v>
      </c>
      <c r="Q1586" s="1261">
        <v>265.89618821229698</v>
      </c>
    </row>
    <row r="1587" spans="1:17" ht="12.75" x14ac:dyDescent="0.2">
      <c r="A1587" s="876" t="s">
        <v>2476</v>
      </c>
      <c r="B1587" s="906" t="s">
        <v>608</v>
      </c>
      <c r="C1587" s="906">
        <v>993.78047686099933</v>
      </c>
      <c r="D1587" s="906">
        <v>993.78047686099933</v>
      </c>
      <c r="E1587" s="906">
        <v>1970.1441857500959</v>
      </c>
      <c r="F1587" s="907">
        <v>0</v>
      </c>
      <c r="G1587" s="908">
        <v>0</v>
      </c>
      <c r="H1587" s="908" t="s">
        <v>608</v>
      </c>
      <c r="I1587" s="908">
        <v>362</v>
      </c>
      <c r="J1587" s="908">
        <v>100</v>
      </c>
      <c r="K1587" s="908">
        <v>2447</v>
      </c>
      <c r="L1587" s="908">
        <v>2447</v>
      </c>
      <c r="M1587" s="908">
        <v>0</v>
      </c>
      <c r="N1587" s="908">
        <v>0</v>
      </c>
      <c r="O1587" s="1260">
        <v>5</v>
      </c>
      <c r="P1587" s="1260">
        <v>10</v>
      </c>
      <c r="Q1587" s="1261">
        <v>265.89618821229698</v>
      </c>
    </row>
    <row r="1588" spans="1:17" ht="12.75" x14ac:dyDescent="0.2">
      <c r="A1588" s="876" t="s">
        <v>2477</v>
      </c>
      <c r="B1588" s="906" t="s">
        <v>608</v>
      </c>
      <c r="C1588" s="906">
        <v>478.59491493125023</v>
      </c>
      <c r="D1588" s="906">
        <v>478.59491493125023</v>
      </c>
      <c r="E1588" s="906">
        <v>1661.5277519180825</v>
      </c>
      <c r="F1588" s="907">
        <v>0</v>
      </c>
      <c r="G1588" s="908">
        <v>0</v>
      </c>
      <c r="H1588" s="908" t="s">
        <v>608</v>
      </c>
      <c r="I1588" s="908">
        <v>841</v>
      </c>
      <c r="J1588" s="908">
        <v>173</v>
      </c>
      <c r="K1588" s="908">
        <v>3862</v>
      </c>
      <c r="L1588" s="908">
        <v>3862</v>
      </c>
      <c r="M1588" s="908">
        <v>0</v>
      </c>
      <c r="N1588" s="908">
        <v>0</v>
      </c>
      <c r="O1588" s="1260">
        <v>5</v>
      </c>
      <c r="P1588" s="1260">
        <v>9</v>
      </c>
      <c r="Q1588" s="1261">
        <v>265.89618821229698</v>
      </c>
    </row>
    <row r="1589" spans="1:17" ht="12.75" x14ac:dyDescent="0.2">
      <c r="A1589" s="876" t="s">
        <v>2478</v>
      </c>
      <c r="B1589" s="906" t="s">
        <v>608</v>
      </c>
      <c r="C1589" s="906">
        <v>4139.5359692347956</v>
      </c>
      <c r="D1589" s="906">
        <v>4139.5359692347956</v>
      </c>
      <c r="E1589" s="906">
        <v>2744.415378386695</v>
      </c>
      <c r="F1589" s="907">
        <v>0</v>
      </c>
      <c r="G1589" s="908">
        <v>0</v>
      </c>
      <c r="H1589" s="908" t="s">
        <v>608</v>
      </c>
      <c r="I1589" s="908">
        <v>58</v>
      </c>
      <c r="J1589" s="908">
        <v>71</v>
      </c>
      <c r="K1589" s="908">
        <v>631</v>
      </c>
      <c r="L1589" s="908">
        <v>631</v>
      </c>
      <c r="M1589" s="908">
        <v>0</v>
      </c>
      <c r="N1589" s="908">
        <v>0</v>
      </c>
      <c r="O1589" s="1260">
        <v>13</v>
      </c>
      <c r="P1589" s="1260">
        <v>14</v>
      </c>
      <c r="Q1589" s="1261">
        <v>265.89618821229698</v>
      </c>
    </row>
    <row r="1590" spans="1:17" ht="12.75" x14ac:dyDescent="0.2">
      <c r="A1590" s="876" t="s">
        <v>2479</v>
      </c>
      <c r="B1590" s="906" t="s">
        <v>608</v>
      </c>
      <c r="C1590" s="906">
        <v>1551.2807077085879</v>
      </c>
      <c r="D1590" s="906">
        <v>1551.2807077085879</v>
      </c>
      <c r="E1590" s="906">
        <v>1549.4542987930752</v>
      </c>
      <c r="F1590" s="907">
        <v>0</v>
      </c>
      <c r="G1590" s="908">
        <v>0</v>
      </c>
      <c r="H1590" s="908" t="s">
        <v>608</v>
      </c>
      <c r="I1590" s="908">
        <v>162</v>
      </c>
      <c r="J1590" s="908">
        <v>122</v>
      </c>
      <c r="K1590" s="908">
        <v>2770</v>
      </c>
      <c r="L1590" s="908">
        <v>2770</v>
      </c>
      <c r="M1590" s="908">
        <v>0</v>
      </c>
      <c r="N1590" s="908">
        <v>0</v>
      </c>
      <c r="O1590" s="1260">
        <v>5</v>
      </c>
      <c r="P1590" s="1260">
        <v>9</v>
      </c>
      <c r="Q1590" s="1261">
        <v>265.89618821229698</v>
      </c>
    </row>
    <row r="1591" spans="1:17" ht="12.75" x14ac:dyDescent="0.2">
      <c r="A1591" s="876" t="s">
        <v>2480</v>
      </c>
      <c r="B1591" s="906" t="s">
        <v>608</v>
      </c>
      <c r="C1591" s="906">
        <v>687.2301188236579</v>
      </c>
      <c r="D1591" s="906">
        <v>687.2301188236579</v>
      </c>
      <c r="E1591" s="906">
        <v>1081.6455526246086</v>
      </c>
      <c r="F1591" s="907">
        <v>0</v>
      </c>
      <c r="G1591" s="908">
        <v>0</v>
      </c>
      <c r="H1591" s="908" t="s">
        <v>608</v>
      </c>
      <c r="I1591" s="908">
        <v>691</v>
      </c>
      <c r="J1591" s="908">
        <v>294</v>
      </c>
      <c r="K1591" s="908">
        <v>14528</v>
      </c>
      <c r="L1591" s="908">
        <v>14528</v>
      </c>
      <c r="M1591" s="908">
        <v>0</v>
      </c>
      <c r="N1591" s="908">
        <v>0</v>
      </c>
      <c r="O1591" s="1260">
        <v>5</v>
      </c>
      <c r="P1591" s="1260">
        <v>8</v>
      </c>
      <c r="Q1591" s="1261">
        <v>265.89618821229698</v>
      </c>
    </row>
    <row r="1592" spans="1:17" ht="12.75" x14ac:dyDescent="0.2">
      <c r="A1592" s="876" t="s">
        <v>2481</v>
      </c>
      <c r="B1592" s="906" t="s">
        <v>608</v>
      </c>
      <c r="C1592" s="906">
        <v>439.7922812216521</v>
      </c>
      <c r="D1592" s="906">
        <v>439.7922812216521</v>
      </c>
      <c r="E1592" s="906">
        <v>785.32179194081516</v>
      </c>
      <c r="F1592" s="907">
        <v>0</v>
      </c>
      <c r="G1592" s="908">
        <v>0</v>
      </c>
      <c r="H1592" s="908" t="s">
        <v>608</v>
      </c>
      <c r="I1592" s="908">
        <v>613</v>
      </c>
      <c r="J1592" s="908">
        <v>246</v>
      </c>
      <c r="K1592" s="908">
        <v>15500</v>
      </c>
      <c r="L1592" s="908">
        <v>15500</v>
      </c>
      <c r="M1592" s="908">
        <v>0</v>
      </c>
      <c r="N1592" s="908">
        <v>0</v>
      </c>
      <c r="O1592" s="1260">
        <v>5</v>
      </c>
      <c r="P1592" s="1260">
        <v>5</v>
      </c>
      <c r="Q1592" s="1261">
        <v>265.89618821229698</v>
      </c>
    </row>
    <row r="1593" spans="1:17" ht="12.75" x14ac:dyDescent="0.2">
      <c r="A1593" s="876" t="s">
        <v>2482</v>
      </c>
      <c r="B1593" s="906" t="s">
        <v>608</v>
      </c>
      <c r="C1593" s="906">
        <v>1106.140546147768</v>
      </c>
      <c r="D1593" s="906">
        <v>1106.140546147768</v>
      </c>
      <c r="E1593" s="906">
        <v>1069.333402848981</v>
      </c>
      <c r="F1593" s="907">
        <v>0</v>
      </c>
      <c r="G1593" s="908">
        <v>0</v>
      </c>
      <c r="H1593" s="908" t="s">
        <v>608</v>
      </c>
      <c r="I1593" s="908">
        <v>405</v>
      </c>
      <c r="J1593" s="908">
        <v>89</v>
      </c>
      <c r="K1593" s="908">
        <v>742</v>
      </c>
      <c r="L1593" s="908">
        <v>742</v>
      </c>
      <c r="M1593" s="908">
        <v>0</v>
      </c>
      <c r="N1593" s="908">
        <v>0</v>
      </c>
      <c r="O1593" s="1260">
        <v>5</v>
      </c>
      <c r="P1593" s="1260">
        <v>5</v>
      </c>
      <c r="Q1593" s="1261">
        <v>265.89618821229698</v>
      </c>
    </row>
    <row r="1594" spans="1:17" ht="12.75" x14ac:dyDescent="0.2">
      <c r="A1594" s="876" t="s">
        <v>2483</v>
      </c>
      <c r="B1594" s="906" t="s">
        <v>608</v>
      </c>
      <c r="C1594" s="906">
        <v>623.30874826860963</v>
      </c>
      <c r="D1594" s="906">
        <v>623.30874826860963</v>
      </c>
      <c r="E1594" s="906">
        <v>651.92056702318746</v>
      </c>
      <c r="F1594" s="907">
        <v>0</v>
      </c>
      <c r="G1594" s="908">
        <v>0</v>
      </c>
      <c r="H1594" s="908" t="s">
        <v>608</v>
      </c>
      <c r="I1594" s="908">
        <v>379</v>
      </c>
      <c r="J1594" s="908">
        <v>108</v>
      </c>
      <c r="K1594" s="908">
        <v>1223</v>
      </c>
      <c r="L1594" s="908">
        <v>1223</v>
      </c>
      <c r="M1594" s="908">
        <v>0</v>
      </c>
      <c r="N1594" s="908">
        <v>0</v>
      </c>
      <c r="O1594" s="1260">
        <v>5</v>
      </c>
      <c r="P1594" s="1260">
        <v>5</v>
      </c>
      <c r="Q1594" s="1261">
        <v>265.89618821229698</v>
      </c>
    </row>
    <row r="1595" spans="1:17" ht="12.75" x14ac:dyDescent="0.2">
      <c r="A1595" s="876" t="s">
        <v>2484</v>
      </c>
      <c r="B1595" s="906" t="s">
        <v>608</v>
      </c>
      <c r="C1595" s="906">
        <v>439.7922812216521</v>
      </c>
      <c r="D1595" s="906">
        <v>439.7922812216521</v>
      </c>
      <c r="E1595" s="906">
        <v>486.44298590296279</v>
      </c>
      <c r="F1595" s="907">
        <v>0</v>
      </c>
      <c r="G1595" s="908">
        <v>0</v>
      </c>
      <c r="H1595" s="908" t="s">
        <v>608</v>
      </c>
      <c r="I1595" s="908">
        <v>599</v>
      </c>
      <c r="J1595" s="908">
        <v>165</v>
      </c>
      <c r="K1595" s="908">
        <v>2977</v>
      </c>
      <c r="L1595" s="908">
        <v>2977</v>
      </c>
      <c r="M1595" s="908">
        <v>0</v>
      </c>
      <c r="N1595" s="908">
        <v>0</v>
      </c>
      <c r="O1595" s="1260">
        <v>5</v>
      </c>
      <c r="P1595" s="1260">
        <v>5</v>
      </c>
      <c r="Q1595" s="1261">
        <v>265.89618821229698</v>
      </c>
    </row>
    <row r="1596" spans="1:17" ht="12.75" x14ac:dyDescent="0.2">
      <c r="A1596" s="876" t="s">
        <v>2485</v>
      </c>
      <c r="B1596" s="906" t="s">
        <v>608</v>
      </c>
      <c r="C1596" s="906">
        <v>2019.4832439302415</v>
      </c>
      <c r="D1596" s="906">
        <v>2019.4832439302415</v>
      </c>
      <c r="E1596" s="906">
        <v>702.31824241473237</v>
      </c>
      <c r="F1596" s="907">
        <v>0</v>
      </c>
      <c r="G1596" s="908">
        <v>0</v>
      </c>
      <c r="H1596" s="908" t="s">
        <v>608</v>
      </c>
      <c r="I1596" s="908">
        <v>13</v>
      </c>
      <c r="J1596" s="908">
        <v>41</v>
      </c>
      <c r="K1596" s="908">
        <v>6109</v>
      </c>
      <c r="L1596" s="908">
        <v>6109</v>
      </c>
      <c r="M1596" s="908">
        <v>0</v>
      </c>
      <c r="N1596" s="908">
        <v>0</v>
      </c>
      <c r="O1596" s="1260">
        <v>5</v>
      </c>
      <c r="P1596" s="1260">
        <v>5</v>
      </c>
      <c r="Q1596" s="1261">
        <v>265.89618821229698</v>
      </c>
    </row>
    <row r="1597" spans="1:17" ht="12.75" x14ac:dyDescent="0.2">
      <c r="A1597" s="876" t="s">
        <v>2486</v>
      </c>
      <c r="B1597" s="906" t="s">
        <v>608</v>
      </c>
      <c r="C1597" s="906">
        <v>538.7561658384974</v>
      </c>
      <c r="D1597" s="906">
        <v>538.7561658384974</v>
      </c>
      <c r="E1597" s="906">
        <v>576.86891830530874</v>
      </c>
      <c r="F1597" s="907">
        <v>0</v>
      </c>
      <c r="G1597" s="908">
        <v>0</v>
      </c>
      <c r="H1597" s="908" t="s">
        <v>608</v>
      </c>
      <c r="I1597" s="908">
        <v>157</v>
      </c>
      <c r="J1597" s="908">
        <v>164</v>
      </c>
      <c r="K1597" s="908">
        <v>44772</v>
      </c>
      <c r="L1597" s="908">
        <v>44772</v>
      </c>
      <c r="M1597" s="908">
        <v>0</v>
      </c>
      <c r="N1597" s="908">
        <v>0</v>
      </c>
      <c r="O1597" s="1260">
        <v>5</v>
      </c>
      <c r="P1597" s="1260">
        <v>5</v>
      </c>
      <c r="Q1597" s="1261">
        <v>265.89618821229698</v>
      </c>
    </row>
    <row r="1598" spans="1:17" ht="12.75" x14ac:dyDescent="0.2">
      <c r="A1598" s="876" t="s">
        <v>2487</v>
      </c>
      <c r="B1598" s="906" t="s">
        <v>608</v>
      </c>
      <c r="C1598" s="906">
        <v>412.25652912624753</v>
      </c>
      <c r="D1598" s="906">
        <v>412.25652912624753</v>
      </c>
      <c r="E1598" s="906">
        <v>514.54774822398974</v>
      </c>
      <c r="F1598" s="907">
        <v>0</v>
      </c>
      <c r="G1598" s="908">
        <v>0</v>
      </c>
      <c r="H1598" s="908" t="s">
        <v>608</v>
      </c>
      <c r="I1598" s="908">
        <v>105</v>
      </c>
      <c r="J1598" s="908">
        <v>66</v>
      </c>
      <c r="K1598" s="908">
        <v>13942</v>
      </c>
      <c r="L1598" s="908">
        <v>13942</v>
      </c>
      <c r="M1598" s="908">
        <v>0</v>
      </c>
      <c r="N1598" s="908">
        <v>0</v>
      </c>
      <c r="O1598" s="1260">
        <v>5</v>
      </c>
      <c r="P1598" s="1260">
        <v>5</v>
      </c>
      <c r="Q1598" s="1261">
        <v>265.89618821229698</v>
      </c>
    </row>
    <row r="1599" spans="1:17" ht="12.75" x14ac:dyDescent="0.2">
      <c r="A1599" s="876" t="s">
        <v>2488</v>
      </c>
      <c r="B1599" s="906" t="s">
        <v>608</v>
      </c>
      <c r="C1599" s="906">
        <v>1480.7814498948167</v>
      </c>
      <c r="D1599" s="906">
        <v>1480.7814498948167</v>
      </c>
      <c r="E1599" s="906">
        <v>1161.3498127787577</v>
      </c>
      <c r="F1599" s="907">
        <v>0</v>
      </c>
      <c r="G1599" s="908">
        <v>0</v>
      </c>
      <c r="H1599" s="908" t="s">
        <v>608</v>
      </c>
      <c r="I1599" s="908">
        <v>75</v>
      </c>
      <c r="J1599" s="908">
        <v>76</v>
      </c>
      <c r="K1599" s="908">
        <v>1669</v>
      </c>
      <c r="L1599" s="908">
        <v>1669</v>
      </c>
      <c r="M1599" s="908">
        <v>0</v>
      </c>
      <c r="N1599" s="908">
        <v>0</v>
      </c>
      <c r="O1599" s="1260">
        <v>5</v>
      </c>
      <c r="P1599" s="1260">
        <v>8</v>
      </c>
      <c r="Q1599" s="1261">
        <v>265.89618821229698</v>
      </c>
    </row>
    <row r="1600" spans="1:17" ht="12.75" x14ac:dyDescent="0.2">
      <c r="A1600" s="876" t="s">
        <v>2489</v>
      </c>
      <c r="B1600" s="906" t="s">
        <v>608</v>
      </c>
      <c r="C1600" s="906">
        <v>547.99485752262217</v>
      </c>
      <c r="D1600" s="906">
        <v>547.99485752262217</v>
      </c>
      <c r="E1600" s="906">
        <v>712.48987287470368</v>
      </c>
      <c r="F1600" s="907">
        <v>0</v>
      </c>
      <c r="G1600" s="908">
        <v>0</v>
      </c>
      <c r="H1600" s="908" t="s">
        <v>608</v>
      </c>
      <c r="I1600" s="908">
        <v>337</v>
      </c>
      <c r="J1600" s="908">
        <v>177</v>
      </c>
      <c r="K1600" s="908">
        <v>6257</v>
      </c>
      <c r="L1600" s="908">
        <v>6257</v>
      </c>
      <c r="M1600" s="908">
        <v>0</v>
      </c>
      <c r="N1600" s="908">
        <v>0</v>
      </c>
      <c r="O1600" s="1260">
        <v>5</v>
      </c>
      <c r="P1600" s="1260">
        <v>5</v>
      </c>
      <c r="Q1600" s="1261">
        <v>265.89618821229698</v>
      </c>
    </row>
    <row r="1601" spans="1:17" ht="12.75" x14ac:dyDescent="0.2">
      <c r="A1601" s="876" t="s">
        <v>2490</v>
      </c>
      <c r="B1601" s="906" t="s">
        <v>608</v>
      </c>
      <c r="C1601" s="906">
        <v>334.09160811269447</v>
      </c>
      <c r="D1601" s="906">
        <v>334.09160811269447</v>
      </c>
      <c r="E1601" s="906">
        <v>495.25168502864949</v>
      </c>
      <c r="F1601" s="907">
        <v>0</v>
      </c>
      <c r="G1601" s="908">
        <v>0</v>
      </c>
      <c r="H1601" s="908" t="s">
        <v>608</v>
      </c>
      <c r="I1601" s="908">
        <v>172</v>
      </c>
      <c r="J1601" s="908">
        <v>40</v>
      </c>
      <c r="K1601" s="908">
        <v>4928</v>
      </c>
      <c r="L1601" s="908">
        <v>4928</v>
      </c>
      <c r="M1601" s="908">
        <v>0</v>
      </c>
      <c r="N1601" s="908">
        <v>0</v>
      </c>
      <c r="O1601" s="1260">
        <v>5</v>
      </c>
      <c r="P1601" s="1260">
        <v>5</v>
      </c>
      <c r="Q1601" s="1261">
        <v>265.89618821229698</v>
      </c>
    </row>
    <row r="1602" spans="1:17" ht="12.75" x14ac:dyDescent="0.2">
      <c r="A1602" s="876" t="s">
        <v>2491</v>
      </c>
      <c r="B1602" s="906" t="s">
        <v>608</v>
      </c>
      <c r="C1602" s="906">
        <v>835.19440024909159</v>
      </c>
      <c r="D1602" s="906">
        <v>835.19440024909159</v>
      </c>
      <c r="E1602" s="906">
        <v>454.18250296612729</v>
      </c>
      <c r="F1602" s="907">
        <v>0</v>
      </c>
      <c r="G1602" s="908">
        <v>0</v>
      </c>
      <c r="H1602" s="908" t="s">
        <v>608</v>
      </c>
      <c r="I1602" s="908">
        <v>136</v>
      </c>
      <c r="J1602" s="908">
        <v>30</v>
      </c>
      <c r="K1602" s="908">
        <v>2370</v>
      </c>
      <c r="L1602" s="908">
        <v>2370</v>
      </c>
      <c r="M1602" s="908">
        <v>0</v>
      </c>
      <c r="N1602" s="908">
        <v>0</v>
      </c>
      <c r="O1602" s="1260">
        <v>5</v>
      </c>
      <c r="P1602" s="1260">
        <v>5</v>
      </c>
      <c r="Q1602" s="1261">
        <v>265.89618821229698</v>
      </c>
    </row>
    <row r="1603" spans="1:17" ht="12.75" x14ac:dyDescent="0.2">
      <c r="A1603" s="876" t="s">
        <v>2492</v>
      </c>
      <c r="B1603" s="906" t="s">
        <v>608</v>
      </c>
      <c r="C1603" s="906">
        <v>559.58495494367139</v>
      </c>
      <c r="D1603" s="906">
        <v>559.58495494367139</v>
      </c>
      <c r="E1603" s="906">
        <v>382.38572431749867</v>
      </c>
      <c r="F1603" s="907">
        <v>0</v>
      </c>
      <c r="G1603" s="908">
        <v>0</v>
      </c>
      <c r="H1603" s="908" t="s">
        <v>608</v>
      </c>
      <c r="I1603" s="908">
        <v>64</v>
      </c>
      <c r="J1603" s="908">
        <v>6</v>
      </c>
      <c r="K1603" s="908">
        <v>1572</v>
      </c>
      <c r="L1603" s="908">
        <v>1572</v>
      </c>
      <c r="M1603" s="908">
        <v>0</v>
      </c>
      <c r="N1603" s="908">
        <v>0</v>
      </c>
      <c r="O1603" s="1260">
        <v>5</v>
      </c>
      <c r="P1603" s="1260">
        <v>5</v>
      </c>
      <c r="Q1603" s="1261">
        <v>265.89618821229698</v>
      </c>
    </row>
    <row r="1604" spans="1:17" ht="12.75" x14ac:dyDescent="0.2">
      <c r="A1604" s="876" t="s">
        <v>2493</v>
      </c>
      <c r="B1604" s="906" t="s">
        <v>608</v>
      </c>
      <c r="C1604" s="906">
        <v>1388.5073856076776</v>
      </c>
      <c r="D1604" s="906">
        <v>1388.5073856076776</v>
      </c>
      <c r="E1604" s="906">
        <v>856.37570220779412</v>
      </c>
      <c r="F1604" s="907">
        <v>0</v>
      </c>
      <c r="G1604" s="908">
        <v>0</v>
      </c>
      <c r="H1604" s="908" t="s">
        <v>608</v>
      </c>
      <c r="I1604" s="908">
        <v>42</v>
      </c>
      <c r="J1604" s="908">
        <v>57</v>
      </c>
      <c r="K1604" s="908">
        <v>2386</v>
      </c>
      <c r="L1604" s="908">
        <v>2386</v>
      </c>
      <c r="M1604" s="908">
        <v>0</v>
      </c>
      <c r="N1604" s="908">
        <v>0</v>
      </c>
      <c r="O1604" s="1260">
        <v>8</v>
      </c>
      <c r="P1604" s="1260">
        <v>5</v>
      </c>
      <c r="Q1604" s="1261">
        <v>265.89618821229698</v>
      </c>
    </row>
    <row r="1605" spans="1:17" ht="12.75" x14ac:dyDescent="0.2">
      <c r="A1605" s="876" t="s">
        <v>2494</v>
      </c>
      <c r="B1605" s="906" t="s">
        <v>608</v>
      </c>
      <c r="C1605" s="906">
        <v>537.92828598060566</v>
      </c>
      <c r="D1605" s="906">
        <v>537.92828598060566</v>
      </c>
      <c r="E1605" s="906">
        <v>614.07333525600882</v>
      </c>
      <c r="F1605" s="907">
        <v>0</v>
      </c>
      <c r="G1605" s="908">
        <v>0</v>
      </c>
      <c r="H1605" s="908" t="s">
        <v>608</v>
      </c>
      <c r="I1605" s="908">
        <v>209</v>
      </c>
      <c r="J1605" s="908">
        <v>112</v>
      </c>
      <c r="K1605" s="908">
        <v>12602</v>
      </c>
      <c r="L1605" s="908">
        <v>12602</v>
      </c>
      <c r="M1605" s="908">
        <v>0</v>
      </c>
      <c r="N1605" s="908">
        <v>0</v>
      </c>
      <c r="O1605" s="1260">
        <v>5</v>
      </c>
      <c r="P1605" s="1260">
        <v>5</v>
      </c>
      <c r="Q1605" s="1261">
        <v>265.89618821229698</v>
      </c>
    </row>
    <row r="1606" spans="1:17" ht="12.75" x14ac:dyDescent="0.2">
      <c r="A1606" s="876" t="s">
        <v>2495</v>
      </c>
      <c r="B1606" s="906" t="s">
        <v>608</v>
      </c>
      <c r="C1606" s="906">
        <v>407.77039641567109</v>
      </c>
      <c r="D1606" s="906">
        <v>407.77039641567109</v>
      </c>
      <c r="E1606" s="906">
        <v>519.69885791271383</v>
      </c>
      <c r="F1606" s="907">
        <v>0</v>
      </c>
      <c r="G1606" s="908">
        <v>0</v>
      </c>
      <c r="H1606" s="908" t="s">
        <v>608</v>
      </c>
      <c r="I1606" s="908">
        <v>270</v>
      </c>
      <c r="J1606" s="908">
        <v>124</v>
      </c>
      <c r="K1606" s="908">
        <v>18738</v>
      </c>
      <c r="L1606" s="908">
        <v>18738</v>
      </c>
      <c r="M1606" s="908">
        <v>0</v>
      </c>
      <c r="N1606" s="908">
        <v>0</v>
      </c>
      <c r="O1606" s="1260">
        <v>5</v>
      </c>
      <c r="P1606" s="1260">
        <v>5</v>
      </c>
      <c r="Q1606" s="1261">
        <v>265.89618821229698</v>
      </c>
    </row>
    <row r="1607" spans="1:17" ht="12.75" x14ac:dyDescent="0.2">
      <c r="A1607" s="876" t="s">
        <v>2496</v>
      </c>
      <c r="B1607" s="906" t="s">
        <v>608</v>
      </c>
      <c r="C1607" s="906">
        <v>1919.0027185825186</v>
      </c>
      <c r="D1607" s="906">
        <v>1919.0027185825186</v>
      </c>
      <c r="E1607" s="906">
        <v>2711.2050666525206</v>
      </c>
      <c r="F1607" s="907">
        <v>0</v>
      </c>
      <c r="G1607" s="908">
        <v>0</v>
      </c>
      <c r="H1607" s="908" t="s">
        <v>608</v>
      </c>
      <c r="I1607" s="908">
        <v>201</v>
      </c>
      <c r="J1607" s="908">
        <v>165</v>
      </c>
      <c r="K1607" s="908">
        <v>708</v>
      </c>
      <c r="L1607" s="908">
        <v>708</v>
      </c>
      <c r="M1607" s="908">
        <v>0</v>
      </c>
      <c r="N1607" s="908">
        <v>0</v>
      </c>
      <c r="O1607" s="1260">
        <v>8</v>
      </c>
      <c r="P1607" s="1260">
        <v>16</v>
      </c>
      <c r="Q1607" s="1261">
        <v>265.89618821229698</v>
      </c>
    </row>
    <row r="1608" spans="1:17" ht="12.75" x14ac:dyDescent="0.2">
      <c r="A1608" s="876" t="s">
        <v>2497</v>
      </c>
      <c r="B1608" s="906" t="s">
        <v>608</v>
      </c>
      <c r="C1608" s="906">
        <v>765.43996416674349</v>
      </c>
      <c r="D1608" s="906">
        <v>765.43996416674349</v>
      </c>
      <c r="E1608" s="906">
        <v>1117.3791649130944</v>
      </c>
      <c r="F1608" s="907">
        <v>0</v>
      </c>
      <c r="G1608" s="908">
        <v>0</v>
      </c>
      <c r="H1608" s="908" t="s">
        <v>608</v>
      </c>
      <c r="I1608" s="908">
        <v>260</v>
      </c>
      <c r="J1608" s="908">
        <v>102</v>
      </c>
      <c r="K1608" s="908">
        <v>765</v>
      </c>
      <c r="L1608" s="908">
        <v>765</v>
      </c>
      <c r="M1608" s="908">
        <v>0</v>
      </c>
      <c r="N1608" s="908">
        <v>0</v>
      </c>
      <c r="O1608" s="1260">
        <v>5</v>
      </c>
      <c r="P1608" s="1260">
        <v>8</v>
      </c>
      <c r="Q1608" s="1261">
        <v>265.89618821229698</v>
      </c>
    </row>
    <row r="1609" spans="1:17" ht="12.75" x14ac:dyDescent="0.2">
      <c r="A1609" s="876" t="s">
        <v>2498</v>
      </c>
      <c r="B1609" s="906" t="s">
        <v>608</v>
      </c>
      <c r="C1609" s="906">
        <v>656.29699109150556</v>
      </c>
      <c r="D1609" s="906">
        <v>656.29699109150556</v>
      </c>
      <c r="E1609" s="906">
        <v>719.65280434669103</v>
      </c>
      <c r="F1609" s="907">
        <v>0</v>
      </c>
      <c r="G1609" s="908">
        <v>0</v>
      </c>
      <c r="H1609" s="908" t="s">
        <v>608</v>
      </c>
      <c r="I1609" s="908">
        <v>658</v>
      </c>
      <c r="J1609" s="908">
        <v>138</v>
      </c>
      <c r="K1609" s="908">
        <v>1351</v>
      </c>
      <c r="L1609" s="908">
        <v>1351</v>
      </c>
      <c r="M1609" s="908">
        <v>0</v>
      </c>
      <c r="N1609" s="908">
        <v>0</v>
      </c>
      <c r="O1609" s="1260">
        <v>5</v>
      </c>
      <c r="P1609" s="1260">
        <v>5</v>
      </c>
      <c r="Q1609" s="1261">
        <v>265.89618821229698</v>
      </c>
    </row>
    <row r="1610" spans="1:17" ht="12.75" x14ac:dyDescent="0.2">
      <c r="A1610" s="876" t="s">
        <v>2499</v>
      </c>
      <c r="B1610" s="906" t="s">
        <v>608</v>
      </c>
      <c r="C1610" s="906">
        <v>902.68948605986009</v>
      </c>
      <c r="D1610" s="906">
        <v>902.68948605986009</v>
      </c>
      <c r="E1610" s="906">
        <v>722.12364683087469</v>
      </c>
      <c r="F1610" s="907">
        <v>0</v>
      </c>
      <c r="G1610" s="908">
        <v>0</v>
      </c>
      <c r="H1610" s="908" t="s">
        <v>608</v>
      </c>
      <c r="I1610" s="908">
        <v>2</v>
      </c>
      <c r="J1610" s="908">
        <v>6</v>
      </c>
      <c r="K1610" s="908">
        <v>4530</v>
      </c>
      <c r="L1610" s="908">
        <v>4530</v>
      </c>
      <c r="M1610" s="908">
        <v>0</v>
      </c>
      <c r="N1610" s="908">
        <v>0</v>
      </c>
      <c r="O1610" s="1260">
        <v>7</v>
      </c>
      <c r="P1610" s="1260">
        <v>5</v>
      </c>
      <c r="Q1610" s="1261">
        <v>265.89618821229698</v>
      </c>
    </row>
    <row r="1611" spans="1:17" ht="12.75" x14ac:dyDescent="0.2">
      <c r="A1611" s="876" t="s">
        <v>2500</v>
      </c>
      <c r="B1611" s="906" t="s">
        <v>608</v>
      </c>
      <c r="C1611" s="906">
        <v>730.34622929718125</v>
      </c>
      <c r="D1611" s="906">
        <v>730.34622929718125</v>
      </c>
      <c r="E1611" s="906">
        <v>582.03680240343863</v>
      </c>
      <c r="F1611" s="907">
        <v>0</v>
      </c>
      <c r="G1611" s="908">
        <v>0</v>
      </c>
      <c r="H1611" s="908" t="s">
        <v>608</v>
      </c>
      <c r="I1611" s="908">
        <v>65</v>
      </c>
      <c r="J1611" s="908">
        <v>46</v>
      </c>
      <c r="K1611" s="908">
        <v>16207</v>
      </c>
      <c r="L1611" s="908">
        <v>16207</v>
      </c>
      <c r="M1611" s="908">
        <v>0</v>
      </c>
      <c r="N1611" s="908">
        <v>0</v>
      </c>
      <c r="O1611" s="1260">
        <v>5</v>
      </c>
      <c r="P1611" s="1260">
        <v>5</v>
      </c>
      <c r="Q1611" s="1261">
        <v>265.89618821229698</v>
      </c>
    </row>
    <row r="1612" spans="1:17" ht="12.75" x14ac:dyDescent="0.2">
      <c r="A1612" s="876" t="s">
        <v>2501</v>
      </c>
      <c r="B1612" s="906" t="s">
        <v>608</v>
      </c>
      <c r="C1612" s="906">
        <v>446.62877287522906</v>
      </c>
      <c r="D1612" s="906">
        <v>446.62877287522906</v>
      </c>
      <c r="E1612" s="906">
        <v>433.12433191435525</v>
      </c>
      <c r="F1612" s="907">
        <v>0</v>
      </c>
      <c r="G1612" s="908">
        <v>0</v>
      </c>
      <c r="H1612" s="908" t="s">
        <v>608</v>
      </c>
      <c r="I1612" s="908">
        <v>377</v>
      </c>
      <c r="J1612" s="908">
        <v>57</v>
      </c>
      <c r="K1612" s="908">
        <v>11206</v>
      </c>
      <c r="L1612" s="908">
        <v>11206</v>
      </c>
      <c r="M1612" s="908">
        <v>0</v>
      </c>
      <c r="N1612" s="908">
        <v>0</v>
      </c>
      <c r="O1612" s="1260">
        <v>5</v>
      </c>
      <c r="P1612" s="1260">
        <v>5</v>
      </c>
      <c r="Q1612" s="1261">
        <v>265.89618821229698</v>
      </c>
    </row>
    <row r="1613" spans="1:17" ht="12.75" x14ac:dyDescent="0.2">
      <c r="A1613" s="876" t="s">
        <v>2502</v>
      </c>
      <c r="B1613" s="906" t="s">
        <v>608</v>
      </c>
      <c r="C1613" s="906">
        <v>461.0630132446671</v>
      </c>
      <c r="D1613" s="906">
        <v>461.0630132446671</v>
      </c>
      <c r="E1613" s="906">
        <v>797.03035131130514</v>
      </c>
      <c r="F1613" s="907">
        <v>0</v>
      </c>
      <c r="G1613" s="908">
        <v>0</v>
      </c>
      <c r="H1613" s="908" t="s">
        <v>608</v>
      </c>
      <c r="I1613" s="908">
        <v>23</v>
      </c>
      <c r="J1613" s="908">
        <v>10</v>
      </c>
      <c r="K1613" s="908">
        <v>620</v>
      </c>
      <c r="L1613" s="908">
        <v>620</v>
      </c>
      <c r="M1613" s="908">
        <v>0</v>
      </c>
      <c r="N1613" s="908">
        <v>0</v>
      </c>
      <c r="O1613" s="1260">
        <v>5</v>
      </c>
      <c r="P1613" s="1260">
        <v>5</v>
      </c>
      <c r="Q1613" s="1261">
        <v>265.89618821229698</v>
      </c>
    </row>
    <row r="1614" spans="1:17" ht="12.75" x14ac:dyDescent="0.2">
      <c r="A1614" s="876" t="s">
        <v>2503</v>
      </c>
      <c r="B1614" s="906" t="s">
        <v>608</v>
      </c>
      <c r="C1614" s="906">
        <v>445.65797757021164</v>
      </c>
      <c r="D1614" s="906">
        <v>445.65797757021164</v>
      </c>
      <c r="E1614" s="906">
        <v>676.38722608110947</v>
      </c>
      <c r="F1614" s="907">
        <v>0</v>
      </c>
      <c r="G1614" s="908">
        <v>0</v>
      </c>
      <c r="H1614" s="908" t="s">
        <v>608</v>
      </c>
      <c r="I1614" s="908">
        <v>36</v>
      </c>
      <c r="J1614" s="908">
        <v>28</v>
      </c>
      <c r="K1614" s="908">
        <v>2853</v>
      </c>
      <c r="L1614" s="908">
        <v>2853</v>
      </c>
      <c r="M1614" s="908">
        <v>0</v>
      </c>
      <c r="N1614" s="908">
        <v>0</v>
      </c>
      <c r="O1614" s="1260">
        <v>5</v>
      </c>
      <c r="P1614" s="1260">
        <v>5</v>
      </c>
      <c r="Q1614" s="1261">
        <v>265.89618821229698</v>
      </c>
    </row>
    <row r="1615" spans="1:17" ht="12.75" x14ac:dyDescent="0.2">
      <c r="A1615" s="876" t="s">
        <v>2504</v>
      </c>
      <c r="B1615" s="906" t="s">
        <v>608</v>
      </c>
      <c r="C1615" s="906">
        <v>1101.8048871406907</v>
      </c>
      <c r="D1615" s="906">
        <v>1101.8048871406907</v>
      </c>
      <c r="E1615" s="906">
        <v>1153.952924409057</v>
      </c>
      <c r="F1615" s="907">
        <v>0</v>
      </c>
      <c r="G1615" s="908">
        <v>0</v>
      </c>
      <c r="H1615" s="908" t="s">
        <v>608</v>
      </c>
      <c r="I1615" s="908">
        <v>0</v>
      </c>
      <c r="J1615" s="908">
        <v>19</v>
      </c>
      <c r="K1615" s="908">
        <v>4</v>
      </c>
      <c r="L1615" s="908">
        <v>4</v>
      </c>
      <c r="M1615" s="908">
        <v>0</v>
      </c>
      <c r="N1615" s="908">
        <v>0</v>
      </c>
      <c r="O1615" s="1260">
        <v>5</v>
      </c>
      <c r="P1615" s="1260">
        <v>7</v>
      </c>
      <c r="Q1615" s="1261">
        <v>265.89618821229698</v>
      </c>
    </row>
    <row r="1616" spans="1:17" ht="12.75" x14ac:dyDescent="0.2">
      <c r="A1616" s="876" t="s">
        <v>2505</v>
      </c>
      <c r="B1616" s="906" t="s">
        <v>608</v>
      </c>
      <c r="C1616" s="906">
        <v>1026.9468329924402</v>
      </c>
      <c r="D1616" s="906">
        <v>1026.9468329924402</v>
      </c>
      <c r="E1616" s="906">
        <v>692.56049562562146</v>
      </c>
      <c r="F1616" s="907">
        <v>0</v>
      </c>
      <c r="G1616" s="908">
        <v>0</v>
      </c>
      <c r="H1616" s="908" t="s">
        <v>608</v>
      </c>
      <c r="I1616" s="908">
        <v>199</v>
      </c>
      <c r="J1616" s="908">
        <v>121</v>
      </c>
      <c r="K1616" s="908">
        <v>2454</v>
      </c>
      <c r="L1616" s="908">
        <v>2454</v>
      </c>
      <c r="M1616" s="908">
        <v>0</v>
      </c>
      <c r="N1616" s="908">
        <v>0</v>
      </c>
      <c r="O1616" s="1260">
        <v>5</v>
      </c>
      <c r="P1616" s="1260">
        <v>5</v>
      </c>
      <c r="Q1616" s="1261">
        <v>265.89618821229698</v>
      </c>
    </row>
    <row r="1617" spans="1:17" ht="12.75" x14ac:dyDescent="0.2">
      <c r="A1617" s="876" t="s">
        <v>2506</v>
      </c>
      <c r="B1617" s="906" t="s">
        <v>608</v>
      </c>
      <c r="C1617" s="906">
        <v>569.33745702169767</v>
      </c>
      <c r="D1617" s="906">
        <v>569.33745702169767</v>
      </c>
      <c r="E1617" s="906">
        <v>447.04490995428557</v>
      </c>
      <c r="F1617" s="907">
        <v>0</v>
      </c>
      <c r="G1617" s="908">
        <v>0</v>
      </c>
      <c r="H1617" s="908" t="s">
        <v>608</v>
      </c>
      <c r="I1617" s="908">
        <v>219</v>
      </c>
      <c r="J1617" s="908">
        <v>80</v>
      </c>
      <c r="K1617" s="908">
        <v>2532</v>
      </c>
      <c r="L1617" s="908">
        <v>2532</v>
      </c>
      <c r="M1617" s="908">
        <v>0</v>
      </c>
      <c r="N1617" s="908">
        <v>0</v>
      </c>
      <c r="O1617" s="1260">
        <v>5</v>
      </c>
      <c r="P1617" s="1260">
        <v>5</v>
      </c>
      <c r="Q1617" s="1261">
        <v>265.89618821229698</v>
      </c>
    </row>
    <row r="1618" spans="1:17" ht="12.75" x14ac:dyDescent="0.2">
      <c r="A1618" s="876" t="s">
        <v>2507</v>
      </c>
      <c r="B1618" s="906" t="s">
        <v>608</v>
      </c>
      <c r="C1618" s="906">
        <v>897.83902963982541</v>
      </c>
      <c r="D1618" s="906">
        <v>897.83902963982541</v>
      </c>
      <c r="E1618" s="906">
        <v>1311.4877784613386</v>
      </c>
      <c r="F1618" s="907">
        <v>0</v>
      </c>
      <c r="G1618" s="908">
        <v>0</v>
      </c>
      <c r="H1618" s="908" t="s">
        <v>608</v>
      </c>
      <c r="I1618" s="908">
        <v>406</v>
      </c>
      <c r="J1618" s="908">
        <v>203</v>
      </c>
      <c r="K1618" s="908">
        <v>691</v>
      </c>
      <c r="L1618" s="908">
        <v>691</v>
      </c>
      <c r="M1618" s="908">
        <v>0</v>
      </c>
      <c r="N1618" s="908">
        <v>0</v>
      </c>
      <c r="O1618" s="1260">
        <v>5</v>
      </c>
      <c r="P1618" s="1260">
        <v>10</v>
      </c>
      <c r="Q1618" s="1261">
        <v>265.89618821229698</v>
      </c>
    </row>
    <row r="1619" spans="1:17" ht="12.75" x14ac:dyDescent="0.2">
      <c r="A1619" s="876" t="s">
        <v>2508</v>
      </c>
      <c r="B1619" s="906" t="s">
        <v>608</v>
      </c>
      <c r="C1619" s="906">
        <v>568.01422478842528</v>
      </c>
      <c r="D1619" s="906">
        <v>568.01422478842528</v>
      </c>
      <c r="E1619" s="906">
        <v>756.26309221669885</v>
      </c>
      <c r="F1619" s="907">
        <v>0</v>
      </c>
      <c r="G1619" s="908">
        <v>0</v>
      </c>
      <c r="H1619" s="908" t="s">
        <v>608</v>
      </c>
      <c r="I1619" s="908">
        <v>4296</v>
      </c>
      <c r="J1619" s="908">
        <v>758</v>
      </c>
      <c r="K1619" s="908">
        <v>9489</v>
      </c>
      <c r="L1619" s="908">
        <v>9489</v>
      </c>
      <c r="M1619" s="908">
        <v>1</v>
      </c>
      <c r="N1619" s="908">
        <v>0</v>
      </c>
      <c r="O1619" s="1260">
        <v>5</v>
      </c>
      <c r="P1619" s="1260">
        <v>8</v>
      </c>
      <c r="Q1619" s="1261">
        <v>265.89618821229698</v>
      </c>
    </row>
    <row r="1620" spans="1:17" ht="12.75" x14ac:dyDescent="0.2">
      <c r="A1620" s="876" t="s">
        <v>2509</v>
      </c>
      <c r="B1620" s="906" t="s">
        <v>608</v>
      </c>
      <c r="C1620" s="906">
        <v>459.325456279435</v>
      </c>
      <c r="D1620" s="906">
        <v>459.325456279435</v>
      </c>
      <c r="E1620" s="906">
        <v>503.30163564286994</v>
      </c>
      <c r="F1620" s="907">
        <v>0</v>
      </c>
      <c r="G1620" s="908">
        <v>0</v>
      </c>
      <c r="H1620" s="908" t="s">
        <v>608</v>
      </c>
      <c r="I1620" s="908">
        <v>13359</v>
      </c>
      <c r="J1620" s="908">
        <v>1300</v>
      </c>
      <c r="K1620" s="908">
        <v>21761</v>
      </c>
      <c r="L1620" s="908">
        <v>21761</v>
      </c>
      <c r="M1620" s="908">
        <v>0</v>
      </c>
      <c r="N1620" s="908">
        <v>0</v>
      </c>
      <c r="O1620" s="1260">
        <v>5</v>
      </c>
      <c r="P1620" s="1260">
        <v>5</v>
      </c>
      <c r="Q1620" s="1261">
        <v>265.89618821229698</v>
      </c>
    </row>
    <row r="1621" spans="1:17" ht="12.75" x14ac:dyDescent="0.2">
      <c r="A1621" s="876" t="s">
        <v>2510</v>
      </c>
      <c r="B1621" s="906" t="s">
        <v>608</v>
      </c>
      <c r="C1621" s="906">
        <v>2289.7263346692166</v>
      </c>
      <c r="D1621" s="906">
        <v>2289.7263346692166</v>
      </c>
      <c r="E1621" s="906">
        <v>8418.7089200164282</v>
      </c>
      <c r="F1621" s="907">
        <v>0</v>
      </c>
      <c r="G1621" s="908">
        <v>0</v>
      </c>
      <c r="H1621" s="908" t="s">
        <v>608</v>
      </c>
      <c r="I1621" s="908">
        <v>94</v>
      </c>
      <c r="J1621" s="908">
        <v>114</v>
      </c>
      <c r="K1621" s="908">
        <v>338</v>
      </c>
      <c r="L1621" s="908">
        <v>338</v>
      </c>
      <c r="M1621" s="908">
        <v>0</v>
      </c>
      <c r="N1621" s="908">
        <v>0</v>
      </c>
      <c r="O1621" s="1260">
        <v>5</v>
      </c>
      <c r="P1621" s="1260">
        <v>67</v>
      </c>
      <c r="Q1621" s="1261">
        <v>265.89618821229698</v>
      </c>
    </row>
    <row r="1622" spans="1:17" ht="12.75" x14ac:dyDescent="0.2">
      <c r="A1622" s="876" t="s">
        <v>2511</v>
      </c>
      <c r="B1622" s="906">
        <v>174.60665448599835</v>
      </c>
      <c r="C1622" s="906">
        <v>1297.0014903855983</v>
      </c>
      <c r="D1622" s="906">
        <v>1297.0014903855983</v>
      </c>
      <c r="E1622" s="906">
        <v>2923.5527493720529</v>
      </c>
      <c r="F1622" s="907">
        <v>0</v>
      </c>
      <c r="G1622" s="908">
        <v>0</v>
      </c>
      <c r="H1622" s="908">
        <v>7330</v>
      </c>
      <c r="I1622" s="908">
        <v>494</v>
      </c>
      <c r="J1622" s="908">
        <v>245</v>
      </c>
      <c r="K1622" s="908">
        <v>477</v>
      </c>
      <c r="L1622" s="908">
        <v>477</v>
      </c>
      <c r="M1622" s="908">
        <v>0</v>
      </c>
      <c r="N1622" s="908">
        <v>0</v>
      </c>
      <c r="O1622" s="1260">
        <v>5</v>
      </c>
      <c r="P1622" s="1260">
        <v>27</v>
      </c>
      <c r="Q1622" s="1261">
        <v>265.89618821229698</v>
      </c>
    </row>
    <row r="1623" spans="1:17" ht="12.75" x14ac:dyDescent="0.2">
      <c r="A1623" s="876" t="s">
        <v>2512</v>
      </c>
      <c r="B1623" s="906" t="s">
        <v>608</v>
      </c>
      <c r="C1623" s="906">
        <v>929.27834900092387</v>
      </c>
      <c r="D1623" s="906">
        <v>929.27834900092387</v>
      </c>
      <c r="E1623" s="906">
        <v>1530.7194333697885</v>
      </c>
      <c r="F1623" s="907">
        <v>0</v>
      </c>
      <c r="G1623" s="908">
        <v>0</v>
      </c>
      <c r="H1623" s="908" t="s">
        <v>608</v>
      </c>
      <c r="I1623" s="908">
        <v>961</v>
      </c>
      <c r="J1623" s="908">
        <v>295</v>
      </c>
      <c r="K1623" s="908">
        <v>725</v>
      </c>
      <c r="L1623" s="908">
        <v>725</v>
      </c>
      <c r="M1623" s="908">
        <v>0</v>
      </c>
      <c r="N1623" s="908">
        <v>0</v>
      </c>
      <c r="O1623" s="1260">
        <v>5</v>
      </c>
      <c r="P1623" s="1260">
        <v>11</v>
      </c>
      <c r="Q1623" s="1261">
        <v>265.89618821229698</v>
      </c>
    </row>
    <row r="1624" spans="1:17" ht="12.75" x14ac:dyDescent="0.2">
      <c r="A1624" s="876" t="s">
        <v>2513</v>
      </c>
      <c r="B1624" s="906" t="s">
        <v>608</v>
      </c>
      <c r="C1624" s="906">
        <v>719.7042346726962</v>
      </c>
      <c r="D1624" s="906">
        <v>719.7042346726962</v>
      </c>
      <c r="E1624" s="906">
        <v>826.52700395199076</v>
      </c>
      <c r="F1624" s="907">
        <v>0</v>
      </c>
      <c r="G1624" s="908">
        <v>0</v>
      </c>
      <c r="H1624" s="908" t="s">
        <v>608</v>
      </c>
      <c r="I1624" s="908">
        <v>1122</v>
      </c>
      <c r="J1624" s="908">
        <v>254</v>
      </c>
      <c r="K1624" s="908">
        <v>648</v>
      </c>
      <c r="L1624" s="908">
        <v>648</v>
      </c>
      <c r="M1624" s="908">
        <v>0</v>
      </c>
      <c r="N1624" s="908">
        <v>0</v>
      </c>
      <c r="O1624" s="1260">
        <v>5</v>
      </c>
      <c r="P1624" s="1260">
        <v>5</v>
      </c>
      <c r="Q1624" s="1261">
        <v>265.89618821229698</v>
      </c>
    </row>
    <row r="1625" spans="1:17" ht="12.75" x14ac:dyDescent="0.2">
      <c r="A1625" s="876" t="s">
        <v>2514</v>
      </c>
      <c r="B1625" s="906" t="s">
        <v>608</v>
      </c>
      <c r="C1625" s="906">
        <v>1420.7670252877008</v>
      </c>
      <c r="D1625" s="906">
        <v>1420.7670252877008</v>
      </c>
      <c r="E1625" s="906">
        <v>2677.268189300105</v>
      </c>
      <c r="F1625" s="907">
        <v>0</v>
      </c>
      <c r="G1625" s="908">
        <v>0</v>
      </c>
      <c r="H1625" s="908" t="s">
        <v>608</v>
      </c>
      <c r="I1625" s="908">
        <v>349</v>
      </c>
      <c r="J1625" s="908">
        <v>155</v>
      </c>
      <c r="K1625" s="908">
        <v>376</v>
      </c>
      <c r="L1625" s="908">
        <v>376</v>
      </c>
      <c r="M1625" s="908">
        <v>0</v>
      </c>
      <c r="N1625" s="908">
        <v>0</v>
      </c>
      <c r="O1625" s="1260">
        <v>5</v>
      </c>
      <c r="P1625" s="1260">
        <v>20</v>
      </c>
      <c r="Q1625" s="1261">
        <v>265.89618821229698</v>
      </c>
    </row>
    <row r="1626" spans="1:17" ht="12.75" x14ac:dyDescent="0.2">
      <c r="A1626" s="876" t="s">
        <v>2515</v>
      </c>
      <c r="B1626" s="906" t="s">
        <v>608</v>
      </c>
      <c r="C1626" s="906">
        <v>895.28460195662717</v>
      </c>
      <c r="D1626" s="906">
        <v>895.28460195662717</v>
      </c>
      <c r="E1626" s="906">
        <v>821.83999613720857</v>
      </c>
      <c r="F1626" s="907">
        <v>0</v>
      </c>
      <c r="G1626" s="908">
        <v>0</v>
      </c>
      <c r="H1626" s="908" t="s">
        <v>608</v>
      </c>
      <c r="I1626" s="908">
        <v>866</v>
      </c>
      <c r="J1626" s="908">
        <v>260</v>
      </c>
      <c r="K1626" s="908">
        <v>1701</v>
      </c>
      <c r="L1626" s="908">
        <v>1701</v>
      </c>
      <c r="M1626" s="908">
        <v>0</v>
      </c>
      <c r="N1626" s="908">
        <v>0</v>
      </c>
      <c r="O1626" s="1260">
        <v>5</v>
      </c>
      <c r="P1626" s="1260">
        <v>6</v>
      </c>
      <c r="Q1626" s="1261">
        <v>265.89618821229698</v>
      </c>
    </row>
    <row r="1627" spans="1:17" ht="12.75" x14ac:dyDescent="0.2">
      <c r="A1627" s="876" t="s">
        <v>2516</v>
      </c>
      <c r="B1627" s="906" t="s">
        <v>608</v>
      </c>
      <c r="C1627" s="906">
        <v>641.88946539258109</v>
      </c>
      <c r="D1627" s="906">
        <v>641.88946539258109</v>
      </c>
      <c r="E1627" s="906">
        <v>566.21333606066003</v>
      </c>
      <c r="F1627" s="907">
        <v>0</v>
      </c>
      <c r="G1627" s="908">
        <v>0</v>
      </c>
      <c r="H1627" s="908" t="s">
        <v>608</v>
      </c>
      <c r="I1627" s="908">
        <v>1992</v>
      </c>
      <c r="J1627" s="908">
        <v>578</v>
      </c>
      <c r="K1627" s="908">
        <v>4058</v>
      </c>
      <c r="L1627" s="908">
        <v>4058</v>
      </c>
      <c r="M1627" s="908">
        <v>0</v>
      </c>
      <c r="N1627" s="908">
        <v>0</v>
      </c>
      <c r="O1627" s="1260">
        <v>5</v>
      </c>
      <c r="P1627" s="1260">
        <v>5</v>
      </c>
      <c r="Q1627" s="1261">
        <v>265.89618821229698</v>
      </c>
    </row>
    <row r="1628" spans="1:17" ht="12.75" x14ac:dyDescent="0.2">
      <c r="A1628" s="876" t="s">
        <v>2517</v>
      </c>
      <c r="B1628" s="906" t="s">
        <v>608</v>
      </c>
      <c r="C1628" s="906">
        <v>3342.1060538899296</v>
      </c>
      <c r="D1628" s="906">
        <v>3342.1060538899296</v>
      </c>
      <c r="E1628" s="906">
        <v>4952.8851834192474</v>
      </c>
      <c r="F1628" s="907">
        <v>0.30000000000000004</v>
      </c>
      <c r="G1628" s="908">
        <v>1485.8655550257745</v>
      </c>
      <c r="H1628" s="908" t="s">
        <v>608</v>
      </c>
      <c r="I1628" s="908">
        <v>17</v>
      </c>
      <c r="J1628" s="908">
        <v>30</v>
      </c>
      <c r="K1628" s="908">
        <v>527</v>
      </c>
      <c r="L1628" s="908">
        <v>485</v>
      </c>
      <c r="M1628" s="908">
        <v>42</v>
      </c>
      <c r="N1628" s="908">
        <v>1</v>
      </c>
      <c r="O1628" s="1260">
        <v>25</v>
      </c>
      <c r="P1628" s="1260">
        <v>45</v>
      </c>
      <c r="Q1628" s="1261">
        <v>219.24171507003715</v>
      </c>
    </row>
    <row r="1629" spans="1:17" ht="12.75" x14ac:dyDescent="0.2">
      <c r="A1629" s="876" t="s">
        <v>2518</v>
      </c>
      <c r="B1629" s="906" t="s">
        <v>608</v>
      </c>
      <c r="C1629" s="906">
        <v>1260.8493864092175</v>
      </c>
      <c r="D1629" s="906">
        <v>1260.8493864092175</v>
      </c>
      <c r="E1629" s="906">
        <v>2962.4396031770261</v>
      </c>
      <c r="F1629" s="907">
        <v>0.30000000000000004</v>
      </c>
      <c r="G1629" s="908">
        <v>888.73188095310798</v>
      </c>
      <c r="H1629" s="908" t="s">
        <v>608</v>
      </c>
      <c r="I1629" s="908">
        <v>78</v>
      </c>
      <c r="J1629" s="908">
        <v>38</v>
      </c>
      <c r="K1629" s="908">
        <v>414</v>
      </c>
      <c r="L1629" s="908">
        <v>335</v>
      </c>
      <c r="M1629" s="908">
        <v>79</v>
      </c>
      <c r="N1629" s="908">
        <v>1</v>
      </c>
      <c r="O1629" s="1260">
        <v>9</v>
      </c>
      <c r="P1629" s="1260">
        <v>18</v>
      </c>
      <c r="Q1629" s="1261">
        <v>219.24171507003715</v>
      </c>
    </row>
    <row r="1630" spans="1:17" ht="12.75" x14ac:dyDescent="0.2">
      <c r="A1630" s="876" t="s">
        <v>2519</v>
      </c>
      <c r="B1630" s="906" t="s">
        <v>608</v>
      </c>
      <c r="C1630" s="906">
        <v>736.23964087838385</v>
      </c>
      <c r="D1630" s="906">
        <v>736.23964087838385</v>
      </c>
      <c r="E1630" s="906">
        <v>1840.7473584035054</v>
      </c>
      <c r="F1630" s="907">
        <v>0.4</v>
      </c>
      <c r="G1630" s="908">
        <v>736.29894336140217</v>
      </c>
      <c r="H1630" s="908" t="s">
        <v>608</v>
      </c>
      <c r="I1630" s="908">
        <v>396</v>
      </c>
      <c r="J1630" s="908">
        <v>66</v>
      </c>
      <c r="K1630" s="908">
        <v>507</v>
      </c>
      <c r="L1630" s="908">
        <v>344</v>
      </c>
      <c r="M1630" s="908">
        <v>163</v>
      </c>
      <c r="N1630" s="908">
        <v>1</v>
      </c>
      <c r="O1630" s="1260">
        <v>5</v>
      </c>
      <c r="P1630" s="1260">
        <v>14</v>
      </c>
      <c r="Q1630" s="1261">
        <v>219.24171507003715</v>
      </c>
    </row>
    <row r="1631" spans="1:17" ht="12.75" x14ac:dyDescent="0.2">
      <c r="A1631" s="876" t="s">
        <v>2520</v>
      </c>
      <c r="B1631" s="906" t="s">
        <v>608</v>
      </c>
      <c r="C1631" s="906">
        <v>346.49739359958159</v>
      </c>
      <c r="D1631" s="906">
        <v>346.49739359958159</v>
      </c>
      <c r="E1631" s="906">
        <v>1546.7083387528069</v>
      </c>
      <c r="F1631" s="907">
        <v>0.4</v>
      </c>
      <c r="G1631" s="908">
        <v>618.68333550112277</v>
      </c>
      <c r="H1631" s="908" t="s">
        <v>608</v>
      </c>
      <c r="I1631" s="908">
        <v>1143</v>
      </c>
      <c r="J1631" s="908">
        <v>67</v>
      </c>
      <c r="K1631" s="908">
        <v>250</v>
      </c>
      <c r="L1631" s="908">
        <v>144</v>
      </c>
      <c r="M1631" s="908">
        <v>106</v>
      </c>
      <c r="N1631" s="908">
        <v>1</v>
      </c>
      <c r="O1631" s="1260">
        <v>5</v>
      </c>
      <c r="P1631" s="1260">
        <v>9</v>
      </c>
      <c r="Q1631" s="1261">
        <v>219.24171507003715</v>
      </c>
    </row>
    <row r="1632" spans="1:17" ht="12.75" x14ac:dyDescent="0.2">
      <c r="A1632" s="876" t="s">
        <v>2521</v>
      </c>
      <c r="B1632" s="906" t="s">
        <v>608</v>
      </c>
      <c r="C1632" s="906">
        <v>286.87199716128288</v>
      </c>
      <c r="D1632" s="906">
        <v>286.87199716128288</v>
      </c>
      <c r="E1632" s="906">
        <v>4660.7530317729497</v>
      </c>
      <c r="F1632" s="907">
        <v>0.30000000000000004</v>
      </c>
      <c r="G1632" s="908">
        <v>1398.2259095318852</v>
      </c>
      <c r="H1632" s="908" t="s">
        <v>608</v>
      </c>
      <c r="I1632" s="908">
        <v>180</v>
      </c>
      <c r="J1632" s="908">
        <v>15</v>
      </c>
      <c r="K1632" s="908">
        <v>428</v>
      </c>
      <c r="L1632" s="908">
        <v>292</v>
      </c>
      <c r="M1632" s="908">
        <v>136</v>
      </c>
      <c r="N1632" s="908">
        <v>1</v>
      </c>
      <c r="O1632" s="1260">
        <v>5</v>
      </c>
      <c r="P1632" s="1260">
        <v>29</v>
      </c>
      <c r="Q1632" s="1261">
        <v>219.24171507003715</v>
      </c>
    </row>
    <row r="1633" spans="1:17" ht="12.75" x14ac:dyDescent="0.2">
      <c r="A1633" s="876" t="s">
        <v>2522</v>
      </c>
      <c r="B1633" s="906" t="s">
        <v>608</v>
      </c>
      <c r="C1633" s="906">
        <v>489.02612567218011</v>
      </c>
      <c r="D1633" s="906">
        <v>489.02612567218011</v>
      </c>
      <c r="E1633" s="906">
        <v>1974.0113740954234</v>
      </c>
      <c r="F1633" s="907">
        <v>0.4</v>
      </c>
      <c r="G1633" s="908">
        <v>789.60454963816937</v>
      </c>
      <c r="H1633" s="908" t="s">
        <v>608</v>
      </c>
      <c r="I1633" s="908">
        <v>346</v>
      </c>
      <c r="J1633" s="908">
        <v>33</v>
      </c>
      <c r="K1633" s="908">
        <v>371</v>
      </c>
      <c r="L1633" s="908">
        <v>159</v>
      </c>
      <c r="M1633" s="908">
        <v>212</v>
      </c>
      <c r="N1633" s="908">
        <v>1</v>
      </c>
      <c r="O1633" s="1260">
        <v>5</v>
      </c>
      <c r="P1633" s="1260">
        <v>10</v>
      </c>
      <c r="Q1633" s="1261">
        <v>219.24171507003715</v>
      </c>
    </row>
    <row r="1634" spans="1:17" ht="12.75" x14ac:dyDescent="0.2">
      <c r="A1634" s="876" t="s">
        <v>2523</v>
      </c>
      <c r="B1634" s="906" t="s">
        <v>608</v>
      </c>
      <c r="C1634" s="906">
        <v>600.48919705908338</v>
      </c>
      <c r="D1634" s="906">
        <v>600.48919705908338</v>
      </c>
      <c r="E1634" s="906">
        <v>982.80048623884693</v>
      </c>
      <c r="F1634" s="907">
        <v>1</v>
      </c>
      <c r="G1634" s="908">
        <v>982.80048623884693</v>
      </c>
      <c r="H1634" s="908" t="s">
        <v>608</v>
      </c>
      <c r="I1634" s="908">
        <v>1445</v>
      </c>
      <c r="J1634" s="908">
        <v>32</v>
      </c>
      <c r="K1634" s="908">
        <v>591</v>
      </c>
      <c r="L1634" s="908">
        <v>86</v>
      </c>
      <c r="M1634" s="908">
        <v>505</v>
      </c>
      <c r="N1634" s="908">
        <v>1</v>
      </c>
      <c r="O1634" s="1260">
        <v>5</v>
      </c>
      <c r="P1634" s="1260">
        <v>5</v>
      </c>
      <c r="Q1634" s="1261">
        <v>219.24171507003715</v>
      </c>
    </row>
    <row r="1635" spans="1:17" ht="12.75" x14ac:dyDescent="0.2">
      <c r="A1635" s="876" t="s">
        <v>2524</v>
      </c>
      <c r="B1635" s="906" t="s">
        <v>608</v>
      </c>
      <c r="C1635" s="906">
        <v>496.22729784152824</v>
      </c>
      <c r="D1635" s="906">
        <v>496.22729784152824</v>
      </c>
      <c r="E1635" s="906">
        <v>3039.777511550295</v>
      </c>
      <c r="F1635" s="907">
        <v>0</v>
      </c>
      <c r="G1635" s="908">
        <v>0</v>
      </c>
      <c r="H1635" s="908" t="s">
        <v>608</v>
      </c>
      <c r="I1635" s="908">
        <v>328</v>
      </c>
      <c r="J1635" s="908">
        <v>46</v>
      </c>
      <c r="K1635" s="908">
        <v>489</v>
      </c>
      <c r="L1635" s="908">
        <v>489</v>
      </c>
      <c r="M1635" s="908">
        <v>72</v>
      </c>
      <c r="N1635" s="908">
        <v>0</v>
      </c>
      <c r="O1635" s="1260">
        <v>5</v>
      </c>
      <c r="P1635" s="1260">
        <v>23</v>
      </c>
      <c r="Q1635" s="1261">
        <v>219.24171507003715</v>
      </c>
    </row>
    <row r="1636" spans="1:17" ht="12.75" x14ac:dyDescent="0.2">
      <c r="A1636" s="876" t="s">
        <v>2525</v>
      </c>
      <c r="B1636" s="906" t="s">
        <v>608</v>
      </c>
      <c r="C1636" s="906">
        <v>321.79091360402782</v>
      </c>
      <c r="D1636" s="906">
        <v>321.79091360402782</v>
      </c>
      <c r="E1636" s="906">
        <v>1396.4066477735228</v>
      </c>
      <c r="F1636" s="907">
        <v>0</v>
      </c>
      <c r="G1636" s="908">
        <v>0</v>
      </c>
      <c r="H1636" s="908" t="s">
        <v>608</v>
      </c>
      <c r="I1636" s="908">
        <v>1133</v>
      </c>
      <c r="J1636" s="908">
        <v>59</v>
      </c>
      <c r="K1636" s="908">
        <v>245</v>
      </c>
      <c r="L1636" s="908">
        <v>245</v>
      </c>
      <c r="M1636" s="908">
        <v>75</v>
      </c>
      <c r="N1636" s="908">
        <v>0</v>
      </c>
      <c r="O1636" s="1260">
        <v>5</v>
      </c>
      <c r="P1636" s="1260">
        <v>10</v>
      </c>
      <c r="Q1636" s="1261">
        <v>219.24171507003715</v>
      </c>
    </row>
    <row r="1637" spans="1:17" ht="12.75" x14ac:dyDescent="0.2">
      <c r="A1637" s="876" t="s">
        <v>2526</v>
      </c>
      <c r="B1637" s="906" t="s">
        <v>608</v>
      </c>
      <c r="C1637" s="906">
        <v>4930.4791729547069</v>
      </c>
      <c r="D1637" s="906">
        <v>4930.4791729547069</v>
      </c>
      <c r="E1637" s="906">
        <v>5460.6600220221408</v>
      </c>
      <c r="F1637" s="907">
        <v>0</v>
      </c>
      <c r="G1637" s="908">
        <v>0</v>
      </c>
      <c r="H1637" s="908" t="s">
        <v>608</v>
      </c>
      <c r="I1637" s="908">
        <v>4</v>
      </c>
      <c r="J1637" s="908">
        <v>20</v>
      </c>
      <c r="K1637" s="908">
        <v>935</v>
      </c>
      <c r="L1637" s="908">
        <v>935</v>
      </c>
      <c r="M1637" s="908">
        <v>22</v>
      </c>
      <c r="N1637" s="908">
        <v>0</v>
      </c>
      <c r="O1637" s="1260">
        <v>34</v>
      </c>
      <c r="P1637" s="1260">
        <v>56</v>
      </c>
      <c r="Q1637" s="1261">
        <v>219.24171507003715</v>
      </c>
    </row>
    <row r="1638" spans="1:17" ht="12.75" x14ac:dyDescent="0.2">
      <c r="A1638" s="876" t="s">
        <v>2527</v>
      </c>
      <c r="B1638" s="906" t="s">
        <v>608</v>
      </c>
      <c r="C1638" s="906">
        <v>987.88040174820162</v>
      </c>
      <c r="D1638" s="906">
        <v>987.88040174820162</v>
      </c>
      <c r="E1638" s="906">
        <v>3030.1161993369333</v>
      </c>
      <c r="F1638" s="907">
        <v>0</v>
      </c>
      <c r="G1638" s="908">
        <v>0</v>
      </c>
      <c r="H1638" s="908" t="s">
        <v>608</v>
      </c>
      <c r="I1638" s="908">
        <v>109</v>
      </c>
      <c r="J1638" s="908">
        <v>94</v>
      </c>
      <c r="K1638" s="908">
        <v>1329</v>
      </c>
      <c r="L1638" s="908">
        <v>1329</v>
      </c>
      <c r="M1638" s="908">
        <v>120</v>
      </c>
      <c r="N1638" s="908">
        <v>0</v>
      </c>
      <c r="O1638" s="1260">
        <v>8</v>
      </c>
      <c r="P1638" s="1260">
        <v>31</v>
      </c>
      <c r="Q1638" s="1261">
        <v>219.24171507003715</v>
      </c>
    </row>
    <row r="1639" spans="1:17" ht="12.75" x14ac:dyDescent="0.2">
      <c r="A1639" s="876" t="s">
        <v>2528</v>
      </c>
      <c r="B1639" s="906" t="s">
        <v>608</v>
      </c>
      <c r="C1639" s="906">
        <v>447.73282349648792</v>
      </c>
      <c r="D1639" s="906">
        <v>447.73282349648792</v>
      </c>
      <c r="E1639" s="906">
        <v>1762.60297221729</v>
      </c>
      <c r="F1639" s="907">
        <v>0</v>
      </c>
      <c r="G1639" s="908">
        <v>0</v>
      </c>
      <c r="H1639" s="908" t="s">
        <v>608</v>
      </c>
      <c r="I1639" s="908">
        <v>1169</v>
      </c>
      <c r="J1639" s="908">
        <v>307</v>
      </c>
      <c r="K1639" s="908">
        <v>2860</v>
      </c>
      <c r="L1639" s="908">
        <v>2860</v>
      </c>
      <c r="M1639" s="908">
        <v>658</v>
      </c>
      <c r="N1639" s="908">
        <v>0</v>
      </c>
      <c r="O1639" s="1260">
        <v>5</v>
      </c>
      <c r="P1639" s="1260">
        <v>17</v>
      </c>
      <c r="Q1639" s="1261">
        <v>219.24171507003715</v>
      </c>
    </row>
    <row r="1640" spans="1:17" ht="12.75" x14ac:dyDescent="0.2">
      <c r="A1640" s="876" t="s">
        <v>2529</v>
      </c>
      <c r="B1640" s="906" t="s">
        <v>608</v>
      </c>
      <c r="C1640" s="906">
        <v>317.97414011997921</v>
      </c>
      <c r="D1640" s="906">
        <v>317.97414011997921</v>
      </c>
      <c r="E1640" s="906">
        <v>948.80769311132894</v>
      </c>
      <c r="F1640" s="907">
        <v>0</v>
      </c>
      <c r="G1640" s="908">
        <v>0</v>
      </c>
      <c r="H1640" s="908" t="s">
        <v>608</v>
      </c>
      <c r="I1640" s="908">
        <v>5743</v>
      </c>
      <c r="J1640" s="908">
        <v>571</v>
      </c>
      <c r="K1640" s="908">
        <v>4698</v>
      </c>
      <c r="L1640" s="908">
        <v>4698</v>
      </c>
      <c r="M1640" s="908">
        <v>2334</v>
      </c>
      <c r="N1640" s="908">
        <v>0</v>
      </c>
      <c r="O1640" s="1260">
        <v>5</v>
      </c>
      <c r="P1640" s="1260">
        <v>6</v>
      </c>
      <c r="Q1640" s="1261">
        <v>219.24171507003715</v>
      </c>
    </row>
    <row r="1641" spans="1:17" ht="12.75" x14ac:dyDescent="0.2">
      <c r="A1641" s="876" t="s">
        <v>2531</v>
      </c>
      <c r="B1641" s="906" t="s">
        <v>608</v>
      </c>
      <c r="C1641" s="906">
        <v>302.09235482499622</v>
      </c>
      <c r="D1641" s="906">
        <v>302.09235482499622</v>
      </c>
      <c r="E1641" s="906">
        <v>631.96942515005571</v>
      </c>
      <c r="F1641" s="907">
        <v>0</v>
      </c>
      <c r="G1641" s="908">
        <v>0</v>
      </c>
      <c r="H1641" s="908" t="s">
        <v>608</v>
      </c>
      <c r="I1641" s="908">
        <v>12341</v>
      </c>
      <c r="J1641" s="908">
        <v>485</v>
      </c>
      <c r="K1641" s="908">
        <v>2546</v>
      </c>
      <c r="L1641" s="908">
        <v>2546</v>
      </c>
      <c r="M1641" s="908">
        <v>1834</v>
      </c>
      <c r="N1641" s="908">
        <v>0</v>
      </c>
      <c r="O1641" s="1260">
        <v>5</v>
      </c>
      <c r="P1641" s="1260">
        <v>5</v>
      </c>
      <c r="Q1641" s="1261">
        <v>219.24171507003715</v>
      </c>
    </row>
    <row r="1642" spans="1:17" ht="12.75" x14ac:dyDescent="0.2">
      <c r="A1642" s="876" t="s">
        <v>2533</v>
      </c>
      <c r="B1642" s="906" t="s">
        <v>608</v>
      </c>
      <c r="C1642" s="906">
        <v>363.47801696451728</v>
      </c>
      <c r="D1642" s="906">
        <v>363.47801696451728</v>
      </c>
      <c r="E1642" s="906">
        <v>3246.7756374123469</v>
      </c>
      <c r="F1642" s="907">
        <v>0</v>
      </c>
      <c r="G1642" s="908">
        <v>0</v>
      </c>
      <c r="H1642" s="908" t="s">
        <v>608</v>
      </c>
      <c r="I1642" s="908">
        <v>9</v>
      </c>
      <c r="J1642" s="908">
        <v>4</v>
      </c>
      <c r="K1642" s="908">
        <v>330</v>
      </c>
      <c r="L1642" s="908">
        <v>330</v>
      </c>
      <c r="M1642" s="908">
        <v>30</v>
      </c>
      <c r="N1642" s="908">
        <v>0</v>
      </c>
      <c r="O1642" s="1260">
        <v>5</v>
      </c>
      <c r="P1642" s="1260">
        <v>39</v>
      </c>
      <c r="Q1642" s="1261">
        <v>219.24171507003715</v>
      </c>
    </row>
    <row r="1643" spans="1:17" ht="12.75" x14ac:dyDescent="0.2">
      <c r="A1643" s="876" t="s">
        <v>2534</v>
      </c>
      <c r="B1643" s="906" t="s">
        <v>608</v>
      </c>
      <c r="C1643" s="906">
        <v>363.47801696451728</v>
      </c>
      <c r="D1643" s="906">
        <v>363.47801696451728</v>
      </c>
      <c r="E1643" s="906">
        <v>1611.9278648259442</v>
      </c>
      <c r="F1643" s="907">
        <v>0</v>
      </c>
      <c r="G1643" s="908">
        <v>0</v>
      </c>
      <c r="H1643" s="908" t="s">
        <v>608</v>
      </c>
      <c r="I1643" s="908">
        <v>25</v>
      </c>
      <c r="J1643" s="908">
        <v>11</v>
      </c>
      <c r="K1643" s="908">
        <v>316</v>
      </c>
      <c r="L1643" s="908">
        <v>316</v>
      </c>
      <c r="M1643" s="908">
        <v>84</v>
      </c>
      <c r="N1643" s="908">
        <v>0</v>
      </c>
      <c r="O1643" s="1260">
        <v>5</v>
      </c>
      <c r="P1643" s="1260">
        <v>16</v>
      </c>
      <c r="Q1643" s="1261">
        <v>219.24171507003715</v>
      </c>
    </row>
    <row r="1644" spans="1:17" ht="12.75" x14ac:dyDescent="0.2">
      <c r="A1644" s="876" t="s">
        <v>2535</v>
      </c>
      <c r="B1644" s="906" t="s">
        <v>608</v>
      </c>
      <c r="C1644" s="906">
        <v>363.47801696451728</v>
      </c>
      <c r="D1644" s="906">
        <v>363.47801696451728</v>
      </c>
      <c r="E1644" s="906">
        <v>926.05978842807303</v>
      </c>
      <c r="F1644" s="907">
        <v>0</v>
      </c>
      <c r="G1644" s="908">
        <v>0</v>
      </c>
      <c r="H1644" s="908" t="s">
        <v>608</v>
      </c>
      <c r="I1644" s="908">
        <v>183</v>
      </c>
      <c r="J1644" s="908">
        <v>11</v>
      </c>
      <c r="K1644" s="908">
        <v>326</v>
      </c>
      <c r="L1644" s="908">
        <v>326</v>
      </c>
      <c r="M1644" s="908">
        <v>157</v>
      </c>
      <c r="N1644" s="908">
        <v>0</v>
      </c>
      <c r="O1644" s="1260">
        <v>5</v>
      </c>
      <c r="P1644" s="1260">
        <v>6</v>
      </c>
      <c r="Q1644" s="1261">
        <v>219.24171507003715</v>
      </c>
    </row>
    <row r="1645" spans="1:17" ht="12.75" x14ac:dyDescent="0.2">
      <c r="A1645" s="876" t="s">
        <v>2536</v>
      </c>
      <c r="B1645" s="906" t="s">
        <v>608</v>
      </c>
      <c r="C1645" s="906">
        <v>4505.5012356269945</v>
      </c>
      <c r="D1645" s="906">
        <v>4505.5012356269945</v>
      </c>
      <c r="E1645" s="906">
        <v>4954.00242879506</v>
      </c>
      <c r="F1645" s="907">
        <v>0.30000000000000004</v>
      </c>
      <c r="G1645" s="908">
        <v>1486.2007286385183</v>
      </c>
      <c r="H1645" s="908" t="s">
        <v>608</v>
      </c>
      <c r="I1645" s="908">
        <v>89</v>
      </c>
      <c r="J1645" s="908">
        <v>110</v>
      </c>
      <c r="K1645" s="908">
        <v>544</v>
      </c>
      <c r="L1645" s="908">
        <v>496</v>
      </c>
      <c r="M1645" s="908">
        <v>48</v>
      </c>
      <c r="N1645" s="908">
        <v>1</v>
      </c>
      <c r="O1645" s="1260">
        <v>38</v>
      </c>
      <c r="P1645" s="1260">
        <v>43</v>
      </c>
      <c r="Q1645" s="1261">
        <v>219.24171507003715</v>
      </c>
    </row>
    <row r="1646" spans="1:17" ht="12.75" x14ac:dyDescent="0.2">
      <c r="A1646" s="876" t="s">
        <v>2537</v>
      </c>
      <c r="B1646" s="906" t="s">
        <v>608</v>
      </c>
      <c r="C1646" s="906">
        <v>600.82824270804542</v>
      </c>
      <c r="D1646" s="906">
        <v>600.82824270804542</v>
      </c>
      <c r="E1646" s="906">
        <v>2773.3000679286579</v>
      </c>
      <c r="F1646" s="907">
        <v>0.30000000000000004</v>
      </c>
      <c r="G1646" s="908">
        <v>831.99002037859748</v>
      </c>
      <c r="H1646" s="908" t="s">
        <v>608</v>
      </c>
      <c r="I1646" s="908">
        <v>544</v>
      </c>
      <c r="J1646" s="908">
        <v>77</v>
      </c>
      <c r="K1646" s="908">
        <v>408</v>
      </c>
      <c r="L1646" s="908">
        <v>311</v>
      </c>
      <c r="M1646" s="908">
        <v>97</v>
      </c>
      <c r="N1646" s="908">
        <v>1</v>
      </c>
      <c r="O1646" s="1260">
        <v>5</v>
      </c>
      <c r="P1646" s="1260">
        <v>20</v>
      </c>
      <c r="Q1646" s="1261">
        <v>219.24171507003715</v>
      </c>
    </row>
    <row r="1647" spans="1:17" ht="12.75" x14ac:dyDescent="0.2">
      <c r="A1647" s="876" t="s">
        <v>2538</v>
      </c>
      <c r="B1647" s="906" t="s">
        <v>608</v>
      </c>
      <c r="C1647" s="906">
        <v>353.49494411056651</v>
      </c>
      <c r="D1647" s="906">
        <v>353.49494411056651</v>
      </c>
      <c r="E1647" s="906">
        <v>1858.585491793463</v>
      </c>
      <c r="F1647" s="907">
        <v>0.4</v>
      </c>
      <c r="G1647" s="908">
        <v>743.43419671738525</v>
      </c>
      <c r="H1647" s="908" t="s">
        <v>608</v>
      </c>
      <c r="I1647" s="908">
        <v>2932</v>
      </c>
      <c r="J1647" s="908">
        <v>211</v>
      </c>
      <c r="K1647" s="908">
        <v>503</v>
      </c>
      <c r="L1647" s="908">
        <v>284</v>
      </c>
      <c r="M1647" s="908">
        <v>219</v>
      </c>
      <c r="N1647" s="908">
        <v>1</v>
      </c>
      <c r="O1647" s="1260">
        <v>5</v>
      </c>
      <c r="P1647" s="1260">
        <v>11</v>
      </c>
      <c r="Q1647" s="1261">
        <v>219.24171507003715</v>
      </c>
    </row>
    <row r="1648" spans="1:17" ht="12.75" x14ac:dyDescent="0.2">
      <c r="A1648" s="876" t="s">
        <v>2539</v>
      </c>
      <c r="B1648" s="906" t="s">
        <v>608</v>
      </c>
      <c r="C1648" s="906">
        <v>270.56805026777704</v>
      </c>
      <c r="D1648" s="906">
        <v>270.56805026777704</v>
      </c>
      <c r="E1648" s="906">
        <v>1292.5045879801492</v>
      </c>
      <c r="F1648" s="907">
        <v>0.65</v>
      </c>
      <c r="G1648" s="908">
        <v>840.12798218709702</v>
      </c>
      <c r="H1648" s="908" t="s">
        <v>608</v>
      </c>
      <c r="I1648" s="908">
        <v>5013</v>
      </c>
      <c r="J1648" s="908">
        <v>221</v>
      </c>
      <c r="K1648" s="908">
        <v>212</v>
      </c>
      <c r="L1648" s="908">
        <v>76</v>
      </c>
      <c r="M1648" s="908">
        <v>136</v>
      </c>
      <c r="N1648" s="908">
        <v>1</v>
      </c>
      <c r="O1648" s="1260">
        <v>5</v>
      </c>
      <c r="P1648" s="1260">
        <v>8</v>
      </c>
      <c r="Q1648" s="1261">
        <v>219.24171507003715</v>
      </c>
    </row>
    <row r="1649" spans="1:17" ht="12.75" x14ac:dyDescent="0.2">
      <c r="A1649" s="876" t="s">
        <v>2540</v>
      </c>
      <c r="B1649" s="906" t="s">
        <v>608</v>
      </c>
      <c r="C1649" s="906">
        <v>925.06405977479619</v>
      </c>
      <c r="D1649" s="906">
        <v>925.06405977479619</v>
      </c>
      <c r="E1649" s="906">
        <v>4262.5911016361433</v>
      </c>
      <c r="F1649" s="907">
        <v>0.30000000000000004</v>
      </c>
      <c r="G1649" s="908">
        <v>1278.7773304908433</v>
      </c>
      <c r="H1649" s="908" t="s">
        <v>608</v>
      </c>
      <c r="I1649" s="908">
        <v>175</v>
      </c>
      <c r="J1649" s="908">
        <v>46</v>
      </c>
      <c r="K1649" s="908">
        <v>244</v>
      </c>
      <c r="L1649" s="908">
        <v>216</v>
      </c>
      <c r="M1649" s="908">
        <v>28</v>
      </c>
      <c r="N1649" s="908">
        <v>1</v>
      </c>
      <c r="O1649" s="1260">
        <v>5</v>
      </c>
      <c r="P1649" s="1260">
        <v>37</v>
      </c>
      <c r="Q1649" s="1261">
        <v>219.24171507003715</v>
      </c>
    </row>
    <row r="1650" spans="1:17" ht="12.75" x14ac:dyDescent="0.2">
      <c r="A1650" s="876" t="s">
        <v>2541</v>
      </c>
      <c r="B1650" s="906" t="s">
        <v>608</v>
      </c>
      <c r="C1650" s="906">
        <v>292.58667324306941</v>
      </c>
      <c r="D1650" s="906">
        <v>292.58667324306941</v>
      </c>
      <c r="E1650" s="906">
        <v>3074.2558859380479</v>
      </c>
      <c r="F1650" s="907">
        <v>0.30000000000000004</v>
      </c>
      <c r="G1650" s="908">
        <v>922.2767657814145</v>
      </c>
      <c r="H1650" s="908" t="s">
        <v>608</v>
      </c>
      <c r="I1650" s="908">
        <v>1675</v>
      </c>
      <c r="J1650" s="908">
        <v>85</v>
      </c>
      <c r="K1650" s="908">
        <v>217</v>
      </c>
      <c r="L1650" s="908">
        <v>149</v>
      </c>
      <c r="M1650" s="908">
        <v>68</v>
      </c>
      <c r="N1650" s="908">
        <v>1</v>
      </c>
      <c r="O1650" s="1260">
        <v>5</v>
      </c>
      <c r="P1650" s="1260">
        <v>19</v>
      </c>
      <c r="Q1650" s="1261">
        <v>219.24171507003715</v>
      </c>
    </row>
    <row r="1651" spans="1:17" ht="12.75" x14ac:dyDescent="0.2">
      <c r="A1651" s="876" t="s">
        <v>2542</v>
      </c>
      <c r="B1651" s="906" t="s">
        <v>608</v>
      </c>
      <c r="C1651" s="906">
        <v>245.77410861789335</v>
      </c>
      <c r="D1651" s="906">
        <v>245.77410861789335</v>
      </c>
      <c r="E1651" s="906">
        <v>983.93935826550319</v>
      </c>
      <c r="F1651" s="907">
        <v>0.65</v>
      </c>
      <c r="G1651" s="908">
        <v>639.56058287257713</v>
      </c>
      <c r="H1651" s="908" t="s">
        <v>608</v>
      </c>
      <c r="I1651" s="908">
        <v>21705</v>
      </c>
      <c r="J1651" s="908">
        <v>1291</v>
      </c>
      <c r="K1651" s="908">
        <v>662</v>
      </c>
      <c r="L1651" s="908">
        <v>183</v>
      </c>
      <c r="M1651" s="908">
        <v>479</v>
      </c>
      <c r="N1651" s="908">
        <v>1</v>
      </c>
      <c r="O1651" s="1260">
        <v>5</v>
      </c>
      <c r="P1651" s="1260">
        <v>5</v>
      </c>
      <c r="Q1651" s="1261">
        <v>219.24171507003715</v>
      </c>
    </row>
    <row r="1652" spans="1:17" ht="12.75" x14ac:dyDescent="0.2">
      <c r="A1652" s="876" t="s">
        <v>2543</v>
      </c>
      <c r="B1652" s="906" t="s">
        <v>608</v>
      </c>
      <c r="C1652" s="906">
        <v>622.73030841042532</v>
      </c>
      <c r="D1652" s="906">
        <v>622.73030841042532</v>
      </c>
      <c r="E1652" s="906">
        <v>3287.0078316155655</v>
      </c>
      <c r="F1652" s="907">
        <v>0.30000000000000004</v>
      </c>
      <c r="G1652" s="908">
        <v>986.10234948466973</v>
      </c>
      <c r="H1652" s="908" t="s">
        <v>608</v>
      </c>
      <c r="I1652" s="908">
        <v>114</v>
      </c>
      <c r="J1652" s="908">
        <v>33</v>
      </c>
      <c r="K1652" s="908">
        <v>468</v>
      </c>
      <c r="L1652" s="908">
        <v>397</v>
      </c>
      <c r="M1652" s="908">
        <v>71</v>
      </c>
      <c r="N1652" s="908">
        <v>1</v>
      </c>
      <c r="O1652" s="1260">
        <v>5</v>
      </c>
      <c r="P1652" s="1260">
        <v>31</v>
      </c>
      <c r="Q1652" s="1261">
        <v>219.24171507003715</v>
      </c>
    </row>
    <row r="1653" spans="1:17" ht="12.75" x14ac:dyDescent="0.2">
      <c r="A1653" s="876" t="s">
        <v>2544</v>
      </c>
      <c r="B1653" s="906" t="s">
        <v>608</v>
      </c>
      <c r="C1653" s="906">
        <v>436.45756135778629</v>
      </c>
      <c r="D1653" s="906">
        <v>436.45756135778629</v>
      </c>
      <c r="E1653" s="906">
        <v>1748.5581370682833</v>
      </c>
      <c r="F1653" s="907">
        <v>0.4</v>
      </c>
      <c r="G1653" s="908">
        <v>699.42325482731337</v>
      </c>
      <c r="H1653" s="908" t="s">
        <v>608</v>
      </c>
      <c r="I1653" s="908">
        <v>308</v>
      </c>
      <c r="J1653" s="908">
        <v>63</v>
      </c>
      <c r="K1653" s="908">
        <v>527</v>
      </c>
      <c r="L1653" s="908">
        <v>316</v>
      </c>
      <c r="M1653" s="908">
        <v>211</v>
      </c>
      <c r="N1653" s="908">
        <v>1</v>
      </c>
      <c r="O1653" s="1260">
        <v>5</v>
      </c>
      <c r="P1653" s="1260">
        <v>14</v>
      </c>
      <c r="Q1653" s="1261">
        <v>219.24171507003715</v>
      </c>
    </row>
    <row r="1654" spans="1:17" ht="12.75" x14ac:dyDescent="0.2">
      <c r="A1654" s="876" t="s">
        <v>2545</v>
      </c>
      <c r="B1654" s="906" t="s">
        <v>608</v>
      </c>
      <c r="C1654" s="906">
        <v>323.42714020882431</v>
      </c>
      <c r="D1654" s="906">
        <v>323.42714020882431</v>
      </c>
      <c r="E1654" s="906">
        <v>905.96209211778262</v>
      </c>
      <c r="F1654" s="907">
        <v>0.65</v>
      </c>
      <c r="G1654" s="908">
        <v>588.87535987655872</v>
      </c>
      <c r="H1654" s="908" t="s">
        <v>608</v>
      </c>
      <c r="I1654" s="908">
        <v>1346</v>
      </c>
      <c r="J1654" s="908">
        <v>121</v>
      </c>
      <c r="K1654" s="908">
        <v>1160</v>
      </c>
      <c r="L1654" s="908">
        <v>447</v>
      </c>
      <c r="M1654" s="908">
        <v>713</v>
      </c>
      <c r="N1654" s="908">
        <v>1</v>
      </c>
      <c r="O1654" s="1260">
        <v>5</v>
      </c>
      <c r="P1654" s="1260">
        <v>5</v>
      </c>
      <c r="Q1654" s="1261">
        <v>219.24171507003715</v>
      </c>
    </row>
    <row r="1655" spans="1:17" ht="12.75" x14ac:dyDescent="0.2">
      <c r="A1655" s="876" t="s">
        <v>2546</v>
      </c>
      <c r="B1655" s="906" t="s">
        <v>608</v>
      </c>
      <c r="C1655" s="906">
        <v>4723.8524493681361</v>
      </c>
      <c r="D1655" s="906">
        <v>4723.8524493681361</v>
      </c>
      <c r="E1655" s="906">
        <v>5130.1358472126722</v>
      </c>
      <c r="F1655" s="907">
        <v>0.30000000000000004</v>
      </c>
      <c r="G1655" s="908">
        <v>1539.0407541638019</v>
      </c>
      <c r="H1655" s="908" t="s">
        <v>608</v>
      </c>
      <c r="I1655" s="908">
        <v>10</v>
      </c>
      <c r="J1655" s="908">
        <v>30</v>
      </c>
      <c r="K1655" s="908">
        <v>1081</v>
      </c>
      <c r="L1655" s="908">
        <v>1045</v>
      </c>
      <c r="M1655" s="908">
        <v>36</v>
      </c>
      <c r="N1655" s="908">
        <v>1</v>
      </c>
      <c r="O1655" s="1260">
        <v>43</v>
      </c>
      <c r="P1655" s="1260">
        <v>55</v>
      </c>
      <c r="Q1655" s="1261">
        <v>219.24171507003715</v>
      </c>
    </row>
    <row r="1656" spans="1:17" ht="12.75" x14ac:dyDescent="0.2">
      <c r="A1656" s="876" t="s">
        <v>2547</v>
      </c>
      <c r="B1656" s="906" t="s">
        <v>608</v>
      </c>
      <c r="C1656" s="906">
        <v>467.98279378450155</v>
      </c>
      <c r="D1656" s="906">
        <v>467.98279378450155</v>
      </c>
      <c r="E1656" s="906">
        <v>2805.1879830768776</v>
      </c>
      <c r="F1656" s="907">
        <v>0.30000000000000004</v>
      </c>
      <c r="G1656" s="908">
        <v>841.55639492306341</v>
      </c>
      <c r="H1656" s="908" t="s">
        <v>608</v>
      </c>
      <c r="I1656" s="908">
        <v>253</v>
      </c>
      <c r="J1656" s="908">
        <v>88</v>
      </c>
      <c r="K1656" s="908">
        <v>1694</v>
      </c>
      <c r="L1656" s="908">
        <v>1444</v>
      </c>
      <c r="M1656" s="908">
        <v>250</v>
      </c>
      <c r="N1656" s="908">
        <v>1</v>
      </c>
      <c r="O1656" s="1260">
        <v>5</v>
      </c>
      <c r="P1656" s="1260">
        <v>26</v>
      </c>
      <c r="Q1656" s="1261">
        <v>219.24171507003715</v>
      </c>
    </row>
    <row r="1657" spans="1:17" ht="12.75" x14ac:dyDescent="0.2">
      <c r="A1657" s="876" t="s">
        <v>2548</v>
      </c>
      <c r="B1657" s="906" t="s">
        <v>608</v>
      </c>
      <c r="C1657" s="906">
        <v>327.22534711987862</v>
      </c>
      <c r="D1657" s="906">
        <v>327.22534711987862</v>
      </c>
      <c r="E1657" s="906">
        <v>1940.4414887476992</v>
      </c>
      <c r="F1657" s="907">
        <v>0.30000000000000004</v>
      </c>
      <c r="G1657" s="908">
        <v>582.13244662430986</v>
      </c>
      <c r="H1657" s="908" t="s">
        <v>608</v>
      </c>
      <c r="I1657" s="908">
        <v>2228</v>
      </c>
      <c r="J1657" s="908">
        <v>294</v>
      </c>
      <c r="K1657" s="908">
        <v>3698</v>
      </c>
      <c r="L1657" s="908">
        <v>2608</v>
      </c>
      <c r="M1657" s="908">
        <v>1090</v>
      </c>
      <c r="N1657" s="908">
        <v>1</v>
      </c>
      <c r="O1657" s="1260">
        <v>5</v>
      </c>
      <c r="P1657" s="1260">
        <v>14</v>
      </c>
      <c r="Q1657" s="1261">
        <v>219.24171507003715</v>
      </c>
    </row>
    <row r="1658" spans="1:17" ht="12.75" x14ac:dyDescent="0.2">
      <c r="A1658" s="876" t="s">
        <v>2549</v>
      </c>
      <c r="B1658" s="906" t="s">
        <v>608</v>
      </c>
      <c r="C1658" s="906">
        <v>331.42708737583871</v>
      </c>
      <c r="D1658" s="906">
        <v>331.42708737583871</v>
      </c>
      <c r="E1658" s="906">
        <v>1274.5193759694409</v>
      </c>
      <c r="F1658" s="907">
        <v>0.4</v>
      </c>
      <c r="G1658" s="908">
        <v>509.80775038777642</v>
      </c>
      <c r="H1658" s="908" t="s">
        <v>608</v>
      </c>
      <c r="I1658" s="908">
        <v>5570</v>
      </c>
      <c r="J1658" s="908">
        <v>489</v>
      </c>
      <c r="K1658" s="908">
        <v>5343</v>
      </c>
      <c r="L1658" s="908">
        <v>2654</v>
      </c>
      <c r="M1658" s="908">
        <v>2689</v>
      </c>
      <c r="N1658" s="908">
        <v>1</v>
      </c>
      <c r="O1658" s="1260">
        <v>5</v>
      </c>
      <c r="P1658" s="1260">
        <v>6</v>
      </c>
      <c r="Q1658" s="1261">
        <v>219.24171507003715</v>
      </c>
    </row>
    <row r="1659" spans="1:17" ht="12.75" x14ac:dyDescent="0.2">
      <c r="A1659" s="876" t="s">
        <v>2551</v>
      </c>
      <c r="B1659" s="906" t="s">
        <v>608</v>
      </c>
      <c r="C1659" s="906">
        <v>324.14937257847703</v>
      </c>
      <c r="D1659" s="906">
        <v>324.14937257847703</v>
      </c>
      <c r="E1659" s="906">
        <v>645.7910663444062</v>
      </c>
      <c r="F1659" s="907">
        <v>1</v>
      </c>
      <c r="G1659" s="908">
        <v>645.7910663444062</v>
      </c>
      <c r="H1659" s="908" t="s">
        <v>608</v>
      </c>
      <c r="I1659" s="908">
        <v>5349</v>
      </c>
      <c r="J1659" s="908">
        <v>270</v>
      </c>
      <c r="K1659" s="908">
        <v>1806</v>
      </c>
      <c r="L1659" s="908">
        <v>541</v>
      </c>
      <c r="M1659" s="908">
        <v>1265</v>
      </c>
      <c r="N1659" s="908">
        <v>1</v>
      </c>
      <c r="O1659" s="1260">
        <v>5</v>
      </c>
      <c r="P1659" s="1260">
        <v>5</v>
      </c>
      <c r="Q1659" s="1261">
        <v>219.24171507003715</v>
      </c>
    </row>
    <row r="1660" spans="1:17" ht="12.75" x14ac:dyDescent="0.2">
      <c r="A1660" s="876" t="s">
        <v>832</v>
      </c>
      <c r="B1660" s="906" t="s">
        <v>608</v>
      </c>
      <c r="C1660" s="906">
        <v>472.71046178496334</v>
      </c>
      <c r="D1660" s="906">
        <v>472.71046178496334</v>
      </c>
      <c r="E1660" s="906">
        <v>763.2048177286099</v>
      </c>
      <c r="F1660" s="907">
        <v>0</v>
      </c>
      <c r="G1660" s="908">
        <v>0</v>
      </c>
      <c r="H1660" s="908" t="s">
        <v>608</v>
      </c>
      <c r="I1660" s="908">
        <v>7106</v>
      </c>
      <c r="J1660" s="908">
        <v>252</v>
      </c>
      <c r="K1660" s="908">
        <v>96</v>
      </c>
      <c r="L1660" s="908">
        <v>96</v>
      </c>
      <c r="M1660" s="908">
        <v>72</v>
      </c>
      <c r="N1660" s="908">
        <v>0</v>
      </c>
      <c r="O1660" s="1260">
        <v>5</v>
      </c>
      <c r="P1660" s="1260">
        <v>5</v>
      </c>
      <c r="Q1660" s="1261">
        <v>219.24171507003715</v>
      </c>
    </row>
    <row r="1661" spans="1:17" ht="12.75" x14ac:dyDescent="0.2">
      <c r="A1661" s="876" t="s">
        <v>2553</v>
      </c>
      <c r="B1661" s="906" t="s">
        <v>608</v>
      </c>
      <c r="C1661" s="906">
        <v>1040.1856916302129</v>
      </c>
      <c r="D1661" s="906">
        <v>1040.1856916302129</v>
      </c>
      <c r="E1661" s="906">
        <v>3482.2445326232919</v>
      </c>
      <c r="F1661" s="907">
        <v>0.30000000000000004</v>
      </c>
      <c r="G1661" s="908">
        <v>1044.6733597869877</v>
      </c>
      <c r="H1661" s="908" t="s">
        <v>608</v>
      </c>
      <c r="I1661" s="908">
        <v>69</v>
      </c>
      <c r="J1661" s="908">
        <v>21</v>
      </c>
      <c r="K1661" s="908">
        <v>326</v>
      </c>
      <c r="L1661" s="908">
        <v>290</v>
      </c>
      <c r="M1661" s="908">
        <v>36</v>
      </c>
      <c r="N1661" s="908">
        <v>1</v>
      </c>
      <c r="O1661" s="1260">
        <v>5</v>
      </c>
      <c r="P1661" s="1260">
        <v>31</v>
      </c>
      <c r="Q1661" s="1261">
        <v>219.24171507003715</v>
      </c>
    </row>
    <row r="1662" spans="1:17" ht="12.75" x14ac:dyDescent="0.2">
      <c r="A1662" s="876" t="s">
        <v>2554</v>
      </c>
      <c r="B1662" s="906" t="s">
        <v>608</v>
      </c>
      <c r="C1662" s="906">
        <v>314.6249668898302</v>
      </c>
      <c r="D1662" s="906">
        <v>314.6249668898302</v>
      </c>
      <c r="E1662" s="906">
        <v>2467.2733062445714</v>
      </c>
      <c r="F1662" s="907">
        <v>0.30000000000000004</v>
      </c>
      <c r="G1662" s="908">
        <v>740.18199187337154</v>
      </c>
      <c r="H1662" s="908" t="s">
        <v>608</v>
      </c>
      <c r="I1662" s="908">
        <v>422</v>
      </c>
      <c r="J1662" s="908">
        <v>37</v>
      </c>
      <c r="K1662" s="908">
        <v>443</v>
      </c>
      <c r="L1662" s="908">
        <v>328</v>
      </c>
      <c r="M1662" s="908">
        <v>115</v>
      </c>
      <c r="N1662" s="908">
        <v>1</v>
      </c>
      <c r="O1662" s="1260">
        <v>5</v>
      </c>
      <c r="P1662" s="1260">
        <v>16</v>
      </c>
      <c r="Q1662" s="1261">
        <v>219.24171507003715</v>
      </c>
    </row>
    <row r="1663" spans="1:17" ht="12.75" x14ac:dyDescent="0.2">
      <c r="A1663" s="876" t="s">
        <v>2555</v>
      </c>
      <c r="B1663" s="906" t="s">
        <v>608</v>
      </c>
      <c r="C1663" s="906">
        <v>305.53439576824599</v>
      </c>
      <c r="D1663" s="906">
        <v>305.53439576824599</v>
      </c>
      <c r="E1663" s="906">
        <v>1641.3649673954048</v>
      </c>
      <c r="F1663" s="907">
        <v>0.4</v>
      </c>
      <c r="G1663" s="908">
        <v>656.54598695816196</v>
      </c>
      <c r="H1663" s="908" t="s">
        <v>608</v>
      </c>
      <c r="I1663" s="908">
        <v>2468</v>
      </c>
      <c r="J1663" s="908">
        <v>166</v>
      </c>
      <c r="K1663" s="908">
        <v>761</v>
      </c>
      <c r="L1663" s="908">
        <v>462</v>
      </c>
      <c r="M1663" s="908">
        <v>299</v>
      </c>
      <c r="N1663" s="908">
        <v>1</v>
      </c>
      <c r="O1663" s="1260">
        <v>5</v>
      </c>
      <c r="P1663" s="1260">
        <v>9</v>
      </c>
      <c r="Q1663" s="1261">
        <v>219.24171507003715</v>
      </c>
    </row>
    <row r="1664" spans="1:17" ht="12.75" x14ac:dyDescent="0.2">
      <c r="A1664" s="876" t="s">
        <v>2556</v>
      </c>
      <c r="B1664" s="906" t="s">
        <v>608</v>
      </c>
      <c r="C1664" s="906">
        <v>253.47716044046584</v>
      </c>
      <c r="D1664" s="906">
        <v>253.47716044046584</v>
      </c>
      <c r="E1664" s="906">
        <v>1172.6704973850135</v>
      </c>
      <c r="F1664" s="907">
        <v>0.65</v>
      </c>
      <c r="G1664" s="908">
        <v>762.23582330025886</v>
      </c>
      <c r="H1664" s="908" t="s">
        <v>608</v>
      </c>
      <c r="I1664" s="908">
        <v>6805</v>
      </c>
      <c r="J1664" s="908">
        <v>359</v>
      </c>
      <c r="K1664" s="908">
        <v>723</v>
      </c>
      <c r="L1664" s="908">
        <v>334</v>
      </c>
      <c r="M1664" s="908">
        <v>389</v>
      </c>
      <c r="N1664" s="908">
        <v>1</v>
      </c>
      <c r="O1664" s="1260">
        <v>5</v>
      </c>
      <c r="P1664" s="1260">
        <v>8</v>
      </c>
      <c r="Q1664" s="1261">
        <v>219.24171507003715</v>
      </c>
    </row>
    <row r="1665" spans="1:17" ht="12.75" x14ac:dyDescent="0.2">
      <c r="A1665" s="876" t="s">
        <v>831</v>
      </c>
      <c r="B1665" s="906">
        <v>132.12908732899476</v>
      </c>
      <c r="C1665" s="906">
        <v>411.36661017678432</v>
      </c>
      <c r="D1665" s="906">
        <v>411.36661017678432</v>
      </c>
      <c r="E1665" s="906">
        <v>578.2235321786103</v>
      </c>
      <c r="F1665" s="907">
        <v>0</v>
      </c>
      <c r="G1665" s="908">
        <v>0</v>
      </c>
      <c r="H1665" s="908">
        <v>29287</v>
      </c>
      <c r="I1665" s="908">
        <v>120356</v>
      </c>
      <c r="J1665" s="908">
        <v>6351</v>
      </c>
      <c r="K1665" s="908">
        <v>14806</v>
      </c>
      <c r="L1665" s="908">
        <v>14806</v>
      </c>
      <c r="M1665" s="908">
        <v>8370</v>
      </c>
      <c r="N1665" s="908">
        <v>0</v>
      </c>
      <c r="O1665" s="1260">
        <v>5</v>
      </c>
      <c r="P1665" s="1260">
        <v>5</v>
      </c>
      <c r="Q1665" s="1261">
        <v>219.24171507003715</v>
      </c>
    </row>
    <row r="1666" spans="1:17" ht="12.75" x14ac:dyDescent="0.2">
      <c r="A1666" s="876" t="s">
        <v>830</v>
      </c>
      <c r="B1666" s="906">
        <v>151.38735037588074</v>
      </c>
      <c r="C1666" s="906">
        <v>543.40681681191904</v>
      </c>
      <c r="D1666" s="906">
        <v>543.40681681191904</v>
      </c>
      <c r="E1666" s="906">
        <v>555.7761202523269</v>
      </c>
      <c r="F1666" s="907">
        <v>0</v>
      </c>
      <c r="G1666" s="908">
        <v>0</v>
      </c>
      <c r="H1666" s="908">
        <v>1182</v>
      </c>
      <c r="I1666" s="908">
        <v>7231</v>
      </c>
      <c r="J1666" s="908">
        <v>833</v>
      </c>
      <c r="K1666" s="908">
        <v>1804</v>
      </c>
      <c r="L1666" s="908">
        <v>1804</v>
      </c>
      <c r="M1666" s="908">
        <v>0</v>
      </c>
      <c r="N1666" s="908">
        <v>0</v>
      </c>
      <c r="O1666" s="1260">
        <v>5</v>
      </c>
      <c r="P1666" s="1260">
        <v>5</v>
      </c>
      <c r="Q1666" s="1261">
        <v>219.24171507003715</v>
      </c>
    </row>
    <row r="1667" spans="1:17" ht="12.75" x14ac:dyDescent="0.2">
      <c r="A1667" s="876" t="s">
        <v>829</v>
      </c>
      <c r="B1667" s="906" t="s">
        <v>608</v>
      </c>
      <c r="C1667" s="906">
        <v>3422.0671143332493</v>
      </c>
      <c r="D1667" s="906">
        <v>3422.0671143332493</v>
      </c>
      <c r="E1667" s="906">
        <v>9086.1830116526507</v>
      </c>
      <c r="F1667" s="907">
        <v>0</v>
      </c>
      <c r="G1667" s="908">
        <v>0</v>
      </c>
      <c r="H1667" s="908" t="s">
        <v>608</v>
      </c>
      <c r="I1667" s="908">
        <v>60</v>
      </c>
      <c r="J1667" s="908">
        <v>259</v>
      </c>
      <c r="K1667" s="908">
        <v>534</v>
      </c>
      <c r="L1667" s="908">
        <v>534</v>
      </c>
      <c r="M1667" s="908">
        <v>10</v>
      </c>
      <c r="N1667" s="908">
        <v>0</v>
      </c>
      <c r="O1667" s="1260">
        <v>16</v>
      </c>
      <c r="P1667" s="1260">
        <v>62</v>
      </c>
      <c r="Q1667" s="1261">
        <v>219.24171507003715</v>
      </c>
    </row>
    <row r="1668" spans="1:17" ht="12.75" x14ac:dyDescent="0.2">
      <c r="A1668" s="876" t="s">
        <v>828</v>
      </c>
      <c r="B1668" s="906" t="s">
        <v>608</v>
      </c>
      <c r="C1668" s="906">
        <v>2202.2028838770784</v>
      </c>
      <c r="D1668" s="906">
        <v>2202.2028838770784</v>
      </c>
      <c r="E1668" s="906">
        <v>13929.210060690462</v>
      </c>
      <c r="F1668" s="907">
        <v>0</v>
      </c>
      <c r="G1668" s="908">
        <v>0</v>
      </c>
      <c r="H1668" s="908" t="s">
        <v>608</v>
      </c>
      <c r="I1668" s="908">
        <v>23</v>
      </c>
      <c r="J1668" s="908">
        <v>9</v>
      </c>
      <c r="K1668" s="908">
        <v>71</v>
      </c>
      <c r="L1668" s="908">
        <v>71</v>
      </c>
      <c r="M1668" s="908">
        <v>3</v>
      </c>
      <c r="N1668" s="908">
        <v>0</v>
      </c>
      <c r="O1668" s="1260">
        <v>5</v>
      </c>
      <c r="P1668" s="1260">
        <v>58</v>
      </c>
      <c r="Q1668" s="1261">
        <v>219.24171507003715</v>
      </c>
    </row>
    <row r="1669" spans="1:17" ht="12.75" x14ac:dyDescent="0.2">
      <c r="A1669" s="876" t="s">
        <v>827</v>
      </c>
      <c r="B1669" s="906" t="s">
        <v>608</v>
      </c>
      <c r="C1669" s="906">
        <v>7319.7801196291412</v>
      </c>
      <c r="D1669" s="906">
        <v>7319.7801196291412</v>
      </c>
      <c r="E1669" s="906">
        <v>13708.940362210005</v>
      </c>
      <c r="F1669" s="907">
        <v>0</v>
      </c>
      <c r="G1669" s="908">
        <v>0</v>
      </c>
      <c r="H1669" s="908" t="s">
        <v>608</v>
      </c>
      <c r="I1669" s="908">
        <v>3</v>
      </c>
      <c r="J1669" s="908">
        <v>4</v>
      </c>
      <c r="K1669" s="908">
        <v>36</v>
      </c>
      <c r="L1669" s="908">
        <v>36</v>
      </c>
      <c r="M1669" s="908">
        <v>0</v>
      </c>
      <c r="N1669" s="908">
        <v>0</v>
      </c>
      <c r="O1669" s="1260">
        <v>28</v>
      </c>
      <c r="P1669" s="1260">
        <v>106</v>
      </c>
      <c r="Q1669" s="1261">
        <v>219.24171507003715</v>
      </c>
    </row>
    <row r="1670" spans="1:17" ht="12.75" x14ac:dyDescent="0.2">
      <c r="A1670" s="876" t="s">
        <v>2557</v>
      </c>
      <c r="B1670" s="906" t="s">
        <v>608</v>
      </c>
      <c r="C1670" s="906">
        <v>738.7460430458483</v>
      </c>
      <c r="D1670" s="906">
        <v>738.7460430458483</v>
      </c>
      <c r="E1670" s="906">
        <v>4393.6678803965269</v>
      </c>
      <c r="F1670" s="907">
        <v>0.30000000000000004</v>
      </c>
      <c r="G1670" s="908">
        <v>1318.1003641189582</v>
      </c>
      <c r="H1670" s="908" t="s">
        <v>608</v>
      </c>
      <c r="I1670" s="908">
        <v>412</v>
      </c>
      <c r="J1670" s="908">
        <v>135</v>
      </c>
      <c r="K1670" s="908">
        <v>334</v>
      </c>
      <c r="L1670" s="908">
        <v>272</v>
      </c>
      <c r="M1670" s="908">
        <v>62</v>
      </c>
      <c r="N1670" s="908">
        <v>1</v>
      </c>
      <c r="O1670" s="1260">
        <v>5</v>
      </c>
      <c r="P1670" s="1260">
        <v>35</v>
      </c>
      <c r="Q1670" s="1261">
        <v>219.24171507003715</v>
      </c>
    </row>
    <row r="1671" spans="1:17" ht="12.75" x14ac:dyDescent="0.2">
      <c r="A1671" s="876" t="s">
        <v>2558</v>
      </c>
      <c r="B1671" s="906" t="s">
        <v>608</v>
      </c>
      <c r="C1671" s="906">
        <v>361.77341898498611</v>
      </c>
      <c r="D1671" s="906">
        <v>361.77341898498611</v>
      </c>
      <c r="E1671" s="906">
        <v>522.05921481603355</v>
      </c>
      <c r="F1671" s="907">
        <v>1</v>
      </c>
      <c r="G1671" s="908">
        <v>522.05921481603355</v>
      </c>
      <c r="H1671" s="908" t="s">
        <v>608</v>
      </c>
      <c r="I1671" s="908">
        <v>1539</v>
      </c>
      <c r="J1671" s="908">
        <v>159</v>
      </c>
      <c r="K1671" s="908">
        <v>250</v>
      </c>
      <c r="L1671" s="908">
        <v>45</v>
      </c>
      <c r="M1671" s="908">
        <v>205</v>
      </c>
      <c r="N1671" s="908">
        <v>1</v>
      </c>
      <c r="O1671" s="1260">
        <v>5</v>
      </c>
      <c r="P1671" s="1260">
        <v>5</v>
      </c>
      <c r="Q1671" s="1261">
        <v>219.24171507003715</v>
      </c>
    </row>
    <row r="1672" spans="1:17" ht="12.75" x14ac:dyDescent="0.2">
      <c r="A1672" s="876" t="s">
        <v>826</v>
      </c>
      <c r="B1672" s="906" t="s">
        <v>608</v>
      </c>
      <c r="C1672" s="906">
        <v>1380.4932514530269</v>
      </c>
      <c r="D1672" s="906">
        <v>1380.4932514530269</v>
      </c>
      <c r="E1672" s="906">
        <v>1712.6716717024437</v>
      </c>
      <c r="F1672" s="907">
        <v>0</v>
      </c>
      <c r="G1672" s="908">
        <v>0</v>
      </c>
      <c r="H1672" s="908" t="s">
        <v>608</v>
      </c>
      <c r="I1672" s="908">
        <v>88</v>
      </c>
      <c r="J1672" s="908">
        <v>77</v>
      </c>
      <c r="K1672" s="908">
        <v>16</v>
      </c>
      <c r="L1672" s="908">
        <v>16</v>
      </c>
      <c r="M1672" s="908">
        <v>4</v>
      </c>
      <c r="N1672" s="908">
        <v>0</v>
      </c>
      <c r="O1672" s="1260">
        <v>5</v>
      </c>
      <c r="P1672" s="1260">
        <v>15</v>
      </c>
      <c r="Q1672" s="1261">
        <v>219.24171507003715</v>
      </c>
    </row>
    <row r="1673" spans="1:17" ht="12.75" x14ac:dyDescent="0.2">
      <c r="A1673" s="876" t="s">
        <v>2559</v>
      </c>
      <c r="B1673" s="906" t="s">
        <v>608</v>
      </c>
      <c r="C1673" s="906">
        <v>6951.4272518053085</v>
      </c>
      <c r="D1673" s="906">
        <v>6951.4272518053085</v>
      </c>
      <c r="E1673" s="906">
        <v>8966.2259987781617</v>
      </c>
      <c r="F1673" s="907">
        <v>0.30000000000000004</v>
      </c>
      <c r="G1673" s="908">
        <v>2689.8677996334491</v>
      </c>
      <c r="H1673" s="908" t="s">
        <v>608</v>
      </c>
      <c r="I1673" s="908">
        <v>85</v>
      </c>
      <c r="J1673" s="908">
        <v>167</v>
      </c>
      <c r="K1673" s="908">
        <v>308</v>
      </c>
      <c r="L1673" s="908">
        <v>287</v>
      </c>
      <c r="M1673" s="908">
        <v>21</v>
      </c>
      <c r="N1673" s="908">
        <v>1</v>
      </c>
      <c r="O1673" s="1260">
        <v>63</v>
      </c>
      <c r="P1673" s="1260">
        <v>75</v>
      </c>
      <c r="Q1673" s="1261">
        <v>219.24171507003715</v>
      </c>
    </row>
    <row r="1674" spans="1:17" ht="12.75" x14ac:dyDescent="0.2">
      <c r="A1674" s="876" t="s">
        <v>2560</v>
      </c>
      <c r="B1674" s="906" t="s">
        <v>608</v>
      </c>
      <c r="C1674" s="906">
        <v>1377.8463745072088</v>
      </c>
      <c r="D1674" s="906">
        <v>1377.8463745072088</v>
      </c>
      <c r="E1674" s="906">
        <v>5773.548715392908</v>
      </c>
      <c r="F1674" s="907">
        <v>0.30000000000000004</v>
      </c>
      <c r="G1674" s="908">
        <v>1732.0646146178726</v>
      </c>
      <c r="H1674" s="908" t="s">
        <v>608</v>
      </c>
      <c r="I1674" s="908">
        <v>426</v>
      </c>
      <c r="J1674" s="908">
        <v>204</v>
      </c>
      <c r="K1674" s="908">
        <v>238</v>
      </c>
      <c r="L1674" s="908">
        <v>174</v>
      </c>
      <c r="M1674" s="908">
        <v>64</v>
      </c>
      <c r="N1674" s="908">
        <v>1</v>
      </c>
      <c r="O1674" s="1260">
        <v>8</v>
      </c>
      <c r="P1674" s="1260">
        <v>32</v>
      </c>
      <c r="Q1674" s="1261">
        <v>219.24171507003715</v>
      </c>
    </row>
    <row r="1675" spans="1:17" ht="12.75" x14ac:dyDescent="0.2">
      <c r="A1675" s="876" t="s">
        <v>2561</v>
      </c>
      <c r="B1675" s="906" t="s">
        <v>608</v>
      </c>
      <c r="C1675" s="906">
        <v>531.61527270541762</v>
      </c>
      <c r="D1675" s="906">
        <v>531.61527270541762</v>
      </c>
      <c r="E1675" s="906">
        <v>3272.7252754998367</v>
      </c>
      <c r="F1675" s="907">
        <v>0.30000000000000004</v>
      </c>
      <c r="G1675" s="908">
        <v>981.81758264995119</v>
      </c>
      <c r="H1675" s="908" t="s">
        <v>608</v>
      </c>
      <c r="I1675" s="908">
        <v>1521</v>
      </c>
      <c r="J1675" s="908">
        <v>340</v>
      </c>
      <c r="K1675" s="908">
        <v>187</v>
      </c>
      <c r="L1675" s="908">
        <v>98</v>
      </c>
      <c r="M1675" s="908">
        <v>89</v>
      </c>
      <c r="N1675" s="908">
        <v>1</v>
      </c>
      <c r="O1675" s="1260">
        <v>5</v>
      </c>
      <c r="P1675" s="1260">
        <v>15</v>
      </c>
      <c r="Q1675" s="1261">
        <v>219.24171507003715</v>
      </c>
    </row>
    <row r="1676" spans="1:17" ht="12.75" x14ac:dyDescent="0.2">
      <c r="A1676" s="876" t="s">
        <v>2562</v>
      </c>
      <c r="B1676" s="906" t="s">
        <v>608</v>
      </c>
      <c r="C1676" s="906">
        <v>15424.250022318858</v>
      </c>
      <c r="D1676" s="906">
        <v>15424.250022318858</v>
      </c>
      <c r="E1676" s="906">
        <v>12014.90139057357</v>
      </c>
      <c r="F1676" s="907">
        <v>0.30000000000000004</v>
      </c>
      <c r="G1676" s="908">
        <v>3604.4704171720714</v>
      </c>
      <c r="H1676" s="908" t="s">
        <v>608</v>
      </c>
      <c r="I1676" s="908">
        <v>5</v>
      </c>
      <c r="J1676" s="908">
        <v>212</v>
      </c>
      <c r="K1676" s="908">
        <v>542</v>
      </c>
      <c r="L1676" s="908">
        <v>531</v>
      </c>
      <c r="M1676" s="908">
        <v>11</v>
      </c>
      <c r="N1676" s="908">
        <v>1</v>
      </c>
      <c r="O1676" s="1260">
        <v>63</v>
      </c>
      <c r="P1676" s="1260">
        <v>75</v>
      </c>
      <c r="Q1676" s="1261">
        <v>219.24171507003715</v>
      </c>
    </row>
    <row r="1677" spans="1:17" ht="12.75" x14ac:dyDescent="0.2">
      <c r="A1677" s="876" t="s">
        <v>2563</v>
      </c>
      <c r="B1677" s="906" t="s">
        <v>608</v>
      </c>
      <c r="C1677" s="906">
        <v>10403.139386135041</v>
      </c>
      <c r="D1677" s="906">
        <v>10403.139386135041</v>
      </c>
      <c r="E1677" s="906">
        <v>8314.7300965705581</v>
      </c>
      <c r="F1677" s="907">
        <v>0.30000000000000004</v>
      </c>
      <c r="G1677" s="908">
        <v>2494.4190289711678</v>
      </c>
      <c r="H1677" s="908" t="s">
        <v>608</v>
      </c>
      <c r="I1677" s="908">
        <v>13</v>
      </c>
      <c r="J1677" s="908">
        <v>209</v>
      </c>
      <c r="K1677" s="908">
        <v>414</v>
      </c>
      <c r="L1677" s="908">
        <v>400</v>
      </c>
      <c r="M1677" s="908">
        <v>14</v>
      </c>
      <c r="N1677" s="908">
        <v>1</v>
      </c>
      <c r="O1677" s="1260">
        <v>57</v>
      </c>
      <c r="P1677" s="1260">
        <v>60</v>
      </c>
      <c r="Q1677" s="1261">
        <v>219.24171507003715</v>
      </c>
    </row>
    <row r="1678" spans="1:17" ht="12.75" x14ac:dyDescent="0.2">
      <c r="A1678" s="876" t="s">
        <v>2564</v>
      </c>
      <c r="B1678" s="906" t="s">
        <v>608</v>
      </c>
      <c r="C1678" s="906">
        <v>7377.0120972424329</v>
      </c>
      <c r="D1678" s="906">
        <v>7377.0120972424329</v>
      </c>
      <c r="E1678" s="906">
        <v>7299.449473855876</v>
      </c>
      <c r="F1678" s="907">
        <v>0.30000000000000004</v>
      </c>
      <c r="G1678" s="908">
        <v>2189.834842156763</v>
      </c>
      <c r="H1678" s="908" t="s">
        <v>608</v>
      </c>
      <c r="I1678" s="908">
        <v>140</v>
      </c>
      <c r="J1678" s="908">
        <v>418</v>
      </c>
      <c r="K1678" s="908">
        <v>651</v>
      </c>
      <c r="L1678" s="908">
        <v>592</v>
      </c>
      <c r="M1678" s="908">
        <v>59</v>
      </c>
      <c r="N1678" s="908">
        <v>1</v>
      </c>
      <c r="O1678" s="1260">
        <v>73</v>
      </c>
      <c r="P1678" s="1260">
        <v>62</v>
      </c>
      <c r="Q1678" s="1261">
        <v>219.24171507003715</v>
      </c>
    </row>
    <row r="1679" spans="1:17" ht="12.75" x14ac:dyDescent="0.2">
      <c r="A1679" s="876" t="s">
        <v>2565</v>
      </c>
      <c r="B1679" s="906" t="s">
        <v>608</v>
      </c>
      <c r="C1679" s="906">
        <v>3489.0773837733977</v>
      </c>
      <c r="D1679" s="906">
        <v>3489.0773837733977</v>
      </c>
      <c r="E1679" s="906">
        <v>5478.8922101855496</v>
      </c>
      <c r="F1679" s="907">
        <v>0.30000000000000004</v>
      </c>
      <c r="G1679" s="908">
        <v>1643.6676630556651</v>
      </c>
      <c r="H1679" s="908" t="s">
        <v>608</v>
      </c>
      <c r="I1679" s="908">
        <v>489</v>
      </c>
      <c r="J1679" s="908">
        <v>402</v>
      </c>
      <c r="K1679" s="908">
        <v>553</v>
      </c>
      <c r="L1679" s="908">
        <v>464</v>
      </c>
      <c r="M1679" s="908">
        <v>89</v>
      </c>
      <c r="N1679" s="908">
        <v>1</v>
      </c>
      <c r="O1679" s="1260">
        <v>35</v>
      </c>
      <c r="P1679" s="1260">
        <v>46</v>
      </c>
      <c r="Q1679" s="1261">
        <v>219.24171507003715</v>
      </c>
    </row>
    <row r="1680" spans="1:17" ht="12.75" x14ac:dyDescent="0.2">
      <c r="A1680" s="876" t="s">
        <v>2566</v>
      </c>
      <c r="B1680" s="906" t="s">
        <v>608</v>
      </c>
      <c r="C1680" s="906">
        <v>1416.8910352022763</v>
      </c>
      <c r="D1680" s="906">
        <v>1416.8910352022763</v>
      </c>
      <c r="E1680" s="906">
        <v>4992.5359621679045</v>
      </c>
      <c r="F1680" s="907">
        <v>0.30000000000000004</v>
      </c>
      <c r="G1680" s="908">
        <v>1497.7607886503715</v>
      </c>
      <c r="H1680" s="908" t="s">
        <v>608</v>
      </c>
      <c r="I1680" s="908">
        <v>1288</v>
      </c>
      <c r="J1680" s="908">
        <v>541</v>
      </c>
      <c r="K1680" s="908">
        <v>580</v>
      </c>
      <c r="L1680" s="908">
        <v>406</v>
      </c>
      <c r="M1680" s="908">
        <v>174</v>
      </c>
      <c r="N1680" s="908">
        <v>1</v>
      </c>
      <c r="O1680" s="1260">
        <v>8</v>
      </c>
      <c r="P1680" s="1260">
        <v>34</v>
      </c>
      <c r="Q1680" s="1261">
        <v>219.24171507003715</v>
      </c>
    </row>
    <row r="1681" spans="1:17" ht="12.75" x14ac:dyDescent="0.2">
      <c r="A1681" s="876" t="s">
        <v>2567</v>
      </c>
      <c r="B1681" s="906" t="s">
        <v>608</v>
      </c>
      <c r="C1681" s="906">
        <v>362.124590735097</v>
      </c>
      <c r="D1681" s="906">
        <v>362.124590735097</v>
      </c>
      <c r="E1681" s="906">
        <v>2810.578579063143</v>
      </c>
      <c r="F1681" s="907">
        <v>0.30000000000000004</v>
      </c>
      <c r="G1681" s="908">
        <v>843.17357371894298</v>
      </c>
      <c r="H1681" s="908" t="s">
        <v>608</v>
      </c>
      <c r="I1681" s="908">
        <v>5111</v>
      </c>
      <c r="J1681" s="908">
        <v>697</v>
      </c>
      <c r="K1681" s="908">
        <v>553</v>
      </c>
      <c r="L1681" s="908">
        <v>240</v>
      </c>
      <c r="M1681" s="908">
        <v>313</v>
      </c>
      <c r="N1681" s="908">
        <v>1</v>
      </c>
      <c r="O1681" s="1260">
        <v>5</v>
      </c>
      <c r="P1681" s="1260">
        <v>13</v>
      </c>
      <c r="Q1681" s="1261">
        <v>219.24171507003715</v>
      </c>
    </row>
    <row r="1682" spans="1:17" ht="12.75" x14ac:dyDescent="0.2">
      <c r="A1682" s="876" t="s">
        <v>2568</v>
      </c>
      <c r="B1682" s="906" t="s">
        <v>608</v>
      </c>
      <c r="C1682" s="906">
        <v>5458.273694293378</v>
      </c>
      <c r="D1682" s="906">
        <v>5458.273694293378</v>
      </c>
      <c r="E1682" s="906">
        <v>7284.0252672962624</v>
      </c>
      <c r="F1682" s="907">
        <v>0.30000000000000004</v>
      </c>
      <c r="G1682" s="908">
        <v>2185.2075801888791</v>
      </c>
      <c r="H1682" s="908" t="s">
        <v>608</v>
      </c>
      <c r="I1682" s="908">
        <v>56</v>
      </c>
      <c r="J1682" s="908">
        <v>101</v>
      </c>
      <c r="K1682" s="908">
        <v>794</v>
      </c>
      <c r="L1682" s="908">
        <v>775</v>
      </c>
      <c r="M1682" s="908">
        <v>19</v>
      </c>
      <c r="N1682" s="908">
        <v>1</v>
      </c>
      <c r="O1682" s="1260">
        <v>53</v>
      </c>
      <c r="P1682" s="1260">
        <v>65</v>
      </c>
      <c r="Q1682" s="1261">
        <v>219.24171507003715</v>
      </c>
    </row>
    <row r="1683" spans="1:17" ht="12.75" x14ac:dyDescent="0.2">
      <c r="A1683" s="876" t="s">
        <v>2569</v>
      </c>
      <c r="B1683" s="906" t="s">
        <v>608</v>
      </c>
      <c r="C1683" s="906">
        <v>751.33650127616249</v>
      </c>
      <c r="D1683" s="906">
        <v>751.33650127616249</v>
      </c>
      <c r="E1683" s="906">
        <v>4353.3486952681551</v>
      </c>
      <c r="F1683" s="907">
        <v>0.30000000000000004</v>
      </c>
      <c r="G1683" s="908">
        <v>1306.0046085804468</v>
      </c>
      <c r="H1683" s="908" t="s">
        <v>608</v>
      </c>
      <c r="I1683" s="908">
        <v>507</v>
      </c>
      <c r="J1683" s="908">
        <v>112</v>
      </c>
      <c r="K1683" s="908">
        <v>558</v>
      </c>
      <c r="L1683" s="908">
        <v>526</v>
      </c>
      <c r="M1683" s="908">
        <v>32</v>
      </c>
      <c r="N1683" s="908">
        <v>1</v>
      </c>
      <c r="O1683" s="1260">
        <v>5</v>
      </c>
      <c r="P1683" s="1260">
        <v>36</v>
      </c>
      <c r="Q1683" s="1261">
        <v>219.24171507003715</v>
      </c>
    </row>
    <row r="1684" spans="1:17" ht="12.75" x14ac:dyDescent="0.2">
      <c r="A1684" s="876" t="s">
        <v>2570</v>
      </c>
      <c r="B1684" s="906" t="s">
        <v>608</v>
      </c>
      <c r="C1684" s="906">
        <v>396.31543119615651</v>
      </c>
      <c r="D1684" s="906">
        <v>396.31543119615651</v>
      </c>
      <c r="E1684" s="906">
        <v>3415.1655505890485</v>
      </c>
      <c r="F1684" s="907">
        <v>0.30000000000000004</v>
      </c>
      <c r="G1684" s="908">
        <v>1024.5496651767146</v>
      </c>
      <c r="H1684" s="908" t="s">
        <v>608</v>
      </c>
      <c r="I1684" s="908">
        <v>2808</v>
      </c>
      <c r="J1684" s="908">
        <v>224</v>
      </c>
      <c r="K1684" s="908">
        <v>831</v>
      </c>
      <c r="L1684" s="908">
        <v>677</v>
      </c>
      <c r="M1684" s="908">
        <v>154</v>
      </c>
      <c r="N1684" s="908">
        <v>1</v>
      </c>
      <c r="O1684" s="1260">
        <v>5</v>
      </c>
      <c r="P1684" s="1260">
        <v>25</v>
      </c>
      <c r="Q1684" s="1261">
        <v>219.24171507003715</v>
      </c>
    </row>
    <row r="1685" spans="1:17" ht="12.75" x14ac:dyDescent="0.2">
      <c r="A1685" s="876" t="s">
        <v>2571</v>
      </c>
      <c r="B1685" s="906" t="s">
        <v>608</v>
      </c>
      <c r="C1685" s="906">
        <v>313.68524262746837</v>
      </c>
      <c r="D1685" s="906">
        <v>313.68524262746837</v>
      </c>
      <c r="E1685" s="906">
        <v>2675.5445484890611</v>
      </c>
      <c r="F1685" s="907">
        <v>0.30000000000000004</v>
      </c>
      <c r="G1685" s="908">
        <v>802.66336454671841</v>
      </c>
      <c r="H1685" s="908" t="s">
        <v>608</v>
      </c>
      <c r="I1685" s="908">
        <v>13519</v>
      </c>
      <c r="J1685" s="908">
        <v>551</v>
      </c>
      <c r="K1685" s="908">
        <v>1097</v>
      </c>
      <c r="L1685" s="908">
        <v>669</v>
      </c>
      <c r="M1685" s="908">
        <v>428</v>
      </c>
      <c r="N1685" s="908">
        <v>1</v>
      </c>
      <c r="O1685" s="1260">
        <v>5</v>
      </c>
      <c r="P1685" s="1260">
        <v>18</v>
      </c>
      <c r="Q1685" s="1261">
        <v>219.24171507003715</v>
      </c>
    </row>
    <row r="1686" spans="1:17" ht="12.75" x14ac:dyDescent="0.2">
      <c r="A1686" s="876" t="s">
        <v>2572</v>
      </c>
      <c r="B1686" s="906" t="s">
        <v>608</v>
      </c>
      <c r="C1686" s="906">
        <v>280.36190273510056</v>
      </c>
      <c r="D1686" s="906">
        <v>280.36190273510056</v>
      </c>
      <c r="E1686" s="906">
        <v>1041.2138494320454</v>
      </c>
      <c r="F1686" s="907">
        <v>0.65</v>
      </c>
      <c r="G1686" s="908">
        <v>676.78900213082954</v>
      </c>
      <c r="H1686" s="908" t="s">
        <v>608</v>
      </c>
      <c r="I1686" s="908">
        <v>32334</v>
      </c>
      <c r="J1686" s="908">
        <v>1573</v>
      </c>
      <c r="K1686" s="908">
        <v>658</v>
      </c>
      <c r="L1686" s="908">
        <v>206</v>
      </c>
      <c r="M1686" s="908">
        <v>452</v>
      </c>
      <c r="N1686" s="908">
        <v>1</v>
      </c>
      <c r="O1686" s="1260">
        <v>5</v>
      </c>
      <c r="P1686" s="1260">
        <v>5</v>
      </c>
      <c r="Q1686" s="1261">
        <v>219.24171507003715</v>
      </c>
    </row>
    <row r="1687" spans="1:17" ht="12.75" x14ac:dyDescent="0.2">
      <c r="A1687" s="876" t="s">
        <v>2573</v>
      </c>
      <c r="B1687" s="906" t="s">
        <v>608</v>
      </c>
      <c r="C1687" s="906">
        <v>13605.445391407744</v>
      </c>
      <c r="D1687" s="906">
        <v>13605.445391407744</v>
      </c>
      <c r="E1687" s="906">
        <v>9975.7681934985358</v>
      </c>
      <c r="F1687" s="907">
        <v>0.30000000000000004</v>
      </c>
      <c r="G1687" s="908">
        <v>2992.7304580495611</v>
      </c>
      <c r="H1687" s="908" t="s">
        <v>608</v>
      </c>
      <c r="I1687" s="908">
        <v>1</v>
      </c>
      <c r="J1687" s="908">
        <v>79</v>
      </c>
      <c r="K1687" s="908">
        <v>557</v>
      </c>
      <c r="L1687" s="908">
        <v>555</v>
      </c>
      <c r="M1687" s="908">
        <v>2</v>
      </c>
      <c r="N1687" s="908">
        <v>1</v>
      </c>
      <c r="O1687" s="1260">
        <v>102</v>
      </c>
      <c r="P1687" s="1260">
        <v>77</v>
      </c>
      <c r="Q1687" s="1261">
        <v>219.24171507003715</v>
      </c>
    </row>
    <row r="1688" spans="1:17" ht="12.75" x14ac:dyDescent="0.2">
      <c r="A1688" s="876" t="s">
        <v>2574</v>
      </c>
      <c r="B1688" s="906" t="s">
        <v>608</v>
      </c>
      <c r="C1688" s="906">
        <v>6616.9577230513987</v>
      </c>
      <c r="D1688" s="906">
        <v>6616.9577230513987</v>
      </c>
      <c r="E1688" s="906">
        <v>5844.4247679521222</v>
      </c>
      <c r="F1688" s="907">
        <v>0.30000000000000004</v>
      </c>
      <c r="G1688" s="908">
        <v>1753.3274303856369</v>
      </c>
      <c r="H1688" s="908" t="s">
        <v>608</v>
      </c>
      <c r="I1688" s="908">
        <v>25</v>
      </c>
      <c r="J1688" s="908">
        <v>217</v>
      </c>
      <c r="K1688" s="908">
        <v>798</v>
      </c>
      <c r="L1688" s="908">
        <v>775</v>
      </c>
      <c r="M1688" s="908">
        <v>23</v>
      </c>
      <c r="N1688" s="908">
        <v>1</v>
      </c>
      <c r="O1688" s="1260">
        <v>49</v>
      </c>
      <c r="P1688" s="1260">
        <v>50</v>
      </c>
      <c r="Q1688" s="1261">
        <v>219.24171507003715</v>
      </c>
    </row>
    <row r="1689" spans="1:17" ht="12.75" x14ac:dyDescent="0.2">
      <c r="A1689" s="876" t="s">
        <v>2575</v>
      </c>
      <c r="B1689" s="906" t="s">
        <v>608</v>
      </c>
      <c r="C1689" s="906">
        <v>2805.6851477707819</v>
      </c>
      <c r="D1689" s="906">
        <v>2805.6851477707819</v>
      </c>
      <c r="E1689" s="906">
        <v>4340.2883723350078</v>
      </c>
      <c r="F1689" s="907">
        <v>0.30000000000000004</v>
      </c>
      <c r="G1689" s="908">
        <v>1302.0865117005026</v>
      </c>
      <c r="H1689" s="908" t="s">
        <v>608</v>
      </c>
      <c r="I1689" s="908">
        <v>374</v>
      </c>
      <c r="J1689" s="908">
        <v>602</v>
      </c>
      <c r="K1689" s="908">
        <v>1460</v>
      </c>
      <c r="L1689" s="908">
        <v>1356</v>
      </c>
      <c r="M1689" s="908">
        <v>104</v>
      </c>
      <c r="N1689" s="908">
        <v>1</v>
      </c>
      <c r="O1689" s="1260">
        <v>23</v>
      </c>
      <c r="P1689" s="1260">
        <v>35</v>
      </c>
      <c r="Q1689" s="1261">
        <v>219.24171507003715</v>
      </c>
    </row>
    <row r="1690" spans="1:17" ht="12.75" x14ac:dyDescent="0.2">
      <c r="A1690" s="876" t="s">
        <v>2576</v>
      </c>
      <c r="B1690" s="906" t="s">
        <v>608</v>
      </c>
      <c r="C1690" s="906">
        <v>1331.3964008850232</v>
      </c>
      <c r="D1690" s="906">
        <v>1331.3964008850232</v>
      </c>
      <c r="E1690" s="906">
        <v>3474.0227984299595</v>
      </c>
      <c r="F1690" s="907">
        <v>0.30000000000000004</v>
      </c>
      <c r="G1690" s="908">
        <v>1042.206839528988</v>
      </c>
      <c r="H1690" s="908" t="s">
        <v>608</v>
      </c>
      <c r="I1690" s="908">
        <v>1143</v>
      </c>
      <c r="J1690" s="908">
        <v>856</v>
      </c>
      <c r="K1690" s="908">
        <v>1099</v>
      </c>
      <c r="L1690" s="908">
        <v>904</v>
      </c>
      <c r="M1690" s="908">
        <v>195</v>
      </c>
      <c r="N1690" s="908">
        <v>1</v>
      </c>
      <c r="O1690" s="1260">
        <v>10</v>
      </c>
      <c r="P1690" s="1260">
        <v>25</v>
      </c>
      <c r="Q1690" s="1261">
        <v>219.24171507003715</v>
      </c>
    </row>
    <row r="1691" spans="1:17" ht="12.75" x14ac:dyDescent="0.2">
      <c r="A1691" s="876" t="s">
        <v>2577</v>
      </c>
      <c r="B1691" s="906" t="s">
        <v>608</v>
      </c>
      <c r="C1691" s="906">
        <v>916.76328380670805</v>
      </c>
      <c r="D1691" s="906">
        <v>916.76328380670805</v>
      </c>
      <c r="E1691" s="906">
        <v>2682.0834758682199</v>
      </c>
      <c r="F1691" s="907">
        <v>0.30000000000000004</v>
      </c>
      <c r="G1691" s="908">
        <v>804.62504276046604</v>
      </c>
      <c r="H1691" s="908" t="s">
        <v>608</v>
      </c>
      <c r="I1691" s="908">
        <v>3332</v>
      </c>
      <c r="J1691" s="908">
        <v>1710</v>
      </c>
      <c r="K1691" s="908">
        <v>1385</v>
      </c>
      <c r="L1691" s="908">
        <v>1001</v>
      </c>
      <c r="M1691" s="908">
        <v>384</v>
      </c>
      <c r="N1691" s="908">
        <v>1</v>
      </c>
      <c r="O1691" s="1260">
        <v>5</v>
      </c>
      <c r="P1691" s="1260">
        <v>16</v>
      </c>
      <c r="Q1691" s="1261">
        <v>219.24171507003715</v>
      </c>
    </row>
    <row r="1692" spans="1:17" ht="12.75" x14ac:dyDescent="0.2">
      <c r="A1692" s="876" t="s">
        <v>2578</v>
      </c>
      <c r="B1692" s="906" t="s">
        <v>608</v>
      </c>
      <c r="C1692" s="906">
        <v>423.91445823430007</v>
      </c>
      <c r="D1692" s="906">
        <v>423.91445823430007</v>
      </c>
      <c r="E1692" s="906">
        <v>1910.5102289106064</v>
      </c>
      <c r="F1692" s="907">
        <v>0.4</v>
      </c>
      <c r="G1692" s="908">
        <v>764.20409156424262</v>
      </c>
      <c r="H1692" s="908" t="s">
        <v>608</v>
      </c>
      <c r="I1692" s="908">
        <v>12311</v>
      </c>
      <c r="J1692" s="908">
        <v>2919</v>
      </c>
      <c r="K1692" s="908">
        <v>1455</v>
      </c>
      <c r="L1692" s="908">
        <v>824</v>
      </c>
      <c r="M1692" s="908">
        <v>631</v>
      </c>
      <c r="N1692" s="908">
        <v>1</v>
      </c>
      <c r="O1692" s="1260">
        <v>5</v>
      </c>
      <c r="P1692" s="1260">
        <v>13</v>
      </c>
      <c r="Q1692" s="1261">
        <v>219.24171507003715</v>
      </c>
    </row>
    <row r="1693" spans="1:17" ht="12.75" x14ac:dyDescent="0.2">
      <c r="A1693" s="876" t="s">
        <v>2579</v>
      </c>
      <c r="B1693" s="906" t="s">
        <v>608</v>
      </c>
      <c r="C1693" s="906">
        <v>2842.8236605380152</v>
      </c>
      <c r="D1693" s="906">
        <v>2842.8236605380152</v>
      </c>
      <c r="E1693" s="906">
        <v>5071.5921573033102</v>
      </c>
      <c r="F1693" s="907">
        <v>0.30000000000000004</v>
      </c>
      <c r="G1693" s="908">
        <v>1521.4776471909934</v>
      </c>
      <c r="H1693" s="908" t="s">
        <v>608</v>
      </c>
      <c r="I1693" s="908">
        <v>79</v>
      </c>
      <c r="J1693" s="908">
        <v>79</v>
      </c>
      <c r="K1693" s="908">
        <v>346</v>
      </c>
      <c r="L1693" s="908">
        <v>316</v>
      </c>
      <c r="M1693" s="908">
        <v>30</v>
      </c>
      <c r="N1693" s="908">
        <v>1</v>
      </c>
      <c r="O1693" s="1260">
        <v>23</v>
      </c>
      <c r="P1693" s="1260">
        <v>39</v>
      </c>
      <c r="Q1693" s="1261">
        <v>219.24171507003715</v>
      </c>
    </row>
    <row r="1694" spans="1:17" ht="12.75" x14ac:dyDescent="0.2">
      <c r="A1694" s="876" t="s">
        <v>2580</v>
      </c>
      <c r="B1694" s="906" t="s">
        <v>608</v>
      </c>
      <c r="C1694" s="906">
        <v>544.05624026610303</v>
      </c>
      <c r="D1694" s="906">
        <v>544.05624026610303</v>
      </c>
      <c r="E1694" s="906">
        <v>2915.1195926938703</v>
      </c>
      <c r="F1694" s="907">
        <v>0.30000000000000004</v>
      </c>
      <c r="G1694" s="908">
        <v>874.53587780816122</v>
      </c>
      <c r="H1694" s="908" t="s">
        <v>608</v>
      </c>
      <c r="I1694" s="908">
        <v>342</v>
      </c>
      <c r="J1694" s="908">
        <v>100</v>
      </c>
      <c r="K1694" s="908">
        <v>194</v>
      </c>
      <c r="L1694" s="908">
        <v>157</v>
      </c>
      <c r="M1694" s="908">
        <v>37</v>
      </c>
      <c r="N1694" s="908">
        <v>1</v>
      </c>
      <c r="O1694" s="1260">
        <v>5</v>
      </c>
      <c r="P1694" s="1260">
        <v>20</v>
      </c>
      <c r="Q1694" s="1261">
        <v>219.24171507003715</v>
      </c>
    </row>
    <row r="1695" spans="1:17" ht="12.75" x14ac:dyDescent="0.2">
      <c r="A1695" s="876" t="s">
        <v>2581</v>
      </c>
      <c r="B1695" s="906" t="s">
        <v>608</v>
      </c>
      <c r="C1695" s="906">
        <v>407.06368455669997</v>
      </c>
      <c r="D1695" s="906">
        <v>407.06368455669997</v>
      </c>
      <c r="E1695" s="906">
        <v>2470.8970656939573</v>
      </c>
      <c r="F1695" s="907">
        <v>0.30000000000000004</v>
      </c>
      <c r="G1695" s="908">
        <v>741.2691197081873</v>
      </c>
      <c r="H1695" s="908" t="s">
        <v>608</v>
      </c>
      <c r="I1695" s="908">
        <v>1140</v>
      </c>
      <c r="J1695" s="908">
        <v>139</v>
      </c>
      <c r="K1695" s="908">
        <v>240</v>
      </c>
      <c r="L1695" s="908">
        <v>160</v>
      </c>
      <c r="M1695" s="908">
        <v>80</v>
      </c>
      <c r="N1695" s="908">
        <v>1</v>
      </c>
      <c r="O1695" s="1260">
        <v>5</v>
      </c>
      <c r="P1695" s="1260">
        <v>16</v>
      </c>
      <c r="Q1695" s="1261">
        <v>219.24171507003715</v>
      </c>
    </row>
    <row r="1696" spans="1:17" ht="12.75" x14ac:dyDescent="0.2">
      <c r="A1696" s="876" t="s">
        <v>2582</v>
      </c>
      <c r="B1696" s="906" t="s">
        <v>608</v>
      </c>
      <c r="C1696" s="906">
        <v>292.47372531994534</v>
      </c>
      <c r="D1696" s="906">
        <v>292.47372531994534</v>
      </c>
      <c r="E1696" s="906">
        <v>1744.3506761739816</v>
      </c>
      <c r="F1696" s="907">
        <v>0.4</v>
      </c>
      <c r="G1696" s="908">
        <v>697.7402704695927</v>
      </c>
      <c r="H1696" s="908" t="s">
        <v>608</v>
      </c>
      <c r="I1696" s="908">
        <v>8194</v>
      </c>
      <c r="J1696" s="908">
        <v>502</v>
      </c>
      <c r="K1696" s="908">
        <v>386</v>
      </c>
      <c r="L1696" s="908">
        <v>187</v>
      </c>
      <c r="M1696" s="908">
        <v>199</v>
      </c>
      <c r="N1696" s="908">
        <v>1</v>
      </c>
      <c r="O1696" s="1260">
        <v>5</v>
      </c>
      <c r="P1696" s="1260">
        <v>10</v>
      </c>
      <c r="Q1696" s="1261">
        <v>219.24171507003715</v>
      </c>
    </row>
    <row r="1697" spans="1:17" ht="12.75" x14ac:dyDescent="0.2">
      <c r="A1697" s="876" t="s">
        <v>825</v>
      </c>
      <c r="B1697" s="906">
        <v>971.58900973434868</v>
      </c>
      <c r="C1697" s="906">
        <v>971.58900973434868</v>
      </c>
      <c r="D1697" s="906">
        <v>971.58900973434868</v>
      </c>
      <c r="E1697" s="906">
        <v>971.58900973434868</v>
      </c>
      <c r="F1697" s="907">
        <v>0</v>
      </c>
      <c r="G1697" s="908">
        <v>0</v>
      </c>
      <c r="H1697" s="908">
        <v>3114</v>
      </c>
      <c r="I1697" s="908">
        <v>26160</v>
      </c>
      <c r="J1697" s="908">
        <v>694</v>
      </c>
      <c r="K1697" s="908">
        <v>266</v>
      </c>
      <c r="L1697" s="908">
        <v>266</v>
      </c>
      <c r="M1697" s="908">
        <v>227</v>
      </c>
      <c r="N1697" s="908">
        <v>0</v>
      </c>
      <c r="O1697" s="1260">
        <v>5</v>
      </c>
      <c r="P1697" s="1260">
        <v>5</v>
      </c>
      <c r="Q1697" s="1261">
        <v>219.24171507003715</v>
      </c>
    </row>
    <row r="1698" spans="1:17" ht="12.75" x14ac:dyDescent="0.2">
      <c r="A1698" s="876" t="s">
        <v>2583</v>
      </c>
      <c r="B1698" s="906" t="s">
        <v>608</v>
      </c>
      <c r="C1698" s="906">
        <v>7794.9539329412783</v>
      </c>
      <c r="D1698" s="906">
        <v>7794.9539329412783</v>
      </c>
      <c r="E1698" s="906">
        <v>5221.8316440926628</v>
      </c>
      <c r="F1698" s="907">
        <v>0.30000000000000004</v>
      </c>
      <c r="G1698" s="908">
        <v>1566.5494932277991</v>
      </c>
      <c r="H1698" s="908" t="s">
        <v>608</v>
      </c>
      <c r="I1698" s="908">
        <v>0</v>
      </c>
      <c r="J1698" s="908">
        <v>12</v>
      </c>
      <c r="K1698" s="908">
        <v>186</v>
      </c>
      <c r="L1698" s="908">
        <v>181</v>
      </c>
      <c r="M1698" s="908">
        <v>5</v>
      </c>
      <c r="N1698" s="908">
        <v>1</v>
      </c>
      <c r="O1698" s="1260">
        <v>39</v>
      </c>
      <c r="P1698" s="1260">
        <v>47</v>
      </c>
      <c r="Q1698" s="1261">
        <v>219.24171507003715</v>
      </c>
    </row>
    <row r="1699" spans="1:17" ht="12.75" x14ac:dyDescent="0.2">
      <c r="A1699" s="876" t="s">
        <v>2584</v>
      </c>
      <c r="B1699" s="906" t="s">
        <v>608</v>
      </c>
      <c r="C1699" s="906">
        <v>4125.45580859235</v>
      </c>
      <c r="D1699" s="906">
        <v>4125.45580859235</v>
      </c>
      <c r="E1699" s="906">
        <v>3520.3625053673468</v>
      </c>
      <c r="F1699" s="907">
        <v>0.30000000000000004</v>
      </c>
      <c r="G1699" s="908">
        <v>1056.1087516102041</v>
      </c>
      <c r="H1699" s="908" t="s">
        <v>608</v>
      </c>
      <c r="I1699" s="908">
        <v>11</v>
      </c>
      <c r="J1699" s="908">
        <v>39</v>
      </c>
      <c r="K1699" s="908">
        <v>339</v>
      </c>
      <c r="L1699" s="908">
        <v>312</v>
      </c>
      <c r="M1699" s="908">
        <v>27</v>
      </c>
      <c r="N1699" s="908">
        <v>1</v>
      </c>
      <c r="O1699" s="1260">
        <v>33</v>
      </c>
      <c r="P1699" s="1260">
        <v>24</v>
      </c>
      <c r="Q1699" s="1261">
        <v>219.24171507003715</v>
      </c>
    </row>
    <row r="1700" spans="1:17" ht="12.75" x14ac:dyDescent="0.2">
      <c r="A1700" s="876" t="s">
        <v>2585</v>
      </c>
      <c r="B1700" s="906" t="s">
        <v>608</v>
      </c>
      <c r="C1700" s="906">
        <v>2839.0968195969031</v>
      </c>
      <c r="D1700" s="906">
        <v>2839.0968195969031</v>
      </c>
      <c r="E1700" s="906">
        <v>2357.4110792639631</v>
      </c>
      <c r="F1700" s="907">
        <v>0.30000000000000004</v>
      </c>
      <c r="G1700" s="908">
        <v>707.22332377918906</v>
      </c>
      <c r="H1700" s="908" t="s">
        <v>608</v>
      </c>
      <c r="I1700" s="908">
        <v>31</v>
      </c>
      <c r="J1700" s="908">
        <v>134</v>
      </c>
      <c r="K1700" s="908">
        <v>1100</v>
      </c>
      <c r="L1700" s="908">
        <v>962</v>
      </c>
      <c r="M1700" s="908">
        <v>138</v>
      </c>
      <c r="N1700" s="908">
        <v>1</v>
      </c>
      <c r="O1700" s="1260">
        <v>21</v>
      </c>
      <c r="P1700" s="1260">
        <v>16</v>
      </c>
      <c r="Q1700" s="1261">
        <v>219.24171507003715</v>
      </c>
    </row>
    <row r="1701" spans="1:17" ht="12.75" x14ac:dyDescent="0.2">
      <c r="A1701" s="876" t="s">
        <v>2586</v>
      </c>
      <c r="B1701" s="906" t="s">
        <v>608</v>
      </c>
      <c r="C1701" s="906">
        <v>1979.4484870912884</v>
      </c>
      <c r="D1701" s="906">
        <v>1979.4484870912884</v>
      </c>
      <c r="E1701" s="906">
        <v>1815.3907409657409</v>
      </c>
      <c r="F1701" s="907">
        <v>0.4</v>
      </c>
      <c r="G1701" s="908">
        <v>726.15629638629639</v>
      </c>
      <c r="H1701" s="908" t="s">
        <v>608</v>
      </c>
      <c r="I1701" s="908">
        <v>102</v>
      </c>
      <c r="J1701" s="908">
        <v>220</v>
      </c>
      <c r="K1701" s="908">
        <v>1649</v>
      </c>
      <c r="L1701" s="908">
        <v>1320</v>
      </c>
      <c r="M1701" s="908">
        <v>329</v>
      </c>
      <c r="N1701" s="908">
        <v>1</v>
      </c>
      <c r="O1701" s="1260">
        <v>18</v>
      </c>
      <c r="P1701" s="1260">
        <v>12</v>
      </c>
      <c r="Q1701" s="1261">
        <v>219.24171507003715</v>
      </c>
    </row>
    <row r="1702" spans="1:17" ht="12.75" x14ac:dyDescent="0.2">
      <c r="A1702" s="876" t="s">
        <v>2587</v>
      </c>
      <c r="B1702" s="906" t="s">
        <v>608</v>
      </c>
      <c r="C1702" s="906">
        <v>1097.9184579380815</v>
      </c>
      <c r="D1702" s="906">
        <v>1097.9184579380815</v>
      </c>
      <c r="E1702" s="906">
        <v>1570.2262995310534</v>
      </c>
      <c r="F1702" s="907">
        <v>0.4</v>
      </c>
      <c r="G1702" s="908">
        <v>628.09051981242146</v>
      </c>
      <c r="H1702" s="908" t="s">
        <v>608</v>
      </c>
      <c r="I1702" s="908">
        <v>181</v>
      </c>
      <c r="J1702" s="908">
        <v>151</v>
      </c>
      <c r="K1702" s="908">
        <v>858</v>
      </c>
      <c r="L1702" s="908">
        <v>610</v>
      </c>
      <c r="M1702" s="908">
        <v>248</v>
      </c>
      <c r="N1702" s="908">
        <v>1</v>
      </c>
      <c r="O1702" s="1260">
        <v>10</v>
      </c>
      <c r="P1702" s="1260">
        <v>11</v>
      </c>
      <c r="Q1702" s="1261">
        <v>219.24171507003715</v>
      </c>
    </row>
    <row r="1703" spans="1:17" ht="12.75" x14ac:dyDescent="0.2">
      <c r="A1703" s="876" t="s">
        <v>2588</v>
      </c>
      <c r="B1703" s="906" t="s">
        <v>608</v>
      </c>
      <c r="C1703" s="906">
        <v>3307.0183023740219</v>
      </c>
      <c r="D1703" s="906">
        <v>3307.0183023740219</v>
      </c>
      <c r="E1703" s="906">
        <v>3178.0781915762464</v>
      </c>
      <c r="F1703" s="907">
        <v>0.30000000000000004</v>
      </c>
      <c r="G1703" s="908">
        <v>953.42345747287402</v>
      </c>
      <c r="H1703" s="908" t="s">
        <v>608</v>
      </c>
      <c r="I1703" s="908">
        <v>7</v>
      </c>
      <c r="J1703" s="908">
        <v>17</v>
      </c>
      <c r="K1703" s="908">
        <v>512</v>
      </c>
      <c r="L1703" s="908">
        <v>441</v>
      </c>
      <c r="M1703" s="908">
        <v>71</v>
      </c>
      <c r="N1703" s="908">
        <v>1</v>
      </c>
      <c r="O1703" s="1260">
        <v>46</v>
      </c>
      <c r="P1703" s="1260">
        <v>23</v>
      </c>
      <c r="Q1703" s="1261">
        <v>219.24171507003715</v>
      </c>
    </row>
    <row r="1704" spans="1:17" ht="12.75" x14ac:dyDescent="0.2">
      <c r="A1704" s="876" t="s">
        <v>2589</v>
      </c>
      <c r="B1704" s="906" t="s">
        <v>608</v>
      </c>
      <c r="C1704" s="906">
        <v>948.94407304929894</v>
      </c>
      <c r="D1704" s="906">
        <v>948.94407304929894</v>
      </c>
      <c r="E1704" s="906">
        <v>2044.8988831336171</v>
      </c>
      <c r="F1704" s="907">
        <v>0.4</v>
      </c>
      <c r="G1704" s="908">
        <v>817.95955325344687</v>
      </c>
      <c r="H1704" s="908" t="s">
        <v>608</v>
      </c>
      <c r="I1704" s="908">
        <v>91</v>
      </c>
      <c r="J1704" s="908">
        <v>51</v>
      </c>
      <c r="K1704" s="908">
        <v>2406</v>
      </c>
      <c r="L1704" s="908">
        <v>1496</v>
      </c>
      <c r="M1704" s="908">
        <v>910</v>
      </c>
      <c r="N1704" s="908">
        <v>1</v>
      </c>
      <c r="O1704" s="1260">
        <v>8</v>
      </c>
      <c r="P1704" s="1260">
        <v>14</v>
      </c>
      <c r="Q1704" s="1261">
        <v>219.24171507003715</v>
      </c>
    </row>
    <row r="1705" spans="1:17" ht="12.75" x14ac:dyDescent="0.2">
      <c r="A1705" s="876" t="s">
        <v>2590</v>
      </c>
      <c r="B1705" s="906" t="s">
        <v>608</v>
      </c>
      <c r="C1705" s="906">
        <v>485.26144568925048</v>
      </c>
      <c r="D1705" s="906">
        <v>485.26144568925048</v>
      </c>
      <c r="E1705" s="906">
        <v>1185.5426822370848</v>
      </c>
      <c r="F1705" s="907">
        <v>0.65</v>
      </c>
      <c r="G1705" s="908">
        <v>770.60274345410517</v>
      </c>
      <c r="H1705" s="908" t="s">
        <v>608</v>
      </c>
      <c r="I1705" s="908">
        <v>148</v>
      </c>
      <c r="J1705" s="908">
        <v>56</v>
      </c>
      <c r="K1705" s="908">
        <v>3956</v>
      </c>
      <c r="L1705" s="908">
        <v>1636</v>
      </c>
      <c r="M1705" s="908">
        <v>2320</v>
      </c>
      <c r="N1705" s="908">
        <v>1</v>
      </c>
      <c r="O1705" s="1260">
        <v>5</v>
      </c>
      <c r="P1705" s="1260">
        <v>8</v>
      </c>
      <c r="Q1705" s="1261">
        <v>219.24171507003715</v>
      </c>
    </row>
    <row r="1706" spans="1:17" ht="12.75" x14ac:dyDescent="0.2">
      <c r="A1706" s="876" t="s">
        <v>2591</v>
      </c>
      <c r="B1706" s="906" t="s">
        <v>608</v>
      </c>
      <c r="C1706" s="906">
        <v>440.53033243052784</v>
      </c>
      <c r="D1706" s="906">
        <v>440.53033243052784</v>
      </c>
      <c r="E1706" s="906">
        <v>825.77723899482623</v>
      </c>
      <c r="F1706" s="907">
        <v>0.65</v>
      </c>
      <c r="G1706" s="908">
        <v>536.75520534663713</v>
      </c>
      <c r="H1706" s="908" t="s">
        <v>608</v>
      </c>
      <c r="I1706" s="908">
        <v>1632</v>
      </c>
      <c r="J1706" s="908">
        <v>52</v>
      </c>
      <c r="K1706" s="908">
        <v>358</v>
      </c>
      <c r="L1706" s="908">
        <v>81</v>
      </c>
      <c r="M1706" s="908">
        <v>277</v>
      </c>
      <c r="N1706" s="908">
        <v>1</v>
      </c>
      <c r="O1706" s="1260">
        <v>5</v>
      </c>
      <c r="P1706" s="1260">
        <v>5</v>
      </c>
      <c r="Q1706" s="1261">
        <v>219.24171507003715</v>
      </c>
    </row>
    <row r="1707" spans="1:17" ht="12.75" x14ac:dyDescent="0.2">
      <c r="A1707" s="876" t="s">
        <v>824</v>
      </c>
      <c r="B1707" s="906">
        <v>0</v>
      </c>
      <c r="C1707" s="906">
        <v>0</v>
      </c>
      <c r="D1707" s="906">
        <v>0</v>
      </c>
      <c r="E1707" s="906">
        <v>0</v>
      </c>
      <c r="F1707" s="907">
        <v>0</v>
      </c>
      <c r="G1707" s="908">
        <v>0</v>
      </c>
      <c r="H1707" s="908">
        <v>0</v>
      </c>
      <c r="I1707" s="908">
        <v>489860</v>
      </c>
      <c r="J1707" s="908">
        <v>19783</v>
      </c>
      <c r="K1707" s="908">
        <v>2104</v>
      </c>
      <c r="L1707" s="908">
        <v>2104</v>
      </c>
      <c r="M1707" s="908">
        <v>1392</v>
      </c>
      <c r="N1707" s="908">
        <v>0</v>
      </c>
      <c r="O1707" s="1260">
        <v>5</v>
      </c>
      <c r="P1707" s="1260">
        <v>5</v>
      </c>
      <c r="Q1707" s="1261">
        <v>219.24171507003715</v>
      </c>
    </row>
    <row r="1708" spans="1:17" ht="12.75" x14ac:dyDescent="0.2">
      <c r="A1708" s="876" t="s">
        <v>823</v>
      </c>
      <c r="B1708" s="906">
        <v>0</v>
      </c>
      <c r="C1708" s="906">
        <v>0</v>
      </c>
      <c r="D1708" s="906">
        <v>0</v>
      </c>
      <c r="E1708" s="906">
        <v>0</v>
      </c>
      <c r="F1708" s="907">
        <v>0</v>
      </c>
      <c r="G1708" s="908">
        <v>0</v>
      </c>
      <c r="H1708" s="908">
        <v>0</v>
      </c>
      <c r="I1708" s="908">
        <v>3345</v>
      </c>
      <c r="J1708" s="908">
        <v>299</v>
      </c>
      <c r="K1708" s="908">
        <v>115</v>
      </c>
      <c r="L1708" s="908">
        <v>115</v>
      </c>
      <c r="M1708" s="908">
        <v>101</v>
      </c>
      <c r="N1708" s="908">
        <v>0</v>
      </c>
      <c r="O1708" s="1260">
        <v>5</v>
      </c>
      <c r="P1708" s="1260">
        <v>5</v>
      </c>
      <c r="Q1708" s="1261">
        <v>219.24171507003715</v>
      </c>
    </row>
    <row r="1709" spans="1:17" ht="12.75" x14ac:dyDescent="0.2">
      <c r="A1709" s="876" t="s">
        <v>822</v>
      </c>
      <c r="B1709" s="906">
        <v>0</v>
      </c>
      <c r="C1709" s="906">
        <v>0</v>
      </c>
      <c r="D1709" s="906">
        <v>0</v>
      </c>
      <c r="E1709" s="906">
        <v>0</v>
      </c>
      <c r="F1709" s="907">
        <v>0</v>
      </c>
      <c r="G1709" s="908">
        <v>0</v>
      </c>
      <c r="H1709" s="908">
        <v>0</v>
      </c>
      <c r="I1709" s="908">
        <v>12716</v>
      </c>
      <c r="J1709" s="908">
        <v>9738</v>
      </c>
      <c r="K1709" s="908">
        <v>42748</v>
      </c>
      <c r="L1709" s="908">
        <v>42748</v>
      </c>
      <c r="M1709" s="908">
        <v>6538</v>
      </c>
      <c r="N1709" s="908">
        <v>0</v>
      </c>
      <c r="O1709" s="1260">
        <v>5</v>
      </c>
      <c r="P1709" s="1260">
        <v>46</v>
      </c>
      <c r="Q1709" s="1261">
        <v>229.80105388788522</v>
      </c>
    </row>
    <row r="1710" spans="1:17" ht="12.75" x14ac:dyDescent="0.2">
      <c r="A1710" s="876" t="s">
        <v>821</v>
      </c>
      <c r="B1710" s="906" t="s">
        <v>608</v>
      </c>
      <c r="C1710" s="906">
        <v>1311.055997917608</v>
      </c>
      <c r="D1710" s="906">
        <v>1311.055997917608</v>
      </c>
      <c r="E1710" s="906">
        <v>1311.055997917608</v>
      </c>
      <c r="F1710" s="907">
        <v>0.4</v>
      </c>
      <c r="G1710" s="908">
        <v>524.42239916704318</v>
      </c>
      <c r="H1710" s="908" t="s">
        <v>608</v>
      </c>
      <c r="I1710" s="908">
        <v>47</v>
      </c>
      <c r="J1710" s="908">
        <v>80</v>
      </c>
      <c r="K1710" s="908">
        <v>8976</v>
      </c>
      <c r="L1710" s="908">
        <v>3821</v>
      </c>
      <c r="M1710" s="908">
        <v>5155</v>
      </c>
      <c r="N1710" s="908">
        <v>1</v>
      </c>
      <c r="O1710" s="1260">
        <v>5</v>
      </c>
      <c r="P1710" s="1260">
        <v>5</v>
      </c>
      <c r="Q1710" s="1261">
        <v>199.69550808216175</v>
      </c>
    </row>
    <row r="1711" spans="1:17" ht="12.75" x14ac:dyDescent="0.2">
      <c r="A1711" s="876" t="s">
        <v>820</v>
      </c>
      <c r="B1711" s="906" t="s">
        <v>608</v>
      </c>
      <c r="C1711" s="906">
        <v>2329.4714120265157</v>
      </c>
      <c r="D1711" s="906">
        <v>2329.4714120265157</v>
      </c>
      <c r="E1711" s="906">
        <v>2329.4714120265157</v>
      </c>
      <c r="F1711" s="907">
        <v>0.30000000000000004</v>
      </c>
      <c r="G1711" s="908">
        <v>698.84142360795488</v>
      </c>
      <c r="H1711" s="908" t="s">
        <v>608</v>
      </c>
      <c r="I1711" s="908">
        <v>13</v>
      </c>
      <c r="J1711" s="908">
        <v>72</v>
      </c>
      <c r="K1711" s="908">
        <v>5974</v>
      </c>
      <c r="L1711" s="908">
        <v>3376</v>
      </c>
      <c r="M1711" s="908">
        <v>2598</v>
      </c>
      <c r="N1711" s="908">
        <v>1</v>
      </c>
      <c r="O1711" s="1260">
        <v>14</v>
      </c>
      <c r="P1711" s="1260">
        <v>14</v>
      </c>
      <c r="Q1711" s="1261">
        <v>199.69550808216175</v>
      </c>
    </row>
    <row r="1712" spans="1:17" ht="12.75" x14ac:dyDescent="0.2">
      <c r="A1712" s="876" t="s">
        <v>819</v>
      </c>
      <c r="B1712" s="906" t="s">
        <v>608</v>
      </c>
      <c r="C1712" s="906">
        <v>3460.1288232833444</v>
      </c>
      <c r="D1712" s="906">
        <v>3460.1288232833444</v>
      </c>
      <c r="E1712" s="906">
        <v>3460.1288232833444</v>
      </c>
      <c r="F1712" s="907">
        <v>0.30000000000000004</v>
      </c>
      <c r="G1712" s="908">
        <v>1038.0386469850034</v>
      </c>
      <c r="H1712" s="908" t="s">
        <v>608</v>
      </c>
      <c r="I1712" s="908">
        <v>8</v>
      </c>
      <c r="J1712" s="908">
        <v>119</v>
      </c>
      <c r="K1712" s="908">
        <v>7552</v>
      </c>
      <c r="L1712" s="908">
        <v>5490</v>
      </c>
      <c r="M1712" s="908">
        <v>2062</v>
      </c>
      <c r="N1712" s="908">
        <v>1</v>
      </c>
      <c r="O1712" s="1260">
        <v>34</v>
      </c>
      <c r="P1712" s="1260">
        <v>34</v>
      </c>
      <c r="Q1712" s="1261">
        <v>199.69550808216175</v>
      </c>
    </row>
    <row r="1713" spans="1:17" ht="12.75" x14ac:dyDescent="0.2">
      <c r="A1713" s="876" t="s">
        <v>818</v>
      </c>
      <c r="B1713" s="906" t="s">
        <v>608</v>
      </c>
      <c r="C1713" s="906">
        <v>5976.6537095969361</v>
      </c>
      <c r="D1713" s="906">
        <v>5976.6537095969361</v>
      </c>
      <c r="E1713" s="906">
        <v>5976.6537095969361</v>
      </c>
      <c r="F1713" s="907">
        <v>0.30000000000000004</v>
      </c>
      <c r="G1713" s="908">
        <v>1792.996112879081</v>
      </c>
      <c r="H1713" s="908" t="s">
        <v>608</v>
      </c>
      <c r="I1713" s="908">
        <v>0</v>
      </c>
      <c r="J1713" s="908">
        <v>81</v>
      </c>
      <c r="K1713" s="908">
        <v>5592</v>
      </c>
      <c r="L1713" s="908">
        <v>5114</v>
      </c>
      <c r="M1713" s="908">
        <v>478</v>
      </c>
      <c r="N1713" s="908">
        <v>1</v>
      </c>
      <c r="O1713" s="1260">
        <v>61</v>
      </c>
      <c r="P1713" s="1260">
        <v>61</v>
      </c>
      <c r="Q1713" s="1261">
        <v>199.69550808216175</v>
      </c>
    </row>
    <row r="1714" spans="1:17" ht="12.75" x14ac:dyDescent="0.2">
      <c r="A1714" s="876" t="s">
        <v>291</v>
      </c>
      <c r="B1714" s="906" t="s">
        <v>608</v>
      </c>
      <c r="C1714" s="906">
        <v>1506.8411146687827</v>
      </c>
      <c r="D1714" s="906">
        <v>1506.8411146687827</v>
      </c>
      <c r="E1714" s="906">
        <v>1506.8411146687827</v>
      </c>
      <c r="F1714" s="907">
        <v>0</v>
      </c>
      <c r="G1714" s="908">
        <v>0</v>
      </c>
      <c r="H1714" s="908" t="s">
        <v>608</v>
      </c>
      <c r="I1714" s="908">
        <v>51</v>
      </c>
      <c r="J1714" s="908">
        <v>56</v>
      </c>
      <c r="K1714" s="908">
        <v>1714</v>
      </c>
      <c r="L1714" s="908">
        <v>1714</v>
      </c>
      <c r="M1714" s="908">
        <v>848</v>
      </c>
      <c r="N1714" s="908">
        <v>0</v>
      </c>
      <c r="O1714" s="1260">
        <v>8</v>
      </c>
      <c r="P1714" s="1260">
        <v>8</v>
      </c>
      <c r="Q1714" s="1261">
        <v>199.69550808216175</v>
      </c>
    </row>
    <row r="1715" spans="1:17" ht="12.75" x14ac:dyDescent="0.2">
      <c r="A1715" s="876" t="s">
        <v>289</v>
      </c>
      <c r="B1715" s="906" t="s">
        <v>608</v>
      </c>
      <c r="C1715" s="906">
        <v>2165.3393778558698</v>
      </c>
      <c r="D1715" s="906">
        <v>2165.3393778558698</v>
      </c>
      <c r="E1715" s="906">
        <v>2165.3393778558698</v>
      </c>
      <c r="F1715" s="907">
        <v>0</v>
      </c>
      <c r="G1715" s="908">
        <v>0</v>
      </c>
      <c r="H1715" s="908" t="s">
        <v>608</v>
      </c>
      <c r="I1715" s="908">
        <v>9</v>
      </c>
      <c r="J1715" s="908">
        <v>15</v>
      </c>
      <c r="K1715" s="908">
        <v>937</v>
      </c>
      <c r="L1715" s="908">
        <v>937</v>
      </c>
      <c r="M1715" s="908">
        <v>372</v>
      </c>
      <c r="N1715" s="908">
        <v>0</v>
      </c>
      <c r="O1715" s="1260">
        <v>14</v>
      </c>
      <c r="P1715" s="1260">
        <v>14</v>
      </c>
      <c r="Q1715" s="1261">
        <v>199.69550808216175</v>
      </c>
    </row>
    <row r="1716" spans="1:17" ht="12.75" x14ac:dyDescent="0.2">
      <c r="A1716" s="876" t="s">
        <v>287</v>
      </c>
      <c r="B1716" s="906" t="s">
        <v>608</v>
      </c>
      <c r="C1716" s="906">
        <v>3441.0323923474866</v>
      </c>
      <c r="D1716" s="906">
        <v>3441.0323923474866</v>
      </c>
      <c r="E1716" s="906">
        <v>3441.0323923474866</v>
      </c>
      <c r="F1716" s="907">
        <v>0</v>
      </c>
      <c r="G1716" s="908">
        <v>0</v>
      </c>
      <c r="H1716" s="908" t="s">
        <v>608</v>
      </c>
      <c r="I1716" s="908">
        <v>3</v>
      </c>
      <c r="J1716" s="908">
        <v>18</v>
      </c>
      <c r="K1716" s="908">
        <v>1097</v>
      </c>
      <c r="L1716" s="908">
        <v>1097</v>
      </c>
      <c r="M1716" s="908">
        <v>292</v>
      </c>
      <c r="N1716" s="908">
        <v>0</v>
      </c>
      <c r="O1716" s="1260">
        <v>31</v>
      </c>
      <c r="P1716" s="1260">
        <v>31</v>
      </c>
      <c r="Q1716" s="1261">
        <v>199.69550808216175</v>
      </c>
    </row>
    <row r="1717" spans="1:17" ht="12.75" x14ac:dyDescent="0.2">
      <c r="A1717" s="876" t="s">
        <v>285</v>
      </c>
      <c r="B1717" s="906" t="s">
        <v>608</v>
      </c>
      <c r="C1717" s="906">
        <v>7057.218405460414</v>
      </c>
      <c r="D1717" s="906">
        <v>7057.218405460414</v>
      </c>
      <c r="E1717" s="906">
        <v>7057.218405460414</v>
      </c>
      <c r="F1717" s="907">
        <v>0</v>
      </c>
      <c r="G1717" s="908">
        <v>0</v>
      </c>
      <c r="H1717" s="908" t="s">
        <v>608</v>
      </c>
      <c r="I1717" s="908">
        <v>1</v>
      </c>
      <c r="J1717" s="908">
        <v>7</v>
      </c>
      <c r="K1717" s="908">
        <v>1023</v>
      </c>
      <c r="L1717" s="908">
        <v>1023</v>
      </c>
      <c r="M1717" s="908">
        <v>60</v>
      </c>
      <c r="N1717" s="908">
        <v>0</v>
      </c>
      <c r="O1717" s="1260">
        <v>67</v>
      </c>
      <c r="P1717" s="1260">
        <v>67</v>
      </c>
      <c r="Q1717" s="1261">
        <v>199.69550808216175</v>
      </c>
    </row>
    <row r="1718" spans="1:17" ht="12.75" x14ac:dyDescent="0.2">
      <c r="A1718" s="876" t="s">
        <v>283</v>
      </c>
      <c r="B1718" s="906" t="s">
        <v>608</v>
      </c>
      <c r="C1718" s="906">
        <v>3461.3943036714663</v>
      </c>
      <c r="D1718" s="906">
        <v>3461.3943036714663</v>
      </c>
      <c r="E1718" s="906">
        <v>3461.3943036714663</v>
      </c>
      <c r="F1718" s="907">
        <v>0</v>
      </c>
      <c r="G1718" s="908">
        <v>0</v>
      </c>
      <c r="H1718" s="908" t="s">
        <v>608</v>
      </c>
      <c r="I1718" s="908">
        <v>107</v>
      </c>
      <c r="J1718" s="908">
        <v>183</v>
      </c>
      <c r="K1718" s="908">
        <v>2703</v>
      </c>
      <c r="L1718" s="908">
        <v>2703</v>
      </c>
      <c r="M1718" s="908">
        <v>529</v>
      </c>
      <c r="N1718" s="908">
        <v>0</v>
      </c>
      <c r="O1718" s="1260">
        <v>19</v>
      </c>
      <c r="P1718" s="1260">
        <v>19</v>
      </c>
      <c r="Q1718" s="1261">
        <v>199.69550808216175</v>
      </c>
    </row>
    <row r="1719" spans="1:17" ht="12.75" x14ac:dyDescent="0.2">
      <c r="A1719" s="876" t="s">
        <v>281</v>
      </c>
      <c r="B1719" s="906" t="s">
        <v>608</v>
      </c>
      <c r="C1719" s="906">
        <v>4773.9797120683779</v>
      </c>
      <c r="D1719" s="906">
        <v>4773.9797120683779</v>
      </c>
      <c r="E1719" s="906">
        <v>4773.9797120683779</v>
      </c>
      <c r="F1719" s="907">
        <v>0</v>
      </c>
      <c r="G1719" s="908">
        <v>0</v>
      </c>
      <c r="H1719" s="908" t="s">
        <v>608</v>
      </c>
      <c r="I1719" s="908">
        <v>24</v>
      </c>
      <c r="J1719" s="908">
        <v>72</v>
      </c>
      <c r="K1719" s="908">
        <v>2060</v>
      </c>
      <c r="L1719" s="908">
        <v>2060</v>
      </c>
      <c r="M1719" s="908">
        <v>197</v>
      </c>
      <c r="N1719" s="908">
        <v>0</v>
      </c>
      <c r="O1719" s="1260">
        <v>31</v>
      </c>
      <c r="P1719" s="1260">
        <v>31</v>
      </c>
      <c r="Q1719" s="1261">
        <v>199.69550808216175</v>
      </c>
    </row>
    <row r="1720" spans="1:17" ht="12.75" x14ac:dyDescent="0.2">
      <c r="A1720" s="876" t="s">
        <v>279</v>
      </c>
      <c r="B1720" s="906" t="s">
        <v>608</v>
      </c>
      <c r="C1720" s="906">
        <v>6256.8916748650236</v>
      </c>
      <c r="D1720" s="906">
        <v>6256.8916748650236</v>
      </c>
      <c r="E1720" s="906">
        <v>6256.8916748650236</v>
      </c>
      <c r="F1720" s="907">
        <v>0</v>
      </c>
      <c r="G1720" s="908">
        <v>0</v>
      </c>
      <c r="H1720" s="908" t="s">
        <v>608</v>
      </c>
      <c r="I1720" s="908">
        <v>10</v>
      </c>
      <c r="J1720" s="908">
        <v>32</v>
      </c>
      <c r="K1720" s="908">
        <v>2980</v>
      </c>
      <c r="L1720" s="908">
        <v>2980</v>
      </c>
      <c r="M1720" s="908">
        <v>144</v>
      </c>
      <c r="N1720" s="908">
        <v>0</v>
      </c>
      <c r="O1720" s="1260">
        <v>40</v>
      </c>
      <c r="P1720" s="1260">
        <v>40</v>
      </c>
      <c r="Q1720" s="1261">
        <v>199.69550808216175</v>
      </c>
    </row>
    <row r="1721" spans="1:17" ht="12.75" x14ac:dyDescent="0.2">
      <c r="A1721" s="876" t="s">
        <v>277</v>
      </c>
      <c r="B1721" s="906" t="s">
        <v>608</v>
      </c>
      <c r="C1721" s="906">
        <v>9314.7140672345067</v>
      </c>
      <c r="D1721" s="906">
        <v>9314.7140672345067</v>
      </c>
      <c r="E1721" s="906">
        <v>9314.7140672345067</v>
      </c>
      <c r="F1721" s="907">
        <v>0</v>
      </c>
      <c r="G1721" s="908">
        <v>0</v>
      </c>
      <c r="H1721" s="908" t="s">
        <v>608</v>
      </c>
      <c r="I1721" s="908">
        <v>1</v>
      </c>
      <c r="J1721" s="908">
        <v>18</v>
      </c>
      <c r="K1721" s="908">
        <v>2891</v>
      </c>
      <c r="L1721" s="908">
        <v>2891</v>
      </c>
      <c r="M1721" s="908">
        <v>53</v>
      </c>
      <c r="N1721" s="908">
        <v>0</v>
      </c>
      <c r="O1721" s="1260">
        <v>70</v>
      </c>
      <c r="P1721" s="1260">
        <v>70</v>
      </c>
      <c r="Q1721" s="1261">
        <v>199.69550808216175</v>
      </c>
    </row>
    <row r="1722" spans="1:17" ht="12.75" x14ac:dyDescent="0.2">
      <c r="A1722" s="876" t="s">
        <v>817</v>
      </c>
      <c r="B1722" s="906" t="s">
        <v>608</v>
      </c>
      <c r="C1722" s="906">
        <v>3984.2852687866939</v>
      </c>
      <c r="D1722" s="906">
        <v>3984.2852687866939</v>
      </c>
      <c r="E1722" s="906">
        <v>3984.2852687866939</v>
      </c>
      <c r="F1722" s="907">
        <v>0</v>
      </c>
      <c r="G1722" s="908">
        <v>0</v>
      </c>
      <c r="H1722" s="908" t="s">
        <v>608</v>
      </c>
      <c r="I1722" s="908">
        <v>19</v>
      </c>
      <c r="J1722" s="908">
        <v>32</v>
      </c>
      <c r="K1722" s="908">
        <v>840</v>
      </c>
      <c r="L1722" s="908">
        <v>840</v>
      </c>
      <c r="M1722" s="908">
        <v>145</v>
      </c>
      <c r="N1722" s="908">
        <v>0</v>
      </c>
      <c r="O1722" s="1260">
        <v>15</v>
      </c>
      <c r="P1722" s="1260">
        <v>15</v>
      </c>
      <c r="Q1722" s="1261">
        <v>199.69550808216175</v>
      </c>
    </row>
    <row r="1723" spans="1:17" ht="12.75" x14ac:dyDescent="0.2">
      <c r="A1723" s="876" t="s">
        <v>816</v>
      </c>
      <c r="B1723" s="906" t="s">
        <v>608</v>
      </c>
      <c r="C1723" s="906">
        <v>5059.6120718823076</v>
      </c>
      <c r="D1723" s="906">
        <v>5059.6120718823076</v>
      </c>
      <c r="E1723" s="906">
        <v>5059.6120718823076</v>
      </c>
      <c r="F1723" s="907">
        <v>0</v>
      </c>
      <c r="G1723" s="908">
        <v>0</v>
      </c>
      <c r="H1723" s="908" t="s">
        <v>608</v>
      </c>
      <c r="I1723" s="908">
        <v>10</v>
      </c>
      <c r="J1723" s="908">
        <v>12</v>
      </c>
      <c r="K1723" s="908">
        <v>554</v>
      </c>
      <c r="L1723" s="908">
        <v>554</v>
      </c>
      <c r="M1723" s="908">
        <v>67</v>
      </c>
      <c r="N1723" s="908">
        <v>0</v>
      </c>
      <c r="O1723" s="1260">
        <v>25</v>
      </c>
      <c r="P1723" s="1260">
        <v>25</v>
      </c>
      <c r="Q1723" s="1261">
        <v>199.69550808216175</v>
      </c>
    </row>
    <row r="1724" spans="1:17" ht="12.75" x14ac:dyDescent="0.2">
      <c r="A1724" s="876" t="s">
        <v>815</v>
      </c>
      <c r="B1724" s="906" t="s">
        <v>608</v>
      </c>
      <c r="C1724" s="906">
        <v>7051.6454955851696</v>
      </c>
      <c r="D1724" s="906">
        <v>7051.6454955851696</v>
      </c>
      <c r="E1724" s="906">
        <v>7051.6454955851696</v>
      </c>
      <c r="F1724" s="907">
        <v>0</v>
      </c>
      <c r="G1724" s="908">
        <v>0</v>
      </c>
      <c r="H1724" s="908" t="s">
        <v>608</v>
      </c>
      <c r="I1724" s="908">
        <v>3</v>
      </c>
      <c r="J1724" s="908">
        <v>12</v>
      </c>
      <c r="K1724" s="908">
        <v>811</v>
      </c>
      <c r="L1724" s="908">
        <v>811</v>
      </c>
      <c r="M1724" s="908">
        <v>46</v>
      </c>
      <c r="N1724" s="908">
        <v>0</v>
      </c>
      <c r="O1724" s="1260">
        <v>37</v>
      </c>
      <c r="P1724" s="1260">
        <v>37</v>
      </c>
      <c r="Q1724" s="1261">
        <v>199.69550808216175</v>
      </c>
    </row>
    <row r="1725" spans="1:17" ht="12.75" x14ac:dyDescent="0.2">
      <c r="A1725" s="876" t="s">
        <v>814</v>
      </c>
      <c r="B1725" s="906" t="s">
        <v>608</v>
      </c>
      <c r="C1725" s="906">
        <v>11434.720311118019</v>
      </c>
      <c r="D1725" s="906">
        <v>11434.720311118019</v>
      </c>
      <c r="E1725" s="906">
        <v>11434.720311118019</v>
      </c>
      <c r="F1725" s="907">
        <v>0</v>
      </c>
      <c r="G1725" s="908">
        <v>0</v>
      </c>
      <c r="H1725" s="908" t="s">
        <v>608</v>
      </c>
      <c r="I1725" s="908">
        <v>0</v>
      </c>
      <c r="J1725" s="908">
        <v>5</v>
      </c>
      <c r="K1725" s="908">
        <v>853</v>
      </c>
      <c r="L1725" s="908">
        <v>853</v>
      </c>
      <c r="M1725" s="908">
        <v>20</v>
      </c>
      <c r="N1725" s="908">
        <v>0</v>
      </c>
      <c r="O1725" s="1260">
        <v>76</v>
      </c>
      <c r="P1725" s="1260">
        <v>76</v>
      </c>
      <c r="Q1725" s="1261">
        <v>199.69550808216175</v>
      </c>
    </row>
    <row r="1726" spans="1:17" ht="12.75" x14ac:dyDescent="0.2">
      <c r="A1726" s="876" t="s">
        <v>813</v>
      </c>
      <c r="B1726" s="906" t="s">
        <v>608</v>
      </c>
      <c r="C1726" s="906">
        <v>6054.8332899477346</v>
      </c>
      <c r="D1726" s="906">
        <v>6054.8332899477346</v>
      </c>
      <c r="E1726" s="906">
        <v>6054.8332899477346</v>
      </c>
      <c r="F1726" s="907">
        <v>0</v>
      </c>
      <c r="G1726" s="908">
        <v>0</v>
      </c>
      <c r="H1726" s="908" t="s">
        <v>608</v>
      </c>
      <c r="I1726" s="908">
        <v>7</v>
      </c>
      <c r="J1726" s="908">
        <v>6</v>
      </c>
      <c r="K1726" s="908">
        <v>249</v>
      </c>
      <c r="L1726" s="908">
        <v>249</v>
      </c>
      <c r="M1726" s="908">
        <v>25</v>
      </c>
      <c r="N1726" s="908">
        <v>0</v>
      </c>
      <c r="O1726" s="1260">
        <v>22</v>
      </c>
      <c r="P1726" s="1260">
        <v>22</v>
      </c>
      <c r="Q1726" s="1261">
        <v>199.69550808216175</v>
      </c>
    </row>
    <row r="1727" spans="1:17" ht="12.75" x14ac:dyDescent="0.2">
      <c r="A1727" s="876" t="s">
        <v>812</v>
      </c>
      <c r="B1727" s="906" t="s">
        <v>608</v>
      </c>
      <c r="C1727" s="906">
        <v>6731.5904733819089</v>
      </c>
      <c r="D1727" s="906">
        <v>6731.5904733819089</v>
      </c>
      <c r="E1727" s="906">
        <v>6731.5904733819089</v>
      </c>
      <c r="F1727" s="907">
        <v>0</v>
      </c>
      <c r="G1727" s="908">
        <v>0</v>
      </c>
      <c r="H1727" s="908" t="s">
        <v>608</v>
      </c>
      <c r="I1727" s="908">
        <v>2</v>
      </c>
      <c r="J1727" s="908">
        <v>10</v>
      </c>
      <c r="K1727" s="908">
        <v>222</v>
      </c>
      <c r="L1727" s="908">
        <v>222</v>
      </c>
      <c r="M1727" s="908">
        <v>16</v>
      </c>
      <c r="N1727" s="908">
        <v>0</v>
      </c>
      <c r="O1727" s="1260">
        <v>31</v>
      </c>
      <c r="P1727" s="1260">
        <v>31</v>
      </c>
      <c r="Q1727" s="1261">
        <v>199.69550808216175</v>
      </c>
    </row>
    <row r="1728" spans="1:17" ht="12.75" x14ac:dyDescent="0.2">
      <c r="A1728" s="876" t="s">
        <v>811</v>
      </c>
      <c r="B1728" s="906" t="s">
        <v>608</v>
      </c>
      <c r="C1728" s="906">
        <v>8715.103129346784</v>
      </c>
      <c r="D1728" s="906">
        <v>8715.103129346784</v>
      </c>
      <c r="E1728" s="906">
        <v>8715.103129346784</v>
      </c>
      <c r="F1728" s="907">
        <v>0</v>
      </c>
      <c r="G1728" s="908">
        <v>0</v>
      </c>
      <c r="H1728" s="908" t="s">
        <v>608</v>
      </c>
      <c r="I1728" s="908">
        <v>1</v>
      </c>
      <c r="J1728" s="908">
        <v>3</v>
      </c>
      <c r="K1728" s="908">
        <v>389</v>
      </c>
      <c r="L1728" s="908">
        <v>389</v>
      </c>
      <c r="M1728" s="908">
        <v>14</v>
      </c>
      <c r="N1728" s="908">
        <v>0</v>
      </c>
      <c r="O1728" s="1260">
        <v>39</v>
      </c>
      <c r="P1728" s="1260">
        <v>39</v>
      </c>
      <c r="Q1728" s="1261">
        <v>199.69550808216175</v>
      </c>
    </row>
    <row r="1729" spans="1:17" ht="12.75" x14ac:dyDescent="0.2">
      <c r="A1729" s="876" t="s">
        <v>810</v>
      </c>
      <c r="B1729" s="906" t="s">
        <v>608</v>
      </c>
      <c r="C1729" s="906">
        <v>13648.237440497327</v>
      </c>
      <c r="D1729" s="906">
        <v>13648.237440497327</v>
      </c>
      <c r="E1729" s="906">
        <v>13648.237440497327</v>
      </c>
      <c r="F1729" s="907">
        <v>0</v>
      </c>
      <c r="G1729" s="908">
        <v>0</v>
      </c>
      <c r="H1729" s="908" t="s">
        <v>608</v>
      </c>
      <c r="I1729" s="908">
        <v>0</v>
      </c>
      <c r="J1729" s="908">
        <v>4</v>
      </c>
      <c r="K1729" s="908">
        <v>667</v>
      </c>
      <c r="L1729" s="908">
        <v>667</v>
      </c>
      <c r="M1729" s="908">
        <v>17</v>
      </c>
      <c r="N1729" s="908">
        <v>0</v>
      </c>
      <c r="O1729" s="1260">
        <v>84</v>
      </c>
      <c r="P1729" s="1260">
        <v>84</v>
      </c>
      <c r="Q1729" s="1261">
        <v>199.69550808216175</v>
      </c>
    </row>
    <row r="1730" spans="1:17" ht="12.75" x14ac:dyDescent="0.2">
      <c r="A1730" s="876" t="s">
        <v>809</v>
      </c>
      <c r="B1730" s="906" t="s">
        <v>608</v>
      </c>
      <c r="C1730" s="906">
        <v>8733.5327265335545</v>
      </c>
      <c r="D1730" s="906">
        <v>8733.5327265335545</v>
      </c>
      <c r="E1730" s="906">
        <v>8733.5327265335545</v>
      </c>
      <c r="F1730" s="907">
        <v>0</v>
      </c>
      <c r="G1730" s="908">
        <v>0</v>
      </c>
      <c r="H1730" s="908" t="s">
        <v>608</v>
      </c>
      <c r="I1730" s="908">
        <v>0</v>
      </c>
      <c r="J1730" s="908">
        <v>0</v>
      </c>
      <c r="K1730" s="908">
        <v>55</v>
      </c>
      <c r="L1730" s="908">
        <v>55</v>
      </c>
      <c r="M1730" s="908">
        <v>6</v>
      </c>
      <c r="N1730" s="908">
        <v>0</v>
      </c>
      <c r="O1730" s="1260">
        <v>46</v>
      </c>
      <c r="P1730" s="1260">
        <v>46</v>
      </c>
      <c r="Q1730" s="1261">
        <v>199.69550808216175</v>
      </c>
    </row>
    <row r="1731" spans="1:17" ht="12.75" x14ac:dyDescent="0.2">
      <c r="A1731" s="876" t="s">
        <v>808</v>
      </c>
      <c r="B1731" s="906" t="s">
        <v>608</v>
      </c>
      <c r="C1731" s="906">
        <v>9303.1411028117127</v>
      </c>
      <c r="D1731" s="906">
        <v>9303.1411028117127</v>
      </c>
      <c r="E1731" s="906">
        <v>9303.1411028117127</v>
      </c>
      <c r="F1731" s="907">
        <v>0</v>
      </c>
      <c r="G1731" s="908">
        <v>0</v>
      </c>
      <c r="H1731" s="908" t="s">
        <v>608</v>
      </c>
      <c r="I1731" s="908">
        <v>1</v>
      </c>
      <c r="J1731" s="908">
        <v>0</v>
      </c>
      <c r="K1731" s="908">
        <v>61</v>
      </c>
      <c r="L1731" s="908">
        <v>61</v>
      </c>
      <c r="M1731" s="908">
        <v>3</v>
      </c>
      <c r="N1731" s="908">
        <v>0</v>
      </c>
      <c r="O1731" s="1260">
        <v>42</v>
      </c>
      <c r="P1731" s="1260">
        <v>42</v>
      </c>
      <c r="Q1731" s="1261">
        <v>199.69550808216175</v>
      </c>
    </row>
    <row r="1732" spans="1:17" ht="12.75" x14ac:dyDescent="0.2">
      <c r="A1732" s="876" t="s">
        <v>807</v>
      </c>
      <c r="B1732" s="906" t="s">
        <v>608</v>
      </c>
      <c r="C1732" s="906">
        <v>12321.209838098726</v>
      </c>
      <c r="D1732" s="906">
        <v>12321.209838098726</v>
      </c>
      <c r="E1732" s="906">
        <v>12321.209838098726</v>
      </c>
      <c r="F1732" s="907">
        <v>0</v>
      </c>
      <c r="G1732" s="908">
        <v>0</v>
      </c>
      <c r="H1732" s="908" t="s">
        <v>608</v>
      </c>
      <c r="I1732" s="908">
        <v>0</v>
      </c>
      <c r="J1732" s="908">
        <v>0</v>
      </c>
      <c r="K1732" s="908">
        <v>167</v>
      </c>
      <c r="L1732" s="908">
        <v>167</v>
      </c>
      <c r="M1732" s="908">
        <v>6</v>
      </c>
      <c r="N1732" s="908">
        <v>0</v>
      </c>
      <c r="O1732" s="1260">
        <v>57</v>
      </c>
      <c r="P1732" s="1260">
        <v>57</v>
      </c>
      <c r="Q1732" s="1261">
        <v>199.69550808216175</v>
      </c>
    </row>
    <row r="1733" spans="1:17" ht="12.75" x14ac:dyDescent="0.2">
      <c r="A1733" s="876" t="s">
        <v>806</v>
      </c>
      <c r="B1733" s="906" t="s">
        <v>608</v>
      </c>
      <c r="C1733" s="906">
        <v>21968.247377221756</v>
      </c>
      <c r="D1733" s="906">
        <v>21968.247377221756</v>
      </c>
      <c r="E1733" s="906">
        <v>21968.247377221756</v>
      </c>
      <c r="F1733" s="907">
        <v>0</v>
      </c>
      <c r="G1733" s="908">
        <v>0</v>
      </c>
      <c r="H1733" s="908" t="s">
        <v>608</v>
      </c>
      <c r="I1733" s="908">
        <v>0</v>
      </c>
      <c r="J1733" s="908">
        <v>0</v>
      </c>
      <c r="K1733" s="908">
        <v>543</v>
      </c>
      <c r="L1733" s="908">
        <v>543</v>
      </c>
      <c r="M1733" s="908">
        <v>5</v>
      </c>
      <c r="N1733" s="908">
        <v>0</v>
      </c>
      <c r="O1733" s="1260">
        <v>100</v>
      </c>
      <c r="P1733" s="1260">
        <v>100</v>
      </c>
      <c r="Q1733" s="1261">
        <v>199.69550808216175</v>
      </c>
    </row>
    <row r="1734" spans="1:17" ht="12.75" x14ac:dyDescent="0.2">
      <c r="A1734" s="876" t="s">
        <v>805</v>
      </c>
      <c r="B1734" s="906" t="s">
        <v>608</v>
      </c>
      <c r="C1734" s="906">
        <v>2545.3352625282828</v>
      </c>
      <c r="D1734" s="906">
        <v>2545.3352625282828</v>
      </c>
      <c r="E1734" s="906">
        <v>4046.6676472175304</v>
      </c>
      <c r="F1734" s="907">
        <v>0.30000000000000004</v>
      </c>
      <c r="G1734" s="908">
        <v>1214.0002941652592</v>
      </c>
      <c r="H1734" s="908" t="s">
        <v>608</v>
      </c>
      <c r="I1734" s="908">
        <v>126</v>
      </c>
      <c r="J1734" s="908">
        <v>181</v>
      </c>
      <c r="K1734" s="908">
        <v>1873</v>
      </c>
      <c r="L1734" s="908">
        <v>1461</v>
      </c>
      <c r="M1734" s="908">
        <v>412</v>
      </c>
      <c r="N1734" s="908">
        <v>1</v>
      </c>
      <c r="O1734" s="1260">
        <v>20</v>
      </c>
      <c r="P1734" s="1260">
        <v>25</v>
      </c>
      <c r="Q1734" s="1261">
        <v>196.97463374299483</v>
      </c>
    </row>
    <row r="1735" spans="1:17" ht="12.75" x14ac:dyDescent="0.2">
      <c r="A1735" s="876" t="s">
        <v>804</v>
      </c>
      <c r="B1735" s="906" t="s">
        <v>608</v>
      </c>
      <c r="C1735" s="906">
        <v>534.58327908600404</v>
      </c>
      <c r="D1735" s="906">
        <v>534.58327908600404</v>
      </c>
      <c r="E1735" s="906">
        <v>2601.9626734510412</v>
      </c>
      <c r="F1735" s="907">
        <v>0.30000000000000004</v>
      </c>
      <c r="G1735" s="908">
        <v>780.58880203531248</v>
      </c>
      <c r="H1735" s="908" t="s">
        <v>608</v>
      </c>
      <c r="I1735" s="908">
        <v>398</v>
      </c>
      <c r="J1735" s="908">
        <v>124</v>
      </c>
      <c r="K1735" s="908">
        <v>929</v>
      </c>
      <c r="L1735" s="908">
        <v>597</v>
      </c>
      <c r="M1735" s="908">
        <v>332</v>
      </c>
      <c r="N1735" s="908">
        <v>1</v>
      </c>
      <c r="O1735" s="1260">
        <v>5</v>
      </c>
      <c r="P1735" s="1260">
        <v>14</v>
      </c>
      <c r="Q1735" s="1261">
        <v>196.97463374299483</v>
      </c>
    </row>
    <row r="1736" spans="1:17" ht="12.75" x14ac:dyDescent="0.2">
      <c r="A1736" s="876" t="s">
        <v>2600</v>
      </c>
      <c r="B1736" s="906" t="s">
        <v>608</v>
      </c>
      <c r="C1736" s="906">
        <v>279.91683776770662</v>
      </c>
      <c r="D1736" s="906">
        <v>279.91683776770662</v>
      </c>
      <c r="E1736" s="906">
        <v>1734.9146011112762</v>
      </c>
      <c r="F1736" s="907">
        <v>0.4</v>
      </c>
      <c r="G1736" s="908">
        <v>693.96584044451049</v>
      </c>
      <c r="H1736" s="908" t="s">
        <v>608</v>
      </c>
      <c r="I1736" s="908">
        <v>17902</v>
      </c>
      <c r="J1736" s="908">
        <v>344</v>
      </c>
      <c r="K1736" s="908">
        <v>367</v>
      </c>
      <c r="L1736" s="908">
        <v>95</v>
      </c>
      <c r="M1736" s="908">
        <v>272</v>
      </c>
      <c r="N1736" s="908">
        <v>1</v>
      </c>
      <c r="O1736" s="1260">
        <v>5</v>
      </c>
      <c r="P1736" s="1260">
        <v>5</v>
      </c>
      <c r="Q1736" s="1261">
        <v>196.97463374299483</v>
      </c>
    </row>
    <row r="1737" spans="1:17" ht="12.75" x14ac:dyDescent="0.2">
      <c r="A1737" s="876" t="s">
        <v>2601</v>
      </c>
      <c r="B1737" s="906" t="s">
        <v>608</v>
      </c>
      <c r="C1737" s="906">
        <v>8124.8531259212223</v>
      </c>
      <c r="D1737" s="906">
        <v>8124.8531259212223</v>
      </c>
      <c r="E1737" s="906">
        <v>6051.4509521875671</v>
      </c>
      <c r="F1737" s="907">
        <v>0.30000000000000004</v>
      </c>
      <c r="G1737" s="908">
        <v>1815.4352856562705</v>
      </c>
      <c r="H1737" s="908" t="s">
        <v>608</v>
      </c>
      <c r="I1737" s="908">
        <v>1</v>
      </c>
      <c r="J1737" s="908">
        <v>54</v>
      </c>
      <c r="K1737" s="908">
        <v>3065</v>
      </c>
      <c r="L1737" s="908">
        <v>2986</v>
      </c>
      <c r="M1737" s="908">
        <v>79</v>
      </c>
      <c r="N1737" s="908">
        <v>1</v>
      </c>
      <c r="O1737" s="1260">
        <v>52</v>
      </c>
      <c r="P1737" s="1260">
        <v>59</v>
      </c>
      <c r="Q1737" s="1261">
        <v>196.97463374299483</v>
      </c>
    </row>
    <row r="1738" spans="1:17" ht="12.75" x14ac:dyDescent="0.2">
      <c r="A1738" s="876" t="s">
        <v>2602</v>
      </c>
      <c r="B1738" s="906" t="s">
        <v>608</v>
      </c>
      <c r="C1738" s="906">
        <v>5374.8413580001725</v>
      </c>
      <c r="D1738" s="906">
        <v>5374.8413580001725</v>
      </c>
      <c r="E1738" s="906">
        <v>4004.1961303989774</v>
      </c>
      <c r="F1738" s="907">
        <v>0.30000000000000004</v>
      </c>
      <c r="G1738" s="908">
        <v>1201.2588391196934</v>
      </c>
      <c r="H1738" s="908" t="s">
        <v>608</v>
      </c>
      <c r="I1738" s="908">
        <v>25</v>
      </c>
      <c r="J1738" s="908">
        <v>247</v>
      </c>
      <c r="K1738" s="908">
        <v>10037</v>
      </c>
      <c r="L1738" s="908">
        <v>9352</v>
      </c>
      <c r="M1738" s="908">
        <v>685</v>
      </c>
      <c r="N1738" s="908">
        <v>1</v>
      </c>
      <c r="O1738" s="1260">
        <v>38</v>
      </c>
      <c r="P1738" s="1260">
        <v>35</v>
      </c>
      <c r="Q1738" s="1261">
        <v>196.97463374299483</v>
      </c>
    </row>
    <row r="1739" spans="1:17" ht="12.75" x14ac:dyDescent="0.2">
      <c r="A1739" s="876" t="s">
        <v>2603</v>
      </c>
      <c r="B1739" s="906" t="s">
        <v>608</v>
      </c>
      <c r="C1739" s="906">
        <v>2837.2855338532886</v>
      </c>
      <c r="D1739" s="906">
        <v>2837.2855338532886</v>
      </c>
      <c r="E1739" s="906">
        <v>2513.9337572890408</v>
      </c>
      <c r="F1739" s="907">
        <v>0.30000000000000004</v>
      </c>
      <c r="G1739" s="908">
        <v>754.18012718671241</v>
      </c>
      <c r="H1739" s="908" t="s">
        <v>608</v>
      </c>
      <c r="I1739" s="908">
        <v>279</v>
      </c>
      <c r="J1739" s="908">
        <v>1091</v>
      </c>
      <c r="K1739" s="908">
        <v>26706</v>
      </c>
      <c r="L1739" s="908">
        <v>23140</v>
      </c>
      <c r="M1739" s="908">
        <v>3566</v>
      </c>
      <c r="N1739" s="908">
        <v>1</v>
      </c>
      <c r="O1739" s="1260">
        <v>19</v>
      </c>
      <c r="P1739" s="1260">
        <v>18</v>
      </c>
      <c r="Q1739" s="1261">
        <v>196.97463374299483</v>
      </c>
    </row>
    <row r="1740" spans="1:17" ht="12.75" x14ac:dyDescent="0.2">
      <c r="A1740" s="876" t="s">
        <v>2604</v>
      </c>
      <c r="B1740" s="906" t="s">
        <v>608</v>
      </c>
      <c r="C1740" s="906">
        <v>770.76340393621763</v>
      </c>
      <c r="D1740" s="906">
        <v>770.76340393621763</v>
      </c>
      <c r="E1740" s="906">
        <v>692.92478035514523</v>
      </c>
      <c r="F1740" s="907">
        <v>1</v>
      </c>
      <c r="G1740" s="908">
        <v>692.92478035514523</v>
      </c>
      <c r="H1740" s="908" t="s">
        <v>608</v>
      </c>
      <c r="I1740" s="908">
        <v>161</v>
      </c>
      <c r="J1740" s="908">
        <v>235</v>
      </c>
      <c r="K1740" s="908">
        <v>8132</v>
      </c>
      <c r="L1740" s="908">
        <v>3097</v>
      </c>
      <c r="M1740" s="908">
        <v>5035</v>
      </c>
      <c r="N1740" s="908">
        <v>1</v>
      </c>
      <c r="O1740" s="1260">
        <v>5</v>
      </c>
      <c r="P1740" s="1260">
        <v>5</v>
      </c>
      <c r="Q1740" s="1261">
        <v>196.97463374299483</v>
      </c>
    </row>
    <row r="1741" spans="1:17" ht="12.75" x14ac:dyDescent="0.2">
      <c r="A1741" s="876" t="s">
        <v>2605</v>
      </c>
      <c r="B1741" s="906" t="s">
        <v>608</v>
      </c>
      <c r="C1741" s="906">
        <v>4309.8880575469911</v>
      </c>
      <c r="D1741" s="906">
        <v>4309.8880575469911</v>
      </c>
      <c r="E1741" s="906">
        <v>2916.9516258970434</v>
      </c>
      <c r="F1741" s="907">
        <v>0</v>
      </c>
      <c r="G1741" s="908">
        <v>0</v>
      </c>
      <c r="H1741" s="908" t="s">
        <v>608</v>
      </c>
      <c r="I1741" s="908">
        <v>0</v>
      </c>
      <c r="J1741" s="908">
        <v>97</v>
      </c>
      <c r="K1741" s="908">
        <v>1928</v>
      </c>
      <c r="L1741" s="908">
        <v>1928</v>
      </c>
      <c r="M1741" s="908">
        <v>6</v>
      </c>
      <c r="N1741" s="908">
        <v>0</v>
      </c>
      <c r="O1741" s="1260">
        <v>21</v>
      </c>
      <c r="P1741" s="1260">
        <v>19</v>
      </c>
      <c r="Q1741" s="1261">
        <v>196.97463374299483</v>
      </c>
    </row>
    <row r="1742" spans="1:17" ht="12.75" x14ac:dyDescent="0.2">
      <c r="A1742" s="876" t="s">
        <v>2606</v>
      </c>
      <c r="B1742" s="906" t="s">
        <v>608</v>
      </c>
      <c r="C1742" s="906">
        <v>3310.3630649835472</v>
      </c>
      <c r="D1742" s="906">
        <v>3310.3630649835472</v>
      </c>
      <c r="E1742" s="906">
        <v>3310.3630649835472</v>
      </c>
      <c r="F1742" s="907">
        <v>0.30000000000000004</v>
      </c>
      <c r="G1742" s="908">
        <v>993.10891949506436</v>
      </c>
      <c r="H1742" s="908" t="s">
        <v>608</v>
      </c>
      <c r="I1742" s="908">
        <v>33</v>
      </c>
      <c r="J1742" s="908">
        <v>34</v>
      </c>
      <c r="K1742" s="908">
        <v>764</v>
      </c>
      <c r="L1742" s="908">
        <v>557</v>
      </c>
      <c r="M1742" s="908">
        <v>207</v>
      </c>
      <c r="N1742" s="908">
        <v>1</v>
      </c>
      <c r="O1742" s="1260">
        <v>26</v>
      </c>
      <c r="P1742" s="1260">
        <v>26</v>
      </c>
      <c r="Q1742" s="1261">
        <v>196.97463374299483</v>
      </c>
    </row>
    <row r="1743" spans="1:17" ht="12.75" x14ac:dyDescent="0.2">
      <c r="A1743" s="876" t="s">
        <v>2607</v>
      </c>
      <c r="B1743" s="906" t="s">
        <v>608</v>
      </c>
      <c r="C1743" s="906">
        <v>1751.1087121656192</v>
      </c>
      <c r="D1743" s="906">
        <v>1751.1087121656192</v>
      </c>
      <c r="E1743" s="906">
        <v>1510.9654280085215</v>
      </c>
      <c r="F1743" s="907">
        <v>0.4</v>
      </c>
      <c r="G1743" s="908">
        <v>604.38617120340859</v>
      </c>
      <c r="H1743" s="908" t="s">
        <v>608</v>
      </c>
      <c r="I1743" s="908">
        <v>95</v>
      </c>
      <c r="J1743" s="908">
        <v>75</v>
      </c>
      <c r="K1743" s="908">
        <v>2555</v>
      </c>
      <c r="L1743" s="908">
        <v>1205</v>
      </c>
      <c r="M1743" s="908">
        <v>1350</v>
      </c>
      <c r="N1743" s="908">
        <v>1</v>
      </c>
      <c r="O1743" s="1260">
        <v>8</v>
      </c>
      <c r="P1743" s="1260">
        <v>10</v>
      </c>
      <c r="Q1743" s="1261">
        <v>196.97463374299483</v>
      </c>
    </row>
    <row r="1744" spans="1:17" ht="12.75" x14ac:dyDescent="0.2">
      <c r="A1744" s="876" t="s">
        <v>2608</v>
      </c>
      <c r="B1744" s="906" t="s">
        <v>608</v>
      </c>
      <c r="C1744" s="906">
        <v>649.94327921176784</v>
      </c>
      <c r="D1744" s="906">
        <v>649.94327921176784</v>
      </c>
      <c r="E1744" s="906">
        <v>636.56430251335405</v>
      </c>
      <c r="F1744" s="907">
        <v>1</v>
      </c>
      <c r="G1744" s="908">
        <v>636.56430251335405</v>
      </c>
      <c r="H1744" s="908" t="s">
        <v>608</v>
      </c>
      <c r="I1744" s="908">
        <v>132</v>
      </c>
      <c r="J1744" s="908">
        <v>107</v>
      </c>
      <c r="K1744" s="908">
        <v>10722</v>
      </c>
      <c r="L1744" s="908">
        <v>3279</v>
      </c>
      <c r="M1744" s="908">
        <v>7443</v>
      </c>
      <c r="N1744" s="908">
        <v>1</v>
      </c>
      <c r="O1744" s="1260">
        <v>5</v>
      </c>
      <c r="P1744" s="1260">
        <v>5</v>
      </c>
      <c r="Q1744" s="1261">
        <v>196.97463374299483</v>
      </c>
    </row>
    <row r="1745" spans="1:17" ht="12.75" x14ac:dyDescent="0.2">
      <c r="A1745" s="876" t="s">
        <v>803</v>
      </c>
      <c r="B1745" s="906" t="s">
        <v>608</v>
      </c>
      <c r="C1745" s="906">
        <v>259.95464931009741</v>
      </c>
      <c r="D1745" s="906">
        <v>259.95464931009741</v>
      </c>
      <c r="E1745" s="906">
        <v>5343.457046501786</v>
      </c>
      <c r="F1745" s="907">
        <v>0.30000000000000004</v>
      </c>
      <c r="G1745" s="908">
        <v>1603.037113950536</v>
      </c>
      <c r="H1745" s="908" t="s">
        <v>608</v>
      </c>
      <c r="I1745" s="908">
        <v>258</v>
      </c>
      <c r="J1745" s="908">
        <v>11</v>
      </c>
      <c r="K1745" s="908">
        <v>200</v>
      </c>
      <c r="L1745" s="908">
        <v>165</v>
      </c>
      <c r="M1745" s="908">
        <v>35</v>
      </c>
      <c r="N1745" s="908">
        <v>1</v>
      </c>
      <c r="O1745" s="1260">
        <v>5</v>
      </c>
      <c r="P1745" s="1260">
        <v>50</v>
      </c>
      <c r="Q1745" s="1261">
        <v>196.97463374299483</v>
      </c>
    </row>
    <row r="1746" spans="1:17" ht="12.75" x14ac:dyDescent="0.2">
      <c r="A1746" s="876" t="s">
        <v>802</v>
      </c>
      <c r="B1746" s="906" t="s">
        <v>608</v>
      </c>
      <c r="C1746" s="906">
        <v>1015.3780420046528</v>
      </c>
      <c r="D1746" s="906">
        <v>1015.3780420046528</v>
      </c>
      <c r="E1746" s="906">
        <v>1413.0734318124346</v>
      </c>
      <c r="F1746" s="907">
        <v>0.4</v>
      </c>
      <c r="G1746" s="908">
        <v>565.22937272497381</v>
      </c>
      <c r="H1746" s="908" t="s">
        <v>608</v>
      </c>
      <c r="I1746" s="908">
        <v>2</v>
      </c>
      <c r="J1746" s="908">
        <v>11</v>
      </c>
      <c r="K1746" s="908">
        <v>1298</v>
      </c>
      <c r="L1746" s="908">
        <v>770</v>
      </c>
      <c r="M1746" s="908">
        <v>528</v>
      </c>
      <c r="N1746" s="908">
        <v>1</v>
      </c>
      <c r="O1746" s="1260">
        <v>10</v>
      </c>
      <c r="P1746" s="1260">
        <v>6</v>
      </c>
      <c r="Q1746" s="1261">
        <v>196.97463374299483</v>
      </c>
    </row>
    <row r="1747" spans="1:17" ht="12.75" x14ac:dyDescent="0.2">
      <c r="A1747" s="876" t="s">
        <v>2609</v>
      </c>
      <c r="B1747" s="906" t="s">
        <v>608</v>
      </c>
      <c r="C1747" s="906">
        <v>5440.0051973185709</v>
      </c>
      <c r="D1747" s="906">
        <v>5440.0051973185709</v>
      </c>
      <c r="E1747" s="906">
        <v>5440.0051973185709</v>
      </c>
      <c r="F1747" s="907">
        <v>0.30000000000000004</v>
      </c>
      <c r="G1747" s="908">
        <v>1632.0015591955714</v>
      </c>
      <c r="H1747" s="908" t="s">
        <v>608</v>
      </c>
      <c r="I1747" s="908">
        <v>1</v>
      </c>
      <c r="J1747" s="908">
        <v>16</v>
      </c>
      <c r="K1747" s="908">
        <v>527</v>
      </c>
      <c r="L1747" s="908">
        <v>494</v>
      </c>
      <c r="M1747" s="908">
        <v>33</v>
      </c>
      <c r="N1747" s="908">
        <v>1</v>
      </c>
      <c r="O1747" s="1260">
        <v>54</v>
      </c>
      <c r="P1747" s="1260">
        <v>54</v>
      </c>
      <c r="Q1747" s="1261">
        <v>196.97463374299483</v>
      </c>
    </row>
    <row r="1748" spans="1:17" ht="12.75" x14ac:dyDescent="0.2">
      <c r="A1748" s="876" t="s">
        <v>2610</v>
      </c>
      <c r="B1748" s="906" t="s">
        <v>608</v>
      </c>
      <c r="C1748" s="906">
        <v>1652.1084717219094</v>
      </c>
      <c r="D1748" s="906">
        <v>1652.1084717219094</v>
      </c>
      <c r="E1748" s="906">
        <v>3188.8699661073847</v>
      </c>
      <c r="F1748" s="907">
        <v>0.30000000000000004</v>
      </c>
      <c r="G1748" s="908">
        <v>956.66098983221559</v>
      </c>
      <c r="H1748" s="908" t="s">
        <v>608</v>
      </c>
      <c r="I1748" s="908">
        <v>82</v>
      </c>
      <c r="J1748" s="908">
        <v>75</v>
      </c>
      <c r="K1748" s="908">
        <v>1721</v>
      </c>
      <c r="L1748" s="908">
        <v>1444</v>
      </c>
      <c r="M1748" s="908">
        <v>277</v>
      </c>
      <c r="N1748" s="908">
        <v>1</v>
      </c>
      <c r="O1748" s="1260">
        <v>15</v>
      </c>
      <c r="P1748" s="1260">
        <v>26</v>
      </c>
      <c r="Q1748" s="1261">
        <v>196.97463374299483</v>
      </c>
    </row>
    <row r="1749" spans="1:17" ht="12.75" x14ac:dyDescent="0.2">
      <c r="A1749" s="876" t="s">
        <v>2611</v>
      </c>
      <c r="B1749" s="906" t="s">
        <v>608</v>
      </c>
      <c r="C1749" s="906">
        <v>850.21136070745126</v>
      </c>
      <c r="D1749" s="906">
        <v>850.21136070745126</v>
      </c>
      <c r="E1749" s="906">
        <v>2076.8357515769712</v>
      </c>
      <c r="F1749" s="907">
        <v>0.30000000000000004</v>
      </c>
      <c r="G1749" s="908">
        <v>623.05072547309146</v>
      </c>
      <c r="H1749" s="908" t="s">
        <v>608</v>
      </c>
      <c r="I1749" s="908">
        <v>177</v>
      </c>
      <c r="J1749" s="908">
        <v>85</v>
      </c>
      <c r="K1749" s="908">
        <v>1959</v>
      </c>
      <c r="L1749" s="908">
        <v>1254</v>
      </c>
      <c r="M1749" s="908">
        <v>705</v>
      </c>
      <c r="N1749" s="908">
        <v>1</v>
      </c>
      <c r="O1749" s="1260">
        <v>5</v>
      </c>
      <c r="P1749" s="1260">
        <v>14</v>
      </c>
      <c r="Q1749" s="1261">
        <v>196.97463374299483</v>
      </c>
    </row>
    <row r="1750" spans="1:17" ht="12.75" x14ac:dyDescent="0.2">
      <c r="A1750" s="876" t="s">
        <v>801</v>
      </c>
      <c r="B1750" s="906" t="s">
        <v>608</v>
      </c>
      <c r="C1750" s="906">
        <v>1319.6826598465586</v>
      </c>
      <c r="D1750" s="906">
        <v>1319.6826598465586</v>
      </c>
      <c r="E1750" s="906">
        <v>1639.2636833527993</v>
      </c>
      <c r="F1750" s="907">
        <v>0.4</v>
      </c>
      <c r="G1750" s="908">
        <v>655.70547334111973</v>
      </c>
      <c r="H1750" s="908" t="s">
        <v>608</v>
      </c>
      <c r="I1750" s="908">
        <v>30</v>
      </c>
      <c r="J1750" s="908">
        <v>48</v>
      </c>
      <c r="K1750" s="908">
        <v>513</v>
      </c>
      <c r="L1750" s="908">
        <v>304</v>
      </c>
      <c r="M1750" s="908">
        <v>209</v>
      </c>
      <c r="N1750" s="908">
        <v>1</v>
      </c>
      <c r="O1750" s="1260">
        <v>8</v>
      </c>
      <c r="P1750" s="1260">
        <v>9</v>
      </c>
      <c r="Q1750" s="1261">
        <v>196.97463374299483</v>
      </c>
    </row>
    <row r="1751" spans="1:17" ht="12.75" x14ac:dyDescent="0.2">
      <c r="A1751" s="876" t="s">
        <v>2612</v>
      </c>
      <c r="B1751" s="906" t="s">
        <v>608</v>
      </c>
      <c r="C1751" s="906">
        <v>2984.4065686784911</v>
      </c>
      <c r="D1751" s="906">
        <v>2984.4065686784911</v>
      </c>
      <c r="E1751" s="906">
        <v>2984.4065686784911</v>
      </c>
      <c r="F1751" s="907">
        <v>0.30000000000000004</v>
      </c>
      <c r="G1751" s="908">
        <v>895.32197060354747</v>
      </c>
      <c r="H1751" s="908" t="s">
        <v>608</v>
      </c>
      <c r="I1751" s="908">
        <v>0</v>
      </c>
      <c r="J1751" s="908">
        <v>4</v>
      </c>
      <c r="K1751" s="908">
        <v>610</v>
      </c>
      <c r="L1751" s="908">
        <v>446</v>
      </c>
      <c r="M1751" s="908">
        <v>164</v>
      </c>
      <c r="N1751" s="908">
        <v>1</v>
      </c>
      <c r="O1751" s="1260">
        <v>36</v>
      </c>
      <c r="P1751" s="1260">
        <v>36</v>
      </c>
      <c r="Q1751" s="1261">
        <v>196.97463374299483</v>
      </c>
    </row>
    <row r="1752" spans="1:17" ht="12.75" x14ac:dyDescent="0.2">
      <c r="A1752" s="876" t="s">
        <v>2613</v>
      </c>
      <c r="B1752" s="906" t="s">
        <v>608</v>
      </c>
      <c r="C1752" s="906">
        <v>1212.1238462795015</v>
      </c>
      <c r="D1752" s="906">
        <v>1212.1238462795015</v>
      </c>
      <c r="E1752" s="906">
        <v>1212.1238462795015</v>
      </c>
      <c r="F1752" s="907">
        <v>0.4</v>
      </c>
      <c r="G1752" s="908">
        <v>484.84953851180063</v>
      </c>
      <c r="H1752" s="908" t="s">
        <v>608</v>
      </c>
      <c r="I1752" s="908">
        <v>2</v>
      </c>
      <c r="J1752" s="908">
        <v>18</v>
      </c>
      <c r="K1752" s="908">
        <v>9134</v>
      </c>
      <c r="L1752" s="908">
        <v>3705</v>
      </c>
      <c r="M1752" s="908">
        <v>5429</v>
      </c>
      <c r="N1752" s="908">
        <v>1</v>
      </c>
      <c r="O1752" s="1260">
        <v>8</v>
      </c>
      <c r="P1752" s="1260">
        <v>8</v>
      </c>
      <c r="Q1752" s="1261">
        <v>196.97463374299483</v>
      </c>
    </row>
    <row r="1753" spans="1:17" ht="12.75" x14ac:dyDescent="0.2">
      <c r="A1753" s="876" t="s">
        <v>2615</v>
      </c>
      <c r="B1753" s="906" t="s">
        <v>608</v>
      </c>
      <c r="C1753" s="906">
        <v>418.80038654120494</v>
      </c>
      <c r="D1753" s="906">
        <v>418.80038654120494</v>
      </c>
      <c r="E1753" s="906">
        <v>472.19723897358853</v>
      </c>
      <c r="F1753" s="907">
        <v>1</v>
      </c>
      <c r="G1753" s="908">
        <v>472.19723897358853</v>
      </c>
      <c r="H1753" s="908" t="s">
        <v>608</v>
      </c>
      <c r="I1753" s="908">
        <v>598</v>
      </c>
      <c r="J1753" s="908">
        <v>117</v>
      </c>
      <c r="K1753" s="908">
        <v>94396</v>
      </c>
      <c r="L1753" s="908">
        <v>18873</v>
      </c>
      <c r="M1753" s="908">
        <v>75523</v>
      </c>
      <c r="N1753" s="908">
        <v>1</v>
      </c>
      <c r="O1753" s="1260">
        <v>5</v>
      </c>
      <c r="P1753" s="1260">
        <v>5</v>
      </c>
      <c r="Q1753" s="1261">
        <v>196.97463374299483</v>
      </c>
    </row>
    <row r="1754" spans="1:17" ht="12.75" x14ac:dyDescent="0.2">
      <c r="A1754" s="876" t="s">
        <v>2617</v>
      </c>
      <c r="B1754" s="906" t="s">
        <v>608</v>
      </c>
      <c r="C1754" s="906">
        <v>4570.6218599124168</v>
      </c>
      <c r="D1754" s="906">
        <v>4570.6218599124168</v>
      </c>
      <c r="E1754" s="906">
        <v>5934.7765739911738</v>
      </c>
      <c r="F1754" s="907">
        <v>0.30000000000000004</v>
      </c>
      <c r="G1754" s="908">
        <v>1780.4329721973525</v>
      </c>
      <c r="H1754" s="908" t="s">
        <v>608</v>
      </c>
      <c r="I1754" s="908">
        <v>62</v>
      </c>
      <c r="J1754" s="908">
        <v>196</v>
      </c>
      <c r="K1754" s="908">
        <v>1962</v>
      </c>
      <c r="L1754" s="908">
        <v>1813</v>
      </c>
      <c r="M1754" s="908">
        <v>149</v>
      </c>
      <c r="N1754" s="908">
        <v>1</v>
      </c>
      <c r="O1754" s="1260">
        <v>40</v>
      </c>
      <c r="P1754" s="1260">
        <v>50</v>
      </c>
      <c r="Q1754" s="1261">
        <v>196.97463374299483</v>
      </c>
    </row>
    <row r="1755" spans="1:17" ht="12.75" x14ac:dyDescent="0.2">
      <c r="A1755" s="876" t="s">
        <v>2618</v>
      </c>
      <c r="B1755" s="906" t="s">
        <v>608</v>
      </c>
      <c r="C1755" s="906">
        <v>2782.869956443612</v>
      </c>
      <c r="D1755" s="906">
        <v>2782.869956443612</v>
      </c>
      <c r="E1755" s="906">
        <v>3525.6738137772509</v>
      </c>
      <c r="F1755" s="907">
        <v>0.30000000000000004</v>
      </c>
      <c r="G1755" s="908">
        <v>1057.7021441331754</v>
      </c>
      <c r="H1755" s="908" t="s">
        <v>608</v>
      </c>
      <c r="I1755" s="908">
        <v>129</v>
      </c>
      <c r="J1755" s="908">
        <v>301</v>
      </c>
      <c r="K1755" s="908">
        <v>3441</v>
      </c>
      <c r="L1755" s="908">
        <v>2811</v>
      </c>
      <c r="M1755" s="908">
        <v>630</v>
      </c>
      <c r="N1755" s="908">
        <v>1</v>
      </c>
      <c r="O1755" s="1260">
        <v>20</v>
      </c>
      <c r="P1755" s="1260">
        <v>25</v>
      </c>
      <c r="Q1755" s="1261">
        <v>196.97463374299483</v>
      </c>
    </row>
    <row r="1756" spans="1:17" ht="12.75" x14ac:dyDescent="0.2">
      <c r="A1756" s="876" t="s">
        <v>2619</v>
      </c>
      <c r="B1756" s="906" t="s">
        <v>608</v>
      </c>
      <c r="C1756" s="906">
        <v>1688.1772585107933</v>
      </c>
      <c r="D1756" s="906">
        <v>1688.1772585107933</v>
      </c>
      <c r="E1756" s="906">
        <v>2647.0690828766819</v>
      </c>
      <c r="F1756" s="907">
        <v>0.30000000000000004</v>
      </c>
      <c r="G1756" s="908">
        <v>794.12072486300474</v>
      </c>
      <c r="H1756" s="908" t="s">
        <v>608</v>
      </c>
      <c r="I1756" s="908">
        <v>640</v>
      </c>
      <c r="J1756" s="908">
        <v>799</v>
      </c>
      <c r="K1756" s="908">
        <v>10317</v>
      </c>
      <c r="L1756" s="908">
        <v>7072</v>
      </c>
      <c r="M1756" s="908">
        <v>3245</v>
      </c>
      <c r="N1756" s="908">
        <v>1</v>
      </c>
      <c r="O1756" s="1260">
        <v>10</v>
      </c>
      <c r="P1756" s="1260">
        <v>16</v>
      </c>
      <c r="Q1756" s="1261">
        <v>196.97463374299483</v>
      </c>
    </row>
    <row r="1757" spans="1:17" ht="12.75" x14ac:dyDescent="0.2">
      <c r="A1757" s="876" t="s">
        <v>2620</v>
      </c>
      <c r="B1757" s="906" t="s">
        <v>608</v>
      </c>
      <c r="C1757" s="906">
        <v>1174.9969060399378</v>
      </c>
      <c r="D1757" s="906">
        <v>1174.9969060399378</v>
      </c>
      <c r="E1757" s="906">
        <v>1562.8454914661615</v>
      </c>
      <c r="F1757" s="907">
        <v>0.4</v>
      </c>
      <c r="G1757" s="908">
        <v>625.13819658646469</v>
      </c>
      <c r="H1757" s="908" t="s">
        <v>608</v>
      </c>
      <c r="I1757" s="908">
        <v>1312</v>
      </c>
      <c r="J1757" s="908">
        <v>1396</v>
      </c>
      <c r="K1757" s="908">
        <v>26653</v>
      </c>
      <c r="L1757" s="908">
        <v>12716</v>
      </c>
      <c r="M1757" s="908">
        <v>13937</v>
      </c>
      <c r="N1757" s="908">
        <v>1</v>
      </c>
      <c r="O1757" s="1260">
        <v>5</v>
      </c>
      <c r="P1757" s="1260">
        <v>8</v>
      </c>
      <c r="Q1757" s="1261">
        <v>196.97463374299483</v>
      </c>
    </row>
    <row r="1758" spans="1:17" ht="12.75" x14ac:dyDescent="0.2">
      <c r="A1758" s="876" t="s">
        <v>2621</v>
      </c>
      <c r="B1758" s="906" t="s">
        <v>608</v>
      </c>
      <c r="C1758" s="906">
        <v>1866.9064050195591</v>
      </c>
      <c r="D1758" s="906">
        <v>1866.9064050195591</v>
      </c>
      <c r="E1758" s="906">
        <v>3802.7289075460985</v>
      </c>
      <c r="F1758" s="907">
        <v>0.30000000000000004</v>
      </c>
      <c r="G1758" s="908">
        <v>1140.8186722638297</v>
      </c>
      <c r="H1758" s="908" t="s">
        <v>608</v>
      </c>
      <c r="I1758" s="908">
        <v>0</v>
      </c>
      <c r="J1758" s="908">
        <v>133</v>
      </c>
      <c r="K1758" s="908">
        <v>17</v>
      </c>
      <c r="L1758" s="908">
        <v>17</v>
      </c>
      <c r="M1758" s="908">
        <v>0</v>
      </c>
      <c r="N1758" s="908">
        <v>1</v>
      </c>
      <c r="O1758" s="1260">
        <v>25</v>
      </c>
      <c r="P1758" s="1260">
        <v>38</v>
      </c>
      <c r="Q1758" s="1261">
        <v>196.97463374299483</v>
      </c>
    </row>
    <row r="1759" spans="1:17" ht="12.75" x14ac:dyDescent="0.2">
      <c r="A1759" s="876" t="s">
        <v>2622</v>
      </c>
      <c r="B1759" s="906" t="s">
        <v>608</v>
      </c>
      <c r="C1759" s="906">
        <v>1866.9064050195591</v>
      </c>
      <c r="D1759" s="906">
        <v>1866.9064050195591</v>
      </c>
      <c r="E1759" s="906">
        <v>2109.2629393186758</v>
      </c>
      <c r="F1759" s="907">
        <v>0.30000000000000004</v>
      </c>
      <c r="G1759" s="908">
        <v>632.77888179560284</v>
      </c>
      <c r="H1759" s="908" t="s">
        <v>608</v>
      </c>
      <c r="I1759" s="908">
        <v>0</v>
      </c>
      <c r="J1759" s="908">
        <v>145</v>
      </c>
      <c r="K1759" s="908">
        <v>46</v>
      </c>
      <c r="L1759" s="908">
        <v>45</v>
      </c>
      <c r="M1759" s="908">
        <v>1</v>
      </c>
      <c r="N1759" s="908">
        <v>1</v>
      </c>
      <c r="O1759" s="1260">
        <v>25</v>
      </c>
      <c r="P1759" s="1260">
        <v>7</v>
      </c>
      <c r="Q1759" s="1261">
        <v>196.97463374299483</v>
      </c>
    </row>
    <row r="1760" spans="1:17" ht="12.75" x14ac:dyDescent="0.2">
      <c r="A1760" s="876" t="s">
        <v>800</v>
      </c>
      <c r="B1760" s="906" t="s">
        <v>608</v>
      </c>
      <c r="C1760" s="906">
        <v>904.20668444692888</v>
      </c>
      <c r="D1760" s="906">
        <v>904.20668444692888</v>
      </c>
      <c r="E1760" s="906">
        <v>955.38732165733995</v>
      </c>
      <c r="F1760" s="907">
        <v>0.65</v>
      </c>
      <c r="G1760" s="908">
        <v>621.001759077271</v>
      </c>
      <c r="H1760" s="908" t="s">
        <v>608</v>
      </c>
      <c r="I1760" s="908">
        <v>0</v>
      </c>
      <c r="J1760" s="908">
        <v>12</v>
      </c>
      <c r="K1760" s="908">
        <v>32</v>
      </c>
      <c r="L1760" s="908">
        <v>14</v>
      </c>
      <c r="M1760" s="908">
        <v>18</v>
      </c>
      <c r="N1760" s="908">
        <v>1</v>
      </c>
      <c r="O1760" s="1260">
        <v>6</v>
      </c>
      <c r="P1760" s="1260">
        <v>6</v>
      </c>
      <c r="Q1760" s="1261">
        <v>196.97463374299483</v>
      </c>
    </row>
    <row r="1761" spans="1:17" ht="12.75" x14ac:dyDescent="0.2">
      <c r="A1761" s="876" t="s">
        <v>799</v>
      </c>
      <c r="B1761" s="906" t="s">
        <v>608</v>
      </c>
      <c r="C1761" s="906">
        <v>705.00640133554543</v>
      </c>
      <c r="D1761" s="906">
        <v>705.00640133554543</v>
      </c>
      <c r="E1761" s="906">
        <v>705.00640133554543</v>
      </c>
      <c r="F1761" s="907">
        <v>0.65</v>
      </c>
      <c r="G1761" s="908">
        <v>458.25416086810452</v>
      </c>
      <c r="H1761" s="908" t="s">
        <v>608</v>
      </c>
      <c r="I1761" s="908">
        <v>37</v>
      </c>
      <c r="J1761" s="908">
        <v>18</v>
      </c>
      <c r="K1761" s="908">
        <v>459</v>
      </c>
      <c r="L1761" s="908">
        <v>111</v>
      </c>
      <c r="M1761" s="908">
        <v>348</v>
      </c>
      <c r="N1761" s="908">
        <v>1</v>
      </c>
      <c r="O1761" s="1260">
        <v>5</v>
      </c>
      <c r="P1761" s="1260">
        <v>5</v>
      </c>
      <c r="Q1761" s="1261">
        <v>196.97463374299483</v>
      </c>
    </row>
    <row r="1762" spans="1:17" ht="12.75" x14ac:dyDescent="0.2">
      <c r="A1762" s="876" t="s">
        <v>798</v>
      </c>
      <c r="B1762" s="906" t="s">
        <v>608</v>
      </c>
      <c r="C1762" s="906">
        <v>301.03248833300847</v>
      </c>
      <c r="D1762" s="906">
        <v>301.03248833300847</v>
      </c>
      <c r="E1762" s="906">
        <v>375.96929784384542</v>
      </c>
      <c r="F1762" s="907">
        <v>1</v>
      </c>
      <c r="G1762" s="908">
        <v>375.96929784384542</v>
      </c>
      <c r="H1762" s="908" t="s">
        <v>608</v>
      </c>
      <c r="I1762" s="908">
        <v>1090</v>
      </c>
      <c r="J1762" s="908">
        <v>55</v>
      </c>
      <c r="K1762" s="908">
        <v>3092</v>
      </c>
      <c r="L1762" s="908">
        <v>302</v>
      </c>
      <c r="M1762" s="908">
        <v>2790</v>
      </c>
      <c r="N1762" s="908">
        <v>1</v>
      </c>
      <c r="O1762" s="1260">
        <v>5</v>
      </c>
      <c r="P1762" s="1260">
        <v>5</v>
      </c>
      <c r="Q1762" s="1261">
        <v>196.97463374299483</v>
      </c>
    </row>
    <row r="1763" spans="1:17" ht="12.75" x14ac:dyDescent="0.2">
      <c r="A1763" s="876" t="s">
        <v>2623</v>
      </c>
      <c r="B1763" s="906" t="s">
        <v>608</v>
      </c>
      <c r="C1763" s="906">
        <v>4021.3989824387518</v>
      </c>
      <c r="D1763" s="906">
        <v>4021.3989824387518</v>
      </c>
      <c r="E1763" s="906">
        <v>4789.7780631286578</v>
      </c>
      <c r="F1763" s="907">
        <v>0.30000000000000004</v>
      </c>
      <c r="G1763" s="908">
        <v>1436.9334189385975</v>
      </c>
      <c r="H1763" s="908" t="s">
        <v>608</v>
      </c>
      <c r="I1763" s="908">
        <v>9</v>
      </c>
      <c r="J1763" s="908">
        <v>55</v>
      </c>
      <c r="K1763" s="908">
        <v>719</v>
      </c>
      <c r="L1763" s="908">
        <v>696</v>
      </c>
      <c r="M1763" s="908">
        <v>23</v>
      </c>
      <c r="N1763" s="908">
        <v>1</v>
      </c>
      <c r="O1763" s="1260">
        <v>37</v>
      </c>
      <c r="P1763" s="1260">
        <v>43</v>
      </c>
      <c r="Q1763" s="1261">
        <v>196.97463374299483</v>
      </c>
    </row>
    <row r="1764" spans="1:17" ht="12.75" x14ac:dyDescent="0.2">
      <c r="A1764" s="876" t="s">
        <v>2624</v>
      </c>
      <c r="B1764" s="906" t="s">
        <v>608</v>
      </c>
      <c r="C1764" s="906">
        <v>1520.2851665522121</v>
      </c>
      <c r="D1764" s="906">
        <v>1520.2851665522121</v>
      </c>
      <c r="E1764" s="906">
        <v>3532.1574343988909</v>
      </c>
      <c r="F1764" s="907">
        <v>0.30000000000000004</v>
      </c>
      <c r="G1764" s="908">
        <v>1059.6472303196674</v>
      </c>
      <c r="H1764" s="908" t="s">
        <v>608</v>
      </c>
      <c r="I1764" s="908">
        <v>60</v>
      </c>
      <c r="J1764" s="908">
        <v>118</v>
      </c>
      <c r="K1764" s="908">
        <v>704</v>
      </c>
      <c r="L1764" s="908">
        <v>655</v>
      </c>
      <c r="M1764" s="908">
        <v>49</v>
      </c>
      <c r="N1764" s="908">
        <v>1</v>
      </c>
      <c r="O1764" s="1260">
        <v>13</v>
      </c>
      <c r="P1764" s="1260">
        <v>32</v>
      </c>
      <c r="Q1764" s="1261">
        <v>196.97463374299483</v>
      </c>
    </row>
    <row r="1765" spans="1:17" ht="12.75" x14ac:dyDescent="0.2">
      <c r="A1765" s="876" t="s">
        <v>2625</v>
      </c>
      <c r="B1765" s="906" t="s">
        <v>608</v>
      </c>
      <c r="C1765" s="906">
        <v>813.57332128164933</v>
      </c>
      <c r="D1765" s="906">
        <v>813.57332128164933</v>
      </c>
      <c r="E1765" s="906">
        <v>2967.3815286630311</v>
      </c>
      <c r="F1765" s="907">
        <v>0.30000000000000004</v>
      </c>
      <c r="G1765" s="908">
        <v>890.21445859890946</v>
      </c>
      <c r="H1765" s="908" t="s">
        <v>608</v>
      </c>
      <c r="I1765" s="908">
        <v>459</v>
      </c>
      <c r="J1765" s="908">
        <v>264</v>
      </c>
      <c r="K1765" s="908">
        <v>459</v>
      </c>
      <c r="L1765" s="908">
        <v>383</v>
      </c>
      <c r="M1765" s="908">
        <v>76</v>
      </c>
      <c r="N1765" s="908">
        <v>1</v>
      </c>
      <c r="O1765" s="1260">
        <v>5</v>
      </c>
      <c r="P1765" s="1260">
        <v>27</v>
      </c>
      <c r="Q1765" s="1261">
        <v>196.97463374299483</v>
      </c>
    </row>
    <row r="1766" spans="1:17" ht="12.75" x14ac:dyDescent="0.2">
      <c r="A1766" s="876" t="s">
        <v>2626</v>
      </c>
      <c r="B1766" s="906" t="s">
        <v>608</v>
      </c>
      <c r="C1766" s="906">
        <v>565.21942461397282</v>
      </c>
      <c r="D1766" s="906">
        <v>565.21942461397282</v>
      </c>
      <c r="E1766" s="906">
        <v>2476.3202846503755</v>
      </c>
      <c r="F1766" s="907">
        <v>0.30000000000000004</v>
      </c>
      <c r="G1766" s="908">
        <v>742.89608539511278</v>
      </c>
      <c r="H1766" s="908" t="s">
        <v>608</v>
      </c>
      <c r="I1766" s="908">
        <v>1956</v>
      </c>
      <c r="J1766" s="908">
        <v>843</v>
      </c>
      <c r="K1766" s="908">
        <v>1019</v>
      </c>
      <c r="L1766" s="908">
        <v>697</v>
      </c>
      <c r="M1766" s="908">
        <v>322</v>
      </c>
      <c r="N1766" s="908">
        <v>1</v>
      </c>
      <c r="O1766" s="1260">
        <v>5</v>
      </c>
      <c r="P1766" s="1260">
        <v>19</v>
      </c>
      <c r="Q1766" s="1261">
        <v>196.97463374299483</v>
      </c>
    </row>
    <row r="1767" spans="1:17" ht="12.75" x14ac:dyDescent="0.2">
      <c r="A1767" s="876" t="s">
        <v>2627</v>
      </c>
      <c r="B1767" s="906" t="s">
        <v>608</v>
      </c>
      <c r="C1767" s="906">
        <v>6847.6092262609045</v>
      </c>
      <c r="D1767" s="906">
        <v>6847.6092262609045</v>
      </c>
      <c r="E1767" s="906">
        <v>5160.5942797919597</v>
      </c>
      <c r="F1767" s="907">
        <v>0.30000000000000004</v>
      </c>
      <c r="G1767" s="908">
        <v>1548.178283937588</v>
      </c>
      <c r="H1767" s="908" t="s">
        <v>608</v>
      </c>
      <c r="I1767" s="908">
        <v>0</v>
      </c>
      <c r="J1767" s="908">
        <v>24</v>
      </c>
      <c r="K1767" s="908">
        <v>874</v>
      </c>
      <c r="L1767" s="908">
        <v>870</v>
      </c>
      <c r="M1767" s="908">
        <v>4</v>
      </c>
      <c r="N1767" s="908">
        <v>1</v>
      </c>
      <c r="O1767" s="1260">
        <v>48</v>
      </c>
      <c r="P1767" s="1260">
        <v>53</v>
      </c>
      <c r="Q1767" s="1261">
        <v>196.97463374299483</v>
      </c>
    </row>
    <row r="1768" spans="1:17" ht="12.75" x14ac:dyDescent="0.2">
      <c r="A1768" s="876" t="s">
        <v>2628</v>
      </c>
      <c r="B1768" s="906" t="s">
        <v>608</v>
      </c>
      <c r="C1768" s="906">
        <v>3105.4663090134336</v>
      </c>
      <c r="D1768" s="906">
        <v>3105.4663090134336</v>
      </c>
      <c r="E1768" s="906">
        <v>3061.5029794991224</v>
      </c>
      <c r="F1768" s="907">
        <v>0.30000000000000004</v>
      </c>
      <c r="G1768" s="908">
        <v>918.45089384973687</v>
      </c>
      <c r="H1768" s="908" t="s">
        <v>608</v>
      </c>
      <c r="I1768" s="908">
        <v>0</v>
      </c>
      <c r="J1768" s="908">
        <v>77</v>
      </c>
      <c r="K1768" s="908">
        <v>1006</v>
      </c>
      <c r="L1768" s="908">
        <v>1001</v>
      </c>
      <c r="M1768" s="908">
        <v>5</v>
      </c>
      <c r="N1768" s="908">
        <v>1</v>
      </c>
      <c r="O1768" s="1260">
        <v>15</v>
      </c>
      <c r="P1768" s="1260">
        <v>32</v>
      </c>
      <c r="Q1768" s="1261">
        <v>196.97463374299483</v>
      </c>
    </row>
    <row r="1769" spans="1:17" ht="12.75" x14ac:dyDescent="0.2">
      <c r="A1769" s="876" t="s">
        <v>2629</v>
      </c>
      <c r="B1769" s="906" t="s">
        <v>608</v>
      </c>
      <c r="C1769" s="906">
        <v>4060.5018774717018</v>
      </c>
      <c r="D1769" s="906">
        <v>4060.5018774717018</v>
      </c>
      <c r="E1769" s="906">
        <v>4358.6612868845832</v>
      </c>
      <c r="F1769" s="907">
        <v>0.30000000000000004</v>
      </c>
      <c r="G1769" s="908">
        <v>1307.5983860653751</v>
      </c>
      <c r="H1769" s="908" t="s">
        <v>608</v>
      </c>
      <c r="I1769" s="908">
        <v>1</v>
      </c>
      <c r="J1769" s="908">
        <v>5</v>
      </c>
      <c r="K1769" s="908">
        <v>257</v>
      </c>
      <c r="L1769" s="908">
        <v>241</v>
      </c>
      <c r="M1769" s="908">
        <v>16</v>
      </c>
      <c r="N1769" s="908">
        <v>1</v>
      </c>
      <c r="O1769" s="1260">
        <v>5</v>
      </c>
      <c r="P1769" s="1260">
        <v>63</v>
      </c>
      <c r="Q1769" s="1261">
        <v>196.97463374299483</v>
      </c>
    </row>
    <row r="1770" spans="1:17" ht="12.75" x14ac:dyDescent="0.2">
      <c r="A1770" s="876" t="s">
        <v>2630</v>
      </c>
      <c r="B1770" s="906" t="s">
        <v>608</v>
      </c>
      <c r="C1770" s="906">
        <v>2107.8593163811133</v>
      </c>
      <c r="D1770" s="906">
        <v>2107.8593163811133</v>
      </c>
      <c r="E1770" s="906">
        <v>2852.2756017200199</v>
      </c>
      <c r="F1770" s="907">
        <v>0.30000000000000004</v>
      </c>
      <c r="G1770" s="908">
        <v>855.68268051600614</v>
      </c>
      <c r="H1770" s="908" t="s">
        <v>608</v>
      </c>
      <c r="I1770" s="908">
        <v>7</v>
      </c>
      <c r="J1770" s="908">
        <v>39</v>
      </c>
      <c r="K1770" s="908">
        <v>1859</v>
      </c>
      <c r="L1770" s="908">
        <v>1430</v>
      </c>
      <c r="M1770" s="908">
        <v>429</v>
      </c>
      <c r="N1770" s="908">
        <v>1</v>
      </c>
      <c r="O1770" s="1260">
        <v>42</v>
      </c>
      <c r="P1770" s="1260">
        <v>35</v>
      </c>
      <c r="Q1770" s="1261">
        <v>196.97463374299483</v>
      </c>
    </row>
    <row r="1771" spans="1:17" ht="12.75" x14ac:dyDescent="0.2">
      <c r="A1771" s="876" t="s">
        <v>2631</v>
      </c>
      <c r="B1771" s="906" t="s">
        <v>608</v>
      </c>
      <c r="C1771" s="906">
        <v>561.72100708805999</v>
      </c>
      <c r="D1771" s="906">
        <v>561.72100708805999</v>
      </c>
      <c r="E1771" s="906">
        <v>1915.1029157765963</v>
      </c>
      <c r="F1771" s="907">
        <v>0.30000000000000004</v>
      </c>
      <c r="G1771" s="908">
        <v>574.53087473297899</v>
      </c>
      <c r="H1771" s="908" t="s">
        <v>608</v>
      </c>
      <c r="I1771" s="908">
        <v>383</v>
      </c>
      <c r="J1771" s="908">
        <v>201</v>
      </c>
      <c r="K1771" s="908">
        <v>13101</v>
      </c>
      <c r="L1771" s="908">
        <v>6901</v>
      </c>
      <c r="M1771" s="908">
        <v>6200</v>
      </c>
      <c r="N1771" s="908">
        <v>1</v>
      </c>
      <c r="O1771" s="1260">
        <v>5</v>
      </c>
      <c r="P1771" s="1260">
        <v>15</v>
      </c>
      <c r="Q1771" s="1261">
        <v>196.97463374299483</v>
      </c>
    </row>
    <row r="1772" spans="1:17" ht="12.75" x14ac:dyDescent="0.2">
      <c r="A1772" s="876" t="s">
        <v>2632</v>
      </c>
      <c r="B1772" s="906" t="s">
        <v>608</v>
      </c>
      <c r="C1772" s="906">
        <v>368.44632096784602</v>
      </c>
      <c r="D1772" s="906">
        <v>368.44632096784602</v>
      </c>
      <c r="E1772" s="906">
        <v>863.71177519791809</v>
      </c>
      <c r="F1772" s="907">
        <v>0.65</v>
      </c>
      <c r="G1772" s="908">
        <v>561.41265387864678</v>
      </c>
      <c r="H1772" s="908" t="s">
        <v>608</v>
      </c>
      <c r="I1772" s="908">
        <v>1184</v>
      </c>
      <c r="J1772" s="908">
        <v>265</v>
      </c>
      <c r="K1772" s="908">
        <v>19259</v>
      </c>
      <c r="L1772" s="908">
        <v>5622</v>
      </c>
      <c r="M1772" s="908">
        <v>13637</v>
      </c>
      <c r="N1772" s="908">
        <v>1</v>
      </c>
      <c r="O1772" s="1260">
        <v>5</v>
      </c>
      <c r="P1772" s="1260">
        <v>5</v>
      </c>
      <c r="Q1772" s="1261">
        <v>196.97463374299483</v>
      </c>
    </row>
    <row r="1773" spans="1:17" ht="12.75" x14ac:dyDescent="0.2">
      <c r="A1773" s="876" t="s">
        <v>2633</v>
      </c>
      <c r="B1773" s="906" t="s">
        <v>608</v>
      </c>
      <c r="C1773" s="906">
        <v>315.52891471602419</v>
      </c>
      <c r="D1773" s="906">
        <v>315.52891471602419</v>
      </c>
      <c r="E1773" s="906">
        <v>880.94717009137707</v>
      </c>
      <c r="F1773" s="907">
        <v>0.65</v>
      </c>
      <c r="G1773" s="908">
        <v>572.61566055939511</v>
      </c>
      <c r="H1773" s="908" t="s">
        <v>608</v>
      </c>
      <c r="I1773" s="908">
        <v>2474</v>
      </c>
      <c r="J1773" s="908">
        <v>297</v>
      </c>
      <c r="K1773" s="908">
        <v>6435</v>
      </c>
      <c r="L1773" s="908">
        <v>2133</v>
      </c>
      <c r="M1773" s="908">
        <v>4302</v>
      </c>
      <c r="N1773" s="908">
        <v>1</v>
      </c>
      <c r="O1773" s="1260">
        <v>5</v>
      </c>
      <c r="P1773" s="1260">
        <v>5</v>
      </c>
      <c r="Q1773" s="1261">
        <v>196.97463374299483</v>
      </c>
    </row>
    <row r="1774" spans="1:17" ht="12.75" x14ac:dyDescent="0.2">
      <c r="A1774" s="876" t="s">
        <v>2634</v>
      </c>
      <c r="B1774" s="906">
        <v>27.548228964921076</v>
      </c>
      <c r="C1774" s="906">
        <v>275.00313134861653</v>
      </c>
      <c r="D1774" s="906">
        <v>275.00313134861653</v>
      </c>
      <c r="E1774" s="906">
        <v>406.71686248134523</v>
      </c>
      <c r="F1774" s="907">
        <v>1</v>
      </c>
      <c r="G1774" s="908">
        <v>406.71686248134523</v>
      </c>
      <c r="H1774" s="908">
        <v>54184</v>
      </c>
      <c r="I1774" s="908">
        <v>16012</v>
      </c>
      <c r="J1774" s="908">
        <v>1655</v>
      </c>
      <c r="K1774" s="908">
        <v>8458</v>
      </c>
      <c r="L1774" s="908">
        <v>2798</v>
      </c>
      <c r="M1774" s="908">
        <v>5660</v>
      </c>
      <c r="N1774" s="908">
        <v>1</v>
      </c>
      <c r="O1774" s="1260">
        <v>5</v>
      </c>
      <c r="P1774" s="1260">
        <v>5</v>
      </c>
      <c r="Q1774" s="1261">
        <v>196.97463374299483</v>
      </c>
    </row>
    <row r="1775" spans="1:17" ht="12.75" x14ac:dyDescent="0.2">
      <c r="A1775" s="876" t="s">
        <v>2635</v>
      </c>
      <c r="B1775" s="906" t="s">
        <v>608</v>
      </c>
      <c r="C1775" s="906">
        <v>459.50427322319348</v>
      </c>
      <c r="D1775" s="906">
        <v>459.50427322319348</v>
      </c>
      <c r="E1775" s="906">
        <v>692.74493371958783</v>
      </c>
      <c r="F1775" s="907">
        <v>0</v>
      </c>
      <c r="G1775" s="908">
        <v>0</v>
      </c>
      <c r="H1775" s="908" t="s">
        <v>608</v>
      </c>
      <c r="I1775" s="908">
        <v>3219</v>
      </c>
      <c r="J1775" s="908">
        <v>846</v>
      </c>
      <c r="K1775" s="908">
        <v>941</v>
      </c>
      <c r="L1775" s="908">
        <v>941</v>
      </c>
      <c r="M1775" s="908">
        <v>581</v>
      </c>
      <c r="N1775" s="908">
        <v>0</v>
      </c>
      <c r="O1775" s="1260">
        <v>5</v>
      </c>
      <c r="P1775" s="1260">
        <v>5</v>
      </c>
      <c r="Q1775" s="1261">
        <v>196.97463374299483</v>
      </c>
    </row>
    <row r="1776" spans="1:17" ht="12.75" x14ac:dyDescent="0.2">
      <c r="A1776" s="876" t="s">
        <v>2636</v>
      </c>
      <c r="B1776" s="906" t="s">
        <v>608</v>
      </c>
      <c r="C1776" s="906">
        <v>4418.5985074984783</v>
      </c>
      <c r="D1776" s="906">
        <v>4418.5985074984783</v>
      </c>
      <c r="E1776" s="906">
        <v>4418.5985074984783</v>
      </c>
      <c r="F1776" s="907">
        <v>0.30000000000000004</v>
      </c>
      <c r="G1776" s="908">
        <v>1325.5795522495437</v>
      </c>
      <c r="H1776" s="908" t="s">
        <v>608</v>
      </c>
      <c r="I1776" s="908">
        <v>0</v>
      </c>
      <c r="J1776" s="908">
        <v>54</v>
      </c>
      <c r="K1776" s="908">
        <v>2816</v>
      </c>
      <c r="L1776" s="908">
        <v>2648</v>
      </c>
      <c r="M1776" s="908">
        <v>168</v>
      </c>
      <c r="N1776" s="908">
        <v>1</v>
      </c>
      <c r="O1776" s="1260">
        <v>69</v>
      </c>
      <c r="P1776" s="1260">
        <v>69</v>
      </c>
      <c r="Q1776" s="1261">
        <v>196.97463374299483</v>
      </c>
    </row>
    <row r="1777" spans="1:17" ht="12.75" x14ac:dyDescent="0.2">
      <c r="A1777" s="876" t="s">
        <v>2637</v>
      </c>
      <c r="B1777" s="906" t="s">
        <v>608</v>
      </c>
      <c r="C1777" s="906">
        <v>3177.6267690283375</v>
      </c>
      <c r="D1777" s="906">
        <v>3177.6267690283375</v>
      </c>
      <c r="E1777" s="906">
        <v>3177.6267690283375</v>
      </c>
      <c r="F1777" s="907">
        <v>0.30000000000000004</v>
      </c>
      <c r="G1777" s="908">
        <v>953.28803070850142</v>
      </c>
      <c r="H1777" s="908" t="s">
        <v>608</v>
      </c>
      <c r="I1777" s="908">
        <v>26</v>
      </c>
      <c r="J1777" s="908">
        <v>172</v>
      </c>
      <c r="K1777" s="908">
        <v>11364</v>
      </c>
      <c r="L1777" s="908">
        <v>9057</v>
      </c>
      <c r="M1777" s="908">
        <v>2307</v>
      </c>
      <c r="N1777" s="908">
        <v>1</v>
      </c>
      <c r="O1777" s="1260">
        <v>42</v>
      </c>
      <c r="P1777" s="1260">
        <v>42</v>
      </c>
      <c r="Q1777" s="1261">
        <v>196.97463374299483</v>
      </c>
    </row>
    <row r="1778" spans="1:17" ht="12.75" x14ac:dyDescent="0.2">
      <c r="A1778" s="876" t="s">
        <v>2638</v>
      </c>
      <c r="B1778" s="906" t="s">
        <v>608</v>
      </c>
      <c r="C1778" s="906">
        <v>1429.0513780742381</v>
      </c>
      <c r="D1778" s="906">
        <v>1429.0513780742381</v>
      </c>
      <c r="E1778" s="906">
        <v>2000.4596914873423</v>
      </c>
      <c r="F1778" s="907">
        <v>0.30000000000000004</v>
      </c>
      <c r="G1778" s="908">
        <v>600.1379074462028</v>
      </c>
      <c r="H1778" s="908" t="s">
        <v>608</v>
      </c>
      <c r="I1778" s="908">
        <v>474</v>
      </c>
      <c r="J1778" s="908">
        <v>306</v>
      </c>
      <c r="K1778" s="908">
        <v>31159</v>
      </c>
      <c r="L1778" s="908">
        <v>16500</v>
      </c>
      <c r="M1778" s="908">
        <v>14659</v>
      </c>
      <c r="N1778" s="908">
        <v>1</v>
      </c>
      <c r="O1778" s="1260">
        <v>25</v>
      </c>
      <c r="P1778" s="1260">
        <v>15</v>
      </c>
      <c r="Q1778" s="1261">
        <v>196.97463374299483</v>
      </c>
    </row>
    <row r="1779" spans="1:17" ht="12.75" x14ac:dyDescent="0.2">
      <c r="A1779" s="876" t="s">
        <v>2639</v>
      </c>
      <c r="B1779" s="906" t="s">
        <v>608</v>
      </c>
      <c r="C1779" s="906">
        <v>4559.7446094855904</v>
      </c>
      <c r="D1779" s="906">
        <v>4559.7446094855904</v>
      </c>
      <c r="E1779" s="906">
        <v>4559.7446094855904</v>
      </c>
      <c r="F1779" s="907">
        <v>0.30000000000000004</v>
      </c>
      <c r="G1779" s="908">
        <v>1367.9233828456772</v>
      </c>
      <c r="H1779" s="908" t="s">
        <v>608</v>
      </c>
      <c r="I1779" s="908">
        <v>0</v>
      </c>
      <c r="J1779" s="908">
        <v>4</v>
      </c>
      <c r="K1779" s="908">
        <v>928</v>
      </c>
      <c r="L1779" s="908">
        <v>904</v>
      </c>
      <c r="M1779" s="908">
        <v>24</v>
      </c>
      <c r="N1779" s="908">
        <v>1</v>
      </c>
      <c r="O1779" s="1260">
        <v>62</v>
      </c>
      <c r="P1779" s="1260">
        <v>62</v>
      </c>
      <c r="Q1779" s="1261">
        <v>196.97463374299483</v>
      </c>
    </row>
    <row r="1780" spans="1:17" ht="12.75" x14ac:dyDescent="0.2">
      <c r="A1780" s="876" t="s">
        <v>2640</v>
      </c>
      <c r="B1780" s="906" t="s">
        <v>608</v>
      </c>
      <c r="C1780" s="906">
        <v>3249.6376893417541</v>
      </c>
      <c r="D1780" s="906">
        <v>3249.6376893417541</v>
      </c>
      <c r="E1780" s="906">
        <v>3249.6376893417541</v>
      </c>
      <c r="F1780" s="907">
        <v>0.30000000000000004</v>
      </c>
      <c r="G1780" s="908">
        <v>974.8913068025264</v>
      </c>
      <c r="H1780" s="908" t="s">
        <v>608</v>
      </c>
      <c r="I1780" s="908">
        <v>1</v>
      </c>
      <c r="J1780" s="908">
        <v>11</v>
      </c>
      <c r="K1780" s="908">
        <v>2182</v>
      </c>
      <c r="L1780" s="908">
        <v>1927</v>
      </c>
      <c r="M1780" s="908">
        <v>255</v>
      </c>
      <c r="N1780" s="908">
        <v>1</v>
      </c>
      <c r="O1780" s="1260">
        <v>39</v>
      </c>
      <c r="P1780" s="1260">
        <v>39</v>
      </c>
      <c r="Q1780" s="1261">
        <v>196.97463374299483</v>
      </c>
    </row>
    <row r="1781" spans="1:17" ht="12.75" x14ac:dyDescent="0.2">
      <c r="A1781" s="876" t="s">
        <v>2641</v>
      </c>
      <c r="B1781" s="906" t="s">
        <v>608</v>
      </c>
      <c r="C1781" s="906">
        <v>2332.3185026961005</v>
      </c>
      <c r="D1781" s="906">
        <v>2332.3185026961005</v>
      </c>
      <c r="E1781" s="906">
        <v>2332.3185026961005</v>
      </c>
      <c r="F1781" s="907">
        <v>0.30000000000000004</v>
      </c>
      <c r="G1781" s="908">
        <v>699.69555080883026</v>
      </c>
      <c r="H1781" s="908" t="s">
        <v>608</v>
      </c>
      <c r="I1781" s="908">
        <v>2</v>
      </c>
      <c r="J1781" s="908">
        <v>10</v>
      </c>
      <c r="K1781" s="908">
        <v>2323</v>
      </c>
      <c r="L1781" s="908">
        <v>1554</v>
      </c>
      <c r="M1781" s="908">
        <v>769</v>
      </c>
      <c r="N1781" s="908">
        <v>1</v>
      </c>
      <c r="O1781" s="1260">
        <v>24</v>
      </c>
      <c r="P1781" s="1260">
        <v>24</v>
      </c>
      <c r="Q1781" s="1261">
        <v>196.97463374299483</v>
      </c>
    </row>
    <row r="1782" spans="1:17" ht="12.75" x14ac:dyDescent="0.2">
      <c r="A1782" s="876" t="s">
        <v>2642</v>
      </c>
      <c r="B1782" s="906" t="s">
        <v>608</v>
      </c>
      <c r="C1782" s="906">
        <v>2377.2356981169264</v>
      </c>
      <c r="D1782" s="906">
        <v>2377.2356981169264</v>
      </c>
      <c r="E1782" s="906">
        <v>7042.4485927915903</v>
      </c>
      <c r="F1782" s="907">
        <v>0</v>
      </c>
      <c r="G1782" s="908">
        <v>0</v>
      </c>
      <c r="H1782" s="908" t="s">
        <v>608</v>
      </c>
      <c r="I1782" s="908">
        <v>88</v>
      </c>
      <c r="J1782" s="908">
        <v>165</v>
      </c>
      <c r="K1782" s="908">
        <v>264</v>
      </c>
      <c r="L1782" s="908">
        <v>264</v>
      </c>
      <c r="M1782" s="908">
        <v>23</v>
      </c>
      <c r="N1782" s="908">
        <v>0</v>
      </c>
      <c r="O1782" s="1260">
        <v>8</v>
      </c>
      <c r="P1782" s="1260">
        <v>60</v>
      </c>
      <c r="Q1782" s="1261">
        <v>196.97463374299483</v>
      </c>
    </row>
    <row r="1783" spans="1:17" ht="12.75" x14ac:dyDescent="0.2">
      <c r="A1783" s="876" t="s">
        <v>2643</v>
      </c>
      <c r="B1783" s="906" t="s">
        <v>608</v>
      </c>
      <c r="C1783" s="906">
        <v>1695.4661150961242</v>
      </c>
      <c r="D1783" s="906">
        <v>1695.4661150961242</v>
      </c>
      <c r="E1783" s="906">
        <v>3466.2023486569969</v>
      </c>
      <c r="F1783" s="907">
        <v>0</v>
      </c>
      <c r="G1783" s="908">
        <v>0</v>
      </c>
      <c r="H1783" s="908" t="s">
        <v>608</v>
      </c>
      <c r="I1783" s="908">
        <v>838</v>
      </c>
      <c r="J1783" s="908">
        <v>769</v>
      </c>
      <c r="K1783" s="908">
        <v>247</v>
      </c>
      <c r="L1783" s="908">
        <v>247</v>
      </c>
      <c r="M1783" s="908">
        <v>48</v>
      </c>
      <c r="N1783" s="908">
        <v>0</v>
      </c>
      <c r="O1783" s="1260">
        <v>5</v>
      </c>
      <c r="P1783" s="1260">
        <v>25</v>
      </c>
      <c r="Q1783" s="1261">
        <v>196.97463374299483</v>
      </c>
    </row>
    <row r="1784" spans="1:17" ht="12.75" x14ac:dyDescent="0.2">
      <c r="A1784" s="876" t="s">
        <v>2644</v>
      </c>
      <c r="B1784" s="906" t="s">
        <v>608</v>
      </c>
      <c r="C1784" s="906">
        <v>10950.833800240109</v>
      </c>
      <c r="D1784" s="906">
        <v>10950.833800240109</v>
      </c>
      <c r="E1784" s="906">
        <v>10950.833800240109</v>
      </c>
      <c r="F1784" s="907">
        <v>0</v>
      </c>
      <c r="G1784" s="908">
        <v>0</v>
      </c>
      <c r="H1784" s="908" t="s">
        <v>608</v>
      </c>
      <c r="I1784" s="908">
        <v>0</v>
      </c>
      <c r="J1784" s="908">
        <v>163</v>
      </c>
      <c r="K1784" s="908">
        <v>239</v>
      </c>
      <c r="L1784" s="908">
        <v>239</v>
      </c>
      <c r="M1784" s="908">
        <v>12</v>
      </c>
      <c r="N1784" s="908">
        <v>0</v>
      </c>
      <c r="O1784" s="1260">
        <v>61</v>
      </c>
      <c r="P1784" s="1260">
        <v>61</v>
      </c>
      <c r="Q1784" s="1261">
        <v>212.05651015319862</v>
      </c>
    </row>
    <row r="1785" spans="1:17" ht="12.75" x14ac:dyDescent="0.2">
      <c r="A1785" s="876" t="s">
        <v>2646</v>
      </c>
      <c r="B1785" s="906" t="s">
        <v>608</v>
      </c>
      <c r="C1785" s="906">
        <v>9499.3470249576712</v>
      </c>
      <c r="D1785" s="906">
        <v>9499.3470249576712</v>
      </c>
      <c r="E1785" s="906">
        <v>9314.3469522848864</v>
      </c>
      <c r="F1785" s="907">
        <v>0</v>
      </c>
      <c r="G1785" s="908">
        <v>0</v>
      </c>
      <c r="H1785" s="908" t="s">
        <v>608</v>
      </c>
      <c r="I1785" s="908">
        <v>0</v>
      </c>
      <c r="J1785" s="908">
        <v>151</v>
      </c>
      <c r="K1785" s="908">
        <v>88</v>
      </c>
      <c r="L1785" s="908">
        <v>88</v>
      </c>
      <c r="M1785" s="908">
        <v>21</v>
      </c>
      <c r="N1785" s="908">
        <v>0</v>
      </c>
      <c r="O1785" s="1260">
        <v>36</v>
      </c>
      <c r="P1785" s="1260">
        <v>75</v>
      </c>
      <c r="Q1785" s="1261">
        <v>212.05651015319862</v>
      </c>
    </row>
    <row r="1786" spans="1:17" ht="12.75" x14ac:dyDescent="0.2">
      <c r="A1786" s="876" t="s">
        <v>2647</v>
      </c>
      <c r="B1786" s="906" t="s">
        <v>608</v>
      </c>
      <c r="C1786" s="906">
        <v>7873.3746420283769</v>
      </c>
      <c r="D1786" s="906">
        <v>7873.3746420283769</v>
      </c>
      <c r="E1786" s="906">
        <v>6278.8815642708487</v>
      </c>
      <c r="F1786" s="907">
        <v>0</v>
      </c>
      <c r="G1786" s="908">
        <v>0</v>
      </c>
      <c r="H1786" s="908" t="s">
        <v>608</v>
      </c>
      <c r="I1786" s="908">
        <v>2</v>
      </c>
      <c r="J1786" s="908">
        <v>106</v>
      </c>
      <c r="K1786" s="908">
        <v>57</v>
      </c>
      <c r="L1786" s="908">
        <v>57</v>
      </c>
      <c r="M1786" s="908">
        <v>6</v>
      </c>
      <c r="N1786" s="908">
        <v>0</v>
      </c>
      <c r="O1786" s="1260">
        <v>19</v>
      </c>
      <c r="P1786" s="1260">
        <v>30</v>
      </c>
      <c r="Q1786" s="1261">
        <v>212.05651015319862</v>
      </c>
    </row>
    <row r="1787" spans="1:17" ht="12.75" x14ac:dyDescent="0.2">
      <c r="A1787" s="876" t="s">
        <v>2648</v>
      </c>
      <c r="B1787" s="906" t="s">
        <v>608</v>
      </c>
      <c r="C1787" s="906">
        <v>7881.4817668209453</v>
      </c>
      <c r="D1787" s="906">
        <v>7881.4817668209453</v>
      </c>
      <c r="E1787" s="906">
        <v>8315.810616380586</v>
      </c>
      <c r="F1787" s="907">
        <v>0</v>
      </c>
      <c r="G1787" s="908">
        <v>0</v>
      </c>
      <c r="H1787" s="908" t="s">
        <v>608</v>
      </c>
      <c r="I1787" s="908">
        <v>0</v>
      </c>
      <c r="J1787" s="908">
        <v>357</v>
      </c>
      <c r="K1787" s="908">
        <v>444</v>
      </c>
      <c r="L1787" s="908">
        <v>444</v>
      </c>
      <c r="M1787" s="908">
        <v>31</v>
      </c>
      <c r="N1787" s="908">
        <v>0</v>
      </c>
      <c r="O1787" s="1260">
        <v>28</v>
      </c>
      <c r="P1787" s="1260">
        <v>57</v>
      </c>
      <c r="Q1787" s="1261">
        <v>212.05651015319862</v>
      </c>
    </row>
    <row r="1788" spans="1:17" ht="12.75" x14ac:dyDescent="0.2">
      <c r="A1788" s="876" t="s">
        <v>2649</v>
      </c>
      <c r="B1788" s="906" t="s">
        <v>608</v>
      </c>
      <c r="C1788" s="906">
        <v>5601.8269309532025</v>
      </c>
      <c r="D1788" s="906">
        <v>5601.8269309532025</v>
      </c>
      <c r="E1788" s="906">
        <v>5601.8269309532025</v>
      </c>
      <c r="F1788" s="907">
        <v>0</v>
      </c>
      <c r="G1788" s="908">
        <v>0</v>
      </c>
      <c r="H1788" s="908" t="s">
        <v>608</v>
      </c>
      <c r="I1788" s="908">
        <v>4</v>
      </c>
      <c r="J1788" s="908">
        <v>865</v>
      </c>
      <c r="K1788" s="908">
        <v>444</v>
      </c>
      <c r="L1788" s="908">
        <v>444</v>
      </c>
      <c r="M1788" s="908">
        <v>87</v>
      </c>
      <c r="N1788" s="908">
        <v>0</v>
      </c>
      <c r="O1788" s="1260">
        <v>18</v>
      </c>
      <c r="P1788" s="1260">
        <v>18</v>
      </c>
      <c r="Q1788" s="1261">
        <v>212.05651015319862</v>
      </c>
    </row>
    <row r="1789" spans="1:17" ht="12.75" x14ac:dyDescent="0.2">
      <c r="A1789" s="876" t="s">
        <v>2650</v>
      </c>
      <c r="B1789" s="906" t="s">
        <v>608</v>
      </c>
      <c r="C1789" s="906">
        <v>9465.4656777288874</v>
      </c>
      <c r="D1789" s="906">
        <v>9465.4656777288874</v>
      </c>
      <c r="E1789" s="906">
        <v>10079.158213157018</v>
      </c>
      <c r="F1789" s="907">
        <v>0</v>
      </c>
      <c r="G1789" s="908">
        <v>0</v>
      </c>
      <c r="H1789" s="908" t="s">
        <v>608</v>
      </c>
      <c r="I1789" s="908">
        <v>0</v>
      </c>
      <c r="J1789" s="908">
        <v>154</v>
      </c>
      <c r="K1789" s="908">
        <v>120</v>
      </c>
      <c r="L1789" s="908">
        <v>120</v>
      </c>
      <c r="M1789" s="908">
        <v>2</v>
      </c>
      <c r="N1789" s="908">
        <v>0</v>
      </c>
      <c r="O1789" s="1260">
        <v>31</v>
      </c>
      <c r="P1789" s="1260">
        <v>65</v>
      </c>
      <c r="Q1789" s="1261">
        <v>212.05651015319862</v>
      </c>
    </row>
    <row r="1790" spans="1:17" ht="12.75" x14ac:dyDescent="0.2">
      <c r="A1790" s="876" t="s">
        <v>2651</v>
      </c>
      <c r="B1790" s="906" t="s">
        <v>608</v>
      </c>
      <c r="C1790" s="906">
        <v>5873.228294991135</v>
      </c>
      <c r="D1790" s="906">
        <v>5873.228294991135</v>
      </c>
      <c r="E1790" s="906">
        <v>5873.228294991135</v>
      </c>
      <c r="F1790" s="907">
        <v>0</v>
      </c>
      <c r="G1790" s="908">
        <v>0</v>
      </c>
      <c r="H1790" s="908" t="s">
        <v>608</v>
      </c>
      <c r="I1790" s="908">
        <v>0</v>
      </c>
      <c r="J1790" s="908">
        <v>99</v>
      </c>
      <c r="K1790" s="908">
        <v>30</v>
      </c>
      <c r="L1790" s="908">
        <v>30</v>
      </c>
      <c r="M1790" s="908">
        <v>0</v>
      </c>
      <c r="N1790" s="908">
        <v>0</v>
      </c>
      <c r="O1790" s="1260">
        <v>15</v>
      </c>
      <c r="P1790" s="1260">
        <v>15</v>
      </c>
      <c r="Q1790" s="1261">
        <v>212.05651015319862</v>
      </c>
    </row>
    <row r="1791" spans="1:17" ht="12.75" x14ac:dyDescent="0.2">
      <c r="A1791" s="876" t="s">
        <v>2652</v>
      </c>
      <c r="B1791" s="906" t="s">
        <v>608</v>
      </c>
      <c r="C1791" s="906">
        <v>7058.5848532894815</v>
      </c>
      <c r="D1791" s="906">
        <v>7058.5848532894815</v>
      </c>
      <c r="E1791" s="906">
        <v>9629.6945200349892</v>
      </c>
      <c r="F1791" s="907">
        <v>0</v>
      </c>
      <c r="G1791" s="908">
        <v>0</v>
      </c>
      <c r="H1791" s="908" t="s">
        <v>608</v>
      </c>
      <c r="I1791" s="908">
        <v>2</v>
      </c>
      <c r="J1791" s="908">
        <v>271</v>
      </c>
      <c r="K1791" s="908">
        <v>196</v>
      </c>
      <c r="L1791" s="908">
        <v>196</v>
      </c>
      <c r="M1791" s="908">
        <v>10</v>
      </c>
      <c r="N1791" s="908">
        <v>0</v>
      </c>
      <c r="O1791" s="1260">
        <v>23</v>
      </c>
      <c r="P1791" s="1260">
        <v>55</v>
      </c>
      <c r="Q1791" s="1261">
        <v>212.05651015319862</v>
      </c>
    </row>
    <row r="1792" spans="1:17" ht="12.75" x14ac:dyDescent="0.2">
      <c r="A1792" s="876" t="s">
        <v>2653</v>
      </c>
      <c r="B1792" s="906" t="s">
        <v>608</v>
      </c>
      <c r="C1792" s="906">
        <v>4585.7326295256689</v>
      </c>
      <c r="D1792" s="906">
        <v>4585.7326295256689</v>
      </c>
      <c r="E1792" s="906">
        <v>5760.9900784589154</v>
      </c>
      <c r="F1792" s="907">
        <v>0</v>
      </c>
      <c r="G1792" s="908">
        <v>0</v>
      </c>
      <c r="H1792" s="908" t="s">
        <v>608</v>
      </c>
      <c r="I1792" s="908">
        <v>46</v>
      </c>
      <c r="J1792" s="908">
        <v>452</v>
      </c>
      <c r="K1792" s="908">
        <v>101</v>
      </c>
      <c r="L1792" s="908">
        <v>101</v>
      </c>
      <c r="M1792" s="908">
        <v>5</v>
      </c>
      <c r="N1792" s="908">
        <v>0</v>
      </c>
      <c r="O1792" s="1260">
        <v>15</v>
      </c>
      <c r="P1792" s="1260">
        <v>28</v>
      </c>
      <c r="Q1792" s="1261">
        <v>212.05651015319862</v>
      </c>
    </row>
    <row r="1793" spans="1:17" ht="12.75" x14ac:dyDescent="0.2">
      <c r="A1793" s="876" t="s">
        <v>2654</v>
      </c>
      <c r="B1793" s="906" t="s">
        <v>608</v>
      </c>
      <c r="C1793" s="906">
        <v>13219.114996024964</v>
      </c>
      <c r="D1793" s="906">
        <v>13219.114996024964</v>
      </c>
      <c r="E1793" s="906">
        <v>13783.905025597373</v>
      </c>
      <c r="F1793" s="907">
        <v>0</v>
      </c>
      <c r="G1793" s="908">
        <v>0</v>
      </c>
      <c r="H1793" s="908" t="s">
        <v>608</v>
      </c>
      <c r="I1793" s="908">
        <v>0</v>
      </c>
      <c r="J1793" s="908">
        <v>98</v>
      </c>
      <c r="K1793" s="908">
        <v>270</v>
      </c>
      <c r="L1793" s="908">
        <v>270</v>
      </c>
      <c r="M1793" s="908">
        <v>3</v>
      </c>
      <c r="N1793" s="908">
        <v>0</v>
      </c>
      <c r="O1793" s="1260">
        <v>69</v>
      </c>
      <c r="P1793" s="1260">
        <v>85</v>
      </c>
      <c r="Q1793" s="1261">
        <v>212.05651015319862</v>
      </c>
    </row>
    <row r="1794" spans="1:17" ht="12.75" x14ac:dyDescent="0.2">
      <c r="A1794" s="876" t="s">
        <v>2655</v>
      </c>
      <c r="B1794" s="906" t="s">
        <v>608</v>
      </c>
      <c r="C1794" s="906">
        <v>8426.2489222810364</v>
      </c>
      <c r="D1794" s="906">
        <v>8426.2489222810364</v>
      </c>
      <c r="E1794" s="906">
        <v>9954.9154148528451</v>
      </c>
      <c r="F1794" s="907">
        <v>0</v>
      </c>
      <c r="G1794" s="908">
        <v>0</v>
      </c>
      <c r="H1794" s="908" t="s">
        <v>608</v>
      </c>
      <c r="I1794" s="908">
        <v>0</v>
      </c>
      <c r="J1794" s="908">
        <v>201</v>
      </c>
      <c r="K1794" s="908">
        <v>340</v>
      </c>
      <c r="L1794" s="908">
        <v>340</v>
      </c>
      <c r="M1794" s="908">
        <v>5</v>
      </c>
      <c r="N1794" s="908">
        <v>0</v>
      </c>
      <c r="O1794" s="1260">
        <v>30</v>
      </c>
      <c r="P1794" s="1260">
        <v>48</v>
      </c>
      <c r="Q1794" s="1261">
        <v>212.05651015319862</v>
      </c>
    </row>
    <row r="1795" spans="1:17" ht="12.75" x14ac:dyDescent="0.2">
      <c r="A1795" s="876" t="s">
        <v>2656</v>
      </c>
      <c r="B1795" s="906" t="s">
        <v>608</v>
      </c>
      <c r="C1795" s="906">
        <v>6419.2751364306187</v>
      </c>
      <c r="D1795" s="906">
        <v>6419.2751364306187</v>
      </c>
      <c r="E1795" s="906">
        <v>7899.5418202178244</v>
      </c>
      <c r="F1795" s="907">
        <v>0</v>
      </c>
      <c r="G1795" s="908">
        <v>0</v>
      </c>
      <c r="H1795" s="908" t="s">
        <v>608</v>
      </c>
      <c r="I1795" s="908">
        <v>1</v>
      </c>
      <c r="J1795" s="908">
        <v>497</v>
      </c>
      <c r="K1795" s="908">
        <v>369</v>
      </c>
      <c r="L1795" s="908">
        <v>369</v>
      </c>
      <c r="M1795" s="908">
        <v>6</v>
      </c>
      <c r="N1795" s="908">
        <v>0</v>
      </c>
      <c r="O1795" s="1260">
        <v>17</v>
      </c>
      <c r="P1795" s="1260">
        <v>37</v>
      </c>
      <c r="Q1795" s="1261">
        <v>212.05651015319862</v>
      </c>
    </row>
    <row r="1796" spans="1:17" ht="12.75" x14ac:dyDescent="0.2">
      <c r="A1796" s="876" t="s">
        <v>2657</v>
      </c>
      <c r="B1796" s="906" t="s">
        <v>608</v>
      </c>
      <c r="C1796" s="906">
        <v>5169.8440482121769</v>
      </c>
      <c r="D1796" s="906">
        <v>5169.8440482121769</v>
      </c>
      <c r="E1796" s="906">
        <v>6352.2108928644811</v>
      </c>
      <c r="F1796" s="907">
        <v>0</v>
      </c>
      <c r="G1796" s="908">
        <v>0</v>
      </c>
      <c r="H1796" s="908" t="s">
        <v>608</v>
      </c>
      <c r="I1796" s="908">
        <v>3</v>
      </c>
      <c r="J1796" s="908">
        <v>647</v>
      </c>
      <c r="K1796" s="908">
        <v>315</v>
      </c>
      <c r="L1796" s="908">
        <v>315</v>
      </c>
      <c r="M1796" s="908">
        <v>7</v>
      </c>
      <c r="N1796" s="908">
        <v>0</v>
      </c>
      <c r="O1796" s="1260">
        <v>13</v>
      </c>
      <c r="P1796" s="1260">
        <v>28</v>
      </c>
      <c r="Q1796" s="1261">
        <v>212.05651015319862</v>
      </c>
    </row>
    <row r="1797" spans="1:17" ht="12.75" x14ac:dyDescent="0.2">
      <c r="A1797" s="876" t="s">
        <v>2658</v>
      </c>
      <c r="B1797" s="906" t="s">
        <v>608</v>
      </c>
      <c r="C1797" s="906">
        <v>8625.1701799316052</v>
      </c>
      <c r="D1797" s="906">
        <v>8625.1701799316052</v>
      </c>
      <c r="E1797" s="906">
        <v>12294.860595396063</v>
      </c>
      <c r="F1797" s="907">
        <v>0</v>
      </c>
      <c r="G1797" s="908">
        <v>0</v>
      </c>
      <c r="H1797" s="908" t="s">
        <v>608</v>
      </c>
      <c r="I1797" s="908">
        <v>0</v>
      </c>
      <c r="J1797" s="908">
        <v>114</v>
      </c>
      <c r="K1797" s="908">
        <v>199</v>
      </c>
      <c r="L1797" s="908">
        <v>199</v>
      </c>
      <c r="M1797" s="908">
        <v>1</v>
      </c>
      <c r="N1797" s="908">
        <v>0</v>
      </c>
      <c r="O1797" s="1260">
        <v>40</v>
      </c>
      <c r="P1797" s="1260">
        <v>88</v>
      </c>
      <c r="Q1797" s="1261">
        <v>212.05651015319862</v>
      </c>
    </row>
    <row r="1798" spans="1:17" ht="12.75" x14ac:dyDescent="0.2">
      <c r="A1798" s="876" t="s">
        <v>2659</v>
      </c>
      <c r="B1798" s="906" t="s">
        <v>608</v>
      </c>
      <c r="C1798" s="906">
        <v>5959.5069138828012</v>
      </c>
      <c r="D1798" s="906">
        <v>5959.5069138828012</v>
      </c>
      <c r="E1798" s="906">
        <v>7836.7965081088432</v>
      </c>
      <c r="F1798" s="907">
        <v>0</v>
      </c>
      <c r="G1798" s="908">
        <v>0</v>
      </c>
      <c r="H1798" s="908" t="s">
        <v>608</v>
      </c>
      <c r="I1798" s="908">
        <v>1</v>
      </c>
      <c r="J1798" s="908">
        <v>285</v>
      </c>
      <c r="K1798" s="908">
        <v>138</v>
      </c>
      <c r="L1798" s="908">
        <v>138</v>
      </c>
      <c r="M1798" s="908">
        <v>2</v>
      </c>
      <c r="N1798" s="908">
        <v>0</v>
      </c>
      <c r="O1798" s="1260">
        <v>16</v>
      </c>
      <c r="P1798" s="1260">
        <v>36</v>
      </c>
      <c r="Q1798" s="1261">
        <v>212.05651015319862</v>
      </c>
    </row>
    <row r="1799" spans="1:17" ht="12.75" x14ac:dyDescent="0.2">
      <c r="A1799" s="876" t="s">
        <v>2660</v>
      </c>
      <c r="B1799" s="906" t="s">
        <v>608</v>
      </c>
      <c r="C1799" s="906">
        <v>4697.4414804190492</v>
      </c>
      <c r="D1799" s="906">
        <v>4697.4414804190492</v>
      </c>
      <c r="E1799" s="906">
        <v>6644.0547485674379</v>
      </c>
      <c r="F1799" s="907">
        <v>0</v>
      </c>
      <c r="G1799" s="908">
        <v>0</v>
      </c>
      <c r="H1799" s="908" t="s">
        <v>608</v>
      </c>
      <c r="I1799" s="908">
        <v>6</v>
      </c>
      <c r="J1799" s="908">
        <v>316</v>
      </c>
      <c r="K1799" s="908">
        <v>112</v>
      </c>
      <c r="L1799" s="908">
        <v>112</v>
      </c>
      <c r="M1799" s="908">
        <v>1</v>
      </c>
      <c r="N1799" s="908">
        <v>0</v>
      </c>
      <c r="O1799" s="1260">
        <v>10</v>
      </c>
      <c r="P1799" s="1260">
        <v>30</v>
      </c>
      <c r="Q1799" s="1261">
        <v>212.05651015319862</v>
      </c>
    </row>
    <row r="1800" spans="1:17" ht="12.75" x14ac:dyDescent="0.2">
      <c r="A1800" s="876" t="s">
        <v>2661</v>
      </c>
      <c r="B1800" s="906" t="s">
        <v>608</v>
      </c>
      <c r="C1800" s="906">
        <v>10322.078192048557</v>
      </c>
      <c r="D1800" s="906">
        <v>10322.078192048557</v>
      </c>
      <c r="E1800" s="906">
        <v>11626.194095575831</v>
      </c>
      <c r="F1800" s="907">
        <v>0</v>
      </c>
      <c r="G1800" s="908">
        <v>0</v>
      </c>
      <c r="H1800" s="908" t="s">
        <v>608</v>
      </c>
      <c r="I1800" s="908">
        <v>0</v>
      </c>
      <c r="J1800" s="908">
        <v>86</v>
      </c>
      <c r="K1800" s="908">
        <v>335</v>
      </c>
      <c r="L1800" s="908">
        <v>335</v>
      </c>
      <c r="M1800" s="908">
        <v>6</v>
      </c>
      <c r="N1800" s="908">
        <v>0</v>
      </c>
      <c r="O1800" s="1260">
        <v>63</v>
      </c>
      <c r="P1800" s="1260">
        <v>93</v>
      </c>
      <c r="Q1800" s="1261">
        <v>212.05651015319862</v>
      </c>
    </row>
    <row r="1801" spans="1:17" ht="12.75" x14ac:dyDescent="0.2">
      <c r="A1801" s="876" t="s">
        <v>2662</v>
      </c>
      <c r="B1801" s="906" t="s">
        <v>608</v>
      </c>
      <c r="C1801" s="906">
        <v>6312.2265293556538</v>
      </c>
      <c r="D1801" s="906">
        <v>6312.2265293556538</v>
      </c>
      <c r="E1801" s="906">
        <v>7076.5135272883545</v>
      </c>
      <c r="F1801" s="907">
        <v>0</v>
      </c>
      <c r="G1801" s="908">
        <v>0</v>
      </c>
      <c r="H1801" s="908" t="s">
        <v>608</v>
      </c>
      <c r="I1801" s="908">
        <v>2</v>
      </c>
      <c r="J1801" s="908">
        <v>261</v>
      </c>
      <c r="K1801" s="908">
        <v>460</v>
      </c>
      <c r="L1801" s="908">
        <v>460</v>
      </c>
      <c r="M1801" s="908">
        <v>17</v>
      </c>
      <c r="N1801" s="908">
        <v>0</v>
      </c>
      <c r="O1801" s="1260">
        <v>27</v>
      </c>
      <c r="P1801" s="1260">
        <v>41</v>
      </c>
      <c r="Q1801" s="1261">
        <v>212.05651015319862</v>
      </c>
    </row>
    <row r="1802" spans="1:17" ht="12.75" x14ac:dyDescent="0.2">
      <c r="A1802" s="876" t="s">
        <v>2663</v>
      </c>
      <c r="B1802" s="906" t="s">
        <v>608</v>
      </c>
      <c r="C1802" s="906">
        <v>4917.0550320464408</v>
      </c>
      <c r="D1802" s="906">
        <v>4917.0550320464408</v>
      </c>
      <c r="E1802" s="906">
        <v>5934.5971082187962</v>
      </c>
      <c r="F1802" s="907">
        <v>0</v>
      </c>
      <c r="G1802" s="908">
        <v>0</v>
      </c>
      <c r="H1802" s="908" t="s">
        <v>608</v>
      </c>
      <c r="I1802" s="908">
        <v>4</v>
      </c>
      <c r="J1802" s="908">
        <v>900</v>
      </c>
      <c r="K1802" s="908">
        <v>637</v>
      </c>
      <c r="L1802" s="908">
        <v>637</v>
      </c>
      <c r="M1802" s="908">
        <v>29</v>
      </c>
      <c r="N1802" s="908">
        <v>0</v>
      </c>
      <c r="O1802" s="1260">
        <v>16</v>
      </c>
      <c r="P1802" s="1260">
        <v>34</v>
      </c>
      <c r="Q1802" s="1261">
        <v>212.05651015319862</v>
      </c>
    </row>
    <row r="1803" spans="1:17" ht="12.75" x14ac:dyDescent="0.2">
      <c r="A1803" s="876" t="s">
        <v>2664</v>
      </c>
      <c r="B1803" s="906" t="s">
        <v>608</v>
      </c>
      <c r="C1803" s="906">
        <v>3974.7424665481362</v>
      </c>
      <c r="D1803" s="906">
        <v>3974.7424665481362</v>
      </c>
      <c r="E1803" s="906">
        <v>4550.410087391715</v>
      </c>
      <c r="F1803" s="907">
        <v>0</v>
      </c>
      <c r="G1803" s="908">
        <v>0</v>
      </c>
      <c r="H1803" s="908" t="s">
        <v>608</v>
      </c>
      <c r="I1803" s="908">
        <v>118</v>
      </c>
      <c r="J1803" s="908">
        <v>1732</v>
      </c>
      <c r="K1803" s="908">
        <v>678</v>
      </c>
      <c r="L1803" s="908">
        <v>678</v>
      </c>
      <c r="M1803" s="908">
        <v>49</v>
      </c>
      <c r="N1803" s="908">
        <v>0</v>
      </c>
      <c r="O1803" s="1260">
        <v>10</v>
      </c>
      <c r="P1803" s="1260">
        <v>22</v>
      </c>
      <c r="Q1803" s="1261">
        <v>212.05651015319862</v>
      </c>
    </row>
    <row r="1804" spans="1:17" ht="12.75" x14ac:dyDescent="0.2">
      <c r="A1804" s="876" t="s">
        <v>2665</v>
      </c>
      <c r="B1804" s="906" t="s">
        <v>608</v>
      </c>
      <c r="C1804" s="906">
        <v>11124.952779797333</v>
      </c>
      <c r="D1804" s="906">
        <v>11124.952779797333</v>
      </c>
      <c r="E1804" s="906">
        <v>12722.468273729173</v>
      </c>
      <c r="F1804" s="907">
        <v>0</v>
      </c>
      <c r="G1804" s="908">
        <v>0</v>
      </c>
      <c r="H1804" s="908" t="s">
        <v>608</v>
      </c>
      <c r="I1804" s="908">
        <v>0</v>
      </c>
      <c r="J1804" s="908">
        <v>62</v>
      </c>
      <c r="K1804" s="908">
        <v>63</v>
      </c>
      <c r="L1804" s="908">
        <v>63</v>
      </c>
      <c r="M1804" s="908">
        <v>0</v>
      </c>
      <c r="N1804" s="908">
        <v>0</v>
      </c>
      <c r="O1804" s="1260">
        <v>35</v>
      </c>
      <c r="P1804" s="1260">
        <v>75</v>
      </c>
      <c r="Q1804" s="1261">
        <v>212.05651015319862</v>
      </c>
    </row>
    <row r="1805" spans="1:17" ht="12.75" x14ac:dyDescent="0.2">
      <c r="A1805" s="876" t="s">
        <v>2666</v>
      </c>
      <c r="B1805" s="906" t="s">
        <v>608</v>
      </c>
      <c r="C1805" s="906">
        <v>6331.3814329597044</v>
      </c>
      <c r="D1805" s="906">
        <v>6331.3814329597044</v>
      </c>
      <c r="E1805" s="906">
        <v>7275.7009156306358</v>
      </c>
      <c r="F1805" s="907">
        <v>0</v>
      </c>
      <c r="G1805" s="908">
        <v>0</v>
      </c>
      <c r="H1805" s="908" t="s">
        <v>608</v>
      </c>
      <c r="I1805" s="908">
        <v>1</v>
      </c>
      <c r="J1805" s="908">
        <v>234</v>
      </c>
      <c r="K1805" s="908">
        <v>108</v>
      </c>
      <c r="L1805" s="908">
        <v>108</v>
      </c>
      <c r="M1805" s="908">
        <v>1</v>
      </c>
      <c r="N1805" s="908">
        <v>0</v>
      </c>
      <c r="O1805" s="1260">
        <v>18</v>
      </c>
      <c r="P1805" s="1260">
        <v>35</v>
      </c>
      <c r="Q1805" s="1261">
        <v>212.05651015319862</v>
      </c>
    </row>
    <row r="1806" spans="1:17" ht="12.75" x14ac:dyDescent="0.2">
      <c r="A1806" s="876" t="s">
        <v>2667</v>
      </c>
      <c r="B1806" s="906" t="s">
        <v>608</v>
      </c>
      <c r="C1806" s="906">
        <v>1477.910453536329</v>
      </c>
      <c r="D1806" s="906">
        <v>1477.910453536329</v>
      </c>
      <c r="E1806" s="906">
        <v>1477.910453536329</v>
      </c>
      <c r="F1806" s="907">
        <v>0</v>
      </c>
      <c r="G1806" s="908">
        <v>0</v>
      </c>
      <c r="H1806" s="908" t="s">
        <v>608</v>
      </c>
      <c r="I1806" s="908">
        <v>1169</v>
      </c>
      <c r="J1806" s="908">
        <v>411</v>
      </c>
      <c r="K1806" s="908">
        <v>2</v>
      </c>
      <c r="L1806" s="908">
        <v>2</v>
      </c>
      <c r="M1806" s="908">
        <v>2</v>
      </c>
      <c r="N1806" s="908">
        <v>0</v>
      </c>
      <c r="O1806" s="1260">
        <v>5</v>
      </c>
      <c r="P1806" s="1260">
        <v>5</v>
      </c>
      <c r="Q1806" s="1261">
        <v>212.05651015319862</v>
      </c>
    </row>
    <row r="1807" spans="1:17" ht="12.75" x14ac:dyDescent="0.2">
      <c r="A1807" s="876" t="s">
        <v>2668</v>
      </c>
      <c r="B1807" s="906" t="s">
        <v>608</v>
      </c>
      <c r="C1807" s="906">
        <v>1382.7874145273654</v>
      </c>
      <c r="D1807" s="906">
        <v>1382.7874145273654</v>
      </c>
      <c r="E1807" s="906">
        <v>1382.7874145273654</v>
      </c>
      <c r="F1807" s="907">
        <v>0</v>
      </c>
      <c r="G1807" s="908">
        <v>0</v>
      </c>
      <c r="H1807" s="908" t="s">
        <v>608</v>
      </c>
      <c r="I1807" s="908">
        <v>612</v>
      </c>
      <c r="J1807" s="908">
        <v>133</v>
      </c>
      <c r="K1807" s="908">
        <v>0</v>
      </c>
      <c r="L1807" s="908">
        <v>0</v>
      </c>
      <c r="M1807" s="908">
        <v>0</v>
      </c>
      <c r="N1807" s="908">
        <v>0</v>
      </c>
      <c r="O1807" s="1260">
        <v>5</v>
      </c>
      <c r="P1807" s="1260">
        <v>5</v>
      </c>
      <c r="Q1807" s="1261">
        <v>212.05651015319862</v>
      </c>
    </row>
    <row r="1808" spans="1:17" ht="12.75" x14ac:dyDescent="0.2">
      <c r="A1808" s="876" t="s">
        <v>2669</v>
      </c>
      <c r="B1808" s="906" t="s">
        <v>608</v>
      </c>
      <c r="C1808" s="906">
        <v>1220.8499107484338</v>
      </c>
      <c r="D1808" s="906">
        <v>1220.8499107484338</v>
      </c>
      <c r="E1808" s="906">
        <v>1220.8499107484338</v>
      </c>
      <c r="F1808" s="907">
        <v>0</v>
      </c>
      <c r="G1808" s="908">
        <v>0</v>
      </c>
      <c r="H1808" s="908" t="s">
        <v>608</v>
      </c>
      <c r="I1808" s="908">
        <v>5566</v>
      </c>
      <c r="J1808" s="908">
        <v>755</v>
      </c>
      <c r="K1808" s="908">
        <v>27</v>
      </c>
      <c r="L1808" s="908">
        <v>27</v>
      </c>
      <c r="M1808" s="908">
        <v>27</v>
      </c>
      <c r="N1808" s="908">
        <v>0</v>
      </c>
      <c r="O1808" s="1260">
        <v>5</v>
      </c>
      <c r="P1808" s="1260">
        <v>5</v>
      </c>
      <c r="Q1808" s="1261">
        <v>212.05651015319862</v>
      </c>
    </row>
    <row r="1809" spans="1:17" ht="12.75" x14ac:dyDescent="0.2">
      <c r="A1809" s="876" t="s">
        <v>2670</v>
      </c>
      <c r="B1809" s="906" t="s">
        <v>608</v>
      </c>
      <c r="C1809" s="906">
        <v>19950.039242502622</v>
      </c>
      <c r="D1809" s="906">
        <v>19950.039242502622</v>
      </c>
      <c r="E1809" s="906">
        <v>19950.039242502622</v>
      </c>
      <c r="F1809" s="907">
        <v>0</v>
      </c>
      <c r="G1809" s="908">
        <v>0</v>
      </c>
      <c r="H1809" s="908" t="s">
        <v>608</v>
      </c>
      <c r="I1809" s="908">
        <v>0</v>
      </c>
      <c r="J1809" s="908">
        <v>48</v>
      </c>
      <c r="K1809" s="908">
        <v>338</v>
      </c>
      <c r="L1809" s="908">
        <v>338</v>
      </c>
      <c r="M1809" s="908">
        <v>2</v>
      </c>
      <c r="N1809" s="908">
        <v>0</v>
      </c>
      <c r="O1809" s="1260">
        <v>123</v>
      </c>
      <c r="P1809" s="1260">
        <v>123</v>
      </c>
      <c r="Q1809" s="1261">
        <v>212.05651015319862</v>
      </c>
    </row>
    <row r="1810" spans="1:17" ht="12.75" x14ac:dyDescent="0.2">
      <c r="A1810" s="876" t="s">
        <v>2671</v>
      </c>
      <c r="B1810" s="906" t="s">
        <v>608</v>
      </c>
      <c r="C1810" s="906">
        <v>12943.676842171331</v>
      </c>
      <c r="D1810" s="906">
        <v>12943.676842171331</v>
      </c>
      <c r="E1810" s="906">
        <v>12943.676842171331</v>
      </c>
      <c r="F1810" s="907">
        <v>0</v>
      </c>
      <c r="G1810" s="908">
        <v>0</v>
      </c>
      <c r="H1810" s="908" t="s">
        <v>608</v>
      </c>
      <c r="I1810" s="908">
        <v>1</v>
      </c>
      <c r="J1810" s="908">
        <v>66</v>
      </c>
      <c r="K1810" s="908">
        <v>198</v>
      </c>
      <c r="L1810" s="908">
        <v>198</v>
      </c>
      <c r="M1810" s="908">
        <v>3</v>
      </c>
      <c r="N1810" s="908">
        <v>0</v>
      </c>
      <c r="O1810" s="1260">
        <v>88</v>
      </c>
      <c r="P1810" s="1260">
        <v>88</v>
      </c>
      <c r="Q1810" s="1261">
        <v>212.05651015319862</v>
      </c>
    </row>
    <row r="1811" spans="1:17" ht="12.75" x14ac:dyDescent="0.2">
      <c r="A1811" s="876" t="s">
        <v>2672</v>
      </c>
      <c r="B1811" s="906" t="s">
        <v>608</v>
      </c>
      <c r="C1811" s="906">
        <v>17594.864678446545</v>
      </c>
      <c r="D1811" s="906">
        <v>17594.864678446545</v>
      </c>
      <c r="E1811" s="906">
        <v>17594.864678446545</v>
      </c>
      <c r="F1811" s="907">
        <v>0</v>
      </c>
      <c r="G1811" s="908">
        <v>0</v>
      </c>
      <c r="H1811" s="908" t="s">
        <v>608</v>
      </c>
      <c r="I1811" s="908">
        <v>0</v>
      </c>
      <c r="J1811" s="908">
        <v>46</v>
      </c>
      <c r="K1811" s="908">
        <v>355</v>
      </c>
      <c r="L1811" s="908">
        <v>355</v>
      </c>
      <c r="M1811" s="908">
        <v>0</v>
      </c>
      <c r="N1811" s="908">
        <v>0</v>
      </c>
      <c r="O1811" s="1260">
        <v>119</v>
      </c>
      <c r="P1811" s="1260">
        <v>119</v>
      </c>
      <c r="Q1811" s="1261">
        <v>212.05651015319862</v>
      </c>
    </row>
    <row r="1812" spans="1:17" ht="12.75" x14ac:dyDescent="0.2">
      <c r="A1812" s="876" t="s">
        <v>2673</v>
      </c>
      <c r="B1812" s="906" t="s">
        <v>608</v>
      </c>
      <c r="C1812" s="906">
        <v>11912.037463493349</v>
      </c>
      <c r="D1812" s="906">
        <v>11912.037463493349</v>
      </c>
      <c r="E1812" s="906">
        <v>11819.912066635519</v>
      </c>
      <c r="F1812" s="907">
        <v>0</v>
      </c>
      <c r="G1812" s="908">
        <v>0</v>
      </c>
      <c r="H1812" s="908" t="s">
        <v>608</v>
      </c>
      <c r="I1812" s="908">
        <v>0</v>
      </c>
      <c r="J1812" s="908">
        <v>58</v>
      </c>
      <c r="K1812" s="908">
        <v>320</v>
      </c>
      <c r="L1812" s="908">
        <v>320</v>
      </c>
      <c r="M1812" s="908">
        <v>2</v>
      </c>
      <c r="N1812" s="908">
        <v>0</v>
      </c>
      <c r="O1812" s="1260">
        <v>57</v>
      </c>
      <c r="P1812" s="1260">
        <v>64</v>
      </c>
      <c r="Q1812" s="1261">
        <v>212.05651015319862</v>
      </c>
    </row>
    <row r="1813" spans="1:17" ht="12.75" x14ac:dyDescent="0.2">
      <c r="A1813" s="876" t="s">
        <v>2674</v>
      </c>
      <c r="B1813" s="906" t="s">
        <v>608</v>
      </c>
      <c r="C1813" s="906">
        <v>12062.167974863476</v>
      </c>
      <c r="D1813" s="906">
        <v>12062.167974863476</v>
      </c>
      <c r="E1813" s="906">
        <v>12755.512497593043</v>
      </c>
      <c r="F1813" s="907">
        <v>0</v>
      </c>
      <c r="G1813" s="908">
        <v>0</v>
      </c>
      <c r="H1813" s="908" t="s">
        <v>608</v>
      </c>
      <c r="I1813" s="908">
        <v>0</v>
      </c>
      <c r="J1813" s="908">
        <v>166</v>
      </c>
      <c r="K1813" s="908">
        <v>1004</v>
      </c>
      <c r="L1813" s="908">
        <v>1004</v>
      </c>
      <c r="M1813" s="908">
        <v>3</v>
      </c>
      <c r="N1813" s="908">
        <v>0</v>
      </c>
      <c r="O1813" s="1260">
        <v>85</v>
      </c>
      <c r="P1813" s="1260">
        <v>107</v>
      </c>
      <c r="Q1813" s="1261">
        <v>212.05651015319862</v>
      </c>
    </row>
    <row r="1814" spans="1:17" ht="12.75" x14ac:dyDescent="0.2">
      <c r="A1814" s="876" t="s">
        <v>2675</v>
      </c>
      <c r="B1814" s="906" t="s">
        <v>608</v>
      </c>
      <c r="C1814" s="906">
        <v>6083.4261141965762</v>
      </c>
      <c r="D1814" s="906">
        <v>6083.4261141965762</v>
      </c>
      <c r="E1814" s="906">
        <v>7611.5168048792311</v>
      </c>
      <c r="F1814" s="907">
        <v>0</v>
      </c>
      <c r="G1814" s="908">
        <v>0</v>
      </c>
      <c r="H1814" s="908" t="s">
        <v>608</v>
      </c>
      <c r="I1814" s="908">
        <v>75</v>
      </c>
      <c r="J1814" s="908">
        <v>743</v>
      </c>
      <c r="K1814" s="908">
        <v>1157</v>
      </c>
      <c r="L1814" s="908">
        <v>1157</v>
      </c>
      <c r="M1814" s="908">
        <v>13</v>
      </c>
      <c r="N1814" s="908">
        <v>0</v>
      </c>
      <c r="O1814" s="1260">
        <v>35</v>
      </c>
      <c r="P1814" s="1260">
        <v>54</v>
      </c>
      <c r="Q1814" s="1261">
        <v>212.05651015319862</v>
      </c>
    </row>
    <row r="1815" spans="1:17" ht="12.75" x14ac:dyDescent="0.2">
      <c r="A1815" s="876" t="s">
        <v>2676</v>
      </c>
      <c r="B1815" s="906" t="s">
        <v>608</v>
      </c>
      <c r="C1815" s="906">
        <v>8903.0295542893837</v>
      </c>
      <c r="D1815" s="906">
        <v>8903.0295542893837</v>
      </c>
      <c r="E1815" s="906">
        <v>11846.151267511568</v>
      </c>
      <c r="F1815" s="907">
        <v>0</v>
      </c>
      <c r="G1815" s="908">
        <v>0</v>
      </c>
      <c r="H1815" s="908" t="s">
        <v>608</v>
      </c>
      <c r="I1815" s="908">
        <v>0</v>
      </c>
      <c r="J1815" s="908">
        <v>42</v>
      </c>
      <c r="K1815" s="908">
        <v>195</v>
      </c>
      <c r="L1815" s="908">
        <v>195</v>
      </c>
      <c r="M1815" s="908">
        <v>0</v>
      </c>
      <c r="N1815" s="908">
        <v>0</v>
      </c>
      <c r="O1815" s="1260">
        <v>52</v>
      </c>
      <c r="P1815" s="1260">
        <v>86</v>
      </c>
      <c r="Q1815" s="1261">
        <v>212.05651015319862</v>
      </c>
    </row>
    <row r="1816" spans="1:17" ht="12.75" x14ac:dyDescent="0.2">
      <c r="A1816" s="876" t="s">
        <v>2677</v>
      </c>
      <c r="B1816" s="906" t="s">
        <v>608</v>
      </c>
      <c r="C1816" s="906">
        <v>3160.8998667798182</v>
      </c>
      <c r="D1816" s="906">
        <v>3160.8998667798182</v>
      </c>
      <c r="E1816" s="906">
        <v>7449.5162447762359</v>
      </c>
      <c r="F1816" s="907">
        <v>0</v>
      </c>
      <c r="G1816" s="908">
        <v>0</v>
      </c>
      <c r="H1816" s="908" t="s">
        <v>608</v>
      </c>
      <c r="I1816" s="908">
        <v>21</v>
      </c>
      <c r="J1816" s="908">
        <v>97</v>
      </c>
      <c r="K1816" s="908">
        <v>120</v>
      </c>
      <c r="L1816" s="908">
        <v>120</v>
      </c>
      <c r="M1816" s="908">
        <v>3</v>
      </c>
      <c r="N1816" s="908">
        <v>0</v>
      </c>
      <c r="O1816" s="1260">
        <v>16</v>
      </c>
      <c r="P1816" s="1260">
        <v>61</v>
      </c>
      <c r="Q1816" s="1261">
        <v>212.05651015319862</v>
      </c>
    </row>
    <row r="1817" spans="1:17" ht="12.75" x14ac:dyDescent="0.2">
      <c r="A1817" s="876" t="s">
        <v>2678</v>
      </c>
      <c r="B1817" s="906" t="s">
        <v>608</v>
      </c>
      <c r="C1817" s="906">
        <v>15984.757764993761</v>
      </c>
      <c r="D1817" s="906">
        <v>15984.757764993761</v>
      </c>
      <c r="E1817" s="906">
        <v>17192.161356906327</v>
      </c>
      <c r="F1817" s="907">
        <v>0</v>
      </c>
      <c r="G1817" s="908">
        <v>0</v>
      </c>
      <c r="H1817" s="908" t="s">
        <v>608</v>
      </c>
      <c r="I1817" s="908">
        <v>0</v>
      </c>
      <c r="J1817" s="908">
        <v>71</v>
      </c>
      <c r="K1817" s="908">
        <v>281</v>
      </c>
      <c r="L1817" s="908">
        <v>281</v>
      </c>
      <c r="M1817" s="908">
        <v>0</v>
      </c>
      <c r="N1817" s="908">
        <v>0</v>
      </c>
      <c r="O1817" s="1260">
        <v>99</v>
      </c>
      <c r="P1817" s="1260">
        <v>95</v>
      </c>
      <c r="Q1817" s="1261">
        <v>212.05651015319862</v>
      </c>
    </row>
    <row r="1818" spans="1:17" ht="12.75" x14ac:dyDescent="0.2">
      <c r="A1818" s="876" t="s">
        <v>2679</v>
      </c>
      <c r="B1818" s="906" t="s">
        <v>608</v>
      </c>
      <c r="C1818" s="906">
        <v>8009.6866016002086</v>
      </c>
      <c r="D1818" s="906">
        <v>8009.6866016002086</v>
      </c>
      <c r="E1818" s="906">
        <v>11051.545329709816</v>
      </c>
      <c r="F1818" s="907">
        <v>0</v>
      </c>
      <c r="G1818" s="908">
        <v>0</v>
      </c>
      <c r="H1818" s="908" t="s">
        <v>608</v>
      </c>
      <c r="I1818" s="908">
        <v>0</v>
      </c>
      <c r="J1818" s="908">
        <v>107</v>
      </c>
      <c r="K1818" s="908">
        <v>210</v>
      </c>
      <c r="L1818" s="908">
        <v>210</v>
      </c>
      <c r="M1818" s="908">
        <v>0</v>
      </c>
      <c r="N1818" s="908">
        <v>0</v>
      </c>
      <c r="O1818" s="1260">
        <v>36</v>
      </c>
      <c r="P1818" s="1260">
        <v>58</v>
      </c>
      <c r="Q1818" s="1261">
        <v>212.05651015319862</v>
      </c>
    </row>
    <row r="1819" spans="1:17" ht="12.75" x14ac:dyDescent="0.2">
      <c r="A1819" s="876" t="s">
        <v>2680</v>
      </c>
      <c r="B1819" s="906" t="s">
        <v>608</v>
      </c>
      <c r="C1819" s="906">
        <v>10729.047507118341</v>
      </c>
      <c r="D1819" s="906">
        <v>10729.047507118341</v>
      </c>
      <c r="E1819" s="906">
        <v>11257.898541819603</v>
      </c>
      <c r="F1819" s="907">
        <v>0</v>
      </c>
      <c r="G1819" s="908">
        <v>0</v>
      </c>
      <c r="H1819" s="908" t="s">
        <v>608</v>
      </c>
      <c r="I1819" s="908">
        <v>0</v>
      </c>
      <c r="J1819" s="908">
        <v>54</v>
      </c>
      <c r="K1819" s="908">
        <v>366</v>
      </c>
      <c r="L1819" s="908">
        <v>366</v>
      </c>
      <c r="M1819" s="908">
        <v>1</v>
      </c>
      <c r="N1819" s="908">
        <v>0</v>
      </c>
      <c r="O1819" s="1260">
        <v>63</v>
      </c>
      <c r="P1819" s="1260">
        <v>80</v>
      </c>
      <c r="Q1819" s="1261">
        <v>212.05651015319862</v>
      </c>
    </row>
    <row r="1820" spans="1:17" ht="12.75" x14ac:dyDescent="0.2">
      <c r="A1820" s="876" t="s">
        <v>2681</v>
      </c>
      <c r="B1820" s="906" t="s">
        <v>608</v>
      </c>
      <c r="C1820" s="906">
        <v>4694.5901970615614</v>
      </c>
      <c r="D1820" s="906">
        <v>4694.5901970615614</v>
      </c>
      <c r="E1820" s="906">
        <v>6722.3542402727853</v>
      </c>
      <c r="F1820" s="907">
        <v>0</v>
      </c>
      <c r="G1820" s="908">
        <v>0</v>
      </c>
      <c r="H1820" s="908" t="s">
        <v>608</v>
      </c>
      <c r="I1820" s="908">
        <v>0</v>
      </c>
      <c r="J1820" s="908">
        <v>74</v>
      </c>
      <c r="K1820" s="908">
        <v>294</v>
      </c>
      <c r="L1820" s="908">
        <v>294</v>
      </c>
      <c r="M1820" s="908">
        <v>2</v>
      </c>
      <c r="N1820" s="908">
        <v>0</v>
      </c>
      <c r="O1820" s="1260">
        <v>23</v>
      </c>
      <c r="P1820" s="1260">
        <v>47</v>
      </c>
      <c r="Q1820" s="1261">
        <v>212.05651015319862</v>
      </c>
    </row>
    <row r="1821" spans="1:17" ht="12.75" x14ac:dyDescent="0.2">
      <c r="A1821" s="876" t="s">
        <v>2682</v>
      </c>
      <c r="B1821" s="906" t="s">
        <v>608</v>
      </c>
      <c r="C1821" s="906">
        <v>4892.9374012599019</v>
      </c>
      <c r="D1821" s="906">
        <v>4892.9374012599019</v>
      </c>
      <c r="E1821" s="906">
        <v>7986.0661095920004</v>
      </c>
      <c r="F1821" s="907">
        <v>0</v>
      </c>
      <c r="G1821" s="908">
        <v>0</v>
      </c>
      <c r="H1821" s="908" t="s">
        <v>608</v>
      </c>
      <c r="I1821" s="908">
        <v>31</v>
      </c>
      <c r="J1821" s="908">
        <v>287</v>
      </c>
      <c r="K1821" s="908">
        <v>1200</v>
      </c>
      <c r="L1821" s="908">
        <v>1200</v>
      </c>
      <c r="M1821" s="908">
        <v>10</v>
      </c>
      <c r="N1821" s="908">
        <v>0</v>
      </c>
      <c r="O1821" s="1260">
        <v>32</v>
      </c>
      <c r="P1821" s="1260">
        <v>58</v>
      </c>
      <c r="Q1821" s="1261">
        <v>212.05651015319862</v>
      </c>
    </row>
    <row r="1822" spans="1:17" ht="12.75" x14ac:dyDescent="0.2">
      <c r="A1822" s="876" t="s">
        <v>2683</v>
      </c>
      <c r="B1822" s="906" t="s">
        <v>608</v>
      </c>
      <c r="C1822" s="906">
        <v>2626.3724605370753</v>
      </c>
      <c r="D1822" s="906">
        <v>2626.3724605370753</v>
      </c>
      <c r="E1822" s="906">
        <v>4951.43184775605</v>
      </c>
      <c r="F1822" s="907">
        <v>0</v>
      </c>
      <c r="G1822" s="908">
        <v>0</v>
      </c>
      <c r="H1822" s="908" t="s">
        <v>608</v>
      </c>
      <c r="I1822" s="908">
        <v>126</v>
      </c>
      <c r="J1822" s="908">
        <v>528</v>
      </c>
      <c r="K1822" s="908">
        <v>717</v>
      </c>
      <c r="L1822" s="908">
        <v>717</v>
      </c>
      <c r="M1822" s="908">
        <v>19</v>
      </c>
      <c r="N1822" s="908">
        <v>0</v>
      </c>
      <c r="O1822" s="1260">
        <v>15</v>
      </c>
      <c r="P1822" s="1260">
        <v>29</v>
      </c>
      <c r="Q1822" s="1261">
        <v>212.05651015319862</v>
      </c>
    </row>
    <row r="1823" spans="1:17" ht="12.75" x14ac:dyDescent="0.2">
      <c r="A1823" s="876" t="s">
        <v>2684</v>
      </c>
      <c r="B1823" s="906" t="s">
        <v>608</v>
      </c>
      <c r="C1823" s="906">
        <v>1840.1312357277172</v>
      </c>
      <c r="D1823" s="906">
        <v>1840.1312357277172</v>
      </c>
      <c r="E1823" s="906">
        <v>3556.0515203951004</v>
      </c>
      <c r="F1823" s="907">
        <v>0</v>
      </c>
      <c r="G1823" s="908">
        <v>0</v>
      </c>
      <c r="H1823" s="908" t="s">
        <v>608</v>
      </c>
      <c r="I1823" s="908">
        <v>633</v>
      </c>
      <c r="J1823" s="908">
        <v>954</v>
      </c>
      <c r="K1823" s="908">
        <v>900</v>
      </c>
      <c r="L1823" s="908">
        <v>900</v>
      </c>
      <c r="M1823" s="908">
        <v>101</v>
      </c>
      <c r="N1823" s="908">
        <v>0</v>
      </c>
      <c r="O1823" s="1260">
        <v>8</v>
      </c>
      <c r="P1823" s="1260">
        <v>26</v>
      </c>
      <c r="Q1823" s="1261">
        <v>212.05651015319862</v>
      </c>
    </row>
    <row r="1824" spans="1:17" ht="12.75" x14ac:dyDescent="0.2">
      <c r="A1824" s="876" t="s">
        <v>2685</v>
      </c>
      <c r="B1824" s="906" t="s">
        <v>608</v>
      </c>
      <c r="C1824" s="906">
        <v>5797.3624683018443</v>
      </c>
      <c r="D1824" s="906">
        <v>5797.3624683018443</v>
      </c>
      <c r="E1824" s="906">
        <v>6464.2773988371755</v>
      </c>
      <c r="F1824" s="907">
        <v>0</v>
      </c>
      <c r="G1824" s="908">
        <v>0</v>
      </c>
      <c r="H1824" s="908" t="s">
        <v>608</v>
      </c>
      <c r="I1824" s="908">
        <v>3</v>
      </c>
      <c r="J1824" s="908">
        <v>127</v>
      </c>
      <c r="K1824" s="908">
        <v>145</v>
      </c>
      <c r="L1824" s="908">
        <v>145</v>
      </c>
      <c r="M1824" s="908">
        <v>5</v>
      </c>
      <c r="N1824" s="908">
        <v>0</v>
      </c>
      <c r="O1824" s="1260">
        <v>15</v>
      </c>
      <c r="P1824" s="1260">
        <v>39</v>
      </c>
      <c r="Q1824" s="1261">
        <v>212.05651015319862</v>
      </c>
    </row>
    <row r="1825" spans="1:17" ht="12.75" x14ac:dyDescent="0.2">
      <c r="A1825" s="876" t="s">
        <v>2686</v>
      </c>
      <c r="B1825" s="906" t="s">
        <v>608</v>
      </c>
      <c r="C1825" s="906">
        <v>4651.407929204931</v>
      </c>
      <c r="D1825" s="906">
        <v>4651.407929204931</v>
      </c>
      <c r="E1825" s="906">
        <v>7076.1257726991307</v>
      </c>
      <c r="F1825" s="907">
        <v>0</v>
      </c>
      <c r="G1825" s="908">
        <v>0</v>
      </c>
      <c r="H1825" s="908" t="s">
        <v>608</v>
      </c>
      <c r="I1825" s="908">
        <v>1</v>
      </c>
      <c r="J1825" s="908">
        <v>526</v>
      </c>
      <c r="K1825" s="908">
        <v>672</v>
      </c>
      <c r="L1825" s="908">
        <v>672</v>
      </c>
      <c r="M1825" s="908">
        <v>6</v>
      </c>
      <c r="N1825" s="908">
        <v>0</v>
      </c>
      <c r="O1825" s="1260">
        <v>10</v>
      </c>
      <c r="P1825" s="1260">
        <v>34</v>
      </c>
      <c r="Q1825" s="1261">
        <v>212.05651015319862</v>
      </c>
    </row>
    <row r="1826" spans="1:17" ht="12.75" x14ac:dyDescent="0.2">
      <c r="A1826" s="876" t="s">
        <v>2687</v>
      </c>
      <c r="B1826" s="906" t="s">
        <v>608</v>
      </c>
      <c r="C1826" s="906">
        <v>3418.4586889745142</v>
      </c>
      <c r="D1826" s="906">
        <v>3418.4586889745142</v>
      </c>
      <c r="E1826" s="906">
        <v>4297.9689852363299</v>
      </c>
      <c r="F1826" s="907">
        <v>0</v>
      </c>
      <c r="G1826" s="908">
        <v>0</v>
      </c>
      <c r="H1826" s="908" t="s">
        <v>608</v>
      </c>
      <c r="I1826" s="908">
        <v>6</v>
      </c>
      <c r="J1826" s="908">
        <v>2503</v>
      </c>
      <c r="K1826" s="908">
        <v>1024</v>
      </c>
      <c r="L1826" s="908">
        <v>1024</v>
      </c>
      <c r="M1826" s="908">
        <v>42</v>
      </c>
      <c r="N1826" s="908">
        <v>0</v>
      </c>
      <c r="O1826" s="1260">
        <v>6</v>
      </c>
      <c r="P1826" s="1260">
        <v>16</v>
      </c>
      <c r="Q1826" s="1261">
        <v>212.05651015319862</v>
      </c>
    </row>
    <row r="1827" spans="1:17" ht="12.75" x14ac:dyDescent="0.2">
      <c r="A1827" s="876" t="s">
        <v>2688</v>
      </c>
      <c r="B1827" s="906" t="s">
        <v>608</v>
      </c>
      <c r="C1827" s="906">
        <v>4564.4293368016124</v>
      </c>
      <c r="D1827" s="906">
        <v>4564.4293368016124</v>
      </c>
      <c r="E1827" s="906">
        <v>6315.3530762505052</v>
      </c>
      <c r="F1827" s="907">
        <v>0</v>
      </c>
      <c r="G1827" s="908">
        <v>0</v>
      </c>
      <c r="H1827" s="908" t="s">
        <v>608</v>
      </c>
      <c r="I1827" s="908">
        <v>22</v>
      </c>
      <c r="J1827" s="908">
        <v>91</v>
      </c>
      <c r="K1827" s="908">
        <v>292</v>
      </c>
      <c r="L1827" s="908">
        <v>292</v>
      </c>
      <c r="M1827" s="908">
        <v>18</v>
      </c>
      <c r="N1827" s="908">
        <v>0</v>
      </c>
      <c r="O1827" s="1260">
        <v>19</v>
      </c>
      <c r="P1827" s="1260">
        <v>43</v>
      </c>
      <c r="Q1827" s="1261">
        <v>212.05651015319862</v>
      </c>
    </row>
    <row r="1828" spans="1:17" ht="12.75" x14ac:dyDescent="0.2">
      <c r="A1828" s="876" t="s">
        <v>2689</v>
      </c>
      <c r="B1828" s="906" t="s">
        <v>608</v>
      </c>
      <c r="C1828" s="906">
        <v>2341.7568466175653</v>
      </c>
      <c r="D1828" s="906">
        <v>2341.7568466175653</v>
      </c>
      <c r="E1828" s="906">
        <v>2753.4563946849976</v>
      </c>
      <c r="F1828" s="907">
        <v>0</v>
      </c>
      <c r="G1828" s="908">
        <v>0</v>
      </c>
      <c r="H1828" s="908" t="s">
        <v>608</v>
      </c>
      <c r="I1828" s="908">
        <v>176</v>
      </c>
      <c r="J1828" s="908">
        <v>363</v>
      </c>
      <c r="K1828" s="908">
        <v>704</v>
      </c>
      <c r="L1828" s="908">
        <v>704</v>
      </c>
      <c r="M1828" s="908">
        <v>215</v>
      </c>
      <c r="N1828" s="908">
        <v>0</v>
      </c>
      <c r="O1828" s="1260">
        <v>5</v>
      </c>
      <c r="P1828" s="1260">
        <v>11</v>
      </c>
      <c r="Q1828" s="1261">
        <v>212.05651015319862</v>
      </c>
    </row>
    <row r="1829" spans="1:17" ht="12.75" x14ac:dyDescent="0.2">
      <c r="A1829" s="876" t="s">
        <v>2690</v>
      </c>
      <c r="B1829" s="906" t="s">
        <v>608</v>
      </c>
      <c r="C1829" s="906">
        <v>1373.0334747703012</v>
      </c>
      <c r="D1829" s="906">
        <v>1373.0334747703012</v>
      </c>
      <c r="E1829" s="906">
        <v>2149.485369508147</v>
      </c>
      <c r="F1829" s="907">
        <v>0</v>
      </c>
      <c r="G1829" s="908">
        <v>0</v>
      </c>
      <c r="H1829" s="908" t="s">
        <v>608</v>
      </c>
      <c r="I1829" s="908">
        <v>131</v>
      </c>
      <c r="J1829" s="908">
        <v>169</v>
      </c>
      <c r="K1829" s="908">
        <v>9</v>
      </c>
      <c r="L1829" s="908">
        <v>9</v>
      </c>
      <c r="M1829" s="908">
        <v>1</v>
      </c>
      <c r="N1829" s="908">
        <v>0</v>
      </c>
      <c r="O1829" s="1260">
        <v>5</v>
      </c>
      <c r="P1829" s="1260">
        <v>56</v>
      </c>
      <c r="Q1829" s="1261">
        <v>212.05651015319862</v>
      </c>
    </row>
    <row r="1830" spans="1:17" ht="12.75" x14ac:dyDescent="0.2">
      <c r="A1830" s="876" t="s">
        <v>2691</v>
      </c>
      <c r="B1830" s="906" t="s">
        <v>608</v>
      </c>
      <c r="C1830" s="906">
        <v>1331.1179805322761</v>
      </c>
      <c r="D1830" s="906">
        <v>1331.1179805322761</v>
      </c>
      <c r="E1830" s="906">
        <v>2993.8385020640317</v>
      </c>
      <c r="F1830" s="907">
        <v>0</v>
      </c>
      <c r="G1830" s="908">
        <v>0</v>
      </c>
      <c r="H1830" s="908" t="s">
        <v>608</v>
      </c>
      <c r="I1830" s="908">
        <v>510</v>
      </c>
      <c r="J1830" s="908">
        <v>144</v>
      </c>
      <c r="K1830" s="908">
        <v>333</v>
      </c>
      <c r="L1830" s="908">
        <v>333</v>
      </c>
      <c r="M1830" s="908">
        <v>88</v>
      </c>
      <c r="N1830" s="908">
        <v>0</v>
      </c>
      <c r="O1830" s="1260">
        <v>5</v>
      </c>
      <c r="P1830" s="1260">
        <v>26</v>
      </c>
      <c r="Q1830" s="1261">
        <v>212.05651015319862</v>
      </c>
    </row>
    <row r="1831" spans="1:17" ht="12.75" x14ac:dyDescent="0.2">
      <c r="A1831" s="876" t="s">
        <v>2692</v>
      </c>
      <c r="B1831" s="906" t="s">
        <v>608</v>
      </c>
      <c r="C1831" s="906">
        <v>1613.9144671163265</v>
      </c>
      <c r="D1831" s="906">
        <v>1613.9144671163265</v>
      </c>
      <c r="E1831" s="906">
        <v>1758.484247133983</v>
      </c>
      <c r="F1831" s="907">
        <v>0</v>
      </c>
      <c r="G1831" s="908">
        <v>0</v>
      </c>
      <c r="H1831" s="908" t="s">
        <v>608</v>
      </c>
      <c r="I1831" s="908">
        <v>4752</v>
      </c>
      <c r="J1831" s="908">
        <v>3262</v>
      </c>
      <c r="K1831" s="908">
        <v>366</v>
      </c>
      <c r="L1831" s="908">
        <v>366</v>
      </c>
      <c r="M1831" s="908">
        <v>197</v>
      </c>
      <c r="N1831" s="908">
        <v>0</v>
      </c>
      <c r="O1831" s="1260">
        <v>5</v>
      </c>
      <c r="P1831" s="1260">
        <v>5</v>
      </c>
      <c r="Q1831" s="1261">
        <v>212.05651015319862</v>
      </c>
    </row>
    <row r="1832" spans="1:17" ht="12.75" x14ac:dyDescent="0.2">
      <c r="A1832" s="876" t="s">
        <v>2693</v>
      </c>
      <c r="B1832" s="906" t="s">
        <v>608</v>
      </c>
      <c r="C1832" s="906">
        <v>7200.0474334700993</v>
      </c>
      <c r="D1832" s="906">
        <v>7200.0474334700993</v>
      </c>
      <c r="E1832" s="906">
        <v>7200.0474334700993</v>
      </c>
      <c r="F1832" s="907">
        <v>0.30000000000000004</v>
      </c>
      <c r="G1832" s="908">
        <v>2160.0142300410303</v>
      </c>
      <c r="H1832" s="908" t="s">
        <v>608</v>
      </c>
      <c r="I1832" s="908">
        <v>1</v>
      </c>
      <c r="J1832" s="908">
        <v>33</v>
      </c>
      <c r="K1832" s="908">
        <v>748</v>
      </c>
      <c r="L1832" s="908">
        <v>741</v>
      </c>
      <c r="M1832" s="908">
        <v>7</v>
      </c>
      <c r="N1832" s="908">
        <v>1</v>
      </c>
      <c r="O1832" s="1260">
        <v>82</v>
      </c>
      <c r="P1832" s="1260">
        <v>82</v>
      </c>
      <c r="Q1832" s="1261">
        <v>212.05651015319862</v>
      </c>
    </row>
    <row r="1833" spans="1:17" ht="12.75" x14ac:dyDescent="0.2">
      <c r="A1833" s="876" t="s">
        <v>2694</v>
      </c>
      <c r="B1833" s="906" t="s">
        <v>608</v>
      </c>
      <c r="C1833" s="906">
        <v>4787.8695979050817</v>
      </c>
      <c r="D1833" s="906">
        <v>4787.8695979050817</v>
      </c>
      <c r="E1833" s="906">
        <v>4787.8695979050817</v>
      </c>
      <c r="F1833" s="907">
        <v>0.30000000000000004</v>
      </c>
      <c r="G1833" s="908">
        <v>1436.3608793715248</v>
      </c>
      <c r="H1833" s="908" t="s">
        <v>608</v>
      </c>
      <c r="I1833" s="908">
        <v>1</v>
      </c>
      <c r="J1833" s="908">
        <v>59</v>
      </c>
      <c r="K1833" s="908">
        <v>1329</v>
      </c>
      <c r="L1833" s="908">
        <v>1248</v>
      </c>
      <c r="M1833" s="908">
        <v>81</v>
      </c>
      <c r="N1833" s="908">
        <v>1</v>
      </c>
      <c r="O1833" s="1260">
        <v>51</v>
      </c>
      <c r="P1833" s="1260">
        <v>51</v>
      </c>
      <c r="Q1833" s="1261">
        <v>212.05651015319862</v>
      </c>
    </row>
    <row r="1834" spans="1:17" ht="12.75" x14ac:dyDescent="0.2">
      <c r="A1834" s="876" t="s">
        <v>2695</v>
      </c>
      <c r="B1834" s="906" t="s">
        <v>608</v>
      </c>
      <c r="C1834" s="906">
        <v>2637.4444124468737</v>
      </c>
      <c r="D1834" s="906">
        <v>2637.4444124468737</v>
      </c>
      <c r="E1834" s="906">
        <v>3601.5843937067521</v>
      </c>
      <c r="F1834" s="907">
        <v>0.30000000000000004</v>
      </c>
      <c r="G1834" s="908">
        <v>1080.4753181120259</v>
      </c>
      <c r="H1834" s="908" t="s">
        <v>608</v>
      </c>
      <c r="I1834" s="908">
        <v>34</v>
      </c>
      <c r="J1834" s="908">
        <v>190</v>
      </c>
      <c r="K1834" s="908">
        <v>2183</v>
      </c>
      <c r="L1834" s="908">
        <v>1866</v>
      </c>
      <c r="M1834" s="908">
        <v>317</v>
      </c>
      <c r="N1834" s="908">
        <v>1</v>
      </c>
      <c r="O1834" s="1260">
        <v>27</v>
      </c>
      <c r="P1834" s="1260">
        <v>36</v>
      </c>
      <c r="Q1834" s="1261">
        <v>212.05651015319862</v>
      </c>
    </row>
    <row r="1835" spans="1:17" ht="12.75" x14ac:dyDescent="0.2">
      <c r="A1835" s="876" t="s">
        <v>2696</v>
      </c>
      <c r="B1835" s="906" t="s">
        <v>608</v>
      </c>
      <c r="C1835" s="906">
        <v>1633.6534000985848</v>
      </c>
      <c r="D1835" s="906">
        <v>1633.6534000985848</v>
      </c>
      <c r="E1835" s="906">
        <v>2736.9601277091842</v>
      </c>
      <c r="F1835" s="907">
        <v>0.30000000000000004</v>
      </c>
      <c r="G1835" s="908">
        <v>821.08803831275543</v>
      </c>
      <c r="H1835" s="908" t="s">
        <v>608</v>
      </c>
      <c r="I1835" s="908">
        <v>217</v>
      </c>
      <c r="J1835" s="908">
        <v>538</v>
      </c>
      <c r="K1835" s="908">
        <v>4115</v>
      </c>
      <c r="L1835" s="908">
        <v>2930</v>
      </c>
      <c r="M1835" s="908">
        <v>1185</v>
      </c>
      <c r="N1835" s="908">
        <v>1</v>
      </c>
      <c r="O1835" s="1260">
        <v>15</v>
      </c>
      <c r="P1835" s="1260">
        <v>21</v>
      </c>
      <c r="Q1835" s="1261">
        <v>212.05651015319862</v>
      </c>
    </row>
    <row r="1836" spans="1:17" ht="12.75" x14ac:dyDescent="0.2">
      <c r="A1836" s="876" t="s">
        <v>2697</v>
      </c>
      <c r="B1836" s="906" t="s">
        <v>608</v>
      </c>
      <c r="C1836" s="906">
        <v>1612.6584026049884</v>
      </c>
      <c r="D1836" s="906">
        <v>1612.6584026049884</v>
      </c>
      <c r="E1836" s="906">
        <v>1612.6584026049884</v>
      </c>
      <c r="F1836" s="907">
        <v>0.4</v>
      </c>
      <c r="G1836" s="908">
        <v>645.06336104199545</v>
      </c>
      <c r="H1836" s="908" t="s">
        <v>608</v>
      </c>
      <c r="I1836" s="908">
        <v>1619</v>
      </c>
      <c r="J1836" s="908">
        <v>1168</v>
      </c>
      <c r="K1836" s="908">
        <v>7080</v>
      </c>
      <c r="L1836" s="908">
        <v>3493</v>
      </c>
      <c r="M1836" s="908">
        <v>3587</v>
      </c>
      <c r="N1836" s="908">
        <v>1</v>
      </c>
      <c r="O1836" s="1260">
        <v>10</v>
      </c>
      <c r="P1836" s="1260">
        <v>10</v>
      </c>
      <c r="Q1836" s="1261">
        <v>212.05651015319862</v>
      </c>
    </row>
    <row r="1837" spans="1:17" ht="12.75" x14ac:dyDescent="0.2">
      <c r="A1837" s="876" t="s">
        <v>2698</v>
      </c>
      <c r="B1837" s="906" t="s">
        <v>608</v>
      </c>
      <c r="C1837" s="906">
        <v>566.21686697427106</v>
      </c>
      <c r="D1837" s="906">
        <v>566.21686697427106</v>
      </c>
      <c r="E1837" s="906">
        <v>566.21686697427106</v>
      </c>
      <c r="F1837" s="907">
        <v>1</v>
      </c>
      <c r="G1837" s="908">
        <v>566.21686697427106</v>
      </c>
      <c r="H1837" s="908" t="s">
        <v>608</v>
      </c>
      <c r="I1837" s="908">
        <v>4347</v>
      </c>
      <c r="J1837" s="908">
        <v>864</v>
      </c>
      <c r="K1837" s="908">
        <v>4191</v>
      </c>
      <c r="L1837" s="908">
        <v>1059</v>
      </c>
      <c r="M1837" s="908">
        <v>3132</v>
      </c>
      <c r="N1837" s="908">
        <v>1</v>
      </c>
      <c r="O1837" s="1260">
        <v>5</v>
      </c>
      <c r="P1837" s="1260">
        <v>5</v>
      </c>
      <c r="Q1837" s="1261">
        <v>212.05651015319862</v>
      </c>
    </row>
    <row r="1838" spans="1:17" ht="12.75" x14ac:dyDescent="0.2">
      <c r="A1838" s="876" t="s">
        <v>2699</v>
      </c>
      <c r="B1838" s="906" t="s">
        <v>608</v>
      </c>
      <c r="C1838" s="906">
        <v>5954.1119823118224</v>
      </c>
      <c r="D1838" s="906">
        <v>5954.1119823118224</v>
      </c>
      <c r="E1838" s="906">
        <v>5954.1119823118224</v>
      </c>
      <c r="F1838" s="907">
        <v>0</v>
      </c>
      <c r="G1838" s="908">
        <v>0</v>
      </c>
      <c r="H1838" s="908" t="s">
        <v>608</v>
      </c>
      <c r="I1838" s="908">
        <v>0</v>
      </c>
      <c r="J1838" s="908">
        <v>5</v>
      </c>
      <c r="K1838" s="908">
        <v>368</v>
      </c>
      <c r="L1838" s="908">
        <v>368</v>
      </c>
      <c r="M1838" s="908">
        <v>15</v>
      </c>
      <c r="N1838" s="908">
        <v>0</v>
      </c>
      <c r="O1838" s="1260">
        <v>58</v>
      </c>
      <c r="P1838" s="1260">
        <v>58</v>
      </c>
      <c r="Q1838" s="1261">
        <v>212.05651015319862</v>
      </c>
    </row>
    <row r="1839" spans="1:17" ht="12.75" x14ac:dyDescent="0.2">
      <c r="A1839" s="876" t="s">
        <v>2700</v>
      </c>
      <c r="B1839" s="906" t="s">
        <v>608</v>
      </c>
      <c r="C1839" s="906">
        <v>1854.6716815475131</v>
      </c>
      <c r="D1839" s="906">
        <v>1854.6716815475131</v>
      </c>
      <c r="E1839" s="906">
        <v>3329.2380001710849</v>
      </c>
      <c r="F1839" s="907">
        <v>0</v>
      </c>
      <c r="G1839" s="908">
        <v>0</v>
      </c>
      <c r="H1839" s="908" t="s">
        <v>608</v>
      </c>
      <c r="I1839" s="908">
        <v>11</v>
      </c>
      <c r="J1839" s="908">
        <v>7</v>
      </c>
      <c r="K1839" s="908">
        <v>575</v>
      </c>
      <c r="L1839" s="908">
        <v>575</v>
      </c>
      <c r="M1839" s="908">
        <v>70</v>
      </c>
      <c r="N1839" s="908">
        <v>0</v>
      </c>
      <c r="O1839" s="1260">
        <v>28</v>
      </c>
      <c r="P1839" s="1260">
        <v>38</v>
      </c>
      <c r="Q1839" s="1261">
        <v>212.05651015319862</v>
      </c>
    </row>
    <row r="1840" spans="1:17" ht="12.75" x14ac:dyDescent="0.2">
      <c r="A1840" s="876" t="s">
        <v>2701</v>
      </c>
      <c r="B1840" s="906" t="s">
        <v>608</v>
      </c>
      <c r="C1840" s="906">
        <v>1235.4014616927823</v>
      </c>
      <c r="D1840" s="906">
        <v>1235.4014616927823</v>
      </c>
      <c r="E1840" s="906">
        <v>2081.8737841957973</v>
      </c>
      <c r="F1840" s="907">
        <v>0</v>
      </c>
      <c r="G1840" s="908">
        <v>0</v>
      </c>
      <c r="H1840" s="908" t="s">
        <v>608</v>
      </c>
      <c r="I1840" s="908">
        <v>27</v>
      </c>
      <c r="J1840" s="908">
        <v>18</v>
      </c>
      <c r="K1840" s="908">
        <v>1636</v>
      </c>
      <c r="L1840" s="908">
        <v>1636</v>
      </c>
      <c r="M1840" s="908">
        <v>501</v>
      </c>
      <c r="N1840" s="908">
        <v>0</v>
      </c>
      <c r="O1840" s="1260">
        <v>15</v>
      </c>
      <c r="P1840" s="1260">
        <v>24</v>
      </c>
      <c r="Q1840" s="1261">
        <v>212.05651015319862</v>
      </c>
    </row>
    <row r="1841" spans="1:17" ht="12.75" x14ac:dyDescent="0.2">
      <c r="A1841" s="876" t="s">
        <v>2703</v>
      </c>
      <c r="B1841" s="906" t="s">
        <v>608</v>
      </c>
      <c r="C1841" s="906">
        <v>986.61374671930321</v>
      </c>
      <c r="D1841" s="906">
        <v>986.61374671930321</v>
      </c>
      <c r="E1841" s="906">
        <v>986.61374671930321</v>
      </c>
      <c r="F1841" s="907">
        <v>0</v>
      </c>
      <c r="G1841" s="908">
        <v>0</v>
      </c>
      <c r="H1841" s="908" t="s">
        <v>608</v>
      </c>
      <c r="I1841" s="908">
        <v>206</v>
      </c>
      <c r="J1841" s="908">
        <v>111</v>
      </c>
      <c r="K1841" s="908">
        <v>4794</v>
      </c>
      <c r="L1841" s="908">
        <v>4794</v>
      </c>
      <c r="M1841" s="908">
        <v>2784</v>
      </c>
      <c r="N1841" s="908">
        <v>0</v>
      </c>
      <c r="O1841" s="1260">
        <v>10</v>
      </c>
      <c r="P1841" s="1260">
        <v>10</v>
      </c>
      <c r="Q1841" s="1261">
        <v>212.05651015319862</v>
      </c>
    </row>
    <row r="1842" spans="1:17" ht="12.75" x14ac:dyDescent="0.2">
      <c r="A1842" s="876" t="s">
        <v>2705</v>
      </c>
      <c r="B1842" s="906" t="s">
        <v>608</v>
      </c>
      <c r="C1842" s="906">
        <v>424.23308124516291</v>
      </c>
      <c r="D1842" s="906">
        <v>424.23308124516291</v>
      </c>
      <c r="E1842" s="906">
        <v>424.23308124516291</v>
      </c>
      <c r="F1842" s="907">
        <v>0</v>
      </c>
      <c r="G1842" s="908">
        <v>0</v>
      </c>
      <c r="H1842" s="908" t="s">
        <v>608</v>
      </c>
      <c r="I1842" s="908">
        <v>1025</v>
      </c>
      <c r="J1842" s="908">
        <v>280</v>
      </c>
      <c r="K1842" s="908">
        <v>9824</v>
      </c>
      <c r="L1842" s="908">
        <v>9824</v>
      </c>
      <c r="M1842" s="908">
        <v>8258</v>
      </c>
      <c r="N1842" s="908">
        <v>0</v>
      </c>
      <c r="O1842" s="1260">
        <v>5</v>
      </c>
      <c r="P1842" s="1260">
        <v>5</v>
      </c>
      <c r="Q1842" s="1261">
        <v>212.05651015319862</v>
      </c>
    </row>
    <row r="1843" spans="1:17" ht="12.75" x14ac:dyDescent="0.2">
      <c r="A1843" s="876" t="s">
        <v>2707</v>
      </c>
      <c r="B1843" s="906" t="s">
        <v>608</v>
      </c>
      <c r="C1843" s="906">
        <v>10490.108683938775</v>
      </c>
      <c r="D1843" s="906">
        <v>10490.108683938775</v>
      </c>
      <c r="E1843" s="906">
        <v>12488.618923331267</v>
      </c>
      <c r="F1843" s="907">
        <v>0</v>
      </c>
      <c r="G1843" s="908">
        <v>0</v>
      </c>
      <c r="H1843" s="908" t="s">
        <v>608</v>
      </c>
      <c r="I1843" s="908">
        <v>0</v>
      </c>
      <c r="J1843" s="908">
        <v>144</v>
      </c>
      <c r="K1843" s="908">
        <v>48</v>
      </c>
      <c r="L1843" s="908">
        <v>48</v>
      </c>
      <c r="M1843" s="908">
        <v>0</v>
      </c>
      <c r="N1843" s="908">
        <v>0</v>
      </c>
      <c r="O1843" s="1260">
        <v>22</v>
      </c>
      <c r="P1843" s="1260">
        <v>67</v>
      </c>
      <c r="Q1843" s="1261">
        <v>212.05651015319862</v>
      </c>
    </row>
    <row r="1844" spans="1:17" ht="12.75" x14ac:dyDescent="0.2">
      <c r="A1844" s="876" t="s">
        <v>2709</v>
      </c>
      <c r="B1844" s="906" t="s">
        <v>608</v>
      </c>
      <c r="C1844" s="906">
        <v>7176.6464719380037</v>
      </c>
      <c r="D1844" s="906">
        <v>7176.6464719380037</v>
      </c>
      <c r="E1844" s="906">
        <v>8008.5586618521529</v>
      </c>
      <c r="F1844" s="907">
        <v>0</v>
      </c>
      <c r="G1844" s="908">
        <v>0</v>
      </c>
      <c r="H1844" s="908" t="s">
        <v>608</v>
      </c>
      <c r="I1844" s="908">
        <v>0</v>
      </c>
      <c r="J1844" s="908">
        <v>177</v>
      </c>
      <c r="K1844" s="908">
        <v>87</v>
      </c>
      <c r="L1844" s="908">
        <v>87</v>
      </c>
      <c r="M1844" s="908">
        <v>5</v>
      </c>
      <c r="N1844" s="908">
        <v>0</v>
      </c>
      <c r="O1844" s="1260">
        <v>18</v>
      </c>
      <c r="P1844" s="1260">
        <v>40</v>
      </c>
      <c r="Q1844" s="1261">
        <v>212.05651015319862</v>
      </c>
    </row>
    <row r="1845" spans="1:17" ht="12.75" x14ac:dyDescent="0.2">
      <c r="A1845" s="876" t="s">
        <v>2711</v>
      </c>
      <c r="B1845" s="906" t="s">
        <v>608</v>
      </c>
      <c r="C1845" s="906">
        <v>4823.3187894480143</v>
      </c>
      <c r="D1845" s="906">
        <v>4823.3187894480143</v>
      </c>
      <c r="E1845" s="906">
        <v>4910.5505076752579</v>
      </c>
      <c r="F1845" s="907">
        <v>0</v>
      </c>
      <c r="G1845" s="908">
        <v>0</v>
      </c>
      <c r="H1845" s="908" t="s">
        <v>608</v>
      </c>
      <c r="I1845" s="908">
        <v>1</v>
      </c>
      <c r="J1845" s="908">
        <v>1543</v>
      </c>
      <c r="K1845" s="908">
        <v>351</v>
      </c>
      <c r="L1845" s="908">
        <v>351</v>
      </c>
      <c r="M1845" s="908">
        <v>15</v>
      </c>
      <c r="N1845" s="908">
        <v>0</v>
      </c>
      <c r="O1845" s="1260">
        <v>10</v>
      </c>
      <c r="P1845" s="1260">
        <v>30</v>
      </c>
      <c r="Q1845" s="1261">
        <v>212.05651015319862</v>
      </c>
    </row>
    <row r="1846" spans="1:17" ht="12.75" x14ac:dyDescent="0.2">
      <c r="A1846" s="876" t="s">
        <v>2713</v>
      </c>
      <c r="B1846" s="906" t="s">
        <v>608</v>
      </c>
      <c r="C1846" s="906">
        <v>4634.3226158857906</v>
      </c>
      <c r="D1846" s="906">
        <v>4634.3226158857906</v>
      </c>
      <c r="E1846" s="906">
        <v>5116.3140407955625</v>
      </c>
      <c r="F1846" s="907">
        <v>0</v>
      </c>
      <c r="G1846" s="908">
        <v>0</v>
      </c>
      <c r="H1846" s="908" t="s">
        <v>608</v>
      </c>
      <c r="I1846" s="908">
        <v>7</v>
      </c>
      <c r="J1846" s="908">
        <v>1506</v>
      </c>
      <c r="K1846" s="908">
        <v>295</v>
      </c>
      <c r="L1846" s="908">
        <v>295</v>
      </c>
      <c r="M1846" s="908">
        <v>17</v>
      </c>
      <c r="N1846" s="908">
        <v>0</v>
      </c>
      <c r="O1846" s="1260">
        <v>12</v>
      </c>
      <c r="P1846" s="1260">
        <v>35</v>
      </c>
      <c r="Q1846" s="1261">
        <v>212.05651015319862</v>
      </c>
    </row>
    <row r="1847" spans="1:17" ht="12.75" x14ac:dyDescent="0.2">
      <c r="A1847" s="876" t="s">
        <v>2715</v>
      </c>
      <c r="B1847" s="906" t="s">
        <v>608</v>
      </c>
      <c r="C1847" s="906">
        <v>2777.8481116368102</v>
      </c>
      <c r="D1847" s="906">
        <v>2777.8481116368102</v>
      </c>
      <c r="E1847" s="906">
        <v>8094.6672704060793</v>
      </c>
      <c r="F1847" s="907">
        <v>0</v>
      </c>
      <c r="G1847" s="908">
        <v>0</v>
      </c>
      <c r="H1847" s="908" t="s">
        <v>608</v>
      </c>
      <c r="I1847" s="908">
        <v>25</v>
      </c>
      <c r="J1847" s="908">
        <v>140</v>
      </c>
      <c r="K1847" s="908">
        <v>223</v>
      </c>
      <c r="L1847" s="908">
        <v>223</v>
      </c>
      <c r="M1847" s="908">
        <v>5</v>
      </c>
      <c r="N1847" s="908">
        <v>0</v>
      </c>
      <c r="O1847" s="1260">
        <v>11</v>
      </c>
      <c r="P1847" s="1260">
        <v>69</v>
      </c>
      <c r="Q1847" s="1261">
        <v>212.05651015319862</v>
      </c>
    </row>
    <row r="1848" spans="1:17" ht="12.75" x14ac:dyDescent="0.2">
      <c r="A1848" s="876" t="s">
        <v>2717</v>
      </c>
      <c r="B1848" s="906" t="s">
        <v>608</v>
      </c>
      <c r="C1848" s="906">
        <v>1611.8349050728514</v>
      </c>
      <c r="D1848" s="906">
        <v>1611.8349050728514</v>
      </c>
      <c r="E1848" s="906">
        <v>4280.6988833849327</v>
      </c>
      <c r="F1848" s="907">
        <v>0</v>
      </c>
      <c r="G1848" s="908">
        <v>0</v>
      </c>
      <c r="H1848" s="908" t="s">
        <v>608</v>
      </c>
      <c r="I1848" s="908">
        <v>129</v>
      </c>
      <c r="J1848" s="908">
        <v>413</v>
      </c>
      <c r="K1848" s="908">
        <v>116</v>
      </c>
      <c r="L1848" s="908">
        <v>116</v>
      </c>
      <c r="M1848" s="908">
        <v>8</v>
      </c>
      <c r="N1848" s="908">
        <v>0</v>
      </c>
      <c r="O1848" s="1260">
        <v>5</v>
      </c>
      <c r="P1848" s="1260">
        <v>28</v>
      </c>
      <c r="Q1848" s="1261">
        <v>212.05651015319862</v>
      </c>
    </row>
    <row r="1849" spans="1:17" ht="12.75" x14ac:dyDescent="0.2">
      <c r="A1849" s="876" t="s">
        <v>2719</v>
      </c>
      <c r="B1849" s="906" t="s">
        <v>608</v>
      </c>
      <c r="C1849" s="906">
        <v>1353.1271070987764</v>
      </c>
      <c r="D1849" s="906">
        <v>1353.1271070987764</v>
      </c>
      <c r="E1849" s="906">
        <v>1353.1271070987764</v>
      </c>
      <c r="F1849" s="907">
        <v>0</v>
      </c>
      <c r="G1849" s="908">
        <v>0</v>
      </c>
      <c r="H1849" s="908" t="s">
        <v>608</v>
      </c>
      <c r="I1849" s="908">
        <v>338</v>
      </c>
      <c r="J1849" s="908">
        <v>446</v>
      </c>
      <c r="K1849" s="908">
        <v>48</v>
      </c>
      <c r="L1849" s="908">
        <v>48</v>
      </c>
      <c r="M1849" s="908">
        <v>12</v>
      </c>
      <c r="N1849" s="908">
        <v>0</v>
      </c>
      <c r="O1849" s="1260">
        <v>5</v>
      </c>
      <c r="P1849" s="1260">
        <v>5</v>
      </c>
      <c r="Q1849" s="1261">
        <v>212.05651015319862</v>
      </c>
    </row>
    <row r="1850" spans="1:17" ht="12.75" x14ac:dyDescent="0.2">
      <c r="A1850" s="876" t="s">
        <v>2721</v>
      </c>
      <c r="B1850" s="906" t="s">
        <v>608</v>
      </c>
      <c r="C1850" s="906">
        <v>4528.7500269442062</v>
      </c>
      <c r="D1850" s="906">
        <v>4528.7500269442062</v>
      </c>
      <c r="E1850" s="906">
        <v>8701.9318752968957</v>
      </c>
      <c r="F1850" s="907">
        <v>0</v>
      </c>
      <c r="G1850" s="908">
        <v>0</v>
      </c>
      <c r="H1850" s="908" t="s">
        <v>608</v>
      </c>
      <c r="I1850" s="908">
        <v>22</v>
      </c>
      <c r="J1850" s="908">
        <v>183</v>
      </c>
      <c r="K1850" s="908">
        <v>812</v>
      </c>
      <c r="L1850" s="908">
        <v>812</v>
      </c>
      <c r="M1850" s="908">
        <v>4</v>
      </c>
      <c r="N1850" s="908">
        <v>0</v>
      </c>
      <c r="O1850" s="1260">
        <v>34</v>
      </c>
      <c r="P1850" s="1260">
        <v>74</v>
      </c>
      <c r="Q1850" s="1261">
        <v>212.05651015319862</v>
      </c>
    </row>
    <row r="1851" spans="1:17" ht="12.75" x14ac:dyDescent="0.2">
      <c r="A1851" s="876" t="s">
        <v>2723</v>
      </c>
      <c r="B1851" s="906" t="s">
        <v>608</v>
      </c>
      <c r="C1851" s="906">
        <v>1641.0863557969692</v>
      </c>
      <c r="D1851" s="906">
        <v>1641.0863557969692</v>
      </c>
      <c r="E1851" s="906">
        <v>5136.2556292806403</v>
      </c>
      <c r="F1851" s="907">
        <v>0</v>
      </c>
      <c r="G1851" s="908">
        <v>0</v>
      </c>
      <c r="H1851" s="908" t="s">
        <v>608</v>
      </c>
      <c r="I1851" s="908">
        <v>162</v>
      </c>
      <c r="J1851" s="908">
        <v>724</v>
      </c>
      <c r="K1851" s="908">
        <v>621</v>
      </c>
      <c r="L1851" s="908">
        <v>621</v>
      </c>
      <c r="M1851" s="908">
        <v>25</v>
      </c>
      <c r="N1851" s="908">
        <v>0</v>
      </c>
      <c r="O1851" s="1260">
        <v>5</v>
      </c>
      <c r="P1851" s="1260">
        <v>36</v>
      </c>
      <c r="Q1851" s="1261">
        <v>212.05651015319862</v>
      </c>
    </row>
    <row r="1852" spans="1:17" ht="12.75" x14ac:dyDescent="0.2">
      <c r="A1852" s="876" t="s">
        <v>2725</v>
      </c>
      <c r="B1852" s="906" t="s">
        <v>608</v>
      </c>
      <c r="C1852" s="906">
        <v>1308.8257135827951</v>
      </c>
      <c r="D1852" s="906">
        <v>1308.8257135827951</v>
      </c>
      <c r="E1852" s="906">
        <v>3473.0159504086055</v>
      </c>
      <c r="F1852" s="907">
        <v>0</v>
      </c>
      <c r="G1852" s="908">
        <v>0</v>
      </c>
      <c r="H1852" s="908" t="s">
        <v>608</v>
      </c>
      <c r="I1852" s="908">
        <v>1185</v>
      </c>
      <c r="J1852" s="908">
        <v>2646</v>
      </c>
      <c r="K1852" s="908">
        <v>826</v>
      </c>
      <c r="L1852" s="908">
        <v>826</v>
      </c>
      <c r="M1852" s="908">
        <v>62</v>
      </c>
      <c r="N1852" s="908">
        <v>0</v>
      </c>
      <c r="O1852" s="1260">
        <v>5</v>
      </c>
      <c r="P1852" s="1260">
        <v>23</v>
      </c>
      <c r="Q1852" s="1261">
        <v>212.05651015319862</v>
      </c>
    </row>
    <row r="1853" spans="1:17" ht="12.75" x14ac:dyDescent="0.2">
      <c r="A1853" s="876" t="s">
        <v>2727</v>
      </c>
      <c r="B1853" s="906" t="s">
        <v>608</v>
      </c>
      <c r="C1853" s="906">
        <v>1169.5367125311179</v>
      </c>
      <c r="D1853" s="906">
        <v>1169.5367125311179</v>
      </c>
      <c r="E1853" s="906">
        <v>1169.5367125311179</v>
      </c>
      <c r="F1853" s="907">
        <v>0</v>
      </c>
      <c r="G1853" s="908">
        <v>0</v>
      </c>
      <c r="H1853" s="908" t="s">
        <v>608</v>
      </c>
      <c r="I1853" s="908">
        <v>2912</v>
      </c>
      <c r="J1853" s="908">
        <v>3009</v>
      </c>
      <c r="K1853" s="908">
        <v>357</v>
      </c>
      <c r="L1853" s="908">
        <v>357</v>
      </c>
      <c r="M1853" s="908">
        <v>77</v>
      </c>
      <c r="N1853" s="908">
        <v>0</v>
      </c>
      <c r="O1853" s="1260">
        <v>5</v>
      </c>
      <c r="P1853" s="1260">
        <v>5</v>
      </c>
      <c r="Q1853" s="1261">
        <v>212.05651015319862</v>
      </c>
    </row>
    <row r="1854" spans="1:17" ht="12.75" x14ac:dyDescent="0.2">
      <c r="A1854" s="876" t="s">
        <v>2729</v>
      </c>
      <c r="B1854" s="906" t="s">
        <v>608</v>
      </c>
      <c r="C1854" s="906">
        <v>2130.3540595064878</v>
      </c>
      <c r="D1854" s="906">
        <v>2130.3540595064878</v>
      </c>
      <c r="E1854" s="906">
        <v>4733.127210877481</v>
      </c>
      <c r="F1854" s="907">
        <v>0</v>
      </c>
      <c r="G1854" s="908">
        <v>0</v>
      </c>
      <c r="H1854" s="908" t="s">
        <v>608</v>
      </c>
      <c r="I1854" s="908">
        <v>59</v>
      </c>
      <c r="J1854" s="908">
        <v>279</v>
      </c>
      <c r="K1854" s="908">
        <v>121</v>
      </c>
      <c r="L1854" s="908">
        <v>121</v>
      </c>
      <c r="M1854" s="908">
        <v>11</v>
      </c>
      <c r="N1854" s="908">
        <v>0</v>
      </c>
      <c r="O1854" s="1260">
        <v>5</v>
      </c>
      <c r="P1854" s="1260">
        <v>37</v>
      </c>
      <c r="Q1854" s="1261">
        <v>212.05651015319862</v>
      </c>
    </row>
    <row r="1855" spans="1:17" ht="12.75" x14ac:dyDescent="0.2">
      <c r="A1855" s="876" t="s">
        <v>2731</v>
      </c>
      <c r="B1855" s="906" t="s">
        <v>608</v>
      </c>
      <c r="C1855" s="906">
        <v>1371.7252209637768</v>
      </c>
      <c r="D1855" s="906">
        <v>1371.7252209637768</v>
      </c>
      <c r="E1855" s="906">
        <v>3170.920252674935</v>
      </c>
      <c r="F1855" s="907">
        <v>0</v>
      </c>
      <c r="G1855" s="908">
        <v>0</v>
      </c>
      <c r="H1855" s="908" t="s">
        <v>608</v>
      </c>
      <c r="I1855" s="908">
        <v>87</v>
      </c>
      <c r="J1855" s="908">
        <v>224</v>
      </c>
      <c r="K1855" s="908">
        <v>112</v>
      </c>
      <c r="L1855" s="908">
        <v>112</v>
      </c>
      <c r="M1855" s="908">
        <v>5</v>
      </c>
      <c r="N1855" s="908">
        <v>0</v>
      </c>
      <c r="O1855" s="1260">
        <v>5</v>
      </c>
      <c r="P1855" s="1260">
        <v>32</v>
      </c>
      <c r="Q1855" s="1261">
        <v>212.05651015319862</v>
      </c>
    </row>
    <row r="1856" spans="1:17" ht="12.75" x14ac:dyDescent="0.2">
      <c r="A1856" s="876" t="s">
        <v>2733</v>
      </c>
      <c r="B1856" s="906" t="s">
        <v>608</v>
      </c>
      <c r="C1856" s="906">
        <v>1762.1962533852059</v>
      </c>
      <c r="D1856" s="906">
        <v>1762.1962533852059</v>
      </c>
      <c r="E1856" s="906">
        <v>5475.9941283983944</v>
      </c>
      <c r="F1856" s="907">
        <v>0</v>
      </c>
      <c r="G1856" s="908">
        <v>0</v>
      </c>
      <c r="H1856" s="908" t="s">
        <v>608</v>
      </c>
      <c r="I1856" s="908">
        <v>65</v>
      </c>
      <c r="J1856" s="908">
        <v>378</v>
      </c>
      <c r="K1856" s="908">
        <v>185</v>
      </c>
      <c r="L1856" s="908">
        <v>185</v>
      </c>
      <c r="M1856" s="908">
        <v>5</v>
      </c>
      <c r="N1856" s="908">
        <v>0</v>
      </c>
      <c r="O1856" s="1260">
        <v>5</v>
      </c>
      <c r="P1856" s="1260">
        <v>46</v>
      </c>
      <c r="Q1856" s="1261">
        <v>212.05651015319862</v>
      </c>
    </row>
    <row r="1857" spans="1:17" ht="12.75" x14ac:dyDescent="0.2">
      <c r="A1857" s="876" t="s">
        <v>2735</v>
      </c>
      <c r="B1857" s="906" t="s">
        <v>608</v>
      </c>
      <c r="C1857" s="906">
        <v>1470.8281401113488</v>
      </c>
      <c r="D1857" s="906">
        <v>1470.8281401113488</v>
      </c>
      <c r="E1857" s="906">
        <v>3082.923248375213</v>
      </c>
      <c r="F1857" s="907">
        <v>0</v>
      </c>
      <c r="G1857" s="908">
        <v>0</v>
      </c>
      <c r="H1857" s="908" t="s">
        <v>608</v>
      </c>
      <c r="I1857" s="908">
        <v>163</v>
      </c>
      <c r="J1857" s="908">
        <v>357</v>
      </c>
      <c r="K1857" s="908">
        <v>29</v>
      </c>
      <c r="L1857" s="908">
        <v>29</v>
      </c>
      <c r="M1857" s="908">
        <v>2</v>
      </c>
      <c r="N1857" s="908">
        <v>0</v>
      </c>
      <c r="O1857" s="1260">
        <v>5</v>
      </c>
      <c r="P1857" s="1260">
        <v>22</v>
      </c>
      <c r="Q1857" s="1261">
        <v>212.05651015319862</v>
      </c>
    </row>
    <row r="1858" spans="1:17" ht="12.75" x14ac:dyDescent="0.2">
      <c r="A1858" s="876" t="s">
        <v>2737</v>
      </c>
      <c r="B1858" s="906" t="s">
        <v>608</v>
      </c>
      <c r="C1858" s="906">
        <v>1949.7778442945005</v>
      </c>
      <c r="D1858" s="906">
        <v>1949.7778442945005</v>
      </c>
      <c r="E1858" s="906">
        <v>6036.3401271038292</v>
      </c>
      <c r="F1858" s="907">
        <v>0</v>
      </c>
      <c r="G1858" s="908">
        <v>0</v>
      </c>
      <c r="H1858" s="908" t="s">
        <v>608</v>
      </c>
      <c r="I1858" s="908">
        <v>31</v>
      </c>
      <c r="J1858" s="908">
        <v>241</v>
      </c>
      <c r="K1858" s="908">
        <v>419</v>
      </c>
      <c r="L1858" s="908">
        <v>419</v>
      </c>
      <c r="M1858" s="908">
        <v>4</v>
      </c>
      <c r="N1858" s="908">
        <v>0</v>
      </c>
      <c r="O1858" s="1260">
        <v>11</v>
      </c>
      <c r="P1858" s="1260">
        <v>54</v>
      </c>
      <c r="Q1858" s="1261">
        <v>212.05651015319862</v>
      </c>
    </row>
    <row r="1859" spans="1:17" ht="12.75" x14ac:dyDescent="0.2">
      <c r="A1859" s="876" t="s">
        <v>2739</v>
      </c>
      <c r="B1859" s="906" t="s">
        <v>608</v>
      </c>
      <c r="C1859" s="906">
        <v>1199.4557144870064</v>
      </c>
      <c r="D1859" s="906">
        <v>1199.4557144870064</v>
      </c>
      <c r="E1859" s="906">
        <v>2711.8682046346667</v>
      </c>
      <c r="F1859" s="907">
        <v>0</v>
      </c>
      <c r="G1859" s="908">
        <v>0</v>
      </c>
      <c r="H1859" s="908" t="s">
        <v>608</v>
      </c>
      <c r="I1859" s="908">
        <v>262</v>
      </c>
      <c r="J1859" s="908">
        <v>880</v>
      </c>
      <c r="K1859" s="908">
        <v>296</v>
      </c>
      <c r="L1859" s="908">
        <v>296</v>
      </c>
      <c r="M1859" s="908">
        <v>24</v>
      </c>
      <c r="N1859" s="908">
        <v>0</v>
      </c>
      <c r="O1859" s="1260">
        <v>5</v>
      </c>
      <c r="P1859" s="1260">
        <v>23</v>
      </c>
      <c r="Q1859" s="1261">
        <v>212.05651015319862</v>
      </c>
    </row>
    <row r="1860" spans="1:17" ht="12.75" x14ac:dyDescent="0.2">
      <c r="A1860" s="876" t="s">
        <v>2741</v>
      </c>
      <c r="B1860" s="906" t="s">
        <v>608</v>
      </c>
      <c r="C1860" s="906">
        <v>1169.5367125311179</v>
      </c>
      <c r="D1860" s="906">
        <v>1169.5367125311179</v>
      </c>
      <c r="E1860" s="906">
        <v>1169.5367125311179</v>
      </c>
      <c r="F1860" s="907">
        <v>0</v>
      </c>
      <c r="G1860" s="908">
        <v>0</v>
      </c>
      <c r="H1860" s="908" t="s">
        <v>608</v>
      </c>
      <c r="I1860" s="908">
        <v>677</v>
      </c>
      <c r="J1860" s="908">
        <v>1166</v>
      </c>
      <c r="K1860" s="908">
        <v>179</v>
      </c>
      <c r="L1860" s="908">
        <v>179</v>
      </c>
      <c r="M1860" s="908">
        <v>23</v>
      </c>
      <c r="N1860" s="908">
        <v>0</v>
      </c>
      <c r="O1860" s="1260">
        <v>5</v>
      </c>
      <c r="P1860" s="1260">
        <v>5</v>
      </c>
      <c r="Q1860" s="1261">
        <v>212.05651015319862</v>
      </c>
    </row>
    <row r="1861" spans="1:17" ht="12.75" x14ac:dyDescent="0.2">
      <c r="A1861" s="876" t="s">
        <v>2743</v>
      </c>
      <c r="B1861" s="906" t="s">
        <v>608</v>
      </c>
      <c r="C1861" s="906">
        <v>2523.3271274425488</v>
      </c>
      <c r="D1861" s="906">
        <v>2523.3271274425488</v>
      </c>
      <c r="E1861" s="906">
        <v>3638.7165689147841</v>
      </c>
      <c r="F1861" s="907">
        <v>0</v>
      </c>
      <c r="G1861" s="908">
        <v>0</v>
      </c>
      <c r="H1861" s="908" t="s">
        <v>608</v>
      </c>
      <c r="I1861" s="908">
        <v>52</v>
      </c>
      <c r="J1861" s="908">
        <v>585</v>
      </c>
      <c r="K1861" s="908">
        <v>510</v>
      </c>
      <c r="L1861" s="908">
        <v>510</v>
      </c>
      <c r="M1861" s="908">
        <v>18</v>
      </c>
      <c r="N1861" s="908">
        <v>0</v>
      </c>
      <c r="O1861" s="1260">
        <v>6</v>
      </c>
      <c r="P1861" s="1260">
        <v>31</v>
      </c>
      <c r="Q1861" s="1261">
        <v>212.05651015319862</v>
      </c>
    </row>
    <row r="1862" spans="1:17" ht="12.75" x14ac:dyDescent="0.2">
      <c r="A1862" s="876" t="s">
        <v>2744</v>
      </c>
      <c r="B1862" s="906" t="s">
        <v>608</v>
      </c>
      <c r="C1862" s="906">
        <v>2995.8651496987054</v>
      </c>
      <c r="D1862" s="906">
        <v>2995.8651496987054</v>
      </c>
      <c r="E1862" s="906">
        <v>5723.2886556409348</v>
      </c>
      <c r="F1862" s="907">
        <v>0</v>
      </c>
      <c r="G1862" s="908">
        <v>0</v>
      </c>
      <c r="H1862" s="908" t="s">
        <v>608</v>
      </c>
      <c r="I1862" s="908">
        <v>33</v>
      </c>
      <c r="J1862" s="908">
        <v>178</v>
      </c>
      <c r="K1862" s="908">
        <v>601</v>
      </c>
      <c r="L1862" s="908">
        <v>601</v>
      </c>
      <c r="M1862" s="908">
        <v>23</v>
      </c>
      <c r="N1862" s="908">
        <v>0</v>
      </c>
      <c r="O1862" s="1260">
        <v>11</v>
      </c>
      <c r="P1862" s="1260">
        <v>41</v>
      </c>
      <c r="Q1862" s="1261">
        <v>212.05651015319862</v>
      </c>
    </row>
    <row r="1863" spans="1:17" ht="12.75" x14ac:dyDescent="0.2">
      <c r="A1863" s="876" t="s">
        <v>2745</v>
      </c>
      <c r="B1863" s="906" t="s">
        <v>608</v>
      </c>
      <c r="C1863" s="906">
        <v>1655.1501783558024</v>
      </c>
      <c r="D1863" s="906">
        <v>1655.1501783558024</v>
      </c>
      <c r="E1863" s="906">
        <v>2399.3316384487985</v>
      </c>
      <c r="F1863" s="907">
        <v>0</v>
      </c>
      <c r="G1863" s="908">
        <v>0</v>
      </c>
      <c r="H1863" s="908" t="s">
        <v>608</v>
      </c>
      <c r="I1863" s="908">
        <v>203</v>
      </c>
      <c r="J1863" s="908">
        <v>411</v>
      </c>
      <c r="K1863" s="908">
        <v>161</v>
      </c>
      <c r="L1863" s="908">
        <v>161</v>
      </c>
      <c r="M1863" s="908">
        <v>20</v>
      </c>
      <c r="N1863" s="908">
        <v>0</v>
      </c>
      <c r="O1863" s="1260">
        <v>5</v>
      </c>
      <c r="P1863" s="1260">
        <v>5</v>
      </c>
      <c r="Q1863" s="1261">
        <v>212.05651015319862</v>
      </c>
    </row>
    <row r="1864" spans="1:17" ht="12.75" x14ac:dyDescent="0.2">
      <c r="A1864" s="876" t="s">
        <v>2746</v>
      </c>
      <c r="B1864" s="906" t="s">
        <v>608</v>
      </c>
      <c r="C1864" s="906">
        <v>6845.3479889068049</v>
      </c>
      <c r="D1864" s="906">
        <v>6845.3479889068049</v>
      </c>
      <c r="E1864" s="906">
        <v>9685.8548662518097</v>
      </c>
      <c r="F1864" s="907">
        <v>0</v>
      </c>
      <c r="G1864" s="908">
        <v>0</v>
      </c>
      <c r="H1864" s="908" t="s">
        <v>608</v>
      </c>
      <c r="I1864" s="908">
        <v>5</v>
      </c>
      <c r="J1864" s="908">
        <v>36</v>
      </c>
      <c r="K1864" s="908">
        <v>514</v>
      </c>
      <c r="L1864" s="908">
        <v>514</v>
      </c>
      <c r="M1864" s="908">
        <v>3</v>
      </c>
      <c r="N1864" s="908">
        <v>0</v>
      </c>
      <c r="O1864" s="1260">
        <v>79</v>
      </c>
      <c r="P1864" s="1260">
        <v>84</v>
      </c>
      <c r="Q1864" s="1261">
        <v>212.05651015319862</v>
      </c>
    </row>
    <row r="1865" spans="1:17" ht="12.75" x14ac:dyDescent="0.2">
      <c r="A1865" s="876" t="s">
        <v>2747</v>
      </c>
      <c r="B1865" s="906" t="s">
        <v>608</v>
      </c>
      <c r="C1865" s="906">
        <v>1485.5973006779338</v>
      </c>
      <c r="D1865" s="906">
        <v>1485.5973006779338</v>
      </c>
      <c r="E1865" s="906">
        <v>4616.8791448640222</v>
      </c>
      <c r="F1865" s="907">
        <v>0</v>
      </c>
      <c r="G1865" s="908">
        <v>0</v>
      </c>
      <c r="H1865" s="908" t="s">
        <v>608</v>
      </c>
      <c r="I1865" s="908">
        <v>138</v>
      </c>
      <c r="J1865" s="908">
        <v>134</v>
      </c>
      <c r="K1865" s="908">
        <v>352</v>
      </c>
      <c r="L1865" s="908">
        <v>352</v>
      </c>
      <c r="M1865" s="908">
        <v>27</v>
      </c>
      <c r="N1865" s="908">
        <v>0</v>
      </c>
      <c r="O1865" s="1260">
        <v>5</v>
      </c>
      <c r="P1865" s="1260">
        <v>33</v>
      </c>
      <c r="Q1865" s="1261">
        <v>212.05651015319862</v>
      </c>
    </row>
    <row r="1866" spans="1:17" ht="12.75" x14ac:dyDescent="0.2">
      <c r="A1866" s="876" t="s">
        <v>2748</v>
      </c>
      <c r="B1866" s="906" t="s">
        <v>608</v>
      </c>
      <c r="C1866" s="906">
        <v>1199.1591716548651</v>
      </c>
      <c r="D1866" s="906">
        <v>1199.1591716548651</v>
      </c>
      <c r="E1866" s="906">
        <v>3011.6092261910076</v>
      </c>
      <c r="F1866" s="907">
        <v>0</v>
      </c>
      <c r="G1866" s="908">
        <v>0</v>
      </c>
      <c r="H1866" s="908" t="s">
        <v>608</v>
      </c>
      <c r="I1866" s="908">
        <v>484</v>
      </c>
      <c r="J1866" s="908">
        <v>248</v>
      </c>
      <c r="K1866" s="908">
        <v>210</v>
      </c>
      <c r="L1866" s="908">
        <v>210</v>
      </c>
      <c r="M1866" s="908">
        <v>52</v>
      </c>
      <c r="N1866" s="908">
        <v>0</v>
      </c>
      <c r="O1866" s="1260">
        <v>5</v>
      </c>
      <c r="P1866" s="1260">
        <v>19</v>
      </c>
      <c r="Q1866" s="1261">
        <v>212.05651015319862</v>
      </c>
    </row>
    <row r="1867" spans="1:17" ht="12.75" x14ac:dyDescent="0.2">
      <c r="A1867" s="876" t="s">
        <v>2749</v>
      </c>
      <c r="B1867" s="906" t="s">
        <v>608</v>
      </c>
      <c r="C1867" s="906">
        <v>4592.8206980222776</v>
      </c>
      <c r="D1867" s="906">
        <v>4592.8206980222776</v>
      </c>
      <c r="E1867" s="906">
        <v>5638.7680059370368</v>
      </c>
      <c r="F1867" s="907">
        <v>0</v>
      </c>
      <c r="G1867" s="908">
        <v>0</v>
      </c>
      <c r="H1867" s="908" t="s">
        <v>608</v>
      </c>
      <c r="I1867" s="908">
        <v>6</v>
      </c>
      <c r="J1867" s="908">
        <v>63</v>
      </c>
      <c r="K1867" s="908">
        <v>412</v>
      </c>
      <c r="L1867" s="908">
        <v>412</v>
      </c>
      <c r="M1867" s="908">
        <v>12</v>
      </c>
      <c r="N1867" s="908">
        <v>0</v>
      </c>
      <c r="O1867" s="1260">
        <v>20</v>
      </c>
      <c r="P1867" s="1260">
        <v>34</v>
      </c>
      <c r="Q1867" s="1261">
        <v>212.05651015319862</v>
      </c>
    </row>
    <row r="1868" spans="1:17" ht="12.75" x14ac:dyDescent="0.2">
      <c r="A1868" s="876" t="s">
        <v>2750</v>
      </c>
      <c r="B1868" s="906" t="s">
        <v>608</v>
      </c>
      <c r="C1868" s="906">
        <v>2239.8739548842273</v>
      </c>
      <c r="D1868" s="906">
        <v>2239.8739548842273</v>
      </c>
      <c r="E1868" s="906">
        <v>3542.5275384486035</v>
      </c>
      <c r="F1868" s="907">
        <v>0</v>
      </c>
      <c r="G1868" s="908">
        <v>0</v>
      </c>
      <c r="H1868" s="908" t="s">
        <v>608</v>
      </c>
      <c r="I1868" s="908">
        <v>42</v>
      </c>
      <c r="J1868" s="908">
        <v>119</v>
      </c>
      <c r="K1868" s="908">
        <v>585</v>
      </c>
      <c r="L1868" s="908">
        <v>585</v>
      </c>
      <c r="M1868" s="908">
        <v>41</v>
      </c>
      <c r="N1868" s="908">
        <v>0</v>
      </c>
      <c r="O1868" s="1260">
        <v>8</v>
      </c>
      <c r="P1868" s="1260">
        <v>16</v>
      </c>
      <c r="Q1868" s="1261">
        <v>212.05651015319862</v>
      </c>
    </row>
    <row r="1869" spans="1:17" ht="12.75" x14ac:dyDescent="0.2">
      <c r="A1869" s="876" t="s">
        <v>2751</v>
      </c>
      <c r="B1869" s="906" t="s">
        <v>608</v>
      </c>
      <c r="C1869" s="906">
        <v>2068.9931225239975</v>
      </c>
      <c r="D1869" s="906">
        <v>2068.9931225239975</v>
      </c>
      <c r="E1869" s="906">
        <v>4916.1890726745405</v>
      </c>
      <c r="F1869" s="907">
        <v>0</v>
      </c>
      <c r="G1869" s="908">
        <v>0</v>
      </c>
      <c r="H1869" s="908" t="s">
        <v>608</v>
      </c>
      <c r="I1869" s="908">
        <v>150</v>
      </c>
      <c r="J1869" s="908">
        <v>252</v>
      </c>
      <c r="K1869" s="908">
        <v>216</v>
      </c>
      <c r="L1869" s="908">
        <v>216</v>
      </c>
      <c r="M1869" s="908">
        <v>24</v>
      </c>
      <c r="N1869" s="908">
        <v>0</v>
      </c>
      <c r="O1869" s="1260">
        <v>5</v>
      </c>
      <c r="P1869" s="1260">
        <v>41</v>
      </c>
      <c r="Q1869" s="1261">
        <v>212.05651015319862</v>
      </c>
    </row>
    <row r="1870" spans="1:17" ht="12.75" x14ac:dyDescent="0.2">
      <c r="A1870" s="876" t="s">
        <v>2752</v>
      </c>
      <c r="B1870" s="906">
        <v>207.60490529119565</v>
      </c>
      <c r="C1870" s="906">
        <v>1157.8059839017153</v>
      </c>
      <c r="D1870" s="906">
        <v>1157.8059839017153</v>
      </c>
      <c r="E1870" s="906">
        <v>2618.9484266455811</v>
      </c>
      <c r="F1870" s="906">
        <v>0</v>
      </c>
      <c r="G1870" s="908">
        <v>0</v>
      </c>
      <c r="H1870" s="908">
        <v>2856</v>
      </c>
      <c r="I1870" s="908">
        <v>630</v>
      </c>
      <c r="J1870" s="908">
        <v>325</v>
      </c>
      <c r="K1870" s="908">
        <v>36</v>
      </c>
      <c r="L1870" s="908">
        <v>36</v>
      </c>
      <c r="M1870" s="908">
        <v>10</v>
      </c>
      <c r="N1870" s="908">
        <v>0</v>
      </c>
      <c r="O1870" s="1260">
        <v>5</v>
      </c>
      <c r="P1870" s="1260">
        <v>13</v>
      </c>
      <c r="Q1870" s="1261">
        <v>212.05651015319862</v>
      </c>
    </row>
    <row r="1871" spans="1:17" ht="12.75" x14ac:dyDescent="0.2">
      <c r="A1871" s="876" t="s">
        <v>2753</v>
      </c>
      <c r="B1871" s="906" t="s">
        <v>608</v>
      </c>
      <c r="C1871" s="906">
        <v>1012.6554867506626</v>
      </c>
      <c r="D1871" s="906">
        <v>1012.6554867506626</v>
      </c>
      <c r="E1871" s="906">
        <v>1025.7063162177885</v>
      </c>
      <c r="F1871" s="906">
        <v>0</v>
      </c>
      <c r="G1871" s="908">
        <v>0</v>
      </c>
      <c r="H1871" s="908" t="s">
        <v>608</v>
      </c>
      <c r="I1871" s="908">
        <v>1815</v>
      </c>
      <c r="J1871" s="908">
        <v>2046</v>
      </c>
      <c r="K1871" s="908">
        <v>486</v>
      </c>
      <c r="L1871" s="908">
        <v>486</v>
      </c>
      <c r="M1871" s="908">
        <v>301</v>
      </c>
      <c r="N1871" s="908">
        <v>0</v>
      </c>
      <c r="O1871" s="1260">
        <v>5</v>
      </c>
      <c r="P1871" s="1260">
        <v>5</v>
      </c>
      <c r="Q1871" s="1261">
        <v>212.05651015319862</v>
      </c>
    </row>
    <row r="1872" spans="1:17" ht="12.75" x14ac:dyDescent="0.2">
      <c r="A1872" s="876" t="s">
        <v>2754</v>
      </c>
      <c r="B1872" s="906" t="s">
        <v>608</v>
      </c>
      <c r="C1872" s="906">
        <v>656.19675379424473</v>
      </c>
      <c r="D1872" s="906">
        <v>656.19675379424473</v>
      </c>
      <c r="E1872" s="906">
        <v>656.19675379424473</v>
      </c>
      <c r="F1872" s="906">
        <v>0</v>
      </c>
      <c r="G1872" s="908">
        <v>0</v>
      </c>
      <c r="H1872" s="908" t="s">
        <v>608</v>
      </c>
      <c r="I1872" s="908">
        <v>837</v>
      </c>
      <c r="J1872" s="908">
        <v>220</v>
      </c>
      <c r="K1872" s="908">
        <v>492</v>
      </c>
      <c r="L1872" s="908">
        <v>492</v>
      </c>
      <c r="M1872" s="908">
        <v>362</v>
      </c>
      <c r="N1872" s="908">
        <v>0</v>
      </c>
      <c r="O1872" s="1260">
        <v>5</v>
      </c>
      <c r="P1872" s="1260">
        <v>5</v>
      </c>
      <c r="Q1872" s="1261">
        <v>212.05651015319862</v>
      </c>
    </row>
    <row r="1873" spans="1:17" ht="12.75" x14ac:dyDescent="0.2">
      <c r="A1873" s="876" t="s">
        <v>2755</v>
      </c>
      <c r="B1873" s="906" t="s">
        <v>608</v>
      </c>
      <c r="C1873" s="906">
        <v>1308.6704996816181</v>
      </c>
      <c r="D1873" s="906">
        <v>1308.6704996816181</v>
      </c>
      <c r="E1873" s="906">
        <v>1308.6704996816181</v>
      </c>
      <c r="F1873" s="906">
        <v>0</v>
      </c>
      <c r="G1873" s="908">
        <v>0</v>
      </c>
      <c r="H1873" s="908" t="s">
        <v>608</v>
      </c>
      <c r="I1873" s="908">
        <v>1301</v>
      </c>
      <c r="J1873" s="908">
        <v>150</v>
      </c>
      <c r="K1873" s="908">
        <v>2</v>
      </c>
      <c r="L1873" s="908">
        <v>2</v>
      </c>
      <c r="M1873" s="908">
        <v>2</v>
      </c>
      <c r="N1873" s="908">
        <v>0</v>
      </c>
      <c r="O1873" s="1260">
        <v>5</v>
      </c>
      <c r="P1873" s="1260">
        <v>5</v>
      </c>
      <c r="Q1873" s="1261">
        <v>212.05651015319862</v>
      </c>
    </row>
    <row r="1874" spans="1:17" ht="12.75" x14ac:dyDescent="0.2">
      <c r="A1874" s="876" t="s">
        <v>2756</v>
      </c>
      <c r="B1874" s="906">
        <v>918.18534281970028</v>
      </c>
      <c r="C1874" s="906">
        <v>918.18534281970028</v>
      </c>
      <c r="D1874" s="906">
        <v>918.18534281970028</v>
      </c>
      <c r="E1874" s="906">
        <v>918.18534281970028</v>
      </c>
      <c r="F1874" s="906">
        <v>0</v>
      </c>
      <c r="G1874" s="908">
        <v>0</v>
      </c>
      <c r="H1874" s="908">
        <v>623</v>
      </c>
      <c r="I1874" s="908">
        <v>8662</v>
      </c>
      <c r="J1874" s="908">
        <v>604</v>
      </c>
      <c r="K1874" s="908">
        <v>5</v>
      </c>
      <c r="L1874" s="908">
        <v>5</v>
      </c>
      <c r="M1874" s="908">
        <v>5</v>
      </c>
      <c r="N1874" s="908">
        <v>0</v>
      </c>
      <c r="O1874" s="1260">
        <v>5</v>
      </c>
      <c r="P1874" s="1260">
        <v>5</v>
      </c>
      <c r="Q1874" s="1261">
        <v>212.05651015319862</v>
      </c>
    </row>
    <row r="1875" spans="1:17" ht="12.75" x14ac:dyDescent="0.2">
      <c r="A1875" s="876" t="s">
        <v>2757</v>
      </c>
      <c r="B1875" s="906" t="s">
        <v>608</v>
      </c>
      <c r="C1875" s="906">
        <v>664.11750476157374</v>
      </c>
      <c r="D1875" s="906">
        <v>664.11750476157374</v>
      </c>
      <c r="E1875" s="906">
        <v>664.11750476157374</v>
      </c>
      <c r="F1875" s="906">
        <v>0</v>
      </c>
      <c r="G1875" s="908">
        <v>0</v>
      </c>
      <c r="H1875" s="908" t="s">
        <v>608</v>
      </c>
      <c r="I1875" s="908">
        <v>244</v>
      </c>
      <c r="J1875" s="908">
        <v>16</v>
      </c>
      <c r="K1875" s="908">
        <v>1</v>
      </c>
      <c r="L1875" s="908">
        <v>1</v>
      </c>
      <c r="M1875" s="908">
        <v>1</v>
      </c>
      <c r="N1875" s="908">
        <v>0</v>
      </c>
      <c r="O1875" s="1260">
        <v>5</v>
      </c>
      <c r="P1875" s="1260">
        <v>5</v>
      </c>
      <c r="Q1875" s="1261">
        <v>212.05651015319862</v>
      </c>
    </row>
    <row r="1876" spans="1:17" ht="12.75" x14ac:dyDescent="0.2">
      <c r="A1876" s="876" t="s">
        <v>2758</v>
      </c>
      <c r="B1876" s="906">
        <v>439.14838982537123</v>
      </c>
      <c r="C1876" s="906">
        <v>439.14838982537123</v>
      </c>
      <c r="D1876" s="906">
        <v>439.14838982537123</v>
      </c>
      <c r="E1876" s="906">
        <v>439.14838982537123</v>
      </c>
      <c r="F1876" s="906">
        <v>0</v>
      </c>
      <c r="G1876" s="908">
        <v>0</v>
      </c>
      <c r="H1876" s="908">
        <v>1579</v>
      </c>
      <c r="I1876" s="908">
        <v>3580</v>
      </c>
      <c r="J1876" s="908">
        <v>122</v>
      </c>
      <c r="K1876" s="908">
        <v>11</v>
      </c>
      <c r="L1876" s="908">
        <v>11</v>
      </c>
      <c r="M1876" s="908">
        <v>11</v>
      </c>
      <c r="N1876" s="908">
        <v>0</v>
      </c>
      <c r="O1876" s="1260">
        <v>5</v>
      </c>
      <c r="P1876" s="1260">
        <v>5</v>
      </c>
      <c r="Q1876" s="1261">
        <v>212.05651015319862</v>
      </c>
    </row>
    <row r="1877" spans="1:17" ht="12.75" x14ac:dyDescent="0.2">
      <c r="A1877" s="876" t="s">
        <v>2759</v>
      </c>
      <c r="B1877" s="906" t="s">
        <v>608</v>
      </c>
      <c r="C1877" s="906">
        <v>998.58575860212784</v>
      </c>
      <c r="D1877" s="906">
        <v>998.58575860212784</v>
      </c>
      <c r="E1877" s="906">
        <v>1094.9088147589398</v>
      </c>
      <c r="F1877" s="906">
        <v>0</v>
      </c>
      <c r="G1877" s="908">
        <v>0</v>
      </c>
      <c r="H1877" s="908" t="s">
        <v>608</v>
      </c>
      <c r="I1877" s="908">
        <v>3046</v>
      </c>
      <c r="J1877" s="908">
        <v>510</v>
      </c>
      <c r="K1877" s="908">
        <v>3726</v>
      </c>
      <c r="L1877" s="908">
        <v>3726</v>
      </c>
      <c r="M1877" s="908">
        <v>1496</v>
      </c>
      <c r="N1877" s="908">
        <v>0</v>
      </c>
      <c r="O1877" s="1260">
        <v>5</v>
      </c>
      <c r="P1877" s="1260">
        <v>9</v>
      </c>
      <c r="Q1877" s="1261">
        <v>212.05651015319862</v>
      </c>
    </row>
    <row r="1878" spans="1:17" ht="12.75" x14ac:dyDescent="0.2">
      <c r="A1878" s="876" t="s">
        <v>2760</v>
      </c>
      <c r="B1878" s="906" t="s">
        <v>608</v>
      </c>
      <c r="C1878" s="906">
        <v>1654.244950204421</v>
      </c>
      <c r="D1878" s="906">
        <v>1654.244950204421</v>
      </c>
      <c r="E1878" s="906">
        <v>1654.244950204421</v>
      </c>
      <c r="F1878" s="906">
        <v>0</v>
      </c>
      <c r="G1878" s="908">
        <v>0</v>
      </c>
      <c r="H1878" s="908" t="s">
        <v>608</v>
      </c>
      <c r="I1878" s="908">
        <v>147</v>
      </c>
      <c r="J1878" s="908">
        <v>149</v>
      </c>
      <c r="K1878" s="908">
        <v>387</v>
      </c>
      <c r="L1878" s="908">
        <v>387</v>
      </c>
      <c r="M1878" s="908">
        <v>0</v>
      </c>
      <c r="N1878" s="908">
        <v>0</v>
      </c>
      <c r="O1878" s="1260">
        <v>5</v>
      </c>
      <c r="P1878" s="1260">
        <v>5</v>
      </c>
      <c r="Q1878" s="1261">
        <v>212.05651015319862</v>
      </c>
    </row>
    <row r="1879" spans="1:17" ht="12.75" x14ac:dyDescent="0.2">
      <c r="A1879" s="876" t="s">
        <v>2761</v>
      </c>
      <c r="B1879" s="906" t="s">
        <v>608</v>
      </c>
      <c r="C1879" s="906">
        <v>998.58575860212784</v>
      </c>
      <c r="D1879" s="906">
        <v>998.58575860212784</v>
      </c>
      <c r="E1879" s="906">
        <v>1094.9088147589398</v>
      </c>
      <c r="F1879" s="906">
        <v>0</v>
      </c>
      <c r="G1879" s="908">
        <v>0</v>
      </c>
      <c r="H1879" s="908" t="s">
        <v>608</v>
      </c>
      <c r="I1879" s="908">
        <v>3567</v>
      </c>
      <c r="J1879" s="908">
        <v>444</v>
      </c>
      <c r="K1879" s="908">
        <v>620</v>
      </c>
      <c r="L1879" s="908">
        <v>620</v>
      </c>
      <c r="M1879" s="908">
        <v>399</v>
      </c>
      <c r="N1879" s="908">
        <v>0</v>
      </c>
      <c r="O1879" s="1260">
        <v>5</v>
      </c>
      <c r="P1879" s="1260">
        <v>9</v>
      </c>
      <c r="Q1879" s="1261">
        <v>212.05651015319862</v>
      </c>
    </row>
    <row r="1880" spans="1:17" ht="12.75" x14ac:dyDescent="0.2">
      <c r="A1880" s="876" t="s">
        <v>2762</v>
      </c>
      <c r="B1880" s="906" t="s">
        <v>608</v>
      </c>
      <c r="C1880" s="906">
        <v>1781.5855908712326</v>
      </c>
      <c r="D1880" s="906">
        <v>1781.5855908712326</v>
      </c>
      <c r="E1880" s="906">
        <v>1870.1800743928434</v>
      </c>
      <c r="F1880" s="906">
        <v>0</v>
      </c>
      <c r="G1880" s="908">
        <v>0</v>
      </c>
      <c r="H1880" s="908" t="s">
        <v>608</v>
      </c>
      <c r="I1880" s="908">
        <v>139</v>
      </c>
      <c r="J1880" s="908">
        <v>107</v>
      </c>
      <c r="K1880" s="908">
        <v>55</v>
      </c>
      <c r="L1880" s="908">
        <v>55</v>
      </c>
      <c r="M1880" s="908">
        <v>0</v>
      </c>
      <c r="N1880" s="908">
        <v>0</v>
      </c>
      <c r="O1880" s="1260">
        <v>5</v>
      </c>
      <c r="P1880" s="1260">
        <v>5</v>
      </c>
      <c r="Q1880" s="1261">
        <v>212.05651015319862</v>
      </c>
    </row>
    <row r="1881" spans="1:17" ht="12.75" x14ac:dyDescent="0.2">
      <c r="A1881" s="876" t="s">
        <v>2763</v>
      </c>
      <c r="B1881" s="906">
        <v>356.37936177295916</v>
      </c>
      <c r="C1881" s="906">
        <v>356.37936177295916</v>
      </c>
      <c r="D1881" s="906">
        <v>356.37936177295916</v>
      </c>
      <c r="E1881" s="906">
        <v>911.42964792676958</v>
      </c>
      <c r="F1881" s="906">
        <v>0</v>
      </c>
      <c r="G1881" s="908">
        <v>0</v>
      </c>
      <c r="H1881" s="908">
        <v>1666</v>
      </c>
      <c r="I1881" s="908">
        <v>6028</v>
      </c>
      <c r="J1881" s="908">
        <v>782</v>
      </c>
      <c r="K1881" s="908">
        <v>688</v>
      </c>
      <c r="L1881" s="908">
        <v>688</v>
      </c>
      <c r="M1881" s="908">
        <v>302</v>
      </c>
      <c r="N1881" s="908">
        <v>0</v>
      </c>
      <c r="O1881" s="1260">
        <v>5</v>
      </c>
      <c r="P1881" s="1260">
        <v>5</v>
      </c>
      <c r="Q1881" s="1261">
        <v>212.05651015319862</v>
      </c>
    </row>
    <row r="1882" spans="1:17" ht="12.75" x14ac:dyDescent="0.2">
      <c r="A1882" s="876" t="s">
        <v>2764</v>
      </c>
      <c r="B1882" s="906" t="s">
        <v>608</v>
      </c>
      <c r="C1882" s="906">
        <v>1410.089510437228</v>
      </c>
      <c r="D1882" s="906">
        <v>1410.089510437228</v>
      </c>
      <c r="E1882" s="906">
        <v>2469.1714940605966</v>
      </c>
      <c r="F1882" s="906">
        <v>0</v>
      </c>
      <c r="G1882" s="908">
        <v>0</v>
      </c>
      <c r="H1882" s="908" t="s">
        <v>608</v>
      </c>
      <c r="I1882" s="908">
        <v>105</v>
      </c>
      <c r="J1882" s="908">
        <v>87</v>
      </c>
      <c r="K1882" s="908">
        <v>143</v>
      </c>
      <c r="L1882" s="908">
        <v>143</v>
      </c>
      <c r="M1882" s="908">
        <v>0</v>
      </c>
      <c r="N1882" s="908">
        <v>0</v>
      </c>
      <c r="O1882" s="1260">
        <v>5</v>
      </c>
      <c r="P1882" s="1260">
        <v>5</v>
      </c>
      <c r="Q1882" s="1261">
        <v>212.05651015319862</v>
      </c>
    </row>
    <row r="1883" spans="1:17" ht="12.75" x14ac:dyDescent="0.2">
      <c r="A1883" s="876" t="s">
        <v>2765</v>
      </c>
      <c r="B1883" s="906">
        <v>221.68776390517303</v>
      </c>
      <c r="C1883" s="906">
        <v>221.68776390517303</v>
      </c>
      <c r="D1883" s="906">
        <v>221.68776390517303</v>
      </c>
      <c r="E1883" s="906">
        <v>409.30589037767925</v>
      </c>
      <c r="F1883" s="906">
        <v>0</v>
      </c>
      <c r="G1883" s="908">
        <v>0</v>
      </c>
      <c r="H1883" s="908">
        <v>31805</v>
      </c>
      <c r="I1883" s="908">
        <v>31220</v>
      </c>
      <c r="J1883" s="908">
        <v>1472</v>
      </c>
      <c r="K1883" s="908">
        <v>750</v>
      </c>
      <c r="L1883" s="908">
        <v>750</v>
      </c>
      <c r="M1883" s="908">
        <v>734</v>
      </c>
      <c r="N1883" s="908">
        <v>0</v>
      </c>
      <c r="O1883" s="1260">
        <v>5</v>
      </c>
      <c r="P1883" s="1260">
        <v>5</v>
      </c>
      <c r="Q1883" s="1261">
        <v>212.05651015319862</v>
      </c>
    </row>
    <row r="1884" spans="1:17" ht="12.75" x14ac:dyDescent="0.2">
      <c r="A1884" s="876" t="s">
        <v>2766</v>
      </c>
      <c r="B1884" s="906" t="s">
        <v>608</v>
      </c>
      <c r="C1884" s="906">
        <v>582.56604892900668</v>
      </c>
      <c r="D1884" s="906">
        <v>582.56604892900668</v>
      </c>
      <c r="E1884" s="906">
        <v>950.22749550083381</v>
      </c>
      <c r="F1884" s="906">
        <v>0</v>
      </c>
      <c r="G1884" s="908">
        <v>0</v>
      </c>
      <c r="H1884" s="908" t="s">
        <v>608</v>
      </c>
      <c r="I1884" s="908">
        <v>1129</v>
      </c>
      <c r="J1884" s="908">
        <v>98</v>
      </c>
      <c r="K1884" s="908">
        <v>217</v>
      </c>
      <c r="L1884" s="908">
        <v>217</v>
      </c>
      <c r="M1884" s="908">
        <v>0</v>
      </c>
      <c r="N1884" s="908">
        <v>0</v>
      </c>
      <c r="O1884" s="1260">
        <v>5</v>
      </c>
      <c r="P1884" s="1260">
        <v>5</v>
      </c>
      <c r="Q1884" s="1261">
        <v>212.05651015319862</v>
      </c>
    </row>
    <row r="1885" spans="1:17" ht="12.75" x14ac:dyDescent="0.2">
      <c r="A1885" s="876" t="s">
        <v>2767</v>
      </c>
      <c r="B1885" s="906">
        <v>344.36517696991876</v>
      </c>
      <c r="C1885" s="906">
        <v>344.36517696991876</v>
      </c>
      <c r="D1885" s="906">
        <v>344.36517696991876</v>
      </c>
      <c r="E1885" s="906">
        <v>556.96307035285088</v>
      </c>
      <c r="F1885" s="906">
        <v>0</v>
      </c>
      <c r="G1885" s="908">
        <v>0</v>
      </c>
      <c r="H1885" s="908">
        <v>1237</v>
      </c>
      <c r="I1885" s="908">
        <v>6683</v>
      </c>
      <c r="J1885" s="908">
        <v>386</v>
      </c>
      <c r="K1885" s="908">
        <v>601</v>
      </c>
      <c r="L1885" s="908">
        <v>601</v>
      </c>
      <c r="M1885" s="908">
        <v>580</v>
      </c>
      <c r="N1885" s="908">
        <v>0</v>
      </c>
      <c r="O1885" s="1260">
        <v>5</v>
      </c>
      <c r="P1885" s="1260">
        <v>5</v>
      </c>
      <c r="Q1885" s="1261">
        <v>212.05651015319862</v>
      </c>
    </row>
    <row r="1886" spans="1:17" ht="12.75" x14ac:dyDescent="0.2">
      <c r="A1886" s="876" t="s">
        <v>2768</v>
      </c>
      <c r="B1886" s="906" t="s">
        <v>608</v>
      </c>
      <c r="C1886" s="906">
        <v>840.63846311960413</v>
      </c>
      <c r="D1886" s="906">
        <v>840.63846311960413</v>
      </c>
      <c r="E1886" s="906">
        <v>1193.204719925727</v>
      </c>
      <c r="F1886" s="906">
        <v>0</v>
      </c>
      <c r="G1886" s="908">
        <v>0</v>
      </c>
      <c r="H1886" s="908" t="s">
        <v>608</v>
      </c>
      <c r="I1886" s="908">
        <v>916</v>
      </c>
      <c r="J1886" s="908">
        <v>134</v>
      </c>
      <c r="K1886" s="908">
        <v>120</v>
      </c>
      <c r="L1886" s="908">
        <v>120</v>
      </c>
      <c r="M1886" s="908">
        <v>0</v>
      </c>
      <c r="N1886" s="908">
        <v>0</v>
      </c>
      <c r="O1886" s="1260">
        <v>5</v>
      </c>
      <c r="P1886" s="1260">
        <v>5</v>
      </c>
      <c r="Q1886" s="1261">
        <v>212.05651015319862</v>
      </c>
    </row>
    <row r="1887" spans="1:17" ht="12.75" x14ac:dyDescent="0.2">
      <c r="A1887" s="876" t="s">
        <v>2769</v>
      </c>
      <c r="B1887" s="906" t="s">
        <v>608</v>
      </c>
      <c r="C1887" s="906">
        <v>1117.6196433809887</v>
      </c>
      <c r="D1887" s="906">
        <v>1117.6196433809887</v>
      </c>
      <c r="E1887" s="906">
        <v>1407.647666035374</v>
      </c>
      <c r="F1887" s="906">
        <v>0</v>
      </c>
      <c r="G1887" s="908">
        <v>0</v>
      </c>
      <c r="H1887" s="908" t="s">
        <v>608</v>
      </c>
      <c r="I1887" s="908">
        <v>1256</v>
      </c>
      <c r="J1887" s="908">
        <v>406</v>
      </c>
      <c r="K1887" s="908">
        <v>103</v>
      </c>
      <c r="L1887" s="908">
        <v>103</v>
      </c>
      <c r="M1887" s="908">
        <v>30</v>
      </c>
      <c r="N1887" s="908">
        <v>0</v>
      </c>
      <c r="O1887" s="1260">
        <v>5</v>
      </c>
      <c r="P1887" s="1260">
        <v>5</v>
      </c>
      <c r="Q1887" s="1261">
        <v>212.05651015319862</v>
      </c>
    </row>
    <row r="1888" spans="1:17" ht="12.75" x14ac:dyDescent="0.2">
      <c r="A1888" s="876" t="s">
        <v>2770</v>
      </c>
      <c r="B1888" s="906" t="s">
        <v>608</v>
      </c>
      <c r="C1888" s="906">
        <v>231.77862091556776</v>
      </c>
      <c r="D1888" s="906">
        <v>231.77862091556776</v>
      </c>
      <c r="E1888" s="906">
        <v>482.18926902059093</v>
      </c>
      <c r="F1888" s="906">
        <v>0</v>
      </c>
      <c r="G1888" s="908">
        <v>0</v>
      </c>
      <c r="H1888" s="908" t="s">
        <v>608</v>
      </c>
      <c r="I1888" s="908">
        <v>3331</v>
      </c>
      <c r="J1888" s="908">
        <v>32</v>
      </c>
      <c r="K1888" s="908">
        <v>84</v>
      </c>
      <c r="L1888" s="908">
        <v>84</v>
      </c>
      <c r="M1888" s="908">
        <v>79</v>
      </c>
      <c r="N1888" s="908">
        <v>0</v>
      </c>
      <c r="O1888" s="1260">
        <v>5</v>
      </c>
      <c r="P1888" s="1260">
        <v>5</v>
      </c>
      <c r="Q1888" s="1261">
        <v>212.05651015319862</v>
      </c>
    </row>
    <row r="1889" spans="1:17" ht="12.75" x14ac:dyDescent="0.2">
      <c r="A1889" s="876" t="s">
        <v>2771</v>
      </c>
      <c r="B1889" s="906" t="s">
        <v>608</v>
      </c>
      <c r="C1889" s="906">
        <v>595.10194270696093</v>
      </c>
      <c r="D1889" s="906">
        <v>595.10194270696093</v>
      </c>
      <c r="E1889" s="906">
        <v>1007.1464331372997</v>
      </c>
      <c r="F1889" s="906">
        <v>0</v>
      </c>
      <c r="G1889" s="908">
        <v>0</v>
      </c>
      <c r="H1889" s="908" t="s">
        <v>608</v>
      </c>
      <c r="I1889" s="908">
        <v>696</v>
      </c>
      <c r="J1889" s="908">
        <v>41</v>
      </c>
      <c r="K1889" s="908">
        <v>25</v>
      </c>
      <c r="L1889" s="908">
        <v>25</v>
      </c>
      <c r="M1889" s="908">
        <v>12</v>
      </c>
      <c r="N1889" s="908">
        <v>0</v>
      </c>
      <c r="O1889" s="1260">
        <v>5</v>
      </c>
      <c r="P1889" s="1260">
        <v>5</v>
      </c>
      <c r="Q1889" s="1261">
        <v>212.05651015319862</v>
      </c>
    </row>
    <row r="1890" spans="1:17" ht="12.75" x14ac:dyDescent="0.2">
      <c r="A1890" s="876" t="s">
        <v>2772</v>
      </c>
      <c r="B1890" s="906" t="s">
        <v>608</v>
      </c>
      <c r="C1890" s="906">
        <v>787.03569035754333</v>
      </c>
      <c r="D1890" s="906">
        <v>787.03569035754333</v>
      </c>
      <c r="E1890" s="906">
        <v>1248.8322426968944</v>
      </c>
      <c r="F1890" s="906">
        <v>0</v>
      </c>
      <c r="G1890" s="908">
        <v>0</v>
      </c>
      <c r="H1890" s="908" t="s">
        <v>608</v>
      </c>
      <c r="I1890" s="908">
        <v>2385</v>
      </c>
      <c r="J1890" s="908">
        <v>462</v>
      </c>
      <c r="K1890" s="908">
        <v>303</v>
      </c>
      <c r="L1890" s="908">
        <v>303</v>
      </c>
      <c r="M1890" s="908">
        <v>186</v>
      </c>
      <c r="N1890" s="908">
        <v>0</v>
      </c>
      <c r="O1890" s="1260">
        <v>5</v>
      </c>
      <c r="P1890" s="1260">
        <v>5</v>
      </c>
      <c r="Q1890" s="1261">
        <v>212.05651015319862</v>
      </c>
    </row>
    <row r="1891" spans="1:17" ht="12.75" x14ac:dyDescent="0.2">
      <c r="A1891" s="876" t="s">
        <v>2773</v>
      </c>
      <c r="B1891" s="906" t="s">
        <v>608</v>
      </c>
      <c r="C1891" s="906">
        <v>954.39541902855115</v>
      </c>
      <c r="D1891" s="906">
        <v>954.39541902855115</v>
      </c>
      <c r="E1891" s="906">
        <v>4158.6124568507548</v>
      </c>
      <c r="F1891" s="906">
        <v>0</v>
      </c>
      <c r="G1891" s="908">
        <v>0</v>
      </c>
      <c r="H1891" s="908" t="s">
        <v>608</v>
      </c>
      <c r="I1891" s="908">
        <v>3913</v>
      </c>
      <c r="J1891" s="908">
        <v>3119</v>
      </c>
      <c r="K1891" s="908">
        <v>4599</v>
      </c>
      <c r="L1891" s="908">
        <v>4599</v>
      </c>
      <c r="M1891" s="908">
        <v>621</v>
      </c>
      <c r="N1891" s="908">
        <v>0</v>
      </c>
      <c r="O1891" s="1260">
        <v>5</v>
      </c>
      <c r="P1891" s="1260">
        <v>33</v>
      </c>
      <c r="Q1891" s="1261">
        <v>212.05651015319862</v>
      </c>
    </row>
    <row r="1892" spans="1:17" ht="12.75" x14ac:dyDescent="0.2">
      <c r="A1892" s="876" t="s">
        <v>2774</v>
      </c>
      <c r="B1892" s="906" t="s">
        <v>608</v>
      </c>
      <c r="C1892" s="906">
        <v>2291.2510761116423</v>
      </c>
      <c r="D1892" s="906">
        <v>2291.2510761116423</v>
      </c>
      <c r="E1892" s="906">
        <v>6168.0179032701872</v>
      </c>
      <c r="F1892" s="906">
        <v>0</v>
      </c>
      <c r="G1892" s="908">
        <v>0</v>
      </c>
      <c r="H1892" s="908" t="s">
        <v>608</v>
      </c>
      <c r="I1892" s="908">
        <v>439</v>
      </c>
      <c r="J1892" s="908">
        <v>2113</v>
      </c>
      <c r="K1892" s="908">
        <v>3054</v>
      </c>
      <c r="L1892" s="908">
        <v>3054</v>
      </c>
      <c r="M1892" s="908">
        <v>82</v>
      </c>
      <c r="N1892" s="908">
        <v>0</v>
      </c>
      <c r="O1892" s="1260">
        <v>6</v>
      </c>
      <c r="P1892" s="1260">
        <v>46</v>
      </c>
      <c r="Q1892" s="1261">
        <v>212.05651015319862</v>
      </c>
    </row>
    <row r="1893" spans="1:17" ht="12.75" x14ac:dyDescent="0.2">
      <c r="A1893" s="876" t="s">
        <v>2776</v>
      </c>
      <c r="B1893" s="906" t="s">
        <v>608</v>
      </c>
      <c r="C1893" s="906">
        <v>955.28869582757454</v>
      </c>
      <c r="D1893" s="906">
        <v>955.28869582757454</v>
      </c>
      <c r="E1893" s="906">
        <v>1181.8589449217804</v>
      </c>
      <c r="F1893" s="906">
        <v>0</v>
      </c>
      <c r="G1893" s="908">
        <v>0</v>
      </c>
      <c r="H1893" s="908" t="s">
        <v>608</v>
      </c>
      <c r="I1893" s="908">
        <v>20</v>
      </c>
      <c r="J1893" s="908">
        <v>88</v>
      </c>
      <c r="K1893" s="908">
        <v>36</v>
      </c>
      <c r="L1893" s="908">
        <v>36</v>
      </c>
      <c r="M1893" s="908">
        <v>21</v>
      </c>
      <c r="N1893" s="908">
        <v>0</v>
      </c>
      <c r="O1893" s="1260">
        <v>5</v>
      </c>
      <c r="P1893" s="1260">
        <v>5</v>
      </c>
      <c r="Q1893" s="1261">
        <v>212.05651015319862</v>
      </c>
    </row>
    <row r="1894" spans="1:17" ht="12.75" x14ac:dyDescent="0.2">
      <c r="A1894" s="876" t="s">
        <v>2777</v>
      </c>
      <c r="B1894" s="906" t="s">
        <v>608</v>
      </c>
      <c r="C1894" s="906">
        <v>2391.9190880747133</v>
      </c>
      <c r="D1894" s="906">
        <v>2391.9190880747133</v>
      </c>
      <c r="E1894" s="906">
        <v>4093.3385921453664</v>
      </c>
      <c r="F1894" s="906">
        <v>0</v>
      </c>
      <c r="G1894" s="908">
        <v>0</v>
      </c>
      <c r="H1894" s="908" t="s">
        <v>608</v>
      </c>
      <c r="I1894" s="908">
        <v>20</v>
      </c>
      <c r="J1894" s="908">
        <v>29</v>
      </c>
      <c r="K1894" s="908">
        <v>29</v>
      </c>
      <c r="L1894" s="908">
        <v>29</v>
      </c>
      <c r="M1894" s="908">
        <v>1</v>
      </c>
      <c r="N1894" s="908">
        <v>0</v>
      </c>
      <c r="O1894" s="1260">
        <v>5</v>
      </c>
      <c r="P1894" s="1260">
        <v>33</v>
      </c>
      <c r="Q1894" s="1261">
        <v>212.05651015319862</v>
      </c>
    </row>
    <row r="1895" spans="1:17" ht="12.75" x14ac:dyDescent="0.2">
      <c r="A1895" s="876" t="s">
        <v>2778</v>
      </c>
      <c r="B1895" s="906" t="s">
        <v>608</v>
      </c>
      <c r="C1895" s="906">
        <v>802.1973531908136</v>
      </c>
      <c r="D1895" s="906">
        <v>802.1973531908136</v>
      </c>
      <c r="E1895" s="906">
        <v>802.1973531908136</v>
      </c>
      <c r="F1895" s="906">
        <v>0</v>
      </c>
      <c r="G1895" s="908">
        <v>0</v>
      </c>
      <c r="H1895" s="908" t="s">
        <v>608</v>
      </c>
      <c r="I1895" s="908">
        <v>3</v>
      </c>
      <c r="J1895" s="908">
        <v>2</v>
      </c>
      <c r="K1895" s="908">
        <v>0</v>
      </c>
      <c r="L1895" s="908">
        <v>0</v>
      </c>
      <c r="M1895" s="908">
        <v>0</v>
      </c>
      <c r="N1895" s="908">
        <v>0</v>
      </c>
      <c r="O1895" s="1260">
        <v>5</v>
      </c>
      <c r="P1895" s="1260">
        <v>5</v>
      </c>
      <c r="Q1895" s="1261">
        <v>212.05651015319862</v>
      </c>
    </row>
    <row r="1896" spans="1:17" ht="12.75" x14ac:dyDescent="0.2">
      <c r="A1896" s="876" t="s">
        <v>2779</v>
      </c>
      <c r="B1896" s="906" t="s">
        <v>608</v>
      </c>
      <c r="C1896" s="906">
        <v>2543.9871172777894</v>
      </c>
      <c r="D1896" s="906">
        <v>2543.9871172777894</v>
      </c>
      <c r="E1896" s="906">
        <v>2543.9871172777894</v>
      </c>
      <c r="F1896" s="906">
        <v>0</v>
      </c>
      <c r="G1896" s="908">
        <v>0</v>
      </c>
      <c r="H1896" s="908" t="s">
        <v>608</v>
      </c>
      <c r="I1896" s="908">
        <v>1489</v>
      </c>
      <c r="J1896" s="908">
        <v>1507</v>
      </c>
      <c r="K1896" s="908">
        <v>2522</v>
      </c>
      <c r="L1896" s="908">
        <v>2522</v>
      </c>
      <c r="M1896" s="908">
        <v>92</v>
      </c>
      <c r="N1896" s="908">
        <v>0</v>
      </c>
      <c r="O1896" s="1260">
        <v>23</v>
      </c>
      <c r="P1896" s="1260">
        <v>23</v>
      </c>
      <c r="Q1896" s="1261">
        <v>212.05651015319862</v>
      </c>
    </row>
    <row r="1897" spans="1:17" ht="12.75" x14ac:dyDescent="0.2">
      <c r="A1897" s="876" t="s">
        <v>2780</v>
      </c>
      <c r="B1897" s="906" t="s">
        <v>608</v>
      </c>
      <c r="C1897" s="906">
        <v>1812.2512993795426</v>
      </c>
      <c r="D1897" s="906">
        <v>1812.2512993795426</v>
      </c>
      <c r="E1897" s="906">
        <v>2971.1514702125851</v>
      </c>
      <c r="F1897" s="906">
        <v>0</v>
      </c>
      <c r="G1897" s="908">
        <v>0</v>
      </c>
      <c r="H1897" s="908" t="s">
        <v>608</v>
      </c>
      <c r="I1897" s="908">
        <v>59</v>
      </c>
      <c r="J1897" s="908">
        <v>27</v>
      </c>
      <c r="K1897" s="908">
        <v>3</v>
      </c>
      <c r="L1897" s="908">
        <v>3</v>
      </c>
      <c r="M1897" s="908">
        <v>3</v>
      </c>
      <c r="N1897" s="908">
        <v>0</v>
      </c>
      <c r="O1897" s="1260">
        <v>5</v>
      </c>
      <c r="P1897" s="1260">
        <v>5</v>
      </c>
      <c r="Q1897" s="1261">
        <v>212.05651015319862</v>
      </c>
    </row>
    <row r="1898" spans="1:17" ht="12.75" x14ac:dyDescent="0.2">
      <c r="A1898" s="876" t="s">
        <v>2781</v>
      </c>
      <c r="B1898" s="906" t="s">
        <v>608</v>
      </c>
      <c r="C1898" s="906">
        <v>1655.1501783558024</v>
      </c>
      <c r="D1898" s="906">
        <v>1655.1501783558024</v>
      </c>
      <c r="E1898" s="906">
        <v>2399.3316384487985</v>
      </c>
      <c r="F1898" s="906">
        <v>0</v>
      </c>
      <c r="G1898" s="908">
        <v>0</v>
      </c>
      <c r="H1898" s="908" t="s">
        <v>608</v>
      </c>
      <c r="I1898" s="908">
        <v>26</v>
      </c>
      <c r="J1898" s="908">
        <v>1557</v>
      </c>
      <c r="K1898" s="908">
        <v>117</v>
      </c>
      <c r="L1898" s="908">
        <v>117</v>
      </c>
      <c r="M1898" s="908">
        <v>49</v>
      </c>
      <c r="N1898" s="908">
        <v>0</v>
      </c>
      <c r="O1898" s="1260">
        <v>5</v>
      </c>
      <c r="P1898" s="1260">
        <v>5</v>
      </c>
      <c r="Q1898" s="1261">
        <v>212.05651015319862</v>
      </c>
    </row>
  </sheetData>
  <mergeCells count="4">
    <mergeCell ref="L2:N2"/>
    <mergeCell ref="B3:G3"/>
    <mergeCell ref="H3:N3"/>
    <mergeCell ref="O3:P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2:F34"/>
  <sheetViews>
    <sheetView workbookViewId="0"/>
  </sheetViews>
  <sheetFormatPr defaultColWidth="9.140625" defaultRowHeight="12.75" x14ac:dyDescent="0.2"/>
  <cols>
    <col min="1" max="1" width="7.42578125" style="1453" bestFit="1" customWidth="1"/>
    <col min="2" max="2" width="26.85546875" style="1453" customWidth="1"/>
    <col min="3" max="3" width="28" style="1454" customWidth="1"/>
    <col min="4" max="4" width="67.42578125" style="1453" customWidth="1"/>
    <col min="5" max="5" width="30.85546875" style="1453" customWidth="1"/>
    <col min="6" max="6" width="14.140625" style="1453" customWidth="1"/>
    <col min="7" max="7" width="10.140625" style="1453" bestFit="1" customWidth="1"/>
    <col min="8" max="16384" width="9.140625" style="1453"/>
  </cols>
  <sheetData>
    <row r="2" spans="1:6" ht="13.5" thickBot="1" x14ac:dyDescent="0.25">
      <c r="C2" s="1453"/>
    </row>
    <row r="3" spans="1:6" ht="21" customHeight="1" thickBot="1" x14ac:dyDescent="0.25">
      <c r="A3" s="1454"/>
      <c r="B3" s="1456" t="s">
        <v>11509</v>
      </c>
      <c r="C3" s="1457" t="s">
        <v>11508</v>
      </c>
      <c r="D3" s="1458" t="s">
        <v>11507</v>
      </c>
      <c r="E3" s="1459" t="s">
        <v>11506</v>
      </c>
      <c r="F3" s="1459" t="s">
        <v>11505</v>
      </c>
    </row>
    <row r="4" spans="1:6" x14ac:dyDescent="0.2">
      <c r="A4" s="1454"/>
      <c r="B4" s="1578" t="s">
        <v>11478</v>
      </c>
      <c r="C4" s="1460" t="s">
        <v>11479</v>
      </c>
      <c r="D4" s="1461" t="s">
        <v>11510</v>
      </c>
      <c r="E4" s="1462"/>
      <c r="F4" s="1463"/>
    </row>
    <row r="5" spans="1:6" x14ac:dyDescent="0.2">
      <c r="A5" s="1454"/>
      <c r="B5" s="1579"/>
      <c r="C5" s="669" t="s">
        <v>11480</v>
      </c>
      <c r="D5" s="1455" t="s">
        <v>11511</v>
      </c>
      <c r="E5" s="1455"/>
      <c r="F5" s="1464">
        <v>42193</v>
      </c>
    </row>
    <row r="6" spans="1:6" ht="24" customHeight="1" x14ac:dyDescent="0.2">
      <c r="A6" s="1454"/>
      <c r="B6" s="1579"/>
      <c r="C6" s="669" t="s">
        <v>11481</v>
      </c>
      <c r="D6" s="1455" t="str">
        <f>"Summary of "&amp;MID(C6,3,100)&amp;" Prices"</f>
        <v>Summary of  Stroke (16-17) Prices</v>
      </c>
      <c r="E6" s="1455"/>
      <c r="F6" s="1464">
        <v>42193</v>
      </c>
    </row>
    <row r="7" spans="1:6" x14ac:dyDescent="0.2">
      <c r="A7" s="1454"/>
      <c r="B7" s="1579"/>
      <c r="C7" s="669" t="s">
        <v>11482</v>
      </c>
      <c r="D7" s="1455" t="str">
        <f t="shared" ref="D7:D15" si="0">"Summary of "&amp;MID(C7,3,100)&amp;" Prices"</f>
        <v>Summary of _Renal (16-17) Prices</v>
      </c>
      <c r="E7" s="1455"/>
      <c r="F7" s="1464">
        <v>42193</v>
      </c>
    </row>
    <row r="8" spans="1:6" x14ac:dyDescent="0.2">
      <c r="A8" s="1454"/>
      <c r="B8" s="1579"/>
      <c r="C8" s="669" t="s">
        <v>11483</v>
      </c>
      <c r="D8" s="1455" t="str">
        <f t="shared" si="0"/>
        <v>Summary of _DayCase (16-17) Prices</v>
      </c>
      <c r="E8" s="1455"/>
      <c r="F8" s="1464">
        <v>42193</v>
      </c>
    </row>
    <row r="9" spans="1:6" x14ac:dyDescent="0.2">
      <c r="A9" s="1454"/>
      <c r="B9" s="1579"/>
      <c r="C9" s="669" t="s">
        <v>11484</v>
      </c>
      <c r="D9" s="1455" t="str">
        <f t="shared" si="0"/>
        <v>Summary of _FHF (16-17) Prices</v>
      </c>
      <c r="E9" s="1455"/>
      <c r="F9" s="1464">
        <v>42193</v>
      </c>
    </row>
    <row r="10" spans="1:6" x14ac:dyDescent="0.2">
      <c r="A10" s="1454"/>
      <c r="B10" s="1579"/>
      <c r="C10" s="669" t="s">
        <v>11485</v>
      </c>
      <c r="D10" s="1455" t="str">
        <f t="shared" si="0"/>
        <v>Summary of _Outpatients (16-17) Prices</v>
      </c>
      <c r="E10" s="1455"/>
      <c r="F10" s="1464">
        <v>42193</v>
      </c>
    </row>
    <row r="11" spans="1:6" x14ac:dyDescent="0.2">
      <c r="A11" s="1454"/>
      <c r="B11" s="1579"/>
      <c r="C11" s="669" t="s">
        <v>11486</v>
      </c>
      <c r="D11" s="1455" t="str">
        <f t="shared" si="0"/>
        <v>Summary of _Paed_Ep (16-17) Prices</v>
      </c>
      <c r="E11" s="1455"/>
      <c r="F11" s="1464">
        <v>42193</v>
      </c>
    </row>
    <row r="12" spans="1:6" x14ac:dyDescent="0.2">
      <c r="A12" s="1454"/>
      <c r="B12" s="1579"/>
      <c r="C12" s="669" t="s">
        <v>11487</v>
      </c>
      <c r="D12" s="1455" t="str">
        <f t="shared" si="0"/>
        <v>Summary of _Pleural_Effusion (16-17) Prices</v>
      </c>
      <c r="E12" s="1455"/>
      <c r="F12" s="1464">
        <v>42193</v>
      </c>
    </row>
    <row r="13" spans="1:6" x14ac:dyDescent="0.2">
      <c r="A13" s="1454"/>
      <c r="B13" s="1579"/>
      <c r="C13" s="669" t="s">
        <v>11488</v>
      </c>
      <c r="D13" s="1455" t="str">
        <f t="shared" si="0"/>
        <v>Summary of _Hips&amp;Knees (16-17) Prices</v>
      </c>
      <c r="E13" s="1455"/>
      <c r="F13" s="1464">
        <v>42193</v>
      </c>
    </row>
    <row r="14" spans="1:6" x14ac:dyDescent="0.2">
      <c r="A14" s="1454"/>
      <c r="B14" s="1579"/>
      <c r="C14" s="669" t="s">
        <v>11489</v>
      </c>
      <c r="D14" s="1455" t="s">
        <v>11524</v>
      </c>
      <c r="E14" s="1455"/>
      <c r="F14" s="1464">
        <v>42193</v>
      </c>
    </row>
    <row r="15" spans="1:6" ht="13.5" thickBot="1" x14ac:dyDescent="0.25">
      <c r="A15" s="1454"/>
      <c r="B15" s="1580"/>
      <c r="C15" s="667" t="s">
        <v>11490</v>
      </c>
      <c r="D15" s="1465" t="str">
        <f t="shared" si="0"/>
        <v>Summary of _TIA (16-17) Prices</v>
      </c>
      <c r="E15" s="1465"/>
      <c r="F15" s="1466">
        <v>42193</v>
      </c>
    </row>
    <row r="16" spans="1:6" x14ac:dyDescent="0.2">
      <c r="A16" s="1454"/>
      <c r="B16" s="1578" t="s">
        <v>11491</v>
      </c>
      <c r="C16" s="1460" t="s">
        <v>11492</v>
      </c>
      <c r="D16" s="1462" t="s">
        <v>11512</v>
      </c>
      <c r="E16" s="1462"/>
      <c r="F16" s="1467">
        <v>42193</v>
      </c>
    </row>
    <row r="17" spans="1:6" x14ac:dyDescent="0.2">
      <c r="A17" s="1454"/>
      <c r="B17" s="1579"/>
      <c r="C17" s="669" t="s">
        <v>11493</v>
      </c>
      <c r="D17" s="1455" t="s">
        <v>11513</v>
      </c>
      <c r="E17" s="1455"/>
      <c r="F17" s="1464">
        <v>42193</v>
      </c>
    </row>
    <row r="18" spans="1:6" x14ac:dyDescent="0.2">
      <c r="A18" s="1454"/>
      <c r="B18" s="1579"/>
      <c r="C18" s="669" t="s">
        <v>11494</v>
      </c>
      <c r="D18" s="1455" t="s">
        <v>11514</v>
      </c>
      <c r="E18" s="1455"/>
      <c r="F18" s="1464">
        <v>42193</v>
      </c>
    </row>
    <row r="19" spans="1:6" x14ac:dyDescent="0.2">
      <c r="A19" s="1454"/>
      <c r="B19" s="1579"/>
      <c r="C19" s="669" t="s">
        <v>11495</v>
      </c>
      <c r="D19" s="1455" t="s">
        <v>11515</v>
      </c>
      <c r="E19" s="1455"/>
      <c r="F19" s="1464">
        <v>42193</v>
      </c>
    </row>
    <row r="20" spans="1:6" x14ac:dyDescent="0.2">
      <c r="A20" s="1454"/>
      <c r="B20" s="1579"/>
      <c r="C20" s="669" t="s">
        <v>11496</v>
      </c>
      <c r="D20" s="1455" t="s">
        <v>11516</v>
      </c>
      <c r="E20" s="1455"/>
      <c r="F20" s="1464">
        <v>42193</v>
      </c>
    </row>
    <row r="21" spans="1:6" x14ac:dyDescent="0.2">
      <c r="A21" s="1454"/>
      <c r="B21" s="1579"/>
      <c r="C21" s="669" t="s">
        <v>11497</v>
      </c>
      <c r="D21" s="1455" t="s">
        <v>11517</v>
      </c>
      <c r="E21" s="1455"/>
      <c r="F21" s="1464">
        <v>42193</v>
      </c>
    </row>
    <row r="22" spans="1:6" x14ac:dyDescent="0.2">
      <c r="A22" s="1454"/>
      <c r="B22" s="1579"/>
      <c r="C22" s="669" t="s">
        <v>11498</v>
      </c>
      <c r="D22" s="1455" t="s">
        <v>11518</v>
      </c>
      <c r="E22" s="1455"/>
      <c r="F22" s="1464">
        <v>42193</v>
      </c>
    </row>
    <row r="23" spans="1:6" x14ac:dyDescent="0.2">
      <c r="A23" s="1454"/>
      <c r="B23" s="1579"/>
      <c r="C23" s="669" t="s">
        <v>11499</v>
      </c>
      <c r="D23" s="1455" t="s">
        <v>11519</v>
      </c>
      <c r="E23" s="1455"/>
      <c r="F23" s="1464">
        <v>42193</v>
      </c>
    </row>
    <row r="24" spans="1:6" x14ac:dyDescent="0.2">
      <c r="A24" s="1454"/>
      <c r="B24" s="1579"/>
      <c r="C24" s="1571" t="s">
        <v>11500</v>
      </c>
      <c r="D24" s="1572" t="s">
        <v>11520</v>
      </c>
      <c r="E24" s="1572"/>
      <c r="F24" s="1573">
        <v>42193</v>
      </c>
    </row>
    <row r="25" spans="1:6" ht="13.5" thickBot="1" x14ac:dyDescent="0.25">
      <c r="A25" s="1454"/>
      <c r="B25" s="1580"/>
      <c r="C25" s="667" t="s">
        <v>14100</v>
      </c>
      <c r="D25" s="1465" t="s">
        <v>14101</v>
      </c>
      <c r="E25" s="1465"/>
      <c r="F25" s="1466">
        <v>42193</v>
      </c>
    </row>
    <row r="26" spans="1:6" x14ac:dyDescent="0.2">
      <c r="A26" s="1454"/>
      <c r="B26" s="1578" t="s">
        <v>11501</v>
      </c>
      <c r="C26" s="1460" t="s">
        <v>14096</v>
      </c>
      <c r="D26" s="1462" t="s">
        <v>14097</v>
      </c>
      <c r="E26" s="1462"/>
      <c r="F26" s="1467">
        <v>42193</v>
      </c>
    </row>
    <row r="27" spans="1:6" x14ac:dyDescent="0.2">
      <c r="A27" s="1454"/>
      <c r="B27" s="1579"/>
      <c r="C27" s="1568" t="s">
        <v>11502</v>
      </c>
      <c r="D27" s="1569" t="s">
        <v>11521</v>
      </c>
      <c r="E27" s="1569"/>
      <c r="F27" s="1570">
        <v>42226</v>
      </c>
    </row>
    <row r="28" spans="1:6" x14ac:dyDescent="0.2">
      <c r="B28" s="1579"/>
      <c r="C28" s="669" t="s">
        <v>11503</v>
      </c>
      <c r="D28" s="1455" t="s">
        <v>11522</v>
      </c>
      <c r="E28" s="1455"/>
      <c r="F28" s="1464">
        <v>42193</v>
      </c>
    </row>
    <row r="29" spans="1:6" x14ac:dyDescent="0.2">
      <c r="B29" s="1579"/>
      <c r="C29" s="1571" t="s">
        <v>11504</v>
      </c>
      <c r="D29" s="1572" t="s">
        <v>11523</v>
      </c>
      <c r="E29" s="1572"/>
      <c r="F29" s="1464">
        <v>42193</v>
      </c>
    </row>
    <row r="30" spans="1:6" ht="13.5" thickBot="1" x14ac:dyDescent="0.25">
      <c r="B30" s="1580"/>
      <c r="C30" s="667" t="s">
        <v>14098</v>
      </c>
      <c r="D30" s="1465" t="s">
        <v>14099</v>
      </c>
      <c r="E30" s="1465"/>
      <c r="F30" s="1466">
        <v>42226</v>
      </c>
    </row>
    <row r="34" spans="3:3" x14ac:dyDescent="0.2">
      <c r="C34"/>
    </row>
  </sheetData>
  <mergeCells count="3">
    <mergeCell ref="B4:B15"/>
    <mergeCell ref="B16:B25"/>
    <mergeCell ref="B26:B30"/>
  </mergeCells>
  <pageMargins left="0.70866141732283472" right="0.70866141732283472" top="0.74803149606299213" bottom="0.74803149606299213" header="0.31496062992125984" footer="0.31496062992125984"/>
  <pageSetup paperSize="9" orientation="portrait" cellComments="atEnd"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B2:G23"/>
  <sheetViews>
    <sheetView workbookViewId="0"/>
  </sheetViews>
  <sheetFormatPr defaultRowHeight="12.75" x14ac:dyDescent="0.2"/>
  <cols>
    <col min="2" max="7" width="22.85546875" customWidth="1"/>
  </cols>
  <sheetData>
    <row r="2" spans="2:7" x14ac:dyDescent="0.2">
      <c r="B2" s="654" t="s">
        <v>543</v>
      </c>
      <c r="C2" s="647" t="s">
        <v>1117</v>
      </c>
    </row>
    <row r="5" spans="2:7" x14ac:dyDescent="0.2">
      <c r="B5" s="673"/>
      <c r="C5" s="671"/>
      <c r="D5" s="671"/>
      <c r="E5" s="671"/>
      <c r="F5" s="671"/>
    </row>
    <row r="6" spans="2:7" x14ac:dyDescent="0.2">
      <c r="B6" s="671"/>
      <c r="C6" s="671"/>
      <c r="D6" s="671"/>
      <c r="E6" s="671"/>
      <c r="F6" s="671"/>
    </row>
    <row r="7" spans="2:7" x14ac:dyDescent="0.2">
      <c r="B7" s="673"/>
      <c r="C7" s="672"/>
      <c r="D7" s="671"/>
      <c r="E7" s="671"/>
      <c r="F7" s="671"/>
    </row>
    <row r="8" spans="2:7" x14ac:dyDescent="0.2">
      <c r="B8" s="647"/>
    </row>
    <row r="10" spans="2:7" x14ac:dyDescent="0.2">
      <c r="B10" s="654" t="s">
        <v>1116</v>
      </c>
      <c r="C10" s="654" t="s">
        <v>618</v>
      </c>
      <c r="D10" s="654" t="s">
        <v>1115</v>
      </c>
      <c r="E10" s="654" t="s">
        <v>1114</v>
      </c>
      <c r="F10" s="1116" t="s">
        <v>2945</v>
      </c>
      <c r="G10" s="654" t="s">
        <v>1113</v>
      </c>
    </row>
    <row r="11" spans="2:7" x14ac:dyDescent="0.2">
      <c r="B11" s="670" t="s">
        <v>2947</v>
      </c>
      <c r="C11" s="669" t="s">
        <v>504</v>
      </c>
      <c r="D11" s="699">
        <v>363372</v>
      </c>
      <c r="E11" s="699">
        <v>46612616.389578201</v>
      </c>
      <c r="F11" s="699">
        <v>128.28</v>
      </c>
      <c r="G11" s="1117" t="s">
        <v>2946</v>
      </c>
    </row>
    <row r="12" spans="2:7" x14ac:dyDescent="0.2">
      <c r="B12" s="670" t="s">
        <v>2947</v>
      </c>
      <c r="C12" s="669" t="s">
        <v>502</v>
      </c>
      <c r="D12" s="699">
        <v>723224</v>
      </c>
      <c r="E12" s="699">
        <v>106108198.579616</v>
      </c>
      <c r="F12" s="699">
        <v>146.72</v>
      </c>
      <c r="G12" s="1117" t="s">
        <v>2946</v>
      </c>
    </row>
    <row r="13" spans="2:7" x14ac:dyDescent="0.2">
      <c r="B13" s="670" t="s">
        <v>2947</v>
      </c>
      <c r="C13" s="669" t="s">
        <v>500</v>
      </c>
      <c r="D13" s="699">
        <v>11394</v>
      </c>
      <c r="E13" s="699">
        <v>1532902.99309099</v>
      </c>
      <c r="F13" s="699">
        <v>134.54</v>
      </c>
      <c r="G13" s="1117" t="s">
        <v>2946</v>
      </c>
    </row>
    <row r="14" spans="2:7" x14ac:dyDescent="0.2">
      <c r="B14" s="670" t="s">
        <v>2947</v>
      </c>
      <c r="C14" s="669" t="s">
        <v>498</v>
      </c>
      <c r="D14" s="699">
        <v>20573</v>
      </c>
      <c r="E14" s="699">
        <v>3432117.1556188501</v>
      </c>
      <c r="F14" s="699">
        <v>166.83</v>
      </c>
      <c r="G14" s="1117" t="s">
        <v>2946</v>
      </c>
    </row>
    <row r="15" spans="2:7" x14ac:dyDescent="0.2">
      <c r="B15" s="670" t="s">
        <v>2947</v>
      </c>
      <c r="C15" s="669" t="s">
        <v>494</v>
      </c>
      <c r="D15" s="699">
        <v>425742</v>
      </c>
      <c r="E15" s="699">
        <v>49688779.490007304</v>
      </c>
      <c r="F15" s="699">
        <v>116.71</v>
      </c>
      <c r="G15" s="1117" t="s">
        <v>2946</v>
      </c>
    </row>
    <row r="16" spans="2:7" x14ac:dyDescent="0.2">
      <c r="B16" s="670" t="s">
        <v>2947</v>
      </c>
      <c r="C16" s="669" t="s">
        <v>492</v>
      </c>
      <c r="D16" s="699">
        <v>1112721</v>
      </c>
      <c r="E16" s="699">
        <v>156194882.55682001</v>
      </c>
      <c r="F16" s="699">
        <v>140.37</v>
      </c>
      <c r="G16" s="1117" t="s">
        <v>2946</v>
      </c>
    </row>
    <row r="17" spans="2:7" x14ac:dyDescent="0.2">
      <c r="B17" s="670" t="s">
        <v>2947</v>
      </c>
      <c r="C17" s="669" t="s">
        <v>490</v>
      </c>
      <c r="D17" s="699">
        <v>20780</v>
      </c>
      <c r="E17" s="699">
        <v>2310854.7469652002</v>
      </c>
      <c r="F17" s="699">
        <v>111.21</v>
      </c>
      <c r="G17" s="1117" t="s">
        <v>2946</v>
      </c>
    </row>
    <row r="18" spans="2:7" x14ac:dyDescent="0.2">
      <c r="B18" s="670" t="s">
        <v>2947</v>
      </c>
      <c r="C18" s="669" t="s">
        <v>488</v>
      </c>
      <c r="D18" s="699">
        <v>56669</v>
      </c>
      <c r="E18" s="699">
        <v>8310294.43038831</v>
      </c>
      <c r="F18" s="699">
        <v>146.65</v>
      </c>
      <c r="G18" s="1117" t="s">
        <v>2946</v>
      </c>
    </row>
    <row r="19" spans="2:7" x14ac:dyDescent="0.2">
      <c r="B19" s="670" t="s">
        <v>2947</v>
      </c>
      <c r="C19" s="669" t="s">
        <v>484</v>
      </c>
      <c r="D19" s="699">
        <v>21446</v>
      </c>
      <c r="E19" s="699">
        <v>3300244.05720068</v>
      </c>
      <c r="F19" s="699">
        <v>153.88999999999999</v>
      </c>
      <c r="G19" s="1117" t="s">
        <v>2946</v>
      </c>
    </row>
    <row r="20" spans="2:7" x14ac:dyDescent="0.2">
      <c r="B20" s="670" t="s">
        <v>2947</v>
      </c>
      <c r="C20" s="669" t="s">
        <v>482</v>
      </c>
      <c r="D20" s="699">
        <v>115412</v>
      </c>
      <c r="E20" s="699">
        <v>12770303.5340434</v>
      </c>
      <c r="F20" s="699">
        <v>110.65</v>
      </c>
      <c r="G20" s="1117" t="s">
        <v>2946</v>
      </c>
    </row>
    <row r="21" spans="2:7" x14ac:dyDescent="0.2">
      <c r="B21" s="670" t="s">
        <v>2947</v>
      </c>
      <c r="C21" s="669" t="s">
        <v>478</v>
      </c>
      <c r="D21" s="699">
        <v>429149</v>
      </c>
      <c r="E21" s="699">
        <v>23571999.5931178</v>
      </c>
      <c r="F21" s="699">
        <v>54.93</v>
      </c>
      <c r="G21" s="1117" t="s">
        <v>2946</v>
      </c>
    </row>
    <row r="22" spans="2:7" x14ac:dyDescent="0.2">
      <c r="B22" s="670" t="s">
        <v>2947</v>
      </c>
      <c r="C22" s="669" t="s">
        <v>476</v>
      </c>
      <c r="D22" s="699">
        <v>563669</v>
      </c>
      <c r="E22" s="699">
        <v>34160131.452593103</v>
      </c>
      <c r="F22" s="699">
        <v>60.6</v>
      </c>
      <c r="G22" s="1117" t="s">
        <v>2946</v>
      </c>
    </row>
    <row r="23" spans="2:7" ht="13.5" thickBot="1" x14ac:dyDescent="0.25">
      <c r="B23" s="668" t="s">
        <v>2947</v>
      </c>
      <c r="C23" s="667" t="s">
        <v>474</v>
      </c>
      <c r="D23" s="1118">
        <v>77961</v>
      </c>
      <c r="E23" s="1118">
        <v>5444906.6501695104</v>
      </c>
      <c r="F23" s="1118">
        <v>69.84</v>
      </c>
      <c r="G23" s="1119" t="s">
        <v>2946</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filterMode="1"/>
  <dimension ref="A1:P10006"/>
  <sheetViews>
    <sheetView workbookViewId="0"/>
  </sheetViews>
  <sheetFormatPr defaultRowHeight="12.75" x14ac:dyDescent="0.2"/>
  <cols>
    <col min="1" max="1" width="17.140625" customWidth="1"/>
    <col min="2" max="2" width="8.85546875" customWidth="1"/>
    <col min="11" max="11" width="14.28515625" customWidth="1"/>
  </cols>
  <sheetData>
    <row r="1" spans="2:16" x14ac:dyDescent="0.2">
      <c r="M1" s="1135" t="s">
        <v>3</v>
      </c>
      <c r="N1" s="1135" t="s">
        <v>11257</v>
      </c>
      <c r="O1" s="1135" t="s">
        <v>2983</v>
      </c>
    </row>
    <row r="2" spans="2:16" x14ac:dyDescent="0.2">
      <c r="M2" s="669" t="str">
        <f>'03_DayCase (16-17)'!A31</f>
        <v>HB62C</v>
      </c>
      <c r="N2" s="669" t="str">
        <f>'03_DayCase (16-17)'!U27</f>
        <v>BP15</v>
      </c>
      <c r="O2" s="1138" t="s">
        <v>2802</v>
      </c>
    </row>
    <row r="3" spans="2:16" x14ac:dyDescent="0.2">
      <c r="M3" s="669" t="str">
        <f>'03_DayCase (16-17)'!A38</f>
        <v>HB34E</v>
      </c>
      <c r="N3" s="669" t="str">
        <f>'03_DayCase (16-17)'!U$35</f>
        <v>BP16</v>
      </c>
      <c r="O3" s="1138" t="s">
        <v>2802</v>
      </c>
    </row>
    <row r="4" spans="2:16" x14ac:dyDescent="0.2">
      <c r="M4" s="669" t="str">
        <f>'03_DayCase (16-17)'!A39</f>
        <v>HB35B</v>
      </c>
      <c r="N4" s="669" t="str">
        <f>'03_DayCase (16-17)'!U$35</f>
        <v>BP16</v>
      </c>
      <c r="O4" s="1138" t="s">
        <v>2802</v>
      </c>
    </row>
    <row r="5" spans="2:16" x14ac:dyDescent="0.2">
      <c r="M5" s="669" t="str">
        <f>'03_DayCase (16-17)'!A40</f>
        <v>HB35C</v>
      </c>
      <c r="N5" s="669" t="str">
        <f>'03_DayCase (16-17)'!U$35</f>
        <v>BP16</v>
      </c>
      <c r="O5" s="1138" t="s">
        <v>2802</v>
      </c>
    </row>
    <row r="6" spans="2:16" x14ac:dyDescent="0.2">
      <c r="M6" s="669" t="str">
        <f>'03_DayCase (16-17)'!A48</f>
        <v>HB53Z</v>
      </c>
      <c r="N6" s="669" t="str">
        <f>'03_DayCase (16-17)'!U44</f>
        <v>BP17</v>
      </c>
      <c r="O6" s="1138" t="s">
        <v>2802</v>
      </c>
    </row>
    <row r="7" spans="2:16" x14ac:dyDescent="0.2">
      <c r="M7" s="669" t="str">
        <f>'03_DayCase (16-17)'!A76</f>
        <v>CA60B</v>
      </c>
      <c r="N7" s="669">
        <f>'03_DayCase (16-17)'!U$73</f>
        <v>0</v>
      </c>
      <c r="O7" s="1138" t="s">
        <v>2802</v>
      </c>
    </row>
    <row r="8" spans="2:16" x14ac:dyDescent="0.2">
      <c r="M8" s="669" t="str">
        <f>'03_DayCase (16-17)'!A77</f>
        <v>CA61Z</v>
      </c>
      <c r="N8" s="669">
        <f>'03_DayCase (16-17)'!U$73</f>
        <v>0</v>
      </c>
      <c r="O8" s="1138" t="s">
        <v>2802</v>
      </c>
    </row>
    <row r="9" spans="2:16" x14ac:dyDescent="0.2">
      <c r="M9" s="669" t="str">
        <f>'03_DayCase (16-17)'!A78</f>
        <v>CA60A</v>
      </c>
      <c r="N9" s="669">
        <f>'03_DayCase (16-17)'!U$73</f>
        <v>0</v>
      </c>
      <c r="O9" s="1138" t="s">
        <v>2802</v>
      </c>
    </row>
    <row r="10" spans="2:16" x14ac:dyDescent="0.2">
      <c r="M10" s="669" t="e">
        <f>'03_DayCase (16-17)'!#REF!</f>
        <v>#REF!</v>
      </c>
      <c r="N10" s="669" t="e">
        <f>'03_DayCase (16-17)'!#REF!</f>
        <v>#REF!</v>
      </c>
      <c r="O10" s="1138" t="s">
        <v>2802</v>
      </c>
      <c r="P10" s="698"/>
    </row>
    <row r="11" spans="2:16" x14ac:dyDescent="0.2">
      <c r="M11" s="669" t="str">
        <f>'03_DayCase (16-17)'!A107</f>
        <v>JA20F</v>
      </c>
      <c r="N11" s="669" t="str">
        <f>'03_DayCase (16-17)'!U$104</f>
        <v>BP29</v>
      </c>
      <c r="O11" s="1138" t="s">
        <v>2802</v>
      </c>
      <c r="P11" s="698"/>
    </row>
    <row r="12" spans="2:16" x14ac:dyDescent="0.2">
      <c r="M12" s="669" t="str">
        <f>'03_DayCase (16-17)'!A108</f>
        <v>JA24F</v>
      </c>
      <c r="N12" s="669" t="str">
        <f>'03_DayCase (16-17)'!U$104</f>
        <v>BP29</v>
      </c>
      <c r="O12" s="1138" t="s">
        <v>2802</v>
      </c>
      <c r="P12" s="698"/>
    </row>
    <row r="13" spans="2:16" x14ac:dyDescent="0.2">
      <c r="B13" s="647" t="s">
        <v>2962</v>
      </c>
      <c r="M13" s="669" t="str">
        <f>'03_DayCase (16-17)'!A116</f>
        <v>JA20F</v>
      </c>
      <c r="N13" s="669" t="str">
        <f>'03_DayCase (16-17)'!U113</f>
        <v>BP28</v>
      </c>
      <c r="O13" s="1138" t="s">
        <v>2802</v>
      </c>
      <c r="P13" s="698"/>
    </row>
    <row r="14" spans="2:16" x14ac:dyDescent="0.2">
      <c r="B14" t="s">
        <v>2980</v>
      </c>
      <c r="M14" s="669" t="str">
        <f>'03_DayCase (16-17)'!A124</f>
        <v>JA24F</v>
      </c>
      <c r="N14" s="669" t="str">
        <f>'03_DayCase (16-17)'!U121</f>
        <v>BP31</v>
      </c>
      <c r="O14" s="1138" t="s">
        <v>2802</v>
      </c>
      <c r="P14" s="698"/>
    </row>
    <row r="15" spans="2:16" x14ac:dyDescent="0.2">
      <c r="B15" t="s">
        <v>2981</v>
      </c>
      <c r="M15" s="669" t="str">
        <f>'03_DayCase (16-17)'!A132</f>
        <v>JA38C</v>
      </c>
      <c r="N15" s="669" t="str">
        <f>'03_DayCase (16-17)'!U129</f>
        <v>BP32</v>
      </c>
      <c r="O15" s="1138" t="s">
        <v>2802</v>
      </c>
      <c r="P15" s="698"/>
    </row>
    <row r="16" spans="2:16" ht="15" x14ac:dyDescent="0.25">
      <c r="B16" s="1134" t="s">
        <v>1118</v>
      </c>
      <c r="C16" s="1134" t="s">
        <v>2982</v>
      </c>
      <c r="D16" s="1134" t="s">
        <v>546</v>
      </c>
      <c r="E16" s="1134" t="s">
        <v>1126</v>
      </c>
      <c r="F16" s="1134" t="s">
        <v>1125</v>
      </c>
      <c r="M16" s="669" t="str">
        <f>'14_Pleural_Effusion (16-17)'!A14</f>
        <v>DZ06A</v>
      </c>
      <c r="N16" s="669" t="str">
        <f>'14_Pleural_Effusion (16-17)'!D14</f>
        <v>BP51</v>
      </c>
      <c r="O16" s="1138" t="s">
        <v>542</v>
      </c>
      <c r="P16" s="698"/>
    </row>
    <row r="17" spans="1:16" hidden="1" x14ac:dyDescent="0.2">
      <c r="A17" s="1136" t="str">
        <f>C17&amp;E17&amp;D17</f>
        <v>AA02CEL0</v>
      </c>
      <c r="B17" s="669" t="s">
        <v>2984</v>
      </c>
      <c r="C17" s="669" t="s">
        <v>1135</v>
      </c>
      <c r="D17" s="1137">
        <f t="shared" ref="D17:D80" si="0">IFERROR(VLOOKUP(C17,$M$2:$N$16,2,FALSE),0)</f>
        <v>0</v>
      </c>
      <c r="E17" s="669" t="s">
        <v>699</v>
      </c>
      <c r="F17" s="669">
        <v>6</v>
      </c>
      <c r="P17" s="698"/>
    </row>
    <row r="18" spans="1:16" hidden="1" x14ac:dyDescent="0.2">
      <c r="A18" s="1136" t="str">
        <f t="shared" ref="A18:A81" si="1">C18&amp;E18&amp;D18</f>
        <v>AA02CEM0</v>
      </c>
      <c r="B18" s="669" t="s">
        <v>2985</v>
      </c>
      <c r="C18" s="669" t="s">
        <v>1135</v>
      </c>
      <c r="D18" s="1137">
        <f t="shared" si="0"/>
        <v>0</v>
      </c>
      <c r="E18" s="669" t="s">
        <v>595</v>
      </c>
      <c r="F18" s="669">
        <v>950</v>
      </c>
      <c r="P18" s="698"/>
    </row>
    <row r="19" spans="1:16" hidden="1" x14ac:dyDescent="0.2">
      <c r="A19" s="1136" t="str">
        <f t="shared" si="1"/>
        <v>AA02CNE0</v>
      </c>
      <c r="B19" s="669" t="s">
        <v>2986</v>
      </c>
      <c r="C19" s="669" t="s">
        <v>1135</v>
      </c>
      <c r="D19" s="1137">
        <f t="shared" si="0"/>
        <v>0</v>
      </c>
      <c r="E19" s="669" t="s">
        <v>594</v>
      </c>
      <c r="F19" s="669">
        <v>105</v>
      </c>
      <c r="P19" s="698"/>
    </row>
    <row r="20" spans="1:16" hidden="1" x14ac:dyDescent="0.2">
      <c r="A20" s="1136" t="str">
        <f t="shared" si="1"/>
        <v>AA02DDC0</v>
      </c>
      <c r="B20" s="669" t="s">
        <v>2987</v>
      </c>
      <c r="C20" s="669" t="s">
        <v>1136</v>
      </c>
      <c r="D20" s="1137">
        <f t="shared" si="0"/>
        <v>0</v>
      </c>
      <c r="E20" s="669" t="s">
        <v>700</v>
      </c>
      <c r="F20" s="669">
        <v>1</v>
      </c>
      <c r="P20" s="698"/>
    </row>
    <row r="21" spans="1:16" hidden="1" x14ac:dyDescent="0.2">
      <c r="A21" s="1136" t="str">
        <f t="shared" si="1"/>
        <v>AA02DEL0</v>
      </c>
      <c r="B21" s="669" t="s">
        <v>2988</v>
      </c>
      <c r="C21" s="669" t="s">
        <v>1136</v>
      </c>
      <c r="D21" s="1137">
        <f t="shared" si="0"/>
        <v>0</v>
      </c>
      <c r="E21" s="669" t="s">
        <v>699</v>
      </c>
      <c r="F21" s="669">
        <v>12</v>
      </c>
      <c r="P21" s="698"/>
    </row>
    <row r="22" spans="1:16" hidden="1" x14ac:dyDescent="0.2">
      <c r="A22" s="1136" t="str">
        <f t="shared" si="1"/>
        <v>AA02DEM0</v>
      </c>
      <c r="B22" s="669" t="s">
        <v>2989</v>
      </c>
      <c r="C22" s="669" t="s">
        <v>1136</v>
      </c>
      <c r="D22" s="1137">
        <f t="shared" si="0"/>
        <v>0</v>
      </c>
      <c r="E22" s="669" t="s">
        <v>595</v>
      </c>
      <c r="F22" s="669">
        <v>729</v>
      </c>
      <c r="P22" s="698"/>
    </row>
    <row r="23" spans="1:16" hidden="1" x14ac:dyDescent="0.2">
      <c r="A23" s="1136" t="str">
        <f t="shared" si="1"/>
        <v>AA02DNE0</v>
      </c>
      <c r="B23" s="669" t="s">
        <v>2990</v>
      </c>
      <c r="C23" s="669" t="s">
        <v>1136</v>
      </c>
      <c r="D23" s="1137">
        <f t="shared" si="0"/>
        <v>0</v>
      </c>
      <c r="E23" s="669" t="s">
        <v>594</v>
      </c>
      <c r="F23" s="669">
        <v>165</v>
      </c>
    </row>
    <row r="24" spans="1:16" hidden="1" x14ac:dyDescent="0.2">
      <c r="A24" s="1136" t="str">
        <f t="shared" si="1"/>
        <v>AA02EEL0</v>
      </c>
      <c r="B24" s="669" t="s">
        <v>2991</v>
      </c>
      <c r="C24" s="669" t="s">
        <v>1137</v>
      </c>
      <c r="D24" s="1137">
        <f t="shared" si="0"/>
        <v>0</v>
      </c>
      <c r="E24" s="669" t="s">
        <v>699</v>
      </c>
      <c r="F24" s="669">
        <v>6</v>
      </c>
    </row>
    <row r="25" spans="1:16" hidden="1" x14ac:dyDescent="0.2">
      <c r="A25" s="1136" t="str">
        <f t="shared" si="1"/>
        <v>AA02EEM0</v>
      </c>
      <c r="B25" s="669" t="s">
        <v>2992</v>
      </c>
      <c r="C25" s="669" t="s">
        <v>1137</v>
      </c>
      <c r="D25" s="1137">
        <f t="shared" si="0"/>
        <v>0</v>
      </c>
      <c r="E25" s="669" t="s">
        <v>595</v>
      </c>
      <c r="F25" s="669">
        <v>698</v>
      </c>
    </row>
    <row r="26" spans="1:16" hidden="1" x14ac:dyDescent="0.2">
      <c r="A26" s="1136" t="str">
        <f t="shared" si="1"/>
        <v>AA02ENE0</v>
      </c>
      <c r="B26" s="669" t="s">
        <v>2993</v>
      </c>
      <c r="C26" s="669" t="s">
        <v>1137</v>
      </c>
      <c r="D26" s="1137">
        <f t="shared" si="0"/>
        <v>0</v>
      </c>
      <c r="E26" s="669" t="s">
        <v>594</v>
      </c>
      <c r="F26" s="669">
        <v>187</v>
      </c>
    </row>
    <row r="27" spans="1:16" hidden="1" x14ac:dyDescent="0.2">
      <c r="A27" s="1136" t="str">
        <f t="shared" si="1"/>
        <v>AA02FEL0</v>
      </c>
      <c r="B27" s="669" t="s">
        <v>2994</v>
      </c>
      <c r="C27" s="669" t="s">
        <v>1138</v>
      </c>
      <c r="D27" s="1137">
        <f t="shared" si="0"/>
        <v>0</v>
      </c>
      <c r="E27" s="669" t="s">
        <v>699</v>
      </c>
      <c r="F27" s="669">
        <v>14</v>
      </c>
    </row>
    <row r="28" spans="1:16" hidden="1" x14ac:dyDescent="0.2">
      <c r="A28" s="1136" t="str">
        <f t="shared" si="1"/>
        <v>AA02FEM0</v>
      </c>
      <c r="B28" s="669" t="s">
        <v>2995</v>
      </c>
      <c r="C28" s="669" t="s">
        <v>1138</v>
      </c>
      <c r="D28" s="1137">
        <f t="shared" si="0"/>
        <v>0</v>
      </c>
      <c r="E28" s="669" t="s">
        <v>595</v>
      </c>
      <c r="F28" s="669">
        <v>451</v>
      </c>
    </row>
    <row r="29" spans="1:16" hidden="1" x14ac:dyDescent="0.2">
      <c r="A29" s="1136" t="str">
        <f t="shared" si="1"/>
        <v>AA02FNE0</v>
      </c>
      <c r="B29" s="669" t="s">
        <v>2996</v>
      </c>
      <c r="C29" s="669" t="s">
        <v>1138</v>
      </c>
      <c r="D29" s="1137">
        <f t="shared" si="0"/>
        <v>0</v>
      </c>
      <c r="E29" s="669" t="s">
        <v>594</v>
      </c>
      <c r="F29" s="669">
        <v>124</v>
      </c>
    </row>
    <row r="30" spans="1:16" hidden="1" x14ac:dyDescent="0.2">
      <c r="A30" s="1136" t="str">
        <f t="shared" si="1"/>
        <v>AA03CEL0</v>
      </c>
      <c r="B30" s="669" t="s">
        <v>2997</v>
      </c>
      <c r="C30" s="669" t="s">
        <v>1139</v>
      </c>
      <c r="D30" s="1137">
        <f t="shared" si="0"/>
        <v>0</v>
      </c>
      <c r="E30" s="669" t="s">
        <v>699</v>
      </c>
      <c r="F30" s="669">
        <v>42</v>
      </c>
    </row>
    <row r="31" spans="1:16" hidden="1" x14ac:dyDescent="0.2">
      <c r="A31" s="1136" t="str">
        <f t="shared" si="1"/>
        <v>AA03CEM0</v>
      </c>
      <c r="B31" s="669" t="s">
        <v>2998</v>
      </c>
      <c r="C31" s="669" t="s">
        <v>1139</v>
      </c>
      <c r="D31" s="1137">
        <f t="shared" si="0"/>
        <v>0</v>
      </c>
      <c r="E31" s="669" t="s">
        <v>595</v>
      </c>
      <c r="F31" s="669">
        <v>1247</v>
      </c>
    </row>
    <row r="32" spans="1:16" hidden="1" x14ac:dyDescent="0.2">
      <c r="A32" s="1136" t="str">
        <f t="shared" si="1"/>
        <v>AA03CNE0</v>
      </c>
      <c r="B32" s="669" t="s">
        <v>2999</v>
      </c>
      <c r="C32" s="669" t="s">
        <v>1139</v>
      </c>
      <c r="D32" s="1137">
        <f t="shared" si="0"/>
        <v>0</v>
      </c>
      <c r="E32" s="669" t="s">
        <v>594</v>
      </c>
      <c r="F32" s="669">
        <v>479</v>
      </c>
      <c r="L32" s="698"/>
    </row>
    <row r="33" spans="1:12" hidden="1" x14ac:dyDescent="0.2">
      <c r="A33" s="1136" t="str">
        <f t="shared" si="1"/>
        <v>AA03CUX0</v>
      </c>
      <c r="B33" s="669" t="s">
        <v>3000</v>
      </c>
      <c r="C33" s="669" t="s">
        <v>1139</v>
      </c>
      <c r="D33" s="1137">
        <f t="shared" si="0"/>
        <v>0</v>
      </c>
      <c r="E33" s="669" t="s">
        <v>3001</v>
      </c>
      <c r="F33" s="669">
        <v>1</v>
      </c>
      <c r="L33" s="698"/>
    </row>
    <row r="34" spans="1:12" hidden="1" x14ac:dyDescent="0.2">
      <c r="A34" s="1136" t="str">
        <f t="shared" si="1"/>
        <v>AA03DDC0</v>
      </c>
      <c r="B34" s="669" t="s">
        <v>3002</v>
      </c>
      <c r="C34" s="669" t="s">
        <v>1140</v>
      </c>
      <c r="D34" s="1137">
        <f t="shared" si="0"/>
        <v>0</v>
      </c>
      <c r="E34" s="669" t="s">
        <v>700</v>
      </c>
      <c r="F34" s="669">
        <v>2</v>
      </c>
      <c r="L34" s="698"/>
    </row>
    <row r="35" spans="1:12" hidden="1" x14ac:dyDescent="0.2">
      <c r="A35" s="1136" t="str">
        <f t="shared" si="1"/>
        <v>AA03DEL0</v>
      </c>
      <c r="B35" s="669" t="s">
        <v>3003</v>
      </c>
      <c r="C35" s="669" t="s">
        <v>1140</v>
      </c>
      <c r="D35" s="1137">
        <f t="shared" si="0"/>
        <v>0</v>
      </c>
      <c r="E35" s="669" t="s">
        <v>699</v>
      </c>
      <c r="F35" s="669">
        <v>61</v>
      </c>
      <c r="L35" s="698"/>
    </row>
    <row r="36" spans="1:12" hidden="1" x14ac:dyDescent="0.2">
      <c r="A36" s="1136" t="str">
        <f t="shared" si="1"/>
        <v>AA03DEM0</v>
      </c>
      <c r="B36" s="669" t="s">
        <v>3004</v>
      </c>
      <c r="C36" s="669" t="s">
        <v>1140</v>
      </c>
      <c r="D36" s="1137">
        <f t="shared" si="0"/>
        <v>0</v>
      </c>
      <c r="E36" s="669" t="s">
        <v>595</v>
      </c>
      <c r="F36" s="669">
        <v>680</v>
      </c>
      <c r="L36" s="698"/>
    </row>
    <row r="37" spans="1:12" hidden="1" x14ac:dyDescent="0.2">
      <c r="A37" s="1136" t="str">
        <f t="shared" si="1"/>
        <v>AA03DNE0</v>
      </c>
      <c r="B37" s="669" t="s">
        <v>3005</v>
      </c>
      <c r="C37" s="669" t="s">
        <v>1140</v>
      </c>
      <c r="D37" s="1137">
        <f t="shared" si="0"/>
        <v>0</v>
      </c>
      <c r="E37" s="669" t="s">
        <v>594</v>
      </c>
      <c r="F37" s="669">
        <v>269</v>
      </c>
      <c r="L37" s="698"/>
    </row>
    <row r="38" spans="1:12" hidden="1" x14ac:dyDescent="0.2">
      <c r="A38" s="1136" t="str">
        <f t="shared" si="1"/>
        <v>AA04CEL0</v>
      </c>
      <c r="B38" s="669" t="s">
        <v>3006</v>
      </c>
      <c r="C38" s="669" t="s">
        <v>1141</v>
      </c>
      <c r="D38" s="1137">
        <f t="shared" si="0"/>
        <v>0</v>
      </c>
      <c r="E38" s="669" t="s">
        <v>699</v>
      </c>
      <c r="F38" s="669">
        <v>23</v>
      </c>
      <c r="L38" s="698"/>
    </row>
    <row r="39" spans="1:12" hidden="1" x14ac:dyDescent="0.2">
      <c r="A39" s="1136" t="str">
        <f t="shared" si="1"/>
        <v>AA04CEM0</v>
      </c>
      <c r="B39" s="669" t="s">
        <v>3007</v>
      </c>
      <c r="C39" s="669" t="s">
        <v>1141</v>
      </c>
      <c r="D39" s="1137">
        <f t="shared" si="0"/>
        <v>0</v>
      </c>
      <c r="E39" s="669" t="s">
        <v>595</v>
      </c>
      <c r="F39" s="669">
        <v>288</v>
      </c>
      <c r="L39" s="698"/>
    </row>
    <row r="40" spans="1:12" hidden="1" x14ac:dyDescent="0.2">
      <c r="A40" s="1136" t="str">
        <f t="shared" si="1"/>
        <v>AA04CNE0</v>
      </c>
      <c r="B40" s="669" t="s">
        <v>3008</v>
      </c>
      <c r="C40" s="669" t="s">
        <v>1141</v>
      </c>
      <c r="D40" s="1137">
        <f t="shared" si="0"/>
        <v>0</v>
      </c>
      <c r="E40" s="669" t="s">
        <v>594</v>
      </c>
      <c r="F40" s="669">
        <v>70</v>
      </c>
      <c r="L40" s="698"/>
    </row>
    <row r="41" spans="1:12" hidden="1" x14ac:dyDescent="0.2">
      <c r="A41" s="1136" t="str">
        <f t="shared" si="1"/>
        <v>AA04DDC0</v>
      </c>
      <c r="B41" s="669" t="s">
        <v>3009</v>
      </c>
      <c r="C41" s="669" t="s">
        <v>1142</v>
      </c>
      <c r="D41" s="1137">
        <f t="shared" si="0"/>
        <v>0</v>
      </c>
      <c r="E41" s="669" t="s">
        <v>700</v>
      </c>
      <c r="F41" s="669">
        <v>1</v>
      </c>
      <c r="L41" s="698"/>
    </row>
    <row r="42" spans="1:12" hidden="1" x14ac:dyDescent="0.2">
      <c r="A42" s="1136" t="str">
        <f t="shared" si="1"/>
        <v>AA04DEL0</v>
      </c>
      <c r="B42" s="669" t="s">
        <v>3010</v>
      </c>
      <c r="C42" s="669" t="s">
        <v>1142</v>
      </c>
      <c r="D42" s="1137">
        <f t="shared" si="0"/>
        <v>0</v>
      </c>
      <c r="E42" s="669" t="s">
        <v>699</v>
      </c>
      <c r="F42" s="669">
        <v>27</v>
      </c>
      <c r="L42" s="698"/>
    </row>
    <row r="43" spans="1:12" hidden="1" x14ac:dyDescent="0.2">
      <c r="A43" s="1136" t="str">
        <f t="shared" si="1"/>
        <v>AA04DEM0</v>
      </c>
      <c r="B43" s="669" t="s">
        <v>3011</v>
      </c>
      <c r="C43" s="669" t="s">
        <v>1142</v>
      </c>
      <c r="D43" s="1137">
        <f t="shared" si="0"/>
        <v>0</v>
      </c>
      <c r="E43" s="669" t="s">
        <v>595</v>
      </c>
      <c r="F43" s="669">
        <v>225</v>
      </c>
      <c r="L43" s="698"/>
    </row>
    <row r="44" spans="1:12" hidden="1" x14ac:dyDescent="0.2">
      <c r="A44" s="1136" t="str">
        <f t="shared" si="1"/>
        <v>AA04DNE0</v>
      </c>
      <c r="B44" s="669" t="s">
        <v>3012</v>
      </c>
      <c r="C44" s="669" t="s">
        <v>1142</v>
      </c>
      <c r="D44" s="1137">
        <f t="shared" si="0"/>
        <v>0</v>
      </c>
      <c r="E44" s="669" t="s">
        <v>594</v>
      </c>
      <c r="F44" s="669">
        <v>85</v>
      </c>
      <c r="L44" s="698"/>
    </row>
    <row r="45" spans="1:12" hidden="1" x14ac:dyDescent="0.2">
      <c r="A45" s="1136" t="str">
        <f t="shared" si="1"/>
        <v>AA05CDC0</v>
      </c>
      <c r="B45" s="669" t="s">
        <v>3013</v>
      </c>
      <c r="C45" s="669" t="s">
        <v>1143</v>
      </c>
      <c r="D45" s="1137">
        <f t="shared" si="0"/>
        <v>0</v>
      </c>
      <c r="E45" s="669" t="s">
        <v>700</v>
      </c>
      <c r="F45" s="669">
        <v>2</v>
      </c>
      <c r="L45" s="698"/>
    </row>
    <row r="46" spans="1:12" hidden="1" x14ac:dyDescent="0.2">
      <c r="A46" s="1136" t="str">
        <f t="shared" si="1"/>
        <v>AA05CEL0</v>
      </c>
      <c r="B46" s="669" t="s">
        <v>3014</v>
      </c>
      <c r="C46" s="669" t="s">
        <v>1143</v>
      </c>
      <c r="D46" s="1137">
        <f t="shared" si="0"/>
        <v>0</v>
      </c>
      <c r="E46" s="669" t="s">
        <v>699</v>
      </c>
      <c r="F46" s="669">
        <v>131</v>
      </c>
      <c r="L46" s="698"/>
    </row>
    <row r="47" spans="1:12" hidden="1" x14ac:dyDescent="0.2">
      <c r="A47" s="1136" t="str">
        <f t="shared" si="1"/>
        <v>AA05CEM0</v>
      </c>
      <c r="B47" s="669" t="s">
        <v>3015</v>
      </c>
      <c r="C47" s="669" t="s">
        <v>1143</v>
      </c>
      <c r="D47" s="1137">
        <f t="shared" si="0"/>
        <v>0</v>
      </c>
      <c r="E47" s="669" t="s">
        <v>595</v>
      </c>
      <c r="F47" s="669">
        <v>442</v>
      </c>
      <c r="L47" s="698"/>
    </row>
    <row r="48" spans="1:12" hidden="1" x14ac:dyDescent="0.2">
      <c r="A48" s="1136" t="str">
        <f t="shared" si="1"/>
        <v>AA05CNE0</v>
      </c>
      <c r="B48" s="669" t="s">
        <v>3016</v>
      </c>
      <c r="C48" s="669" t="s">
        <v>1143</v>
      </c>
      <c r="D48" s="1137">
        <f t="shared" si="0"/>
        <v>0</v>
      </c>
      <c r="E48" s="669" t="s">
        <v>594</v>
      </c>
      <c r="F48" s="669">
        <v>69</v>
      </c>
      <c r="L48" s="698"/>
    </row>
    <row r="49" spans="1:12" hidden="1" x14ac:dyDescent="0.2">
      <c r="A49" s="1136" t="str">
        <f t="shared" si="1"/>
        <v>AA05DDC0</v>
      </c>
      <c r="B49" s="669" t="s">
        <v>3017</v>
      </c>
      <c r="C49" s="669" t="s">
        <v>1144</v>
      </c>
      <c r="D49" s="1137">
        <f t="shared" si="0"/>
        <v>0</v>
      </c>
      <c r="E49" s="669" t="s">
        <v>700</v>
      </c>
      <c r="F49" s="669">
        <v>23</v>
      </c>
      <c r="L49" s="698"/>
    </row>
    <row r="50" spans="1:12" hidden="1" x14ac:dyDescent="0.2">
      <c r="A50" s="1136" t="str">
        <f t="shared" si="1"/>
        <v>AA05DEL0</v>
      </c>
      <c r="B50" s="669" t="s">
        <v>3018</v>
      </c>
      <c r="C50" s="669" t="s">
        <v>1144</v>
      </c>
      <c r="D50" s="1137">
        <f t="shared" si="0"/>
        <v>0</v>
      </c>
      <c r="E50" s="669" t="s">
        <v>699</v>
      </c>
      <c r="F50" s="669">
        <v>421</v>
      </c>
      <c r="L50" s="698"/>
    </row>
    <row r="51" spans="1:12" hidden="1" x14ac:dyDescent="0.2">
      <c r="A51" s="1136" t="str">
        <f t="shared" si="1"/>
        <v>AA05DEM0</v>
      </c>
      <c r="B51" s="669" t="s">
        <v>3019</v>
      </c>
      <c r="C51" s="669" t="s">
        <v>1144</v>
      </c>
      <c r="D51" s="1137">
        <f t="shared" si="0"/>
        <v>0</v>
      </c>
      <c r="E51" s="669" t="s">
        <v>595</v>
      </c>
      <c r="F51" s="669">
        <v>267</v>
      </c>
      <c r="L51" s="698"/>
    </row>
    <row r="52" spans="1:12" hidden="1" x14ac:dyDescent="0.2">
      <c r="A52" s="1136" t="str">
        <f t="shared" si="1"/>
        <v>AA05DNE0</v>
      </c>
      <c r="B52" s="669" t="s">
        <v>3020</v>
      </c>
      <c r="C52" s="669" t="s">
        <v>1144</v>
      </c>
      <c r="D52" s="1137">
        <f t="shared" si="0"/>
        <v>0</v>
      </c>
      <c r="E52" s="669" t="s">
        <v>594</v>
      </c>
      <c r="F52" s="669">
        <v>57</v>
      </c>
      <c r="L52" s="698"/>
    </row>
    <row r="53" spans="1:12" hidden="1" x14ac:dyDescent="0.2">
      <c r="A53" s="1136" t="str">
        <f t="shared" si="1"/>
        <v>AA06CDC0</v>
      </c>
      <c r="B53" s="669" t="s">
        <v>3021</v>
      </c>
      <c r="C53" s="669" t="s">
        <v>1145</v>
      </c>
      <c r="D53" s="1137">
        <f t="shared" si="0"/>
        <v>0</v>
      </c>
      <c r="E53" s="669" t="s">
        <v>700</v>
      </c>
      <c r="F53" s="669">
        <v>2</v>
      </c>
      <c r="L53" s="698"/>
    </row>
    <row r="54" spans="1:12" hidden="1" x14ac:dyDescent="0.2">
      <c r="A54" s="1136" t="str">
        <f t="shared" si="1"/>
        <v>AA06CEL0</v>
      </c>
      <c r="B54" s="669" t="s">
        <v>3022</v>
      </c>
      <c r="C54" s="669" t="s">
        <v>1145</v>
      </c>
      <c r="D54" s="1137">
        <f t="shared" si="0"/>
        <v>0</v>
      </c>
      <c r="E54" s="669" t="s">
        <v>699</v>
      </c>
      <c r="F54" s="669">
        <v>219</v>
      </c>
      <c r="L54" s="698"/>
    </row>
    <row r="55" spans="1:12" hidden="1" x14ac:dyDescent="0.2">
      <c r="A55" s="1136" t="str">
        <f t="shared" si="1"/>
        <v>AA06CEM0</v>
      </c>
      <c r="B55" s="669" t="s">
        <v>3023</v>
      </c>
      <c r="C55" s="669" t="s">
        <v>1145</v>
      </c>
      <c r="D55" s="1137">
        <f t="shared" si="0"/>
        <v>0</v>
      </c>
      <c r="E55" s="669" t="s">
        <v>595</v>
      </c>
      <c r="F55" s="669">
        <v>275</v>
      </c>
      <c r="L55" s="698"/>
    </row>
    <row r="56" spans="1:12" hidden="1" x14ac:dyDescent="0.2">
      <c r="A56" s="1136" t="str">
        <f t="shared" si="1"/>
        <v>AA06CNE0</v>
      </c>
      <c r="B56" s="669" t="s">
        <v>3024</v>
      </c>
      <c r="C56" s="669" t="s">
        <v>1145</v>
      </c>
      <c r="D56" s="1137">
        <f t="shared" si="0"/>
        <v>0</v>
      </c>
      <c r="E56" s="669" t="s">
        <v>594</v>
      </c>
      <c r="F56" s="669">
        <v>67</v>
      </c>
      <c r="L56" s="698"/>
    </row>
    <row r="57" spans="1:12" hidden="1" x14ac:dyDescent="0.2">
      <c r="A57" s="1136" t="str">
        <f t="shared" si="1"/>
        <v>AA06DDC0</v>
      </c>
      <c r="B57" s="669" t="s">
        <v>3025</v>
      </c>
      <c r="C57" s="669" t="s">
        <v>1146</v>
      </c>
      <c r="D57" s="1137">
        <f t="shared" si="0"/>
        <v>0</v>
      </c>
      <c r="E57" s="669" t="s">
        <v>700</v>
      </c>
      <c r="F57" s="669">
        <v>34</v>
      </c>
      <c r="L57" s="698"/>
    </row>
    <row r="58" spans="1:12" hidden="1" x14ac:dyDescent="0.2">
      <c r="A58" s="1136" t="str">
        <f t="shared" si="1"/>
        <v>AA06DEL0</v>
      </c>
      <c r="B58" s="669" t="s">
        <v>3026</v>
      </c>
      <c r="C58" s="669" t="s">
        <v>1146</v>
      </c>
      <c r="D58" s="1137">
        <f t="shared" si="0"/>
        <v>0</v>
      </c>
      <c r="E58" s="669" t="s">
        <v>699</v>
      </c>
      <c r="F58" s="669">
        <v>263</v>
      </c>
      <c r="L58" s="698"/>
    </row>
    <row r="59" spans="1:12" hidden="1" x14ac:dyDescent="0.2">
      <c r="A59" s="1136" t="str">
        <f t="shared" si="1"/>
        <v>AA06DEM0</v>
      </c>
      <c r="B59" s="669" t="s">
        <v>3027</v>
      </c>
      <c r="C59" s="669" t="s">
        <v>1146</v>
      </c>
      <c r="D59" s="1137">
        <f t="shared" si="0"/>
        <v>0</v>
      </c>
      <c r="E59" s="669" t="s">
        <v>595</v>
      </c>
      <c r="F59" s="669">
        <v>201</v>
      </c>
      <c r="L59" s="698"/>
    </row>
    <row r="60" spans="1:12" hidden="1" x14ac:dyDescent="0.2">
      <c r="A60" s="1136" t="str">
        <f t="shared" si="1"/>
        <v>AA06DNE0</v>
      </c>
      <c r="B60" s="669" t="s">
        <v>3028</v>
      </c>
      <c r="C60" s="669" t="s">
        <v>1146</v>
      </c>
      <c r="D60" s="1137">
        <f t="shared" si="0"/>
        <v>0</v>
      </c>
      <c r="E60" s="669" t="s">
        <v>594</v>
      </c>
      <c r="F60" s="669">
        <v>68</v>
      </c>
      <c r="L60" s="698"/>
    </row>
    <row r="61" spans="1:12" hidden="1" x14ac:dyDescent="0.2">
      <c r="A61" s="1136" t="str">
        <f t="shared" si="1"/>
        <v>AA06EDC0</v>
      </c>
      <c r="B61" s="669" t="s">
        <v>3029</v>
      </c>
      <c r="C61" s="669" t="s">
        <v>1147</v>
      </c>
      <c r="D61" s="1137">
        <f t="shared" si="0"/>
        <v>0</v>
      </c>
      <c r="E61" s="669" t="s">
        <v>700</v>
      </c>
      <c r="F61" s="669">
        <v>268</v>
      </c>
      <c r="L61" s="698"/>
    </row>
    <row r="62" spans="1:12" hidden="1" x14ac:dyDescent="0.2">
      <c r="A62" s="1136" t="str">
        <f t="shared" si="1"/>
        <v>AA06EEL0</v>
      </c>
      <c r="B62" s="669" t="s">
        <v>3030</v>
      </c>
      <c r="C62" s="669" t="s">
        <v>1147</v>
      </c>
      <c r="D62" s="1137">
        <f t="shared" si="0"/>
        <v>0</v>
      </c>
      <c r="E62" s="669" t="s">
        <v>699</v>
      </c>
      <c r="F62" s="669">
        <v>937</v>
      </c>
      <c r="L62" s="698"/>
    </row>
    <row r="63" spans="1:12" hidden="1" x14ac:dyDescent="0.2">
      <c r="A63" s="1136" t="str">
        <f t="shared" si="1"/>
        <v>AA06EEM0</v>
      </c>
      <c r="B63" s="669" t="s">
        <v>3031</v>
      </c>
      <c r="C63" s="669" t="s">
        <v>1147</v>
      </c>
      <c r="D63" s="1137">
        <f t="shared" si="0"/>
        <v>0</v>
      </c>
      <c r="E63" s="669" t="s">
        <v>595</v>
      </c>
      <c r="F63" s="669">
        <v>453</v>
      </c>
      <c r="L63" s="698"/>
    </row>
    <row r="64" spans="1:12" hidden="1" x14ac:dyDescent="0.2">
      <c r="A64" s="1136" t="str">
        <f t="shared" si="1"/>
        <v>AA06ENE0</v>
      </c>
      <c r="B64" s="669" t="s">
        <v>3032</v>
      </c>
      <c r="C64" s="669" t="s">
        <v>1147</v>
      </c>
      <c r="D64" s="1137">
        <f t="shared" si="0"/>
        <v>0</v>
      </c>
      <c r="E64" s="669" t="s">
        <v>594</v>
      </c>
      <c r="F64" s="669">
        <v>140</v>
      </c>
      <c r="L64" s="698"/>
    </row>
    <row r="65" spans="1:12" hidden="1" x14ac:dyDescent="0.2">
      <c r="A65" s="1136" t="str">
        <f t="shared" si="1"/>
        <v>AA06FDC0</v>
      </c>
      <c r="B65" s="669" t="s">
        <v>3033</v>
      </c>
      <c r="C65" s="669" t="s">
        <v>1148</v>
      </c>
      <c r="D65" s="1137">
        <f t="shared" si="0"/>
        <v>0</v>
      </c>
      <c r="E65" s="669" t="s">
        <v>700</v>
      </c>
      <c r="F65" s="669">
        <v>257</v>
      </c>
      <c r="L65" s="698"/>
    </row>
    <row r="66" spans="1:12" hidden="1" x14ac:dyDescent="0.2">
      <c r="A66" s="1136" t="str">
        <f t="shared" si="1"/>
        <v>AA06FEL0</v>
      </c>
      <c r="B66" s="669" t="s">
        <v>3034</v>
      </c>
      <c r="C66" s="669" t="s">
        <v>1148</v>
      </c>
      <c r="D66" s="1137">
        <f t="shared" si="0"/>
        <v>0</v>
      </c>
      <c r="E66" s="669" t="s">
        <v>699</v>
      </c>
      <c r="F66" s="669">
        <v>1899</v>
      </c>
      <c r="L66" s="698"/>
    </row>
    <row r="67" spans="1:12" hidden="1" x14ac:dyDescent="0.2">
      <c r="A67" s="1136" t="str">
        <f t="shared" si="1"/>
        <v>AA06FEM0</v>
      </c>
      <c r="B67" s="669" t="s">
        <v>3035</v>
      </c>
      <c r="C67" s="669" t="s">
        <v>1148</v>
      </c>
      <c r="D67" s="1137">
        <f t="shared" si="0"/>
        <v>0</v>
      </c>
      <c r="E67" s="669" t="s">
        <v>595</v>
      </c>
      <c r="F67" s="669">
        <v>586</v>
      </c>
      <c r="L67" s="698"/>
    </row>
    <row r="68" spans="1:12" hidden="1" x14ac:dyDescent="0.2">
      <c r="A68" s="1136" t="str">
        <f t="shared" si="1"/>
        <v>AA06FNE0</v>
      </c>
      <c r="B68" s="669" t="s">
        <v>3036</v>
      </c>
      <c r="C68" s="669" t="s">
        <v>1148</v>
      </c>
      <c r="D68" s="1137">
        <f t="shared" si="0"/>
        <v>0</v>
      </c>
      <c r="E68" s="669" t="s">
        <v>594</v>
      </c>
      <c r="F68" s="669">
        <v>170</v>
      </c>
      <c r="L68" s="698"/>
    </row>
    <row r="69" spans="1:12" hidden="1" x14ac:dyDescent="0.2">
      <c r="A69" s="1136" t="str">
        <f t="shared" si="1"/>
        <v>AA07CDC0</v>
      </c>
      <c r="B69" s="669" t="s">
        <v>3037</v>
      </c>
      <c r="C69" s="669" t="s">
        <v>1149</v>
      </c>
      <c r="D69" s="1137">
        <f t="shared" si="0"/>
        <v>0</v>
      </c>
      <c r="E69" s="669" t="s">
        <v>700</v>
      </c>
      <c r="F69" s="669">
        <v>5</v>
      </c>
      <c r="L69" s="698"/>
    </row>
    <row r="70" spans="1:12" hidden="1" x14ac:dyDescent="0.2">
      <c r="A70" s="1136" t="str">
        <f t="shared" si="1"/>
        <v>AA07CEL0</v>
      </c>
      <c r="B70" s="669" t="s">
        <v>3038</v>
      </c>
      <c r="C70" s="669" t="s">
        <v>1149</v>
      </c>
      <c r="D70" s="1137">
        <f t="shared" si="0"/>
        <v>0</v>
      </c>
      <c r="E70" s="669" t="s">
        <v>699</v>
      </c>
      <c r="F70" s="669">
        <v>316</v>
      </c>
      <c r="L70" s="698"/>
    </row>
    <row r="71" spans="1:12" hidden="1" x14ac:dyDescent="0.2">
      <c r="A71" s="1136" t="str">
        <f t="shared" si="1"/>
        <v>AA07CEM0</v>
      </c>
      <c r="B71" s="669" t="s">
        <v>3039</v>
      </c>
      <c r="C71" s="669" t="s">
        <v>1149</v>
      </c>
      <c r="D71" s="1137">
        <f t="shared" si="0"/>
        <v>0</v>
      </c>
      <c r="E71" s="669" t="s">
        <v>595</v>
      </c>
      <c r="F71" s="669">
        <v>312</v>
      </c>
      <c r="L71" s="698"/>
    </row>
    <row r="72" spans="1:12" hidden="1" x14ac:dyDescent="0.2">
      <c r="A72" s="1136" t="str">
        <f t="shared" si="1"/>
        <v>AA07CNE0</v>
      </c>
      <c r="B72" s="669" t="s">
        <v>3040</v>
      </c>
      <c r="C72" s="669" t="s">
        <v>1149</v>
      </c>
      <c r="D72" s="1137">
        <f t="shared" si="0"/>
        <v>0</v>
      </c>
      <c r="E72" s="669" t="s">
        <v>594</v>
      </c>
      <c r="F72" s="669">
        <v>126</v>
      </c>
      <c r="L72" s="698"/>
    </row>
    <row r="73" spans="1:12" hidden="1" x14ac:dyDescent="0.2">
      <c r="A73" s="1136" t="str">
        <f t="shared" si="1"/>
        <v>AA07DDC0</v>
      </c>
      <c r="B73" s="669" t="s">
        <v>3041</v>
      </c>
      <c r="C73" s="669" t="s">
        <v>1150</v>
      </c>
      <c r="D73" s="1137">
        <f t="shared" si="0"/>
        <v>0</v>
      </c>
      <c r="E73" s="669" t="s">
        <v>700</v>
      </c>
      <c r="F73" s="669">
        <v>8</v>
      </c>
      <c r="L73" s="698"/>
    </row>
    <row r="74" spans="1:12" hidden="1" x14ac:dyDescent="0.2">
      <c r="A74" s="1136" t="str">
        <f t="shared" si="1"/>
        <v>AA07DEL0</v>
      </c>
      <c r="B74" s="669" t="s">
        <v>3042</v>
      </c>
      <c r="C74" s="669" t="s">
        <v>1150</v>
      </c>
      <c r="D74" s="1137">
        <f t="shared" si="0"/>
        <v>0</v>
      </c>
      <c r="E74" s="669" t="s">
        <v>699</v>
      </c>
      <c r="F74" s="669">
        <v>312</v>
      </c>
      <c r="L74" s="698"/>
    </row>
    <row r="75" spans="1:12" hidden="1" x14ac:dyDescent="0.2">
      <c r="A75" s="1136" t="str">
        <f t="shared" si="1"/>
        <v>AA07DEM0</v>
      </c>
      <c r="B75" s="669" t="s">
        <v>3043</v>
      </c>
      <c r="C75" s="669" t="s">
        <v>1150</v>
      </c>
      <c r="D75" s="1137">
        <f t="shared" si="0"/>
        <v>0</v>
      </c>
      <c r="E75" s="669" t="s">
        <v>595</v>
      </c>
      <c r="F75" s="669">
        <v>98</v>
      </c>
      <c r="L75" s="698"/>
    </row>
    <row r="76" spans="1:12" hidden="1" x14ac:dyDescent="0.2">
      <c r="A76" s="1136" t="str">
        <f t="shared" si="1"/>
        <v>AA07DNE0</v>
      </c>
      <c r="B76" s="669" t="s">
        <v>3044</v>
      </c>
      <c r="C76" s="669" t="s">
        <v>1150</v>
      </c>
      <c r="D76" s="1137">
        <f t="shared" si="0"/>
        <v>0</v>
      </c>
      <c r="E76" s="669" t="s">
        <v>594</v>
      </c>
      <c r="F76" s="669">
        <v>42</v>
      </c>
      <c r="L76" s="698"/>
    </row>
    <row r="77" spans="1:12" hidden="1" x14ac:dyDescent="0.2">
      <c r="A77" s="1136" t="str">
        <f t="shared" si="1"/>
        <v>AA08CDC0</v>
      </c>
      <c r="B77" s="669" t="s">
        <v>3045</v>
      </c>
      <c r="C77" s="669" t="s">
        <v>1151</v>
      </c>
      <c r="D77" s="1137">
        <f t="shared" si="0"/>
        <v>0</v>
      </c>
      <c r="E77" s="669" t="s">
        <v>700</v>
      </c>
      <c r="F77" s="669">
        <v>20</v>
      </c>
      <c r="L77" s="698"/>
    </row>
    <row r="78" spans="1:12" hidden="1" x14ac:dyDescent="0.2">
      <c r="A78" s="1136" t="str">
        <f t="shared" si="1"/>
        <v>AA08CEL0</v>
      </c>
      <c r="B78" s="669" t="s">
        <v>3046</v>
      </c>
      <c r="C78" s="669" t="s">
        <v>1151</v>
      </c>
      <c r="D78" s="1137">
        <f t="shared" si="0"/>
        <v>0</v>
      </c>
      <c r="E78" s="669" t="s">
        <v>699</v>
      </c>
      <c r="F78" s="669">
        <v>308</v>
      </c>
      <c r="L78" s="698"/>
    </row>
    <row r="79" spans="1:12" hidden="1" x14ac:dyDescent="0.2">
      <c r="A79" s="1136" t="str">
        <f t="shared" si="1"/>
        <v>AA08CEM0</v>
      </c>
      <c r="B79" s="669" t="s">
        <v>3047</v>
      </c>
      <c r="C79" s="669" t="s">
        <v>1151</v>
      </c>
      <c r="D79" s="1137">
        <f t="shared" si="0"/>
        <v>0</v>
      </c>
      <c r="E79" s="669" t="s">
        <v>595</v>
      </c>
      <c r="F79" s="669">
        <v>23</v>
      </c>
      <c r="L79" s="698"/>
    </row>
    <row r="80" spans="1:12" hidden="1" x14ac:dyDescent="0.2">
      <c r="A80" s="1136" t="str">
        <f t="shared" si="1"/>
        <v>AA08CNE0</v>
      </c>
      <c r="B80" s="669" t="s">
        <v>3048</v>
      </c>
      <c r="C80" s="669" t="s">
        <v>1151</v>
      </c>
      <c r="D80" s="1137">
        <f t="shared" si="0"/>
        <v>0</v>
      </c>
      <c r="E80" s="669" t="s">
        <v>594</v>
      </c>
      <c r="F80" s="669">
        <v>1</v>
      </c>
      <c r="L80" s="698"/>
    </row>
    <row r="81" spans="1:12" hidden="1" x14ac:dyDescent="0.2">
      <c r="A81" s="1136" t="str">
        <f t="shared" si="1"/>
        <v>AA08DDC0</v>
      </c>
      <c r="B81" s="669" t="s">
        <v>3049</v>
      </c>
      <c r="C81" s="669" t="s">
        <v>1152</v>
      </c>
      <c r="D81" s="1137">
        <f t="shared" ref="D81:D144" si="2">IFERROR(VLOOKUP(C81,$M$2:$N$16,2,FALSE),0)</f>
        <v>0</v>
      </c>
      <c r="E81" s="669" t="s">
        <v>700</v>
      </c>
      <c r="F81" s="669">
        <v>21</v>
      </c>
      <c r="L81" s="698"/>
    </row>
    <row r="82" spans="1:12" hidden="1" x14ac:dyDescent="0.2">
      <c r="A82" s="1136" t="str">
        <f t="shared" ref="A82:A145" si="3">C82&amp;E82&amp;D82</f>
        <v>AA08DEL0</v>
      </c>
      <c r="B82" s="669" t="s">
        <v>3050</v>
      </c>
      <c r="C82" s="669" t="s">
        <v>1152</v>
      </c>
      <c r="D82" s="1137">
        <f t="shared" si="2"/>
        <v>0</v>
      </c>
      <c r="E82" s="669" t="s">
        <v>699</v>
      </c>
      <c r="F82" s="669">
        <v>377</v>
      </c>
      <c r="L82" s="698"/>
    </row>
    <row r="83" spans="1:12" hidden="1" x14ac:dyDescent="0.2">
      <c r="A83" s="1136" t="str">
        <f t="shared" si="3"/>
        <v>AA08DEM0</v>
      </c>
      <c r="B83" s="669" t="s">
        <v>3051</v>
      </c>
      <c r="C83" s="669" t="s">
        <v>1152</v>
      </c>
      <c r="D83" s="1137">
        <f t="shared" si="2"/>
        <v>0</v>
      </c>
      <c r="E83" s="669" t="s">
        <v>595</v>
      </c>
      <c r="F83" s="669">
        <v>10</v>
      </c>
      <c r="L83" s="698"/>
    </row>
    <row r="84" spans="1:12" hidden="1" x14ac:dyDescent="0.2">
      <c r="A84" s="1136" t="str">
        <f t="shared" si="3"/>
        <v>AA09CDC0</v>
      </c>
      <c r="B84" s="669" t="s">
        <v>3052</v>
      </c>
      <c r="C84" s="669" t="s">
        <v>1153</v>
      </c>
      <c r="D84" s="1137">
        <f t="shared" si="2"/>
        <v>0</v>
      </c>
      <c r="E84" s="669" t="s">
        <v>700</v>
      </c>
      <c r="F84" s="669">
        <v>4</v>
      </c>
      <c r="L84" s="698"/>
    </row>
    <row r="85" spans="1:12" hidden="1" x14ac:dyDescent="0.2">
      <c r="A85" s="1136" t="str">
        <f t="shared" si="3"/>
        <v>AA09CEL0</v>
      </c>
      <c r="B85" s="669" t="s">
        <v>3053</v>
      </c>
      <c r="C85" s="669" t="s">
        <v>1153</v>
      </c>
      <c r="D85" s="1137">
        <f t="shared" si="2"/>
        <v>0</v>
      </c>
      <c r="E85" s="669" t="s">
        <v>699</v>
      </c>
      <c r="F85" s="669">
        <v>71</v>
      </c>
      <c r="L85" s="698"/>
    </row>
    <row r="86" spans="1:12" hidden="1" x14ac:dyDescent="0.2">
      <c r="A86" s="1136" t="str">
        <f t="shared" si="3"/>
        <v>AA09CEM0</v>
      </c>
      <c r="B86" s="669" t="s">
        <v>3054</v>
      </c>
      <c r="C86" s="669" t="s">
        <v>1153</v>
      </c>
      <c r="D86" s="1137">
        <f t="shared" si="2"/>
        <v>0</v>
      </c>
      <c r="E86" s="669" t="s">
        <v>595</v>
      </c>
      <c r="F86" s="669">
        <v>270</v>
      </c>
      <c r="L86" s="698"/>
    </row>
    <row r="87" spans="1:12" hidden="1" x14ac:dyDescent="0.2">
      <c r="A87" s="1136" t="str">
        <f t="shared" si="3"/>
        <v>AA09CNE0</v>
      </c>
      <c r="B87" s="669" t="s">
        <v>3055</v>
      </c>
      <c r="C87" s="669" t="s">
        <v>1153</v>
      </c>
      <c r="D87" s="1137">
        <f t="shared" si="2"/>
        <v>0</v>
      </c>
      <c r="E87" s="669" t="s">
        <v>594</v>
      </c>
      <c r="F87" s="669">
        <v>55</v>
      </c>
      <c r="L87" s="698"/>
    </row>
    <row r="88" spans="1:12" hidden="1" x14ac:dyDescent="0.2">
      <c r="A88" s="1136" t="str">
        <f t="shared" si="3"/>
        <v>AA09DDC0</v>
      </c>
      <c r="B88" s="669" t="s">
        <v>3056</v>
      </c>
      <c r="C88" s="669" t="s">
        <v>1154</v>
      </c>
      <c r="D88" s="1137">
        <f t="shared" si="2"/>
        <v>0</v>
      </c>
      <c r="E88" s="669" t="s">
        <v>700</v>
      </c>
      <c r="F88" s="669">
        <v>21</v>
      </c>
      <c r="L88" s="698"/>
    </row>
    <row r="89" spans="1:12" hidden="1" x14ac:dyDescent="0.2">
      <c r="A89" s="1136" t="str">
        <f t="shared" si="3"/>
        <v>AA09DEL0</v>
      </c>
      <c r="B89" s="669" t="s">
        <v>3057</v>
      </c>
      <c r="C89" s="669" t="s">
        <v>1154</v>
      </c>
      <c r="D89" s="1137">
        <f t="shared" si="2"/>
        <v>0</v>
      </c>
      <c r="E89" s="669" t="s">
        <v>699</v>
      </c>
      <c r="F89" s="669">
        <v>118</v>
      </c>
      <c r="L89" s="698"/>
    </row>
    <row r="90" spans="1:12" hidden="1" x14ac:dyDescent="0.2">
      <c r="A90" s="1136" t="str">
        <f t="shared" si="3"/>
        <v>AA09DEM0</v>
      </c>
      <c r="B90" s="669" t="s">
        <v>3058</v>
      </c>
      <c r="C90" s="669" t="s">
        <v>1154</v>
      </c>
      <c r="D90" s="1137">
        <f t="shared" si="2"/>
        <v>0</v>
      </c>
      <c r="E90" s="669" t="s">
        <v>595</v>
      </c>
      <c r="F90" s="669">
        <v>140</v>
      </c>
      <c r="L90" s="698"/>
    </row>
    <row r="91" spans="1:12" hidden="1" x14ac:dyDescent="0.2">
      <c r="A91" s="1136" t="str">
        <f t="shared" si="3"/>
        <v>AA09DNE0</v>
      </c>
      <c r="B91" s="669" t="s">
        <v>3059</v>
      </c>
      <c r="C91" s="669" t="s">
        <v>1154</v>
      </c>
      <c r="D91" s="1137">
        <f t="shared" si="2"/>
        <v>0</v>
      </c>
      <c r="E91" s="669" t="s">
        <v>594</v>
      </c>
      <c r="F91" s="669">
        <v>43</v>
      </c>
      <c r="L91" s="698"/>
    </row>
    <row r="92" spans="1:12" hidden="1" x14ac:dyDescent="0.2">
      <c r="A92" s="1136" t="str">
        <f t="shared" si="3"/>
        <v>AA09EDC0</v>
      </c>
      <c r="B92" s="669" t="s">
        <v>3060</v>
      </c>
      <c r="C92" s="669" t="s">
        <v>1155</v>
      </c>
      <c r="D92" s="1137">
        <f t="shared" si="2"/>
        <v>0</v>
      </c>
      <c r="E92" s="669" t="s">
        <v>700</v>
      </c>
      <c r="F92" s="669">
        <v>81</v>
      </c>
      <c r="L92" s="698"/>
    </row>
    <row r="93" spans="1:12" hidden="1" x14ac:dyDescent="0.2">
      <c r="A93" s="1136" t="str">
        <f t="shared" si="3"/>
        <v>AA09EEL0</v>
      </c>
      <c r="B93" s="669" t="s">
        <v>3061</v>
      </c>
      <c r="C93" s="669" t="s">
        <v>1155</v>
      </c>
      <c r="D93" s="1137">
        <f t="shared" si="2"/>
        <v>0</v>
      </c>
      <c r="E93" s="669" t="s">
        <v>699</v>
      </c>
      <c r="F93" s="669">
        <v>228</v>
      </c>
      <c r="L93" s="698"/>
    </row>
    <row r="94" spans="1:12" hidden="1" x14ac:dyDescent="0.2">
      <c r="A94" s="1136" t="str">
        <f t="shared" si="3"/>
        <v>AA09EEM0</v>
      </c>
      <c r="B94" s="669" t="s">
        <v>3062</v>
      </c>
      <c r="C94" s="669" t="s">
        <v>1155</v>
      </c>
      <c r="D94" s="1137">
        <f t="shared" si="2"/>
        <v>0</v>
      </c>
      <c r="E94" s="669" t="s">
        <v>595</v>
      </c>
      <c r="F94" s="669">
        <v>115</v>
      </c>
      <c r="L94" s="698"/>
    </row>
    <row r="95" spans="1:12" hidden="1" x14ac:dyDescent="0.2">
      <c r="A95" s="1136" t="str">
        <f t="shared" si="3"/>
        <v>AA09ENE0</v>
      </c>
      <c r="B95" s="669" t="s">
        <v>3063</v>
      </c>
      <c r="C95" s="669" t="s">
        <v>1155</v>
      </c>
      <c r="D95" s="1137">
        <f t="shared" si="2"/>
        <v>0</v>
      </c>
      <c r="E95" s="669" t="s">
        <v>594</v>
      </c>
      <c r="F95" s="669">
        <v>33</v>
      </c>
      <c r="L95" s="698"/>
    </row>
    <row r="96" spans="1:12" hidden="1" x14ac:dyDescent="0.2">
      <c r="A96" s="1136" t="str">
        <f t="shared" si="3"/>
        <v>AA10ZDC0</v>
      </c>
      <c r="B96" s="669" t="s">
        <v>3064</v>
      </c>
      <c r="C96" s="669" t="s">
        <v>1156</v>
      </c>
      <c r="D96" s="1137">
        <f t="shared" si="2"/>
        <v>0</v>
      </c>
      <c r="E96" s="669" t="s">
        <v>700</v>
      </c>
      <c r="F96" s="669">
        <v>1</v>
      </c>
      <c r="L96" s="698"/>
    </row>
    <row r="97" spans="1:12" hidden="1" x14ac:dyDescent="0.2">
      <c r="A97" s="1136" t="str">
        <f t="shared" si="3"/>
        <v>AA10ZEL0</v>
      </c>
      <c r="B97" s="669" t="s">
        <v>3065</v>
      </c>
      <c r="C97" s="669" t="s">
        <v>1156</v>
      </c>
      <c r="D97" s="1137">
        <f t="shared" si="2"/>
        <v>0</v>
      </c>
      <c r="E97" s="669" t="s">
        <v>699</v>
      </c>
      <c r="F97" s="669">
        <v>33</v>
      </c>
      <c r="L97" s="698"/>
    </row>
    <row r="98" spans="1:12" hidden="1" x14ac:dyDescent="0.2">
      <c r="A98" s="1136" t="str">
        <f t="shared" si="3"/>
        <v>AA10ZEM0</v>
      </c>
      <c r="B98" s="669" t="s">
        <v>3066</v>
      </c>
      <c r="C98" s="669" t="s">
        <v>1156</v>
      </c>
      <c r="D98" s="1137">
        <f t="shared" si="2"/>
        <v>0</v>
      </c>
      <c r="E98" s="669" t="s">
        <v>595</v>
      </c>
      <c r="F98" s="669">
        <v>96</v>
      </c>
      <c r="L98" s="698"/>
    </row>
    <row r="99" spans="1:12" hidden="1" x14ac:dyDescent="0.2">
      <c r="A99" s="1136" t="str">
        <f t="shared" si="3"/>
        <v>AA10ZNE0</v>
      </c>
      <c r="B99" s="669" t="s">
        <v>3067</v>
      </c>
      <c r="C99" s="669" t="s">
        <v>1156</v>
      </c>
      <c r="D99" s="1137">
        <f t="shared" si="2"/>
        <v>0</v>
      </c>
      <c r="E99" s="669" t="s">
        <v>594</v>
      </c>
      <c r="F99" s="669">
        <v>46</v>
      </c>
      <c r="L99" s="698"/>
    </row>
    <row r="100" spans="1:12" hidden="1" x14ac:dyDescent="0.2">
      <c r="A100" s="1136" t="str">
        <f t="shared" si="3"/>
        <v>AA11ZDC0</v>
      </c>
      <c r="B100" s="669" t="s">
        <v>3068</v>
      </c>
      <c r="C100" s="669" t="s">
        <v>1157</v>
      </c>
      <c r="D100" s="1137">
        <f t="shared" si="2"/>
        <v>0</v>
      </c>
      <c r="E100" s="669" t="s">
        <v>700</v>
      </c>
      <c r="F100" s="669">
        <v>2</v>
      </c>
      <c r="L100" s="698"/>
    </row>
    <row r="101" spans="1:12" hidden="1" x14ac:dyDescent="0.2">
      <c r="A101" s="1136" t="str">
        <f t="shared" si="3"/>
        <v>AA11ZEL0</v>
      </c>
      <c r="B101" s="669" t="s">
        <v>3069</v>
      </c>
      <c r="C101" s="669" t="s">
        <v>1157</v>
      </c>
      <c r="D101" s="1137">
        <f t="shared" si="2"/>
        <v>0</v>
      </c>
      <c r="E101" s="669" t="s">
        <v>699</v>
      </c>
      <c r="F101" s="669">
        <v>40</v>
      </c>
      <c r="L101" s="698"/>
    </row>
    <row r="102" spans="1:12" hidden="1" x14ac:dyDescent="0.2">
      <c r="A102" s="1136" t="str">
        <f t="shared" si="3"/>
        <v>AA11ZEM0</v>
      </c>
      <c r="B102" s="669" t="s">
        <v>3070</v>
      </c>
      <c r="C102" s="669" t="s">
        <v>1157</v>
      </c>
      <c r="D102" s="1137">
        <f t="shared" si="2"/>
        <v>0</v>
      </c>
      <c r="E102" s="669" t="s">
        <v>595</v>
      </c>
      <c r="F102" s="669">
        <v>315</v>
      </c>
      <c r="L102" s="698"/>
    </row>
    <row r="103" spans="1:12" hidden="1" x14ac:dyDescent="0.2">
      <c r="A103" s="1136" t="str">
        <f t="shared" si="3"/>
        <v>AA11ZNE0</v>
      </c>
      <c r="B103" s="669" t="s">
        <v>3071</v>
      </c>
      <c r="C103" s="669" t="s">
        <v>1157</v>
      </c>
      <c r="D103" s="1137">
        <f t="shared" si="2"/>
        <v>0</v>
      </c>
      <c r="E103" s="669" t="s">
        <v>594</v>
      </c>
      <c r="F103" s="669">
        <v>85</v>
      </c>
      <c r="L103" s="698"/>
    </row>
    <row r="104" spans="1:12" hidden="1" x14ac:dyDescent="0.2">
      <c r="A104" s="1136" t="str">
        <f t="shared" si="3"/>
        <v>AA12CDC0</v>
      </c>
      <c r="B104" s="669" t="s">
        <v>3072</v>
      </c>
      <c r="C104" s="669" t="s">
        <v>1158</v>
      </c>
      <c r="D104" s="1137">
        <f t="shared" si="2"/>
        <v>0</v>
      </c>
      <c r="E104" s="669" t="s">
        <v>700</v>
      </c>
      <c r="F104" s="669">
        <v>1</v>
      </c>
      <c r="L104" s="698"/>
    </row>
    <row r="105" spans="1:12" hidden="1" x14ac:dyDescent="0.2">
      <c r="A105" s="1136" t="str">
        <f t="shared" si="3"/>
        <v>AA12CEL0</v>
      </c>
      <c r="B105" s="669" t="s">
        <v>3073</v>
      </c>
      <c r="C105" s="669" t="s">
        <v>1158</v>
      </c>
      <c r="D105" s="1137">
        <f t="shared" si="2"/>
        <v>0</v>
      </c>
      <c r="E105" s="669" t="s">
        <v>699</v>
      </c>
      <c r="F105" s="669">
        <v>294</v>
      </c>
      <c r="L105" s="698"/>
    </row>
    <row r="106" spans="1:12" hidden="1" x14ac:dyDescent="0.2">
      <c r="A106" s="1136" t="str">
        <f t="shared" si="3"/>
        <v>AA12CEM0</v>
      </c>
      <c r="B106" s="669" t="s">
        <v>3074</v>
      </c>
      <c r="C106" s="669" t="s">
        <v>1158</v>
      </c>
      <c r="D106" s="1137">
        <f t="shared" si="2"/>
        <v>0</v>
      </c>
      <c r="E106" s="669" t="s">
        <v>595</v>
      </c>
      <c r="F106" s="669">
        <v>352</v>
      </c>
      <c r="L106" s="698"/>
    </row>
    <row r="107" spans="1:12" hidden="1" x14ac:dyDescent="0.2">
      <c r="A107" s="1136" t="str">
        <f t="shared" si="3"/>
        <v>AA12CNE0</v>
      </c>
      <c r="B107" s="669" t="s">
        <v>3075</v>
      </c>
      <c r="C107" s="669" t="s">
        <v>1158</v>
      </c>
      <c r="D107" s="1137">
        <f t="shared" si="2"/>
        <v>0</v>
      </c>
      <c r="E107" s="669" t="s">
        <v>594</v>
      </c>
      <c r="F107" s="669">
        <v>120</v>
      </c>
      <c r="L107" s="698"/>
    </row>
    <row r="108" spans="1:12" hidden="1" x14ac:dyDescent="0.2">
      <c r="A108" s="1136" t="str">
        <f t="shared" si="3"/>
        <v>AA12DDC0</v>
      </c>
      <c r="B108" s="669" t="s">
        <v>3076</v>
      </c>
      <c r="C108" s="669" t="s">
        <v>1159</v>
      </c>
      <c r="D108" s="1137">
        <f t="shared" si="2"/>
        <v>0</v>
      </c>
      <c r="E108" s="669" t="s">
        <v>700</v>
      </c>
      <c r="F108" s="669">
        <v>3</v>
      </c>
      <c r="L108" s="698"/>
    </row>
    <row r="109" spans="1:12" hidden="1" x14ac:dyDescent="0.2">
      <c r="A109" s="1136" t="str">
        <f t="shared" si="3"/>
        <v>AA12DEL0</v>
      </c>
      <c r="B109" s="669" t="s">
        <v>3077</v>
      </c>
      <c r="C109" s="669" t="s">
        <v>1159</v>
      </c>
      <c r="D109" s="1137">
        <f t="shared" si="2"/>
        <v>0</v>
      </c>
      <c r="E109" s="669" t="s">
        <v>699</v>
      </c>
      <c r="F109" s="669">
        <v>773</v>
      </c>
      <c r="L109" s="698"/>
    </row>
    <row r="110" spans="1:12" hidden="1" x14ac:dyDescent="0.2">
      <c r="A110" s="1136" t="str">
        <f t="shared" si="3"/>
        <v>AA12DEM0</v>
      </c>
      <c r="B110" s="669" t="s">
        <v>3078</v>
      </c>
      <c r="C110" s="669" t="s">
        <v>1159</v>
      </c>
      <c r="D110" s="1137">
        <f t="shared" si="2"/>
        <v>0</v>
      </c>
      <c r="E110" s="669" t="s">
        <v>595</v>
      </c>
      <c r="F110" s="669">
        <v>426</v>
      </c>
      <c r="L110" s="698"/>
    </row>
    <row r="111" spans="1:12" hidden="1" x14ac:dyDescent="0.2">
      <c r="A111" s="1136" t="str">
        <f t="shared" si="3"/>
        <v>AA12DNE0</v>
      </c>
      <c r="B111" s="669" t="s">
        <v>3079</v>
      </c>
      <c r="C111" s="669" t="s">
        <v>1159</v>
      </c>
      <c r="D111" s="1137">
        <f t="shared" si="2"/>
        <v>0</v>
      </c>
      <c r="E111" s="669" t="s">
        <v>594</v>
      </c>
      <c r="F111" s="669">
        <v>204</v>
      </c>
      <c r="L111" s="698"/>
    </row>
    <row r="112" spans="1:12" hidden="1" x14ac:dyDescent="0.2">
      <c r="A112" s="1136" t="str">
        <f t="shared" si="3"/>
        <v>AA12EDC0</v>
      </c>
      <c r="B112" s="669" t="s">
        <v>3080</v>
      </c>
      <c r="C112" s="669" t="s">
        <v>1160</v>
      </c>
      <c r="D112" s="1137">
        <f t="shared" si="2"/>
        <v>0</v>
      </c>
      <c r="E112" s="669" t="s">
        <v>700</v>
      </c>
      <c r="F112" s="669">
        <v>10</v>
      </c>
      <c r="L112" s="698"/>
    </row>
    <row r="113" spans="1:12" hidden="1" x14ac:dyDescent="0.2">
      <c r="A113" s="1136" t="str">
        <f t="shared" si="3"/>
        <v>AA12EEL0</v>
      </c>
      <c r="B113" s="669" t="s">
        <v>3081</v>
      </c>
      <c r="C113" s="669" t="s">
        <v>1160</v>
      </c>
      <c r="D113" s="1137">
        <f t="shared" si="2"/>
        <v>0</v>
      </c>
      <c r="E113" s="669" t="s">
        <v>699</v>
      </c>
      <c r="F113" s="669">
        <v>1754</v>
      </c>
      <c r="L113" s="698"/>
    </row>
    <row r="114" spans="1:12" hidden="1" x14ac:dyDescent="0.2">
      <c r="A114" s="1136" t="str">
        <f t="shared" si="3"/>
        <v>AA12EEM0</v>
      </c>
      <c r="B114" s="669" t="s">
        <v>3082</v>
      </c>
      <c r="C114" s="669" t="s">
        <v>1160</v>
      </c>
      <c r="D114" s="1137">
        <f t="shared" si="2"/>
        <v>0</v>
      </c>
      <c r="E114" s="669" t="s">
        <v>595</v>
      </c>
      <c r="F114" s="669">
        <v>683</v>
      </c>
      <c r="L114" s="698"/>
    </row>
    <row r="115" spans="1:12" hidden="1" x14ac:dyDescent="0.2">
      <c r="A115" s="1136" t="str">
        <f t="shared" si="3"/>
        <v>AA12ENE0</v>
      </c>
      <c r="B115" s="669" t="s">
        <v>3083</v>
      </c>
      <c r="C115" s="669" t="s">
        <v>1160</v>
      </c>
      <c r="D115" s="1137">
        <f t="shared" si="2"/>
        <v>0</v>
      </c>
      <c r="E115" s="669" t="s">
        <v>594</v>
      </c>
      <c r="F115" s="669">
        <v>187</v>
      </c>
      <c r="L115" s="698"/>
    </row>
    <row r="116" spans="1:12" hidden="1" x14ac:dyDescent="0.2">
      <c r="A116" s="1136" t="str">
        <f t="shared" si="3"/>
        <v>AA13CDC0</v>
      </c>
      <c r="B116" s="669" t="s">
        <v>3084</v>
      </c>
      <c r="C116" s="669" t="s">
        <v>1161</v>
      </c>
      <c r="D116" s="1137">
        <f t="shared" si="2"/>
        <v>0</v>
      </c>
      <c r="E116" s="669" t="s">
        <v>700</v>
      </c>
      <c r="F116" s="669">
        <v>5</v>
      </c>
      <c r="L116" s="698"/>
    </row>
    <row r="117" spans="1:12" hidden="1" x14ac:dyDescent="0.2">
      <c r="A117" s="1136" t="str">
        <f t="shared" si="3"/>
        <v>AA13CEL0</v>
      </c>
      <c r="B117" s="669" t="s">
        <v>3085</v>
      </c>
      <c r="C117" s="669" t="s">
        <v>1161</v>
      </c>
      <c r="D117" s="1137">
        <f t="shared" si="2"/>
        <v>0</v>
      </c>
      <c r="E117" s="669" t="s">
        <v>699</v>
      </c>
      <c r="F117" s="669">
        <v>365</v>
      </c>
      <c r="L117" s="698"/>
    </row>
    <row r="118" spans="1:12" hidden="1" x14ac:dyDescent="0.2">
      <c r="A118" s="1136" t="str">
        <f t="shared" si="3"/>
        <v>AA13CEM0</v>
      </c>
      <c r="B118" s="669" t="s">
        <v>3086</v>
      </c>
      <c r="C118" s="669" t="s">
        <v>1161</v>
      </c>
      <c r="D118" s="1137">
        <f t="shared" si="2"/>
        <v>0</v>
      </c>
      <c r="E118" s="669" t="s">
        <v>595</v>
      </c>
      <c r="F118" s="669">
        <v>490</v>
      </c>
      <c r="L118" s="698"/>
    </row>
    <row r="119" spans="1:12" hidden="1" x14ac:dyDescent="0.2">
      <c r="A119" s="1136" t="str">
        <f t="shared" si="3"/>
        <v>AA13CNE0</v>
      </c>
      <c r="B119" s="669" t="s">
        <v>3087</v>
      </c>
      <c r="C119" s="669" t="s">
        <v>1161</v>
      </c>
      <c r="D119" s="1137">
        <f t="shared" si="2"/>
        <v>0</v>
      </c>
      <c r="E119" s="669" t="s">
        <v>594</v>
      </c>
      <c r="F119" s="669">
        <v>146</v>
      </c>
      <c r="L119" s="698"/>
    </row>
    <row r="120" spans="1:12" hidden="1" x14ac:dyDescent="0.2">
      <c r="A120" s="1136" t="str">
        <f t="shared" si="3"/>
        <v>AA13DDC0</v>
      </c>
      <c r="B120" s="669" t="s">
        <v>3088</v>
      </c>
      <c r="C120" s="669" t="s">
        <v>1162</v>
      </c>
      <c r="D120" s="1137">
        <f t="shared" si="2"/>
        <v>0</v>
      </c>
      <c r="E120" s="669" t="s">
        <v>700</v>
      </c>
      <c r="F120" s="669">
        <v>91</v>
      </c>
      <c r="L120" s="698"/>
    </row>
    <row r="121" spans="1:12" hidden="1" x14ac:dyDescent="0.2">
      <c r="A121" s="1136" t="str">
        <f t="shared" si="3"/>
        <v>AA13DEL0</v>
      </c>
      <c r="B121" s="669" t="s">
        <v>3089</v>
      </c>
      <c r="C121" s="669" t="s">
        <v>1162</v>
      </c>
      <c r="D121" s="1137">
        <f t="shared" si="2"/>
        <v>0</v>
      </c>
      <c r="E121" s="669" t="s">
        <v>699</v>
      </c>
      <c r="F121" s="669">
        <v>557</v>
      </c>
      <c r="L121" s="698"/>
    </row>
    <row r="122" spans="1:12" hidden="1" x14ac:dyDescent="0.2">
      <c r="A122" s="1136" t="str">
        <f t="shared" si="3"/>
        <v>AA13DEM0</v>
      </c>
      <c r="B122" s="669" t="s">
        <v>3090</v>
      </c>
      <c r="C122" s="669" t="s">
        <v>1162</v>
      </c>
      <c r="D122" s="1137">
        <f t="shared" si="2"/>
        <v>0</v>
      </c>
      <c r="E122" s="669" t="s">
        <v>595</v>
      </c>
      <c r="F122" s="669">
        <v>226</v>
      </c>
      <c r="L122" s="698"/>
    </row>
    <row r="123" spans="1:12" hidden="1" x14ac:dyDescent="0.2">
      <c r="A123" s="1136" t="str">
        <f t="shared" si="3"/>
        <v>AA13DNE0</v>
      </c>
      <c r="B123" s="669" t="s">
        <v>3091</v>
      </c>
      <c r="C123" s="669" t="s">
        <v>1162</v>
      </c>
      <c r="D123" s="1137">
        <f t="shared" si="2"/>
        <v>0</v>
      </c>
      <c r="E123" s="669" t="s">
        <v>594</v>
      </c>
      <c r="F123" s="669">
        <v>108</v>
      </c>
      <c r="L123" s="698"/>
    </row>
    <row r="124" spans="1:12" hidden="1" x14ac:dyDescent="0.2">
      <c r="A124" s="1136" t="str">
        <f t="shared" si="3"/>
        <v>AA14ZDC0</v>
      </c>
      <c r="B124" s="669" t="s">
        <v>3092</v>
      </c>
      <c r="C124" s="669" t="s">
        <v>1163</v>
      </c>
      <c r="D124" s="1137">
        <f t="shared" si="2"/>
        <v>0</v>
      </c>
      <c r="E124" s="669" t="s">
        <v>700</v>
      </c>
      <c r="F124" s="669">
        <v>191</v>
      </c>
      <c r="L124" s="698"/>
    </row>
    <row r="125" spans="1:12" hidden="1" x14ac:dyDescent="0.2">
      <c r="A125" s="1136" t="str">
        <f t="shared" si="3"/>
        <v>AA14ZEL0</v>
      </c>
      <c r="B125" s="669" t="s">
        <v>3093</v>
      </c>
      <c r="C125" s="669" t="s">
        <v>1163</v>
      </c>
      <c r="D125" s="1137">
        <f t="shared" si="2"/>
        <v>0</v>
      </c>
      <c r="E125" s="669" t="s">
        <v>699</v>
      </c>
      <c r="F125" s="669">
        <v>288</v>
      </c>
      <c r="L125" s="698"/>
    </row>
    <row r="126" spans="1:12" hidden="1" x14ac:dyDescent="0.2">
      <c r="A126" s="1136" t="str">
        <f t="shared" si="3"/>
        <v>AA14ZEM0</v>
      </c>
      <c r="B126" s="669" t="s">
        <v>3094</v>
      </c>
      <c r="C126" s="669" t="s">
        <v>1163</v>
      </c>
      <c r="D126" s="1137">
        <f t="shared" si="2"/>
        <v>0</v>
      </c>
      <c r="E126" s="669" t="s">
        <v>595</v>
      </c>
      <c r="F126" s="669">
        <v>56</v>
      </c>
      <c r="L126" s="698"/>
    </row>
    <row r="127" spans="1:12" hidden="1" x14ac:dyDescent="0.2">
      <c r="A127" s="1136" t="str">
        <f t="shared" si="3"/>
        <v>AA14ZNE0</v>
      </c>
      <c r="B127" s="669" t="s">
        <v>3095</v>
      </c>
      <c r="C127" s="669" t="s">
        <v>1163</v>
      </c>
      <c r="D127" s="1137">
        <f t="shared" si="2"/>
        <v>0</v>
      </c>
      <c r="E127" s="669" t="s">
        <v>594</v>
      </c>
      <c r="F127" s="669">
        <v>8</v>
      </c>
      <c r="L127" s="698"/>
    </row>
    <row r="128" spans="1:12" hidden="1" x14ac:dyDescent="0.2">
      <c r="A128" s="1136" t="str">
        <f t="shared" si="3"/>
        <v>AA15CDC0</v>
      </c>
      <c r="B128" s="669" t="s">
        <v>3096</v>
      </c>
      <c r="C128" s="669" t="s">
        <v>1164</v>
      </c>
      <c r="D128" s="1137">
        <f t="shared" si="2"/>
        <v>0</v>
      </c>
      <c r="E128" s="669" t="s">
        <v>700</v>
      </c>
      <c r="F128" s="669">
        <v>42</v>
      </c>
      <c r="L128" s="698"/>
    </row>
    <row r="129" spans="1:12" hidden="1" x14ac:dyDescent="0.2">
      <c r="A129" s="1136" t="str">
        <f t="shared" si="3"/>
        <v>AA15CEL0</v>
      </c>
      <c r="B129" s="669" t="s">
        <v>3097</v>
      </c>
      <c r="C129" s="669" t="s">
        <v>1164</v>
      </c>
      <c r="D129" s="1137">
        <f t="shared" si="2"/>
        <v>0</v>
      </c>
      <c r="E129" s="669" t="s">
        <v>699</v>
      </c>
      <c r="F129" s="669">
        <v>218</v>
      </c>
      <c r="L129" s="698"/>
    </row>
    <row r="130" spans="1:12" hidden="1" x14ac:dyDescent="0.2">
      <c r="A130" s="1136" t="str">
        <f t="shared" si="3"/>
        <v>AA15CEM0</v>
      </c>
      <c r="B130" s="669" t="s">
        <v>3098</v>
      </c>
      <c r="C130" s="669" t="s">
        <v>1164</v>
      </c>
      <c r="D130" s="1137">
        <f t="shared" si="2"/>
        <v>0</v>
      </c>
      <c r="E130" s="669" t="s">
        <v>595</v>
      </c>
      <c r="F130" s="669">
        <v>232</v>
      </c>
      <c r="L130" s="698"/>
    </row>
    <row r="131" spans="1:12" hidden="1" x14ac:dyDescent="0.2">
      <c r="A131" s="1136" t="str">
        <f t="shared" si="3"/>
        <v>AA15CNE0</v>
      </c>
      <c r="B131" s="669" t="s">
        <v>3099</v>
      </c>
      <c r="C131" s="669" t="s">
        <v>1164</v>
      </c>
      <c r="D131" s="1137">
        <f t="shared" si="2"/>
        <v>0</v>
      </c>
      <c r="E131" s="669" t="s">
        <v>594</v>
      </c>
      <c r="F131" s="669">
        <v>59</v>
      </c>
      <c r="L131" s="698"/>
    </row>
    <row r="132" spans="1:12" hidden="1" x14ac:dyDescent="0.2">
      <c r="A132" s="1136" t="str">
        <f t="shared" si="3"/>
        <v>AA15DDC0</v>
      </c>
      <c r="B132" s="669" t="s">
        <v>3100</v>
      </c>
      <c r="C132" s="669" t="s">
        <v>1165</v>
      </c>
      <c r="D132" s="1137">
        <f t="shared" si="2"/>
        <v>0</v>
      </c>
      <c r="E132" s="669" t="s">
        <v>700</v>
      </c>
      <c r="F132" s="669">
        <v>124</v>
      </c>
      <c r="L132" s="698"/>
    </row>
    <row r="133" spans="1:12" hidden="1" x14ac:dyDescent="0.2">
      <c r="A133" s="1136" t="str">
        <f t="shared" si="3"/>
        <v>AA15DEL0</v>
      </c>
      <c r="B133" s="669" t="s">
        <v>3101</v>
      </c>
      <c r="C133" s="669" t="s">
        <v>1165</v>
      </c>
      <c r="D133" s="1137">
        <f t="shared" si="2"/>
        <v>0</v>
      </c>
      <c r="E133" s="669" t="s">
        <v>699</v>
      </c>
      <c r="F133" s="669">
        <v>284</v>
      </c>
      <c r="L133" s="698"/>
    </row>
    <row r="134" spans="1:12" hidden="1" x14ac:dyDescent="0.2">
      <c r="A134" s="1136" t="str">
        <f t="shared" si="3"/>
        <v>AA15DEM0</v>
      </c>
      <c r="B134" s="669" t="s">
        <v>3102</v>
      </c>
      <c r="C134" s="669" t="s">
        <v>1165</v>
      </c>
      <c r="D134" s="1137">
        <f t="shared" si="2"/>
        <v>0</v>
      </c>
      <c r="E134" s="669" t="s">
        <v>595</v>
      </c>
      <c r="F134" s="669">
        <v>100</v>
      </c>
      <c r="L134" s="698"/>
    </row>
    <row r="135" spans="1:12" hidden="1" x14ac:dyDescent="0.2">
      <c r="A135" s="1136" t="str">
        <f t="shared" si="3"/>
        <v>AA15DNE0</v>
      </c>
      <c r="B135" s="669" t="s">
        <v>3103</v>
      </c>
      <c r="C135" s="669" t="s">
        <v>1165</v>
      </c>
      <c r="D135" s="1137">
        <f t="shared" si="2"/>
        <v>0</v>
      </c>
      <c r="E135" s="669" t="s">
        <v>594</v>
      </c>
      <c r="F135" s="669">
        <v>27</v>
      </c>
      <c r="L135" s="698"/>
    </row>
    <row r="136" spans="1:12" hidden="1" x14ac:dyDescent="0.2">
      <c r="A136" s="1136" t="str">
        <f t="shared" si="3"/>
        <v>AA15EDC0</v>
      </c>
      <c r="B136" s="669" t="s">
        <v>3104</v>
      </c>
      <c r="C136" s="669" t="s">
        <v>1166</v>
      </c>
      <c r="D136" s="1137">
        <f t="shared" si="2"/>
        <v>0</v>
      </c>
      <c r="E136" s="669" t="s">
        <v>700</v>
      </c>
      <c r="F136" s="669">
        <v>116</v>
      </c>
      <c r="L136" s="698"/>
    </row>
    <row r="137" spans="1:12" hidden="1" x14ac:dyDescent="0.2">
      <c r="A137" s="1136" t="str">
        <f t="shared" si="3"/>
        <v>AA15EEL0</v>
      </c>
      <c r="B137" s="669" t="s">
        <v>3105</v>
      </c>
      <c r="C137" s="669" t="s">
        <v>1166</v>
      </c>
      <c r="D137" s="1137">
        <f t="shared" si="2"/>
        <v>0</v>
      </c>
      <c r="E137" s="669" t="s">
        <v>699</v>
      </c>
      <c r="F137" s="669">
        <v>351</v>
      </c>
      <c r="L137" s="698"/>
    </row>
    <row r="138" spans="1:12" hidden="1" x14ac:dyDescent="0.2">
      <c r="A138" s="1136" t="str">
        <f t="shared" si="3"/>
        <v>AA15EEM0</v>
      </c>
      <c r="B138" s="669" t="s">
        <v>3106</v>
      </c>
      <c r="C138" s="669" t="s">
        <v>1166</v>
      </c>
      <c r="D138" s="1137">
        <f t="shared" si="2"/>
        <v>0</v>
      </c>
      <c r="E138" s="669" t="s">
        <v>595</v>
      </c>
      <c r="F138" s="669">
        <v>85</v>
      </c>
      <c r="L138" s="698"/>
    </row>
    <row r="139" spans="1:12" hidden="1" x14ac:dyDescent="0.2">
      <c r="A139" s="1136" t="str">
        <f t="shared" si="3"/>
        <v>AA15ENE0</v>
      </c>
      <c r="B139" s="669" t="s">
        <v>3107</v>
      </c>
      <c r="C139" s="669" t="s">
        <v>1166</v>
      </c>
      <c r="D139" s="1137">
        <f t="shared" si="2"/>
        <v>0</v>
      </c>
      <c r="E139" s="669" t="s">
        <v>594</v>
      </c>
      <c r="F139" s="669">
        <v>10</v>
      </c>
      <c r="L139" s="698"/>
    </row>
    <row r="140" spans="1:12" hidden="1" x14ac:dyDescent="0.2">
      <c r="A140" s="1136" t="str">
        <f t="shared" si="3"/>
        <v>AA16ZDC0</v>
      </c>
      <c r="B140" s="669" t="s">
        <v>3108</v>
      </c>
      <c r="C140" s="669" t="s">
        <v>1167</v>
      </c>
      <c r="D140" s="1137">
        <f t="shared" si="2"/>
        <v>0</v>
      </c>
      <c r="E140" s="669" t="s">
        <v>700</v>
      </c>
      <c r="F140" s="669">
        <v>2</v>
      </c>
      <c r="L140" s="698"/>
    </row>
    <row r="141" spans="1:12" hidden="1" x14ac:dyDescent="0.2">
      <c r="A141" s="1136" t="str">
        <f t="shared" si="3"/>
        <v>AA16ZEL0</v>
      </c>
      <c r="B141" s="669" t="s">
        <v>3109</v>
      </c>
      <c r="C141" s="669" t="s">
        <v>1167</v>
      </c>
      <c r="D141" s="1137">
        <f t="shared" si="2"/>
        <v>0</v>
      </c>
      <c r="E141" s="669" t="s">
        <v>699</v>
      </c>
      <c r="F141" s="669">
        <v>22</v>
      </c>
      <c r="L141" s="698"/>
    </row>
    <row r="142" spans="1:12" hidden="1" x14ac:dyDescent="0.2">
      <c r="A142" s="1136" t="str">
        <f t="shared" si="3"/>
        <v>AA16ZEM0</v>
      </c>
      <c r="B142" s="669" t="s">
        <v>3110</v>
      </c>
      <c r="C142" s="669" t="s">
        <v>1167</v>
      </c>
      <c r="D142" s="1137">
        <f t="shared" si="2"/>
        <v>0</v>
      </c>
      <c r="E142" s="669" t="s">
        <v>595</v>
      </c>
      <c r="F142" s="669">
        <v>170</v>
      </c>
      <c r="L142" s="698"/>
    </row>
    <row r="143" spans="1:12" hidden="1" x14ac:dyDescent="0.2">
      <c r="A143" s="1136" t="str">
        <f t="shared" si="3"/>
        <v>AA16ZNE0</v>
      </c>
      <c r="B143" s="669" t="s">
        <v>3111</v>
      </c>
      <c r="C143" s="669" t="s">
        <v>1167</v>
      </c>
      <c r="D143" s="1137">
        <f t="shared" si="2"/>
        <v>0</v>
      </c>
      <c r="E143" s="669" t="s">
        <v>594</v>
      </c>
      <c r="F143" s="669">
        <v>37</v>
      </c>
      <c r="L143" s="698"/>
    </row>
    <row r="144" spans="1:12" hidden="1" x14ac:dyDescent="0.2">
      <c r="A144" s="1136" t="str">
        <f t="shared" si="3"/>
        <v>AA17CDC0</v>
      </c>
      <c r="B144" s="669" t="s">
        <v>3112</v>
      </c>
      <c r="C144" s="669" t="s">
        <v>1168</v>
      </c>
      <c r="D144" s="1137">
        <f t="shared" si="2"/>
        <v>0</v>
      </c>
      <c r="E144" s="669" t="s">
        <v>700</v>
      </c>
      <c r="F144" s="669">
        <v>2</v>
      </c>
      <c r="L144" s="698"/>
    </row>
    <row r="145" spans="1:12" hidden="1" x14ac:dyDescent="0.2">
      <c r="A145" s="1136" t="str">
        <f t="shared" si="3"/>
        <v>AA17CEL0</v>
      </c>
      <c r="B145" s="669" t="s">
        <v>3113</v>
      </c>
      <c r="C145" s="669" t="s">
        <v>1168</v>
      </c>
      <c r="D145" s="1137">
        <f t="shared" ref="D145:D208" si="4">IFERROR(VLOOKUP(C145,$M$2:$N$16,2,FALSE),0)</f>
        <v>0</v>
      </c>
      <c r="E145" s="669" t="s">
        <v>699</v>
      </c>
      <c r="F145" s="669">
        <v>29</v>
      </c>
      <c r="L145" s="698"/>
    </row>
    <row r="146" spans="1:12" hidden="1" x14ac:dyDescent="0.2">
      <c r="A146" s="1136" t="str">
        <f t="shared" ref="A146:A209" si="5">C146&amp;E146&amp;D146</f>
        <v>AA17CEM0</v>
      </c>
      <c r="B146" s="669" t="s">
        <v>3114</v>
      </c>
      <c r="C146" s="669" t="s">
        <v>1168</v>
      </c>
      <c r="D146" s="1137">
        <f t="shared" si="4"/>
        <v>0</v>
      </c>
      <c r="E146" s="669" t="s">
        <v>595</v>
      </c>
      <c r="F146" s="669">
        <v>556</v>
      </c>
      <c r="L146" s="698"/>
    </row>
    <row r="147" spans="1:12" hidden="1" x14ac:dyDescent="0.2">
      <c r="A147" s="1136" t="str">
        <f t="shared" si="5"/>
        <v>AA17CNE0</v>
      </c>
      <c r="B147" s="669" t="s">
        <v>3115</v>
      </c>
      <c r="C147" s="669" t="s">
        <v>1168</v>
      </c>
      <c r="D147" s="1137">
        <f t="shared" si="4"/>
        <v>0</v>
      </c>
      <c r="E147" s="669" t="s">
        <v>594</v>
      </c>
      <c r="F147" s="669">
        <v>141</v>
      </c>
      <c r="L147" s="698"/>
    </row>
    <row r="148" spans="1:12" hidden="1" x14ac:dyDescent="0.2">
      <c r="A148" s="1136" t="str">
        <f t="shared" si="5"/>
        <v>AA17DDC0</v>
      </c>
      <c r="B148" s="669" t="s">
        <v>3116</v>
      </c>
      <c r="C148" s="669" t="s">
        <v>1169</v>
      </c>
      <c r="D148" s="1137">
        <f t="shared" si="4"/>
        <v>0</v>
      </c>
      <c r="E148" s="669" t="s">
        <v>700</v>
      </c>
      <c r="F148" s="669">
        <v>19</v>
      </c>
      <c r="L148" s="698"/>
    </row>
    <row r="149" spans="1:12" hidden="1" x14ac:dyDescent="0.2">
      <c r="A149" s="1136" t="str">
        <f t="shared" si="5"/>
        <v>AA17DEL0</v>
      </c>
      <c r="B149" s="669" t="s">
        <v>3117</v>
      </c>
      <c r="C149" s="669" t="s">
        <v>1169</v>
      </c>
      <c r="D149" s="1137">
        <f t="shared" si="4"/>
        <v>0</v>
      </c>
      <c r="E149" s="669" t="s">
        <v>699</v>
      </c>
      <c r="F149" s="669">
        <v>64</v>
      </c>
      <c r="L149" s="698"/>
    </row>
    <row r="150" spans="1:12" hidden="1" x14ac:dyDescent="0.2">
      <c r="A150" s="1136" t="str">
        <f t="shared" si="5"/>
        <v>AA17DEM0</v>
      </c>
      <c r="B150" s="669" t="s">
        <v>3118</v>
      </c>
      <c r="C150" s="669" t="s">
        <v>1169</v>
      </c>
      <c r="D150" s="1137">
        <f t="shared" si="4"/>
        <v>0</v>
      </c>
      <c r="E150" s="669" t="s">
        <v>595</v>
      </c>
      <c r="F150" s="669">
        <v>313</v>
      </c>
      <c r="L150" s="698"/>
    </row>
    <row r="151" spans="1:12" hidden="1" x14ac:dyDescent="0.2">
      <c r="A151" s="1136" t="str">
        <f t="shared" si="5"/>
        <v>AA17DNE0</v>
      </c>
      <c r="B151" s="669" t="s">
        <v>3119</v>
      </c>
      <c r="C151" s="669" t="s">
        <v>1169</v>
      </c>
      <c r="D151" s="1137">
        <f t="shared" si="4"/>
        <v>0</v>
      </c>
      <c r="E151" s="669" t="s">
        <v>594</v>
      </c>
      <c r="F151" s="669">
        <v>76</v>
      </c>
      <c r="L151" s="698"/>
    </row>
    <row r="152" spans="1:12" hidden="1" x14ac:dyDescent="0.2">
      <c r="A152" s="1136" t="str">
        <f t="shared" si="5"/>
        <v>AA18CDC0</v>
      </c>
      <c r="B152" s="669" t="s">
        <v>3120</v>
      </c>
      <c r="C152" s="669" t="s">
        <v>1170</v>
      </c>
      <c r="D152" s="1137">
        <f t="shared" si="4"/>
        <v>0</v>
      </c>
      <c r="E152" s="669" t="s">
        <v>700</v>
      </c>
      <c r="F152" s="669">
        <v>7</v>
      </c>
      <c r="L152" s="698"/>
    </row>
    <row r="153" spans="1:12" hidden="1" x14ac:dyDescent="0.2">
      <c r="A153" s="1136" t="str">
        <f t="shared" si="5"/>
        <v>AA18CEL0</v>
      </c>
      <c r="B153" s="669" t="s">
        <v>3121</v>
      </c>
      <c r="C153" s="669" t="s">
        <v>1170</v>
      </c>
      <c r="D153" s="1137">
        <f t="shared" si="4"/>
        <v>0</v>
      </c>
      <c r="E153" s="669" t="s">
        <v>699</v>
      </c>
      <c r="F153" s="669">
        <v>238</v>
      </c>
      <c r="L153" s="698"/>
    </row>
    <row r="154" spans="1:12" hidden="1" x14ac:dyDescent="0.2">
      <c r="A154" s="1136" t="str">
        <f t="shared" si="5"/>
        <v>AA18CEM0</v>
      </c>
      <c r="B154" s="669" t="s">
        <v>3122</v>
      </c>
      <c r="C154" s="669" t="s">
        <v>1170</v>
      </c>
      <c r="D154" s="1137">
        <f t="shared" si="4"/>
        <v>0</v>
      </c>
      <c r="E154" s="669" t="s">
        <v>595</v>
      </c>
      <c r="F154" s="669">
        <v>238</v>
      </c>
      <c r="L154" s="698"/>
    </row>
    <row r="155" spans="1:12" hidden="1" x14ac:dyDescent="0.2">
      <c r="A155" s="1136" t="str">
        <f t="shared" si="5"/>
        <v>AA18CNE0</v>
      </c>
      <c r="B155" s="669" t="s">
        <v>3123</v>
      </c>
      <c r="C155" s="669" t="s">
        <v>1170</v>
      </c>
      <c r="D155" s="1137">
        <f t="shared" si="4"/>
        <v>0</v>
      </c>
      <c r="E155" s="669" t="s">
        <v>594</v>
      </c>
      <c r="F155" s="669">
        <v>100</v>
      </c>
      <c r="L155" s="698"/>
    </row>
    <row r="156" spans="1:12" hidden="1" x14ac:dyDescent="0.2">
      <c r="A156" s="1136" t="str">
        <f t="shared" si="5"/>
        <v>AA18DDC0</v>
      </c>
      <c r="B156" s="669" t="s">
        <v>3124</v>
      </c>
      <c r="C156" s="669" t="s">
        <v>1171</v>
      </c>
      <c r="D156" s="1137">
        <f t="shared" si="4"/>
        <v>0</v>
      </c>
      <c r="E156" s="669" t="s">
        <v>700</v>
      </c>
      <c r="F156" s="669">
        <v>58</v>
      </c>
      <c r="L156" s="698"/>
    </row>
    <row r="157" spans="1:12" hidden="1" x14ac:dyDescent="0.2">
      <c r="A157" s="1136" t="str">
        <f t="shared" si="5"/>
        <v>AA18DEL0</v>
      </c>
      <c r="B157" s="669" t="s">
        <v>3125</v>
      </c>
      <c r="C157" s="669" t="s">
        <v>1171</v>
      </c>
      <c r="D157" s="1137">
        <f t="shared" si="4"/>
        <v>0</v>
      </c>
      <c r="E157" s="669" t="s">
        <v>699</v>
      </c>
      <c r="F157" s="669">
        <v>446</v>
      </c>
      <c r="L157" s="698"/>
    </row>
    <row r="158" spans="1:12" hidden="1" x14ac:dyDescent="0.2">
      <c r="A158" s="1136" t="str">
        <f t="shared" si="5"/>
        <v>AA18DEM0</v>
      </c>
      <c r="B158" s="669" t="s">
        <v>3126</v>
      </c>
      <c r="C158" s="669" t="s">
        <v>1171</v>
      </c>
      <c r="D158" s="1137">
        <f t="shared" si="4"/>
        <v>0</v>
      </c>
      <c r="E158" s="669" t="s">
        <v>595</v>
      </c>
      <c r="F158" s="669">
        <v>225</v>
      </c>
      <c r="L158" s="698"/>
    </row>
    <row r="159" spans="1:12" hidden="1" x14ac:dyDescent="0.2">
      <c r="A159" s="1136" t="str">
        <f t="shared" si="5"/>
        <v>AA18DNE0</v>
      </c>
      <c r="B159" s="669" t="s">
        <v>3127</v>
      </c>
      <c r="C159" s="669" t="s">
        <v>1171</v>
      </c>
      <c r="D159" s="1137">
        <f t="shared" si="4"/>
        <v>0</v>
      </c>
      <c r="E159" s="669" t="s">
        <v>594</v>
      </c>
      <c r="F159" s="669">
        <v>68</v>
      </c>
      <c r="L159" s="698"/>
    </row>
    <row r="160" spans="1:12" hidden="1" x14ac:dyDescent="0.2">
      <c r="A160" s="1136" t="str">
        <f t="shared" si="5"/>
        <v>AA19CDC0</v>
      </c>
      <c r="B160" s="669" t="s">
        <v>3128</v>
      </c>
      <c r="C160" s="669" t="s">
        <v>1172</v>
      </c>
      <c r="D160" s="1137">
        <f t="shared" si="4"/>
        <v>0</v>
      </c>
      <c r="E160" s="669" t="s">
        <v>700</v>
      </c>
      <c r="F160" s="669">
        <v>80</v>
      </c>
      <c r="L160" s="698"/>
    </row>
    <row r="161" spans="1:12" hidden="1" x14ac:dyDescent="0.2">
      <c r="A161" s="1136" t="str">
        <f t="shared" si="5"/>
        <v>AA19CEL0</v>
      </c>
      <c r="B161" s="669" t="s">
        <v>3129</v>
      </c>
      <c r="C161" s="669" t="s">
        <v>1172</v>
      </c>
      <c r="D161" s="1137">
        <f t="shared" si="4"/>
        <v>0</v>
      </c>
      <c r="E161" s="669" t="s">
        <v>699</v>
      </c>
      <c r="F161" s="669">
        <v>176</v>
      </c>
      <c r="L161" s="698"/>
    </row>
    <row r="162" spans="1:12" hidden="1" x14ac:dyDescent="0.2">
      <c r="A162" s="1136" t="str">
        <f t="shared" si="5"/>
        <v>AA19CEM0</v>
      </c>
      <c r="B162" s="669" t="s">
        <v>3130</v>
      </c>
      <c r="C162" s="669" t="s">
        <v>1172</v>
      </c>
      <c r="D162" s="1137">
        <f t="shared" si="4"/>
        <v>0</v>
      </c>
      <c r="E162" s="669" t="s">
        <v>595</v>
      </c>
      <c r="F162" s="669">
        <v>352</v>
      </c>
      <c r="L162" s="698"/>
    </row>
    <row r="163" spans="1:12" hidden="1" x14ac:dyDescent="0.2">
      <c r="A163" s="1136" t="str">
        <f t="shared" si="5"/>
        <v>AA19CNE0</v>
      </c>
      <c r="B163" s="669" t="s">
        <v>3131</v>
      </c>
      <c r="C163" s="669" t="s">
        <v>1172</v>
      </c>
      <c r="D163" s="1137">
        <f t="shared" si="4"/>
        <v>0</v>
      </c>
      <c r="E163" s="669" t="s">
        <v>594</v>
      </c>
      <c r="F163" s="669">
        <v>125</v>
      </c>
      <c r="L163" s="698"/>
    </row>
    <row r="164" spans="1:12" hidden="1" x14ac:dyDescent="0.2">
      <c r="A164" s="1136" t="str">
        <f t="shared" si="5"/>
        <v>AA19DDC0</v>
      </c>
      <c r="B164" s="669" t="s">
        <v>3132</v>
      </c>
      <c r="C164" s="669" t="s">
        <v>1173</v>
      </c>
      <c r="D164" s="1137">
        <f t="shared" si="4"/>
        <v>0</v>
      </c>
      <c r="E164" s="669" t="s">
        <v>700</v>
      </c>
      <c r="F164" s="669">
        <v>157</v>
      </c>
      <c r="L164" s="698"/>
    </row>
    <row r="165" spans="1:12" hidden="1" x14ac:dyDescent="0.2">
      <c r="A165" s="1136" t="str">
        <f t="shared" si="5"/>
        <v>AA19DEL0</v>
      </c>
      <c r="B165" s="669" t="s">
        <v>3133</v>
      </c>
      <c r="C165" s="669" t="s">
        <v>1173</v>
      </c>
      <c r="D165" s="1137">
        <f t="shared" si="4"/>
        <v>0</v>
      </c>
      <c r="E165" s="669" t="s">
        <v>699</v>
      </c>
      <c r="F165" s="669">
        <v>262</v>
      </c>
      <c r="L165" s="698"/>
    </row>
    <row r="166" spans="1:12" hidden="1" x14ac:dyDescent="0.2">
      <c r="A166" s="1136" t="str">
        <f t="shared" si="5"/>
        <v>AA19DEM0</v>
      </c>
      <c r="B166" s="669" t="s">
        <v>3134</v>
      </c>
      <c r="C166" s="669" t="s">
        <v>1173</v>
      </c>
      <c r="D166" s="1137">
        <f t="shared" si="4"/>
        <v>0</v>
      </c>
      <c r="E166" s="669" t="s">
        <v>595</v>
      </c>
      <c r="F166" s="669">
        <v>367</v>
      </c>
      <c r="L166" s="698"/>
    </row>
    <row r="167" spans="1:12" hidden="1" x14ac:dyDescent="0.2">
      <c r="A167" s="1136" t="str">
        <f t="shared" si="5"/>
        <v>AA19DNE0</v>
      </c>
      <c r="B167" s="669" t="s">
        <v>3135</v>
      </c>
      <c r="C167" s="669" t="s">
        <v>1173</v>
      </c>
      <c r="D167" s="1137">
        <f t="shared" si="4"/>
        <v>0</v>
      </c>
      <c r="E167" s="669" t="s">
        <v>594</v>
      </c>
      <c r="F167" s="669">
        <v>47</v>
      </c>
      <c r="L167" s="698"/>
    </row>
    <row r="168" spans="1:12" hidden="1" x14ac:dyDescent="0.2">
      <c r="A168" s="1136" t="str">
        <f t="shared" si="5"/>
        <v>AA19EDC0</v>
      </c>
      <c r="B168" s="669" t="s">
        <v>3136</v>
      </c>
      <c r="C168" s="669" t="s">
        <v>1174</v>
      </c>
      <c r="D168" s="1137">
        <f t="shared" si="4"/>
        <v>0</v>
      </c>
      <c r="E168" s="669" t="s">
        <v>700</v>
      </c>
      <c r="F168" s="669">
        <v>613</v>
      </c>
      <c r="L168" s="698"/>
    </row>
    <row r="169" spans="1:12" hidden="1" x14ac:dyDescent="0.2">
      <c r="A169" s="1136" t="str">
        <f t="shared" si="5"/>
        <v>AA19EEL0</v>
      </c>
      <c r="B169" s="669" t="s">
        <v>3137</v>
      </c>
      <c r="C169" s="669" t="s">
        <v>1174</v>
      </c>
      <c r="D169" s="1137">
        <f t="shared" si="4"/>
        <v>0</v>
      </c>
      <c r="E169" s="669" t="s">
        <v>699</v>
      </c>
      <c r="F169" s="669">
        <v>632</v>
      </c>
      <c r="L169" s="698"/>
    </row>
    <row r="170" spans="1:12" hidden="1" x14ac:dyDescent="0.2">
      <c r="A170" s="1136" t="str">
        <f t="shared" si="5"/>
        <v>AA19EEM0</v>
      </c>
      <c r="B170" s="669" t="s">
        <v>3138</v>
      </c>
      <c r="C170" s="669" t="s">
        <v>1174</v>
      </c>
      <c r="D170" s="1137">
        <f t="shared" si="4"/>
        <v>0</v>
      </c>
      <c r="E170" s="669" t="s">
        <v>595</v>
      </c>
      <c r="F170" s="669">
        <v>550</v>
      </c>
      <c r="L170" s="698"/>
    </row>
    <row r="171" spans="1:12" hidden="1" x14ac:dyDescent="0.2">
      <c r="A171" s="1136" t="str">
        <f t="shared" si="5"/>
        <v>AA19ENE0</v>
      </c>
      <c r="B171" s="669" t="s">
        <v>3139</v>
      </c>
      <c r="C171" s="669" t="s">
        <v>1174</v>
      </c>
      <c r="D171" s="1137">
        <f t="shared" si="4"/>
        <v>0</v>
      </c>
      <c r="E171" s="669" t="s">
        <v>594</v>
      </c>
      <c r="F171" s="669">
        <v>97</v>
      </c>
      <c r="L171" s="698"/>
    </row>
    <row r="172" spans="1:12" hidden="1" x14ac:dyDescent="0.2">
      <c r="A172" s="1136" t="str">
        <f t="shared" si="5"/>
        <v>AA20CDC0</v>
      </c>
      <c r="B172" s="669" t="s">
        <v>3140</v>
      </c>
      <c r="C172" s="669" t="s">
        <v>1175</v>
      </c>
      <c r="D172" s="1137">
        <f t="shared" si="4"/>
        <v>0</v>
      </c>
      <c r="E172" s="669" t="s">
        <v>700</v>
      </c>
      <c r="F172" s="669">
        <v>191</v>
      </c>
      <c r="L172" s="698"/>
    </row>
    <row r="173" spans="1:12" hidden="1" x14ac:dyDescent="0.2">
      <c r="A173" s="1136" t="str">
        <f t="shared" si="5"/>
        <v>AA20CEL0</v>
      </c>
      <c r="B173" s="669" t="s">
        <v>3141</v>
      </c>
      <c r="C173" s="669" t="s">
        <v>1175</v>
      </c>
      <c r="D173" s="1137">
        <f t="shared" si="4"/>
        <v>0</v>
      </c>
      <c r="E173" s="669" t="s">
        <v>699</v>
      </c>
      <c r="F173" s="669">
        <v>197</v>
      </c>
      <c r="L173" s="698"/>
    </row>
    <row r="174" spans="1:12" hidden="1" x14ac:dyDescent="0.2">
      <c r="A174" s="1136" t="str">
        <f t="shared" si="5"/>
        <v>AA20CEM0</v>
      </c>
      <c r="B174" s="669" t="s">
        <v>3142</v>
      </c>
      <c r="C174" s="669" t="s">
        <v>1175</v>
      </c>
      <c r="D174" s="1137">
        <f t="shared" si="4"/>
        <v>0</v>
      </c>
      <c r="E174" s="669" t="s">
        <v>595</v>
      </c>
      <c r="F174" s="669">
        <v>82</v>
      </c>
      <c r="L174" s="698"/>
    </row>
    <row r="175" spans="1:12" hidden="1" x14ac:dyDescent="0.2">
      <c r="A175" s="1136" t="str">
        <f t="shared" si="5"/>
        <v>AA20CNE0</v>
      </c>
      <c r="B175" s="669" t="s">
        <v>3143</v>
      </c>
      <c r="C175" s="669" t="s">
        <v>1175</v>
      </c>
      <c r="D175" s="1137">
        <f t="shared" si="4"/>
        <v>0</v>
      </c>
      <c r="E175" s="669" t="s">
        <v>594</v>
      </c>
      <c r="F175" s="669">
        <v>7</v>
      </c>
      <c r="L175" s="698"/>
    </row>
    <row r="176" spans="1:12" hidden="1" x14ac:dyDescent="0.2">
      <c r="A176" s="1136" t="str">
        <f t="shared" si="5"/>
        <v>AA20DDC0</v>
      </c>
      <c r="B176" s="669" t="s">
        <v>3144</v>
      </c>
      <c r="C176" s="669" t="s">
        <v>1176</v>
      </c>
      <c r="D176" s="1137">
        <f t="shared" si="4"/>
        <v>0</v>
      </c>
      <c r="E176" s="669" t="s">
        <v>700</v>
      </c>
      <c r="F176" s="669">
        <v>392</v>
      </c>
      <c r="L176" s="698"/>
    </row>
    <row r="177" spans="1:12" hidden="1" x14ac:dyDescent="0.2">
      <c r="A177" s="1136" t="str">
        <f t="shared" si="5"/>
        <v>AA20DEL0</v>
      </c>
      <c r="B177" s="669" t="s">
        <v>3145</v>
      </c>
      <c r="C177" s="669" t="s">
        <v>1176</v>
      </c>
      <c r="D177" s="1137">
        <f t="shared" si="4"/>
        <v>0</v>
      </c>
      <c r="E177" s="669" t="s">
        <v>699</v>
      </c>
      <c r="F177" s="669">
        <v>298</v>
      </c>
      <c r="L177" s="698"/>
    </row>
    <row r="178" spans="1:12" hidden="1" x14ac:dyDescent="0.2">
      <c r="A178" s="1136" t="str">
        <f t="shared" si="5"/>
        <v>AA20DEM0</v>
      </c>
      <c r="B178" s="669" t="s">
        <v>3146</v>
      </c>
      <c r="C178" s="669" t="s">
        <v>1176</v>
      </c>
      <c r="D178" s="1137">
        <f t="shared" si="4"/>
        <v>0</v>
      </c>
      <c r="E178" s="669" t="s">
        <v>595</v>
      </c>
      <c r="F178" s="669">
        <v>27</v>
      </c>
      <c r="L178" s="698"/>
    </row>
    <row r="179" spans="1:12" hidden="1" x14ac:dyDescent="0.2">
      <c r="A179" s="1136" t="str">
        <f t="shared" si="5"/>
        <v>AA20DNE0</v>
      </c>
      <c r="B179" s="669" t="s">
        <v>3147</v>
      </c>
      <c r="C179" s="669" t="s">
        <v>1176</v>
      </c>
      <c r="D179" s="1137">
        <f t="shared" si="4"/>
        <v>0</v>
      </c>
      <c r="E179" s="669" t="s">
        <v>594</v>
      </c>
      <c r="F179" s="669">
        <v>3</v>
      </c>
      <c r="L179" s="698"/>
    </row>
    <row r="180" spans="1:12" hidden="1" x14ac:dyDescent="0.2">
      <c r="A180" s="1136" t="str">
        <f t="shared" si="5"/>
        <v>AA21CDC0</v>
      </c>
      <c r="B180" s="669" t="s">
        <v>3148</v>
      </c>
      <c r="C180" s="669" t="s">
        <v>1177</v>
      </c>
      <c r="D180" s="1137">
        <f t="shared" si="4"/>
        <v>0</v>
      </c>
      <c r="E180" s="669" t="s">
        <v>700</v>
      </c>
      <c r="F180" s="669">
        <v>96</v>
      </c>
      <c r="L180" s="698"/>
    </row>
    <row r="181" spans="1:12" hidden="1" x14ac:dyDescent="0.2">
      <c r="A181" s="1136" t="str">
        <f t="shared" si="5"/>
        <v>AA21CEL0</v>
      </c>
      <c r="B181" s="669" t="s">
        <v>3149</v>
      </c>
      <c r="C181" s="669" t="s">
        <v>1177</v>
      </c>
      <c r="D181" s="1137">
        <f t="shared" si="4"/>
        <v>0</v>
      </c>
      <c r="E181" s="669" t="s">
        <v>699</v>
      </c>
      <c r="F181" s="669">
        <v>145</v>
      </c>
      <c r="L181" s="698"/>
    </row>
    <row r="182" spans="1:12" hidden="1" x14ac:dyDescent="0.2">
      <c r="A182" s="1136" t="str">
        <f t="shared" si="5"/>
        <v>AA21CEM0</v>
      </c>
      <c r="B182" s="669" t="s">
        <v>3150</v>
      </c>
      <c r="C182" s="669" t="s">
        <v>1177</v>
      </c>
      <c r="D182" s="1137">
        <f t="shared" si="4"/>
        <v>0</v>
      </c>
      <c r="E182" s="669" t="s">
        <v>595</v>
      </c>
      <c r="F182" s="669">
        <v>374</v>
      </c>
      <c r="L182" s="698"/>
    </row>
    <row r="183" spans="1:12" hidden="1" x14ac:dyDescent="0.2">
      <c r="A183" s="1136" t="str">
        <f t="shared" si="5"/>
        <v>AA21CNE0</v>
      </c>
      <c r="B183" s="669" t="s">
        <v>3151</v>
      </c>
      <c r="C183" s="669" t="s">
        <v>1177</v>
      </c>
      <c r="D183" s="1137">
        <f t="shared" si="4"/>
        <v>0</v>
      </c>
      <c r="E183" s="669" t="s">
        <v>594</v>
      </c>
      <c r="F183" s="669">
        <v>52</v>
      </c>
      <c r="L183" s="698"/>
    </row>
    <row r="184" spans="1:12" hidden="1" x14ac:dyDescent="0.2">
      <c r="A184" s="1136" t="str">
        <f t="shared" si="5"/>
        <v>AA21DDC0</v>
      </c>
      <c r="B184" s="669" t="s">
        <v>3152</v>
      </c>
      <c r="C184" s="669" t="s">
        <v>1178</v>
      </c>
      <c r="D184" s="1137">
        <f t="shared" si="4"/>
        <v>0</v>
      </c>
      <c r="E184" s="669" t="s">
        <v>700</v>
      </c>
      <c r="F184" s="669">
        <v>606</v>
      </c>
      <c r="L184" s="698"/>
    </row>
    <row r="185" spans="1:12" hidden="1" x14ac:dyDescent="0.2">
      <c r="A185" s="1136" t="str">
        <f t="shared" si="5"/>
        <v>AA21DEL0</v>
      </c>
      <c r="B185" s="669" t="s">
        <v>3153</v>
      </c>
      <c r="C185" s="669" t="s">
        <v>1178</v>
      </c>
      <c r="D185" s="1137">
        <f t="shared" si="4"/>
        <v>0</v>
      </c>
      <c r="E185" s="669" t="s">
        <v>699</v>
      </c>
      <c r="F185" s="669">
        <v>300</v>
      </c>
      <c r="L185" s="698"/>
    </row>
    <row r="186" spans="1:12" hidden="1" x14ac:dyDescent="0.2">
      <c r="A186" s="1136" t="str">
        <f t="shared" si="5"/>
        <v>AA21DEM0</v>
      </c>
      <c r="B186" s="669" t="s">
        <v>3154</v>
      </c>
      <c r="C186" s="669" t="s">
        <v>1178</v>
      </c>
      <c r="D186" s="1137">
        <f t="shared" si="4"/>
        <v>0</v>
      </c>
      <c r="E186" s="669" t="s">
        <v>595</v>
      </c>
      <c r="F186" s="669">
        <v>297</v>
      </c>
      <c r="L186" s="698"/>
    </row>
    <row r="187" spans="1:12" hidden="1" x14ac:dyDescent="0.2">
      <c r="A187" s="1136" t="str">
        <f t="shared" si="5"/>
        <v>AA21DNE0</v>
      </c>
      <c r="B187" s="669" t="s">
        <v>3155</v>
      </c>
      <c r="C187" s="669" t="s">
        <v>1178</v>
      </c>
      <c r="D187" s="1137">
        <f t="shared" si="4"/>
        <v>0</v>
      </c>
      <c r="E187" s="669" t="s">
        <v>594</v>
      </c>
      <c r="F187" s="669">
        <v>66</v>
      </c>
      <c r="L187" s="698"/>
    </row>
    <row r="188" spans="1:12" hidden="1" x14ac:dyDescent="0.2">
      <c r="A188" s="1136" t="str">
        <f t="shared" si="5"/>
        <v>AA21EDC0</v>
      </c>
      <c r="B188" s="669" t="s">
        <v>3156</v>
      </c>
      <c r="C188" s="669" t="s">
        <v>1179</v>
      </c>
      <c r="D188" s="1137">
        <f t="shared" si="4"/>
        <v>0</v>
      </c>
      <c r="E188" s="669" t="s">
        <v>700</v>
      </c>
      <c r="F188" s="669">
        <v>1185</v>
      </c>
      <c r="L188" s="698"/>
    </row>
    <row r="189" spans="1:12" hidden="1" x14ac:dyDescent="0.2">
      <c r="A189" s="1136" t="str">
        <f t="shared" si="5"/>
        <v>AA21EEL0</v>
      </c>
      <c r="B189" s="669" t="s">
        <v>3157</v>
      </c>
      <c r="C189" s="669" t="s">
        <v>1179</v>
      </c>
      <c r="D189" s="1137">
        <f t="shared" si="4"/>
        <v>0</v>
      </c>
      <c r="E189" s="669" t="s">
        <v>699</v>
      </c>
      <c r="F189" s="669">
        <v>630</v>
      </c>
      <c r="L189" s="698"/>
    </row>
    <row r="190" spans="1:12" hidden="1" x14ac:dyDescent="0.2">
      <c r="A190" s="1136" t="str">
        <f t="shared" si="5"/>
        <v>AA21EEM0</v>
      </c>
      <c r="B190" s="669" t="s">
        <v>3158</v>
      </c>
      <c r="C190" s="669" t="s">
        <v>1179</v>
      </c>
      <c r="D190" s="1137">
        <f t="shared" si="4"/>
        <v>0</v>
      </c>
      <c r="E190" s="669" t="s">
        <v>595</v>
      </c>
      <c r="F190" s="669">
        <v>283</v>
      </c>
      <c r="L190" s="698"/>
    </row>
    <row r="191" spans="1:12" hidden="1" x14ac:dyDescent="0.2">
      <c r="A191" s="1136" t="str">
        <f t="shared" si="5"/>
        <v>AA21ENE0</v>
      </c>
      <c r="B191" s="669" t="s">
        <v>3159</v>
      </c>
      <c r="C191" s="669" t="s">
        <v>1179</v>
      </c>
      <c r="D191" s="1137">
        <f t="shared" si="4"/>
        <v>0</v>
      </c>
      <c r="E191" s="669" t="s">
        <v>594</v>
      </c>
      <c r="F191" s="669">
        <v>66</v>
      </c>
      <c r="L191" s="698"/>
    </row>
    <row r="192" spans="1:12" hidden="1" x14ac:dyDescent="0.2">
      <c r="A192" s="1136" t="str">
        <f t="shared" si="5"/>
        <v>AA21FDC0</v>
      </c>
      <c r="B192" s="669" t="s">
        <v>3160</v>
      </c>
      <c r="C192" s="669" t="s">
        <v>1180</v>
      </c>
      <c r="D192" s="1137">
        <f t="shared" si="4"/>
        <v>0</v>
      </c>
      <c r="E192" s="669" t="s">
        <v>700</v>
      </c>
      <c r="F192" s="669">
        <v>2569</v>
      </c>
      <c r="L192" s="698"/>
    </row>
    <row r="193" spans="1:12" hidden="1" x14ac:dyDescent="0.2">
      <c r="A193" s="1136" t="str">
        <f t="shared" si="5"/>
        <v>AA21FEL0</v>
      </c>
      <c r="B193" s="669" t="s">
        <v>3161</v>
      </c>
      <c r="C193" s="669" t="s">
        <v>1180</v>
      </c>
      <c r="D193" s="1137">
        <f t="shared" si="4"/>
        <v>0</v>
      </c>
      <c r="E193" s="669" t="s">
        <v>699</v>
      </c>
      <c r="F193" s="669">
        <v>983</v>
      </c>
      <c r="L193" s="698"/>
    </row>
    <row r="194" spans="1:12" hidden="1" x14ac:dyDescent="0.2">
      <c r="A194" s="1136" t="str">
        <f t="shared" si="5"/>
        <v>AA21FEM0</v>
      </c>
      <c r="B194" s="669" t="s">
        <v>3162</v>
      </c>
      <c r="C194" s="669" t="s">
        <v>1180</v>
      </c>
      <c r="D194" s="1137">
        <f t="shared" si="4"/>
        <v>0</v>
      </c>
      <c r="E194" s="669" t="s">
        <v>595</v>
      </c>
      <c r="F194" s="669">
        <v>273</v>
      </c>
      <c r="L194" s="698"/>
    </row>
    <row r="195" spans="1:12" hidden="1" x14ac:dyDescent="0.2">
      <c r="A195" s="1136" t="str">
        <f t="shared" si="5"/>
        <v>AA21FNE0</v>
      </c>
      <c r="B195" s="669" t="s">
        <v>3163</v>
      </c>
      <c r="C195" s="669" t="s">
        <v>1180</v>
      </c>
      <c r="D195" s="1137">
        <f t="shared" si="4"/>
        <v>0</v>
      </c>
      <c r="E195" s="669" t="s">
        <v>594</v>
      </c>
      <c r="F195" s="669">
        <v>41</v>
      </c>
      <c r="L195" s="698"/>
    </row>
    <row r="196" spans="1:12" hidden="1" x14ac:dyDescent="0.2">
      <c r="A196" s="1136" t="str">
        <f t="shared" si="5"/>
        <v>AA21GDC0</v>
      </c>
      <c r="B196" s="669" t="s">
        <v>3164</v>
      </c>
      <c r="C196" s="669" t="s">
        <v>1181</v>
      </c>
      <c r="D196" s="1137">
        <f t="shared" si="4"/>
        <v>0</v>
      </c>
      <c r="E196" s="669" t="s">
        <v>700</v>
      </c>
      <c r="F196" s="669">
        <v>1936</v>
      </c>
      <c r="L196" s="698"/>
    </row>
    <row r="197" spans="1:12" hidden="1" x14ac:dyDescent="0.2">
      <c r="A197" s="1136" t="str">
        <f t="shared" si="5"/>
        <v>AA21GEL0</v>
      </c>
      <c r="B197" s="669" t="s">
        <v>3165</v>
      </c>
      <c r="C197" s="669" t="s">
        <v>1181</v>
      </c>
      <c r="D197" s="1137">
        <f t="shared" si="4"/>
        <v>0</v>
      </c>
      <c r="E197" s="669" t="s">
        <v>699</v>
      </c>
      <c r="F197" s="669">
        <v>352</v>
      </c>
      <c r="L197" s="698"/>
    </row>
    <row r="198" spans="1:12" hidden="1" x14ac:dyDescent="0.2">
      <c r="A198" s="1136" t="str">
        <f t="shared" si="5"/>
        <v>AA21GEM0</v>
      </c>
      <c r="B198" s="669" t="s">
        <v>3166</v>
      </c>
      <c r="C198" s="669" t="s">
        <v>1181</v>
      </c>
      <c r="D198" s="1137">
        <f t="shared" si="4"/>
        <v>0</v>
      </c>
      <c r="E198" s="669" t="s">
        <v>595</v>
      </c>
      <c r="F198" s="669">
        <v>86</v>
      </c>
      <c r="L198" s="698"/>
    </row>
    <row r="199" spans="1:12" hidden="1" x14ac:dyDescent="0.2">
      <c r="A199" s="1136" t="str">
        <f t="shared" si="5"/>
        <v>AA21GNE0</v>
      </c>
      <c r="B199" s="669" t="s">
        <v>3167</v>
      </c>
      <c r="C199" s="669" t="s">
        <v>1181</v>
      </c>
      <c r="D199" s="1137">
        <f t="shared" si="4"/>
        <v>0</v>
      </c>
      <c r="E199" s="669" t="s">
        <v>594</v>
      </c>
      <c r="F199" s="669">
        <v>8</v>
      </c>
      <c r="L199" s="698"/>
    </row>
    <row r="200" spans="1:12" hidden="1" x14ac:dyDescent="0.2">
      <c r="A200" s="1136" t="str">
        <f t="shared" si="5"/>
        <v>AA22CEL0</v>
      </c>
      <c r="B200" s="669" t="s">
        <v>3168</v>
      </c>
      <c r="C200" s="669" t="s">
        <v>1182</v>
      </c>
      <c r="D200" s="1137">
        <f t="shared" si="4"/>
        <v>0</v>
      </c>
      <c r="E200" s="669" t="s">
        <v>699</v>
      </c>
      <c r="F200" s="669">
        <v>39</v>
      </c>
      <c r="L200" s="698"/>
    </row>
    <row r="201" spans="1:12" hidden="1" x14ac:dyDescent="0.2">
      <c r="A201" s="1136" t="str">
        <f t="shared" si="5"/>
        <v>AA22CEM0</v>
      </c>
      <c r="B201" s="669" t="s">
        <v>3169</v>
      </c>
      <c r="C201" s="669" t="s">
        <v>1182</v>
      </c>
      <c r="D201" s="1137">
        <f t="shared" si="4"/>
        <v>0</v>
      </c>
      <c r="E201" s="669" t="s">
        <v>595</v>
      </c>
      <c r="F201" s="669">
        <v>2285</v>
      </c>
      <c r="L201" s="698"/>
    </row>
    <row r="202" spans="1:12" hidden="1" x14ac:dyDescent="0.2">
      <c r="A202" s="1136" t="str">
        <f t="shared" si="5"/>
        <v>AA22CNE0</v>
      </c>
      <c r="B202" s="669" t="s">
        <v>3170</v>
      </c>
      <c r="C202" s="669" t="s">
        <v>1182</v>
      </c>
      <c r="D202" s="1137">
        <f t="shared" si="4"/>
        <v>0</v>
      </c>
      <c r="E202" s="669" t="s">
        <v>594</v>
      </c>
      <c r="F202" s="669">
        <v>135</v>
      </c>
      <c r="L202" s="698"/>
    </row>
    <row r="203" spans="1:12" hidden="1" x14ac:dyDescent="0.2">
      <c r="A203" s="1136" t="str">
        <f t="shared" si="5"/>
        <v>AA22CUX0</v>
      </c>
      <c r="B203" s="669" t="s">
        <v>3171</v>
      </c>
      <c r="C203" s="669" t="s">
        <v>1182</v>
      </c>
      <c r="D203" s="1137">
        <f t="shared" si="4"/>
        <v>0</v>
      </c>
      <c r="E203" s="669" t="s">
        <v>3001</v>
      </c>
      <c r="F203" s="669">
        <v>5</v>
      </c>
      <c r="L203" s="698"/>
    </row>
    <row r="204" spans="1:12" hidden="1" x14ac:dyDescent="0.2">
      <c r="A204" s="1136" t="str">
        <f t="shared" si="5"/>
        <v>AA22DDC0</v>
      </c>
      <c r="B204" s="669" t="s">
        <v>3172</v>
      </c>
      <c r="C204" s="669" t="s">
        <v>1183</v>
      </c>
      <c r="D204" s="1137">
        <f t="shared" si="4"/>
        <v>0</v>
      </c>
      <c r="E204" s="669" t="s">
        <v>700</v>
      </c>
      <c r="F204" s="669">
        <v>1</v>
      </c>
      <c r="L204" s="698"/>
    </row>
    <row r="205" spans="1:12" hidden="1" x14ac:dyDescent="0.2">
      <c r="A205" s="1136" t="str">
        <f t="shared" si="5"/>
        <v>AA22DEL0</v>
      </c>
      <c r="B205" s="669" t="s">
        <v>3173</v>
      </c>
      <c r="C205" s="669" t="s">
        <v>1183</v>
      </c>
      <c r="D205" s="1137">
        <f t="shared" si="4"/>
        <v>0</v>
      </c>
      <c r="E205" s="669" t="s">
        <v>699</v>
      </c>
      <c r="F205" s="669">
        <v>44</v>
      </c>
      <c r="L205" s="698"/>
    </row>
    <row r="206" spans="1:12" hidden="1" x14ac:dyDescent="0.2">
      <c r="A206" s="1136" t="str">
        <f t="shared" si="5"/>
        <v>AA22DEM0</v>
      </c>
      <c r="B206" s="669" t="s">
        <v>3174</v>
      </c>
      <c r="C206" s="669" t="s">
        <v>1183</v>
      </c>
      <c r="D206" s="1137">
        <f t="shared" si="4"/>
        <v>0</v>
      </c>
      <c r="E206" s="669" t="s">
        <v>595</v>
      </c>
      <c r="F206" s="669">
        <v>1988</v>
      </c>
      <c r="L206" s="698"/>
    </row>
    <row r="207" spans="1:12" hidden="1" x14ac:dyDescent="0.2">
      <c r="A207" s="1136" t="str">
        <f t="shared" si="5"/>
        <v>AA22DNE0</v>
      </c>
      <c r="B207" s="669" t="s">
        <v>3175</v>
      </c>
      <c r="C207" s="669" t="s">
        <v>1183</v>
      </c>
      <c r="D207" s="1137">
        <f t="shared" si="4"/>
        <v>0</v>
      </c>
      <c r="E207" s="669" t="s">
        <v>594</v>
      </c>
      <c r="F207" s="669">
        <v>129</v>
      </c>
      <c r="L207" s="698"/>
    </row>
    <row r="208" spans="1:12" hidden="1" x14ac:dyDescent="0.2">
      <c r="A208" s="1136" t="str">
        <f t="shared" si="5"/>
        <v>AA22EDC0</v>
      </c>
      <c r="B208" s="669" t="s">
        <v>3176</v>
      </c>
      <c r="C208" s="669" t="s">
        <v>1184</v>
      </c>
      <c r="D208" s="1137">
        <f t="shared" si="4"/>
        <v>0</v>
      </c>
      <c r="E208" s="669" t="s">
        <v>700</v>
      </c>
      <c r="F208" s="669">
        <v>16</v>
      </c>
      <c r="L208" s="698"/>
    </row>
    <row r="209" spans="1:12" hidden="1" x14ac:dyDescent="0.2">
      <c r="A209" s="1136" t="str">
        <f t="shared" si="5"/>
        <v>AA22EEL0</v>
      </c>
      <c r="B209" s="669" t="s">
        <v>3177</v>
      </c>
      <c r="C209" s="669" t="s">
        <v>1184</v>
      </c>
      <c r="D209" s="1137">
        <f t="shared" ref="D209:D272" si="6">IFERROR(VLOOKUP(C209,$M$2:$N$16,2,FALSE),0)</f>
        <v>0</v>
      </c>
      <c r="E209" s="669" t="s">
        <v>699</v>
      </c>
      <c r="F209" s="669">
        <v>87</v>
      </c>
      <c r="L209" s="698"/>
    </row>
    <row r="210" spans="1:12" hidden="1" x14ac:dyDescent="0.2">
      <c r="A210" s="1136" t="str">
        <f t="shared" ref="A210:A273" si="7">C210&amp;E210&amp;D210</f>
        <v>AA22EEM0</v>
      </c>
      <c r="B210" s="669" t="s">
        <v>3178</v>
      </c>
      <c r="C210" s="669" t="s">
        <v>1184</v>
      </c>
      <c r="D210" s="1137">
        <f t="shared" si="6"/>
        <v>0</v>
      </c>
      <c r="E210" s="669" t="s">
        <v>595</v>
      </c>
      <c r="F210" s="669">
        <v>3388</v>
      </c>
      <c r="L210" s="698"/>
    </row>
    <row r="211" spans="1:12" hidden="1" x14ac:dyDescent="0.2">
      <c r="A211" s="1136" t="str">
        <f t="shared" si="7"/>
        <v>AA22ENE0</v>
      </c>
      <c r="B211" s="669" t="s">
        <v>3179</v>
      </c>
      <c r="C211" s="669" t="s">
        <v>1184</v>
      </c>
      <c r="D211" s="1137">
        <f t="shared" si="6"/>
        <v>0</v>
      </c>
      <c r="E211" s="669" t="s">
        <v>594</v>
      </c>
      <c r="F211" s="669">
        <v>176</v>
      </c>
      <c r="L211" s="698"/>
    </row>
    <row r="212" spans="1:12" hidden="1" x14ac:dyDescent="0.2">
      <c r="A212" s="1136" t="str">
        <f t="shared" si="7"/>
        <v>AA22FDC0</v>
      </c>
      <c r="B212" s="669" t="s">
        <v>3180</v>
      </c>
      <c r="C212" s="669" t="s">
        <v>1185</v>
      </c>
      <c r="D212" s="1137">
        <f t="shared" si="6"/>
        <v>0</v>
      </c>
      <c r="E212" s="669" t="s">
        <v>700</v>
      </c>
      <c r="F212" s="669">
        <v>51</v>
      </c>
      <c r="L212" s="698"/>
    </row>
    <row r="213" spans="1:12" hidden="1" x14ac:dyDescent="0.2">
      <c r="A213" s="1136" t="str">
        <f t="shared" si="7"/>
        <v>AA22FEL0</v>
      </c>
      <c r="B213" s="669" t="s">
        <v>3181</v>
      </c>
      <c r="C213" s="669" t="s">
        <v>1185</v>
      </c>
      <c r="D213" s="1137">
        <f t="shared" si="6"/>
        <v>0</v>
      </c>
      <c r="E213" s="669" t="s">
        <v>699</v>
      </c>
      <c r="F213" s="669">
        <v>156</v>
      </c>
      <c r="L213" s="698"/>
    </row>
    <row r="214" spans="1:12" hidden="1" x14ac:dyDescent="0.2">
      <c r="A214" s="1136" t="str">
        <f t="shared" si="7"/>
        <v>AA22FEM0</v>
      </c>
      <c r="B214" s="669" t="s">
        <v>3182</v>
      </c>
      <c r="C214" s="669" t="s">
        <v>1185</v>
      </c>
      <c r="D214" s="1137">
        <f t="shared" si="6"/>
        <v>0</v>
      </c>
      <c r="E214" s="669" t="s">
        <v>595</v>
      </c>
      <c r="F214" s="669">
        <v>5191</v>
      </c>
      <c r="L214" s="698"/>
    </row>
    <row r="215" spans="1:12" hidden="1" x14ac:dyDescent="0.2">
      <c r="A215" s="1136" t="str">
        <f t="shared" si="7"/>
        <v>AA22FNE0</v>
      </c>
      <c r="B215" s="669" t="s">
        <v>3183</v>
      </c>
      <c r="C215" s="669" t="s">
        <v>1185</v>
      </c>
      <c r="D215" s="1137">
        <f t="shared" si="6"/>
        <v>0</v>
      </c>
      <c r="E215" s="669" t="s">
        <v>594</v>
      </c>
      <c r="F215" s="669">
        <v>220</v>
      </c>
      <c r="L215" s="698"/>
    </row>
    <row r="216" spans="1:12" hidden="1" x14ac:dyDescent="0.2">
      <c r="A216" s="1136" t="str">
        <f t="shared" si="7"/>
        <v>AA22FUX0</v>
      </c>
      <c r="B216" s="669" t="s">
        <v>3184</v>
      </c>
      <c r="C216" s="669" t="s">
        <v>1185</v>
      </c>
      <c r="D216" s="1137">
        <f t="shared" si="6"/>
        <v>0</v>
      </c>
      <c r="E216" s="669" t="s">
        <v>3001</v>
      </c>
      <c r="F216" s="669">
        <v>1</v>
      </c>
      <c r="L216" s="698"/>
    </row>
    <row r="217" spans="1:12" hidden="1" x14ac:dyDescent="0.2">
      <c r="A217" s="1136" t="str">
        <f t="shared" si="7"/>
        <v>AA22GDC0</v>
      </c>
      <c r="B217" s="669" t="s">
        <v>3185</v>
      </c>
      <c r="C217" s="669" t="s">
        <v>1186</v>
      </c>
      <c r="D217" s="1137">
        <f t="shared" si="6"/>
        <v>0</v>
      </c>
      <c r="E217" s="669" t="s">
        <v>700</v>
      </c>
      <c r="F217" s="669">
        <v>1199</v>
      </c>
      <c r="L217" s="698"/>
    </row>
    <row r="218" spans="1:12" hidden="1" x14ac:dyDescent="0.2">
      <c r="A218" s="1136" t="str">
        <f t="shared" si="7"/>
        <v>AA22GEL0</v>
      </c>
      <c r="B218" s="669" t="s">
        <v>3186</v>
      </c>
      <c r="C218" s="669" t="s">
        <v>1186</v>
      </c>
      <c r="D218" s="1137">
        <f t="shared" si="6"/>
        <v>0</v>
      </c>
      <c r="E218" s="669" t="s">
        <v>699</v>
      </c>
      <c r="F218" s="669">
        <v>370</v>
      </c>
      <c r="L218" s="698"/>
    </row>
    <row r="219" spans="1:12" hidden="1" x14ac:dyDescent="0.2">
      <c r="A219" s="1136" t="str">
        <f t="shared" si="7"/>
        <v>AA22GEM0</v>
      </c>
      <c r="B219" s="669" t="s">
        <v>3187</v>
      </c>
      <c r="C219" s="669" t="s">
        <v>1186</v>
      </c>
      <c r="D219" s="1137">
        <f t="shared" si="6"/>
        <v>0</v>
      </c>
      <c r="E219" s="669" t="s">
        <v>595</v>
      </c>
      <c r="F219" s="669">
        <v>10306</v>
      </c>
      <c r="L219" s="698"/>
    </row>
    <row r="220" spans="1:12" hidden="1" x14ac:dyDescent="0.2">
      <c r="A220" s="1136" t="str">
        <f t="shared" si="7"/>
        <v>AA22GNE0</v>
      </c>
      <c r="B220" s="669" t="s">
        <v>3188</v>
      </c>
      <c r="C220" s="669" t="s">
        <v>1186</v>
      </c>
      <c r="D220" s="1137">
        <f t="shared" si="6"/>
        <v>0</v>
      </c>
      <c r="E220" s="669" t="s">
        <v>594</v>
      </c>
      <c r="F220" s="669">
        <v>342</v>
      </c>
      <c r="L220" s="698"/>
    </row>
    <row r="221" spans="1:12" hidden="1" x14ac:dyDescent="0.2">
      <c r="A221" s="1136" t="str">
        <f t="shared" si="7"/>
        <v>AA22GUX0</v>
      </c>
      <c r="B221" s="669" t="s">
        <v>3189</v>
      </c>
      <c r="C221" s="669" t="s">
        <v>1186</v>
      </c>
      <c r="D221" s="1137">
        <f t="shared" si="6"/>
        <v>0</v>
      </c>
      <c r="E221" s="669" t="s">
        <v>3001</v>
      </c>
      <c r="F221" s="669">
        <v>4</v>
      </c>
      <c r="L221" s="698"/>
    </row>
    <row r="222" spans="1:12" hidden="1" x14ac:dyDescent="0.2">
      <c r="A222" s="1136" t="str">
        <f t="shared" si="7"/>
        <v>AA23CEL0</v>
      </c>
      <c r="B222" s="669" t="s">
        <v>3190</v>
      </c>
      <c r="C222" s="669" t="s">
        <v>1187</v>
      </c>
      <c r="D222" s="1137">
        <f t="shared" si="6"/>
        <v>0</v>
      </c>
      <c r="E222" s="669" t="s">
        <v>699</v>
      </c>
      <c r="F222" s="669">
        <v>125</v>
      </c>
      <c r="L222" s="698"/>
    </row>
    <row r="223" spans="1:12" hidden="1" x14ac:dyDescent="0.2">
      <c r="A223" s="1136" t="str">
        <f t="shared" si="7"/>
        <v>AA23CEM0</v>
      </c>
      <c r="B223" s="669" t="s">
        <v>3191</v>
      </c>
      <c r="C223" s="669" t="s">
        <v>1187</v>
      </c>
      <c r="D223" s="1137">
        <f t="shared" si="6"/>
        <v>0</v>
      </c>
      <c r="E223" s="669" t="s">
        <v>595</v>
      </c>
      <c r="F223" s="669">
        <v>1045</v>
      </c>
      <c r="L223" s="698"/>
    </row>
    <row r="224" spans="1:12" hidden="1" x14ac:dyDescent="0.2">
      <c r="A224" s="1136" t="str">
        <f t="shared" si="7"/>
        <v>AA23CNE0</v>
      </c>
      <c r="B224" s="669" t="s">
        <v>3192</v>
      </c>
      <c r="C224" s="669" t="s">
        <v>1187</v>
      </c>
      <c r="D224" s="1137">
        <f t="shared" si="6"/>
        <v>0</v>
      </c>
      <c r="E224" s="669" t="s">
        <v>594</v>
      </c>
      <c r="F224" s="669">
        <v>284</v>
      </c>
      <c r="L224" s="698"/>
    </row>
    <row r="225" spans="1:12" hidden="1" x14ac:dyDescent="0.2">
      <c r="A225" s="1136" t="str">
        <f t="shared" si="7"/>
        <v>AA23DEL0</v>
      </c>
      <c r="B225" s="669" t="s">
        <v>3193</v>
      </c>
      <c r="C225" s="669" t="s">
        <v>1188</v>
      </c>
      <c r="D225" s="1137">
        <f t="shared" si="6"/>
        <v>0</v>
      </c>
      <c r="E225" s="669" t="s">
        <v>699</v>
      </c>
      <c r="F225" s="669">
        <v>70</v>
      </c>
      <c r="L225" s="698"/>
    </row>
    <row r="226" spans="1:12" hidden="1" x14ac:dyDescent="0.2">
      <c r="A226" s="1136" t="str">
        <f t="shared" si="7"/>
        <v>AA23DEM0</v>
      </c>
      <c r="B226" s="669" t="s">
        <v>3194</v>
      </c>
      <c r="C226" s="669" t="s">
        <v>1188</v>
      </c>
      <c r="D226" s="1137">
        <f t="shared" si="6"/>
        <v>0</v>
      </c>
      <c r="E226" s="669" t="s">
        <v>595</v>
      </c>
      <c r="F226" s="669">
        <v>1564</v>
      </c>
      <c r="L226" s="698"/>
    </row>
    <row r="227" spans="1:12" hidden="1" x14ac:dyDescent="0.2">
      <c r="A227" s="1136" t="str">
        <f t="shared" si="7"/>
        <v>AA23DNE0</v>
      </c>
      <c r="B227" s="669" t="s">
        <v>3195</v>
      </c>
      <c r="C227" s="669" t="s">
        <v>1188</v>
      </c>
      <c r="D227" s="1137">
        <f t="shared" si="6"/>
        <v>0</v>
      </c>
      <c r="E227" s="669" t="s">
        <v>594</v>
      </c>
      <c r="F227" s="669">
        <v>342</v>
      </c>
      <c r="L227" s="698"/>
    </row>
    <row r="228" spans="1:12" hidden="1" x14ac:dyDescent="0.2">
      <c r="A228" s="1136" t="str">
        <f t="shared" si="7"/>
        <v>AA23DUX0</v>
      </c>
      <c r="B228" s="669" t="s">
        <v>3196</v>
      </c>
      <c r="C228" s="669" t="s">
        <v>1188</v>
      </c>
      <c r="D228" s="1137">
        <f t="shared" si="6"/>
        <v>0</v>
      </c>
      <c r="E228" s="669" t="s">
        <v>3001</v>
      </c>
      <c r="F228" s="669">
        <v>2</v>
      </c>
      <c r="L228" s="698"/>
    </row>
    <row r="229" spans="1:12" hidden="1" x14ac:dyDescent="0.2">
      <c r="A229" s="1136" t="str">
        <f t="shared" si="7"/>
        <v>AA23EDC0</v>
      </c>
      <c r="B229" s="669" t="s">
        <v>3197</v>
      </c>
      <c r="C229" s="669" t="s">
        <v>1189</v>
      </c>
      <c r="D229" s="1137">
        <f t="shared" si="6"/>
        <v>0</v>
      </c>
      <c r="E229" s="669" t="s">
        <v>700</v>
      </c>
      <c r="F229" s="669">
        <v>10</v>
      </c>
      <c r="L229" s="698"/>
    </row>
    <row r="230" spans="1:12" hidden="1" x14ac:dyDescent="0.2">
      <c r="A230" s="1136" t="str">
        <f t="shared" si="7"/>
        <v>AA23EEL0</v>
      </c>
      <c r="B230" s="669" t="s">
        <v>3198</v>
      </c>
      <c r="C230" s="669" t="s">
        <v>1189</v>
      </c>
      <c r="D230" s="1137">
        <f t="shared" si="6"/>
        <v>0</v>
      </c>
      <c r="E230" s="669" t="s">
        <v>699</v>
      </c>
      <c r="F230" s="669">
        <v>127</v>
      </c>
      <c r="L230" s="698"/>
    </row>
    <row r="231" spans="1:12" hidden="1" x14ac:dyDescent="0.2">
      <c r="A231" s="1136" t="str">
        <f t="shared" si="7"/>
        <v>AA23EEM0</v>
      </c>
      <c r="B231" s="669" t="s">
        <v>3199</v>
      </c>
      <c r="C231" s="669" t="s">
        <v>1189</v>
      </c>
      <c r="D231" s="1137">
        <f t="shared" si="6"/>
        <v>0</v>
      </c>
      <c r="E231" s="669" t="s">
        <v>595</v>
      </c>
      <c r="F231" s="669">
        <v>2746</v>
      </c>
      <c r="L231" s="698"/>
    </row>
    <row r="232" spans="1:12" hidden="1" x14ac:dyDescent="0.2">
      <c r="A232" s="1136" t="str">
        <f t="shared" si="7"/>
        <v>AA23ENE0</v>
      </c>
      <c r="B232" s="669" t="s">
        <v>3200</v>
      </c>
      <c r="C232" s="669" t="s">
        <v>1189</v>
      </c>
      <c r="D232" s="1137">
        <f t="shared" si="6"/>
        <v>0</v>
      </c>
      <c r="E232" s="669" t="s">
        <v>594</v>
      </c>
      <c r="F232" s="669">
        <v>607</v>
      </c>
      <c r="L232" s="698"/>
    </row>
    <row r="233" spans="1:12" hidden="1" x14ac:dyDescent="0.2">
      <c r="A233" s="1136" t="str">
        <f t="shared" si="7"/>
        <v>AA23EUX0</v>
      </c>
      <c r="B233" s="669" t="s">
        <v>3201</v>
      </c>
      <c r="C233" s="669" t="s">
        <v>1189</v>
      </c>
      <c r="D233" s="1137">
        <f t="shared" si="6"/>
        <v>0</v>
      </c>
      <c r="E233" s="669" t="s">
        <v>3001</v>
      </c>
      <c r="F233" s="669">
        <v>2</v>
      </c>
      <c r="L233" s="698"/>
    </row>
    <row r="234" spans="1:12" hidden="1" x14ac:dyDescent="0.2">
      <c r="A234" s="1136" t="str">
        <f t="shared" si="7"/>
        <v>AA23FDC0</v>
      </c>
      <c r="B234" s="669" t="s">
        <v>3202</v>
      </c>
      <c r="C234" s="669" t="s">
        <v>1190</v>
      </c>
      <c r="D234" s="1137">
        <f t="shared" si="6"/>
        <v>0</v>
      </c>
      <c r="E234" s="669" t="s">
        <v>700</v>
      </c>
      <c r="F234" s="669">
        <v>13</v>
      </c>
      <c r="L234" s="698"/>
    </row>
    <row r="235" spans="1:12" hidden="1" x14ac:dyDescent="0.2">
      <c r="A235" s="1136" t="str">
        <f t="shared" si="7"/>
        <v>AA23FEL0</v>
      </c>
      <c r="B235" s="669" t="s">
        <v>3203</v>
      </c>
      <c r="C235" s="669" t="s">
        <v>1190</v>
      </c>
      <c r="D235" s="1137">
        <f t="shared" si="6"/>
        <v>0</v>
      </c>
      <c r="E235" s="669" t="s">
        <v>699</v>
      </c>
      <c r="F235" s="669">
        <v>108</v>
      </c>
      <c r="L235" s="698"/>
    </row>
    <row r="236" spans="1:12" hidden="1" x14ac:dyDescent="0.2">
      <c r="A236" s="1136" t="str">
        <f t="shared" si="7"/>
        <v>AA23FEM0</v>
      </c>
      <c r="B236" s="669" t="s">
        <v>3204</v>
      </c>
      <c r="C236" s="669" t="s">
        <v>1190</v>
      </c>
      <c r="D236" s="1137">
        <f t="shared" si="6"/>
        <v>0</v>
      </c>
      <c r="E236" s="669" t="s">
        <v>595</v>
      </c>
      <c r="F236" s="669">
        <v>2891</v>
      </c>
      <c r="L236" s="698"/>
    </row>
    <row r="237" spans="1:12" hidden="1" x14ac:dyDescent="0.2">
      <c r="A237" s="1136" t="str">
        <f t="shared" si="7"/>
        <v>AA23FNE0</v>
      </c>
      <c r="B237" s="669" t="s">
        <v>3205</v>
      </c>
      <c r="C237" s="669" t="s">
        <v>1190</v>
      </c>
      <c r="D237" s="1137">
        <f t="shared" si="6"/>
        <v>0</v>
      </c>
      <c r="E237" s="669" t="s">
        <v>594</v>
      </c>
      <c r="F237" s="669">
        <v>424</v>
      </c>
      <c r="L237" s="698"/>
    </row>
    <row r="238" spans="1:12" hidden="1" x14ac:dyDescent="0.2">
      <c r="A238" s="1136" t="str">
        <f t="shared" si="7"/>
        <v>AA23GDC0</v>
      </c>
      <c r="B238" s="669" t="s">
        <v>3206</v>
      </c>
      <c r="C238" s="669" t="s">
        <v>1191</v>
      </c>
      <c r="D238" s="1137">
        <f t="shared" si="6"/>
        <v>0</v>
      </c>
      <c r="E238" s="669" t="s">
        <v>700</v>
      </c>
      <c r="F238" s="669">
        <v>50</v>
      </c>
      <c r="L238" s="698"/>
    </row>
    <row r="239" spans="1:12" hidden="1" x14ac:dyDescent="0.2">
      <c r="A239" s="1136" t="str">
        <f t="shared" si="7"/>
        <v>AA23GEL0</v>
      </c>
      <c r="B239" s="669" t="s">
        <v>3207</v>
      </c>
      <c r="C239" s="669" t="s">
        <v>1191</v>
      </c>
      <c r="D239" s="1137">
        <f t="shared" si="6"/>
        <v>0</v>
      </c>
      <c r="E239" s="669" t="s">
        <v>699</v>
      </c>
      <c r="F239" s="669">
        <v>80</v>
      </c>
      <c r="L239" s="698"/>
    </row>
    <row r="240" spans="1:12" hidden="1" x14ac:dyDescent="0.2">
      <c r="A240" s="1136" t="str">
        <f t="shared" si="7"/>
        <v>AA23GEM0</v>
      </c>
      <c r="B240" s="669" t="s">
        <v>3208</v>
      </c>
      <c r="C240" s="669" t="s">
        <v>1191</v>
      </c>
      <c r="D240" s="1137">
        <f t="shared" si="6"/>
        <v>0</v>
      </c>
      <c r="E240" s="669" t="s">
        <v>595</v>
      </c>
      <c r="F240" s="669">
        <v>2229</v>
      </c>
      <c r="L240" s="698"/>
    </row>
    <row r="241" spans="1:12" hidden="1" x14ac:dyDescent="0.2">
      <c r="A241" s="1136" t="str">
        <f t="shared" si="7"/>
        <v>AA23GNE0</v>
      </c>
      <c r="B241" s="669" t="s">
        <v>3209</v>
      </c>
      <c r="C241" s="669" t="s">
        <v>1191</v>
      </c>
      <c r="D241" s="1137">
        <f t="shared" si="6"/>
        <v>0</v>
      </c>
      <c r="E241" s="669" t="s">
        <v>594</v>
      </c>
      <c r="F241" s="669">
        <v>198</v>
      </c>
      <c r="L241" s="698"/>
    </row>
    <row r="242" spans="1:12" hidden="1" x14ac:dyDescent="0.2">
      <c r="A242" s="1136" t="str">
        <f t="shared" si="7"/>
        <v>AA24CDC0</v>
      </c>
      <c r="B242" s="669" t="s">
        <v>3210</v>
      </c>
      <c r="C242" s="669" t="s">
        <v>1192</v>
      </c>
      <c r="D242" s="1137">
        <f t="shared" si="6"/>
        <v>0</v>
      </c>
      <c r="E242" s="669" t="s">
        <v>700</v>
      </c>
      <c r="F242" s="669">
        <v>2</v>
      </c>
      <c r="L242" s="698"/>
    </row>
    <row r="243" spans="1:12" hidden="1" x14ac:dyDescent="0.2">
      <c r="A243" s="1136" t="str">
        <f t="shared" si="7"/>
        <v>AA24CEL0</v>
      </c>
      <c r="B243" s="669" t="s">
        <v>3211</v>
      </c>
      <c r="C243" s="669" t="s">
        <v>1192</v>
      </c>
      <c r="D243" s="1137">
        <f t="shared" si="6"/>
        <v>0</v>
      </c>
      <c r="E243" s="669" t="s">
        <v>699</v>
      </c>
      <c r="F243" s="669">
        <v>82</v>
      </c>
      <c r="L243" s="698"/>
    </row>
    <row r="244" spans="1:12" hidden="1" x14ac:dyDescent="0.2">
      <c r="A244" s="1136" t="str">
        <f t="shared" si="7"/>
        <v>AA24CEM0</v>
      </c>
      <c r="B244" s="669" t="s">
        <v>3212</v>
      </c>
      <c r="C244" s="669" t="s">
        <v>1192</v>
      </c>
      <c r="D244" s="1137">
        <f t="shared" si="6"/>
        <v>0</v>
      </c>
      <c r="E244" s="669" t="s">
        <v>595</v>
      </c>
      <c r="F244" s="669">
        <v>2235</v>
      </c>
      <c r="L244" s="698"/>
    </row>
    <row r="245" spans="1:12" hidden="1" x14ac:dyDescent="0.2">
      <c r="A245" s="1136" t="str">
        <f t="shared" si="7"/>
        <v>AA24CNE0</v>
      </c>
      <c r="B245" s="669" t="s">
        <v>3213</v>
      </c>
      <c r="C245" s="669" t="s">
        <v>1192</v>
      </c>
      <c r="D245" s="1137">
        <f t="shared" si="6"/>
        <v>0</v>
      </c>
      <c r="E245" s="669" t="s">
        <v>594</v>
      </c>
      <c r="F245" s="669">
        <v>274</v>
      </c>
      <c r="L245" s="698"/>
    </row>
    <row r="246" spans="1:12" hidden="1" x14ac:dyDescent="0.2">
      <c r="A246" s="1136" t="str">
        <f t="shared" si="7"/>
        <v>AA24DDC0</v>
      </c>
      <c r="B246" s="669" t="s">
        <v>3214</v>
      </c>
      <c r="C246" s="669" t="s">
        <v>1193</v>
      </c>
      <c r="D246" s="1137">
        <f t="shared" si="6"/>
        <v>0</v>
      </c>
      <c r="E246" s="669" t="s">
        <v>700</v>
      </c>
      <c r="F246" s="669">
        <v>9</v>
      </c>
      <c r="L246" s="698"/>
    </row>
    <row r="247" spans="1:12" hidden="1" x14ac:dyDescent="0.2">
      <c r="A247" s="1136" t="str">
        <f t="shared" si="7"/>
        <v>AA24DEL0</v>
      </c>
      <c r="B247" s="669" t="s">
        <v>3215</v>
      </c>
      <c r="C247" s="669" t="s">
        <v>1193</v>
      </c>
      <c r="D247" s="1137">
        <f t="shared" si="6"/>
        <v>0</v>
      </c>
      <c r="E247" s="669" t="s">
        <v>699</v>
      </c>
      <c r="F247" s="669">
        <v>90</v>
      </c>
      <c r="L247" s="698"/>
    </row>
    <row r="248" spans="1:12" hidden="1" x14ac:dyDescent="0.2">
      <c r="A248" s="1136" t="str">
        <f t="shared" si="7"/>
        <v>AA24DEM0</v>
      </c>
      <c r="B248" s="669" t="s">
        <v>3216</v>
      </c>
      <c r="C248" s="669" t="s">
        <v>1193</v>
      </c>
      <c r="D248" s="1137">
        <f t="shared" si="6"/>
        <v>0</v>
      </c>
      <c r="E248" s="669" t="s">
        <v>595</v>
      </c>
      <c r="F248" s="669">
        <v>2681</v>
      </c>
      <c r="L248" s="698"/>
    </row>
    <row r="249" spans="1:12" hidden="1" x14ac:dyDescent="0.2">
      <c r="A249" s="1136" t="str">
        <f t="shared" si="7"/>
        <v>AA24DNE0</v>
      </c>
      <c r="B249" s="669" t="s">
        <v>3217</v>
      </c>
      <c r="C249" s="669" t="s">
        <v>1193</v>
      </c>
      <c r="D249" s="1137">
        <f t="shared" si="6"/>
        <v>0</v>
      </c>
      <c r="E249" s="669" t="s">
        <v>594</v>
      </c>
      <c r="F249" s="669">
        <v>214</v>
      </c>
      <c r="L249" s="698"/>
    </row>
    <row r="250" spans="1:12" hidden="1" x14ac:dyDescent="0.2">
      <c r="A250" s="1136" t="str">
        <f t="shared" si="7"/>
        <v>AA24EDC0</v>
      </c>
      <c r="B250" s="669" t="s">
        <v>3218</v>
      </c>
      <c r="C250" s="669" t="s">
        <v>1194</v>
      </c>
      <c r="D250" s="1137">
        <f t="shared" si="6"/>
        <v>0</v>
      </c>
      <c r="E250" s="669" t="s">
        <v>700</v>
      </c>
      <c r="F250" s="669">
        <v>67</v>
      </c>
      <c r="L250" s="698"/>
    </row>
    <row r="251" spans="1:12" hidden="1" x14ac:dyDescent="0.2">
      <c r="A251" s="1136" t="str">
        <f t="shared" si="7"/>
        <v>AA24EEL0</v>
      </c>
      <c r="B251" s="669" t="s">
        <v>3219</v>
      </c>
      <c r="C251" s="669" t="s">
        <v>1194</v>
      </c>
      <c r="D251" s="1137">
        <f t="shared" si="6"/>
        <v>0</v>
      </c>
      <c r="E251" s="669" t="s">
        <v>699</v>
      </c>
      <c r="F251" s="669">
        <v>124</v>
      </c>
      <c r="L251" s="698"/>
    </row>
    <row r="252" spans="1:12" hidden="1" x14ac:dyDescent="0.2">
      <c r="A252" s="1136" t="str">
        <f t="shared" si="7"/>
        <v>AA24EEM0</v>
      </c>
      <c r="B252" s="669" t="s">
        <v>3220</v>
      </c>
      <c r="C252" s="669" t="s">
        <v>1194</v>
      </c>
      <c r="D252" s="1137">
        <f t="shared" si="6"/>
        <v>0</v>
      </c>
      <c r="E252" s="669" t="s">
        <v>595</v>
      </c>
      <c r="F252" s="669">
        <v>2921</v>
      </c>
      <c r="L252" s="698"/>
    </row>
    <row r="253" spans="1:12" hidden="1" x14ac:dyDescent="0.2">
      <c r="A253" s="1136" t="str">
        <f t="shared" si="7"/>
        <v>AA24ENE0</v>
      </c>
      <c r="B253" s="669" t="s">
        <v>3221</v>
      </c>
      <c r="C253" s="669" t="s">
        <v>1194</v>
      </c>
      <c r="D253" s="1137">
        <f t="shared" si="6"/>
        <v>0</v>
      </c>
      <c r="E253" s="669" t="s">
        <v>594</v>
      </c>
      <c r="F253" s="669">
        <v>214</v>
      </c>
      <c r="L253" s="698"/>
    </row>
    <row r="254" spans="1:12" hidden="1" x14ac:dyDescent="0.2">
      <c r="A254" s="1136" t="str">
        <f t="shared" si="7"/>
        <v>AA24EUX0</v>
      </c>
      <c r="B254" s="669" t="s">
        <v>3222</v>
      </c>
      <c r="C254" s="669" t="s">
        <v>1194</v>
      </c>
      <c r="D254" s="1137">
        <f t="shared" si="6"/>
        <v>0</v>
      </c>
      <c r="E254" s="669" t="s">
        <v>3001</v>
      </c>
      <c r="F254" s="669">
        <v>1</v>
      </c>
      <c r="L254" s="698"/>
    </row>
    <row r="255" spans="1:12" hidden="1" x14ac:dyDescent="0.2">
      <c r="A255" s="1136" t="str">
        <f t="shared" si="7"/>
        <v>AA24FDC0</v>
      </c>
      <c r="B255" s="669" t="s">
        <v>3223</v>
      </c>
      <c r="C255" s="669" t="s">
        <v>1195</v>
      </c>
      <c r="D255" s="1137">
        <f t="shared" si="6"/>
        <v>0</v>
      </c>
      <c r="E255" s="669" t="s">
        <v>700</v>
      </c>
      <c r="F255" s="669">
        <v>281</v>
      </c>
      <c r="L255" s="698"/>
    </row>
    <row r="256" spans="1:12" hidden="1" x14ac:dyDescent="0.2">
      <c r="A256" s="1136" t="str">
        <f t="shared" si="7"/>
        <v>AA24FEL0</v>
      </c>
      <c r="B256" s="669" t="s">
        <v>3224</v>
      </c>
      <c r="C256" s="669" t="s">
        <v>1195</v>
      </c>
      <c r="D256" s="1137">
        <f t="shared" si="6"/>
        <v>0</v>
      </c>
      <c r="E256" s="669" t="s">
        <v>699</v>
      </c>
      <c r="F256" s="669">
        <v>210</v>
      </c>
      <c r="L256" s="698"/>
    </row>
    <row r="257" spans="1:12" hidden="1" x14ac:dyDescent="0.2">
      <c r="A257" s="1136" t="str">
        <f t="shared" si="7"/>
        <v>AA24FEM0</v>
      </c>
      <c r="B257" s="669" t="s">
        <v>3225</v>
      </c>
      <c r="C257" s="669" t="s">
        <v>1195</v>
      </c>
      <c r="D257" s="1137">
        <f t="shared" si="6"/>
        <v>0</v>
      </c>
      <c r="E257" s="669" t="s">
        <v>595</v>
      </c>
      <c r="F257" s="669">
        <v>4074</v>
      </c>
      <c r="L257" s="698"/>
    </row>
    <row r="258" spans="1:12" hidden="1" x14ac:dyDescent="0.2">
      <c r="A258" s="1136" t="str">
        <f t="shared" si="7"/>
        <v>AA24FNE0</v>
      </c>
      <c r="B258" s="669" t="s">
        <v>3226</v>
      </c>
      <c r="C258" s="669" t="s">
        <v>1195</v>
      </c>
      <c r="D258" s="1137">
        <f t="shared" si="6"/>
        <v>0</v>
      </c>
      <c r="E258" s="669" t="s">
        <v>594</v>
      </c>
      <c r="F258" s="669">
        <v>226</v>
      </c>
      <c r="L258" s="698"/>
    </row>
    <row r="259" spans="1:12" hidden="1" x14ac:dyDescent="0.2">
      <c r="A259" s="1136" t="str">
        <f t="shared" si="7"/>
        <v>AA24FUX0</v>
      </c>
      <c r="B259" s="669" t="s">
        <v>3227</v>
      </c>
      <c r="C259" s="669" t="s">
        <v>1195</v>
      </c>
      <c r="D259" s="1137">
        <f t="shared" si="6"/>
        <v>0</v>
      </c>
      <c r="E259" s="669" t="s">
        <v>3001</v>
      </c>
      <c r="F259" s="669">
        <v>2</v>
      </c>
      <c r="L259" s="698"/>
    </row>
    <row r="260" spans="1:12" hidden="1" x14ac:dyDescent="0.2">
      <c r="A260" s="1136" t="str">
        <f t="shared" si="7"/>
        <v>AA24GDC0</v>
      </c>
      <c r="B260" s="669" t="s">
        <v>3228</v>
      </c>
      <c r="C260" s="669" t="s">
        <v>1196</v>
      </c>
      <c r="D260" s="1137">
        <f t="shared" si="6"/>
        <v>0</v>
      </c>
      <c r="E260" s="669" t="s">
        <v>700</v>
      </c>
      <c r="F260" s="669">
        <v>708</v>
      </c>
      <c r="L260" s="698"/>
    </row>
    <row r="261" spans="1:12" hidden="1" x14ac:dyDescent="0.2">
      <c r="A261" s="1136" t="str">
        <f t="shared" si="7"/>
        <v>AA24GEL0</v>
      </c>
      <c r="B261" s="669" t="s">
        <v>3229</v>
      </c>
      <c r="C261" s="669" t="s">
        <v>1196</v>
      </c>
      <c r="D261" s="1137">
        <f t="shared" si="6"/>
        <v>0</v>
      </c>
      <c r="E261" s="669" t="s">
        <v>699</v>
      </c>
      <c r="F261" s="669">
        <v>284</v>
      </c>
      <c r="L261" s="698"/>
    </row>
    <row r="262" spans="1:12" hidden="1" x14ac:dyDescent="0.2">
      <c r="A262" s="1136" t="str">
        <f t="shared" si="7"/>
        <v>AA24GEM0</v>
      </c>
      <c r="B262" s="669" t="s">
        <v>3230</v>
      </c>
      <c r="C262" s="669" t="s">
        <v>1196</v>
      </c>
      <c r="D262" s="1137">
        <f t="shared" si="6"/>
        <v>0</v>
      </c>
      <c r="E262" s="669" t="s">
        <v>595</v>
      </c>
      <c r="F262" s="669">
        <v>4185</v>
      </c>
      <c r="L262" s="698"/>
    </row>
    <row r="263" spans="1:12" hidden="1" x14ac:dyDescent="0.2">
      <c r="A263" s="1136" t="str">
        <f t="shared" si="7"/>
        <v>AA24GNE0</v>
      </c>
      <c r="B263" s="669" t="s">
        <v>3231</v>
      </c>
      <c r="C263" s="669" t="s">
        <v>1196</v>
      </c>
      <c r="D263" s="1137">
        <f t="shared" si="6"/>
        <v>0</v>
      </c>
      <c r="E263" s="669" t="s">
        <v>594</v>
      </c>
      <c r="F263" s="669">
        <v>217</v>
      </c>
      <c r="L263" s="698"/>
    </row>
    <row r="264" spans="1:12" hidden="1" x14ac:dyDescent="0.2">
      <c r="A264" s="1136" t="str">
        <f t="shared" si="7"/>
        <v>AA24GUX0</v>
      </c>
      <c r="B264" s="669" t="s">
        <v>3232</v>
      </c>
      <c r="C264" s="669" t="s">
        <v>1196</v>
      </c>
      <c r="D264" s="1137">
        <f t="shared" si="6"/>
        <v>0</v>
      </c>
      <c r="E264" s="669" t="s">
        <v>3001</v>
      </c>
      <c r="F264" s="669">
        <v>1</v>
      </c>
      <c r="L264" s="698"/>
    </row>
    <row r="265" spans="1:12" hidden="1" x14ac:dyDescent="0.2">
      <c r="A265" s="1136" t="str">
        <f t="shared" si="7"/>
        <v>AA24HDC0</v>
      </c>
      <c r="B265" s="669" t="s">
        <v>3233</v>
      </c>
      <c r="C265" s="669" t="s">
        <v>1197</v>
      </c>
      <c r="D265" s="1137">
        <f t="shared" si="6"/>
        <v>0</v>
      </c>
      <c r="E265" s="669" t="s">
        <v>700</v>
      </c>
      <c r="F265" s="669">
        <v>1951</v>
      </c>
      <c r="L265" s="698"/>
    </row>
    <row r="266" spans="1:12" hidden="1" x14ac:dyDescent="0.2">
      <c r="A266" s="1136" t="str">
        <f t="shared" si="7"/>
        <v>AA24HEL0</v>
      </c>
      <c r="B266" s="669" t="s">
        <v>3234</v>
      </c>
      <c r="C266" s="669" t="s">
        <v>1197</v>
      </c>
      <c r="D266" s="1137">
        <f t="shared" si="6"/>
        <v>0</v>
      </c>
      <c r="E266" s="669" t="s">
        <v>699</v>
      </c>
      <c r="F266" s="669">
        <v>344</v>
      </c>
      <c r="L266" s="698"/>
    </row>
    <row r="267" spans="1:12" hidden="1" x14ac:dyDescent="0.2">
      <c r="A267" s="1136" t="str">
        <f t="shared" si="7"/>
        <v>AA24HEM0</v>
      </c>
      <c r="B267" s="669" t="s">
        <v>3235</v>
      </c>
      <c r="C267" s="669" t="s">
        <v>1197</v>
      </c>
      <c r="D267" s="1137">
        <f t="shared" si="6"/>
        <v>0</v>
      </c>
      <c r="E267" s="669" t="s">
        <v>595</v>
      </c>
      <c r="F267" s="669">
        <v>2461</v>
      </c>
      <c r="L267" s="698"/>
    </row>
    <row r="268" spans="1:12" hidden="1" x14ac:dyDescent="0.2">
      <c r="A268" s="1136" t="str">
        <f t="shared" si="7"/>
        <v>AA24HNE0</v>
      </c>
      <c r="B268" s="669" t="s">
        <v>3236</v>
      </c>
      <c r="C268" s="669" t="s">
        <v>1197</v>
      </c>
      <c r="D268" s="1137">
        <f t="shared" si="6"/>
        <v>0</v>
      </c>
      <c r="E268" s="669" t="s">
        <v>594</v>
      </c>
      <c r="F268" s="669">
        <v>114</v>
      </c>
      <c r="L268" s="698"/>
    </row>
    <row r="269" spans="1:12" hidden="1" x14ac:dyDescent="0.2">
      <c r="A269" s="1136" t="str">
        <f t="shared" si="7"/>
        <v>AA25CDC0</v>
      </c>
      <c r="B269" s="669" t="s">
        <v>3237</v>
      </c>
      <c r="C269" s="669" t="s">
        <v>1198</v>
      </c>
      <c r="D269" s="1137">
        <f t="shared" si="6"/>
        <v>0</v>
      </c>
      <c r="E269" s="669" t="s">
        <v>700</v>
      </c>
      <c r="F269" s="669">
        <v>1</v>
      </c>
      <c r="L269" s="698"/>
    </row>
    <row r="270" spans="1:12" hidden="1" x14ac:dyDescent="0.2">
      <c r="A270" s="1136" t="str">
        <f t="shared" si="7"/>
        <v>AA25CEL0</v>
      </c>
      <c r="B270" s="669" t="s">
        <v>3238</v>
      </c>
      <c r="C270" s="669" t="s">
        <v>1198</v>
      </c>
      <c r="D270" s="1137">
        <f t="shared" si="6"/>
        <v>0</v>
      </c>
      <c r="E270" s="669" t="s">
        <v>699</v>
      </c>
      <c r="F270" s="669">
        <v>141</v>
      </c>
      <c r="L270" s="698"/>
    </row>
    <row r="271" spans="1:12" hidden="1" x14ac:dyDescent="0.2">
      <c r="A271" s="1136" t="str">
        <f t="shared" si="7"/>
        <v>AA25CEM0</v>
      </c>
      <c r="B271" s="669" t="s">
        <v>3239</v>
      </c>
      <c r="C271" s="669" t="s">
        <v>1198</v>
      </c>
      <c r="D271" s="1137">
        <f t="shared" si="6"/>
        <v>0</v>
      </c>
      <c r="E271" s="669" t="s">
        <v>595</v>
      </c>
      <c r="F271" s="669">
        <v>3451</v>
      </c>
      <c r="L271" s="698"/>
    </row>
    <row r="272" spans="1:12" hidden="1" x14ac:dyDescent="0.2">
      <c r="A272" s="1136" t="str">
        <f t="shared" si="7"/>
        <v>AA25CNE0</v>
      </c>
      <c r="B272" s="669" t="s">
        <v>3240</v>
      </c>
      <c r="C272" s="669" t="s">
        <v>1198</v>
      </c>
      <c r="D272" s="1137">
        <f t="shared" si="6"/>
        <v>0</v>
      </c>
      <c r="E272" s="669" t="s">
        <v>594</v>
      </c>
      <c r="F272" s="669">
        <v>275</v>
      </c>
      <c r="L272" s="698"/>
    </row>
    <row r="273" spans="1:12" hidden="1" x14ac:dyDescent="0.2">
      <c r="A273" s="1136" t="str">
        <f t="shared" si="7"/>
        <v>AA25CUX0</v>
      </c>
      <c r="B273" s="669" t="s">
        <v>3241</v>
      </c>
      <c r="C273" s="669" t="s">
        <v>1198</v>
      </c>
      <c r="D273" s="1137">
        <f t="shared" ref="D273:D336" si="8">IFERROR(VLOOKUP(C273,$M$2:$N$16,2,FALSE),0)</f>
        <v>0</v>
      </c>
      <c r="E273" s="669" t="s">
        <v>3001</v>
      </c>
      <c r="F273" s="669">
        <v>4</v>
      </c>
      <c r="L273" s="698"/>
    </row>
    <row r="274" spans="1:12" hidden="1" x14ac:dyDescent="0.2">
      <c r="A274" s="1136" t="str">
        <f t="shared" ref="A274:A337" si="9">C274&amp;E274&amp;D274</f>
        <v>AA25DDC0</v>
      </c>
      <c r="B274" s="669" t="s">
        <v>3242</v>
      </c>
      <c r="C274" s="669" t="s">
        <v>1199</v>
      </c>
      <c r="D274" s="1137">
        <f t="shared" si="8"/>
        <v>0</v>
      </c>
      <c r="E274" s="669" t="s">
        <v>700</v>
      </c>
      <c r="F274" s="669">
        <v>4</v>
      </c>
      <c r="L274" s="698"/>
    </row>
    <row r="275" spans="1:12" hidden="1" x14ac:dyDescent="0.2">
      <c r="A275" s="1136" t="str">
        <f t="shared" si="9"/>
        <v>AA25DEL0</v>
      </c>
      <c r="B275" s="669" t="s">
        <v>3243</v>
      </c>
      <c r="C275" s="669" t="s">
        <v>1199</v>
      </c>
      <c r="D275" s="1137">
        <f t="shared" si="8"/>
        <v>0</v>
      </c>
      <c r="E275" s="669" t="s">
        <v>699</v>
      </c>
      <c r="F275" s="669">
        <v>138</v>
      </c>
      <c r="L275" s="698"/>
    </row>
    <row r="276" spans="1:12" hidden="1" x14ac:dyDescent="0.2">
      <c r="A276" s="1136" t="str">
        <f t="shared" si="9"/>
        <v>AA25DEM0</v>
      </c>
      <c r="B276" s="669" t="s">
        <v>3244</v>
      </c>
      <c r="C276" s="669" t="s">
        <v>1199</v>
      </c>
      <c r="D276" s="1137">
        <f t="shared" si="8"/>
        <v>0</v>
      </c>
      <c r="E276" s="669" t="s">
        <v>595</v>
      </c>
      <c r="F276" s="669">
        <v>4085</v>
      </c>
      <c r="L276" s="698"/>
    </row>
    <row r="277" spans="1:12" hidden="1" x14ac:dyDescent="0.2">
      <c r="A277" s="1136" t="str">
        <f t="shared" si="9"/>
        <v>AA25DNE0</v>
      </c>
      <c r="B277" s="669" t="s">
        <v>3245</v>
      </c>
      <c r="C277" s="669" t="s">
        <v>1199</v>
      </c>
      <c r="D277" s="1137">
        <f t="shared" si="8"/>
        <v>0</v>
      </c>
      <c r="E277" s="669" t="s">
        <v>594</v>
      </c>
      <c r="F277" s="669">
        <v>221</v>
      </c>
      <c r="L277" s="698"/>
    </row>
    <row r="278" spans="1:12" hidden="1" x14ac:dyDescent="0.2">
      <c r="A278" s="1136" t="str">
        <f t="shared" si="9"/>
        <v>AA25EDC0</v>
      </c>
      <c r="B278" s="669" t="s">
        <v>3246</v>
      </c>
      <c r="C278" s="669" t="s">
        <v>1200</v>
      </c>
      <c r="D278" s="1137">
        <f t="shared" si="8"/>
        <v>0</v>
      </c>
      <c r="E278" s="669" t="s">
        <v>700</v>
      </c>
      <c r="F278" s="669">
        <v>69</v>
      </c>
      <c r="L278" s="698"/>
    </row>
    <row r="279" spans="1:12" hidden="1" x14ac:dyDescent="0.2">
      <c r="A279" s="1136" t="str">
        <f t="shared" si="9"/>
        <v>AA25EEL0</v>
      </c>
      <c r="B279" s="669" t="s">
        <v>3247</v>
      </c>
      <c r="C279" s="669" t="s">
        <v>1200</v>
      </c>
      <c r="D279" s="1137">
        <f t="shared" si="8"/>
        <v>0</v>
      </c>
      <c r="E279" s="669" t="s">
        <v>699</v>
      </c>
      <c r="F279" s="669">
        <v>346</v>
      </c>
      <c r="L279" s="698"/>
    </row>
    <row r="280" spans="1:12" hidden="1" x14ac:dyDescent="0.2">
      <c r="A280" s="1136" t="str">
        <f t="shared" si="9"/>
        <v>AA25EEM0</v>
      </c>
      <c r="B280" s="669" t="s">
        <v>3248</v>
      </c>
      <c r="C280" s="669" t="s">
        <v>1200</v>
      </c>
      <c r="D280" s="1137">
        <f t="shared" si="8"/>
        <v>0</v>
      </c>
      <c r="E280" s="669" t="s">
        <v>595</v>
      </c>
      <c r="F280" s="669">
        <v>7672</v>
      </c>
      <c r="L280" s="698"/>
    </row>
    <row r="281" spans="1:12" hidden="1" x14ac:dyDescent="0.2">
      <c r="A281" s="1136" t="str">
        <f t="shared" si="9"/>
        <v>AA25ENE0</v>
      </c>
      <c r="B281" s="669" t="s">
        <v>3249</v>
      </c>
      <c r="C281" s="669" t="s">
        <v>1200</v>
      </c>
      <c r="D281" s="1137">
        <f t="shared" si="8"/>
        <v>0</v>
      </c>
      <c r="E281" s="669" t="s">
        <v>594</v>
      </c>
      <c r="F281" s="669">
        <v>320</v>
      </c>
      <c r="L281" s="698"/>
    </row>
    <row r="282" spans="1:12" hidden="1" x14ac:dyDescent="0.2">
      <c r="A282" s="1136" t="str">
        <f t="shared" si="9"/>
        <v>AA25FDC0</v>
      </c>
      <c r="B282" s="669" t="s">
        <v>3250</v>
      </c>
      <c r="C282" s="669" t="s">
        <v>1201</v>
      </c>
      <c r="D282" s="1137">
        <f t="shared" si="8"/>
        <v>0</v>
      </c>
      <c r="E282" s="669" t="s">
        <v>700</v>
      </c>
      <c r="F282" s="669">
        <v>395</v>
      </c>
      <c r="L282" s="698"/>
    </row>
    <row r="283" spans="1:12" hidden="1" x14ac:dyDescent="0.2">
      <c r="A283" s="1136" t="str">
        <f t="shared" si="9"/>
        <v>AA25FEL0</v>
      </c>
      <c r="B283" s="669" t="s">
        <v>3251</v>
      </c>
      <c r="C283" s="669" t="s">
        <v>1201</v>
      </c>
      <c r="D283" s="1137">
        <f t="shared" si="8"/>
        <v>0</v>
      </c>
      <c r="E283" s="669" t="s">
        <v>699</v>
      </c>
      <c r="F283" s="669">
        <v>675</v>
      </c>
      <c r="L283" s="698"/>
    </row>
    <row r="284" spans="1:12" hidden="1" x14ac:dyDescent="0.2">
      <c r="A284" s="1136" t="str">
        <f t="shared" si="9"/>
        <v>AA25FEM0</v>
      </c>
      <c r="B284" s="669" t="s">
        <v>3252</v>
      </c>
      <c r="C284" s="669" t="s">
        <v>1201</v>
      </c>
      <c r="D284" s="1137">
        <f t="shared" si="8"/>
        <v>0</v>
      </c>
      <c r="E284" s="669" t="s">
        <v>595</v>
      </c>
      <c r="F284" s="669">
        <v>12799</v>
      </c>
      <c r="L284" s="698"/>
    </row>
    <row r="285" spans="1:12" hidden="1" x14ac:dyDescent="0.2">
      <c r="A285" s="1136" t="str">
        <f t="shared" si="9"/>
        <v>AA25FNE0</v>
      </c>
      <c r="B285" s="669" t="s">
        <v>3253</v>
      </c>
      <c r="C285" s="669" t="s">
        <v>1201</v>
      </c>
      <c r="D285" s="1137">
        <f t="shared" si="8"/>
        <v>0</v>
      </c>
      <c r="E285" s="669" t="s">
        <v>594</v>
      </c>
      <c r="F285" s="669">
        <v>335</v>
      </c>
      <c r="L285" s="698"/>
    </row>
    <row r="286" spans="1:12" hidden="1" x14ac:dyDescent="0.2">
      <c r="A286" s="1136" t="str">
        <f t="shared" si="9"/>
        <v>AA25GDC0</v>
      </c>
      <c r="B286" s="669" t="s">
        <v>3254</v>
      </c>
      <c r="C286" s="669" t="s">
        <v>1202</v>
      </c>
      <c r="D286" s="1137">
        <f t="shared" si="8"/>
        <v>0</v>
      </c>
      <c r="E286" s="669" t="s">
        <v>700</v>
      </c>
      <c r="F286" s="669">
        <v>5020</v>
      </c>
      <c r="L286" s="698"/>
    </row>
    <row r="287" spans="1:12" hidden="1" x14ac:dyDescent="0.2">
      <c r="A287" s="1136" t="str">
        <f t="shared" si="9"/>
        <v>AA25GEL0</v>
      </c>
      <c r="B287" s="669" t="s">
        <v>3255</v>
      </c>
      <c r="C287" s="669" t="s">
        <v>1202</v>
      </c>
      <c r="D287" s="1137">
        <f t="shared" si="8"/>
        <v>0</v>
      </c>
      <c r="E287" s="669" t="s">
        <v>699</v>
      </c>
      <c r="F287" s="669">
        <v>2109</v>
      </c>
      <c r="L287" s="698"/>
    </row>
    <row r="288" spans="1:12" hidden="1" x14ac:dyDescent="0.2">
      <c r="A288" s="1136" t="str">
        <f t="shared" si="9"/>
        <v>AA25GEM0</v>
      </c>
      <c r="B288" s="669" t="s">
        <v>3256</v>
      </c>
      <c r="C288" s="669" t="s">
        <v>1202</v>
      </c>
      <c r="D288" s="1137">
        <f t="shared" si="8"/>
        <v>0</v>
      </c>
      <c r="E288" s="669" t="s">
        <v>595</v>
      </c>
      <c r="F288" s="669">
        <v>21365</v>
      </c>
      <c r="L288" s="698"/>
    </row>
    <row r="289" spans="1:12" hidden="1" x14ac:dyDescent="0.2">
      <c r="A289" s="1136" t="str">
        <f t="shared" si="9"/>
        <v>AA25GNE0</v>
      </c>
      <c r="B289" s="669" t="s">
        <v>3257</v>
      </c>
      <c r="C289" s="669" t="s">
        <v>1202</v>
      </c>
      <c r="D289" s="1137">
        <f t="shared" si="8"/>
        <v>0</v>
      </c>
      <c r="E289" s="669" t="s">
        <v>594</v>
      </c>
      <c r="F289" s="669">
        <v>443</v>
      </c>
      <c r="L289" s="698"/>
    </row>
    <row r="290" spans="1:12" hidden="1" x14ac:dyDescent="0.2">
      <c r="A290" s="1136" t="str">
        <f t="shared" si="9"/>
        <v>AA25GUX0</v>
      </c>
      <c r="B290" s="669" t="s">
        <v>3258</v>
      </c>
      <c r="C290" s="669" t="s">
        <v>1202</v>
      </c>
      <c r="D290" s="1137">
        <f t="shared" si="8"/>
        <v>0</v>
      </c>
      <c r="E290" s="669" t="s">
        <v>3001</v>
      </c>
      <c r="F290" s="669">
        <v>2</v>
      </c>
      <c r="L290" s="698"/>
    </row>
    <row r="291" spans="1:12" hidden="1" x14ac:dyDescent="0.2">
      <c r="A291" s="1136" t="str">
        <f t="shared" si="9"/>
        <v>AA26CDC0</v>
      </c>
      <c r="B291" s="669" t="s">
        <v>3259</v>
      </c>
      <c r="C291" s="669" t="s">
        <v>1203</v>
      </c>
      <c r="D291" s="1137">
        <f t="shared" si="8"/>
        <v>0</v>
      </c>
      <c r="E291" s="669" t="s">
        <v>700</v>
      </c>
      <c r="F291" s="669">
        <v>8</v>
      </c>
      <c r="L291" s="698"/>
    </row>
    <row r="292" spans="1:12" hidden="1" x14ac:dyDescent="0.2">
      <c r="A292" s="1136" t="str">
        <f t="shared" si="9"/>
        <v>AA26CEL0</v>
      </c>
      <c r="B292" s="669" t="s">
        <v>3260</v>
      </c>
      <c r="C292" s="669" t="s">
        <v>1203</v>
      </c>
      <c r="D292" s="1137">
        <f t="shared" si="8"/>
        <v>0</v>
      </c>
      <c r="E292" s="669" t="s">
        <v>699</v>
      </c>
      <c r="F292" s="669">
        <v>128</v>
      </c>
      <c r="L292" s="698"/>
    </row>
    <row r="293" spans="1:12" hidden="1" x14ac:dyDescent="0.2">
      <c r="A293" s="1136" t="str">
        <f t="shared" si="9"/>
        <v>AA26CEM0</v>
      </c>
      <c r="B293" s="669" t="s">
        <v>3261</v>
      </c>
      <c r="C293" s="669" t="s">
        <v>1203</v>
      </c>
      <c r="D293" s="1137">
        <f t="shared" si="8"/>
        <v>0</v>
      </c>
      <c r="E293" s="669" t="s">
        <v>595</v>
      </c>
      <c r="F293" s="669">
        <v>4200</v>
      </c>
      <c r="L293" s="698"/>
    </row>
    <row r="294" spans="1:12" hidden="1" x14ac:dyDescent="0.2">
      <c r="A294" s="1136" t="str">
        <f t="shared" si="9"/>
        <v>AA26CNE0</v>
      </c>
      <c r="B294" s="669" t="s">
        <v>3262</v>
      </c>
      <c r="C294" s="669" t="s">
        <v>1203</v>
      </c>
      <c r="D294" s="1137">
        <f t="shared" si="8"/>
        <v>0</v>
      </c>
      <c r="E294" s="669" t="s">
        <v>594</v>
      </c>
      <c r="F294" s="669">
        <v>400</v>
      </c>
      <c r="L294" s="698"/>
    </row>
    <row r="295" spans="1:12" hidden="1" x14ac:dyDescent="0.2">
      <c r="A295" s="1136" t="str">
        <f t="shared" si="9"/>
        <v>AA26DDC0</v>
      </c>
      <c r="B295" s="669" t="s">
        <v>3263</v>
      </c>
      <c r="C295" s="669" t="s">
        <v>1204</v>
      </c>
      <c r="D295" s="1137">
        <f t="shared" si="8"/>
        <v>0</v>
      </c>
      <c r="E295" s="669" t="s">
        <v>700</v>
      </c>
      <c r="F295" s="669">
        <v>26</v>
      </c>
      <c r="L295" s="698"/>
    </row>
    <row r="296" spans="1:12" hidden="1" x14ac:dyDescent="0.2">
      <c r="A296" s="1136" t="str">
        <f t="shared" si="9"/>
        <v>AA26DEL0</v>
      </c>
      <c r="B296" s="669" t="s">
        <v>3264</v>
      </c>
      <c r="C296" s="669" t="s">
        <v>1204</v>
      </c>
      <c r="D296" s="1137">
        <f t="shared" si="8"/>
        <v>0</v>
      </c>
      <c r="E296" s="669" t="s">
        <v>699</v>
      </c>
      <c r="F296" s="669">
        <v>170</v>
      </c>
      <c r="L296" s="698"/>
    </row>
    <row r="297" spans="1:12" hidden="1" x14ac:dyDescent="0.2">
      <c r="A297" s="1136" t="str">
        <f t="shared" si="9"/>
        <v>AA26DEM0</v>
      </c>
      <c r="B297" s="669" t="s">
        <v>3265</v>
      </c>
      <c r="C297" s="669" t="s">
        <v>1204</v>
      </c>
      <c r="D297" s="1137">
        <f t="shared" si="8"/>
        <v>0</v>
      </c>
      <c r="E297" s="669" t="s">
        <v>595</v>
      </c>
      <c r="F297" s="669">
        <v>5709</v>
      </c>
      <c r="L297" s="698"/>
    </row>
    <row r="298" spans="1:12" hidden="1" x14ac:dyDescent="0.2">
      <c r="A298" s="1136" t="str">
        <f t="shared" si="9"/>
        <v>AA26DNE0</v>
      </c>
      <c r="B298" s="669" t="s">
        <v>3266</v>
      </c>
      <c r="C298" s="669" t="s">
        <v>1204</v>
      </c>
      <c r="D298" s="1137">
        <f t="shared" si="8"/>
        <v>0</v>
      </c>
      <c r="E298" s="669" t="s">
        <v>594</v>
      </c>
      <c r="F298" s="669">
        <v>441</v>
      </c>
      <c r="L298" s="698"/>
    </row>
    <row r="299" spans="1:12" hidden="1" x14ac:dyDescent="0.2">
      <c r="A299" s="1136" t="str">
        <f t="shared" si="9"/>
        <v>AA26DUX0</v>
      </c>
      <c r="B299" s="669" t="s">
        <v>3267</v>
      </c>
      <c r="C299" s="669" t="s">
        <v>1204</v>
      </c>
      <c r="D299" s="1137">
        <f t="shared" si="8"/>
        <v>0</v>
      </c>
      <c r="E299" s="669" t="s">
        <v>3001</v>
      </c>
      <c r="F299" s="669">
        <v>2</v>
      </c>
      <c r="L299" s="698"/>
    </row>
    <row r="300" spans="1:12" hidden="1" x14ac:dyDescent="0.2">
      <c r="A300" s="1136" t="str">
        <f t="shared" si="9"/>
        <v>AA26EDC0</v>
      </c>
      <c r="B300" s="669" t="s">
        <v>3268</v>
      </c>
      <c r="C300" s="669" t="s">
        <v>1205</v>
      </c>
      <c r="D300" s="1137">
        <f t="shared" si="8"/>
        <v>0</v>
      </c>
      <c r="E300" s="669" t="s">
        <v>700</v>
      </c>
      <c r="F300" s="669">
        <v>168</v>
      </c>
      <c r="L300" s="698"/>
    </row>
    <row r="301" spans="1:12" hidden="1" x14ac:dyDescent="0.2">
      <c r="A301" s="1136" t="str">
        <f t="shared" si="9"/>
        <v>AA26EEL0</v>
      </c>
      <c r="B301" s="669" t="s">
        <v>3269</v>
      </c>
      <c r="C301" s="669" t="s">
        <v>1205</v>
      </c>
      <c r="D301" s="1137">
        <f t="shared" si="8"/>
        <v>0</v>
      </c>
      <c r="E301" s="669" t="s">
        <v>699</v>
      </c>
      <c r="F301" s="669">
        <v>239</v>
      </c>
      <c r="L301" s="698"/>
    </row>
    <row r="302" spans="1:12" hidden="1" x14ac:dyDescent="0.2">
      <c r="A302" s="1136" t="str">
        <f t="shared" si="9"/>
        <v>AA26EEM0</v>
      </c>
      <c r="B302" s="669" t="s">
        <v>3270</v>
      </c>
      <c r="C302" s="669" t="s">
        <v>1205</v>
      </c>
      <c r="D302" s="1137">
        <f t="shared" si="8"/>
        <v>0</v>
      </c>
      <c r="E302" s="669" t="s">
        <v>595</v>
      </c>
      <c r="F302" s="669">
        <v>12977</v>
      </c>
      <c r="L302" s="698"/>
    </row>
    <row r="303" spans="1:12" hidden="1" x14ac:dyDescent="0.2">
      <c r="A303" s="1136" t="str">
        <f t="shared" si="9"/>
        <v>AA26ENE0</v>
      </c>
      <c r="B303" s="669" t="s">
        <v>3271</v>
      </c>
      <c r="C303" s="669" t="s">
        <v>1205</v>
      </c>
      <c r="D303" s="1137">
        <f t="shared" si="8"/>
        <v>0</v>
      </c>
      <c r="E303" s="669" t="s">
        <v>594</v>
      </c>
      <c r="F303" s="669">
        <v>698</v>
      </c>
      <c r="L303" s="698"/>
    </row>
    <row r="304" spans="1:12" hidden="1" x14ac:dyDescent="0.2">
      <c r="A304" s="1136" t="str">
        <f t="shared" si="9"/>
        <v>AA26FDC0</v>
      </c>
      <c r="B304" s="669" t="s">
        <v>3272</v>
      </c>
      <c r="C304" s="669" t="s">
        <v>1206</v>
      </c>
      <c r="D304" s="1137">
        <f t="shared" si="8"/>
        <v>0</v>
      </c>
      <c r="E304" s="669" t="s">
        <v>700</v>
      </c>
      <c r="F304" s="669">
        <v>741</v>
      </c>
      <c r="L304" s="698"/>
    </row>
    <row r="305" spans="1:12" hidden="1" x14ac:dyDescent="0.2">
      <c r="A305" s="1136" t="str">
        <f t="shared" si="9"/>
        <v>AA26FEL0</v>
      </c>
      <c r="B305" s="669" t="s">
        <v>3273</v>
      </c>
      <c r="C305" s="669" t="s">
        <v>1206</v>
      </c>
      <c r="D305" s="1137">
        <f t="shared" si="8"/>
        <v>0</v>
      </c>
      <c r="E305" s="669" t="s">
        <v>699</v>
      </c>
      <c r="F305" s="669">
        <v>517</v>
      </c>
      <c r="L305" s="698"/>
    </row>
    <row r="306" spans="1:12" hidden="1" x14ac:dyDescent="0.2">
      <c r="A306" s="1136" t="str">
        <f t="shared" si="9"/>
        <v>AA26FEM0</v>
      </c>
      <c r="B306" s="669" t="s">
        <v>3274</v>
      </c>
      <c r="C306" s="669" t="s">
        <v>1206</v>
      </c>
      <c r="D306" s="1137">
        <f t="shared" si="8"/>
        <v>0</v>
      </c>
      <c r="E306" s="669" t="s">
        <v>595</v>
      </c>
      <c r="F306" s="669">
        <v>26783</v>
      </c>
      <c r="L306" s="698"/>
    </row>
    <row r="307" spans="1:12" hidden="1" x14ac:dyDescent="0.2">
      <c r="A307" s="1136" t="str">
        <f t="shared" si="9"/>
        <v>AA26FNE0</v>
      </c>
      <c r="B307" s="669" t="s">
        <v>3275</v>
      </c>
      <c r="C307" s="669" t="s">
        <v>1206</v>
      </c>
      <c r="D307" s="1137">
        <f t="shared" si="8"/>
        <v>0</v>
      </c>
      <c r="E307" s="669" t="s">
        <v>594</v>
      </c>
      <c r="F307" s="669">
        <v>852</v>
      </c>
      <c r="L307" s="698"/>
    </row>
    <row r="308" spans="1:12" hidden="1" x14ac:dyDescent="0.2">
      <c r="A308" s="1136" t="str">
        <f t="shared" si="9"/>
        <v>AA26GDC0</v>
      </c>
      <c r="B308" s="669" t="s">
        <v>3276</v>
      </c>
      <c r="C308" s="669" t="s">
        <v>1208</v>
      </c>
      <c r="D308" s="1137">
        <f t="shared" si="8"/>
        <v>0</v>
      </c>
      <c r="E308" s="669" t="s">
        <v>700</v>
      </c>
      <c r="F308" s="669">
        <v>3963</v>
      </c>
      <c r="L308" s="698"/>
    </row>
    <row r="309" spans="1:12" hidden="1" x14ac:dyDescent="0.2">
      <c r="A309" s="1136" t="str">
        <f t="shared" si="9"/>
        <v>AA26GEL0</v>
      </c>
      <c r="B309" s="669" t="s">
        <v>3277</v>
      </c>
      <c r="C309" s="669" t="s">
        <v>1208</v>
      </c>
      <c r="D309" s="1137">
        <f t="shared" si="8"/>
        <v>0</v>
      </c>
      <c r="E309" s="669" t="s">
        <v>699</v>
      </c>
      <c r="F309" s="669">
        <v>1248</v>
      </c>
      <c r="L309" s="698"/>
    </row>
    <row r="310" spans="1:12" hidden="1" x14ac:dyDescent="0.2">
      <c r="A310" s="1136" t="str">
        <f t="shared" si="9"/>
        <v>AA26GEM0</v>
      </c>
      <c r="B310" s="669" t="s">
        <v>3278</v>
      </c>
      <c r="C310" s="669" t="s">
        <v>1208</v>
      </c>
      <c r="D310" s="1137">
        <f t="shared" si="8"/>
        <v>0</v>
      </c>
      <c r="E310" s="669" t="s">
        <v>595</v>
      </c>
      <c r="F310" s="669">
        <v>46940</v>
      </c>
      <c r="L310" s="698"/>
    </row>
    <row r="311" spans="1:12" hidden="1" x14ac:dyDescent="0.2">
      <c r="A311" s="1136" t="str">
        <f t="shared" si="9"/>
        <v>AA26GNE0</v>
      </c>
      <c r="B311" s="669" t="s">
        <v>3279</v>
      </c>
      <c r="C311" s="669" t="s">
        <v>1208</v>
      </c>
      <c r="D311" s="1137">
        <f t="shared" si="8"/>
        <v>0</v>
      </c>
      <c r="E311" s="669" t="s">
        <v>594</v>
      </c>
      <c r="F311" s="669">
        <v>748</v>
      </c>
      <c r="L311" s="698"/>
    </row>
    <row r="312" spans="1:12" hidden="1" x14ac:dyDescent="0.2">
      <c r="A312" s="1136" t="str">
        <f t="shared" si="9"/>
        <v>AA26GUX0</v>
      </c>
      <c r="B312" s="669" t="s">
        <v>3280</v>
      </c>
      <c r="C312" s="669" t="s">
        <v>1208</v>
      </c>
      <c r="D312" s="1137">
        <f t="shared" si="8"/>
        <v>0</v>
      </c>
      <c r="E312" s="669" t="s">
        <v>3001</v>
      </c>
      <c r="F312" s="669">
        <v>3</v>
      </c>
      <c r="L312" s="698"/>
    </row>
    <row r="313" spans="1:12" hidden="1" x14ac:dyDescent="0.2">
      <c r="A313" s="1136" t="str">
        <f t="shared" si="9"/>
        <v>AA26HDC0</v>
      </c>
      <c r="B313" s="669" t="s">
        <v>3281</v>
      </c>
      <c r="C313" s="669" t="s">
        <v>1210</v>
      </c>
      <c r="D313" s="1137">
        <f t="shared" si="8"/>
        <v>0</v>
      </c>
      <c r="E313" s="669" t="s">
        <v>700</v>
      </c>
      <c r="F313" s="669">
        <v>17466</v>
      </c>
      <c r="L313" s="698"/>
    </row>
    <row r="314" spans="1:12" hidden="1" x14ac:dyDescent="0.2">
      <c r="A314" s="1136" t="str">
        <f t="shared" si="9"/>
        <v>AA26HEL0</v>
      </c>
      <c r="B314" s="669" t="s">
        <v>3282</v>
      </c>
      <c r="C314" s="669" t="s">
        <v>1210</v>
      </c>
      <c r="D314" s="1137">
        <f t="shared" si="8"/>
        <v>0</v>
      </c>
      <c r="E314" s="669" t="s">
        <v>699</v>
      </c>
      <c r="F314" s="669">
        <v>2147</v>
      </c>
      <c r="L314" s="698"/>
    </row>
    <row r="315" spans="1:12" hidden="1" x14ac:dyDescent="0.2">
      <c r="A315" s="1136" t="str">
        <f t="shared" si="9"/>
        <v>AA26HEM0</v>
      </c>
      <c r="B315" s="669" t="s">
        <v>3283</v>
      </c>
      <c r="C315" s="669" t="s">
        <v>1210</v>
      </c>
      <c r="D315" s="1137">
        <f t="shared" si="8"/>
        <v>0</v>
      </c>
      <c r="E315" s="669" t="s">
        <v>595</v>
      </c>
      <c r="F315" s="669">
        <v>51078</v>
      </c>
      <c r="L315" s="698"/>
    </row>
    <row r="316" spans="1:12" hidden="1" x14ac:dyDescent="0.2">
      <c r="A316" s="1136" t="str">
        <f t="shared" si="9"/>
        <v>AA26HNE0</v>
      </c>
      <c r="B316" s="669" t="s">
        <v>3284</v>
      </c>
      <c r="C316" s="669" t="s">
        <v>1210</v>
      </c>
      <c r="D316" s="1137">
        <f t="shared" si="8"/>
        <v>0</v>
      </c>
      <c r="E316" s="669" t="s">
        <v>594</v>
      </c>
      <c r="F316" s="669">
        <v>604</v>
      </c>
      <c r="L316" s="698"/>
    </row>
    <row r="317" spans="1:12" hidden="1" x14ac:dyDescent="0.2">
      <c r="A317" s="1136" t="str">
        <f t="shared" si="9"/>
        <v>AA26HUX0</v>
      </c>
      <c r="B317" s="669" t="s">
        <v>3285</v>
      </c>
      <c r="C317" s="669" t="s">
        <v>1210</v>
      </c>
      <c r="D317" s="1137">
        <f t="shared" si="8"/>
        <v>0</v>
      </c>
      <c r="E317" s="669" t="s">
        <v>3001</v>
      </c>
      <c r="F317" s="669">
        <v>2</v>
      </c>
      <c r="L317" s="698"/>
    </row>
    <row r="318" spans="1:12" hidden="1" x14ac:dyDescent="0.2">
      <c r="A318" s="1136" t="str">
        <f t="shared" si="9"/>
        <v>AA27ZDC0</v>
      </c>
      <c r="B318" s="669" t="s">
        <v>3286</v>
      </c>
      <c r="C318" s="669" t="s">
        <v>1212</v>
      </c>
      <c r="D318" s="1137">
        <f t="shared" si="8"/>
        <v>0</v>
      </c>
      <c r="E318" s="669" t="s">
        <v>700</v>
      </c>
      <c r="F318" s="669">
        <v>22</v>
      </c>
      <c r="L318" s="698"/>
    </row>
    <row r="319" spans="1:12" hidden="1" x14ac:dyDescent="0.2">
      <c r="A319" s="1136" t="str">
        <f t="shared" si="9"/>
        <v>AA27ZEL0</v>
      </c>
      <c r="B319" s="669" t="s">
        <v>3287</v>
      </c>
      <c r="C319" s="669" t="s">
        <v>1212</v>
      </c>
      <c r="D319" s="1137">
        <f t="shared" si="8"/>
        <v>0</v>
      </c>
      <c r="E319" s="669" t="s">
        <v>699</v>
      </c>
      <c r="F319" s="669">
        <v>41</v>
      </c>
      <c r="L319" s="698"/>
    </row>
    <row r="320" spans="1:12" hidden="1" x14ac:dyDescent="0.2">
      <c r="A320" s="1136" t="str">
        <f t="shared" si="9"/>
        <v>AA27ZEM0</v>
      </c>
      <c r="B320" s="669" t="s">
        <v>3288</v>
      </c>
      <c r="C320" s="669" t="s">
        <v>1212</v>
      </c>
      <c r="D320" s="1137">
        <f t="shared" si="8"/>
        <v>0</v>
      </c>
      <c r="E320" s="669" t="s">
        <v>595</v>
      </c>
      <c r="F320" s="669">
        <v>6541</v>
      </c>
      <c r="L320" s="698"/>
    </row>
    <row r="321" spans="1:12" hidden="1" x14ac:dyDescent="0.2">
      <c r="A321" s="1136" t="str">
        <f t="shared" si="9"/>
        <v>AA27ZNE0</v>
      </c>
      <c r="B321" s="669" t="s">
        <v>3289</v>
      </c>
      <c r="C321" s="669" t="s">
        <v>1212</v>
      </c>
      <c r="D321" s="1137">
        <f t="shared" si="8"/>
        <v>0</v>
      </c>
      <c r="E321" s="669" t="s">
        <v>594</v>
      </c>
      <c r="F321" s="669">
        <v>67</v>
      </c>
      <c r="L321" s="698"/>
    </row>
    <row r="322" spans="1:12" hidden="1" x14ac:dyDescent="0.2">
      <c r="A322" s="1136" t="str">
        <f t="shared" si="9"/>
        <v>AA28CDC0</v>
      </c>
      <c r="B322" s="669" t="s">
        <v>3290</v>
      </c>
      <c r="C322" s="669" t="s">
        <v>1213</v>
      </c>
      <c r="D322" s="1137">
        <f t="shared" si="8"/>
        <v>0</v>
      </c>
      <c r="E322" s="669" t="s">
        <v>700</v>
      </c>
      <c r="F322" s="669">
        <v>6</v>
      </c>
      <c r="L322" s="698"/>
    </row>
    <row r="323" spans="1:12" hidden="1" x14ac:dyDescent="0.2">
      <c r="A323" s="1136" t="str">
        <f t="shared" si="9"/>
        <v>AA28CEL0</v>
      </c>
      <c r="B323" s="669" t="s">
        <v>3291</v>
      </c>
      <c r="C323" s="669" t="s">
        <v>1213</v>
      </c>
      <c r="D323" s="1137">
        <f t="shared" si="8"/>
        <v>0</v>
      </c>
      <c r="E323" s="669" t="s">
        <v>699</v>
      </c>
      <c r="F323" s="669">
        <v>112</v>
      </c>
      <c r="L323" s="698"/>
    </row>
    <row r="324" spans="1:12" hidden="1" x14ac:dyDescent="0.2">
      <c r="A324" s="1136" t="str">
        <f t="shared" si="9"/>
        <v>AA28CEM0</v>
      </c>
      <c r="B324" s="669" t="s">
        <v>3292</v>
      </c>
      <c r="C324" s="669" t="s">
        <v>1213</v>
      </c>
      <c r="D324" s="1137">
        <f t="shared" si="8"/>
        <v>0</v>
      </c>
      <c r="E324" s="669" t="s">
        <v>595</v>
      </c>
      <c r="F324" s="669">
        <v>804</v>
      </c>
      <c r="L324" s="698"/>
    </row>
    <row r="325" spans="1:12" hidden="1" x14ac:dyDescent="0.2">
      <c r="A325" s="1136" t="str">
        <f t="shared" si="9"/>
        <v>AA28CNE0</v>
      </c>
      <c r="B325" s="669" t="s">
        <v>3293</v>
      </c>
      <c r="C325" s="669" t="s">
        <v>1213</v>
      </c>
      <c r="D325" s="1137">
        <f t="shared" si="8"/>
        <v>0</v>
      </c>
      <c r="E325" s="669" t="s">
        <v>594</v>
      </c>
      <c r="F325" s="669">
        <v>36</v>
      </c>
      <c r="L325" s="698"/>
    </row>
    <row r="326" spans="1:12" hidden="1" x14ac:dyDescent="0.2">
      <c r="A326" s="1136" t="str">
        <f t="shared" si="9"/>
        <v>AA28DDC0</v>
      </c>
      <c r="B326" s="669" t="s">
        <v>3294</v>
      </c>
      <c r="C326" s="669" t="s">
        <v>1214</v>
      </c>
      <c r="D326" s="1137">
        <f t="shared" si="8"/>
        <v>0</v>
      </c>
      <c r="E326" s="669" t="s">
        <v>700</v>
      </c>
      <c r="F326" s="669">
        <v>66</v>
      </c>
      <c r="L326" s="698"/>
    </row>
    <row r="327" spans="1:12" hidden="1" x14ac:dyDescent="0.2">
      <c r="A327" s="1136" t="str">
        <f t="shared" si="9"/>
        <v>AA28DEL0</v>
      </c>
      <c r="B327" s="669" t="s">
        <v>3295</v>
      </c>
      <c r="C327" s="669" t="s">
        <v>1214</v>
      </c>
      <c r="D327" s="1137">
        <f t="shared" si="8"/>
        <v>0</v>
      </c>
      <c r="E327" s="669" t="s">
        <v>699</v>
      </c>
      <c r="F327" s="669">
        <v>210</v>
      </c>
      <c r="L327" s="698"/>
    </row>
    <row r="328" spans="1:12" hidden="1" x14ac:dyDescent="0.2">
      <c r="A328" s="1136" t="str">
        <f t="shared" si="9"/>
        <v>AA28DEM0</v>
      </c>
      <c r="B328" s="669" t="s">
        <v>3296</v>
      </c>
      <c r="C328" s="669" t="s">
        <v>1214</v>
      </c>
      <c r="D328" s="1137">
        <f t="shared" si="8"/>
        <v>0</v>
      </c>
      <c r="E328" s="669" t="s">
        <v>595</v>
      </c>
      <c r="F328" s="669">
        <v>540</v>
      </c>
      <c r="L328" s="698"/>
    </row>
    <row r="329" spans="1:12" hidden="1" x14ac:dyDescent="0.2">
      <c r="A329" s="1136" t="str">
        <f t="shared" si="9"/>
        <v>AA28DNE0</v>
      </c>
      <c r="B329" s="669" t="s">
        <v>3297</v>
      </c>
      <c r="C329" s="669" t="s">
        <v>1214</v>
      </c>
      <c r="D329" s="1137">
        <f t="shared" si="8"/>
        <v>0</v>
      </c>
      <c r="E329" s="669" t="s">
        <v>594</v>
      </c>
      <c r="F329" s="669">
        <v>29</v>
      </c>
      <c r="L329" s="698"/>
    </row>
    <row r="330" spans="1:12" hidden="1" x14ac:dyDescent="0.2">
      <c r="A330" s="1136" t="str">
        <f t="shared" si="9"/>
        <v>AA28EDC0</v>
      </c>
      <c r="B330" s="669" t="s">
        <v>3298</v>
      </c>
      <c r="C330" s="669" t="s">
        <v>1215</v>
      </c>
      <c r="D330" s="1137">
        <f t="shared" si="8"/>
        <v>0</v>
      </c>
      <c r="E330" s="669" t="s">
        <v>700</v>
      </c>
      <c r="F330" s="669">
        <v>181</v>
      </c>
      <c r="L330" s="698"/>
    </row>
    <row r="331" spans="1:12" hidden="1" x14ac:dyDescent="0.2">
      <c r="A331" s="1136" t="str">
        <f t="shared" si="9"/>
        <v>AA28EEL0</v>
      </c>
      <c r="B331" s="669" t="s">
        <v>3299</v>
      </c>
      <c r="C331" s="669" t="s">
        <v>1215</v>
      </c>
      <c r="D331" s="1137">
        <f t="shared" si="8"/>
        <v>0</v>
      </c>
      <c r="E331" s="669" t="s">
        <v>699</v>
      </c>
      <c r="F331" s="669">
        <v>361</v>
      </c>
      <c r="L331" s="698"/>
    </row>
    <row r="332" spans="1:12" hidden="1" x14ac:dyDescent="0.2">
      <c r="A332" s="1136" t="str">
        <f t="shared" si="9"/>
        <v>AA28EEM0</v>
      </c>
      <c r="B332" s="669" t="s">
        <v>3300</v>
      </c>
      <c r="C332" s="669" t="s">
        <v>1215</v>
      </c>
      <c r="D332" s="1137">
        <f t="shared" si="8"/>
        <v>0</v>
      </c>
      <c r="E332" s="669" t="s">
        <v>595</v>
      </c>
      <c r="F332" s="669">
        <v>467</v>
      </c>
      <c r="L332" s="698"/>
    </row>
    <row r="333" spans="1:12" hidden="1" x14ac:dyDescent="0.2">
      <c r="A333" s="1136" t="str">
        <f t="shared" si="9"/>
        <v>AA28ENE0</v>
      </c>
      <c r="B333" s="669" t="s">
        <v>3301</v>
      </c>
      <c r="C333" s="669" t="s">
        <v>1215</v>
      </c>
      <c r="D333" s="1137">
        <f t="shared" si="8"/>
        <v>0</v>
      </c>
      <c r="E333" s="669" t="s">
        <v>594</v>
      </c>
      <c r="F333" s="669">
        <v>35</v>
      </c>
      <c r="L333" s="698"/>
    </row>
    <row r="334" spans="1:12" hidden="1" x14ac:dyDescent="0.2">
      <c r="A334" s="1136" t="str">
        <f t="shared" si="9"/>
        <v>AA28EUX0</v>
      </c>
      <c r="B334" s="669" t="s">
        <v>3302</v>
      </c>
      <c r="C334" s="669" t="s">
        <v>1215</v>
      </c>
      <c r="D334" s="1137">
        <f t="shared" si="8"/>
        <v>0</v>
      </c>
      <c r="E334" s="669" t="s">
        <v>3001</v>
      </c>
      <c r="F334" s="669">
        <v>4</v>
      </c>
      <c r="L334" s="698"/>
    </row>
    <row r="335" spans="1:12" hidden="1" x14ac:dyDescent="0.2">
      <c r="A335" s="1136" t="str">
        <f t="shared" si="9"/>
        <v>AA28FDC0</v>
      </c>
      <c r="B335" s="669" t="s">
        <v>3303</v>
      </c>
      <c r="C335" s="669" t="s">
        <v>1216</v>
      </c>
      <c r="D335" s="1137">
        <f t="shared" si="8"/>
        <v>0</v>
      </c>
      <c r="E335" s="669" t="s">
        <v>700</v>
      </c>
      <c r="F335" s="669">
        <v>308</v>
      </c>
      <c r="L335" s="698"/>
    </row>
    <row r="336" spans="1:12" hidden="1" x14ac:dyDescent="0.2">
      <c r="A336" s="1136" t="str">
        <f t="shared" si="9"/>
        <v>AA28FEL0</v>
      </c>
      <c r="B336" s="669" t="s">
        <v>3304</v>
      </c>
      <c r="C336" s="669" t="s">
        <v>1216</v>
      </c>
      <c r="D336" s="1137">
        <f t="shared" si="8"/>
        <v>0</v>
      </c>
      <c r="E336" s="669" t="s">
        <v>699</v>
      </c>
      <c r="F336" s="669">
        <v>290</v>
      </c>
      <c r="L336" s="698"/>
    </row>
    <row r="337" spans="1:12" hidden="1" x14ac:dyDescent="0.2">
      <c r="A337" s="1136" t="str">
        <f t="shared" si="9"/>
        <v>AA28FEM0</v>
      </c>
      <c r="B337" s="669" t="s">
        <v>3305</v>
      </c>
      <c r="C337" s="669" t="s">
        <v>1216</v>
      </c>
      <c r="D337" s="1137">
        <f t="shared" ref="D337:D400" si="10">IFERROR(VLOOKUP(C337,$M$2:$N$16,2,FALSE),0)</f>
        <v>0</v>
      </c>
      <c r="E337" s="669" t="s">
        <v>595</v>
      </c>
      <c r="F337" s="669">
        <v>130</v>
      </c>
      <c r="L337" s="698"/>
    </row>
    <row r="338" spans="1:12" hidden="1" x14ac:dyDescent="0.2">
      <c r="A338" s="1136" t="str">
        <f t="shared" ref="A338:A401" si="11">C338&amp;E338&amp;D338</f>
        <v>AA28FNE0</v>
      </c>
      <c r="B338" s="669" t="s">
        <v>3306</v>
      </c>
      <c r="C338" s="669" t="s">
        <v>1216</v>
      </c>
      <c r="D338" s="1137">
        <f t="shared" si="10"/>
        <v>0</v>
      </c>
      <c r="E338" s="669" t="s">
        <v>594</v>
      </c>
      <c r="F338" s="669">
        <v>8</v>
      </c>
      <c r="L338" s="698"/>
    </row>
    <row r="339" spans="1:12" hidden="1" x14ac:dyDescent="0.2">
      <c r="A339" s="1136" t="str">
        <f t="shared" si="11"/>
        <v>AA29CDC0</v>
      </c>
      <c r="B339" s="669" t="s">
        <v>3307</v>
      </c>
      <c r="C339" s="669" t="s">
        <v>1217</v>
      </c>
      <c r="D339" s="1137">
        <f t="shared" si="10"/>
        <v>0</v>
      </c>
      <c r="E339" s="669" t="s">
        <v>700</v>
      </c>
      <c r="F339" s="669">
        <v>2</v>
      </c>
      <c r="L339" s="698"/>
    </row>
    <row r="340" spans="1:12" hidden="1" x14ac:dyDescent="0.2">
      <c r="A340" s="1136" t="str">
        <f t="shared" si="11"/>
        <v>AA29CEL0</v>
      </c>
      <c r="B340" s="669" t="s">
        <v>3308</v>
      </c>
      <c r="C340" s="669" t="s">
        <v>1217</v>
      </c>
      <c r="D340" s="1137">
        <f t="shared" si="10"/>
        <v>0</v>
      </c>
      <c r="E340" s="669" t="s">
        <v>699</v>
      </c>
      <c r="F340" s="669">
        <v>5</v>
      </c>
      <c r="L340" s="698"/>
    </row>
    <row r="341" spans="1:12" hidden="1" x14ac:dyDescent="0.2">
      <c r="A341" s="1136" t="str">
        <f t="shared" si="11"/>
        <v>AA29CEM0</v>
      </c>
      <c r="B341" s="669" t="s">
        <v>3309</v>
      </c>
      <c r="C341" s="669" t="s">
        <v>1217</v>
      </c>
      <c r="D341" s="1137">
        <f t="shared" si="10"/>
        <v>0</v>
      </c>
      <c r="E341" s="669" t="s">
        <v>595</v>
      </c>
      <c r="F341" s="669">
        <v>1416</v>
      </c>
      <c r="L341" s="698"/>
    </row>
    <row r="342" spans="1:12" hidden="1" x14ac:dyDescent="0.2">
      <c r="A342" s="1136" t="str">
        <f t="shared" si="11"/>
        <v>AA29CNE0</v>
      </c>
      <c r="B342" s="669" t="s">
        <v>3310</v>
      </c>
      <c r="C342" s="669" t="s">
        <v>1217</v>
      </c>
      <c r="D342" s="1137">
        <f t="shared" si="10"/>
        <v>0</v>
      </c>
      <c r="E342" s="669" t="s">
        <v>594</v>
      </c>
      <c r="F342" s="669">
        <v>43</v>
      </c>
      <c r="L342" s="698"/>
    </row>
    <row r="343" spans="1:12" hidden="1" x14ac:dyDescent="0.2">
      <c r="A343" s="1136" t="str">
        <f t="shared" si="11"/>
        <v>AA29DDC0</v>
      </c>
      <c r="B343" s="669" t="s">
        <v>3311</v>
      </c>
      <c r="C343" s="669" t="s">
        <v>1218</v>
      </c>
      <c r="D343" s="1137">
        <f t="shared" si="10"/>
        <v>0</v>
      </c>
      <c r="E343" s="669" t="s">
        <v>700</v>
      </c>
      <c r="F343" s="669">
        <v>17</v>
      </c>
      <c r="L343" s="698"/>
    </row>
    <row r="344" spans="1:12" hidden="1" x14ac:dyDescent="0.2">
      <c r="A344" s="1136" t="str">
        <f t="shared" si="11"/>
        <v>AA29DEL0</v>
      </c>
      <c r="B344" s="669" t="s">
        <v>3312</v>
      </c>
      <c r="C344" s="669" t="s">
        <v>1218</v>
      </c>
      <c r="D344" s="1137">
        <f t="shared" si="10"/>
        <v>0</v>
      </c>
      <c r="E344" s="669" t="s">
        <v>699</v>
      </c>
      <c r="F344" s="669">
        <v>12</v>
      </c>
      <c r="L344" s="698"/>
    </row>
    <row r="345" spans="1:12" hidden="1" x14ac:dyDescent="0.2">
      <c r="A345" s="1136" t="str">
        <f t="shared" si="11"/>
        <v>AA29DEM0</v>
      </c>
      <c r="B345" s="669" t="s">
        <v>3313</v>
      </c>
      <c r="C345" s="669" t="s">
        <v>1218</v>
      </c>
      <c r="D345" s="1137">
        <f t="shared" si="10"/>
        <v>0</v>
      </c>
      <c r="E345" s="669" t="s">
        <v>595</v>
      </c>
      <c r="F345" s="669">
        <v>2936</v>
      </c>
      <c r="L345" s="698"/>
    </row>
    <row r="346" spans="1:12" hidden="1" x14ac:dyDescent="0.2">
      <c r="A346" s="1136" t="str">
        <f t="shared" si="11"/>
        <v>AA29DNE0</v>
      </c>
      <c r="B346" s="669" t="s">
        <v>3314</v>
      </c>
      <c r="C346" s="669" t="s">
        <v>1218</v>
      </c>
      <c r="D346" s="1137">
        <f t="shared" si="10"/>
        <v>0</v>
      </c>
      <c r="E346" s="669" t="s">
        <v>594</v>
      </c>
      <c r="F346" s="669">
        <v>53</v>
      </c>
      <c r="L346" s="698"/>
    </row>
    <row r="347" spans="1:12" hidden="1" x14ac:dyDescent="0.2">
      <c r="A347" s="1136" t="str">
        <f t="shared" si="11"/>
        <v>AA29EDC0</v>
      </c>
      <c r="B347" s="669" t="s">
        <v>3315</v>
      </c>
      <c r="C347" s="669" t="s">
        <v>1219</v>
      </c>
      <c r="D347" s="1137">
        <f t="shared" si="10"/>
        <v>0</v>
      </c>
      <c r="E347" s="669" t="s">
        <v>700</v>
      </c>
      <c r="F347" s="669">
        <v>106</v>
      </c>
      <c r="L347" s="698"/>
    </row>
    <row r="348" spans="1:12" hidden="1" x14ac:dyDescent="0.2">
      <c r="A348" s="1136" t="str">
        <f t="shared" si="11"/>
        <v>AA29EEL0</v>
      </c>
      <c r="B348" s="669" t="s">
        <v>3316</v>
      </c>
      <c r="C348" s="669" t="s">
        <v>1219</v>
      </c>
      <c r="D348" s="1137">
        <f t="shared" si="10"/>
        <v>0</v>
      </c>
      <c r="E348" s="669" t="s">
        <v>699</v>
      </c>
      <c r="F348" s="669">
        <v>19</v>
      </c>
      <c r="L348" s="698"/>
    </row>
    <row r="349" spans="1:12" hidden="1" x14ac:dyDescent="0.2">
      <c r="A349" s="1136" t="str">
        <f t="shared" si="11"/>
        <v>AA29EEM0</v>
      </c>
      <c r="B349" s="669" t="s">
        <v>3317</v>
      </c>
      <c r="C349" s="669" t="s">
        <v>1219</v>
      </c>
      <c r="D349" s="1137">
        <f t="shared" si="10"/>
        <v>0</v>
      </c>
      <c r="E349" s="669" t="s">
        <v>595</v>
      </c>
      <c r="F349" s="669">
        <v>7819</v>
      </c>
      <c r="L349" s="698"/>
    </row>
    <row r="350" spans="1:12" hidden="1" x14ac:dyDescent="0.2">
      <c r="A350" s="1136" t="str">
        <f t="shared" si="11"/>
        <v>AA29ENE0</v>
      </c>
      <c r="B350" s="669" t="s">
        <v>3318</v>
      </c>
      <c r="C350" s="669" t="s">
        <v>1219</v>
      </c>
      <c r="D350" s="1137">
        <f t="shared" si="10"/>
        <v>0</v>
      </c>
      <c r="E350" s="669" t="s">
        <v>594</v>
      </c>
      <c r="F350" s="669">
        <v>79</v>
      </c>
      <c r="L350" s="698"/>
    </row>
    <row r="351" spans="1:12" hidden="1" x14ac:dyDescent="0.2">
      <c r="A351" s="1136" t="str">
        <f t="shared" si="11"/>
        <v>AA29FDC0</v>
      </c>
      <c r="B351" s="669" t="s">
        <v>3319</v>
      </c>
      <c r="C351" s="669" t="s">
        <v>1220</v>
      </c>
      <c r="D351" s="1137">
        <f t="shared" si="10"/>
        <v>0</v>
      </c>
      <c r="E351" s="669" t="s">
        <v>700</v>
      </c>
      <c r="F351" s="669">
        <v>478</v>
      </c>
      <c r="L351" s="698"/>
    </row>
    <row r="352" spans="1:12" hidden="1" x14ac:dyDescent="0.2">
      <c r="A352" s="1136" t="str">
        <f t="shared" si="11"/>
        <v>AA29FEL0</v>
      </c>
      <c r="B352" s="669" t="s">
        <v>3320</v>
      </c>
      <c r="C352" s="669" t="s">
        <v>1220</v>
      </c>
      <c r="D352" s="1137">
        <f t="shared" si="10"/>
        <v>0</v>
      </c>
      <c r="E352" s="669" t="s">
        <v>699</v>
      </c>
      <c r="F352" s="669">
        <v>57</v>
      </c>
      <c r="L352" s="698"/>
    </row>
    <row r="353" spans="1:12" hidden="1" x14ac:dyDescent="0.2">
      <c r="A353" s="1136" t="str">
        <f t="shared" si="11"/>
        <v>AA29FEM0</v>
      </c>
      <c r="B353" s="669" t="s">
        <v>3321</v>
      </c>
      <c r="C353" s="669" t="s">
        <v>1220</v>
      </c>
      <c r="D353" s="1137">
        <f t="shared" si="10"/>
        <v>0</v>
      </c>
      <c r="E353" s="669" t="s">
        <v>595</v>
      </c>
      <c r="F353" s="669">
        <v>15265</v>
      </c>
      <c r="L353" s="698"/>
    </row>
    <row r="354" spans="1:12" hidden="1" x14ac:dyDescent="0.2">
      <c r="A354" s="1136" t="str">
        <f t="shared" si="11"/>
        <v>AA29FNE0</v>
      </c>
      <c r="B354" s="669" t="s">
        <v>3322</v>
      </c>
      <c r="C354" s="669" t="s">
        <v>1220</v>
      </c>
      <c r="D354" s="1137">
        <f t="shared" si="10"/>
        <v>0</v>
      </c>
      <c r="E354" s="669" t="s">
        <v>594</v>
      </c>
      <c r="F354" s="669">
        <v>55</v>
      </c>
      <c r="L354" s="698"/>
    </row>
    <row r="355" spans="1:12" hidden="1" x14ac:dyDescent="0.2">
      <c r="A355" s="1136" t="str">
        <f t="shared" si="11"/>
        <v>AA29FUX0</v>
      </c>
      <c r="B355" s="669" t="s">
        <v>3323</v>
      </c>
      <c r="C355" s="669" t="s">
        <v>1220</v>
      </c>
      <c r="D355" s="1137">
        <f t="shared" si="10"/>
        <v>0</v>
      </c>
      <c r="E355" s="669" t="s">
        <v>3001</v>
      </c>
      <c r="F355" s="669">
        <v>1</v>
      </c>
      <c r="L355" s="698"/>
    </row>
    <row r="356" spans="1:12" hidden="1" x14ac:dyDescent="0.2">
      <c r="A356" s="1136" t="str">
        <f t="shared" si="11"/>
        <v>AA30CDC0</v>
      </c>
      <c r="B356" s="669" t="s">
        <v>3324</v>
      </c>
      <c r="C356" s="669" t="s">
        <v>1221</v>
      </c>
      <c r="D356" s="1137">
        <f t="shared" si="10"/>
        <v>0</v>
      </c>
      <c r="E356" s="669" t="s">
        <v>700</v>
      </c>
      <c r="F356" s="669">
        <v>3</v>
      </c>
      <c r="L356" s="698"/>
    </row>
    <row r="357" spans="1:12" hidden="1" x14ac:dyDescent="0.2">
      <c r="A357" s="1136" t="str">
        <f t="shared" si="11"/>
        <v>AA30CEL0</v>
      </c>
      <c r="B357" s="669" t="s">
        <v>3325</v>
      </c>
      <c r="C357" s="669" t="s">
        <v>1221</v>
      </c>
      <c r="D357" s="1137">
        <f t="shared" si="10"/>
        <v>0</v>
      </c>
      <c r="E357" s="669" t="s">
        <v>699</v>
      </c>
      <c r="F357" s="669">
        <v>142</v>
      </c>
      <c r="L357" s="698"/>
    </row>
    <row r="358" spans="1:12" hidden="1" x14ac:dyDescent="0.2">
      <c r="A358" s="1136" t="str">
        <f t="shared" si="11"/>
        <v>AA30CEM0</v>
      </c>
      <c r="B358" s="669" t="s">
        <v>3326</v>
      </c>
      <c r="C358" s="669" t="s">
        <v>1221</v>
      </c>
      <c r="D358" s="1137">
        <f t="shared" si="10"/>
        <v>0</v>
      </c>
      <c r="E358" s="669" t="s">
        <v>595</v>
      </c>
      <c r="F358" s="669">
        <v>785</v>
      </c>
      <c r="L358" s="698"/>
    </row>
    <row r="359" spans="1:12" hidden="1" x14ac:dyDescent="0.2">
      <c r="A359" s="1136" t="str">
        <f t="shared" si="11"/>
        <v>AA30CNE0</v>
      </c>
      <c r="B359" s="669" t="s">
        <v>3327</v>
      </c>
      <c r="C359" s="669" t="s">
        <v>1221</v>
      </c>
      <c r="D359" s="1137">
        <f t="shared" si="10"/>
        <v>0</v>
      </c>
      <c r="E359" s="669" t="s">
        <v>594</v>
      </c>
      <c r="F359" s="669">
        <v>75</v>
      </c>
      <c r="L359" s="698"/>
    </row>
    <row r="360" spans="1:12" hidden="1" x14ac:dyDescent="0.2">
      <c r="A360" s="1136" t="str">
        <f t="shared" si="11"/>
        <v>AA30DDC0</v>
      </c>
      <c r="B360" s="669" t="s">
        <v>3328</v>
      </c>
      <c r="C360" s="669" t="s">
        <v>1222</v>
      </c>
      <c r="D360" s="1137">
        <f t="shared" si="10"/>
        <v>0</v>
      </c>
      <c r="E360" s="669" t="s">
        <v>700</v>
      </c>
      <c r="F360" s="669">
        <v>82</v>
      </c>
      <c r="L360" s="698"/>
    </row>
    <row r="361" spans="1:12" hidden="1" x14ac:dyDescent="0.2">
      <c r="A361" s="1136" t="str">
        <f t="shared" si="11"/>
        <v>AA30DEL0</v>
      </c>
      <c r="B361" s="669" t="s">
        <v>3329</v>
      </c>
      <c r="C361" s="669" t="s">
        <v>1222</v>
      </c>
      <c r="D361" s="1137">
        <f t="shared" si="10"/>
        <v>0</v>
      </c>
      <c r="E361" s="669" t="s">
        <v>699</v>
      </c>
      <c r="F361" s="669">
        <v>175</v>
      </c>
      <c r="L361" s="698"/>
    </row>
    <row r="362" spans="1:12" hidden="1" x14ac:dyDescent="0.2">
      <c r="A362" s="1136" t="str">
        <f t="shared" si="11"/>
        <v>AA30DEM0</v>
      </c>
      <c r="B362" s="669" t="s">
        <v>3330</v>
      </c>
      <c r="C362" s="669" t="s">
        <v>1222</v>
      </c>
      <c r="D362" s="1137">
        <f t="shared" si="10"/>
        <v>0</v>
      </c>
      <c r="E362" s="669" t="s">
        <v>595</v>
      </c>
      <c r="F362" s="669">
        <v>726</v>
      </c>
      <c r="L362" s="698"/>
    </row>
    <row r="363" spans="1:12" hidden="1" x14ac:dyDescent="0.2">
      <c r="A363" s="1136" t="str">
        <f t="shared" si="11"/>
        <v>AA30DNE0</v>
      </c>
      <c r="B363" s="669" t="s">
        <v>3331</v>
      </c>
      <c r="C363" s="669" t="s">
        <v>1222</v>
      </c>
      <c r="D363" s="1137">
        <f t="shared" si="10"/>
        <v>0</v>
      </c>
      <c r="E363" s="669" t="s">
        <v>594</v>
      </c>
      <c r="F363" s="669">
        <v>52</v>
      </c>
      <c r="L363" s="698"/>
    </row>
    <row r="364" spans="1:12" hidden="1" x14ac:dyDescent="0.2">
      <c r="A364" s="1136" t="str">
        <f t="shared" si="11"/>
        <v>AA30EDC0</v>
      </c>
      <c r="B364" s="669" t="s">
        <v>3332</v>
      </c>
      <c r="C364" s="669" t="s">
        <v>1223</v>
      </c>
      <c r="D364" s="1137">
        <f t="shared" si="10"/>
        <v>0</v>
      </c>
      <c r="E364" s="669" t="s">
        <v>700</v>
      </c>
      <c r="F364" s="669">
        <v>1948</v>
      </c>
      <c r="L364" s="698"/>
    </row>
    <row r="365" spans="1:12" hidden="1" x14ac:dyDescent="0.2">
      <c r="A365" s="1136" t="str">
        <f t="shared" si="11"/>
        <v>AA30EEL0</v>
      </c>
      <c r="B365" s="669" t="s">
        <v>3333</v>
      </c>
      <c r="C365" s="669" t="s">
        <v>1223</v>
      </c>
      <c r="D365" s="1137">
        <f t="shared" si="10"/>
        <v>0</v>
      </c>
      <c r="E365" s="669" t="s">
        <v>699</v>
      </c>
      <c r="F365" s="669">
        <v>369</v>
      </c>
      <c r="L365" s="698"/>
    </row>
    <row r="366" spans="1:12" hidden="1" x14ac:dyDescent="0.2">
      <c r="A366" s="1136" t="str">
        <f t="shared" si="11"/>
        <v>AA30EEM0</v>
      </c>
      <c r="B366" s="669" t="s">
        <v>3334</v>
      </c>
      <c r="C366" s="669" t="s">
        <v>1223</v>
      </c>
      <c r="D366" s="1137">
        <f t="shared" si="10"/>
        <v>0</v>
      </c>
      <c r="E366" s="669" t="s">
        <v>595</v>
      </c>
      <c r="F366" s="669">
        <v>1439</v>
      </c>
      <c r="L366" s="698"/>
    </row>
    <row r="367" spans="1:12" hidden="1" x14ac:dyDescent="0.2">
      <c r="A367" s="1136" t="str">
        <f t="shared" si="11"/>
        <v>AA30ENE0</v>
      </c>
      <c r="B367" s="669" t="s">
        <v>3335</v>
      </c>
      <c r="C367" s="669" t="s">
        <v>1223</v>
      </c>
      <c r="D367" s="1137">
        <f t="shared" si="10"/>
        <v>0</v>
      </c>
      <c r="E367" s="669" t="s">
        <v>594</v>
      </c>
      <c r="F367" s="669">
        <v>59</v>
      </c>
      <c r="L367" s="698"/>
    </row>
    <row r="368" spans="1:12" hidden="1" x14ac:dyDescent="0.2">
      <c r="A368" s="1136" t="str">
        <f t="shared" si="11"/>
        <v>AA30FDC0</v>
      </c>
      <c r="B368" s="669" t="s">
        <v>3336</v>
      </c>
      <c r="C368" s="669" t="s">
        <v>1224</v>
      </c>
      <c r="D368" s="1137">
        <f t="shared" si="10"/>
        <v>0</v>
      </c>
      <c r="E368" s="669" t="s">
        <v>700</v>
      </c>
      <c r="F368" s="669">
        <v>36575</v>
      </c>
      <c r="L368" s="698"/>
    </row>
    <row r="369" spans="1:12" hidden="1" x14ac:dyDescent="0.2">
      <c r="A369" s="1136" t="str">
        <f t="shared" si="11"/>
        <v>AA30FEL0</v>
      </c>
      <c r="B369" s="669" t="s">
        <v>3337</v>
      </c>
      <c r="C369" s="669" t="s">
        <v>1224</v>
      </c>
      <c r="D369" s="1137">
        <f t="shared" si="10"/>
        <v>0</v>
      </c>
      <c r="E369" s="669" t="s">
        <v>699</v>
      </c>
      <c r="F369" s="669">
        <v>674</v>
      </c>
      <c r="L369" s="698"/>
    </row>
    <row r="370" spans="1:12" hidden="1" x14ac:dyDescent="0.2">
      <c r="A370" s="1136" t="str">
        <f t="shared" si="11"/>
        <v>AA30FEM0</v>
      </c>
      <c r="B370" s="669" t="s">
        <v>3338</v>
      </c>
      <c r="C370" s="669" t="s">
        <v>1224</v>
      </c>
      <c r="D370" s="1137">
        <f t="shared" si="10"/>
        <v>0</v>
      </c>
      <c r="E370" s="669" t="s">
        <v>595</v>
      </c>
      <c r="F370" s="669">
        <v>1551</v>
      </c>
      <c r="L370" s="698"/>
    </row>
    <row r="371" spans="1:12" hidden="1" x14ac:dyDescent="0.2">
      <c r="A371" s="1136" t="str">
        <f t="shared" si="11"/>
        <v>AA30FNE0</v>
      </c>
      <c r="B371" s="669" t="s">
        <v>3339</v>
      </c>
      <c r="C371" s="669" t="s">
        <v>1224</v>
      </c>
      <c r="D371" s="1137">
        <f t="shared" si="10"/>
        <v>0</v>
      </c>
      <c r="E371" s="669" t="s">
        <v>594</v>
      </c>
      <c r="F371" s="669">
        <v>24</v>
      </c>
      <c r="L371" s="698"/>
    </row>
    <row r="372" spans="1:12" hidden="1" x14ac:dyDescent="0.2">
      <c r="A372" s="1136" t="str">
        <f t="shared" si="11"/>
        <v>AA31CDC0</v>
      </c>
      <c r="B372" s="669" t="s">
        <v>3340</v>
      </c>
      <c r="C372" s="669" t="s">
        <v>1225</v>
      </c>
      <c r="D372" s="1137">
        <f t="shared" si="10"/>
        <v>0</v>
      </c>
      <c r="E372" s="669" t="s">
        <v>700</v>
      </c>
      <c r="F372" s="669">
        <v>6</v>
      </c>
      <c r="L372" s="698"/>
    </row>
    <row r="373" spans="1:12" hidden="1" x14ac:dyDescent="0.2">
      <c r="A373" s="1136" t="str">
        <f t="shared" si="11"/>
        <v>AA31CEL0</v>
      </c>
      <c r="B373" s="669" t="s">
        <v>3341</v>
      </c>
      <c r="C373" s="669" t="s">
        <v>1225</v>
      </c>
      <c r="D373" s="1137">
        <f t="shared" si="10"/>
        <v>0</v>
      </c>
      <c r="E373" s="669" t="s">
        <v>699</v>
      </c>
      <c r="F373" s="669">
        <v>14</v>
      </c>
      <c r="L373" s="698"/>
    </row>
    <row r="374" spans="1:12" hidden="1" x14ac:dyDescent="0.2">
      <c r="A374" s="1136" t="str">
        <f t="shared" si="11"/>
        <v>AA31CEM0</v>
      </c>
      <c r="B374" s="669" t="s">
        <v>3342</v>
      </c>
      <c r="C374" s="669" t="s">
        <v>1225</v>
      </c>
      <c r="D374" s="1137">
        <f t="shared" si="10"/>
        <v>0</v>
      </c>
      <c r="E374" s="669" t="s">
        <v>595</v>
      </c>
      <c r="F374" s="669">
        <v>1107</v>
      </c>
      <c r="L374" s="698"/>
    </row>
    <row r="375" spans="1:12" hidden="1" x14ac:dyDescent="0.2">
      <c r="A375" s="1136" t="str">
        <f t="shared" si="11"/>
        <v>AA31CNE0</v>
      </c>
      <c r="B375" s="669" t="s">
        <v>3343</v>
      </c>
      <c r="C375" s="669" t="s">
        <v>1225</v>
      </c>
      <c r="D375" s="1137">
        <f t="shared" si="10"/>
        <v>0</v>
      </c>
      <c r="E375" s="669" t="s">
        <v>594</v>
      </c>
      <c r="F375" s="669">
        <v>6</v>
      </c>
      <c r="L375" s="698"/>
    </row>
    <row r="376" spans="1:12" hidden="1" x14ac:dyDescent="0.2">
      <c r="A376" s="1136" t="str">
        <f t="shared" si="11"/>
        <v>AA31DDC0</v>
      </c>
      <c r="B376" s="669" t="s">
        <v>3344</v>
      </c>
      <c r="C376" s="669" t="s">
        <v>1226</v>
      </c>
      <c r="D376" s="1137">
        <f t="shared" si="10"/>
        <v>0</v>
      </c>
      <c r="E376" s="669" t="s">
        <v>700</v>
      </c>
      <c r="F376" s="669">
        <v>75</v>
      </c>
      <c r="L376" s="698"/>
    </row>
    <row r="377" spans="1:12" hidden="1" x14ac:dyDescent="0.2">
      <c r="A377" s="1136" t="str">
        <f t="shared" si="11"/>
        <v>AA31DEL0</v>
      </c>
      <c r="B377" s="669" t="s">
        <v>3345</v>
      </c>
      <c r="C377" s="669" t="s">
        <v>1226</v>
      </c>
      <c r="D377" s="1137">
        <f t="shared" si="10"/>
        <v>0</v>
      </c>
      <c r="E377" s="669" t="s">
        <v>699</v>
      </c>
      <c r="F377" s="669">
        <v>48</v>
      </c>
      <c r="L377" s="698"/>
    </row>
    <row r="378" spans="1:12" hidden="1" x14ac:dyDescent="0.2">
      <c r="A378" s="1136" t="str">
        <f t="shared" si="11"/>
        <v>AA31DEM0</v>
      </c>
      <c r="B378" s="669" t="s">
        <v>3346</v>
      </c>
      <c r="C378" s="669" t="s">
        <v>1226</v>
      </c>
      <c r="D378" s="1137">
        <f t="shared" si="10"/>
        <v>0</v>
      </c>
      <c r="E378" s="669" t="s">
        <v>595</v>
      </c>
      <c r="F378" s="669">
        <v>4883</v>
      </c>
      <c r="L378" s="698"/>
    </row>
    <row r="379" spans="1:12" hidden="1" x14ac:dyDescent="0.2">
      <c r="A379" s="1136" t="str">
        <f t="shared" si="11"/>
        <v>AA31DNE0</v>
      </c>
      <c r="B379" s="669" t="s">
        <v>3347</v>
      </c>
      <c r="C379" s="669" t="s">
        <v>1226</v>
      </c>
      <c r="D379" s="1137">
        <f t="shared" si="10"/>
        <v>0</v>
      </c>
      <c r="E379" s="669" t="s">
        <v>594</v>
      </c>
      <c r="F379" s="669">
        <v>33</v>
      </c>
      <c r="L379" s="698"/>
    </row>
    <row r="380" spans="1:12" hidden="1" x14ac:dyDescent="0.2">
      <c r="A380" s="1136" t="str">
        <f t="shared" si="11"/>
        <v>AA31EDC0</v>
      </c>
      <c r="B380" s="669" t="s">
        <v>3348</v>
      </c>
      <c r="C380" s="669" t="s">
        <v>1228</v>
      </c>
      <c r="D380" s="1137">
        <f t="shared" si="10"/>
        <v>0</v>
      </c>
      <c r="E380" s="669" t="s">
        <v>700</v>
      </c>
      <c r="F380" s="669">
        <v>3025</v>
      </c>
      <c r="L380" s="698"/>
    </row>
    <row r="381" spans="1:12" hidden="1" x14ac:dyDescent="0.2">
      <c r="A381" s="1136" t="str">
        <f t="shared" si="11"/>
        <v>AA31EEL0</v>
      </c>
      <c r="B381" s="669" t="s">
        <v>3349</v>
      </c>
      <c r="C381" s="669" t="s">
        <v>1228</v>
      </c>
      <c r="D381" s="1137">
        <f t="shared" si="10"/>
        <v>0</v>
      </c>
      <c r="E381" s="669" t="s">
        <v>699</v>
      </c>
      <c r="F381" s="669">
        <v>682</v>
      </c>
      <c r="L381" s="698"/>
    </row>
    <row r="382" spans="1:12" hidden="1" x14ac:dyDescent="0.2">
      <c r="A382" s="1136" t="str">
        <f t="shared" si="11"/>
        <v>AA31EEM0</v>
      </c>
      <c r="B382" s="669" t="s">
        <v>3350</v>
      </c>
      <c r="C382" s="669" t="s">
        <v>1228</v>
      </c>
      <c r="D382" s="1137">
        <f t="shared" si="10"/>
        <v>0</v>
      </c>
      <c r="E382" s="669" t="s">
        <v>595</v>
      </c>
      <c r="F382" s="669">
        <v>65810</v>
      </c>
      <c r="L382" s="698"/>
    </row>
    <row r="383" spans="1:12" hidden="1" x14ac:dyDescent="0.2">
      <c r="A383" s="1136" t="str">
        <f t="shared" si="11"/>
        <v>AA31ENE0</v>
      </c>
      <c r="B383" s="669" t="s">
        <v>3351</v>
      </c>
      <c r="C383" s="669" t="s">
        <v>1228</v>
      </c>
      <c r="D383" s="1137">
        <f t="shared" si="10"/>
        <v>0</v>
      </c>
      <c r="E383" s="669" t="s">
        <v>594</v>
      </c>
      <c r="F383" s="669">
        <v>976</v>
      </c>
      <c r="L383" s="698"/>
    </row>
    <row r="384" spans="1:12" hidden="1" x14ac:dyDescent="0.2">
      <c r="A384" s="1136" t="str">
        <f t="shared" si="11"/>
        <v>AA31EUX0</v>
      </c>
      <c r="B384" s="669" t="s">
        <v>3352</v>
      </c>
      <c r="C384" s="669" t="s">
        <v>1228</v>
      </c>
      <c r="D384" s="1137">
        <f t="shared" si="10"/>
        <v>0</v>
      </c>
      <c r="E384" s="669" t="s">
        <v>3001</v>
      </c>
      <c r="F384" s="669">
        <v>4</v>
      </c>
      <c r="L384" s="698"/>
    </row>
    <row r="385" spans="1:12" hidden="1" x14ac:dyDescent="0.2">
      <c r="A385" s="1136" t="str">
        <f t="shared" si="11"/>
        <v>AA32ZDC0</v>
      </c>
      <c r="B385" s="669" t="s">
        <v>3353</v>
      </c>
      <c r="C385" s="669" t="s">
        <v>1102</v>
      </c>
      <c r="D385" s="1137">
        <f t="shared" si="10"/>
        <v>0</v>
      </c>
      <c r="E385" s="669" t="s">
        <v>700</v>
      </c>
      <c r="F385" s="669">
        <v>362</v>
      </c>
      <c r="L385" s="698"/>
    </row>
    <row r="386" spans="1:12" hidden="1" x14ac:dyDescent="0.2">
      <c r="A386" s="1136" t="str">
        <f t="shared" si="11"/>
        <v>AA32ZEL0</v>
      </c>
      <c r="B386" s="669" t="s">
        <v>3354</v>
      </c>
      <c r="C386" s="669" t="s">
        <v>1102</v>
      </c>
      <c r="D386" s="1137">
        <f t="shared" si="10"/>
        <v>0</v>
      </c>
      <c r="E386" s="669" t="s">
        <v>699</v>
      </c>
      <c r="F386" s="669">
        <v>37</v>
      </c>
      <c r="L386" s="698"/>
    </row>
    <row r="387" spans="1:12" hidden="1" x14ac:dyDescent="0.2">
      <c r="A387" s="1136" t="str">
        <f t="shared" si="11"/>
        <v>AA32ZEM0</v>
      </c>
      <c r="B387" s="669" t="s">
        <v>3355</v>
      </c>
      <c r="C387" s="669" t="s">
        <v>1102</v>
      </c>
      <c r="D387" s="1137">
        <f t="shared" si="10"/>
        <v>0</v>
      </c>
      <c r="E387" s="669" t="s">
        <v>595</v>
      </c>
      <c r="F387" s="669">
        <v>1</v>
      </c>
      <c r="L387" s="698"/>
    </row>
    <row r="388" spans="1:12" hidden="1" x14ac:dyDescent="0.2">
      <c r="A388" s="1136" t="str">
        <f t="shared" si="11"/>
        <v>AA33CDC0</v>
      </c>
      <c r="B388" s="669" t="s">
        <v>3356</v>
      </c>
      <c r="C388" s="669" t="s">
        <v>1101</v>
      </c>
      <c r="D388" s="1137">
        <f t="shared" si="10"/>
        <v>0</v>
      </c>
      <c r="E388" s="669" t="s">
        <v>700</v>
      </c>
      <c r="F388" s="669">
        <v>944</v>
      </c>
      <c r="L388" s="698"/>
    </row>
    <row r="389" spans="1:12" hidden="1" x14ac:dyDescent="0.2">
      <c r="A389" s="1136" t="str">
        <f t="shared" si="11"/>
        <v>AA33CEL0</v>
      </c>
      <c r="B389" s="669" t="s">
        <v>3357</v>
      </c>
      <c r="C389" s="669" t="s">
        <v>1101</v>
      </c>
      <c r="D389" s="1137">
        <f t="shared" si="10"/>
        <v>0</v>
      </c>
      <c r="E389" s="669" t="s">
        <v>699</v>
      </c>
      <c r="F389" s="669">
        <v>263</v>
      </c>
      <c r="L389" s="698"/>
    </row>
    <row r="390" spans="1:12" hidden="1" x14ac:dyDescent="0.2">
      <c r="A390" s="1136" t="str">
        <f t="shared" si="11"/>
        <v>AA33CEM0</v>
      </c>
      <c r="B390" s="669" t="s">
        <v>3358</v>
      </c>
      <c r="C390" s="669" t="s">
        <v>1101</v>
      </c>
      <c r="D390" s="1137">
        <f t="shared" si="10"/>
        <v>0</v>
      </c>
      <c r="E390" s="669" t="s">
        <v>595</v>
      </c>
      <c r="F390" s="669">
        <v>575</v>
      </c>
      <c r="L390" s="698"/>
    </row>
    <row r="391" spans="1:12" hidden="1" x14ac:dyDescent="0.2">
      <c r="A391" s="1136" t="str">
        <f t="shared" si="11"/>
        <v>AA33CNE0</v>
      </c>
      <c r="B391" s="669" t="s">
        <v>3359</v>
      </c>
      <c r="C391" s="669" t="s">
        <v>1101</v>
      </c>
      <c r="D391" s="1137">
        <f t="shared" si="10"/>
        <v>0</v>
      </c>
      <c r="E391" s="669" t="s">
        <v>594</v>
      </c>
      <c r="F391" s="669">
        <v>20</v>
      </c>
      <c r="L391" s="698"/>
    </row>
    <row r="392" spans="1:12" hidden="1" x14ac:dyDescent="0.2">
      <c r="A392" s="1136" t="str">
        <f t="shared" si="11"/>
        <v>AA33DDC0</v>
      </c>
      <c r="B392" s="669" t="s">
        <v>3360</v>
      </c>
      <c r="C392" s="669" t="s">
        <v>1100</v>
      </c>
      <c r="D392" s="1137">
        <f t="shared" si="10"/>
        <v>0</v>
      </c>
      <c r="E392" s="669" t="s">
        <v>700</v>
      </c>
      <c r="F392" s="669">
        <v>1028</v>
      </c>
      <c r="L392" s="698"/>
    </row>
    <row r="393" spans="1:12" hidden="1" x14ac:dyDescent="0.2">
      <c r="A393" s="1136" t="str">
        <f t="shared" si="11"/>
        <v>AA33DEL0</v>
      </c>
      <c r="B393" s="669" t="s">
        <v>3361</v>
      </c>
      <c r="C393" s="669" t="s">
        <v>1100</v>
      </c>
      <c r="D393" s="1137">
        <f t="shared" si="10"/>
        <v>0</v>
      </c>
      <c r="E393" s="669" t="s">
        <v>699</v>
      </c>
      <c r="F393" s="669">
        <v>285</v>
      </c>
      <c r="L393" s="698"/>
    </row>
    <row r="394" spans="1:12" hidden="1" x14ac:dyDescent="0.2">
      <c r="A394" s="1136" t="str">
        <f t="shared" si="11"/>
        <v>AA33DEM0</v>
      </c>
      <c r="B394" s="669" t="s">
        <v>3362</v>
      </c>
      <c r="C394" s="669" t="s">
        <v>1100</v>
      </c>
      <c r="D394" s="1137">
        <f t="shared" si="10"/>
        <v>0</v>
      </c>
      <c r="E394" s="669" t="s">
        <v>595</v>
      </c>
      <c r="F394" s="669">
        <v>700</v>
      </c>
      <c r="L394" s="698"/>
    </row>
    <row r="395" spans="1:12" hidden="1" x14ac:dyDescent="0.2">
      <c r="A395" s="1136" t="str">
        <f t="shared" si="11"/>
        <v>AA33DNE0</v>
      </c>
      <c r="B395" s="669" t="s">
        <v>3363</v>
      </c>
      <c r="C395" s="669" t="s">
        <v>1100</v>
      </c>
      <c r="D395" s="1137">
        <f t="shared" si="10"/>
        <v>0</v>
      </c>
      <c r="E395" s="669" t="s">
        <v>594</v>
      </c>
      <c r="F395" s="669">
        <v>39</v>
      </c>
      <c r="L395" s="698"/>
    </row>
    <row r="396" spans="1:12" hidden="1" x14ac:dyDescent="0.2">
      <c r="A396" s="1136" t="str">
        <f t="shared" si="11"/>
        <v>AA35AEL0</v>
      </c>
      <c r="B396" s="669" t="s">
        <v>3364</v>
      </c>
      <c r="C396" s="669" t="s">
        <v>1230</v>
      </c>
      <c r="D396" s="1137">
        <f t="shared" si="10"/>
        <v>0</v>
      </c>
      <c r="E396" s="669" t="s">
        <v>699</v>
      </c>
      <c r="F396" s="669">
        <v>152</v>
      </c>
      <c r="L396" s="698"/>
    </row>
    <row r="397" spans="1:12" hidden="1" x14ac:dyDescent="0.2">
      <c r="A397" s="1136" t="str">
        <f t="shared" si="11"/>
        <v>AA35AEM0</v>
      </c>
      <c r="B397" s="669" t="s">
        <v>3365</v>
      </c>
      <c r="C397" s="669" t="s">
        <v>1230</v>
      </c>
      <c r="D397" s="1137">
        <f t="shared" si="10"/>
        <v>0</v>
      </c>
      <c r="E397" s="669" t="s">
        <v>595</v>
      </c>
      <c r="F397" s="669">
        <v>11168</v>
      </c>
      <c r="L397" s="698"/>
    </row>
    <row r="398" spans="1:12" hidden="1" x14ac:dyDescent="0.2">
      <c r="A398" s="1136" t="str">
        <f t="shared" si="11"/>
        <v>AA35ANE0</v>
      </c>
      <c r="B398" s="669" t="s">
        <v>3366</v>
      </c>
      <c r="C398" s="669" t="s">
        <v>1230</v>
      </c>
      <c r="D398" s="1137">
        <f t="shared" si="10"/>
        <v>0</v>
      </c>
      <c r="E398" s="669" t="s">
        <v>594</v>
      </c>
      <c r="F398" s="669">
        <v>1309</v>
      </c>
      <c r="L398" s="698"/>
    </row>
    <row r="399" spans="1:12" hidden="1" x14ac:dyDescent="0.2">
      <c r="A399" s="1136" t="str">
        <f t="shared" si="11"/>
        <v>AA35BDC0</v>
      </c>
      <c r="B399" s="669" t="s">
        <v>3367</v>
      </c>
      <c r="C399" s="669" t="s">
        <v>1232</v>
      </c>
      <c r="D399" s="1137">
        <f t="shared" si="10"/>
        <v>0</v>
      </c>
      <c r="E399" s="669" t="s">
        <v>700</v>
      </c>
      <c r="F399" s="669">
        <v>1</v>
      </c>
      <c r="L399" s="698"/>
    </row>
    <row r="400" spans="1:12" hidden="1" x14ac:dyDescent="0.2">
      <c r="A400" s="1136" t="str">
        <f t="shared" si="11"/>
        <v>AA35BEL0</v>
      </c>
      <c r="B400" s="669" t="s">
        <v>3368</v>
      </c>
      <c r="C400" s="669" t="s">
        <v>1232</v>
      </c>
      <c r="D400" s="1137">
        <f t="shared" si="10"/>
        <v>0</v>
      </c>
      <c r="E400" s="669" t="s">
        <v>699</v>
      </c>
      <c r="F400" s="669">
        <v>142</v>
      </c>
      <c r="L400" s="698"/>
    </row>
    <row r="401" spans="1:12" hidden="1" x14ac:dyDescent="0.2">
      <c r="A401" s="1136" t="str">
        <f t="shared" si="11"/>
        <v>AA35BEM0</v>
      </c>
      <c r="B401" s="669" t="s">
        <v>3369</v>
      </c>
      <c r="C401" s="669" t="s">
        <v>1232</v>
      </c>
      <c r="D401" s="1137">
        <f t="shared" ref="D401:D464" si="12">IFERROR(VLOOKUP(C401,$M$2:$N$16,2,FALSE),0)</f>
        <v>0</v>
      </c>
      <c r="E401" s="669" t="s">
        <v>595</v>
      </c>
      <c r="F401" s="669">
        <v>10461</v>
      </c>
      <c r="L401" s="698"/>
    </row>
    <row r="402" spans="1:12" hidden="1" x14ac:dyDescent="0.2">
      <c r="A402" s="1136" t="str">
        <f t="shared" ref="A402:A465" si="13">C402&amp;E402&amp;D402</f>
        <v>AA35BNE0</v>
      </c>
      <c r="B402" s="669" t="s">
        <v>3370</v>
      </c>
      <c r="C402" s="669" t="s">
        <v>1232</v>
      </c>
      <c r="D402" s="1137">
        <f t="shared" si="12"/>
        <v>0</v>
      </c>
      <c r="E402" s="669" t="s">
        <v>594</v>
      </c>
      <c r="F402" s="669">
        <v>1401</v>
      </c>
      <c r="L402" s="698"/>
    </row>
    <row r="403" spans="1:12" hidden="1" x14ac:dyDescent="0.2">
      <c r="A403" s="1136" t="str">
        <f t="shared" si="13"/>
        <v>AA35CDC0</v>
      </c>
      <c r="B403" s="669" t="s">
        <v>3371</v>
      </c>
      <c r="C403" s="669" t="s">
        <v>1234</v>
      </c>
      <c r="D403" s="1137">
        <f t="shared" si="12"/>
        <v>0</v>
      </c>
      <c r="E403" s="669" t="s">
        <v>700</v>
      </c>
      <c r="F403" s="669">
        <v>4</v>
      </c>
      <c r="L403" s="698"/>
    </row>
    <row r="404" spans="1:12" hidden="1" x14ac:dyDescent="0.2">
      <c r="A404" s="1136" t="str">
        <f t="shared" si="13"/>
        <v>AA35CEL0</v>
      </c>
      <c r="B404" s="669" t="s">
        <v>3372</v>
      </c>
      <c r="C404" s="669" t="s">
        <v>1234</v>
      </c>
      <c r="D404" s="1137">
        <f t="shared" si="12"/>
        <v>0</v>
      </c>
      <c r="E404" s="669" t="s">
        <v>699</v>
      </c>
      <c r="F404" s="669">
        <v>351</v>
      </c>
      <c r="L404" s="698"/>
    </row>
    <row r="405" spans="1:12" hidden="1" x14ac:dyDescent="0.2">
      <c r="A405" s="1136" t="str">
        <f t="shared" si="13"/>
        <v>AA35CEM0</v>
      </c>
      <c r="B405" s="669" t="s">
        <v>3373</v>
      </c>
      <c r="C405" s="669" t="s">
        <v>1234</v>
      </c>
      <c r="D405" s="1137">
        <f t="shared" si="12"/>
        <v>0</v>
      </c>
      <c r="E405" s="669" t="s">
        <v>595</v>
      </c>
      <c r="F405" s="669">
        <v>17258</v>
      </c>
      <c r="L405" s="698"/>
    </row>
    <row r="406" spans="1:12" hidden="1" x14ac:dyDescent="0.2">
      <c r="A406" s="1136" t="str">
        <f t="shared" si="13"/>
        <v>AA35CNE0</v>
      </c>
      <c r="B406" s="669" t="s">
        <v>3374</v>
      </c>
      <c r="C406" s="669" t="s">
        <v>1234</v>
      </c>
      <c r="D406" s="1137">
        <f t="shared" si="12"/>
        <v>0</v>
      </c>
      <c r="E406" s="669" t="s">
        <v>594</v>
      </c>
      <c r="F406" s="669">
        <v>1729</v>
      </c>
      <c r="L406" s="698"/>
    </row>
    <row r="407" spans="1:12" hidden="1" x14ac:dyDescent="0.2">
      <c r="A407" s="1136" t="str">
        <f t="shared" si="13"/>
        <v>AA35CUX0</v>
      </c>
      <c r="B407" s="669" t="s">
        <v>3375</v>
      </c>
      <c r="C407" s="669" t="s">
        <v>1234</v>
      </c>
      <c r="D407" s="1137">
        <f t="shared" si="12"/>
        <v>0</v>
      </c>
      <c r="E407" s="669" t="s">
        <v>3001</v>
      </c>
      <c r="F407" s="669">
        <v>1</v>
      </c>
      <c r="L407" s="698"/>
    </row>
    <row r="408" spans="1:12" hidden="1" x14ac:dyDescent="0.2">
      <c r="A408" s="1136" t="str">
        <f t="shared" si="13"/>
        <v>AA35DDC0</v>
      </c>
      <c r="B408" s="669" t="s">
        <v>3376</v>
      </c>
      <c r="C408" s="669" t="s">
        <v>1236</v>
      </c>
      <c r="D408" s="1137">
        <f t="shared" si="12"/>
        <v>0</v>
      </c>
      <c r="E408" s="669" t="s">
        <v>700</v>
      </c>
      <c r="F408" s="669">
        <v>16</v>
      </c>
      <c r="L408" s="698"/>
    </row>
    <row r="409" spans="1:12" hidden="1" x14ac:dyDescent="0.2">
      <c r="A409" s="1136" t="str">
        <f t="shared" si="13"/>
        <v>AA35DEL0</v>
      </c>
      <c r="B409" s="669" t="s">
        <v>3377</v>
      </c>
      <c r="C409" s="669" t="s">
        <v>1236</v>
      </c>
      <c r="D409" s="1137">
        <f t="shared" si="12"/>
        <v>0</v>
      </c>
      <c r="E409" s="669" t="s">
        <v>699</v>
      </c>
      <c r="F409" s="669">
        <v>368</v>
      </c>
      <c r="L409" s="698"/>
    </row>
    <row r="410" spans="1:12" hidden="1" x14ac:dyDescent="0.2">
      <c r="A410" s="1136" t="str">
        <f t="shared" si="13"/>
        <v>AA35DEM0</v>
      </c>
      <c r="B410" s="669" t="s">
        <v>3378</v>
      </c>
      <c r="C410" s="669" t="s">
        <v>1236</v>
      </c>
      <c r="D410" s="1137">
        <f t="shared" si="12"/>
        <v>0</v>
      </c>
      <c r="E410" s="669" t="s">
        <v>595</v>
      </c>
      <c r="F410" s="669">
        <v>28022</v>
      </c>
      <c r="L410" s="698"/>
    </row>
    <row r="411" spans="1:12" hidden="1" x14ac:dyDescent="0.2">
      <c r="A411" s="1136" t="str">
        <f t="shared" si="13"/>
        <v>AA35DNE0</v>
      </c>
      <c r="B411" s="669" t="s">
        <v>3379</v>
      </c>
      <c r="C411" s="669" t="s">
        <v>1236</v>
      </c>
      <c r="D411" s="1137">
        <f t="shared" si="12"/>
        <v>0</v>
      </c>
      <c r="E411" s="669" t="s">
        <v>594</v>
      </c>
      <c r="F411" s="669">
        <v>2125</v>
      </c>
      <c r="L411" s="698"/>
    </row>
    <row r="412" spans="1:12" hidden="1" x14ac:dyDescent="0.2">
      <c r="A412" s="1136" t="str">
        <f t="shared" si="13"/>
        <v>AA35DUX0</v>
      </c>
      <c r="B412" s="669" t="s">
        <v>3380</v>
      </c>
      <c r="C412" s="669" t="s">
        <v>1236</v>
      </c>
      <c r="D412" s="1137">
        <f t="shared" si="12"/>
        <v>0</v>
      </c>
      <c r="E412" s="669" t="s">
        <v>3001</v>
      </c>
      <c r="F412" s="669">
        <v>5</v>
      </c>
      <c r="L412" s="698"/>
    </row>
    <row r="413" spans="1:12" hidden="1" x14ac:dyDescent="0.2">
      <c r="A413" s="1136" t="str">
        <f t="shared" si="13"/>
        <v>AA35EDC0</v>
      </c>
      <c r="B413" s="669" t="s">
        <v>3381</v>
      </c>
      <c r="C413" s="669" t="s">
        <v>1238</v>
      </c>
      <c r="D413" s="1137">
        <f t="shared" si="12"/>
        <v>0</v>
      </c>
      <c r="E413" s="669" t="s">
        <v>700</v>
      </c>
      <c r="F413" s="669">
        <v>89</v>
      </c>
      <c r="L413" s="698"/>
    </row>
    <row r="414" spans="1:12" hidden="1" x14ac:dyDescent="0.2">
      <c r="A414" s="1136" t="str">
        <f t="shared" si="13"/>
        <v>AA35EEL0</v>
      </c>
      <c r="B414" s="669" t="s">
        <v>3382</v>
      </c>
      <c r="C414" s="669" t="s">
        <v>1238</v>
      </c>
      <c r="D414" s="1137">
        <f t="shared" si="12"/>
        <v>0</v>
      </c>
      <c r="E414" s="669" t="s">
        <v>699</v>
      </c>
      <c r="F414" s="669">
        <v>362</v>
      </c>
      <c r="L414" s="698"/>
    </row>
    <row r="415" spans="1:12" hidden="1" x14ac:dyDescent="0.2">
      <c r="A415" s="1136" t="str">
        <f t="shared" si="13"/>
        <v>AA35EEM0</v>
      </c>
      <c r="B415" s="669" t="s">
        <v>3383</v>
      </c>
      <c r="C415" s="669" t="s">
        <v>1238</v>
      </c>
      <c r="D415" s="1137">
        <f t="shared" si="12"/>
        <v>0</v>
      </c>
      <c r="E415" s="669" t="s">
        <v>595</v>
      </c>
      <c r="F415" s="669">
        <v>38936</v>
      </c>
      <c r="L415" s="698"/>
    </row>
    <row r="416" spans="1:12" hidden="1" x14ac:dyDescent="0.2">
      <c r="A416" s="1136" t="str">
        <f t="shared" si="13"/>
        <v>AA35ENE0</v>
      </c>
      <c r="B416" s="669" t="s">
        <v>3384</v>
      </c>
      <c r="C416" s="669" t="s">
        <v>1238</v>
      </c>
      <c r="D416" s="1137">
        <f t="shared" si="12"/>
        <v>0</v>
      </c>
      <c r="E416" s="669" t="s">
        <v>594</v>
      </c>
      <c r="F416" s="669">
        <v>1861</v>
      </c>
      <c r="L416" s="698"/>
    </row>
    <row r="417" spans="1:12" hidden="1" x14ac:dyDescent="0.2">
      <c r="A417" s="1136" t="str">
        <f t="shared" si="13"/>
        <v>AA35EUX0</v>
      </c>
      <c r="B417" s="669" t="s">
        <v>3385</v>
      </c>
      <c r="C417" s="669" t="s">
        <v>1238</v>
      </c>
      <c r="D417" s="1137">
        <f t="shared" si="12"/>
        <v>0</v>
      </c>
      <c r="E417" s="669" t="s">
        <v>3001</v>
      </c>
      <c r="F417" s="669">
        <v>5</v>
      </c>
      <c r="L417" s="698"/>
    </row>
    <row r="418" spans="1:12" hidden="1" x14ac:dyDescent="0.2">
      <c r="A418" s="1136" t="str">
        <f t="shared" si="13"/>
        <v>AA35FDC0</v>
      </c>
      <c r="B418" s="669" t="s">
        <v>3386</v>
      </c>
      <c r="C418" s="669" t="s">
        <v>1240</v>
      </c>
      <c r="D418" s="1137">
        <f t="shared" si="12"/>
        <v>0</v>
      </c>
      <c r="E418" s="669" t="s">
        <v>700</v>
      </c>
      <c r="F418" s="669">
        <v>202</v>
      </c>
      <c r="L418" s="698"/>
    </row>
    <row r="419" spans="1:12" hidden="1" x14ac:dyDescent="0.2">
      <c r="A419" s="1136" t="str">
        <f t="shared" si="13"/>
        <v>AA35FEL0</v>
      </c>
      <c r="B419" s="669" t="s">
        <v>3387</v>
      </c>
      <c r="C419" s="669" t="s">
        <v>1240</v>
      </c>
      <c r="D419" s="1137">
        <f t="shared" si="12"/>
        <v>0</v>
      </c>
      <c r="E419" s="669" t="s">
        <v>699</v>
      </c>
      <c r="F419" s="669">
        <v>272</v>
      </c>
      <c r="L419" s="698"/>
    </row>
    <row r="420" spans="1:12" hidden="1" x14ac:dyDescent="0.2">
      <c r="A420" s="1136" t="str">
        <f t="shared" si="13"/>
        <v>AA35FEM0</v>
      </c>
      <c r="B420" s="669" t="s">
        <v>3388</v>
      </c>
      <c r="C420" s="669" t="s">
        <v>1240</v>
      </c>
      <c r="D420" s="1137">
        <f t="shared" si="12"/>
        <v>0</v>
      </c>
      <c r="E420" s="669" t="s">
        <v>595</v>
      </c>
      <c r="F420" s="669">
        <v>32619</v>
      </c>
      <c r="L420" s="698"/>
    </row>
    <row r="421" spans="1:12" hidden="1" x14ac:dyDescent="0.2">
      <c r="A421" s="1136" t="str">
        <f t="shared" si="13"/>
        <v>AA35FNE0</v>
      </c>
      <c r="B421" s="669" t="s">
        <v>3389</v>
      </c>
      <c r="C421" s="669" t="s">
        <v>1240</v>
      </c>
      <c r="D421" s="1137">
        <f t="shared" si="12"/>
        <v>0</v>
      </c>
      <c r="E421" s="669" t="s">
        <v>594</v>
      </c>
      <c r="F421" s="669">
        <v>1008</v>
      </c>
      <c r="L421" s="698"/>
    </row>
    <row r="422" spans="1:12" hidden="1" x14ac:dyDescent="0.2">
      <c r="A422" s="1136" t="str">
        <f t="shared" si="13"/>
        <v>AA35FUX0</v>
      </c>
      <c r="B422" s="669" t="s">
        <v>3390</v>
      </c>
      <c r="C422" s="669" t="s">
        <v>1240</v>
      </c>
      <c r="D422" s="1137">
        <f t="shared" si="12"/>
        <v>0</v>
      </c>
      <c r="E422" s="669" t="s">
        <v>3001</v>
      </c>
      <c r="F422" s="669">
        <v>5</v>
      </c>
      <c r="L422" s="698"/>
    </row>
    <row r="423" spans="1:12" hidden="1" x14ac:dyDescent="0.2">
      <c r="A423" s="1136" t="str">
        <f t="shared" si="13"/>
        <v>AA36ZEL0</v>
      </c>
      <c r="B423" s="669" t="s">
        <v>3391</v>
      </c>
      <c r="C423" s="669" t="s">
        <v>1242</v>
      </c>
      <c r="D423" s="1137">
        <f t="shared" si="12"/>
        <v>0</v>
      </c>
      <c r="E423" s="669" t="s">
        <v>699</v>
      </c>
      <c r="F423" s="669">
        <v>11</v>
      </c>
      <c r="L423" s="698"/>
    </row>
    <row r="424" spans="1:12" hidden="1" x14ac:dyDescent="0.2">
      <c r="A424" s="1136" t="str">
        <f t="shared" si="13"/>
        <v>AA36ZEM0</v>
      </c>
      <c r="B424" s="669" t="s">
        <v>3392</v>
      </c>
      <c r="C424" s="669" t="s">
        <v>1242</v>
      </c>
      <c r="D424" s="1137">
        <f t="shared" si="12"/>
        <v>0</v>
      </c>
      <c r="E424" s="669" t="s">
        <v>595</v>
      </c>
      <c r="F424" s="669">
        <v>189</v>
      </c>
      <c r="L424" s="698"/>
    </row>
    <row r="425" spans="1:12" hidden="1" x14ac:dyDescent="0.2">
      <c r="A425" s="1136" t="str">
        <f t="shared" si="13"/>
        <v>AA36ZNE0</v>
      </c>
      <c r="B425" s="669" t="s">
        <v>3393</v>
      </c>
      <c r="C425" s="669" t="s">
        <v>1242</v>
      </c>
      <c r="D425" s="1137">
        <f t="shared" si="12"/>
        <v>0</v>
      </c>
      <c r="E425" s="669" t="s">
        <v>594</v>
      </c>
      <c r="F425" s="669">
        <v>27</v>
      </c>
      <c r="L425" s="698"/>
    </row>
    <row r="426" spans="1:12" hidden="1" x14ac:dyDescent="0.2">
      <c r="A426" s="1136" t="str">
        <f t="shared" si="13"/>
        <v>AA37ZEL0</v>
      </c>
      <c r="B426" s="669" t="s">
        <v>3394</v>
      </c>
      <c r="C426" s="669" t="s">
        <v>1243</v>
      </c>
      <c r="D426" s="1137">
        <f t="shared" si="12"/>
        <v>0</v>
      </c>
      <c r="E426" s="669" t="s">
        <v>699</v>
      </c>
      <c r="F426" s="669">
        <v>6</v>
      </c>
      <c r="L426" s="698"/>
    </row>
    <row r="427" spans="1:12" hidden="1" x14ac:dyDescent="0.2">
      <c r="A427" s="1136" t="str">
        <f t="shared" si="13"/>
        <v>AA37ZEM0</v>
      </c>
      <c r="B427" s="669" t="s">
        <v>3395</v>
      </c>
      <c r="C427" s="669" t="s">
        <v>1243</v>
      </c>
      <c r="D427" s="1137">
        <f t="shared" si="12"/>
        <v>0</v>
      </c>
      <c r="E427" s="669" t="s">
        <v>595</v>
      </c>
      <c r="F427" s="669">
        <v>596</v>
      </c>
      <c r="L427" s="698"/>
    </row>
    <row r="428" spans="1:12" hidden="1" x14ac:dyDescent="0.2">
      <c r="A428" s="1136" t="str">
        <f t="shared" si="13"/>
        <v>AA37ZNE0</v>
      </c>
      <c r="B428" s="669" t="s">
        <v>3396</v>
      </c>
      <c r="C428" s="669" t="s">
        <v>1243</v>
      </c>
      <c r="D428" s="1137">
        <f t="shared" si="12"/>
        <v>0</v>
      </c>
      <c r="E428" s="669" t="s">
        <v>594</v>
      </c>
      <c r="F428" s="669">
        <v>90</v>
      </c>
      <c r="L428" s="698"/>
    </row>
    <row r="429" spans="1:12" hidden="1" x14ac:dyDescent="0.2">
      <c r="A429" s="1136" t="str">
        <f t="shared" si="13"/>
        <v>AA38ZEL0</v>
      </c>
      <c r="B429" s="669" t="s">
        <v>3397</v>
      </c>
      <c r="C429" s="669" t="s">
        <v>1244</v>
      </c>
      <c r="D429" s="1137">
        <f t="shared" si="12"/>
        <v>0</v>
      </c>
      <c r="E429" s="669" t="s">
        <v>699</v>
      </c>
      <c r="F429" s="669">
        <v>4</v>
      </c>
      <c r="L429" s="698"/>
    </row>
    <row r="430" spans="1:12" hidden="1" x14ac:dyDescent="0.2">
      <c r="A430" s="1136" t="str">
        <f t="shared" si="13"/>
        <v>AA38ZEM0</v>
      </c>
      <c r="B430" s="669" t="s">
        <v>3398</v>
      </c>
      <c r="C430" s="669" t="s">
        <v>1244</v>
      </c>
      <c r="D430" s="1137">
        <f t="shared" si="12"/>
        <v>0</v>
      </c>
      <c r="E430" s="669" t="s">
        <v>595</v>
      </c>
      <c r="F430" s="669">
        <v>600</v>
      </c>
      <c r="L430" s="698"/>
    </row>
    <row r="431" spans="1:12" hidden="1" x14ac:dyDescent="0.2">
      <c r="A431" s="1136" t="str">
        <f t="shared" si="13"/>
        <v>AA38ZNE0</v>
      </c>
      <c r="B431" s="669" t="s">
        <v>3399</v>
      </c>
      <c r="C431" s="669" t="s">
        <v>1244</v>
      </c>
      <c r="D431" s="1137">
        <f t="shared" si="12"/>
        <v>0</v>
      </c>
      <c r="E431" s="669" t="s">
        <v>594</v>
      </c>
      <c r="F431" s="669">
        <v>142</v>
      </c>
      <c r="L431" s="698"/>
    </row>
    <row r="432" spans="1:12" hidden="1" x14ac:dyDescent="0.2">
      <c r="A432" s="1136" t="str">
        <f t="shared" si="13"/>
        <v>AA39ZDC0</v>
      </c>
      <c r="B432" s="669" t="s">
        <v>3400</v>
      </c>
      <c r="C432" s="669" t="s">
        <v>1245</v>
      </c>
      <c r="D432" s="1137">
        <f t="shared" si="12"/>
        <v>0</v>
      </c>
      <c r="E432" s="669" t="s">
        <v>700</v>
      </c>
      <c r="F432" s="669">
        <v>8</v>
      </c>
      <c r="L432" s="698"/>
    </row>
    <row r="433" spans="1:12" hidden="1" x14ac:dyDescent="0.2">
      <c r="A433" s="1136" t="str">
        <f t="shared" si="13"/>
        <v>AA39ZEL0</v>
      </c>
      <c r="B433" s="669" t="s">
        <v>3401</v>
      </c>
      <c r="C433" s="669" t="s">
        <v>1245</v>
      </c>
      <c r="D433" s="1137">
        <f t="shared" si="12"/>
        <v>0</v>
      </c>
      <c r="E433" s="669" t="s">
        <v>699</v>
      </c>
      <c r="F433" s="669">
        <v>819</v>
      </c>
      <c r="L433" s="698"/>
    </row>
    <row r="434" spans="1:12" hidden="1" x14ac:dyDescent="0.2">
      <c r="A434" s="1136" t="str">
        <f t="shared" si="13"/>
        <v>AA39ZEM0</v>
      </c>
      <c r="B434" s="669" t="s">
        <v>3402</v>
      </c>
      <c r="C434" s="669" t="s">
        <v>1245</v>
      </c>
      <c r="D434" s="1137">
        <f t="shared" si="12"/>
        <v>0</v>
      </c>
      <c r="E434" s="669" t="s">
        <v>595</v>
      </c>
      <c r="F434" s="669">
        <v>20</v>
      </c>
      <c r="L434" s="698"/>
    </row>
    <row r="435" spans="1:12" hidden="1" x14ac:dyDescent="0.2">
      <c r="A435" s="1136" t="str">
        <f t="shared" si="13"/>
        <v>AA39ZNE0</v>
      </c>
      <c r="B435" s="669" t="s">
        <v>3403</v>
      </c>
      <c r="C435" s="669" t="s">
        <v>1245</v>
      </c>
      <c r="D435" s="1137">
        <f t="shared" si="12"/>
        <v>0</v>
      </c>
      <c r="E435" s="669" t="s">
        <v>594</v>
      </c>
      <c r="F435" s="669">
        <v>2</v>
      </c>
      <c r="L435" s="698"/>
    </row>
    <row r="436" spans="1:12" hidden="1" x14ac:dyDescent="0.2">
      <c r="A436" s="1136" t="str">
        <f t="shared" si="13"/>
        <v>AA40ZDC0</v>
      </c>
      <c r="B436" s="669" t="s">
        <v>3404</v>
      </c>
      <c r="C436" s="669" t="s">
        <v>1246</v>
      </c>
      <c r="D436" s="1137">
        <f t="shared" si="12"/>
        <v>0</v>
      </c>
      <c r="E436" s="669" t="s">
        <v>700</v>
      </c>
      <c r="F436" s="669">
        <v>320</v>
      </c>
      <c r="L436" s="698"/>
    </row>
    <row r="437" spans="1:12" hidden="1" x14ac:dyDescent="0.2">
      <c r="A437" s="1136" t="str">
        <f t="shared" si="13"/>
        <v>AA40ZEL0</v>
      </c>
      <c r="B437" s="669" t="s">
        <v>3405</v>
      </c>
      <c r="C437" s="669" t="s">
        <v>1246</v>
      </c>
      <c r="D437" s="1137">
        <f t="shared" si="12"/>
        <v>0</v>
      </c>
      <c r="E437" s="669" t="s">
        <v>699</v>
      </c>
      <c r="F437" s="669">
        <v>3511</v>
      </c>
      <c r="L437" s="698"/>
    </row>
    <row r="438" spans="1:12" hidden="1" x14ac:dyDescent="0.2">
      <c r="A438" s="1136" t="str">
        <f t="shared" si="13"/>
        <v>AA40ZEM0</v>
      </c>
      <c r="B438" s="669" t="s">
        <v>3406</v>
      </c>
      <c r="C438" s="669" t="s">
        <v>1246</v>
      </c>
      <c r="D438" s="1137">
        <f t="shared" si="12"/>
        <v>0</v>
      </c>
      <c r="E438" s="669" t="s">
        <v>595</v>
      </c>
      <c r="F438" s="669">
        <v>1883</v>
      </c>
      <c r="L438" s="698"/>
    </row>
    <row r="439" spans="1:12" hidden="1" x14ac:dyDescent="0.2">
      <c r="A439" s="1136" t="str">
        <f t="shared" si="13"/>
        <v>AA40ZNE0</v>
      </c>
      <c r="B439" s="669" t="s">
        <v>3407</v>
      </c>
      <c r="C439" s="669" t="s">
        <v>1246</v>
      </c>
      <c r="D439" s="1137">
        <f t="shared" si="12"/>
        <v>0</v>
      </c>
      <c r="E439" s="669" t="s">
        <v>594</v>
      </c>
      <c r="F439" s="669">
        <v>194</v>
      </c>
      <c r="L439" s="698"/>
    </row>
    <row r="440" spans="1:12" hidden="1" x14ac:dyDescent="0.2">
      <c r="A440" s="1136" t="str">
        <f t="shared" si="13"/>
        <v>AA40ZUX0</v>
      </c>
      <c r="B440" s="669" t="s">
        <v>3408</v>
      </c>
      <c r="C440" s="669" t="s">
        <v>1246</v>
      </c>
      <c r="D440" s="1137">
        <f t="shared" si="12"/>
        <v>0</v>
      </c>
      <c r="E440" s="669" t="s">
        <v>3001</v>
      </c>
      <c r="F440" s="669">
        <v>1</v>
      </c>
      <c r="L440" s="698"/>
    </row>
    <row r="441" spans="1:12" hidden="1" x14ac:dyDescent="0.2">
      <c r="A441" s="1136" t="str">
        <f t="shared" si="13"/>
        <v>AA41ZDC0</v>
      </c>
      <c r="B441" s="669" t="s">
        <v>3409</v>
      </c>
      <c r="C441" s="669" t="s">
        <v>1247</v>
      </c>
      <c r="D441" s="1137">
        <f t="shared" si="12"/>
        <v>0</v>
      </c>
      <c r="E441" s="669" t="s">
        <v>700</v>
      </c>
      <c r="F441" s="669">
        <v>1353</v>
      </c>
      <c r="L441" s="698"/>
    </row>
    <row r="442" spans="1:12" hidden="1" x14ac:dyDescent="0.2">
      <c r="A442" s="1136" t="str">
        <f t="shared" si="13"/>
        <v>AA41ZEL0</v>
      </c>
      <c r="B442" s="669" t="s">
        <v>3410</v>
      </c>
      <c r="C442" s="669" t="s">
        <v>1247</v>
      </c>
      <c r="D442" s="1137">
        <f t="shared" si="12"/>
        <v>0</v>
      </c>
      <c r="E442" s="669" t="s">
        <v>699</v>
      </c>
      <c r="F442" s="669">
        <v>1643</v>
      </c>
      <c r="L442" s="698"/>
    </row>
    <row r="443" spans="1:12" hidden="1" x14ac:dyDescent="0.2">
      <c r="A443" s="1136" t="str">
        <f t="shared" si="13"/>
        <v>AA41ZEM0</v>
      </c>
      <c r="B443" s="669" t="s">
        <v>3411</v>
      </c>
      <c r="C443" s="669" t="s">
        <v>1247</v>
      </c>
      <c r="D443" s="1137">
        <f t="shared" si="12"/>
        <v>0</v>
      </c>
      <c r="E443" s="669" t="s">
        <v>595</v>
      </c>
      <c r="F443" s="669">
        <v>139</v>
      </c>
      <c r="L443" s="698"/>
    </row>
    <row r="444" spans="1:12" hidden="1" x14ac:dyDescent="0.2">
      <c r="A444" s="1136" t="str">
        <f t="shared" si="13"/>
        <v>AA41ZNE0</v>
      </c>
      <c r="B444" s="669" t="s">
        <v>3412</v>
      </c>
      <c r="C444" s="669" t="s">
        <v>1247</v>
      </c>
      <c r="D444" s="1137">
        <f t="shared" si="12"/>
        <v>0</v>
      </c>
      <c r="E444" s="669" t="s">
        <v>594</v>
      </c>
      <c r="F444" s="669">
        <v>9</v>
      </c>
      <c r="L444" s="698"/>
    </row>
    <row r="445" spans="1:12" hidden="1" x14ac:dyDescent="0.2">
      <c r="A445" s="1136" t="str">
        <f t="shared" si="13"/>
        <v>AA42ZDC0</v>
      </c>
      <c r="B445" s="669" t="s">
        <v>3413</v>
      </c>
      <c r="C445" s="669" t="s">
        <v>1248</v>
      </c>
      <c r="D445" s="1137">
        <f t="shared" si="12"/>
        <v>0</v>
      </c>
      <c r="E445" s="669" t="s">
        <v>700</v>
      </c>
      <c r="F445" s="669">
        <v>706</v>
      </c>
      <c r="L445" s="698"/>
    </row>
    <row r="446" spans="1:12" hidden="1" x14ac:dyDescent="0.2">
      <c r="A446" s="1136" t="str">
        <f t="shared" si="13"/>
        <v>AA42ZEL0</v>
      </c>
      <c r="B446" s="669" t="s">
        <v>3414</v>
      </c>
      <c r="C446" s="669" t="s">
        <v>1248</v>
      </c>
      <c r="D446" s="1137">
        <f t="shared" si="12"/>
        <v>0</v>
      </c>
      <c r="E446" s="669" t="s">
        <v>699</v>
      </c>
      <c r="F446" s="669">
        <v>3651</v>
      </c>
      <c r="L446" s="698"/>
    </row>
    <row r="447" spans="1:12" hidden="1" x14ac:dyDescent="0.2">
      <c r="A447" s="1136" t="str">
        <f t="shared" si="13"/>
        <v>AA42ZEM0</v>
      </c>
      <c r="B447" s="669" t="s">
        <v>3415</v>
      </c>
      <c r="C447" s="669" t="s">
        <v>1248</v>
      </c>
      <c r="D447" s="1137">
        <f t="shared" si="12"/>
        <v>0</v>
      </c>
      <c r="E447" s="669" t="s">
        <v>595</v>
      </c>
      <c r="F447" s="669">
        <v>253</v>
      </c>
      <c r="L447" s="698"/>
    </row>
    <row r="448" spans="1:12" hidden="1" x14ac:dyDescent="0.2">
      <c r="A448" s="1136" t="str">
        <f t="shared" si="13"/>
        <v>AA42ZNE0</v>
      </c>
      <c r="B448" s="669" t="s">
        <v>3416</v>
      </c>
      <c r="C448" s="669" t="s">
        <v>1248</v>
      </c>
      <c r="D448" s="1137">
        <f t="shared" si="12"/>
        <v>0</v>
      </c>
      <c r="E448" s="669" t="s">
        <v>594</v>
      </c>
      <c r="F448" s="669">
        <v>72</v>
      </c>
      <c r="L448" s="698"/>
    </row>
    <row r="449" spans="1:12" hidden="1" x14ac:dyDescent="0.2">
      <c r="A449" s="1136" t="str">
        <f t="shared" si="13"/>
        <v>AB02ZDC0</v>
      </c>
      <c r="B449" s="669" t="s">
        <v>3417</v>
      </c>
      <c r="C449" s="669" t="s">
        <v>1099</v>
      </c>
      <c r="D449" s="1137">
        <f t="shared" si="12"/>
        <v>0</v>
      </c>
      <c r="E449" s="669" t="s">
        <v>700</v>
      </c>
      <c r="F449" s="669">
        <v>1207</v>
      </c>
      <c r="L449" s="698"/>
    </row>
    <row r="450" spans="1:12" hidden="1" x14ac:dyDescent="0.2">
      <c r="A450" s="1136" t="str">
        <f t="shared" si="13"/>
        <v>AB02ZEL0</v>
      </c>
      <c r="B450" s="669" t="s">
        <v>3418</v>
      </c>
      <c r="C450" s="669" t="s">
        <v>1099</v>
      </c>
      <c r="D450" s="1137">
        <f t="shared" si="12"/>
        <v>0</v>
      </c>
      <c r="E450" s="669" t="s">
        <v>699</v>
      </c>
      <c r="F450" s="669">
        <v>91</v>
      </c>
      <c r="L450" s="698"/>
    </row>
    <row r="451" spans="1:12" hidden="1" x14ac:dyDescent="0.2">
      <c r="A451" s="1136" t="str">
        <f t="shared" si="13"/>
        <v>AB02ZEM0</v>
      </c>
      <c r="B451" s="669" t="s">
        <v>3419</v>
      </c>
      <c r="C451" s="669" t="s">
        <v>1099</v>
      </c>
      <c r="D451" s="1137">
        <f t="shared" si="12"/>
        <v>0</v>
      </c>
      <c r="E451" s="669" t="s">
        <v>595</v>
      </c>
      <c r="F451" s="669">
        <v>19</v>
      </c>
      <c r="L451" s="698"/>
    </row>
    <row r="452" spans="1:12" hidden="1" x14ac:dyDescent="0.2">
      <c r="A452" s="1136" t="str">
        <f t="shared" si="13"/>
        <v>AB03ZDC0</v>
      </c>
      <c r="B452" s="669" t="s">
        <v>3420</v>
      </c>
      <c r="C452" s="669" t="s">
        <v>1098</v>
      </c>
      <c r="D452" s="1137">
        <f t="shared" si="12"/>
        <v>0</v>
      </c>
      <c r="E452" s="669" t="s">
        <v>700</v>
      </c>
      <c r="F452" s="669">
        <v>20727</v>
      </c>
      <c r="L452" s="698"/>
    </row>
    <row r="453" spans="1:12" hidden="1" x14ac:dyDescent="0.2">
      <c r="A453" s="1136" t="str">
        <f t="shared" si="13"/>
        <v>AB03ZEL0</v>
      </c>
      <c r="B453" s="669" t="s">
        <v>3421</v>
      </c>
      <c r="C453" s="669" t="s">
        <v>1098</v>
      </c>
      <c r="D453" s="1137">
        <f t="shared" si="12"/>
        <v>0</v>
      </c>
      <c r="E453" s="669" t="s">
        <v>699</v>
      </c>
      <c r="F453" s="669">
        <v>1089</v>
      </c>
      <c r="L453" s="698"/>
    </row>
    <row r="454" spans="1:12" hidden="1" x14ac:dyDescent="0.2">
      <c r="A454" s="1136" t="str">
        <f t="shared" si="13"/>
        <v>AB03ZEM0</v>
      </c>
      <c r="B454" s="669" t="s">
        <v>3422</v>
      </c>
      <c r="C454" s="669" t="s">
        <v>1098</v>
      </c>
      <c r="D454" s="1137">
        <f t="shared" si="12"/>
        <v>0</v>
      </c>
      <c r="E454" s="669" t="s">
        <v>595</v>
      </c>
      <c r="F454" s="669">
        <v>217</v>
      </c>
      <c r="L454" s="698"/>
    </row>
    <row r="455" spans="1:12" hidden="1" x14ac:dyDescent="0.2">
      <c r="A455" s="1136" t="str">
        <f t="shared" si="13"/>
        <v>AB03ZNE0</v>
      </c>
      <c r="B455" s="669" t="s">
        <v>3423</v>
      </c>
      <c r="C455" s="669" t="s">
        <v>1098</v>
      </c>
      <c r="D455" s="1137">
        <f t="shared" si="12"/>
        <v>0</v>
      </c>
      <c r="E455" s="669" t="s">
        <v>594</v>
      </c>
      <c r="F455" s="669">
        <v>8</v>
      </c>
      <c r="L455" s="698"/>
    </row>
    <row r="456" spans="1:12" hidden="1" x14ac:dyDescent="0.2">
      <c r="A456" s="1136" t="str">
        <f t="shared" si="13"/>
        <v>AB03ZUX0</v>
      </c>
      <c r="B456" s="669" t="s">
        <v>3424</v>
      </c>
      <c r="C456" s="669" t="s">
        <v>1098</v>
      </c>
      <c r="D456" s="1137">
        <f t="shared" si="12"/>
        <v>0</v>
      </c>
      <c r="E456" s="669" t="s">
        <v>3001</v>
      </c>
      <c r="F456" s="669">
        <v>1</v>
      </c>
      <c r="L456" s="698"/>
    </row>
    <row r="457" spans="1:12" hidden="1" x14ac:dyDescent="0.2">
      <c r="A457" s="1136" t="str">
        <f t="shared" si="13"/>
        <v>AB04ZDC0</v>
      </c>
      <c r="B457" s="669" t="s">
        <v>3425</v>
      </c>
      <c r="C457" s="669" t="s">
        <v>1097</v>
      </c>
      <c r="D457" s="1137">
        <f t="shared" si="12"/>
        <v>0</v>
      </c>
      <c r="E457" s="669" t="s">
        <v>700</v>
      </c>
      <c r="F457" s="669">
        <v>101360</v>
      </c>
      <c r="L457" s="698"/>
    </row>
    <row r="458" spans="1:12" hidden="1" x14ac:dyDescent="0.2">
      <c r="A458" s="1136" t="str">
        <f t="shared" si="13"/>
        <v>AB04ZEL0</v>
      </c>
      <c r="B458" s="669" t="s">
        <v>3426</v>
      </c>
      <c r="C458" s="669" t="s">
        <v>1097</v>
      </c>
      <c r="D458" s="1137">
        <f t="shared" si="12"/>
        <v>0</v>
      </c>
      <c r="E458" s="669" t="s">
        <v>699</v>
      </c>
      <c r="F458" s="669">
        <v>4103</v>
      </c>
      <c r="L458" s="698"/>
    </row>
    <row r="459" spans="1:12" hidden="1" x14ac:dyDescent="0.2">
      <c r="A459" s="1136" t="str">
        <f t="shared" si="13"/>
        <v>AB04ZEM0</v>
      </c>
      <c r="B459" s="669" t="s">
        <v>3427</v>
      </c>
      <c r="C459" s="669" t="s">
        <v>1097</v>
      </c>
      <c r="D459" s="1137">
        <f t="shared" si="12"/>
        <v>0</v>
      </c>
      <c r="E459" s="669" t="s">
        <v>595</v>
      </c>
      <c r="F459" s="669">
        <v>1673</v>
      </c>
      <c r="L459" s="698"/>
    </row>
    <row r="460" spans="1:12" hidden="1" x14ac:dyDescent="0.2">
      <c r="A460" s="1136" t="str">
        <f t="shared" si="13"/>
        <v>AB04ZNE0</v>
      </c>
      <c r="B460" s="669" t="s">
        <v>3428</v>
      </c>
      <c r="C460" s="669" t="s">
        <v>1097</v>
      </c>
      <c r="D460" s="1137">
        <f t="shared" si="12"/>
        <v>0</v>
      </c>
      <c r="E460" s="669" t="s">
        <v>594</v>
      </c>
      <c r="F460" s="669">
        <v>529</v>
      </c>
      <c r="L460" s="698"/>
    </row>
    <row r="461" spans="1:12" hidden="1" x14ac:dyDescent="0.2">
      <c r="A461" s="1136" t="str">
        <f t="shared" si="13"/>
        <v>AB04ZUX0</v>
      </c>
      <c r="B461" s="669" t="s">
        <v>3429</v>
      </c>
      <c r="C461" s="669" t="s">
        <v>1097</v>
      </c>
      <c r="D461" s="1137">
        <f t="shared" si="12"/>
        <v>0</v>
      </c>
      <c r="E461" s="669" t="s">
        <v>3001</v>
      </c>
      <c r="F461" s="669">
        <v>15</v>
      </c>
      <c r="L461" s="698"/>
    </row>
    <row r="462" spans="1:12" hidden="1" x14ac:dyDescent="0.2">
      <c r="A462" s="1136" t="str">
        <f t="shared" si="13"/>
        <v>AB05ZDC0</v>
      </c>
      <c r="B462" s="669" t="s">
        <v>3430</v>
      </c>
      <c r="C462" s="669" t="s">
        <v>1096</v>
      </c>
      <c r="D462" s="1137">
        <f t="shared" si="12"/>
        <v>0</v>
      </c>
      <c r="E462" s="669" t="s">
        <v>700</v>
      </c>
      <c r="F462" s="669">
        <v>21062</v>
      </c>
      <c r="L462" s="698"/>
    </row>
    <row r="463" spans="1:12" hidden="1" x14ac:dyDescent="0.2">
      <c r="A463" s="1136" t="str">
        <f t="shared" si="13"/>
        <v>AB05ZEL0</v>
      </c>
      <c r="B463" s="669" t="s">
        <v>3431</v>
      </c>
      <c r="C463" s="669" t="s">
        <v>1096</v>
      </c>
      <c r="D463" s="1137">
        <f t="shared" si="12"/>
        <v>0</v>
      </c>
      <c r="E463" s="669" t="s">
        <v>699</v>
      </c>
      <c r="F463" s="669">
        <v>2115</v>
      </c>
      <c r="L463" s="698"/>
    </row>
    <row r="464" spans="1:12" hidden="1" x14ac:dyDescent="0.2">
      <c r="A464" s="1136" t="str">
        <f t="shared" si="13"/>
        <v>AB05ZEM0</v>
      </c>
      <c r="B464" s="669" t="s">
        <v>3432</v>
      </c>
      <c r="C464" s="669" t="s">
        <v>1096</v>
      </c>
      <c r="D464" s="1137">
        <f t="shared" si="12"/>
        <v>0</v>
      </c>
      <c r="E464" s="669" t="s">
        <v>595</v>
      </c>
      <c r="F464" s="669">
        <v>785</v>
      </c>
      <c r="L464" s="698"/>
    </row>
    <row r="465" spans="1:12" hidden="1" x14ac:dyDescent="0.2">
      <c r="A465" s="1136" t="str">
        <f t="shared" si="13"/>
        <v>AB05ZNE0</v>
      </c>
      <c r="B465" s="669" t="s">
        <v>3433</v>
      </c>
      <c r="C465" s="669" t="s">
        <v>1096</v>
      </c>
      <c r="D465" s="1137">
        <f t="shared" ref="D465:D528" si="14">IFERROR(VLOOKUP(C465,$M$2:$N$16,2,FALSE),0)</f>
        <v>0</v>
      </c>
      <c r="E465" s="669" t="s">
        <v>594</v>
      </c>
      <c r="F465" s="669">
        <v>25</v>
      </c>
      <c r="L465" s="698"/>
    </row>
    <row r="466" spans="1:12" hidden="1" x14ac:dyDescent="0.2">
      <c r="A466" s="1136" t="str">
        <f t="shared" ref="A466:A529" si="15">C466&amp;E466&amp;D466</f>
        <v>AB06ZDC0</v>
      </c>
      <c r="B466" s="669" t="s">
        <v>3434</v>
      </c>
      <c r="C466" s="669" t="s">
        <v>1095</v>
      </c>
      <c r="D466" s="1137">
        <f t="shared" si="14"/>
        <v>0</v>
      </c>
      <c r="E466" s="669" t="s">
        <v>700</v>
      </c>
      <c r="F466" s="669">
        <v>24501</v>
      </c>
      <c r="L466" s="698"/>
    </row>
    <row r="467" spans="1:12" hidden="1" x14ac:dyDescent="0.2">
      <c r="A467" s="1136" t="str">
        <f t="shared" si="15"/>
        <v>AB06ZEL0</v>
      </c>
      <c r="B467" s="669" t="s">
        <v>3435</v>
      </c>
      <c r="C467" s="669" t="s">
        <v>1095</v>
      </c>
      <c r="D467" s="1137">
        <f t="shared" si="14"/>
        <v>0</v>
      </c>
      <c r="E467" s="669" t="s">
        <v>699</v>
      </c>
      <c r="F467" s="669">
        <v>1298</v>
      </c>
      <c r="L467" s="698"/>
    </row>
    <row r="468" spans="1:12" hidden="1" x14ac:dyDescent="0.2">
      <c r="A468" s="1136" t="str">
        <f t="shared" si="15"/>
        <v>AB06ZEM0</v>
      </c>
      <c r="B468" s="669" t="s">
        <v>3436</v>
      </c>
      <c r="C468" s="669" t="s">
        <v>1095</v>
      </c>
      <c r="D468" s="1137">
        <f t="shared" si="14"/>
        <v>0</v>
      </c>
      <c r="E468" s="669" t="s">
        <v>595</v>
      </c>
      <c r="F468" s="669">
        <v>346</v>
      </c>
      <c r="L468" s="698"/>
    </row>
    <row r="469" spans="1:12" hidden="1" x14ac:dyDescent="0.2">
      <c r="A469" s="1136" t="str">
        <f t="shared" si="15"/>
        <v>AB06ZNE0</v>
      </c>
      <c r="B469" s="669" t="s">
        <v>3437</v>
      </c>
      <c r="C469" s="669" t="s">
        <v>1095</v>
      </c>
      <c r="D469" s="1137">
        <f t="shared" si="14"/>
        <v>0</v>
      </c>
      <c r="E469" s="669" t="s">
        <v>594</v>
      </c>
      <c r="F469" s="669">
        <v>41</v>
      </c>
      <c r="L469" s="698"/>
    </row>
    <row r="470" spans="1:12" hidden="1" x14ac:dyDescent="0.2">
      <c r="A470" s="1136" t="str">
        <f t="shared" si="15"/>
        <v>AB07ZDC0</v>
      </c>
      <c r="B470" s="669" t="s">
        <v>3438</v>
      </c>
      <c r="C470" s="669" t="s">
        <v>1094</v>
      </c>
      <c r="D470" s="1137">
        <f t="shared" si="14"/>
        <v>0</v>
      </c>
      <c r="E470" s="669" t="s">
        <v>700</v>
      </c>
      <c r="F470" s="669">
        <v>1092</v>
      </c>
      <c r="L470" s="698"/>
    </row>
    <row r="471" spans="1:12" hidden="1" x14ac:dyDescent="0.2">
      <c r="A471" s="1136" t="str">
        <f t="shared" si="15"/>
        <v>AB07ZEL0</v>
      </c>
      <c r="B471" s="669" t="s">
        <v>3439</v>
      </c>
      <c r="C471" s="669" t="s">
        <v>1094</v>
      </c>
      <c r="D471" s="1137">
        <f t="shared" si="14"/>
        <v>0</v>
      </c>
      <c r="E471" s="669" t="s">
        <v>699</v>
      </c>
      <c r="F471" s="669">
        <v>1338</v>
      </c>
      <c r="L471" s="698"/>
    </row>
    <row r="472" spans="1:12" hidden="1" x14ac:dyDescent="0.2">
      <c r="A472" s="1136" t="str">
        <f t="shared" si="15"/>
        <v>AB07ZEM0</v>
      </c>
      <c r="B472" s="669" t="s">
        <v>3440</v>
      </c>
      <c r="C472" s="669" t="s">
        <v>1094</v>
      </c>
      <c r="D472" s="1137">
        <f t="shared" si="14"/>
        <v>0</v>
      </c>
      <c r="E472" s="669" t="s">
        <v>595</v>
      </c>
      <c r="F472" s="669">
        <v>10</v>
      </c>
      <c r="L472" s="698"/>
    </row>
    <row r="473" spans="1:12" hidden="1" x14ac:dyDescent="0.2">
      <c r="A473" s="1136" t="str">
        <f t="shared" si="15"/>
        <v>AB08ZDC0</v>
      </c>
      <c r="B473" s="669" t="s">
        <v>3441</v>
      </c>
      <c r="C473" s="669" t="s">
        <v>1093</v>
      </c>
      <c r="D473" s="1137">
        <f t="shared" si="14"/>
        <v>0</v>
      </c>
      <c r="E473" s="669" t="s">
        <v>700</v>
      </c>
      <c r="F473" s="669">
        <v>19238</v>
      </c>
      <c r="L473" s="698"/>
    </row>
    <row r="474" spans="1:12" hidden="1" x14ac:dyDescent="0.2">
      <c r="A474" s="1136" t="str">
        <f t="shared" si="15"/>
        <v>AB08ZEL0</v>
      </c>
      <c r="B474" s="669" t="s">
        <v>3442</v>
      </c>
      <c r="C474" s="669" t="s">
        <v>1093</v>
      </c>
      <c r="D474" s="1137">
        <f t="shared" si="14"/>
        <v>0</v>
      </c>
      <c r="E474" s="669" t="s">
        <v>699</v>
      </c>
      <c r="F474" s="669">
        <v>983</v>
      </c>
      <c r="L474" s="698"/>
    </row>
    <row r="475" spans="1:12" hidden="1" x14ac:dyDescent="0.2">
      <c r="A475" s="1136" t="str">
        <f t="shared" si="15"/>
        <v>AB08ZEM0</v>
      </c>
      <c r="B475" s="669" t="s">
        <v>3443</v>
      </c>
      <c r="C475" s="669" t="s">
        <v>1093</v>
      </c>
      <c r="D475" s="1137">
        <f t="shared" si="14"/>
        <v>0</v>
      </c>
      <c r="E475" s="669" t="s">
        <v>595</v>
      </c>
      <c r="F475" s="669">
        <v>106</v>
      </c>
      <c r="L475" s="698"/>
    </row>
    <row r="476" spans="1:12" hidden="1" x14ac:dyDescent="0.2">
      <c r="A476" s="1136" t="str">
        <f t="shared" si="15"/>
        <v>AB08ZNE0</v>
      </c>
      <c r="B476" s="669" t="s">
        <v>3444</v>
      </c>
      <c r="C476" s="669" t="s">
        <v>1093</v>
      </c>
      <c r="D476" s="1137">
        <f t="shared" si="14"/>
        <v>0</v>
      </c>
      <c r="E476" s="669" t="s">
        <v>594</v>
      </c>
      <c r="F476" s="669">
        <v>1</v>
      </c>
      <c r="L476" s="698"/>
    </row>
    <row r="477" spans="1:12" hidden="1" x14ac:dyDescent="0.2">
      <c r="A477" s="1136" t="str">
        <f t="shared" si="15"/>
        <v>AB08ZUX0</v>
      </c>
      <c r="B477" s="669" t="s">
        <v>3445</v>
      </c>
      <c r="C477" s="669" t="s">
        <v>1093</v>
      </c>
      <c r="D477" s="1137">
        <f t="shared" si="14"/>
        <v>0</v>
      </c>
      <c r="E477" s="669" t="s">
        <v>3001</v>
      </c>
      <c r="F477" s="669">
        <v>1</v>
      </c>
      <c r="L477" s="698"/>
    </row>
    <row r="478" spans="1:12" hidden="1" x14ac:dyDescent="0.2">
      <c r="A478" s="1136" t="str">
        <f t="shared" si="15"/>
        <v>AB09ZDC0</v>
      </c>
      <c r="B478" s="669" t="s">
        <v>3446</v>
      </c>
      <c r="C478" s="669" t="s">
        <v>1092</v>
      </c>
      <c r="D478" s="1137">
        <f t="shared" si="14"/>
        <v>0</v>
      </c>
      <c r="E478" s="669" t="s">
        <v>700</v>
      </c>
      <c r="F478" s="669">
        <v>4197</v>
      </c>
      <c r="L478" s="698"/>
    </row>
    <row r="479" spans="1:12" hidden="1" x14ac:dyDescent="0.2">
      <c r="A479" s="1136" t="str">
        <f t="shared" si="15"/>
        <v>AB09ZEL0</v>
      </c>
      <c r="B479" s="669" t="s">
        <v>3447</v>
      </c>
      <c r="C479" s="669" t="s">
        <v>1092</v>
      </c>
      <c r="D479" s="1137">
        <f t="shared" si="14"/>
        <v>0</v>
      </c>
      <c r="E479" s="669" t="s">
        <v>699</v>
      </c>
      <c r="F479" s="669">
        <v>132</v>
      </c>
      <c r="L479" s="698"/>
    </row>
    <row r="480" spans="1:12" hidden="1" x14ac:dyDescent="0.2">
      <c r="A480" s="1136" t="str">
        <f t="shared" si="15"/>
        <v>AB09ZEM0</v>
      </c>
      <c r="B480" s="669" t="s">
        <v>3448</v>
      </c>
      <c r="C480" s="669" t="s">
        <v>1092</v>
      </c>
      <c r="D480" s="1137">
        <f t="shared" si="14"/>
        <v>0</v>
      </c>
      <c r="E480" s="669" t="s">
        <v>595</v>
      </c>
      <c r="F480" s="669">
        <v>116</v>
      </c>
      <c r="L480" s="698"/>
    </row>
    <row r="481" spans="1:12" hidden="1" x14ac:dyDescent="0.2">
      <c r="A481" s="1136" t="str">
        <f t="shared" si="15"/>
        <v>AB09ZNE0</v>
      </c>
      <c r="B481" s="669" t="s">
        <v>3449</v>
      </c>
      <c r="C481" s="669" t="s">
        <v>1092</v>
      </c>
      <c r="D481" s="1137">
        <f t="shared" si="14"/>
        <v>0</v>
      </c>
      <c r="E481" s="669" t="s">
        <v>594</v>
      </c>
      <c r="F481" s="669">
        <v>6</v>
      </c>
      <c r="L481" s="698"/>
    </row>
    <row r="482" spans="1:12" hidden="1" x14ac:dyDescent="0.2">
      <c r="A482" s="1136" t="str">
        <f t="shared" si="15"/>
        <v>AB10ZDC0</v>
      </c>
      <c r="B482" s="669" t="s">
        <v>3450</v>
      </c>
      <c r="C482" s="669" t="s">
        <v>1091</v>
      </c>
      <c r="D482" s="1137">
        <f t="shared" si="14"/>
        <v>0</v>
      </c>
      <c r="E482" s="669" t="s">
        <v>700</v>
      </c>
      <c r="F482" s="669">
        <v>205</v>
      </c>
    </row>
    <row r="483" spans="1:12" hidden="1" x14ac:dyDescent="0.2">
      <c r="A483" s="1136" t="str">
        <f t="shared" si="15"/>
        <v>AB10ZEL0</v>
      </c>
      <c r="B483" s="669" t="s">
        <v>3451</v>
      </c>
      <c r="C483" s="669" t="s">
        <v>1091</v>
      </c>
      <c r="D483" s="1137">
        <f t="shared" si="14"/>
        <v>0</v>
      </c>
      <c r="E483" s="669" t="s">
        <v>699</v>
      </c>
      <c r="F483" s="669">
        <v>5</v>
      </c>
    </row>
    <row r="484" spans="1:12" hidden="1" x14ac:dyDescent="0.2">
      <c r="A484" s="1136" t="str">
        <f t="shared" si="15"/>
        <v>AB10ZEM0</v>
      </c>
      <c r="B484" s="669" t="s">
        <v>3452</v>
      </c>
      <c r="C484" s="669" t="s">
        <v>1091</v>
      </c>
      <c r="D484" s="1137">
        <f t="shared" si="14"/>
        <v>0</v>
      </c>
      <c r="E484" s="669" t="s">
        <v>595</v>
      </c>
      <c r="F484" s="669">
        <v>14</v>
      </c>
    </row>
    <row r="485" spans="1:12" hidden="1" x14ac:dyDescent="0.2">
      <c r="A485" s="1136" t="str">
        <f t="shared" si="15"/>
        <v>AB10ZNE0</v>
      </c>
      <c r="B485" s="669" t="s">
        <v>3453</v>
      </c>
      <c r="C485" s="669" t="s">
        <v>1091</v>
      </c>
      <c r="D485" s="1137">
        <f t="shared" si="14"/>
        <v>0</v>
      </c>
      <c r="E485" s="669" t="s">
        <v>594</v>
      </c>
      <c r="F485" s="669">
        <v>2</v>
      </c>
    </row>
    <row r="486" spans="1:12" hidden="1" x14ac:dyDescent="0.2">
      <c r="A486" s="1136" t="str">
        <f t="shared" si="15"/>
        <v>AB11ZDC0</v>
      </c>
      <c r="B486" s="669" t="s">
        <v>3454</v>
      </c>
      <c r="C486" s="669" t="s">
        <v>1090</v>
      </c>
      <c r="D486" s="1137">
        <f t="shared" si="14"/>
        <v>0</v>
      </c>
      <c r="E486" s="669" t="s">
        <v>700</v>
      </c>
      <c r="F486" s="669">
        <v>1953</v>
      </c>
    </row>
    <row r="487" spans="1:12" hidden="1" x14ac:dyDescent="0.2">
      <c r="A487" s="1136" t="str">
        <f t="shared" si="15"/>
        <v>AB11ZEL0</v>
      </c>
      <c r="B487" s="669" t="s">
        <v>3455</v>
      </c>
      <c r="C487" s="669" t="s">
        <v>1090</v>
      </c>
      <c r="D487" s="1137">
        <f t="shared" si="14"/>
        <v>0</v>
      </c>
      <c r="E487" s="669" t="s">
        <v>699</v>
      </c>
      <c r="F487" s="669">
        <v>1</v>
      </c>
    </row>
    <row r="488" spans="1:12" hidden="1" x14ac:dyDescent="0.2">
      <c r="A488" s="1136" t="str">
        <f t="shared" si="15"/>
        <v>BZ01ADC0</v>
      </c>
      <c r="B488" s="669" t="s">
        <v>3456</v>
      </c>
      <c r="C488" s="669" t="s">
        <v>1249</v>
      </c>
      <c r="D488" s="1137">
        <f t="shared" si="14"/>
        <v>0</v>
      </c>
      <c r="E488" s="669" t="s">
        <v>700</v>
      </c>
      <c r="F488" s="669">
        <v>1986</v>
      </c>
    </row>
    <row r="489" spans="1:12" hidden="1" x14ac:dyDescent="0.2">
      <c r="A489" s="1136" t="str">
        <f t="shared" si="15"/>
        <v>BZ01AEL0</v>
      </c>
      <c r="B489" s="669" t="s">
        <v>3457</v>
      </c>
      <c r="C489" s="669" t="s">
        <v>1249</v>
      </c>
      <c r="D489" s="1137">
        <f t="shared" si="14"/>
        <v>0</v>
      </c>
      <c r="E489" s="669" t="s">
        <v>699</v>
      </c>
      <c r="F489" s="669">
        <v>137</v>
      </c>
    </row>
    <row r="490" spans="1:12" hidden="1" x14ac:dyDescent="0.2">
      <c r="A490" s="1136" t="str">
        <f t="shared" si="15"/>
        <v>BZ01AEM0</v>
      </c>
      <c r="B490" s="669" t="s">
        <v>3458</v>
      </c>
      <c r="C490" s="669" t="s">
        <v>1249</v>
      </c>
      <c r="D490" s="1137">
        <f t="shared" si="14"/>
        <v>0</v>
      </c>
      <c r="E490" s="669" t="s">
        <v>595</v>
      </c>
      <c r="F490" s="669">
        <v>23</v>
      </c>
    </row>
    <row r="491" spans="1:12" hidden="1" x14ac:dyDescent="0.2">
      <c r="A491" s="1136" t="str">
        <f t="shared" si="15"/>
        <v>BZ01ANE0</v>
      </c>
      <c r="B491" s="669" t="s">
        <v>3459</v>
      </c>
      <c r="C491" s="669" t="s">
        <v>1249</v>
      </c>
      <c r="D491" s="1137">
        <f t="shared" si="14"/>
        <v>0</v>
      </c>
      <c r="E491" s="669" t="s">
        <v>594</v>
      </c>
      <c r="F491" s="669">
        <v>1</v>
      </c>
    </row>
    <row r="492" spans="1:12" hidden="1" x14ac:dyDescent="0.2">
      <c r="A492" s="1136" t="str">
        <f t="shared" si="15"/>
        <v>BZ01BDC0</v>
      </c>
      <c r="B492" s="669" t="s">
        <v>3460</v>
      </c>
      <c r="C492" s="669" t="s">
        <v>1250</v>
      </c>
      <c r="D492" s="1137">
        <f t="shared" si="14"/>
        <v>0</v>
      </c>
      <c r="E492" s="669" t="s">
        <v>700</v>
      </c>
      <c r="F492" s="669">
        <v>6050</v>
      </c>
    </row>
    <row r="493" spans="1:12" hidden="1" x14ac:dyDescent="0.2">
      <c r="A493" s="1136" t="str">
        <f t="shared" si="15"/>
        <v>BZ01BEL0</v>
      </c>
      <c r="B493" s="669" t="s">
        <v>3461</v>
      </c>
      <c r="C493" s="669" t="s">
        <v>1250</v>
      </c>
      <c r="D493" s="1137">
        <f t="shared" si="14"/>
        <v>0</v>
      </c>
      <c r="E493" s="669" t="s">
        <v>699</v>
      </c>
      <c r="F493" s="669">
        <v>271</v>
      </c>
    </row>
    <row r="494" spans="1:12" hidden="1" x14ac:dyDescent="0.2">
      <c r="A494" s="1136" t="str">
        <f t="shared" si="15"/>
        <v>BZ01BEM0</v>
      </c>
      <c r="B494" s="669" t="s">
        <v>3462</v>
      </c>
      <c r="C494" s="669" t="s">
        <v>1250</v>
      </c>
      <c r="D494" s="1137">
        <f t="shared" si="14"/>
        <v>0</v>
      </c>
      <c r="E494" s="669" t="s">
        <v>595</v>
      </c>
      <c r="F494" s="669">
        <v>45</v>
      </c>
    </row>
    <row r="495" spans="1:12" hidden="1" x14ac:dyDescent="0.2">
      <c r="A495" s="1136" t="str">
        <f t="shared" si="15"/>
        <v>BZ01BNE0</v>
      </c>
      <c r="B495" s="669" t="s">
        <v>3463</v>
      </c>
      <c r="C495" s="669" t="s">
        <v>1250</v>
      </c>
      <c r="D495" s="1137">
        <f t="shared" si="14"/>
        <v>0</v>
      </c>
      <c r="E495" s="669" t="s">
        <v>594</v>
      </c>
      <c r="F495" s="669">
        <v>1</v>
      </c>
    </row>
    <row r="496" spans="1:12" hidden="1" x14ac:dyDescent="0.2">
      <c r="A496" s="1136" t="str">
        <f t="shared" si="15"/>
        <v>BZ01BUX0</v>
      </c>
      <c r="B496" s="669" t="s">
        <v>3464</v>
      </c>
      <c r="C496" s="669" t="s">
        <v>1250</v>
      </c>
      <c r="D496" s="1137">
        <f t="shared" si="14"/>
        <v>0</v>
      </c>
      <c r="E496" s="669" t="s">
        <v>3001</v>
      </c>
      <c r="F496" s="669">
        <v>1</v>
      </c>
    </row>
    <row r="497" spans="1:6" hidden="1" x14ac:dyDescent="0.2">
      <c r="A497" s="1136" t="str">
        <f t="shared" si="15"/>
        <v>BZ02ADC0</v>
      </c>
      <c r="B497" s="669" t="s">
        <v>3465</v>
      </c>
      <c r="C497" s="669" t="s">
        <v>1251</v>
      </c>
      <c r="D497" s="1137">
        <f t="shared" si="14"/>
        <v>0</v>
      </c>
      <c r="E497" s="669" t="s">
        <v>700</v>
      </c>
      <c r="F497" s="669">
        <v>1520</v>
      </c>
    </row>
    <row r="498" spans="1:6" hidden="1" x14ac:dyDescent="0.2">
      <c r="A498" s="1136" t="str">
        <f t="shared" si="15"/>
        <v>BZ02AEL0</v>
      </c>
      <c r="B498" s="669" t="s">
        <v>3466</v>
      </c>
      <c r="C498" s="669" t="s">
        <v>1251</v>
      </c>
      <c r="D498" s="1137">
        <f t="shared" si="14"/>
        <v>0</v>
      </c>
      <c r="E498" s="669" t="s">
        <v>699</v>
      </c>
      <c r="F498" s="669">
        <v>75</v>
      </c>
    </row>
    <row r="499" spans="1:6" hidden="1" x14ac:dyDescent="0.2">
      <c r="A499" s="1136" t="str">
        <f t="shared" si="15"/>
        <v>BZ02AEM0</v>
      </c>
      <c r="B499" s="669" t="s">
        <v>3467</v>
      </c>
      <c r="C499" s="669" t="s">
        <v>1251</v>
      </c>
      <c r="D499" s="1137">
        <f t="shared" si="14"/>
        <v>0</v>
      </c>
      <c r="E499" s="669" t="s">
        <v>595</v>
      </c>
      <c r="F499" s="669">
        <v>92</v>
      </c>
    </row>
    <row r="500" spans="1:6" hidden="1" x14ac:dyDescent="0.2">
      <c r="A500" s="1136" t="str">
        <f t="shared" si="15"/>
        <v>BZ02ANE0</v>
      </c>
      <c r="B500" s="669" t="s">
        <v>3468</v>
      </c>
      <c r="C500" s="669" t="s">
        <v>1251</v>
      </c>
      <c r="D500" s="1137">
        <f t="shared" si="14"/>
        <v>0</v>
      </c>
      <c r="E500" s="669" t="s">
        <v>594</v>
      </c>
      <c r="F500" s="669">
        <v>3</v>
      </c>
    </row>
    <row r="501" spans="1:6" hidden="1" x14ac:dyDescent="0.2">
      <c r="A501" s="1136" t="str">
        <f t="shared" si="15"/>
        <v>BZ02BDC0</v>
      </c>
      <c r="B501" s="669" t="s">
        <v>3469</v>
      </c>
      <c r="C501" s="669" t="s">
        <v>1252</v>
      </c>
      <c r="D501" s="1137">
        <f t="shared" si="14"/>
        <v>0</v>
      </c>
      <c r="E501" s="669" t="s">
        <v>700</v>
      </c>
      <c r="F501" s="669">
        <v>52754</v>
      </c>
    </row>
    <row r="502" spans="1:6" hidden="1" x14ac:dyDescent="0.2">
      <c r="A502" s="1136" t="str">
        <f t="shared" si="15"/>
        <v>BZ02BEL0</v>
      </c>
      <c r="B502" s="669" t="s">
        <v>3470</v>
      </c>
      <c r="C502" s="669" t="s">
        <v>1252</v>
      </c>
      <c r="D502" s="1137">
        <f t="shared" si="14"/>
        <v>0</v>
      </c>
      <c r="E502" s="669" t="s">
        <v>699</v>
      </c>
      <c r="F502" s="669">
        <v>1536</v>
      </c>
    </row>
    <row r="503" spans="1:6" hidden="1" x14ac:dyDescent="0.2">
      <c r="A503" s="1136" t="str">
        <f t="shared" si="15"/>
        <v>BZ02BEM0</v>
      </c>
      <c r="B503" s="669" t="s">
        <v>3471</v>
      </c>
      <c r="C503" s="669" t="s">
        <v>1252</v>
      </c>
      <c r="D503" s="1137">
        <f t="shared" si="14"/>
        <v>0</v>
      </c>
      <c r="E503" s="669" t="s">
        <v>595</v>
      </c>
      <c r="F503" s="669">
        <v>154</v>
      </c>
    </row>
    <row r="504" spans="1:6" hidden="1" x14ac:dyDescent="0.2">
      <c r="A504" s="1136" t="str">
        <f t="shared" si="15"/>
        <v>BZ02BNE0</v>
      </c>
      <c r="B504" s="669" t="s">
        <v>3472</v>
      </c>
      <c r="C504" s="669" t="s">
        <v>1252</v>
      </c>
      <c r="D504" s="1137">
        <f t="shared" si="14"/>
        <v>0</v>
      </c>
      <c r="E504" s="669" t="s">
        <v>594</v>
      </c>
      <c r="F504" s="669">
        <v>12</v>
      </c>
    </row>
    <row r="505" spans="1:6" hidden="1" x14ac:dyDescent="0.2">
      <c r="A505" s="1136" t="str">
        <f t="shared" si="15"/>
        <v>BZ02CDC0</v>
      </c>
      <c r="B505" s="669" t="s">
        <v>3473</v>
      </c>
      <c r="C505" s="669" t="s">
        <v>1253</v>
      </c>
      <c r="D505" s="1137">
        <f t="shared" si="14"/>
        <v>0</v>
      </c>
      <c r="E505" s="669" t="s">
        <v>700</v>
      </c>
      <c r="F505" s="669">
        <v>269957</v>
      </c>
    </row>
    <row r="506" spans="1:6" hidden="1" x14ac:dyDescent="0.2">
      <c r="A506" s="1136" t="str">
        <f t="shared" si="15"/>
        <v>BZ02CEL0</v>
      </c>
      <c r="B506" s="669" t="s">
        <v>3474</v>
      </c>
      <c r="C506" s="669" t="s">
        <v>1253</v>
      </c>
      <c r="D506" s="1137">
        <f t="shared" si="14"/>
        <v>0</v>
      </c>
      <c r="E506" s="669" t="s">
        <v>699</v>
      </c>
      <c r="F506" s="669">
        <v>8105</v>
      </c>
    </row>
    <row r="507" spans="1:6" hidden="1" x14ac:dyDescent="0.2">
      <c r="A507" s="1136" t="str">
        <f t="shared" si="15"/>
        <v>BZ02CEM0</v>
      </c>
      <c r="B507" s="669" t="s">
        <v>3475</v>
      </c>
      <c r="C507" s="669" t="s">
        <v>1253</v>
      </c>
      <c r="D507" s="1137">
        <f t="shared" si="14"/>
        <v>0</v>
      </c>
      <c r="E507" s="669" t="s">
        <v>595</v>
      </c>
      <c r="F507" s="669">
        <v>163</v>
      </c>
    </row>
    <row r="508" spans="1:6" hidden="1" x14ac:dyDescent="0.2">
      <c r="A508" s="1136" t="str">
        <f t="shared" si="15"/>
        <v>BZ02CNE0</v>
      </c>
      <c r="B508" s="669" t="s">
        <v>3476</v>
      </c>
      <c r="C508" s="669" t="s">
        <v>1253</v>
      </c>
      <c r="D508" s="1137">
        <f t="shared" si="14"/>
        <v>0</v>
      </c>
      <c r="E508" s="669" t="s">
        <v>594</v>
      </c>
      <c r="F508" s="669">
        <v>26</v>
      </c>
    </row>
    <row r="509" spans="1:6" hidden="1" x14ac:dyDescent="0.2">
      <c r="A509" s="1136" t="str">
        <f t="shared" si="15"/>
        <v>BZ02CUX0</v>
      </c>
      <c r="B509" s="669" t="s">
        <v>3477</v>
      </c>
      <c r="C509" s="669" t="s">
        <v>1253</v>
      </c>
      <c r="D509" s="1137">
        <f t="shared" si="14"/>
        <v>0</v>
      </c>
      <c r="E509" s="669" t="s">
        <v>3001</v>
      </c>
      <c r="F509" s="669">
        <v>1</v>
      </c>
    </row>
    <row r="510" spans="1:6" hidden="1" x14ac:dyDescent="0.2">
      <c r="A510" s="1136" t="str">
        <f t="shared" si="15"/>
        <v>BZ03ADC0</v>
      </c>
      <c r="B510" s="669" t="s">
        <v>3478</v>
      </c>
      <c r="C510" s="669" t="s">
        <v>1254</v>
      </c>
      <c r="D510" s="1137">
        <f t="shared" si="14"/>
        <v>0</v>
      </c>
      <c r="E510" s="669" t="s">
        <v>700</v>
      </c>
      <c r="F510" s="669">
        <v>2165</v>
      </c>
    </row>
    <row r="511" spans="1:6" hidden="1" x14ac:dyDescent="0.2">
      <c r="A511" s="1136" t="str">
        <f t="shared" si="15"/>
        <v>BZ03AEL0</v>
      </c>
      <c r="B511" s="669" t="s">
        <v>3479</v>
      </c>
      <c r="C511" s="669" t="s">
        <v>1254</v>
      </c>
      <c r="D511" s="1137">
        <f t="shared" si="14"/>
        <v>0</v>
      </c>
      <c r="E511" s="669" t="s">
        <v>699</v>
      </c>
      <c r="F511" s="669">
        <v>220</v>
      </c>
    </row>
    <row r="512" spans="1:6" hidden="1" x14ac:dyDescent="0.2">
      <c r="A512" s="1136" t="str">
        <f t="shared" si="15"/>
        <v>BZ03AEM0</v>
      </c>
      <c r="B512" s="669" t="s">
        <v>3480</v>
      </c>
      <c r="C512" s="669" t="s">
        <v>1254</v>
      </c>
      <c r="D512" s="1137">
        <f t="shared" si="14"/>
        <v>0</v>
      </c>
      <c r="E512" s="669" t="s">
        <v>595</v>
      </c>
      <c r="F512" s="669">
        <v>78</v>
      </c>
    </row>
    <row r="513" spans="1:6" hidden="1" x14ac:dyDescent="0.2">
      <c r="A513" s="1136" t="str">
        <f t="shared" si="15"/>
        <v>BZ03ANE0</v>
      </c>
      <c r="B513" s="669" t="s">
        <v>3481</v>
      </c>
      <c r="C513" s="669" t="s">
        <v>1254</v>
      </c>
      <c r="D513" s="1137">
        <f t="shared" si="14"/>
        <v>0</v>
      </c>
      <c r="E513" s="669" t="s">
        <v>594</v>
      </c>
      <c r="F513" s="669">
        <v>4</v>
      </c>
    </row>
    <row r="514" spans="1:6" hidden="1" x14ac:dyDescent="0.2">
      <c r="A514" s="1136" t="str">
        <f t="shared" si="15"/>
        <v>BZ03BDC0</v>
      </c>
      <c r="B514" s="669" t="s">
        <v>3482</v>
      </c>
      <c r="C514" s="669" t="s">
        <v>1255</v>
      </c>
      <c r="D514" s="1137">
        <f t="shared" si="14"/>
        <v>0</v>
      </c>
      <c r="E514" s="669" t="s">
        <v>700</v>
      </c>
      <c r="F514" s="669">
        <v>5392</v>
      </c>
    </row>
    <row r="515" spans="1:6" hidden="1" x14ac:dyDescent="0.2">
      <c r="A515" s="1136" t="str">
        <f t="shared" si="15"/>
        <v>BZ03BEL0</v>
      </c>
      <c r="B515" s="669" t="s">
        <v>3483</v>
      </c>
      <c r="C515" s="669" t="s">
        <v>1255</v>
      </c>
      <c r="D515" s="1137">
        <f t="shared" si="14"/>
        <v>0</v>
      </c>
      <c r="E515" s="669" t="s">
        <v>699</v>
      </c>
      <c r="F515" s="669">
        <v>316</v>
      </c>
    </row>
    <row r="516" spans="1:6" hidden="1" x14ac:dyDescent="0.2">
      <c r="A516" s="1136" t="str">
        <f t="shared" si="15"/>
        <v>BZ03BEM0</v>
      </c>
      <c r="B516" s="669" t="s">
        <v>3484</v>
      </c>
      <c r="C516" s="669" t="s">
        <v>1255</v>
      </c>
      <c r="D516" s="1137">
        <f t="shared" si="14"/>
        <v>0</v>
      </c>
      <c r="E516" s="669" t="s">
        <v>595</v>
      </c>
      <c r="F516" s="669">
        <v>63</v>
      </c>
    </row>
    <row r="517" spans="1:6" hidden="1" x14ac:dyDescent="0.2">
      <c r="A517" s="1136" t="str">
        <f t="shared" si="15"/>
        <v>BZ03BNE0</v>
      </c>
      <c r="B517" s="669" t="s">
        <v>3485</v>
      </c>
      <c r="C517" s="669" t="s">
        <v>1255</v>
      </c>
      <c r="D517" s="1137">
        <f t="shared" si="14"/>
        <v>0</v>
      </c>
      <c r="E517" s="669" t="s">
        <v>594</v>
      </c>
      <c r="F517" s="669">
        <v>1</v>
      </c>
    </row>
    <row r="518" spans="1:6" hidden="1" x14ac:dyDescent="0.2">
      <c r="A518" s="1136" t="str">
        <f t="shared" si="15"/>
        <v>BZ03BUX0</v>
      </c>
      <c r="B518" s="669" t="s">
        <v>3486</v>
      </c>
      <c r="C518" s="669" t="s">
        <v>1255</v>
      </c>
      <c r="D518" s="1137">
        <f t="shared" si="14"/>
        <v>0</v>
      </c>
      <c r="E518" s="669" t="s">
        <v>3001</v>
      </c>
      <c r="F518" s="669">
        <v>2</v>
      </c>
    </row>
    <row r="519" spans="1:6" hidden="1" x14ac:dyDescent="0.2">
      <c r="A519" s="1136" t="str">
        <f t="shared" si="15"/>
        <v>BZ04ADC0</v>
      </c>
      <c r="B519" s="669" t="s">
        <v>3487</v>
      </c>
      <c r="C519" s="669" t="s">
        <v>1256</v>
      </c>
      <c r="D519" s="1137">
        <f t="shared" si="14"/>
        <v>0</v>
      </c>
      <c r="E519" s="669" t="s">
        <v>700</v>
      </c>
      <c r="F519" s="669">
        <v>3343</v>
      </c>
    </row>
    <row r="520" spans="1:6" hidden="1" x14ac:dyDescent="0.2">
      <c r="A520" s="1136" t="str">
        <f t="shared" si="15"/>
        <v>BZ04AEL0</v>
      </c>
      <c r="B520" s="669" t="s">
        <v>3488</v>
      </c>
      <c r="C520" s="669" t="s">
        <v>1256</v>
      </c>
      <c r="D520" s="1137">
        <f t="shared" si="14"/>
        <v>0</v>
      </c>
      <c r="E520" s="669" t="s">
        <v>699</v>
      </c>
      <c r="F520" s="669">
        <v>28</v>
      </c>
    </row>
    <row r="521" spans="1:6" hidden="1" x14ac:dyDescent="0.2">
      <c r="A521" s="1136" t="str">
        <f t="shared" si="15"/>
        <v>BZ04AEM0</v>
      </c>
      <c r="B521" s="669" t="s">
        <v>3489</v>
      </c>
      <c r="C521" s="669" t="s">
        <v>1256</v>
      </c>
      <c r="D521" s="1137">
        <f t="shared" si="14"/>
        <v>0</v>
      </c>
      <c r="E521" s="669" t="s">
        <v>595</v>
      </c>
      <c r="F521" s="669">
        <v>69</v>
      </c>
    </row>
    <row r="522" spans="1:6" hidden="1" x14ac:dyDescent="0.2">
      <c r="A522" s="1136" t="str">
        <f t="shared" si="15"/>
        <v>BZ04ANE0</v>
      </c>
      <c r="B522" s="669" t="s">
        <v>3490</v>
      </c>
      <c r="C522" s="669" t="s">
        <v>1256</v>
      </c>
      <c r="D522" s="1137">
        <f t="shared" si="14"/>
        <v>0</v>
      </c>
      <c r="E522" s="669" t="s">
        <v>594</v>
      </c>
      <c r="F522" s="669">
        <v>3</v>
      </c>
    </row>
    <row r="523" spans="1:6" hidden="1" x14ac:dyDescent="0.2">
      <c r="A523" s="1136" t="str">
        <f t="shared" si="15"/>
        <v>BZ04BDC0</v>
      </c>
      <c r="B523" s="669" t="s">
        <v>3491</v>
      </c>
      <c r="C523" s="669" t="s">
        <v>1257</v>
      </c>
      <c r="D523" s="1137">
        <f t="shared" si="14"/>
        <v>0</v>
      </c>
      <c r="E523" s="669" t="s">
        <v>700</v>
      </c>
      <c r="F523" s="669">
        <v>8832</v>
      </c>
    </row>
    <row r="524" spans="1:6" hidden="1" x14ac:dyDescent="0.2">
      <c r="A524" s="1136" t="str">
        <f t="shared" si="15"/>
        <v>BZ04BEL0</v>
      </c>
      <c r="B524" s="669" t="s">
        <v>3492</v>
      </c>
      <c r="C524" s="669" t="s">
        <v>1257</v>
      </c>
      <c r="D524" s="1137">
        <f t="shared" si="14"/>
        <v>0</v>
      </c>
      <c r="E524" s="669" t="s">
        <v>699</v>
      </c>
      <c r="F524" s="669">
        <v>81</v>
      </c>
    </row>
    <row r="525" spans="1:6" hidden="1" x14ac:dyDescent="0.2">
      <c r="A525" s="1136" t="str">
        <f t="shared" si="15"/>
        <v>BZ04BEM0</v>
      </c>
      <c r="B525" s="669" t="s">
        <v>3493</v>
      </c>
      <c r="C525" s="669" t="s">
        <v>1257</v>
      </c>
      <c r="D525" s="1137">
        <f t="shared" si="14"/>
        <v>0</v>
      </c>
      <c r="E525" s="669" t="s">
        <v>595</v>
      </c>
      <c r="F525" s="669">
        <v>159</v>
      </c>
    </row>
    <row r="526" spans="1:6" hidden="1" x14ac:dyDescent="0.2">
      <c r="A526" s="1136" t="str">
        <f t="shared" si="15"/>
        <v>BZ04BNE0</v>
      </c>
      <c r="B526" s="669" t="s">
        <v>3494</v>
      </c>
      <c r="C526" s="669" t="s">
        <v>1257</v>
      </c>
      <c r="D526" s="1137">
        <f t="shared" si="14"/>
        <v>0</v>
      </c>
      <c r="E526" s="669" t="s">
        <v>594</v>
      </c>
      <c r="F526" s="669">
        <v>3</v>
      </c>
    </row>
    <row r="527" spans="1:6" hidden="1" x14ac:dyDescent="0.2">
      <c r="A527" s="1136" t="str">
        <f t="shared" si="15"/>
        <v>BZ04BUX0</v>
      </c>
      <c r="B527" s="669" t="s">
        <v>3495</v>
      </c>
      <c r="C527" s="669" t="s">
        <v>1257</v>
      </c>
      <c r="D527" s="1137">
        <f t="shared" si="14"/>
        <v>0</v>
      </c>
      <c r="E527" s="669" t="s">
        <v>3001</v>
      </c>
      <c r="F527" s="669">
        <v>2</v>
      </c>
    </row>
    <row r="528" spans="1:6" hidden="1" x14ac:dyDescent="0.2">
      <c r="A528" s="1136" t="str">
        <f t="shared" si="15"/>
        <v>BZ05ADC0</v>
      </c>
      <c r="B528" s="669" t="s">
        <v>3496</v>
      </c>
      <c r="C528" s="669" t="s">
        <v>1258</v>
      </c>
      <c r="D528" s="1137">
        <f t="shared" si="14"/>
        <v>0</v>
      </c>
      <c r="E528" s="669" t="s">
        <v>700</v>
      </c>
      <c r="F528" s="669">
        <v>656</v>
      </c>
    </row>
    <row r="529" spans="1:6" hidden="1" x14ac:dyDescent="0.2">
      <c r="A529" s="1136" t="str">
        <f t="shared" si="15"/>
        <v>BZ05AEL0</v>
      </c>
      <c r="B529" s="669" t="s">
        <v>3497</v>
      </c>
      <c r="C529" s="669" t="s">
        <v>1258</v>
      </c>
      <c r="D529" s="1137">
        <f t="shared" ref="D529:D592" si="16">IFERROR(VLOOKUP(C529,$M$2:$N$16,2,FALSE),0)</f>
        <v>0</v>
      </c>
      <c r="E529" s="669" t="s">
        <v>699</v>
      </c>
      <c r="F529" s="669">
        <v>142</v>
      </c>
    </row>
    <row r="530" spans="1:6" hidden="1" x14ac:dyDescent="0.2">
      <c r="A530" s="1136" t="str">
        <f t="shared" ref="A530:A593" si="17">C530&amp;E530&amp;D530</f>
        <v>BZ05AEM0</v>
      </c>
      <c r="B530" s="669" t="s">
        <v>3498</v>
      </c>
      <c r="C530" s="669" t="s">
        <v>1258</v>
      </c>
      <c r="D530" s="1137">
        <f t="shared" si="16"/>
        <v>0</v>
      </c>
      <c r="E530" s="669" t="s">
        <v>595</v>
      </c>
      <c r="F530" s="669">
        <v>21</v>
      </c>
    </row>
    <row r="531" spans="1:6" hidden="1" x14ac:dyDescent="0.2">
      <c r="A531" s="1136" t="str">
        <f t="shared" si="17"/>
        <v>BZ05ANE0</v>
      </c>
      <c r="B531" s="669" t="s">
        <v>3499</v>
      </c>
      <c r="C531" s="669" t="s">
        <v>1258</v>
      </c>
      <c r="D531" s="1137">
        <f t="shared" si="16"/>
        <v>0</v>
      </c>
      <c r="E531" s="669" t="s">
        <v>594</v>
      </c>
      <c r="F531" s="669">
        <v>2</v>
      </c>
    </row>
    <row r="532" spans="1:6" hidden="1" x14ac:dyDescent="0.2">
      <c r="A532" s="1136" t="str">
        <f t="shared" si="17"/>
        <v>BZ05BDC0</v>
      </c>
      <c r="B532" s="669" t="s">
        <v>3500</v>
      </c>
      <c r="C532" s="669" t="s">
        <v>1259</v>
      </c>
      <c r="D532" s="1137">
        <f t="shared" si="16"/>
        <v>0</v>
      </c>
      <c r="E532" s="669" t="s">
        <v>700</v>
      </c>
      <c r="F532" s="669">
        <v>1651</v>
      </c>
    </row>
    <row r="533" spans="1:6" hidden="1" x14ac:dyDescent="0.2">
      <c r="A533" s="1136" t="str">
        <f t="shared" si="17"/>
        <v>BZ05BEL0</v>
      </c>
      <c r="B533" s="669" t="s">
        <v>3501</v>
      </c>
      <c r="C533" s="669" t="s">
        <v>1259</v>
      </c>
      <c r="D533" s="1137">
        <f t="shared" si="16"/>
        <v>0</v>
      </c>
      <c r="E533" s="669" t="s">
        <v>699</v>
      </c>
      <c r="F533" s="669">
        <v>198</v>
      </c>
    </row>
    <row r="534" spans="1:6" hidden="1" x14ac:dyDescent="0.2">
      <c r="A534" s="1136" t="str">
        <f t="shared" si="17"/>
        <v>BZ05BEM0</v>
      </c>
      <c r="B534" s="669" t="s">
        <v>3502</v>
      </c>
      <c r="C534" s="669" t="s">
        <v>1259</v>
      </c>
      <c r="D534" s="1137">
        <f t="shared" si="16"/>
        <v>0</v>
      </c>
      <c r="E534" s="669" t="s">
        <v>595</v>
      </c>
      <c r="F534" s="669">
        <v>8</v>
      </c>
    </row>
    <row r="535" spans="1:6" hidden="1" x14ac:dyDescent="0.2">
      <c r="A535" s="1136" t="str">
        <f t="shared" si="17"/>
        <v>BZ05BNE0</v>
      </c>
      <c r="B535" s="669" t="s">
        <v>3503</v>
      </c>
      <c r="C535" s="669" t="s">
        <v>1259</v>
      </c>
      <c r="D535" s="1137">
        <f t="shared" si="16"/>
        <v>0</v>
      </c>
      <c r="E535" s="669" t="s">
        <v>594</v>
      </c>
      <c r="F535" s="669">
        <v>2</v>
      </c>
    </row>
    <row r="536" spans="1:6" hidden="1" x14ac:dyDescent="0.2">
      <c r="A536" s="1136" t="str">
        <f t="shared" si="17"/>
        <v>BZ06BDC0</v>
      </c>
      <c r="B536" s="669" t="s">
        <v>3504</v>
      </c>
      <c r="C536" s="669" t="s">
        <v>1089</v>
      </c>
      <c r="D536" s="1137">
        <f t="shared" si="16"/>
        <v>0</v>
      </c>
      <c r="E536" s="669" t="s">
        <v>700</v>
      </c>
      <c r="F536" s="669">
        <v>829</v>
      </c>
    </row>
    <row r="537" spans="1:6" hidden="1" x14ac:dyDescent="0.2">
      <c r="A537" s="1136" t="str">
        <f t="shared" si="17"/>
        <v>BZ06BEL0</v>
      </c>
      <c r="B537" s="669" t="s">
        <v>3505</v>
      </c>
      <c r="C537" s="669" t="s">
        <v>1089</v>
      </c>
      <c r="D537" s="1137">
        <f t="shared" si="16"/>
        <v>0</v>
      </c>
      <c r="E537" s="669" t="s">
        <v>699</v>
      </c>
      <c r="F537" s="669">
        <v>86</v>
      </c>
    </row>
    <row r="538" spans="1:6" hidden="1" x14ac:dyDescent="0.2">
      <c r="A538" s="1136" t="str">
        <f t="shared" si="17"/>
        <v>BZ06BEM0</v>
      </c>
      <c r="B538" s="669" t="s">
        <v>3506</v>
      </c>
      <c r="C538" s="669" t="s">
        <v>1089</v>
      </c>
      <c r="D538" s="1137">
        <f t="shared" si="16"/>
        <v>0</v>
      </c>
      <c r="E538" s="669" t="s">
        <v>595</v>
      </c>
      <c r="F538" s="669">
        <v>40</v>
      </c>
    </row>
    <row r="539" spans="1:6" hidden="1" x14ac:dyDescent="0.2">
      <c r="A539" s="1136" t="str">
        <f t="shared" si="17"/>
        <v>BZ06CDC0</v>
      </c>
      <c r="B539" s="669" t="s">
        <v>3507</v>
      </c>
      <c r="C539" s="669" t="s">
        <v>1260</v>
      </c>
      <c r="D539" s="1137">
        <f t="shared" si="16"/>
        <v>0</v>
      </c>
      <c r="E539" s="669" t="s">
        <v>700</v>
      </c>
      <c r="F539" s="669">
        <v>1711</v>
      </c>
    </row>
    <row r="540" spans="1:6" hidden="1" x14ac:dyDescent="0.2">
      <c r="A540" s="1136" t="str">
        <f t="shared" si="17"/>
        <v>BZ06CEL0</v>
      </c>
      <c r="B540" s="669" t="s">
        <v>3508</v>
      </c>
      <c r="C540" s="669" t="s">
        <v>1260</v>
      </c>
      <c r="D540" s="1137">
        <f t="shared" si="16"/>
        <v>0</v>
      </c>
      <c r="E540" s="669" t="s">
        <v>699</v>
      </c>
      <c r="F540" s="669">
        <v>110</v>
      </c>
    </row>
    <row r="541" spans="1:6" hidden="1" x14ac:dyDescent="0.2">
      <c r="A541" s="1136" t="str">
        <f t="shared" si="17"/>
        <v>BZ06CEM0</v>
      </c>
      <c r="B541" s="669" t="s">
        <v>3509</v>
      </c>
      <c r="C541" s="669" t="s">
        <v>1260</v>
      </c>
      <c r="D541" s="1137">
        <f t="shared" si="16"/>
        <v>0</v>
      </c>
      <c r="E541" s="669" t="s">
        <v>595</v>
      </c>
      <c r="F541" s="669">
        <v>43</v>
      </c>
    </row>
    <row r="542" spans="1:6" hidden="1" x14ac:dyDescent="0.2">
      <c r="A542" s="1136" t="str">
        <f t="shared" si="17"/>
        <v>BZ06CNE0</v>
      </c>
      <c r="B542" s="669" t="s">
        <v>3510</v>
      </c>
      <c r="C542" s="669" t="s">
        <v>1260</v>
      </c>
      <c r="D542" s="1137">
        <f t="shared" si="16"/>
        <v>0</v>
      </c>
      <c r="E542" s="669" t="s">
        <v>594</v>
      </c>
      <c r="F542" s="669">
        <v>1</v>
      </c>
    </row>
    <row r="543" spans="1:6" hidden="1" x14ac:dyDescent="0.2">
      <c r="A543" s="1136" t="str">
        <f t="shared" si="17"/>
        <v>BZ06DDC0</v>
      </c>
      <c r="B543" s="669" t="s">
        <v>3511</v>
      </c>
      <c r="C543" s="669" t="s">
        <v>1261</v>
      </c>
      <c r="D543" s="1137">
        <f t="shared" si="16"/>
        <v>0</v>
      </c>
      <c r="E543" s="669" t="s">
        <v>700</v>
      </c>
      <c r="F543" s="669">
        <v>14738</v>
      </c>
    </row>
    <row r="544" spans="1:6" hidden="1" x14ac:dyDescent="0.2">
      <c r="A544" s="1136" t="str">
        <f t="shared" si="17"/>
        <v>BZ06DEL0</v>
      </c>
      <c r="B544" s="669" t="s">
        <v>3512</v>
      </c>
      <c r="C544" s="669" t="s">
        <v>1261</v>
      </c>
      <c r="D544" s="1137">
        <f t="shared" si="16"/>
        <v>0</v>
      </c>
      <c r="E544" s="669" t="s">
        <v>699</v>
      </c>
      <c r="F544" s="669">
        <v>515</v>
      </c>
    </row>
    <row r="545" spans="1:6" hidden="1" x14ac:dyDescent="0.2">
      <c r="A545" s="1136" t="str">
        <f t="shared" si="17"/>
        <v>BZ06DEM0</v>
      </c>
      <c r="B545" s="669" t="s">
        <v>3513</v>
      </c>
      <c r="C545" s="669" t="s">
        <v>1261</v>
      </c>
      <c r="D545" s="1137">
        <f t="shared" si="16"/>
        <v>0</v>
      </c>
      <c r="E545" s="669" t="s">
        <v>595</v>
      </c>
      <c r="F545" s="669">
        <v>135</v>
      </c>
    </row>
    <row r="546" spans="1:6" hidden="1" x14ac:dyDescent="0.2">
      <c r="A546" s="1136" t="str">
        <f t="shared" si="17"/>
        <v>BZ06DNE0</v>
      </c>
      <c r="B546" s="669" t="s">
        <v>3514</v>
      </c>
      <c r="C546" s="669" t="s">
        <v>1261</v>
      </c>
      <c r="D546" s="1137">
        <f t="shared" si="16"/>
        <v>0</v>
      </c>
      <c r="E546" s="669" t="s">
        <v>594</v>
      </c>
      <c r="F546" s="669">
        <v>2</v>
      </c>
    </row>
    <row r="547" spans="1:6" hidden="1" x14ac:dyDescent="0.2">
      <c r="A547" s="1136" t="str">
        <f t="shared" si="17"/>
        <v>BZ06DUX0</v>
      </c>
      <c r="B547" s="669" t="s">
        <v>3515</v>
      </c>
      <c r="C547" s="669" t="s">
        <v>1261</v>
      </c>
      <c r="D547" s="1137">
        <f t="shared" si="16"/>
        <v>0</v>
      </c>
      <c r="E547" s="669" t="s">
        <v>3001</v>
      </c>
      <c r="F547" s="669">
        <v>1</v>
      </c>
    </row>
    <row r="548" spans="1:6" hidden="1" x14ac:dyDescent="0.2">
      <c r="A548" s="1136" t="str">
        <f t="shared" si="17"/>
        <v>BZ07BDC0</v>
      </c>
      <c r="B548" s="669" t="s">
        <v>3516</v>
      </c>
      <c r="C548" s="669" t="s">
        <v>1088</v>
      </c>
      <c r="D548" s="1137">
        <f t="shared" si="16"/>
        <v>0</v>
      </c>
      <c r="E548" s="669" t="s">
        <v>700</v>
      </c>
      <c r="F548" s="669">
        <v>3312</v>
      </c>
    </row>
    <row r="549" spans="1:6" hidden="1" x14ac:dyDescent="0.2">
      <c r="A549" s="1136" t="str">
        <f t="shared" si="17"/>
        <v>BZ07BEL0</v>
      </c>
      <c r="B549" s="669" t="s">
        <v>3517</v>
      </c>
      <c r="C549" s="669" t="s">
        <v>1088</v>
      </c>
      <c r="D549" s="1137">
        <f t="shared" si="16"/>
        <v>0</v>
      </c>
      <c r="E549" s="669" t="s">
        <v>699</v>
      </c>
      <c r="F549" s="669">
        <v>128</v>
      </c>
    </row>
    <row r="550" spans="1:6" hidden="1" x14ac:dyDescent="0.2">
      <c r="A550" s="1136" t="str">
        <f t="shared" si="17"/>
        <v>BZ07BEM0</v>
      </c>
      <c r="B550" s="669" t="s">
        <v>3518</v>
      </c>
      <c r="C550" s="669" t="s">
        <v>1088</v>
      </c>
      <c r="D550" s="1137">
        <f t="shared" si="16"/>
        <v>0</v>
      </c>
      <c r="E550" s="669" t="s">
        <v>595</v>
      </c>
      <c r="F550" s="669">
        <v>644</v>
      </c>
    </row>
    <row r="551" spans="1:6" hidden="1" x14ac:dyDescent="0.2">
      <c r="A551" s="1136" t="str">
        <f t="shared" si="17"/>
        <v>BZ07BNE0</v>
      </c>
      <c r="B551" s="669" t="s">
        <v>3519</v>
      </c>
      <c r="C551" s="669" t="s">
        <v>1088</v>
      </c>
      <c r="D551" s="1137">
        <f t="shared" si="16"/>
        <v>0</v>
      </c>
      <c r="E551" s="669" t="s">
        <v>594</v>
      </c>
      <c r="F551" s="669">
        <v>16</v>
      </c>
    </row>
    <row r="552" spans="1:6" hidden="1" x14ac:dyDescent="0.2">
      <c r="A552" s="1136" t="str">
        <f t="shared" si="17"/>
        <v>BZ07CDC0</v>
      </c>
      <c r="B552" s="669" t="s">
        <v>3520</v>
      </c>
      <c r="C552" s="669" t="s">
        <v>1262</v>
      </c>
      <c r="D552" s="1137">
        <f t="shared" si="16"/>
        <v>0</v>
      </c>
      <c r="E552" s="669" t="s">
        <v>700</v>
      </c>
      <c r="F552" s="669">
        <v>1319</v>
      </c>
    </row>
    <row r="553" spans="1:6" hidden="1" x14ac:dyDescent="0.2">
      <c r="A553" s="1136" t="str">
        <f t="shared" si="17"/>
        <v>BZ07CEL0</v>
      </c>
      <c r="B553" s="669" t="s">
        <v>3521</v>
      </c>
      <c r="C553" s="669" t="s">
        <v>1262</v>
      </c>
      <c r="D553" s="1137">
        <f t="shared" si="16"/>
        <v>0</v>
      </c>
      <c r="E553" s="669" t="s">
        <v>699</v>
      </c>
      <c r="F553" s="669">
        <v>56</v>
      </c>
    </row>
    <row r="554" spans="1:6" hidden="1" x14ac:dyDescent="0.2">
      <c r="A554" s="1136" t="str">
        <f t="shared" si="17"/>
        <v>BZ07CEM0</v>
      </c>
      <c r="B554" s="669" t="s">
        <v>3522</v>
      </c>
      <c r="C554" s="669" t="s">
        <v>1262</v>
      </c>
      <c r="D554" s="1137">
        <f t="shared" si="16"/>
        <v>0</v>
      </c>
      <c r="E554" s="669" t="s">
        <v>595</v>
      </c>
      <c r="F554" s="669">
        <v>410</v>
      </c>
    </row>
    <row r="555" spans="1:6" hidden="1" x14ac:dyDescent="0.2">
      <c r="A555" s="1136" t="str">
        <f t="shared" si="17"/>
        <v>BZ07CNE0</v>
      </c>
      <c r="B555" s="669" t="s">
        <v>3523</v>
      </c>
      <c r="C555" s="669" t="s">
        <v>1262</v>
      </c>
      <c r="D555" s="1137">
        <f t="shared" si="16"/>
        <v>0</v>
      </c>
      <c r="E555" s="669" t="s">
        <v>594</v>
      </c>
      <c r="F555" s="669">
        <v>85</v>
      </c>
    </row>
    <row r="556" spans="1:6" hidden="1" x14ac:dyDescent="0.2">
      <c r="A556" s="1136" t="str">
        <f t="shared" si="17"/>
        <v>BZ07DDC0</v>
      </c>
      <c r="B556" s="669" t="s">
        <v>3524</v>
      </c>
      <c r="C556" s="669" t="s">
        <v>1263</v>
      </c>
      <c r="D556" s="1137">
        <f t="shared" si="16"/>
        <v>0</v>
      </c>
      <c r="E556" s="669" t="s">
        <v>700</v>
      </c>
      <c r="F556" s="669">
        <v>10756</v>
      </c>
    </row>
    <row r="557" spans="1:6" hidden="1" x14ac:dyDescent="0.2">
      <c r="A557" s="1136" t="str">
        <f t="shared" si="17"/>
        <v>BZ07DEL0</v>
      </c>
      <c r="B557" s="669" t="s">
        <v>3525</v>
      </c>
      <c r="C557" s="669" t="s">
        <v>1263</v>
      </c>
      <c r="D557" s="1137">
        <f t="shared" si="16"/>
        <v>0</v>
      </c>
      <c r="E557" s="669" t="s">
        <v>699</v>
      </c>
      <c r="F557" s="669">
        <v>263</v>
      </c>
    </row>
    <row r="558" spans="1:6" hidden="1" x14ac:dyDescent="0.2">
      <c r="A558" s="1136" t="str">
        <f t="shared" si="17"/>
        <v>BZ07DEM0</v>
      </c>
      <c r="B558" s="669" t="s">
        <v>3526</v>
      </c>
      <c r="C558" s="669" t="s">
        <v>1263</v>
      </c>
      <c r="D558" s="1137">
        <f t="shared" si="16"/>
        <v>0</v>
      </c>
      <c r="E558" s="669" t="s">
        <v>595</v>
      </c>
      <c r="F558" s="669">
        <v>574</v>
      </c>
    </row>
    <row r="559" spans="1:6" hidden="1" x14ac:dyDescent="0.2">
      <c r="A559" s="1136" t="str">
        <f t="shared" si="17"/>
        <v>BZ07DNE0</v>
      </c>
      <c r="B559" s="669" t="s">
        <v>3527</v>
      </c>
      <c r="C559" s="669" t="s">
        <v>1263</v>
      </c>
      <c r="D559" s="1137">
        <f t="shared" si="16"/>
        <v>0</v>
      </c>
      <c r="E559" s="669" t="s">
        <v>594</v>
      </c>
      <c r="F559" s="669">
        <v>7</v>
      </c>
    </row>
    <row r="560" spans="1:6" hidden="1" x14ac:dyDescent="0.2">
      <c r="A560" s="1136" t="str">
        <f t="shared" si="17"/>
        <v>BZ07EDC0</v>
      </c>
      <c r="B560" s="669" t="s">
        <v>3528</v>
      </c>
      <c r="C560" s="669" t="s">
        <v>1264</v>
      </c>
      <c r="D560" s="1137">
        <f t="shared" si="16"/>
        <v>0</v>
      </c>
      <c r="E560" s="669" t="s">
        <v>700</v>
      </c>
      <c r="F560" s="669">
        <v>33491</v>
      </c>
    </row>
    <row r="561" spans="1:6" hidden="1" x14ac:dyDescent="0.2">
      <c r="A561" s="1136" t="str">
        <f t="shared" si="17"/>
        <v>BZ07EEL0</v>
      </c>
      <c r="B561" s="669" t="s">
        <v>3529</v>
      </c>
      <c r="C561" s="669" t="s">
        <v>1264</v>
      </c>
      <c r="D561" s="1137">
        <f t="shared" si="16"/>
        <v>0</v>
      </c>
      <c r="E561" s="669" t="s">
        <v>699</v>
      </c>
      <c r="F561" s="669">
        <v>518</v>
      </c>
    </row>
    <row r="562" spans="1:6" hidden="1" x14ac:dyDescent="0.2">
      <c r="A562" s="1136" t="str">
        <f t="shared" si="17"/>
        <v>BZ07EEM0</v>
      </c>
      <c r="B562" s="669" t="s">
        <v>3530</v>
      </c>
      <c r="C562" s="669" t="s">
        <v>1264</v>
      </c>
      <c r="D562" s="1137">
        <f t="shared" si="16"/>
        <v>0</v>
      </c>
      <c r="E562" s="669" t="s">
        <v>595</v>
      </c>
      <c r="F562" s="669">
        <v>736</v>
      </c>
    </row>
    <row r="563" spans="1:6" hidden="1" x14ac:dyDescent="0.2">
      <c r="A563" s="1136" t="str">
        <f t="shared" si="17"/>
        <v>BZ07ENE0</v>
      </c>
      <c r="B563" s="669" t="s">
        <v>3531</v>
      </c>
      <c r="C563" s="669" t="s">
        <v>1264</v>
      </c>
      <c r="D563" s="1137">
        <f t="shared" si="16"/>
        <v>0</v>
      </c>
      <c r="E563" s="669" t="s">
        <v>594</v>
      </c>
      <c r="F563" s="669">
        <v>5</v>
      </c>
    </row>
    <row r="564" spans="1:6" hidden="1" x14ac:dyDescent="0.2">
      <c r="A564" s="1136" t="str">
        <f t="shared" si="17"/>
        <v>BZ08BDC0</v>
      </c>
      <c r="B564" s="669" t="s">
        <v>3532</v>
      </c>
      <c r="C564" s="669" t="s">
        <v>1087</v>
      </c>
      <c r="D564" s="1137">
        <f t="shared" si="16"/>
        <v>0</v>
      </c>
      <c r="E564" s="669" t="s">
        <v>700</v>
      </c>
      <c r="F564" s="669">
        <v>162</v>
      </c>
    </row>
    <row r="565" spans="1:6" hidden="1" x14ac:dyDescent="0.2">
      <c r="A565" s="1136" t="str">
        <f t="shared" si="17"/>
        <v>BZ08BEL0</v>
      </c>
      <c r="B565" s="669" t="s">
        <v>3533</v>
      </c>
      <c r="C565" s="669" t="s">
        <v>1087</v>
      </c>
      <c r="D565" s="1137">
        <f t="shared" si="16"/>
        <v>0</v>
      </c>
      <c r="E565" s="669" t="s">
        <v>699</v>
      </c>
      <c r="F565" s="669">
        <v>98</v>
      </c>
    </row>
    <row r="566" spans="1:6" hidden="1" x14ac:dyDescent="0.2">
      <c r="A566" s="1136" t="str">
        <f t="shared" si="17"/>
        <v>BZ08BEM0</v>
      </c>
      <c r="B566" s="669" t="s">
        <v>3534</v>
      </c>
      <c r="C566" s="669" t="s">
        <v>1087</v>
      </c>
      <c r="D566" s="1137">
        <f t="shared" si="16"/>
        <v>0</v>
      </c>
      <c r="E566" s="669" t="s">
        <v>595</v>
      </c>
      <c r="F566" s="669">
        <v>169</v>
      </c>
    </row>
    <row r="567" spans="1:6" hidden="1" x14ac:dyDescent="0.2">
      <c r="A567" s="1136" t="str">
        <f t="shared" si="17"/>
        <v>BZ08BNE0</v>
      </c>
      <c r="B567" s="669" t="s">
        <v>3535</v>
      </c>
      <c r="C567" s="669" t="s">
        <v>1087</v>
      </c>
      <c r="D567" s="1137">
        <f t="shared" si="16"/>
        <v>0</v>
      </c>
      <c r="E567" s="669" t="s">
        <v>594</v>
      </c>
      <c r="F567" s="669">
        <v>20</v>
      </c>
    </row>
    <row r="568" spans="1:6" hidden="1" x14ac:dyDescent="0.2">
      <c r="A568" s="1136" t="str">
        <f t="shared" si="17"/>
        <v>BZ08CDC0</v>
      </c>
      <c r="B568" s="669" t="s">
        <v>3536</v>
      </c>
      <c r="C568" s="669" t="s">
        <v>1265</v>
      </c>
      <c r="D568" s="1137">
        <f t="shared" si="16"/>
        <v>0</v>
      </c>
      <c r="E568" s="669" t="s">
        <v>700</v>
      </c>
      <c r="F568" s="669">
        <v>155</v>
      </c>
    </row>
    <row r="569" spans="1:6" hidden="1" x14ac:dyDescent="0.2">
      <c r="A569" s="1136" t="str">
        <f t="shared" si="17"/>
        <v>BZ08CEL0</v>
      </c>
      <c r="B569" s="669" t="s">
        <v>3537</v>
      </c>
      <c r="C569" s="669" t="s">
        <v>1265</v>
      </c>
      <c r="D569" s="1137">
        <f t="shared" si="16"/>
        <v>0</v>
      </c>
      <c r="E569" s="669" t="s">
        <v>699</v>
      </c>
      <c r="F569" s="669">
        <v>479</v>
      </c>
    </row>
    <row r="570" spans="1:6" hidden="1" x14ac:dyDescent="0.2">
      <c r="A570" s="1136" t="str">
        <f t="shared" si="17"/>
        <v>BZ08CEM0</v>
      </c>
      <c r="B570" s="669" t="s">
        <v>3538</v>
      </c>
      <c r="C570" s="669" t="s">
        <v>1265</v>
      </c>
      <c r="D570" s="1137">
        <f t="shared" si="16"/>
        <v>0</v>
      </c>
      <c r="E570" s="669" t="s">
        <v>595</v>
      </c>
      <c r="F570" s="669">
        <v>143</v>
      </c>
    </row>
    <row r="571" spans="1:6" hidden="1" x14ac:dyDescent="0.2">
      <c r="A571" s="1136" t="str">
        <f t="shared" si="17"/>
        <v>BZ08CNE0</v>
      </c>
      <c r="B571" s="669" t="s">
        <v>3539</v>
      </c>
      <c r="C571" s="669" t="s">
        <v>1265</v>
      </c>
      <c r="D571" s="1137">
        <f t="shared" si="16"/>
        <v>0</v>
      </c>
      <c r="E571" s="669" t="s">
        <v>594</v>
      </c>
      <c r="F571" s="669">
        <v>8</v>
      </c>
    </row>
    <row r="572" spans="1:6" hidden="1" x14ac:dyDescent="0.2">
      <c r="A572" s="1136" t="str">
        <f t="shared" si="17"/>
        <v>BZ08DDC0</v>
      </c>
      <c r="B572" s="669" t="s">
        <v>3540</v>
      </c>
      <c r="C572" s="669" t="s">
        <v>1266</v>
      </c>
      <c r="D572" s="1137">
        <f t="shared" si="16"/>
        <v>0</v>
      </c>
      <c r="E572" s="669" t="s">
        <v>700</v>
      </c>
      <c r="F572" s="669">
        <v>387</v>
      </c>
    </row>
    <row r="573" spans="1:6" hidden="1" x14ac:dyDescent="0.2">
      <c r="A573" s="1136" t="str">
        <f t="shared" si="17"/>
        <v>BZ08DEL0</v>
      </c>
      <c r="B573" s="669" t="s">
        <v>3541</v>
      </c>
      <c r="C573" s="669" t="s">
        <v>1266</v>
      </c>
      <c r="D573" s="1137">
        <f t="shared" si="16"/>
        <v>0</v>
      </c>
      <c r="E573" s="669" t="s">
        <v>699</v>
      </c>
      <c r="F573" s="669">
        <v>892</v>
      </c>
    </row>
    <row r="574" spans="1:6" hidden="1" x14ac:dyDescent="0.2">
      <c r="A574" s="1136" t="str">
        <f t="shared" si="17"/>
        <v>BZ08DEM0</v>
      </c>
      <c r="B574" s="669" t="s">
        <v>3542</v>
      </c>
      <c r="C574" s="669" t="s">
        <v>1266</v>
      </c>
      <c r="D574" s="1137">
        <f t="shared" si="16"/>
        <v>0</v>
      </c>
      <c r="E574" s="669" t="s">
        <v>595</v>
      </c>
      <c r="F574" s="669">
        <v>140</v>
      </c>
    </row>
    <row r="575" spans="1:6" hidden="1" x14ac:dyDescent="0.2">
      <c r="A575" s="1136" t="str">
        <f t="shared" si="17"/>
        <v>BZ09BDC0</v>
      </c>
      <c r="B575" s="669" t="s">
        <v>3543</v>
      </c>
      <c r="C575" s="669" t="s">
        <v>1086</v>
      </c>
      <c r="D575" s="1137">
        <f t="shared" si="16"/>
        <v>0</v>
      </c>
      <c r="E575" s="669" t="s">
        <v>700</v>
      </c>
      <c r="F575" s="669">
        <v>249</v>
      </c>
    </row>
    <row r="576" spans="1:6" hidden="1" x14ac:dyDescent="0.2">
      <c r="A576" s="1136" t="str">
        <f t="shared" si="17"/>
        <v>BZ09BEL0</v>
      </c>
      <c r="B576" s="669" t="s">
        <v>3544</v>
      </c>
      <c r="C576" s="669" t="s">
        <v>1086</v>
      </c>
      <c r="D576" s="1137">
        <f t="shared" si="16"/>
        <v>0</v>
      </c>
      <c r="E576" s="669" t="s">
        <v>699</v>
      </c>
      <c r="F576" s="669">
        <v>75</v>
      </c>
    </row>
    <row r="577" spans="1:6" hidden="1" x14ac:dyDescent="0.2">
      <c r="A577" s="1136" t="str">
        <f t="shared" si="17"/>
        <v>BZ09BEM0</v>
      </c>
      <c r="B577" s="669" t="s">
        <v>3545</v>
      </c>
      <c r="C577" s="669" t="s">
        <v>1086</v>
      </c>
      <c r="D577" s="1137">
        <f t="shared" si="16"/>
        <v>0</v>
      </c>
      <c r="E577" s="669" t="s">
        <v>595</v>
      </c>
      <c r="F577" s="669">
        <v>41</v>
      </c>
    </row>
    <row r="578" spans="1:6" hidden="1" x14ac:dyDescent="0.2">
      <c r="A578" s="1136" t="str">
        <f t="shared" si="17"/>
        <v>BZ09BNE0</v>
      </c>
      <c r="B578" s="669" t="s">
        <v>3546</v>
      </c>
      <c r="C578" s="669" t="s">
        <v>1086</v>
      </c>
      <c r="D578" s="1137">
        <f t="shared" si="16"/>
        <v>0</v>
      </c>
      <c r="E578" s="669" t="s">
        <v>594</v>
      </c>
      <c r="F578" s="669">
        <v>1</v>
      </c>
    </row>
    <row r="579" spans="1:6" hidden="1" x14ac:dyDescent="0.2">
      <c r="A579" s="1136" t="str">
        <f t="shared" si="17"/>
        <v>BZ09CDC0</v>
      </c>
      <c r="B579" s="669" t="s">
        <v>3547</v>
      </c>
      <c r="C579" s="669" t="s">
        <v>1267</v>
      </c>
      <c r="D579" s="1137">
        <f t="shared" si="16"/>
        <v>0</v>
      </c>
      <c r="E579" s="669" t="s">
        <v>700</v>
      </c>
      <c r="F579" s="669">
        <v>401</v>
      </c>
    </row>
    <row r="580" spans="1:6" hidden="1" x14ac:dyDescent="0.2">
      <c r="A580" s="1136" t="str">
        <f t="shared" si="17"/>
        <v>BZ09CEL0</v>
      </c>
      <c r="B580" s="669" t="s">
        <v>3548</v>
      </c>
      <c r="C580" s="669" t="s">
        <v>1267</v>
      </c>
      <c r="D580" s="1137">
        <f t="shared" si="16"/>
        <v>0</v>
      </c>
      <c r="E580" s="669" t="s">
        <v>699</v>
      </c>
      <c r="F580" s="669">
        <v>300</v>
      </c>
    </row>
    <row r="581" spans="1:6" hidden="1" x14ac:dyDescent="0.2">
      <c r="A581" s="1136" t="str">
        <f t="shared" si="17"/>
        <v>BZ09CEM0</v>
      </c>
      <c r="B581" s="669" t="s">
        <v>3549</v>
      </c>
      <c r="C581" s="669" t="s">
        <v>1267</v>
      </c>
      <c r="D581" s="1137">
        <f t="shared" si="16"/>
        <v>0</v>
      </c>
      <c r="E581" s="669" t="s">
        <v>595</v>
      </c>
      <c r="F581" s="669">
        <v>126</v>
      </c>
    </row>
    <row r="582" spans="1:6" hidden="1" x14ac:dyDescent="0.2">
      <c r="A582" s="1136" t="str">
        <f t="shared" si="17"/>
        <v>BZ09CNE0</v>
      </c>
      <c r="B582" s="669" t="s">
        <v>3550</v>
      </c>
      <c r="C582" s="669" t="s">
        <v>1267</v>
      </c>
      <c r="D582" s="1137">
        <f t="shared" si="16"/>
        <v>0</v>
      </c>
      <c r="E582" s="669" t="s">
        <v>594</v>
      </c>
      <c r="F582" s="669">
        <v>1</v>
      </c>
    </row>
    <row r="583" spans="1:6" hidden="1" x14ac:dyDescent="0.2">
      <c r="A583" s="1136" t="str">
        <f t="shared" si="17"/>
        <v>BZ09DDC0</v>
      </c>
      <c r="B583" s="669" t="s">
        <v>3551</v>
      </c>
      <c r="C583" s="669" t="s">
        <v>1268</v>
      </c>
      <c r="D583" s="1137">
        <f t="shared" si="16"/>
        <v>0</v>
      </c>
      <c r="E583" s="669" t="s">
        <v>700</v>
      </c>
      <c r="F583" s="669">
        <v>3611</v>
      </c>
    </row>
    <row r="584" spans="1:6" hidden="1" x14ac:dyDescent="0.2">
      <c r="A584" s="1136" t="str">
        <f t="shared" si="17"/>
        <v>BZ09DEL0</v>
      </c>
      <c r="B584" s="669" t="s">
        <v>3552</v>
      </c>
      <c r="C584" s="669" t="s">
        <v>1268</v>
      </c>
      <c r="D584" s="1137">
        <f t="shared" si="16"/>
        <v>0</v>
      </c>
      <c r="E584" s="669" t="s">
        <v>699</v>
      </c>
      <c r="F584" s="669">
        <v>1360</v>
      </c>
    </row>
    <row r="585" spans="1:6" hidden="1" x14ac:dyDescent="0.2">
      <c r="A585" s="1136" t="str">
        <f t="shared" si="17"/>
        <v>BZ09DEM0</v>
      </c>
      <c r="B585" s="669" t="s">
        <v>3553</v>
      </c>
      <c r="C585" s="669" t="s">
        <v>1268</v>
      </c>
      <c r="D585" s="1137">
        <f t="shared" si="16"/>
        <v>0</v>
      </c>
      <c r="E585" s="669" t="s">
        <v>595</v>
      </c>
      <c r="F585" s="669">
        <v>143</v>
      </c>
    </row>
    <row r="586" spans="1:6" hidden="1" x14ac:dyDescent="0.2">
      <c r="A586" s="1136" t="str">
        <f t="shared" si="17"/>
        <v>BZ09DNE0</v>
      </c>
      <c r="B586" s="669" t="s">
        <v>3554</v>
      </c>
      <c r="C586" s="669" t="s">
        <v>1268</v>
      </c>
      <c r="D586" s="1137">
        <f t="shared" si="16"/>
        <v>0</v>
      </c>
      <c r="E586" s="669" t="s">
        <v>594</v>
      </c>
      <c r="F586" s="669">
        <v>3</v>
      </c>
    </row>
    <row r="587" spans="1:6" hidden="1" x14ac:dyDescent="0.2">
      <c r="A587" s="1136" t="str">
        <f t="shared" si="17"/>
        <v>BZ10BDC0</v>
      </c>
      <c r="B587" s="669" t="s">
        <v>3555</v>
      </c>
      <c r="C587" s="669" t="s">
        <v>1085</v>
      </c>
      <c r="D587" s="1137">
        <f t="shared" si="16"/>
        <v>0</v>
      </c>
      <c r="E587" s="669" t="s">
        <v>700</v>
      </c>
      <c r="F587" s="669">
        <v>1905</v>
      </c>
    </row>
    <row r="588" spans="1:6" hidden="1" x14ac:dyDescent="0.2">
      <c r="A588" s="1136" t="str">
        <f t="shared" si="17"/>
        <v>BZ10BEL0</v>
      </c>
      <c r="B588" s="669" t="s">
        <v>3556</v>
      </c>
      <c r="C588" s="669" t="s">
        <v>1085</v>
      </c>
      <c r="D588" s="1137">
        <f t="shared" si="16"/>
        <v>0</v>
      </c>
      <c r="E588" s="669" t="s">
        <v>699</v>
      </c>
      <c r="F588" s="669">
        <v>74</v>
      </c>
    </row>
    <row r="589" spans="1:6" hidden="1" x14ac:dyDescent="0.2">
      <c r="A589" s="1136" t="str">
        <f t="shared" si="17"/>
        <v>BZ10BEM0</v>
      </c>
      <c r="B589" s="669" t="s">
        <v>3557</v>
      </c>
      <c r="C589" s="669" t="s">
        <v>1085</v>
      </c>
      <c r="D589" s="1137">
        <f t="shared" si="16"/>
        <v>0</v>
      </c>
      <c r="E589" s="669" t="s">
        <v>595</v>
      </c>
      <c r="F589" s="669">
        <v>19</v>
      </c>
    </row>
    <row r="590" spans="1:6" hidden="1" x14ac:dyDescent="0.2">
      <c r="A590" s="1136" t="str">
        <f t="shared" si="17"/>
        <v>BZ10BNE0</v>
      </c>
      <c r="B590" s="669" t="s">
        <v>3558</v>
      </c>
      <c r="C590" s="669" t="s">
        <v>1085</v>
      </c>
      <c r="D590" s="1137">
        <f t="shared" si="16"/>
        <v>0</v>
      </c>
      <c r="E590" s="669" t="s">
        <v>594</v>
      </c>
      <c r="F590" s="669">
        <v>3</v>
      </c>
    </row>
    <row r="591" spans="1:6" hidden="1" x14ac:dyDescent="0.2">
      <c r="A591" s="1136" t="str">
        <f t="shared" si="17"/>
        <v>BZ10CDC0</v>
      </c>
      <c r="B591" s="669" t="s">
        <v>3559</v>
      </c>
      <c r="C591" s="669" t="s">
        <v>1269</v>
      </c>
      <c r="D591" s="1137">
        <f t="shared" si="16"/>
        <v>0</v>
      </c>
      <c r="E591" s="669" t="s">
        <v>700</v>
      </c>
      <c r="F591" s="669">
        <v>494</v>
      </c>
    </row>
    <row r="592" spans="1:6" hidden="1" x14ac:dyDescent="0.2">
      <c r="A592" s="1136" t="str">
        <f t="shared" si="17"/>
        <v>BZ10CEL0</v>
      </c>
      <c r="B592" s="669" t="s">
        <v>3560</v>
      </c>
      <c r="C592" s="669" t="s">
        <v>1269</v>
      </c>
      <c r="D592" s="1137">
        <f t="shared" si="16"/>
        <v>0</v>
      </c>
      <c r="E592" s="669" t="s">
        <v>699</v>
      </c>
      <c r="F592" s="669">
        <v>7</v>
      </c>
    </row>
    <row r="593" spans="1:6" hidden="1" x14ac:dyDescent="0.2">
      <c r="A593" s="1136" t="str">
        <f t="shared" si="17"/>
        <v>BZ10CEM0</v>
      </c>
      <c r="B593" s="669" t="s">
        <v>3561</v>
      </c>
      <c r="C593" s="669" t="s">
        <v>1269</v>
      </c>
      <c r="D593" s="1137">
        <f t="shared" ref="D593:D656" si="18">IFERROR(VLOOKUP(C593,$M$2:$N$16,2,FALSE),0)</f>
        <v>0</v>
      </c>
      <c r="E593" s="669" t="s">
        <v>595</v>
      </c>
      <c r="F593" s="669">
        <v>14</v>
      </c>
    </row>
    <row r="594" spans="1:6" hidden="1" x14ac:dyDescent="0.2">
      <c r="A594" s="1136" t="str">
        <f t="shared" ref="A594:A657" si="19">C594&amp;E594&amp;D594</f>
        <v>BZ10DDC0</v>
      </c>
      <c r="B594" s="669" t="s">
        <v>3562</v>
      </c>
      <c r="C594" s="669" t="s">
        <v>1270</v>
      </c>
      <c r="D594" s="1137">
        <f t="shared" si="18"/>
        <v>0</v>
      </c>
      <c r="E594" s="669" t="s">
        <v>700</v>
      </c>
      <c r="F594" s="669">
        <v>5371</v>
      </c>
    </row>
    <row r="595" spans="1:6" hidden="1" x14ac:dyDescent="0.2">
      <c r="A595" s="1136" t="str">
        <f t="shared" si="19"/>
        <v>BZ10DEL0</v>
      </c>
      <c r="B595" s="669" t="s">
        <v>3563</v>
      </c>
      <c r="C595" s="669" t="s">
        <v>1270</v>
      </c>
      <c r="D595" s="1137">
        <f t="shared" si="18"/>
        <v>0</v>
      </c>
      <c r="E595" s="669" t="s">
        <v>699</v>
      </c>
      <c r="F595" s="669">
        <v>87</v>
      </c>
    </row>
    <row r="596" spans="1:6" hidden="1" x14ac:dyDescent="0.2">
      <c r="A596" s="1136" t="str">
        <f t="shared" si="19"/>
        <v>BZ10DEM0</v>
      </c>
      <c r="B596" s="669" t="s">
        <v>3564</v>
      </c>
      <c r="C596" s="669" t="s">
        <v>1270</v>
      </c>
      <c r="D596" s="1137">
        <f t="shared" si="18"/>
        <v>0</v>
      </c>
      <c r="E596" s="669" t="s">
        <v>595</v>
      </c>
      <c r="F596" s="669">
        <v>62</v>
      </c>
    </row>
    <row r="597" spans="1:6" hidden="1" x14ac:dyDescent="0.2">
      <c r="A597" s="1136" t="str">
        <f t="shared" si="19"/>
        <v>BZ11ADC0</v>
      </c>
      <c r="B597" s="669" t="s">
        <v>3565</v>
      </c>
      <c r="C597" s="669" t="s">
        <v>1271</v>
      </c>
      <c r="D597" s="1137">
        <f t="shared" si="18"/>
        <v>0</v>
      </c>
      <c r="E597" s="669" t="s">
        <v>700</v>
      </c>
      <c r="F597" s="669">
        <v>1239</v>
      </c>
    </row>
    <row r="598" spans="1:6" hidden="1" x14ac:dyDescent="0.2">
      <c r="A598" s="1136" t="str">
        <f t="shared" si="19"/>
        <v>BZ11AEL0</v>
      </c>
      <c r="B598" s="669" t="s">
        <v>3566</v>
      </c>
      <c r="C598" s="669" t="s">
        <v>1271</v>
      </c>
      <c r="D598" s="1137">
        <f t="shared" si="18"/>
        <v>0</v>
      </c>
      <c r="E598" s="669" t="s">
        <v>699</v>
      </c>
      <c r="F598" s="669">
        <v>226</v>
      </c>
    </row>
    <row r="599" spans="1:6" hidden="1" x14ac:dyDescent="0.2">
      <c r="A599" s="1136" t="str">
        <f t="shared" si="19"/>
        <v>BZ11AEM0</v>
      </c>
      <c r="B599" s="669" t="s">
        <v>3567</v>
      </c>
      <c r="C599" s="669" t="s">
        <v>1271</v>
      </c>
      <c r="D599" s="1137">
        <f t="shared" si="18"/>
        <v>0</v>
      </c>
      <c r="E599" s="669" t="s">
        <v>595</v>
      </c>
      <c r="F599" s="669">
        <v>29</v>
      </c>
    </row>
    <row r="600" spans="1:6" hidden="1" x14ac:dyDescent="0.2">
      <c r="A600" s="1136" t="str">
        <f t="shared" si="19"/>
        <v>BZ11BDC0</v>
      </c>
      <c r="B600" s="669" t="s">
        <v>3568</v>
      </c>
      <c r="C600" s="669" t="s">
        <v>1272</v>
      </c>
      <c r="D600" s="1137">
        <f t="shared" si="18"/>
        <v>0</v>
      </c>
      <c r="E600" s="669" t="s">
        <v>700</v>
      </c>
      <c r="F600" s="669">
        <v>823</v>
      </c>
    </row>
    <row r="601" spans="1:6" hidden="1" x14ac:dyDescent="0.2">
      <c r="A601" s="1136" t="str">
        <f t="shared" si="19"/>
        <v>BZ11BEL0</v>
      </c>
      <c r="B601" s="669" t="s">
        <v>3569</v>
      </c>
      <c r="C601" s="669" t="s">
        <v>1272</v>
      </c>
      <c r="D601" s="1137">
        <f t="shared" si="18"/>
        <v>0</v>
      </c>
      <c r="E601" s="669" t="s">
        <v>699</v>
      </c>
      <c r="F601" s="669">
        <v>164</v>
      </c>
    </row>
    <row r="602" spans="1:6" hidden="1" x14ac:dyDescent="0.2">
      <c r="A602" s="1136" t="str">
        <f t="shared" si="19"/>
        <v>BZ11BEM0</v>
      </c>
      <c r="B602" s="669" t="s">
        <v>3570</v>
      </c>
      <c r="C602" s="669" t="s">
        <v>1272</v>
      </c>
      <c r="D602" s="1137">
        <f t="shared" si="18"/>
        <v>0</v>
      </c>
      <c r="E602" s="669" t="s">
        <v>595</v>
      </c>
      <c r="F602" s="669">
        <v>13</v>
      </c>
    </row>
    <row r="603" spans="1:6" hidden="1" x14ac:dyDescent="0.2">
      <c r="A603" s="1136" t="str">
        <f t="shared" si="19"/>
        <v>BZ11BNE0</v>
      </c>
      <c r="B603" s="669" t="s">
        <v>3571</v>
      </c>
      <c r="C603" s="669" t="s">
        <v>1272</v>
      </c>
      <c r="D603" s="1137">
        <f t="shared" si="18"/>
        <v>0</v>
      </c>
      <c r="E603" s="669" t="s">
        <v>594</v>
      </c>
      <c r="F603" s="669">
        <v>1</v>
      </c>
    </row>
    <row r="604" spans="1:6" hidden="1" x14ac:dyDescent="0.2">
      <c r="A604" s="1136" t="str">
        <f t="shared" si="19"/>
        <v>BZ12ADC0</v>
      </c>
      <c r="B604" s="669" t="s">
        <v>3572</v>
      </c>
      <c r="C604" s="669" t="s">
        <v>1273</v>
      </c>
      <c r="D604" s="1137">
        <f t="shared" si="18"/>
        <v>0</v>
      </c>
      <c r="E604" s="669" t="s">
        <v>700</v>
      </c>
      <c r="F604" s="669">
        <v>937</v>
      </c>
    </row>
    <row r="605" spans="1:6" hidden="1" x14ac:dyDescent="0.2">
      <c r="A605" s="1136" t="str">
        <f t="shared" si="19"/>
        <v>BZ12AEL0</v>
      </c>
      <c r="B605" s="669" t="s">
        <v>3573</v>
      </c>
      <c r="C605" s="669" t="s">
        <v>1273</v>
      </c>
      <c r="D605" s="1137">
        <f t="shared" si="18"/>
        <v>0</v>
      </c>
      <c r="E605" s="669" t="s">
        <v>699</v>
      </c>
      <c r="F605" s="669">
        <v>525</v>
      </c>
    </row>
    <row r="606" spans="1:6" hidden="1" x14ac:dyDescent="0.2">
      <c r="A606" s="1136" t="str">
        <f t="shared" si="19"/>
        <v>BZ12AEM0</v>
      </c>
      <c r="B606" s="669" t="s">
        <v>3574</v>
      </c>
      <c r="C606" s="669" t="s">
        <v>1273</v>
      </c>
      <c r="D606" s="1137">
        <f t="shared" si="18"/>
        <v>0</v>
      </c>
      <c r="E606" s="669" t="s">
        <v>595</v>
      </c>
      <c r="F606" s="669">
        <v>367</v>
      </c>
    </row>
    <row r="607" spans="1:6" hidden="1" x14ac:dyDescent="0.2">
      <c r="A607" s="1136" t="str">
        <f t="shared" si="19"/>
        <v>BZ12ANE0</v>
      </c>
      <c r="B607" s="669" t="s">
        <v>3575</v>
      </c>
      <c r="C607" s="669" t="s">
        <v>1273</v>
      </c>
      <c r="D607" s="1137">
        <f t="shared" si="18"/>
        <v>0</v>
      </c>
      <c r="E607" s="669" t="s">
        <v>594</v>
      </c>
      <c r="F607" s="669">
        <v>7</v>
      </c>
    </row>
    <row r="608" spans="1:6" hidden="1" x14ac:dyDescent="0.2">
      <c r="A608" s="1136" t="str">
        <f t="shared" si="19"/>
        <v>BZ12AUX0</v>
      </c>
      <c r="B608" s="669" t="s">
        <v>3576</v>
      </c>
      <c r="C608" s="669" t="s">
        <v>1273</v>
      </c>
      <c r="D608" s="1137">
        <f t="shared" si="18"/>
        <v>0</v>
      </c>
      <c r="E608" s="669" t="s">
        <v>3001</v>
      </c>
      <c r="F608" s="669">
        <v>1</v>
      </c>
    </row>
    <row r="609" spans="1:6" hidden="1" x14ac:dyDescent="0.2">
      <c r="A609" s="1136" t="str">
        <f t="shared" si="19"/>
        <v>BZ12BDC0</v>
      </c>
      <c r="B609" s="669" t="s">
        <v>3577</v>
      </c>
      <c r="C609" s="669" t="s">
        <v>1274</v>
      </c>
      <c r="D609" s="1137">
        <f t="shared" si="18"/>
        <v>0</v>
      </c>
      <c r="E609" s="669" t="s">
        <v>700</v>
      </c>
      <c r="F609" s="669">
        <v>1644</v>
      </c>
    </row>
    <row r="610" spans="1:6" hidden="1" x14ac:dyDescent="0.2">
      <c r="A610" s="1136" t="str">
        <f t="shared" si="19"/>
        <v>BZ12BEL0</v>
      </c>
      <c r="B610" s="669" t="s">
        <v>3578</v>
      </c>
      <c r="C610" s="669" t="s">
        <v>1274</v>
      </c>
      <c r="D610" s="1137">
        <f t="shared" si="18"/>
        <v>0</v>
      </c>
      <c r="E610" s="669" t="s">
        <v>699</v>
      </c>
      <c r="F610" s="669">
        <v>448</v>
      </c>
    </row>
    <row r="611" spans="1:6" hidden="1" x14ac:dyDescent="0.2">
      <c r="A611" s="1136" t="str">
        <f t="shared" si="19"/>
        <v>BZ12BEM0</v>
      </c>
      <c r="B611" s="669" t="s">
        <v>3579</v>
      </c>
      <c r="C611" s="669" t="s">
        <v>1274</v>
      </c>
      <c r="D611" s="1137">
        <f t="shared" si="18"/>
        <v>0</v>
      </c>
      <c r="E611" s="669" t="s">
        <v>595</v>
      </c>
      <c r="F611" s="669">
        <v>203</v>
      </c>
    </row>
    <row r="612" spans="1:6" hidden="1" x14ac:dyDescent="0.2">
      <c r="A612" s="1136" t="str">
        <f t="shared" si="19"/>
        <v>BZ12BNE0</v>
      </c>
      <c r="B612" s="669" t="s">
        <v>3580</v>
      </c>
      <c r="C612" s="669" t="s">
        <v>1274</v>
      </c>
      <c r="D612" s="1137">
        <f t="shared" si="18"/>
        <v>0</v>
      </c>
      <c r="E612" s="669" t="s">
        <v>594</v>
      </c>
      <c r="F612" s="669">
        <v>5</v>
      </c>
    </row>
    <row r="613" spans="1:6" hidden="1" x14ac:dyDescent="0.2">
      <c r="A613" s="1136" t="str">
        <f t="shared" si="19"/>
        <v>BZ13ADC0</v>
      </c>
      <c r="B613" s="669" t="s">
        <v>3581</v>
      </c>
      <c r="C613" s="669" t="s">
        <v>1275</v>
      </c>
      <c r="D613" s="1137">
        <f t="shared" si="18"/>
        <v>0</v>
      </c>
      <c r="E613" s="669" t="s">
        <v>700</v>
      </c>
      <c r="F613" s="669">
        <v>1784</v>
      </c>
    </row>
    <row r="614" spans="1:6" hidden="1" x14ac:dyDescent="0.2">
      <c r="A614" s="1136" t="str">
        <f t="shared" si="19"/>
        <v>BZ13AEL0</v>
      </c>
      <c r="B614" s="669" t="s">
        <v>3582</v>
      </c>
      <c r="C614" s="669" t="s">
        <v>1275</v>
      </c>
      <c r="D614" s="1137">
        <f t="shared" si="18"/>
        <v>0</v>
      </c>
      <c r="E614" s="669" t="s">
        <v>699</v>
      </c>
      <c r="F614" s="669">
        <v>278</v>
      </c>
    </row>
    <row r="615" spans="1:6" hidden="1" x14ac:dyDescent="0.2">
      <c r="A615" s="1136" t="str">
        <f t="shared" si="19"/>
        <v>BZ13AEM0</v>
      </c>
      <c r="B615" s="669" t="s">
        <v>3583</v>
      </c>
      <c r="C615" s="669" t="s">
        <v>1275</v>
      </c>
      <c r="D615" s="1137">
        <f t="shared" si="18"/>
        <v>0</v>
      </c>
      <c r="E615" s="669" t="s">
        <v>595</v>
      </c>
      <c r="F615" s="669">
        <v>452</v>
      </c>
    </row>
    <row r="616" spans="1:6" hidden="1" x14ac:dyDescent="0.2">
      <c r="A616" s="1136" t="str">
        <f t="shared" si="19"/>
        <v>BZ13ANE0</v>
      </c>
      <c r="B616" s="669" t="s">
        <v>3584</v>
      </c>
      <c r="C616" s="669" t="s">
        <v>1275</v>
      </c>
      <c r="D616" s="1137">
        <f t="shared" si="18"/>
        <v>0</v>
      </c>
      <c r="E616" s="669" t="s">
        <v>594</v>
      </c>
      <c r="F616" s="669">
        <v>4</v>
      </c>
    </row>
    <row r="617" spans="1:6" hidden="1" x14ac:dyDescent="0.2">
      <c r="A617" s="1136" t="str">
        <f t="shared" si="19"/>
        <v>BZ13BDC0</v>
      </c>
      <c r="B617" s="669" t="s">
        <v>3585</v>
      </c>
      <c r="C617" s="669" t="s">
        <v>1276</v>
      </c>
      <c r="D617" s="1137">
        <f t="shared" si="18"/>
        <v>0</v>
      </c>
      <c r="E617" s="669" t="s">
        <v>700</v>
      </c>
      <c r="F617" s="669">
        <v>2788</v>
      </c>
    </row>
    <row r="618" spans="1:6" hidden="1" x14ac:dyDescent="0.2">
      <c r="A618" s="1136" t="str">
        <f t="shared" si="19"/>
        <v>BZ13BEL0</v>
      </c>
      <c r="B618" s="669" t="s">
        <v>3586</v>
      </c>
      <c r="C618" s="669" t="s">
        <v>1276</v>
      </c>
      <c r="D618" s="1137">
        <f t="shared" si="18"/>
        <v>0</v>
      </c>
      <c r="E618" s="669" t="s">
        <v>699</v>
      </c>
      <c r="F618" s="669">
        <v>245</v>
      </c>
    </row>
    <row r="619" spans="1:6" hidden="1" x14ac:dyDescent="0.2">
      <c r="A619" s="1136" t="str">
        <f t="shared" si="19"/>
        <v>BZ13BEM0</v>
      </c>
      <c r="B619" s="669" t="s">
        <v>3587</v>
      </c>
      <c r="C619" s="669" t="s">
        <v>1276</v>
      </c>
      <c r="D619" s="1137">
        <f t="shared" si="18"/>
        <v>0</v>
      </c>
      <c r="E619" s="669" t="s">
        <v>595</v>
      </c>
      <c r="F619" s="669">
        <v>332</v>
      </c>
    </row>
    <row r="620" spans="1:6" hidden="1" x14ac:dyDescent="0.2">
      <c r="A620" s="1136" t="str">
        <f t="shared" si="19"/>
        <v>BZ13BNE0</v>
      </c>
      <c r="B620" s="669" t="s">
        <v>3588</v>
      </c>
      <c r="C620" s="669" t="s">
        <v>1276</v>
      </c>
      <c r="D620" s="1137">
        <f t="shared" si="18"/>
        <v>0</v>
      </c>
      <c r="E620" s="669" t="s">
        <v>594</v>
      </c>
      <c r="F620" s="669">
        <v>4</v>
      </c>
    </row>
    <row r="621" spans="1:6" hidden="1" x14ac:dyDescent="0.2">
      <c r="A621" s="1136" t="str">
        <f t="shared" si="19"/>
        <v>BZ14ADC0</v>
      </c>
      <c r="B621" s="669" t="s">
        <v>3589</v>
      </c>
      <c r="C621" s="669" t="s">
        <v>1084</v>
      </c>
      <c r="D621" s="1137">
        <f t="shared" si="18"/>
        <v>0</v>
      </c>
      <c r="E621" s="669" t="s">
        <v>700</v>
      </c>
      <c r="F621" s="669">
        <v>1030</v>
      </c>
    </row>
    <row r="622" spans="1:6" hidden="1" x14ac:dyDescent="0.2">
      <c r="A622" s="1136" t="str">
        <f t="shared" si="19"/>
        <v>BZ14AEL0</v>
      </c>
      <c r="B622" s="669" t="s">
        <v>3590</v>
      </c>
      <c r="C622" s="669" t="s">
        <v>1084</v>
      </c>
      <c r="D622" s="1137">
        <f t="shared" si="18"/>
        <v>0</v>
      </c>
      <c r="E622" s="669" t="s">
        <v>699</v>
      </c>
      <c r="F622" s="669">
        <v>141</v>
      </c>
    </row>
    <row r="623" spans="1:6" hidden="1" x14ac:dyDescent="0.2">
      <c r="A623" s="1136" t="str">
        <f t="shared" si="19"/>
        <v>BZ14AEM0</v>
      </c>
      <c r="B623" s="669" t="s">
        <v>3591</v>
      </c>
      <c r="C623" s="669" t="s">
        <v>1084</v>
      </c>
      <c r="D623" s="1137">
        <f t="shared" si="18"/>
        <v>0</v>
      </c>
      <c r="E623" s="669" t="s">
        <v>595</v>
      </c>
      <c r="F623" s="669">
        <v>3</v>
      </c>
    </row>
    <row r="624" spans="1:6" hidden="1" x14ac:dyDescent="0.2">
      <c r="A624" s="1136" t="str">
        <f t="shared" si="19"/>
        <v>BZ14BDC0</v>
      </c>
      <c r="B624" s="669" t="s">
        <v>3592</v>
      </c>
      <c r="C624" s="669" t="s">
        <v>1083</v>
      </c>
      <c r="D624" s="1137">
        <f t="shared" si="18"/>
        <v>0</v>
      </c>
      <c r="E624" s="669" t="s">
        <v>700</v>
      </c>
      <c r="F624" s="669">
        <v>366</v>
      </c>
    </row>
    <row r="625" spans="1:6" hidden="1" x14ac:dyDescent="0.2">
      <c r="A625" s="1136" t="str">
        <f t="shared" si="19"/>
        <v>BZ14BEL0</v>
      </c>
      <c r="B625" s="669" t="s">
        <v>3593</v>
      </c>
      <c r="C625" s="669" t="s">
        <v>1083</v>
      </c>
      <c r="D625" s="1137">
        <f t="shared" si="18"/>
        <v>0</v>
      </c>
      <c r="E625" s="669" t="s">
        <v>699</v>
      </c>
      <c r="F625" s="669">
        <v>23</v>
      </c>
    </row>
    <row r="626" spans="1:6" hidden="1" x14ac:dyDescent="0.2">
      <c r="A626" s="1136" t="str">
        <f t="shared" si="19"/>
        <v>BZ14BEM0</v>
      </c>
      <c r="B626" s="669" t="s">
        <v>3594</v>
      </c>
      <c r="C626" s="669" t="s">
        <v>1083</v>
      </c>
      <c r="D626" s="1137">
        <f t="shared" si="18"/>
        <v>0</v>
      </c>
      <c r="E626" s="669" t="s">
        <v>595</v>
      </c>
      <c r="F626" s="669">
        <v>1</v>
      </c>
    </row>
    <row r="627" spans="1:6" hidden="1" x14ac:dyDescent="0.2">
      <c r="A627" s="1136" t="str">
        <f t="shared" si="19"/>
        <v>BZ15BDC0</v>
      </c>
      <c r="B627" s="669" t="s">
        <v>3595</v>
      </c>
      <c r="C627" s="669" t="s">
        <v>1082</v>
      </c>
      <c r="D627" s="1137">
        <f t="shared" si="18"/>
        <v>0</v>
      </c>
      <c r="E627" s="669" t="s">
        <v>700</v>
      </c>
      <c r="F627" s="669">
        <v>4623</v>
      </c>
    </row>
    <row r="628" spans="1:6" hidden="1" x14ac:dyDescent="0.2">
      <c r="A628" s="1136" t="str">
        <f t="shared" si="19"/>
        <v>BZ15BEL0</v>
      </c>
      <c r="B628" s="669" t="s">
        <v>3596</v>
      </c>
      <c r="C628" s="669" t="s">
        <v>1082</v>
      </c>
      <c r="D628" s="1137">
        <f t="shared" si="18"/>
        <v>0</v>
      </c>
      <c r="E628" s="669" t="s">
        <v>699</v>
      </c>
      <c r="F628" s="669">
        <v>221</v>
      </c>
    </row>
    <row r="629" spans="1:6" hidden="1" x14ac:dyDescent="0.2">
      <c r="A629" s="1136" t="str">
        <f t="shared" si="19"/>
        <v>BZ15BEM0</v>
      </c>
      <c r="B629" s="669" t="s">
        <v>3597</v>
      </c>
      <c r="C629" s="669" t="s">
        <v>1082</v>
      </c>
      <c r="D629" s="1137">
        <f t="shared" si="18"/>
        <v>0</v>
      </c>
      <c r="E629" s="669" t="s">
        <v>595</v>
      </c>
      <c r="F629" s="669">
        <v>12</v>
      </c>
    </row>
    <row r="630" spans="1:6" hidden="1" x14ac:dyDescent="0.2">
      <c r="A630" s="1136" t="str">
        <f t="shared" si="19"/>
        <v>BZ15CDC0</v>
      </c>
      <c r="B630" s="669" t="s">
        <v>3598</v>
      </c>
      <c r="C630" s="669" t="s">
        <v>1277</v>
      </c>
      <c r="D630" s="1137">
        <f t="shared" si="18"/>
        <v>0</v>
      </c>
      <c r="E630" s="669" t="s">
        <v>700</v>
      </c>
      <c r="F630" s="669">
        <v>474</v>
      </c>
    </row>
    <row r="631" spans="1:6" hidden="1" x14ac:dyDescent="0.2">
      <c r="A631" s="1136" t="str">
        <f t="shared" si="19"/>
        <v>BZ15CEL0</v>
      </c>
      <c r="B631" s="669" t="s">
        <v>3599</v>
      </c>
      <c r="C631" s="669" t="s">
        <v>1277</v>
      </c>
      <c r="D631" s="1137">
        <f t="shared" si="18"/>
        <v>0</v>
      </c>
      <c r="E631" s="669" t="s">
        <v>699</v>
      </c>
      <c r="F631" s="669">
        <v>71</v>
      </c>
    </row>
    <row r="632" spans="1:6" hidden="1" x14ac:dyDescent="0.2">
      <c r="A632" s="1136" t="str">
        <f t="shared" si="19"/>
        <v>BZ15CEM0</v>
      </c>
      <c r="B632" s="669" t="s">
        <v>3600</v>
      </c>
      <c r="C632" s="669" t="s">
        <v>1277</v>
      </c>
      <c r="D632" s="1137">
        <f t="shared" si="18"/>
        <v>0</v>
      </c>
      <c r="E632" s="669" t="s">
        <v>595</v>
      </c>
      <c r="F632" s="669">
        <v>11</v>
      </c>
    </row>
    <row r="633" spans="1:6" hidden="1" x14ac:dyDescent="0.2">
      <c r="A633" s="1136" t="str">
        <f t="shared" si="19"/>
        <v>BZ15DDC0</v>
      </c>
      <c r="B633" s="669" t="s">
        <v>3601</v>
      </c>
      <c r="C633" s="669" t="s">
        <v>1278</v>
      </c>
      <c r="D633" s="1137">
        <f t="shared" si="18"/>
        <v>0</v>
      </c>
      <c r="E633" s="669" t="s">
        <v>700</v>
      </c>
      <c r="F633" s="669">
        <v>2129</v>
      </c>
    </row>
    <row r="634" spans="1:6" hidden="1" x14ac:dyDescent="0.2">
      <c r="A634" s="1136" t="str">
        <f t="shared" si="19"/>
        <v>BZ15DEL0</v>
      </c>
      <c r="B634" s="669" t="s">
        <v>3602</v>
      </c>
      <c r="C634" s="669" t="s">
        <v>1278</v>
      </c>
      <c r="D634" s="1137">
        <f t="shared" si="18"/>
        <v>0</v>
      </c>
      <c r="E634" s="669" t="s">
        <v>699</v>
      </c>
      <c r="F634" s="669">
        <v>131</v>
      </c>
    </row>
    <row r="635" spans="1:6" hidden="1" x14ac:dyDescent="0.2">
      <c r="A635" s="1136" t="str">
        <f t="shared" si="19"/>
        <v>BZ15DEM0</v>
      </c>
      <c r="B635" s="669" t="s">
        <v>3603</v>
      </c>
      <c r="C635" s="669" t="s">
        <v>1278</v>
      </c>
      <c r="D635" s="1137">
        <f t="shared" si="18"/>
        <v>0</v>
      </c>
      <c r="E635" s="669" t="s">
        <v>595</v>
      </c>
      <c r="F635" s="669">
        <v>4</v>
      </c>
    </row>
    <row r="636" spans="1:6" hidden="1" x14ac:dyDescent="0.2">
      <c r="A636" s="1136" t="str">
        <f t="shared" si="19"/>
        <v>BZ15DNE0</v>
      </c>
      <c r="B636" s="669" t="s">
        <v>3604</v>
      </c>
      <c r="C636" s="669" t="s">
        <v>1278</v>
      </c>
      <c r="D636" s="1137">
        <f t="shared" si="18"/>
        <v>0</v>
      </c>
      <c r="E636" s="669" t="s">
        <v>594</v>
      </c>
      <c r="F636" s="669">
        <v>2</v>
      </c>
    </row>
    <row r="637" spans="1:6" hidden="1" x14ac:dyDescent="0.2">
      <c r="A637" s="1136" t="str">
        <f t="shared" si="19"/>
        <v>BZ16ADC0</v>
      </c>
      <c r="B637" s="669" t="s">
        <v>3605</v>
      </c>
      <c r="C637" s="669" t="s">
        <v>1081</v>
      </c>
      <c r="D637" s="1137">
        <f t="shared" si="18"/>
        <v>0</v>
      </c>
      <c r="E637" s="669" t="s">
        <v>700</v>
      </c>
      <c r="F637" s="669">
        <v>1454</v>
      </c>
    </row>
    <row r="638" spans="1:6" hidden="1" x14ac:dyDescent="0.2">
      <c r="A638" s="1136" t="str">
        <f t="shared" si="19"/>
        <v>BZ16AEL0</v>
      </c>
      <c r="B638" s="669" t="s">
        <v>3606</v>
      </c>
      <c r="C638" s="669" t="s">
        <v>1081</v>
      </c>
      <c r="D638" s="1137">
        <f t="shared" si="18"/>
        <v>0</v>
      </c>
      <c r="E638" s="669" t="s">
        <v>699</v>
      </c>
      <c r="F638" s="669">
        <v>100</v>
      </c>
    </row>
    <row r="639" spans="1:6" hidden="1" x14ac:dyDescent="0.2">
      <c r="A639" s="1136" t="str">
        <f t="shared" si="19"/>
        <v>BZ16BDC0</v>
      </c>
      <c r="B639" s="669" t="s">
        <v>3607</v>
      </c>
      <c r="C639" s="669" t="s">
        <v>1080</v>
      </c>
      <c r="D639" s="1137">
        <f t="shared" si="18"/>
        <v>0</v>
      </c>
      <c r="E639" s="669" t="s">
        <v>700</v>
      </c>
      <c r="F639" s="669">
        <v>1480</v>
      </c>
    </row>
    <row r="640" spans="1:6" hidden="1" x14ac:dyDescent="0.2">
      <c r="A640" s="1136" t="str">
        <f t="shared" si="19"/>
        <v>BZ16BEL0</v>
      </c>
      <c r="B640" s="669" t="s">
        <v>3608</v>
      </c>
      <c r="C640" s="669" t="s">
        <v>1080</v>
      </c>
      <c r="D640" s="1137">
        <f t="shared" si="18"/>
        <v>0</v>
      </c>
      <c r="E640" s="669" t="s">
        <v>699</v>
      </c>
      <c r="F640" s="669">
        <v>45</v>
      </c>
    </row>
    <row r="641" spans="1:6" hidden="1" x14ac:dyDescent="0.2">
      <c r="A641" s="1136" t="str">
        <f t="shared" si="19"/>
        <v>BZ17ADC0</v>
      </c>
      <c r="B641" s="669" t="s">
        <v>3609</v>
      </c>
      <c r="C641" s="669" t="s">
        <v>1279</v>
      </c>
      <c r="D641" s="1137">
        <f t="shared" si="18"/>
        <v>0</v>
      </c>
      <c r="E641" s="669" t="s">
        <v>700</v>
      </c>
      <c r="F641" s="669">
        <v>1367</v>
      </c>
    </row>
    <row r="642" spans="1:6" hidden="1" x14ac:dyDescent="0.2">
      <c r="A642" s="1136" t="str">
        <f t="shared" si="19"/>
        <v>BZ17AEL0</v>
      </c>
      <c r="B642" s="669" t="s">
        <v>3610</v>
      </c>
      <c r="C642" s="669" t="s">
        <v>1279</v>
      </c>
      <c r="D642" s="1137">
        <f t="shared" si="18"/>
        <v>0</v>
      </c>
      <c r="E642" s="669" t="s">
        <v>699</v>
      </c>
      <c r="F642" s="669">
        <v>250</v>
      </c>
    </row>
    <row r="643" spans="1:6" hidden="1" x14ac:dyDescent="0.2">
      <c r="A643" s="1136" t="str">
        <f t="shared" si="19"/>
        <v>BZ17AEM0</v>
      </c>
      <c r="B643" s="669" t="s">
        <v>3611</v>
      </c>
      <c r="C643" s="669" t="s">
        <v>1279</v>
      </c>
      <c r="D643" s="1137">
        <f t="shared" si="18"/>
        <v>0</v>
      </c>
      <c r="E643" s="669" t="s">
        <v>595</v>
      </c>
      <c r="F643" s="669">
        <v>42</v>
      </c>
    </row>
    <row r="644" spans="1:6" hidden="1" x14ac:dyDescent="0.2">
      <c r="A644" s="1136" t="str">
        <f t="shared" si="19"/>
        <v>BZ17ANE0</v>
      </c>
      <c r="B644" s="669" t="s">
        <v>3612</v>
      </c>
      <c r="C644" s="669" t="s">
        <v>1279</v>
      </c>
      <c r="D644" s="1137">
        <f t="shared" si="18"/>
        <v>0</v>
      </c>
      <c r="E644" s="669" t="s">
        <v>594</v>
      </c>
      <c r="F644" s="669">
        <v>1</v>
      </c>
    </row>
    <row r="645" spans="1:6" hidden="1" x14ac:dyDescent="0.2">
      <c r="A645" s="1136" t="str">
        <f t="shared" si="19"/>
        <v>BZ17BDC0</v>
      </c>
      <c r="B645" s="669" t="s">
        <v>3613</v>
      </c>
      <c r="C645" s="669" t="s">
        <v>1280</v>
      </c>
      <c r="D645" s="1137">
        <f t="shared" si="18"/>
        <v>0</v>
      </c>
      <c r="E645" s="669" t="s">
        <v>700</v>
      </c>
      <c r="F645" s="669">
        <v>1233</v>
      </c>
    </row>
    <row r="646" spans="1:6" hidden="1" x14ac:dyDescent="0.2">
      <c r="A646" s="1136" t="str">
        <f t="shared" si="19"/>
        <v>BZ17BEL0</v>
      </c>
      <c r="B646" s="669" t="s">
        <v>3614</v>
      </c>
      <c r="C646" s="669" t="s">
        <v>1280</v>
      </c>
      <c r="D646" s="1137">
        <f t="shared" si="18"/>
        <v>0</v>
      </c>
      <c r="E646" s="669" t="s">
        <v>699</v>
      </c>
      <c r="F646" s="669">
        <v>196</v>
      </c>
    </row>
    <row r="647" spans="1:6" hidden="1" x14ac:dyDescent="0.2">
      <c r="A647" s="1136" t="str">
        <f t="shared" si="19"/>
        <v>BZ17BEM0</v>
      </c>
      <c r="B647" s="669" t="s">
        <v>3615</v>
      </c>
      <c r="C647" s="669" t="s">
        <v>1280</v>
      </c>
      <c r="D647" s="1137">
        <f t="shared" si="18"/>
        <v>0</v>
      </c>
      <c r="E647" s="669" t="s">
        <v>595</v>
      </c>
      <c r="F647" s="669">
        <v>34</v>
      </c>
    </row>
    <row r="648" spans="1:6" hidden="1" x14ac:dyDescent="0.2">
      <c r="A648" s="1136" t="str">
        <f t="shared" si="19"/>
        <v>BZ17BNE0</v>
      </c>
      <c r="B648" s="669" t="s">
        <v>3616</v>
      </c>
      <c r="C648" s="669" t="s">
        <v>1280</v>
      </c>
      <c r="D648" s="1137">
        <f t="shared" si="18"/>
        <v>0</v>
      </c>
      <c r="E648" s="669" t="s">
        <v>594</v>
      </c>
      <c r="F648" s="669">
        <v>1</v>
      </c>
    </row>
    <row r="649" spans="1:6" hidden="1" x14ac:dyDescent="0.2">
      <c r="A649" s="1136" t="str">
        <f t="shared" si="19"/>
        <v>BZ18ADC0</v>
      </c>
      <c r="B649" s="669" t="s">
        <v>3617</v>
      </c>
      <c r="C649" s="669" t="s">
        <v>1281</v>
      </c>
      <c r="D649" s="1137">
        <f t="shared" si="18"/>
        <v>0</v>
      </c>
      <c r="E649" s="669" t="s">
        <v>700</v>
      </c>
      <c r="F649" s="669">
        <v>2758</v>
      </c>
    </row>
    <row r="650" spans="1:6" hidden="1" x14ac:dyDescent="0.2">
      <c r="A650" s="1136" t="str">
        <f t="shared" si="19"/>
        <v>BZ18AEL0</v>
      </c>
      <c r="B650" s="669" t="s">
        <v>3618</v>
      </c>
      <c r="C650" s="669" t="s">
        <v>1281</v>
      </c>
      <c r="D650" s="1137">
        <f t="shared" si="18"/>
        <v>0</v>
      </c>
      <c r="E650" s="669" t="s">
        <v>699</v>
      </c>
      <c r="F650" s="669">
        <v>334</v>
      </c>
    </row>
    <row r="651" spans="1:6" hidden="1" x14ac:dyDescent="0.2">
      <c r="A651" s="1136" t="str">
        <f t="shared" si="19"/>
        <v>BZ18AEM0</v>
      </c>
      <c r="B651" s="669" t="s">
        <v>3619</v>
      </c>
      <c r="C651" s="669" t="s">
        <v>1281</v>
      </c>
      <c r="D651" s="1137">
        <f t="shared" si="18"/>
        <v>0</v>
      </c>
      <c r="E651" s="669" t="s">
        <v>595</v>
      </c>
      <c r="F651" s="669">
        <v>237</v>
      </c>
    </row>
    <row r="652" spans="1:6" hidden="1" x14ac:dyDescent="0.2">
      <c r="A652" s="1136" t="str">
        <f t="shared" si="19"/>
        <v>BZ18ANE0</v>
      </c>
      <c r="B652" s="669" t="s">
        <v>3620</v>
      </c>
      <c r="C652" s="669" t="s">
        <v>1281</v>
      </c>
      <c r="D652" s="1137">
        <f t="shared" si="18"/>
        <v>0</v>
      </c>
      <c r="E652" s="669" t="s">
        <v>594</v>
      </c>
      <c r="F652" s="669">
        <v>9</v>
      </c>
    </row>
    <row r="653" spans="1:6" hidden="1" x14ac:dyDescent="0.2">
      <c r="A653" s="1136" t="str">
        <f t="shared" si="19"/>
        <v>BZ18BDC0</v>
      </c>
      <c r="B653" s="669" t="s">
        <v>3621</v>
      </c>
      <c r="C653" s="669" t="s">
        <v>1282</v>
      </c>
      <c r="D653" s="1137">
        <f t="shared" si="18"/>
        <v>0</v>
      </c>
      <c r="E653" s="669" t="s">
        <v>700</v>
      </c>
      <c r="F653" s="669">
        <v>4591</v>
      </c>
    </row>
    <row r="654" spans="1:6" hidden="1" x14ac:dyDescent="0.2">
      <c r="A654" s="1136" t="str">
        <f t="shared" si="19"/>
        <v>BZ18BEL0</v>
      </c>
      <c r="B654" s="669" t="s">
        <v>3622</v>
      </c>
      <c r="C654" s="669" t="s">
        <v>1282</v>
      </c>
      <c r="D654" s="1137">
        <f t="shared" si="18"/>
        <v>0</v>
      </c>
      <c r="E654" s="669" t="s">
        <v>699</v>
      </c>
      <c r="F654" s="669">
        <v>470</v>
      </c>
    </row>
    <row r="655" spans="1:6" hidden="1" x14ac:dyDescent="0.2">
      <c r="A655" s="1136" t="str">
        <f t="shared" si="19"/>
        <v>BZ18BEM0</v>
      </c>
      <c r="B655" s="669" t="s">
        <v>3623</v>
      </c>
      <c r="C655" s="669" t="s">
        <v>1282</v>
      </c>
      <c r="D655" s="1137">
        <f t="shared" si="18"/>
        <v>0</v>
      </c>
      <c r="E655" s="669" t="s">
        <v>595</v>
      </c>
      <c r="F655" s="669">
        <v>177</v>
      </c>
    </row>
    <row r="656" spans="1:6" hidden="1" x14ac:dyDescent="0.2">
      <c r="A656" s="1136" t="str">
        <f t="shared" si="19"/>
        <v>BZ18BNE0</v>
      </c>
      <c r="B656" s="669" t="s">
        <v>3624</v>
      </c>
      <c r="C656" s="669" t="s">
        <v>1282</v>
      </c>
      <c r="D656" s="1137">
        <f t="shared" si="18"/>
        <v>0</v>
      </c>
      <c r="E656" s="669" t="s">
        <v>594</v>
      </c>
      <c r="F656" s="669">
        <v>3</v>
      </c>
    </row>
    <row r="657" spans="1:6" hidden="1" x14ac:dyDescent="0.2">
      <c r="A657" s="1136" t="str">
        <f t="shared" si="19"/>
        <v>BZ18BUX0</v>
      </c>
      <c r="B657" s="669" t="s">
        <v>3625</v>
      </c>
      <c r="C657" s="669" t="s">
        <v>1282</v>
      </c>
      <c r="D657" s="1137">
        <f t="shared" ref="D657:D720" si="20">IFERROR(VLOOKUP(C657,$M$2:$N$16,2,FALSE),0)</f>
        <v>0</v>
      </c>
      <c r="E657" s="669" t="s">
        <v>3001</v>
      </c>
      <c r="F657" s="669">
        <v>1</v>
      </c>
    </row>
    <row r="658" spans="1:6" hidden="1" x14ac:dyDescent="0.2">
      <c r="A658" s="1136" t="str">
        <f t="shared" ref="A658:A721" si="21">C658&amp;E658&amp;D658</f>
        <v>BZ19ADC0</v>
      </c>
      <c r="B658" s="669" t="s">
        <v>3626</v>
      </c>
      <c r="C658" s="669" t="s">
        <v>1283</v>
      </c>
      <c r="D658" s="1137">
        <f t="shared" si="20"/>
        <v>0</v>
      </c>
      <c r="E658" s="669" t="s">
        <v>700</v>
      </c>
      <c r="F658" s="669">
        <v>1692</v>
      </c>
    </row>
    <row r="659" spans="1:6" hidden="1" x14ac:dyDescent="0.2">
      <c r="A659" s="1136" t="str">
        <f t="shared" si="21"/>
        <v>BZ19AEL0</v>
      </c>
      <c r="B659" s="669" t="s">
        <v>3627</v>
      </c>
      <c r="C659" s="669" t="s">
        <v>1283</v>
      </c>
      <c r="D659" s="1137">
        <f t="shared" si="20"/>
        <v>0</v>
      </c>
      <c r="E659" s="669" t="s">
        <v>699</v>
      </c>
      <c r="F659" s="669">
        <v>54</v>
      </c>
    </row>
    <row r="660" spans="1:6" hidden="1" x14ac:dyDescent="0.2">
      <c r="A660" s="1136" t="str">
        <f t="shared" si="21"/>
        <v>BZ19AEM0</v>
      </c>
      <c r="B660" s="669" t="s">
        <v>3628</v>
      </c>
      <c r="C660" s="669" t="s">
        <v>1283</v>
      </c>
      <c r="D660" s="1137">
        <f t="shared" si="20"/>
        <v>0</v>
      </c>
      <c r="E660" s="669" t="s">
        <v>595</v>
      </c>
      <c r="F660" s="669">
        <v>291</v>
      </c>
    </row>
    <row r="661" spans="1:6" hidden="1" x14ac:dyDescent="0.2">
      <c r="A661" s="1136" t="str">
        <f t="shared" si="21"/>
        <v>BZ19ANE0</v>
      </c>
      <c r="B661" s="669" t="s">
        <v>3629</v>
      </c>
      <c r="C661" s="669" t="s">
        <v>1283</v>
      </c>
      <c r="D661" s="1137">
        <f t="shared" si="20"/>
        <v>0</v>
      </c>
      <c r="E661" s="669" t="s">
        <v>594</v>
      </c>
      <c r="F661" s="669">
        <v>5</v>
      </c>
    </row>
    <row r="662" spans="1:6" hidden="1" x14ac:dyDescent="0.2">
      <c r="A662" s="1136" t="str">
        <f t="shared" si="21"/>
        <v>BZ19BDC0</v>
      </c>
      <c r="B662" s="669" t="s">
        <v>3630</v>
      </c>
      <c r="C662" s="669" t="s">
        <v>1284</v>
      </c>
      <c r="D662" s="1137">
        <f t="shared" si="20"/>
        <v>0</v>
      </c>
      <c r="E662" s="669" t="s">
        <v>700</v>
      </c>
      <c r="F662" s="669">
        <v>4475</v>
      </c>
    </row>
    <row r="663" spans="1:6" hidden="1" x14ac:dyDescent="0.2">
      <c r="A663" s="1136" t="str">
        <f t="shared" si="21"/>
        <v>BZ19BEL0</v>
      </c>
      <c r="B663" s="669" t="s">
        <v>3631</v>
      </c>
      <c r="C663" s="669" t="s">
        <v>1284</v>
      </c>
      <c r="D663" s="1137">
        <f t="shared" si="20"/>
        <v>0</v>
      </c>
      <c r="E663" s="669" t="s">
        <v>699</v>
      </c>
      <c r="F663" s="669">
        <v>53</v>
      </c>
    </row>
    <row r="664" spans="1:6" hidden="1" x14ac:dyDescent="0.2">
      <c r="A664" s="1136" t="str">
        <f t="shared" si="21"/>
        <v>BZ19BEM0</v>
      </c>
      <c r="B664" s="669" t="s">
        <v>3632</v>
      </c>
      <c r="C664" s="669" t="s">
        <v>1284</v>
      </c>
      <c r="D664" s="1137">
        <f t="shared" si="20"/>
        <v>0</v>
      </c>
      <c r="E664" s="669" t="s">
        <v>595</v>
      </c>
      <c r="F664" s="669">
        <v>247</v>
      </c>
    </row>
    <row r="665" spans="1:6" hidden="1" x14ac:dyDescent="0.2">
      <c r="A665" s="1136" t="str">
        <f t="shared" si="21"/>
        <v>BZ19BNE0</v>
      </c>
      <c r="B665" s="669" t="s">
        <v>3633</v>
      </c>
      <c r="C665" s="669" t="s">
        <v>1284</v>
      </c>
      <c r="D665" s="1137">
        <f t="shared" si="20"/>
        <v>0</v>
      </c>
      <c r="E665" s="669" t="s">
        <v>594</v>
      </c>
      <c r="F665" s="669">
        <v>2</v>
      </c>
    </row>
    <row r="666" spans="1:6" hidden="1" x14ac:dyDescent="0.2">
      <c r="A666" s="1136" t="str">
        <f t="shared" si="21"/>
        <v>BZ19BUX0</v>
      </c>
      <c r="B666" s="669" t="s">
        <v>3634</v>
      </c>
      <c r="C666" s="669" t="s">
        <v>1284</v>
      </c>
      <c r="D666" s="1137">
        <f t="shared" si="20"/>
        <v>0</v>
      </c>
      <c r="E666" s="669" t="s">
        <v>3001</v>
      </c>
      <c r="F666" s="669">
        <v>1</v>
      </c>
    </row>
    <row r="667" spans="1:6" hidden="1" x14ac:dyDescent="0.2">
      <c r="A667" s="1136" t="str">
        <f t="shared" si="21"/>
        <v>BZ20ADC0</v>
      </c>
      <c r="B667" s="669" t="s">
        <v>3635</v>
      </c>
      <c r="C667" s="669" t="s">
        <v>1285</v>
      </c>
      <c r="D667" s="1137">
        <f t="shared" si="20"/>
        <v>0</v>
      </c>
      <c r="E667" s="669" t="s">
        <v>700</v>
      </c>
      <c r="F667" s="669">
        <v>2039</v>
      </c>
    </row>
    <row r="668" spans="1:6" hidden="1" x14ac:dyDescent="0.2">
      <c r="A668" s="1136" t="str">
        <f t="shared" si="21"/>
        <v>BZ20AEL0</v>
      </c>
      <c r="B668" s="669" t="s">
        <v>3636</v>
      </c>
      <c r="C668" s="669" t="s">
        <v>1285</v>
      </c>
      <c r="D668" s="1137">
        <f t="shared" si="20"/>
        <v>0</v>
      </c>
      <c r="E668" s="669" t="s">
        <v>699</v>
      </c>
      <c r="F668" s="669">
        <v>1095</v>
      </c>
    </row>
    <row r="669" spans="1:6" hidden="1" x14ac:dyDescent="0.2">
      <c r="A669" s="1136" t="str">
        <f t="shared" si="21"/>
        <v>BZ20AEM0</v>
      </c>
      <c r="B669" s="669" t="s">
        <v>3637</v>
      </c>
      <c r="C669" s="669" t="s">
        <v>1285</v>
      </c>
      <c r="D669" s="1137">
        <f t="shared" si="20"/>
        <v>0</v>
      </c>
      <c r="E669" s="669" t="s">
        <v>595</v>
      </c>
      <c r="F669" s="669">
        <v>225</v>
      </c>
    </row>
    <row r="670" spans="1:6" hidden="1" x14ac:dyDescent="0.2">
      <c r="A670" s="1136" t="str">
        <f t="shared" si="21"/>
        <v>BZ20ANE0</v>
      </c>
      <c r="B670" s="669" t="s">
        <v>3638</v>
      </c>
      <c r="C670" s="669" t="s">
        <v>1285</v>
      </c>
      <c r="D670" s="1137">
        <f t="shared" si="20"/>
        <v>0</v>
      </c>
      <c r="E670" s="669" t="s">
        <v>594</v>
      </c>
      <c r="F670" s="669">
        <v>18</v>
      </c>
    </row>
    <row r="671" spans="1:6" hidden="1" x14ac:dyDescent="0.2">
      <c r="A671" s="1136" t="str">
        <f t="shared" si="21"/>
        <v>BZ20BDC0</v>
      </c>
      <c r="B671" s="669" t="s">
        <v>3639</v>
      </c>
      <c r="C671" s="669" t="s">
        <v>1286</v>
      </c>
      <c r="D671" s="1137">
        <f t="shared" si="20"/>
        <v>0</v>
      </c>
      <c r="E671" s="669" t="s">
        <v>700</v>
      </c>
      <c r="F671" s="669">
        <v>1873</v>
      </c>
    </row>
    <row r="672" spans="1:6" hidden="1" x14ac:dyDescent="0.2">
      <c r="A672" s="1136" t="str">
        <f t="shared" si="21"/>
        <v>BZ20BEL0</v>
      </c>
      <c r="B672" s="669" t="s">
        <v>3640</v>
      </c>
      <c r="C672" s="669" t="s">
        <v>1286</v>
      </c>
      <c r="D672" s="1137">
        <f t="shared" si="20"/>
        <v>0</v>
      </c>
      <c r="E672" s="669" t="s">
        <v>699</v>
      </c>
      <c r="F672" s="669">
        <v>818</v>
      </c>
    </row>
    <row r="673" spans="1:6" hidden="1" x14ac:dyDescent="0.2">
      <c r="A673" s="1136" t="str">
        <f t="shared" si="21"/>
        <v>BZ20BEM0</v>
      </c>
      <c r="B673" s="669" t="s">
        <v>3641</v>
      </c>
      <c r="C673" s="669" t="s">
        <v>1286</v>
      </c>
      <c r="D673" s="1137">
        <f t="shared" si="20"/>
        <v>0</v>
      </c>
      <c r="E673" s="669" t="s">
        <v>595</v>
      </c>
      <c r="F673" s="669">
        <v>169</v>
      </c>
    </row>
    <row r="674" spans="1:6" hidden="1" x14ac:dyDescent="0.2">
      <c r="A674" s="1136" t="str">
        <f t="shared" si="21"/>
        <v>BZ20BNE0</v>
      </c>
      <c r="B674" s="669" t="s">
        <v>3642</v>
      </c>
      <c r="C674" s="669" t="s">
        <v>1286</v>
      </c>
      <c r="D674" s="1137">
        <f t="shared" si="20"/>
        <v>0</v>
      </c>
      <c r="E674" s="669" t="s">
        <v>594</v>
      </c>
      <c r="F674" s="669">
        <v>13</v>
      </c>
    </row>
    <row r="675" spans="1:6" hidden="1" x14ac:dyDescent="0.2">
      <c r="A675" s="1136" t="str">
        <f t="shared" si="21"/>
        <v>BZ21ADC0</v>
      </c>
      <c r="B675" s="669" t="s">
        <v>3643</v>
      </c>
      <c r="C675" s="669" t="s">
        <v>1287</v>
      </c>
      <c r="D675" s="1137">
        <f t="shared" si="20"/>
        <v>0</v>
      </c>
      <c r="E675" s="669" t="s">
        <v>700</v>
      </c>
      <c r="F675" s="669">
        <v>397</v>
      </c>
    </row>
    <row r="676" spans="1:6" hidden="1" x14ac:dyDescent="0.2">
      <c r="A676" s="1136" t="str">
        <f t="shared" si="21"/>
        <v>BZ21AEL0</v>
      </c>
      <c r="B676" s="669" t="s">
        <v>3644</v>
      </c>
      <c r="C676" s="669" t="s">
        <v>1287</v>
      </c>
      <c r="D676" s="1137">
        <f t="shared" si="20"/>
        <v>0</v>
      </c>
      <c r="E676" s="669" t="s">
        <v>699</v>
      </c>
      <c r="F676" s="669">
        <v>207</v>
      </c>
    </row>
    <row r="677" spans="1:6" hidden="1" x14ac:dyDescent="0.2">
      <c r="A677" s="1136" t="str">
        <f t="shared" si="21"/>
        <v>BZ21AEM0</v>
      </c>
      <c r="B677" s="669" t="s">
        <v>3645</v>
      </c>
      <c r="C677" s="669" t="s">
        <v>1287</v>
      </c>
      <c r="D677" s="1137">
        <f t="shared" si="20"/>
        <v>0</v>
      </c>
      <c r="E677" s="669" t="s">
        <v>595</v>
      </c>
      <c r="F677" s="669">
        <v>170</v>
      </c>
    </row>
    <row r="678" spans="1:6" hidden="1" x14ac:dyDescent="0.2">
      <c r="A678" s="1136" t="str">
        <f t="shared" si="21"/>
        <v>BZ21ANE0</v>
      </c>
      <c r="B678" s="669" t="s">
        <v>3646</v>
      </c>
      <c r="C678" s="669" t="s">
        <v>1287</v>
      </c>
      <c r="D678" s="1137">
        <f t="shared" si="20"/>
        <v>0</v>
      </c>
      <c r="E678" s="669" t="s">
        <v>594</v>
      </c>
      <c r="F678" s="669">
        <v>6</v>
      </c>
    </row>
    <row r="679" spans="1:6" hidden="1" x14ac:dyDescent="0.2">
      <c r="A679" s="1136" t="str">
        <f t="shared" si="21"/>
        <v>BZ21BDC0</v>
      </c>
      <c r="B679" s="669" t="s">
        <v>3647</v>
      </c>
      <c r="C679" s="669" t="s">
        <v>1288</v>
      </c>
      <c r="D679" s="1137">
        <f t="shared" si="20"/>
        <v>0</v>
      </c>
      <c r="E679" s="669" t="s">
        <v>700</v>
      </c>
      <c r="F679" s="669">
        <v>3074</v>
      </c>
    </row>
    <row r="680" spans="1:6" hidden="1" x14ac:dyDescent="0.2">
      <c r="A680" s="1136" t="str">
        <f t="shared" si="21"/>
        <v>BZ21BEL0</v>
      </c>
      <c r="B680" s="669" t="s">
        <v>3648</v>
      </c>
      <c r="C680" s="669" t="s">
        <v>1288</v>
      </c>
      <c r="D680" s="1137">
        <f t="shared" si="20"/>
        <v>0</v>
      </c>
      <c r="E680" s="669" t="s">
        <v>699</v>
      </c>
      <c r="F680" s="669">
        <v>1070</v>
      </c>
    </row>
    <row r="681" spans="1:6" hidden="1" x14ac:dyDescent="0.2">
      <c r="A681" s="1136" t="str">
        <f t="shared" si="21"/>
        <v>BZ21BEM0</v>
      </c>
      <c r="B681" s="669" t="s">
        <v>3649</v>
      </c>
      <c r="C681" s="669" t="s">
        <v>1288</v>
      </c>
      <c r="D681" s="1137">
        <f t="shared" si="20"/>
        <v>0</v>
      </c>
      <c r="E681" s="669" t="s">
        <v>595</v>
      </c>
      <c r="F681" s="669">
        <v>1106</v>
      </c>
    </row>
    <row r="682" spans="1:6" hidden="1" x14ac:dyDescent="0.2">
      <c r="A682" s="1136" t="str">
        <f t="shared" si="21"/>
        <v>BZ21BNE0</v>
      </c>
      <c r="B682" s="669" t="s">
        <v>3650</v>
      </c>
      <c r="C682" s="669" t="s">
        <v>1288</v>
      </c>
      <c r="D682" s="1137">
        <f t="shared" si="20"/>
        <v>0</v>
      </c>
      <c r="E682" s="669" t="s">
        <v>594</v>
      </c>
      <c r="F682" s="669">
        <v>57</v>
      </c>
    </row>
    <row r="683" spans="1:6" hidden="1" x14ac:dyDescent="0.2">
      <c r="A683" s="1136" t="str">
        <f t="shared" si="21"/>
        <v>BZ21CDC0</v>
      </c>
      <c r="B683" s="669" t="s">
        <v>3651</v>
      </c>
      <c r="C683" s="669" t="s">
        <v>1289</v>
      </c>
      <c r="D683" s="1137">
        <f t="shared" si="20"/>
        <v>0</v>
      </c>
      <c r="E683" s="669" t="s">
        <v>700</v>
      </c>
      <c r="F683" s="669">
        <v>6396</v>
      </c>
    </row>
    <row r="684" spans="1:6" hidden="1" x14ac:dyDescent="0.2">
      <c r="A684" s="1136" t="str">
        <f t="shared" si="21"/>
        <v>BZ21CEL0</v>
      </c>
      <c r="B684" s="669" t="s">
        <v>3652</v>
      </c>
      <c r="C684" s="669" t="s">
        <v>1289</v>
      </c>
      <c r="D684" s="1137">
        <f t="shared" si="20"/>
        <v>0</v>
      </c>
      <c r="E684" s="669" t="s">
        <v>699</v>
      </c>
      <c r="F684" s="669">
        <v>1678</v>
      </c>
    </row>
    <row r="685" spans="1:6" hidden="1" x14ac:dyDescent="0.2">
      <c r="A685" s="1136" t="str">
        <f t="shared" si="21"/>
        <v>BZ21CEM0</v>
      </c>
      <c r="B685" s="669" t="s">
        <v>3653</v>
      </c>
      <c r="C685" s="669" t="s">
        <v>1289</v>
      </c>
      <c r="D685" s="1137">
        <f t="shared" si="20"/>
        <v>0</v>
      </c>
      <c r="E685" s="669" t="s">
        <v>595</v>
      </c>
      <c r="F685" s="669">
        <v>2306</v>
      </c>
    </row>
    <row r="686" spans="1:6" hidden="1" x14ac:dyDescent="0.2">
      <c r="A686" s="1136" t="str">
        <f t="shared" si="21"/>
        <v>BZ21CNE0</v>
      </c>
      <c r="B686" s="669" t="s">
        <v>3654</v>
      </c>
      <c r="C686" s="669" t="s">
        <v>1289</v>
      </c>
      <c r="D686" s="1137">
        <f t="shared" si="20"/>
        <v>0</v>
      </c>
      <c r="E686" s="669" t="s">
        <v>594</v>
      </c>
      <c r="F686" s="669">
        <v>66</v>
      </c>
    </row>
    <row r="687" spans="1:6" hidden="1" x14ac:dyDescent="0.2">
      <c r="A687" s="1136" t="str">
        <f t="shared" si="21"/>
        <v>BZ22ADC0</v>
      </c>
      <c r="B687" s="669" t="s">
        <v>3655</v>
      </c>
      <c r="C687" s="669" t="s">
        <v>1290</v>
      </c>
      <c r="D687" s="1137">
        <f t="shared" si="20"/>
        <v>0</v>
      </c>
      <c r="E687" s="669" t="s">
        <v>700</v>
      </c>
      <c r="F687" s="669">
        <v>649</v>
      </c>
    </row>
    <row r="688" spans="1:6" hidden="1" x14ac:dyDescent="0.2">
      <c r="A688" s="1136" t="str">
        <f t="shared" si="21"/>
        <v>BZ22AEL0</v>
      </c>
      <c r="B688" s="669" t="s">
        <v>3656</v>
      </c>
      <c r="C688" s="669" t="s">
        <v>1290</v>
      </c>
      <c r="D688" s="1137">
        <f t="shared" si="20"/>
        <v>0</v>
      </c>
      <c r="E688" s="669" t="s">
        <v>699</v>
      </c>
      <c r="F688" s="669">
        <v>100</v>
      </c>
    </row>
    <row r="689" spans="1:6" hidden="1" x14ac:dyDescent="0.2">
      <c r="A689" s="1136" t="str">
        <f t="shared" si="21"/>
        <v>BZ22AEM0</v>
      </c>
      <c r="B689" s="669" t="s">
        <v>3657</v>
      </c>
      <c r="C689" s="669" t="s">
        <v>1290</v>
      </c>
      <c r="D689" s="1137">
        <f t="shared" si="20"/>
        <v>0</v>
      </c>
      <c r="E689" s="669" t="s">
        <v>595</v>
      </c>
      <c r="F689" s="669">
        <v>203</v>
      </c>
    </row>
    <row r="690" spans="1:6" hidden="1" x14ac:dyDescent="0.2">
      <c r="A690" s="1136" t="str">
        <f t="shared" si="21"/>
        <v>BZ22ANE0</v>
      </c>
      <c r="B690" s="669" t="s">
        <v>3658</v>
      </c>
      <c r="C690" s="669" t="s">
        <v>1290</v>
      </c>
      <c r="D690" s="1137">
        <f t="shared" si="20"/>
        <v>0</v>
      </c>
      <c r="E690" s="669" t="s">
        <v>594</v>
      </c>
      <c r="F690" s="669">
        <v>4</v>
      </c>
    </row>
    <row r="691" spans="1:6" hidden="1" x14ac:dyDescent="0.2">
      <c r="A691" s="1136" t="str">
        <f t="shared" si="21"/>
        <v>BZ22BDC0</v>
      </c>
      <c r="B691" s="669" t="s">
        <v>3659</v>
      </c>
      <c r="C691" s="669" t="s">
        <v>1291</v>
      </c>
      <c r="D691" s="1137">
        <f t="shared" si="20"/>
        <v>0</v>
      </c>
      <c r="E691" s="669" t="s">
        <v>700</v>
      </c>
      <c r="F691" s="669">
        <v>4225</v>
      </c>
    </row>
    <row r="692" spans="1:6" hidden="1" x14ac:dyDescent="0.2">
      <c r="A692" s="1136" t="str">
        <f t="shared" si="21"/>
        <v>BZ22BEL0</v>
      </c>
      <c r="B692" s="669" t="s">
        <v>3660</v>
      </c>
      <c r="C692" s="669" t="s">
        <v>1291</v>
      </c>
      <c r="D692" s="1137">
        <f t="shared" si="20"/>
        <v>0</v>
      </c>
      <c r="E692" s="669" t="s">
        <v>699</v>
      </c>
      <c r="F692" s="669">
        <v>563</v>
      </c>
    </row>
    <row r="693" spans="1:6" hidden="1" x14ac:dyDescent="0.2">
      <c r="A693" s="1136" t="str">
        <f t="shared" si="21"/>
        <v>BZ22BEM0</v>
      </c>
      <c r="B693" s="669" t="s">
        <v>3661</v>
      </c>
      <c r="C693" s="669" t="s">
        <v>1291</v>
      </c>
      <c r="D693" s="1137">
        <f t="shared" si="20"/>
        <v>0</v>
      </c>
      <c r="E693" s="669" t="s">
        <v>595</v>
      </c>
      <c r="F693" s="669">
        <v>755</v>
      </c>
    </row>
    <row r="694" spans="1:6" hidden="1" x14ac:dyDescent="0.2">
      <c r="A694" s="1136" t="str">
        <f t="shared" si="21"/>
        <v>BZ22BNE0</v>
      </c>
      <c r="B694" s="669" t="s">
        <v>3662</v>
      </c>
      <c r="C694" s="669" t="s">
        <v>1291</v>
      </c>
      <c r="D694" s="1137">
        <f t="shared" si="20"/>
        <v>0</v>
      </c>
      <c r="E694" s="669" t="s">
        <v>594</v>
      </c>
      <c r="F694" s="669">
        <v>17</v>
      </c>
    </row>
    <row r="695" spans="1:6" hidden="1" x14ac:dyDescent="0.2">
      <c r="A695" s="1136" t="str">
        <f t="shared" si="21"/>
        <v>BZ22BUX0</v>
      </c>
      <c r="B695" s="669" t="s">
        <v>3663</v>
      </c>
      <c r="C695" s="669" t="s">
        <v>1291</v>
      </c>
      <c r="D695" s="1137">
        <f t="shared" si="20"/>
        <v>0</v>
      </c>
      <c r="E695" s="669" t="s">
        <v>3001</v>
      </c>
      <c r="F695" s="669">
        <v>2</v>
      </c>
    </row>
    <row r="696" spans="1:6" hidden="1" x14ac:dyDescent="0.2">
      <c r="A696" s="1136" t="str">
        <f t="shared" si="21"/>
        <v>BZ23ZDC0</v>
      </c>
      <c r="B696" s="669" t="s">
        <v>3664</v>
      </c>
      <c r="C696" s="669" t="s">
        <v>1079</v>
      </c>
      <c r="D696" s="1137">
        <f t="shared" si="20"/>
        <v>0</v>
      </c>
      <c r="E696" s="669" t="s">
        <v>700</v>
      </c>
      <c r="F696" s="669">
        <v>110344</v>
      </c>
    </row>
    <row r="697" spans="1:6" hidden="1" x14ac:dyDescent="0.2">
      <c r="A697" s="1136" t="str">
        <f t="shared" si="21"/>
        <v>BZ23ZEL0</v>
      </c>
      <c r="B697" s="669" t="s">
        <v>3665</v>
      </c>
      <c r="C697" s="669" t="s">
        <v>1079</v>
      </c>
      <c r="D697" s="1137">
        <f t="shared" si="20"/>
        <v>0</v>
      </c>
      <c r="E697" s="669" t="s">
        <v>699</v>
      </c>
      <c r="F697" s="669">
        <v>978</v>
      </c>
    </row>
    <row r="698" spans="1:6" hidden="1" x14ac:dyDescent="0.2">
      <c r="A698" s="1136" t="str">
        <f t="shared" si="21"/>
        <v>BZ23ZEM0</v>
      </c>
      <c r="B698" s="669" t="s">
        <v>3666</v>
      </c>
      <c r="C698" s="669" t="s">
        <v>1079</v>
      </c>
      <c r="D698" s="1137">
        <f t="shared" si="20"/>
        <v>0</v>
      </c>
      <c r="E698" s="669" t="s">
        <v>595</v>
      </c>
      <c r="F698" s="669">
        <v>1109</v>
      </c>
    </row>
    <row r="699" spans="1:6" hidden="1" x14ac:dyDescent="0.2">
      <c r="A699" s="1136" t="str">
        <f t="shared" si="21"/>
        <v>BZ23ZNE0</v>
      </c>
      <c r="B699" s="669" t="s">
        <v>3667</v>
      </c>
      <c r="C699" s="669" t="s">
        <v>1079</v>
      </c>
      <c r="D699" s="1137">
        <f t="shared" si="20"/>
        <v>0</v>
      </c>
      <c r="E699" s="669" t="s">
        <v>594</v>
      </c>
      <c r="F699" s="669">
        <v>64</v>
      </c>
    </row>
    <row r="700" spans="1:6" hidden="1" x14ac:dyDescent="0.2">
      <c r="A700" s="1136" t="str">
        <f t="shared" si="21"/>
        <v>BZ23ZUX0</v>
      </c>
      <c r="B700" s="669" t="s">
        <v>3668</v>
      </c>
      <c r="C700" s="669" t="s">
        <v>1079</v>
      </c>
      <c r="D700" s="1137">
        <f t="shared" si="20"/>
        <v>0</v>
      </c>
      <c r="E700" s="669" t="s">
        <v>3001</v>
      </c>
      <c r="F700" s="669">
        <v>2</v>
      </c>
    </row>
    <row r="701" spans="1:6" hidden="1" x14ac:dyDescent="0.2">
      <c r="A701" s="1136" t="str">
        <f t="shared" si="21"/>
        <v>BZ24DDC0</v>
      </c>
      <c r="B701" s="669" t="s">
        <v>3669</v>
      </c>
      <c r="C701" s="669" t="s">
        <v>1292</v>
      </c>
      <c r="D701" s="1137">
        <f t="shared" si="20"/>
        <v>0</v>
      </c>
      <c r="E701" s="669" t="s">
        <v>700</v>
      </c>
      <c r="F701" s="669">
        <v>13</v>
      </c>
    </row>
    <row r="702" spans="1:6" hidden="1" x14ac:dyDescent="0.2">
      <c r="A702" s="1136" t="str">
        <f t="shared" si="21"/>
        <v>BZ24DEL0</v>
      </c>
      <c r="B702" s="669" t="s">
        <v>3670</v>
      </c>
      <c r="C702" s="669" t="s">
        <v>1292</v>
      </c>
      <c r="D702" s="1137">
        <f t="shared" si="20"/>
        <v>0</v>
      </c>
      <c r="E702" s="669" t="s">
        <v>699</v>
      </c>
      <c r="F702" s="669">
        <v>247</v>
      </c>
    </row>
    <row r="703" spans="1:6" hidden="1" x14ac:dyDescent="0.2">
      <c r="A703" s="1136" t="str">
        <f t="shared" si="21"/>
        <v>BZ24DEM0</v>
      </c>
      <c r="B703" s="669" t="s">
        <v>3671</v>
      </c>
      <c r="C703" s="669" t="s">
        <v>1292</v>
      </c>
      <c r="D703" s="1137">
        <f t="shared" si="20"/>
        <v>0</v>
      </c>
      <c r="E703" s="669" t="s">
        <v>595</v>
      </c>
      <c r="F703" s="669">
        <v>1665</v>
      </c>
    </row>
    <row r="704" spans="1:6" hidden="1" x14ac:dyDescent="0.2">
      <c r="A704" s="1136" t="str">
        <f t="shared" si="21"/>
        <v>BZ24DNE0</v>
      </c>
      <c r="B704" s="669" t="s">
        <v>3672</v>
      </c>
      <c r="C704" s="669" t="s">
        <v>1292</v>
      </c>
      <c r="D704" s="1137">
        <f t="shared" si="20"/>
        <v>0</v>
      </c>
      <c r="E704" s="669" t="s">
        <v>594</v>
      </c>
      <c r="F704" s="669">
        <v>25</v>
      </c>
    </row>
    <row r="705" spans="1:6" hidden="1" x14ac:dyDescent="0.2">
      <c r="A705" s="1136" t="str">
        <f t="shared" si="21"/>
        <v>BZ24EDC0</v>
      </c>
      <c r="B705" s="669" t="s">
        <v>3673</v>
      </c>
      <c r="C705" s="669" t="s">
        <v>1293</v>
      </c>
      <c r="D705" s="1137">
        <f t="shared" si="20"/>
        <v>0</v>
      </c>
      <c r="E705" s="669" t="s">
        <v>700</v>
      </c>
      <c r="F705" s="669">
        <v>14</v>
      </c>
    </row>
    <row r="706" spans="1:6" hidden="1" x14ac:dyDescent="0.2">
      <c r="A706" s="1136" t="str">
        <f t="shared" si="21"/>
        <v>BZ24EEL0</v>
      </c>
      <c r="B706" s="669" t="s">
        <v>3674</v>
      </c>
      <c r="C706" s="669" t="s">
        <v>1293</v>
      </c>
      <c r="D706" s="1137">
        <f t="shared" si="20"/>
        <v>0</v>
      </c>
      <c r="E706" s="669" t="s">
        <v>699</v>
      </c>
      <c r="F706" s="669">
        <v>11</v>
      </c>
    </row>
    <row r="707" spans="1:6" hidden="1" x14ac:dyDescent="0.2">
      <c r="A707" s="1136" t="str">
        <f t="shared" si="21"/>
        <v>BZ24EEM0</v>
      </c>
      <c r="B707" s="669" t="s">
        <v>3675</v>
      </c>
      <c r="C707" s="669" t="s">
        <v>1293</v>
      </c>
      <c r="D707" s="1137">
        <f t="shared" si="20"/>
        <v>0</v>
      </c>
      <c r="E707" s="669" t="s">
        <v>595</v>
      </c>
      <c r="F707" s="669">
        <v>635</v>
      </c>
    </row>
    <row r="708" spans="1:6" hidden="1" x14ac:dyDescent="0.2">
      <c r="A708" s="1136" t="str">
        <f t="shared" si="21"/>
        <v>BZ24ENE0</v>
      </c>
      <c r="B708" s="669" t="s">
        <v>3676</v>
      </c>
      <c r="C708" s="669" t="s">
        <v>1293</v>
      </c>
      <c r="D708" s="1137">
        <f t="shared" si="20"/>
        <v>0</v>
      </c>
      <c r="E708" s="669" t="s">
        <v>594</v>
      </c>
      <c r="F708" s="669">
        <v>10</v>
      </c>
    </row>
    <row r="709" spans="1:6" hidden="1" x14ac:dyDescent="0.2">
      <c r="A709" s="1136" t="str">
        <f t="shared" si="21"/>
        <v>BZ24FDC0</v>
      </c>
      <c r="B709" s="669" t="s">
        <v>3677</v>
      </c>
      <c r="C709" s="669" t="s">
        <v>1294</v>
      </c>
      <c r="D709" s="1137">
        <f t="shared" si="20"/>
        <v>0</v>
      </c>
      <c r="E709" s="669" t="s">
        <v>700</v>
      </c>
      <c r="F709" s="669">
        <v>572</v>
      </c>
    </row>
    <row r="710" spans="1:6" hidden="1" x14ac:dyDescent="0.2">
      <c r="A710" s="1136" t="str">
        <f t="shared" si="21"/>
        <v>BZ24FEL0</v>
      </c>
      <c r="B710" s="669" t="s">
        <v>3678</v>
      </c>
      <c r="C710" s="669" t="s">
        <v>1294</v>
      </c>
      <c r="D710" s="1137">
        <f t="shared" si="20"/>
        <v>0</v>
      </c>
      <c r="E710" s="669" t="s">
        <v>699</v>
      </c>
      <c r="F710" s="669">
        <v>105</v>
      </c>
    </row>
    <row r="711" spans="1:6" hidden="1" x14ac:dyDescent="0.2">
      <c r="A711" s="1136" t="str">
        <f t="shared" si="21"/>
        <v>BZ24FEM0</v>
      </c>
      <c r="B711" s="669" t="s">
        <v>3679</v>
      </c>
      <c r="C711" s="669" t="s">
        <v>1294</v>
      </c>
      <c r="D711" s="1137">
        <f t="shared" si="20"/>
        <v>0</v>
      </c>
      <c r="E711" s="669" t="s">
        <v>595</v>
      </c>
      <c r="F711" s="669">
        <v>5119</v>
      </c>
    </row>
    <row r="712" spans="1:6" hidden="1" x14ac:dyDescent="0.2">
      <c r="A712" s="1136" t="str">
        <f t="shared" si="21"/>
        <v>BZ24FNE0</v>
      </c>
      <c r="B712" s="669" t="s">
        <v>3680</v>
      </c>
      <c r="C712" s="669" t="s">
        <v>1294</v>
      </c>
      <c r="D712" s="1137">
        <f t="shared" si="20"/>
        <v>0</v>
      </c>
      <c r="E712" s="669" t="s">
        <v>594</v>
      </c>
      <c r="F712" s="669">
        <v>58</v>
      </c>
    </row>
    <row r="713" spans="1:6" hidden="1" x14ac:dyDescent="0.2">
      <c r="A713" s="1136" t="str">
        <f t="shared" si="21"/>
        <v>BZ24GDC0</v>
      </c>
      <c r="B713" s="669" t="s">
        <v>3681</v>
      </c>
      <c r="C713" s="669" t="s">
        <v>1295</v>
      </c>
      <c r="D713" s="1137">
        <f t="shared" si="20"/>
        <v>0</v>
      </c>
      <c r="E713" s="669" t="s">
        <v>700</v>
      </c>
      <c r="F713" s="669">
        <v>5430</v>
      </c>
    </row>
    <row r="714" spans="1:6" hidden="1" x14ac:dyDescent="0.2">
      <c r="A714" s="1136" t="str">
        <f t="shared" si="21"/>
        <v>BZ24GEL0</v>
      </c>
      <c r="B714" s="669" t="s">
        <v>3682</v>
      </c>
      <c r="C714" s="669" t="s">
        <v>1295</v>
      </c>
      <c r="D714" s="1137">
        <f t="shared" si="20"/>
        <v>0</v>
      </c>
      <c r="E714" s="669" t="s">
        <v>699</v>
      </c>
      <c r="F714" s="669">
        <v>422</v>
      </c>
    </row>
    <row r="715" spans="1:6" hidden="1" x14ac:dyDescent="0.2">
      <c r="A715" s="1136" t="str">
        <f t="shared" si="21"/>
        <v>BZ24GEM0</v>
      </c>
      <c r="B715" s="669" t="s">
        <v>3683</v>
      </c>
      <c r="C715" s="669" t="s">
        <v>1295</v>
      </c>
      <c r="D715" s="1137">
        <f t="shared" si="20"/>
        <v>0</v>
      </c>
      <c r="E715" s="669" t="s">
        <v>595</v>
      </c>
      <c r="F715" s="669">
        <v>12682</v>
      </c>
    </row>
    <row r="716" spans="1:6" hidden="1" x14ac:dyDescent="0.2">
      <c r="A716" s="1136" t="str">
        <f t="shared" si="21"/>
        <v>BZ24GNE0</v>
      </c>
      <c r="B716" s="669" t="s">
        <v>3684</v>
      </c>
      <c r="C716" s="669" t="s">
        <v>1295</v>
      </c>
      <c r="D716" s="1137">
        <f t="shared" si="20"/>
        <v>0</v>
      </c>
      <c r="E716" s="669" t="s">
        <v>594</v>
      </c>
      <c r="F716" s="669">
        <v>184</v>
      </c>
    </row>
    <row r="717" spans="1:6" hidden="1" x14ac:dyDescent="0.2">
      <c r="A717" s="1136" t="str">
        <f t="shared" si="21"/>
        <v>BZ24GUX0</v>
      </c>
      <c r="B717" s="669" t="s">
        <v>3685</v>
      </c>
      <c r="C717" s="669" t="s">
        <v>1295</v>
      </c>
      <c r="D717" s="1137">
        <f t="shared" si="20"/>
        <v>0</v>
      </c>
      <c r="E717" s="669" t="s">
        <v>3001</v>
      </c>
      <c r="F717" s="669">
        <v>1</v>
      </c>
    </row>
    <row r="718" spans="1:6" hidden="1" x14ac:dyDescent="0.2">
      <c r="A718" s="1136" t="str">
        <f t="shared" si="21"/>
        <v>CA01ZEL0</v>
      </c>
      <c r="B718" s="669" t="s">
        <v>3686</v>
      </c>
      <c r="C718" s="669" t="s">
        <v>1296</v>
      </c>
      <c r="D718" s="1137">
        <f t="shared" si="20"/>
        <v>0</v>
      </c>
      <c r="E718" s="669" t="s">
        <v>699</v>
      </c>
      <c r="F718" s="669">
        <v>284</v>
      </c>
    </row>
    <row r="719" spans="1:6" hidden="1" x14ac:dyDescent="0.2">
      <c r="A719" s="1136" t="str">
        <f t="shared" si="21"/>
        <v>CA01ZEM0</v>
      </c>
      <c r="B719" s="669" t="s">
        <v>3687</v>
      </c>
      <c r="C719" s="669" t="s">
        <v>1296</v>
      </c>
      <c r="D719" s="1137">
        <f t="shared" si="20"/>
        <v>0</v>
      </c>
      <c r="E719" s="669" t="s">
        <v>595</v>
      </c>
      <c r="F719" s="669">
        <v>15</v>
      </c>
    </row>
    <row r="720" spans="1:6" hidden="1" x14ac:dyDescent="0.2">
      <c r="A720" s="1136" t="str">
        <f t="shared" si="21"/>
        <v>CA02ADC0</v>
      </c>
      <c r="B720" s="669" t="s">
        <v>3688</v>
      </c>
      <c r="C720" s="669" t="s">
        <v>1297</v>
      </c>
      <c r="D720" s="1137">
        <f t="shared" si="20"/>
        <v>0</v>
      </c>
      <c r="E720" s="669" t="s">
        <v>700</v>
      </c>
      <c r="F720" s="669">
        <v>8</v>
      </c>
    </row>
    <row r="721" spans="1:6" hidden="1" x14ac:dyDescent="0.2">
      <c r="A721" s="1136" t="str">
        <f t="shared" si="21"/>
        <v>CA02AEL0</v>
      </c>
      <c r="B721" s="669" t="s">
        <v>3689</v>
      </c>
      <c r="C721" s="669" t="s">
        <v>1297</v>
      </c>
      <c r="D721" s="1137">
        <f t="shared" ref="D721:D784" si="22">IFERROR(VLOOKUP(C721,$M$2:$N$16,2,FALSE),0)</f>
        <v>0</v>
      </c>
      <c r="E721" s="669" t="s">
        <v>699</v>
      </c>
      <c r="F721" s="669">
        <v>767</v>
      </c>
    </row>
    <row r="722" spans="1:6" hidden="1" x14ac:dyDescent="0.2">
      <c r="A722" s="1136" t="str">
        <f t="shared" ref="A722:A785" si="23">C722&amp;E722&amp;D722</f>
        <v>CA02AEM0</v>
      </c>
      <c r="B722" s="669" t="s">
        <v>3690</v>
      </c>
      <c r="C722" s="669" t="s">
        <v>1297</v>
      </c>
      <c r="D722" s="1137">
        <f t="shared" si="22"/>
        <v>0</v>
      </c>
      <c r="E722" s="669" t="s">
        <v>595</v>
      </c>
      <c r="F722" s="669">
        <v>16</v>
      </c>
    </row>
    <row r="723" spans="1:6" hidden="1" x14ac:dyDescent="0.2">
      <c r="A723" s="1136" t="str">
        <f t="shared" si="23"/>
        <v>CA02ANE0</v>
      </c>
      <c r="B723" s="669" t="s">
        <v>3691</v>
      </c>
      <c r="C723" s="669" t="s">
        <v>1297</v>
      </c>
      <c r="D723" s="1137">
        <f t="shared" si="22"/>
        <v>0</v>
      </c>
      <c r="E723" s="669" t="s">
        <v>594</v>
      </c>
      <c r="F723" s="669">
        <v>1</v>
      </c>
    </row>
    <row r="724" spans="1:6" hidden="1" x14ac:dyDescent="0.2">
      <c r="A724" s="1136" t="str">
        <f t="shared" si="23"/>
        <v>CA02BDC0</v>
      </c>
      <c r="B724" s="669" t="s">
        <v>3692</v>
      </c>
      <c r="C724" s="669" t="s">
        <v>1298</v>
      </c>
      <c r="D724" s="1137">
        <f t="shared" si="22"/>
        <v>0</v>
      </c>
      <c r="E724" s="669" t="s">
        <v>700</v>
      </c>
      <c r="F724" s="669">
        <v>17</v>
      </c>
    </row>
    <row r="725" spans="1:6" hidden="1" x14ac:dyDescent="0.2">
      <c r="A725" s="1136" t="str">
        <f t="shared" si="23"/>
        <v>CA02BEL0</v>
      </c>
      <c r="B725" s="669" t="s">
        <v>3693</v>
      </c>
      <c r="C725" s="669" t="s">
        <v>1298</v>
      </c>
      <c r="D725" s="1137">
        <f t="shared" si="22"/>
        <v>0</v>
      </c>
      <c r="E725" s="669" t="s">
        <v>699</v>
      </c>
      <c r="F725" s="669">
        <v>559</v>
      </c>
    </row>
    <row r="726" spans="1:6" hidden="1" x14ac:dyDescent="0.2">
      <c r="A726" s="1136" t="str">
        <f t="shared" si="23"/>
        <v>CA02BEM0</v>
      </c>
      <c r="B726" s="669" t="s">
        <v>3694</v>
      </c>
      <c r="C726" s="669" t="s">
        <v>1298</v>
      </c>
      <c r="D726" s="1137">
        <f t="shared" si="22"/>
        <v>0</v>
      </c>
      <c r="E726" s="669" t="s">
        <v>595</v>
      </c>
      <c r="F726" s="669">
        <v>6</v>
      </c>
    </row>
    <row r="727" spans="1:6" hidden="1" x14ac:dyDescent="0.2">
      <c r="A727" s="1136" t="str">
        <f t="shared" si="23"/>
        <v>CA03ADC0</v>
      </c>
      <c r="B727" s="669" t="s">
        <v>3695</v>
      </c>
      <c r="C727" s="669" t="s">
        <v>1299</v>
      </c>
      <c r="D727" s="1137">
        <f t="shared" si="22"/>
        <v>0</v>
      </c>
      <c r="E727" s="669" t="s">
        <v>700</v>
      </c>
      <c r="F727" s="669">
        <v>77</v>
      </c>
    </row>
    <row r="728" spans="1:6" hidden="1" x14ac:dyDescent="0.2">
      <c r="A728" s="1136" t="str">
        <f t="shared" si="23"/>
        <v>CA03AEL0</v>
      </c>
      <c r="B728" s="669" t="s">
        <v>3696</v>
      </c>
      <c r="C728" s="669" t="s">
        <v>1299</v>
      </c>
      <c r="D728" s="1137">
        <f t="shared" si="22"/>
        <v>0</v>
      </c>
      <c r="E728" s="669" t="s">
        <v>699</v>
      </c>
      <c r="F728" s="669">
        <v>1851</v>
      </c>
    </row>
    <row r="729" spans="1:6" hidden="1" x14ac:dyDescent="0.2">
      <c r="A729" s="1136" t="str">
        <f t="shared" si="23"/>
        <v>CA03AEM0</v>
      </c>
      <c r="B729" s="669" t="s">
        <v>3697</v>
      </c>
      <c r="C729" s="669" t="s">
        <v>1299</v>
      </c>
      <c r="D729" s="1137">
        <f t="shared" si="22"/>
        <v>0</v>
      </c>
      <c r="E729" s="669" t="s">
        <v>595</v>
      </c>
      <c r="F729" s="669">
        <v>44</v>
      </c>
    </row>
    <row r="730" spans="1:6" hidden="1" x14ac:dyDescent="0.2">
      <c r="A730" s="1136" t="str">
        <f t="shared" si="23"/>
        <v>CA03ANE0</v>
      </c>
      <c r="B730" s="669" t="s">
        <v>3698</v>
      </c>
      <c r="C730" s="669" t="s">
        <v>1299</v>
      </c>
      <c r="D730" s="1137">
        <f t="shared" si="22"/>
        <v>0</v>
      </c>
      <c r="E730" s="669" t="s">
        <v>594</v>
      </c>
      <c r="F730" s="669">
        <v>12</v>
      </c>
    </row>
    <row r="731" spans="1:6" hidden="1" x14ac:dyDescent="0.2">
      <c r="A731" s="1136" t="str">
        <f t="shared" si="23"/>
        <v>CA03BDC0</v>
      </c>
      <c r="B731" s="669" t="s">
        <v>3699</v>
      </c>
      <c r="C731" s="669" t="s">
        <v>1300</v>
      </c>
      <c r="D731" s="1137">
        <f t="shared" si="22"/>
        <v>0</v>
      </c>
      <c r="E731" s="669" t="s">
        <v>700</v>
      </c>
      <c r="F731" s="669">
        <v>243</v>
      </c>
    </row>
    <row r="732" spans="1:6" hidden="1" x14ac:dyDescent="0.2">
      <c r="A732" s="1136" t="str">
        <f t="shared" si="23"/>
        <v>CA03BEL0</v>
      </c>
      <c r="B732" s="669" t="s">
        <v>3700</v>
      </c>
      <c r="C732" s="669" t="s">
        <v>1300</v>
      </c>
      <c r="D732" s="1137">
        <f t="shared" si="22"/>
        <v>0</v>
      </c>
      <c r="E732" s="669" t="s">
        <v>699</v>
      </c>
      <c r="F732" s="669">
        <v>2959</v>
      </c>
    </row>
    <row r="733" spans="1:6" hidden="1" x14ac:dyDescent="0.2">
      <c r="A733" s="1136" t="str">
        <f t="shared" si="23"/>
        <v>CA03BEM0</v>
      </c>
      <c r="B733" s="669" t="s">
        <v>3701</v>
      </c>
      <c r="C733" s="669" t="s">
        <v>1300</v>
      </c>
      <c r="D733" s="1137">
        <f t="shared" si="22"/>
        <v>0</v>
      </c>
      <c r="E733" s="669" t="s">
        <v>595</v>
      </c>
      <c r="F733" s="669">
        <v>31</v>
      </c>
    </row>
    <row r="734" spans="1:6" hidden="1" x14ac:dyDescent="0.2">
      <c r="A734" s="1136" t="str">
        <f t="shared" si="23"/>
        <v>CA03BNE0</v>
      </c>
      <c r="B734" s="669" t="s">
        <v>3702</v>
      </c>
      <c r="C734" s="669" t="s">
        <v>1300</v>
      </c>
      <c r="D734" s="1137">
        <f t="shared" si="22"/>
        <v>0</v>
      </c>
      <c r="E734" s="669" t="s">
        <v>594</v>
      </c>
      <c r="F734" s="669">
        <v>1</v>
      </c>
    </row>
    <row r="735" spans="1:6" hidden="1" x14ac:dyDescent="0.2">
      <c r="A735" s="1136" t="str">
        <f t="shared" si="23"/>
        <v>CA04ADC0</v>
      </c>
      <c r="B735" s="669" t="s">
        <v>3703</v>
      </c>
      <c r="C735" s="669" t="s">
        <v>1301</v>
      </c>
      <c r="D735" s="1137">
        <f t="shared" si="22"/>
        <v>0</v>
      </c>
      <c r="E735" s="669" t="s">
        <v>700</v>
      </c>
      <c r="F735" s="669">
        <v>409</v>
      </c>
    </row>
    <row r="736" spans="1:6" hidden="1" x14ac:dyDescent="0.2">
      <c r="A736" s="1136" t="str">
        <f t="shared" si="23"/>
        <v>CA04AEL0</v>
      </c>
      <c r="B736" s="669" t="s">
        <v>3704</v>
      </c>
      <c r="C736" s="669" t="s">
        <v>1301</v>
      </c>
      <c r="D736" s="1137">
        <f t="shared" si="22"/>
        <v>0</v>
      </c>
      <c r="E736" s="669" t="s">
        <v>699</v>
      </c>
      <c r="F736" s="669">
        <v>1020</v>
      </c>
    </row>
    <row r="737" spans="1:6" hidden="1" x14ac:dyDescent="0.2">
      <c r="A737" s="1136" t="str">
        <f t="shared" si="23"/>
        <v>CA04AEM0</v>
      </c>
      <c r="B737" s="669" t="s">
        <v>3705</v>
      </c>
      <c r="C737" s="669" t="s">
        <v>1301</v>
      </c>
      <c r="D737" s="1137">
        <f t="shared" si="22"/>
        <v>0</v>
      </c>
      <c r="E737" s="669" t="s">
        <v>595</v>
      </c>
      <c r="F737" s="669">
        <v>167</v>
      </c>
    </row>
    <row r="738" spans="1:6" hidden="1" x14ac:dyDescent="0.2">
      <c r="A738" s="1136" t="str">
        <f t="shared" si="23"/>
        <v>CA04ANE0</v>
      </c>
      <c r="B738" s="669" t="s">
        <v>3706</v>
      </c>
      <c r="C738" s="669" t="s">
        <v>1301</v>
      </c>
      <c r="D738" s="1137">
        <f t="shared" si="22"/>
        <v>0</v>
      </c>
      <c r="E738" s="669" t="s">
        <v>594</v>
      </c>
      <c r="F738" s="669">
        <v>10</v>
      </c>
    </row>
    <row r="739" spans="1:6" hidden="1" x14ac:dyDescent="0.2">
      <c r="A739" s="1136" t="str">
        <f t="shared" si="23"/>
        <v>CA04BDC0</v>
      </c>
      <c r="B739" s="669" t="s">
        <v>3707</v>
      </c>
      <c r="C739" s="669" t="s">
        <v>1302</v>
      </c>
      <c r="D739" s="1137">
        <f t="shared" si="22"/>
        <v>0</v>
      </c>
      <c r="E739" s="669" t="s">
        <v>700</v>
      </c>
      <c r="F739" s="669">
        <v>172</v>
      </c>
    </row>
    <row r="740" spans="1:6" hidden="1" x14ac:dyDescent="0.2">
      <c r="A740" s="1136" t="str">
        <f t="shared" si="23"/>
        <v>CA04BEL0</v>
      </c>
      <c r="B740" s="669" t="s">
        <v>3708</v>
      </c>
      <c r="C740" s="669" t="s">
        <v>1302</v>
      </c>
      <c r="D740" s="1137">
        <f t="shared" si="22"/>
        <v>0</v>
      </c>
      <c r="E740" s="669" t="s">
        <v>699</v>
      </c>
      <c r="F740" s="669">
        <v>375</v>
      </c>
    </row>
    <row r="741" spans="1:6" hidden="1" x14ac:dyDescent="0.2">
      <c r="A741" s="1136" t="str">
        <f t="shared" si="23"/>
        <v>CA04BEM0</v>
      </c>
      <c r="B741" s="669" t="s">
        <v>3709</v>
      </c>
      <c r="C741" s="669" t="s">
        <v>1302</v>
      </c>
      <c r="D741" s="1137">
        <f t="shared" si="22"/>
        <v>0</v>
      </c>
      <c r="E741" s="669" t="s">
        <v>595</v>
      </c>
      <c r="F741" s="669">
        <v>22</v>
      </c>
    </row>
    <row r="742" spans="1:6" hidden="1" x14ac:dyDescent="0.2">
      <c r="A742" s="1136" t="str">
        <f t="shared" si="23"/>
        <v>CA04BNE0</v>
      </c>
      <c r="B742" s="669" t="s">
        <v>3710</v>
      </c>
      <c r="C742" s="669" t="s">
        <v>1302</v>
      </c>
      <c r="D742" s="1137">
        <f t="shared" si="22"/>
        <v>0</v>
      </c>
      <c r="E742" s="669" t="s">
        <v>594</v>
      </c>
      <c r="F742" s="669">
        <v>4</v>
      </c>
    </row>
    <row r="743" spans="1:6" hidden="1" x14ac:dyDescent="0.2">
      <c r="A743" s="1136" t="str">
        <f t="shared" si="23"/>
        <v>CA05ADC0</v>
      </c>
      <c r="B743" s="669" t="s">
        <v>3711</v>
      </c>
      <c r="C743" s="669" t="s">
        <v>1303</v>
      </c>
      <c r="D743" s="1137">
        <f t="shared" si="22"/>
        <v>0</v>
      </c>
      <c r="E743" s="669" t="s">
        <v>700</v>
      </c>
      <c r="F743" s="669">
        <v>6605</v>
      </c>
    </row>
    <row r="744" spans="1:6" hidden="1" x14ac:dyDescent="0.2">
      <c r="A744" s="1136" t="str">
        <f t="shared" si="23"/>
        <v>CA05AEL0</v>
      </c>
      <c r="B744" s="669" t="s">
        <v>3712</v>
      </c>
      <c r="C744" s="669" t="s">
        <v>1303</v>
      </c>
      <c r="D744" s="1137">
        <f t="shared" si="22"/>
        <v>0</v>
      </c>
      <c r="E744" s="669" t="s">
        <v>699</v>
      </c>
      <c r="F744" s="669">
        <v>1349</v>
      </c>
    </row>
    <row r="745" spans="1:6" hidden="1" x14ac:dyDescent="0.2">
      <c r="A745" s="1136" t="str">
        <f t="shared" si="23"/>
        <v>CA05AEM0</v>
      </c>
      <c r="B745" s="669" t="s">
        <v>3713</v>
      </c>
      <c r="C745" s="669" t="s">
        <v>1303</v>
      </c>
      <c r="D745" s="1137">
        <f t="shared" si="22"/>
        <v>0</v>
      </c>
      <c r="E745" s="669" t="s">
        <v>595</v>
      </c>
      <c r="F745" s="669">
        <v>358</v>
      </c>
    </row>
    <row r="746" spans="1:6" hidden="1" x14ac:dyDescent="0.2">
      <c r="A746" s="1136" t="str">
        <f t="shared" si="23"/>
        <v>CA05ANE0</v>
      </c>
      <c r="B746" s="669" t="s">
        <v>3714</v>
      </c>
      <c r="C746" s="669" t="s">
        <v>1303</v>
      </c>
      <c r="D746" s="1137">
        <f t="shared" si="22"/>
        <v>0</v>
      </c>
      <c r="E746" s="669" t="s">
        <v>594</v>
      </c>
      <c r="F746" s="669">
        <v>3</v>
      </c>
    </row>
    <row r="747" spans="1:6" hidden="1" x14ac:dyDescent="0.2">
      <c r="A747" s="1136" t="str">
        <f t="shared" si="23"/>
        <v>CA05BDC0</v>
      </c>
      <c r="B747" s="669" t="s">
        <v>3715</v>
      </c>
      <c r="C747" s="669" t="s">
        <v>1304</v>
      </c>
      <c r="D747" s="1137">
        <f t="shared" si="22"/>
        <v>0</v>
      </c>
      <c r="E747" s="669" t="s">
        <v>700</v>
      </c>
      <c r="F747" s="669">
        <v>398</v>
      </c>
    </row>
    <row r="748" spans="1:6" hidden="1" x14ac:dyDescent="0.2">
      <c r="A748" s="1136" t="str">
        <f t="shared" si="23"/>
        <v>CA05BEL0</v>
      </c>
      <c r="B748" s="669" t="s">
        <v>3716</v>
      </c>
      <c r="C748" s="669" t="s">
        <v>1304</v>
      </c>
      <c r="D748" s="1137">
        <f t="shared" si="22"/>
        <v>0</v>
      </c>
      <c r="E748" s="669" t="s">
        <v>699</v>
      </c>
      <c r="F748" s="669">
        <v>117</v>
      </c>
    </row>
    <row r="749" spans="1:6" hidden="1" x14ac:dyDescent="0.2">
      <c r="A749" s="1136" t="str">
        <f t="shared" si="23"/>
        <v>CA05BEM0</v>
      </c>
      <c r="B749" s="669" t="s">
        <v>3717</v>
      </c>
      <c r="C749" s="669" t="s">
        <v>1304</v>
      </c>
      <c r="D749" s="1137">
        <f t="shared" si="22"/>
        <v>0</v>
      </c>
      <c r="E749" s="669" t="s">
        <v>595</v>
      </c>
      <c r="F749" s="669">
        <v>38</v>
      </c>
    </row>
    <row r="750" spans="1:6" hidden="1" x14ac:dyDescent="0.2">
      <c r="A750" s="1136" t="str">
        <f t="shared" si="23"/>
        <v>CA05BNE0</v>
      </c>
      <c r="B750" s="669" t="s">
        <v>3718</v>
      </c>
      <c r="C750" s="669" t="s">
        <v>1304</v>
      </c>
      <c r="D750" s="1137">
        <f t="shared" si="22"/>
        <v>0</v>
      </c>
      <c r="E750" s="669" t="s">
        <v>594</v>
      </c>
      <c r="F750" s="669">
        <v>1</v>
      </c>
    </row>
    <row r="751" spans="1:6" hidden="1" x14ac:dyDescent="0.2">
      <c r="A751" s="1136" t="str">
        <f t="shared" si="23"/>
        <v>CA10ADC0</v>
      </c>
      <c r="B751" s="669" t="s">
        <v>3719</v>
      </c>
      <c r="C751" s="669" t="s">
        <v>1305</v>
      </c>
      <c r="D751" s="1137">
        <f t="shared" si="22"/>
        <v>0</v>
      </c>
      <c r="E751" s="669" t="s">
        <v>700</v>
      </c>
      <c r="F751" s="669">
        <v>1856</v>
      </c>
    </row>
    <row r="752" spans="1:6" hidden="1" x14ac:dyDescent="0.2">
      <c r="A752" s="1136" t="str">
        <f t="shared" si="23"/>
        <v>CA10AEL0</v>
      </c>
      <c r="B752" s="669" t="s">
        <v>3720</v>
      </c>
      <c r="C752" s="669" t="s">
        <v>1305</v>
      </c>
      <c r="D752" s="1137">
        <f t="shared" si="22"/>
        <v>0</v>
      </c>
      <c r="E752" s="669" t="s">
        <v>699</v>
      </c>
      <c r="F752" s="669">
        <v>2262</v>
      </c>
    </row>
    <row r="753" spans="1:6" hidden="1" x14ac:dyDescent="0.2">
      <c r="A753" s="1136" t="str">
        <f t="shared" si="23"/>
        <v>CA10AEM0</v>
      </c>
      <c r="B753" s="669" t="s">
        <v>3721</v>
      </c>
      <c r="C753" s="669" t="s">
        <v>1305</v>
      </c>
      <c r="D753" s="1137">
        <f t="shared" si="22"/>
        <v>0</v>
      </c>
      <c r="E753" s="669" t="s">
        <v>595</v>
      </c>
      <c r="F753" s="669">
        <v>4</v>
      </c>
    </row>
    <row r="754" spans="1:6" hidden="1" x14ac:dyDescent="0.2">
      <c r="A754" s="1136" t="str">
        <f t="shared" si="23"/>
        <v>CA10BDC0</v>
      </c>
      <c r="B754" s="669" t="s">
        <v>3722</v>
      </c>
      <c r="C754" s="669" t="s">
        <v>1306</v>
      </c>
      <c r="D754" s="1137">
        <f t="shared" si="22"/>
        <v>0</v>
      </c>
      <c r="E754" s="669" t="s">
        <v>700</v>
      </c>
      <c r="F754" s="669">
        <v>253</v>
      </c>
    </row>
    <row r="755" spans="1:6" hidden="1" x14ac:dyDescent="0.2">
      <c r="A755" s="1136" t="str">
        <f t="shared" si="23"/>
        <v>CA10BEL0</v>
      </c>
      <c r="B755" s="669" t="s">
        <v>3723</v>
      </c>
      <c r="C755" s="669" t="s">
        <v>1306</v>
      </c>
      <c r="D755" s="1137">
        <f t="shared" si="22"/>
        <v>0</v>
      </c>
      <c r="E755" s="669" t="s">
        <v>699</v>
      </c>
      <c r="F755" s="669">
        <v>336</v>
      </c>
    </row>
    <row r="756" spans="1:6" hidden="1" x14ac:dyDescent="0.2">
      <c r="A756" s="1136" t="str">
        <f t="shared" si="23"/>
        <v>CA11ADC0</v>
      </c>
      <c r="B756" s="669" t="s">
        <v>3724</v>
      </c>
      <c r="C756" s="669" t="s">
        <v>1307</v>
      </c>
      <c r="D756" s="1137">
        <f t="shared" si="22"/>
        <v>0</v>
      </c>
      <c r="E756" s="669" t="s">
        <v>700</v>
      </c>
      <c r="F756" s="669">
        <v>9302</v>
      </c>
    </row>
    <row r="757" spans="1:6" hidden="1" x14ac:dyDescent="0.2">
      <c r="A757" s="1136" t="str">
        <f t="shared" si="23"/>
        <v>CA11AEL0</v>
      </c>
      <c r="B757" s="669" t="s">
        <v>3725</v>
      </c>
      <c r="C757" s="669" t="s">
        <v>1307</v>
      </c>
      <c r="D757" s="1137">
        <f t="shared" si="22"/>
        <v>0</v>
      </c>
      <c r="E757" s="669" t="s">
        <v>699</v>
      </c>
      <c r="F757" s="669">
        <v>4810</v>
      </c>
    </row>
    <row r="758" spans="1:6" hidden="1" x14ac:dyDescent="0.2">
      <c r="A758" s="1136" t="str">
        <f t="shared" si="23"/>
        <v>CA11AEM0</v>
      </c>
      <c r="B758" s="669" t="s">
        <v>3726</v>
      </c>
      <c r="C758" s="669" t="s">
        <v>1307</v>
      </c>
      <c r="D758" s="1137">
        <f t="shared" si="22"/>
        <v>0</v>
      </c>
      <c r="E758" s="669" t="s">
        <v>595</v>
      </c>
      <c r="F758" s="669">
        <v>52</v>
      </c>
    </row>
    <row r="759" spans="1:6" hidden="1" x14ac:dyDescent="0.2">
      <c r="A759" s="1136" t="str">
        <f t="shared" si="23"/>
        <v>CA11ANE0</v>
      </c>
      <c r="B759" s="669" t="s">
        <v>3727</v>
      </c>
      <c r="C759" s="669" t="s">
        <v>1307</v>
      </c>
      <c r="D759" s="1137">
        <f t="shared" si="22"/>
        <v>0</v>
      </c>
      <c r="E759" s="669" t="s">
        <v>594</v>
      </c>
      <c r="F759" s="669">
        <v>7</v>
      </c>
    </row>
    <row r="760" spans="1:6" hidden="1" x14ac:dyDescent="0.2">
      <c r="A760" s="1136" t="str">
        <f t="shared" si="23"/>
        <v>CA11BDC0</v>
      </c>
      <c r="B760" s="669" t="s">
        <v>3728</v>
      </c>
      <c r="C760" s="669" t="s">
        <v>1309</v>
      </c>
      <c r="D760" s="1137">
        <f t="shared" si="22"/>
        <v>0</v>
      </c>
      <c r="E760" s="669" t="s">
        <v>700</v>
      </c>
      <c r="F760" s="669">
        <v>629</v>
      </c>
    </row>
    <row r="761" spans="1:6" hidden="1" x14ac:dyDescent="0.2">
      <c r="A761" s="1136" t="str">
        <f t="shared" si="23"/>
        <v>CA11BEL0</v>
      </c>
      <c r="B761" s="669" t="s">
        <v>3729</v>
      </c>
      <c r="C761" s="669" t="s">
        <v>1309</v>
      </c>
      <c r="D761" s="1137">
        <f t="shared" si="22"/>
        <v>0</v>
      </c>
      <c r="E761" s="669" t="s">
        <v>699</v>
      </c>
      <c r="F761" s="669">
        <v>345</v>
      </c>
    </row>
    <row r="762" spans="1:6" hidden="1" x14ac:dyDescent="0.2">
      <c r="A762" s="1136" t="str">
        <f t="shared" si="23"/>
        <v>CA11BEM0</v>
      </c>
      <c r="B762" s="669" t="s">
        <v>3730</v>
      </c>
      <c r="C762" s="669" t="s">
        <v>1309</v>
      </c>
      <c r="D762" s="1137">
        <f t="shared" si="22"/>
        <v>0</v>
      </c>
      <c r="E762" s="669" t="s">
        <v>595</v>
      </c>
      <c r="F762" s="669">
        <v>2</v>
      </c>
    </row>
    <row r="763" spans="1:6" hidden="1" x14ac:dyDescent="0.2">
      <c r="A763" s="1136" t="str">
        <f t="shared" si="23"/>
        <v>CA12ZDC0</v>
      </c>
      <c r="B763" s="669" t="s">
        <v>3731</v>
      </c>
      <c r="C763" s="669" t="s">
        <v>1310</v>
      </c>
      <c r="D763" s="1137">
        <f t="shared" si="22"/>
        <v>0</v>
      </c>
      <c r="E763" s="669" t="s">
        <v>700</v>
      </c>
      <c r="F763" s="669">
        <v>235</v>
      </c>
    </row>
    <row r="764" spans="1:6" hidden="1" x14ac:dyDescent="0.2">
      <c r="A764" s="1136" t="str">
        <f t="shared" si="23"/>
        <v>CA12ZEL0</v>
      </c>
      <c r="B764" s="669" t="s">
        <v>3732</v>
      </c>
      <c r="C764" s="669" t="s">
        <v>1310</v>
      </c>
      <c r="D764" s="1137">
        <f t="shared" si="22"/>
        <v>0</v>
      </c>
      <c r="E764" s="669" t="s">
        <v>699</v>
      </c>
      <c r="F764" s="669">
        <v>130</v>
      </c>
    </row>
    <row r="765" spans="1:6" hidden="1" x14ac:dyDescent="0.2">
      <c r="A765" s="1136" t="str">
        <f t="shared" si="23"/>
        <v>CA12ZEM0</v>
      </c>
      <c r="B765" s="669" t="s">
        <v>3733</v>
      </c>
      <c r="C765" s="669" t="s">
        <v>1310</v>
      </c>
      <c r="D765" s="1137">
        <f t="shared" si="22"/>
        <v>0</v>
      </c>
      <c r="E765" s="669" t="s">
        <v>595</v>
      </c>
      <c r="F765" s="669">
        <v>2668</v>
      </c>
    </row>
    <row r="766" spans="1:6" hidden="1" x14ac:dyDescent="0.2">
      <c r="A766" s="1136" t="str">
        <f t="shared" si="23"/>
        <v>CA12ZNE0</v>
      </c>
      <c r="B766" s="669" t="s">
        <v>3734</v>
      </c>
      <c r="C766" s="669" t="s">
        <v>1310</v>
      </c>
      <c r="D766" s="1137">
        <f t="shared" si="22"/>
        <v>0</v>
      </c>
      <c r="E766" s="669" t="s">
        <v>594</v>
      </c>
      <c r="F766" s="669">
        <v>49</v>
      </c>
    </row>
    <row r="767" spans="1:6" hidden="1" x14ac:dyDescent="0.2">
      <c r="A767" s="1136" t="str">
        <f t="shared" si="23"/>
        <v>CA12ZUX0</v>
      </c>
      <c r="B767" s="669" t="s">
        <v>3735</v>
      </c>
      <c r="C767" s="669" t="s">
        <v>1310</v>
      </c>
      <c r="D767" s="1137">
        <f t="shared" si="22"/>
        <v>0</v>
      </c>
      <c r="E767" s="669" t="s">
        <v>3001</v>
      </c>
      <c r="F767" s="669">
        <v>3</v>
      </c>
    </row>
    <row r="768" spans="1:6" hidden="1" x14ac:dyDescent="0.2">
      <c r="A768" s="1136" t="str">
        <f t="shared" si="23"/>
        <v>CA13ADC0</v>
      </c>
      <c r="B768" s="669" t="s">
        <v>3736</v>
      </c>
      <c r="C768" s="669" t="s">
        <v>1311</v>
      </c>
      <c r="D768" s="1137">
        <f t="shared" si="22"/>
        <v>0</v>
      </c>
      <c r="E768" s="669" t="s">
        <v>700</v>
      </c>
      <c r="F768" s="669">
        <v>524</v>
      </c>
    </row>
    <row r="769" spans="1:6" hidden="1" x14ac:dyDescent="0.2">
      <c r="A769" s="1136" t="str">
        <f t="shared" si="23"/>
        <v>CA13AEL0</v>
      </c>
      <c r="B769" s="669" t="s">
        <v>3737</v>
      </c>
      <c r="C769" s="669" t="s">
        <v>1311</v>
      </c>
      <c r="D769" s="1137">
        <f t="shared" si="22"/>
        <v>0</v>
      </c>
      <c r="E769" s="669" t="s">
        <v>699</v>
      </c>
      <c r="F769" s="669">
        <v>92</v>
      </c>
    </row>
    <row r="770" spans="1:6" hidden="1" x14ac:dyDescent="0.2">
      <c r="A770" s="1136" t="str">
        <f t="shared" si="23"/>
        <v>CA13AEM0</v>
      </c>
      <c r="B770" s="669" t="s">
        <v>3738</v>
      </c>
      <c r="C770" s="669" t="s">
        <v>1311</v>
      </c>
      <c r="D770" s="1137">
        <f t="shared" si="22"/>
        <v>0</v>
      </c>
      <c r="E770" s="669" t="s">
        <v>595</v>
      </c>
      <c r="F770" s="669">
        <v>7976</v>
      </c>
    </row>
    <row r="771" spans="1:6" hidden="1" x14ac:dyDescent="0.2">
      <c r="A771" s="1136" t="str">
        <f t="shared" si="23"/>
        <v>CA13ANE0</v>
      </c>
      <c r="B771" s="669" t="s">
        <v>3739</v>
      </c>
      <c r="C771" s="669" t="s">
        <v>1311</v>
      </c>
      <c r="D771" s="1137">
        <f t="shared" si="22"/>
        <v>0</v>
      </c>
      <c r="E771" s="669" t="s">
        <v>594</v>
      </c>
      <c r="F771" s="669">
        <v>236</v>
      </c>
    </row>
    <row r="772" spans="1:6" hidden="1" x14ac:dyDescent="0.2">
      <c r="A772" s="1136" t="str">
        <f t="shared" si="23"/>
        <v>CA13AUX0</v>
      </c>
      <c r="B772" s="669" t="s">
        <v>3740</v>
      </c>
      <c r="C772" s="669" t="s">
        <v>1311</v>
      </c>
      <c r="D772" s="1137">
        <f t="shared" si="22"/>
        <v>0</v>
      </c>
      <c r="E772" s="669" t="s">
        <v>3001</v>
      </c>
      <c r="F772" s="669">
        <v>2</v>
      </c>
    </row>
    <row r="773" spans="1:6" hidden="1" x14ac:dyDescent="0.2">
      <c r="A773" s="1136" t="str">
        <f t="shared" si="23"/>
        <v>CA13BDC0</v>
      </c>
      <c r="B773" s="669" t="s">
        <v>3741</v>
      </c>
      <c r="C773" s="669" t="s">
        <v>1312</v>
      </c>
      <c r="D773" s="1137">
        <f t="shared" si="22"/>
        <v>0</v>
      </c>
      <c r="E773" s="669" t="s">
        <v>700</v>
      </c>
      <c r="F773" s="669">
        <v>1166</v>
      </c>
    </row>
    <row r="774" spans="1:6" hidden="1" x14ac:dyDescent="0.2">
      <c r="A774" s="1136" t="str">
        <f t="shared" si="23"/>
        <v>CA13BEL0</v>
      </c>
      <c r="B774" s="669" t="s">
        <v>3742</v>
      </c>
      <c r="C774" s="669" t="s">
        <v>1312</v>
      </c>
      <c r="D774" s="1137">
        <f t="shared" si="22"/>
        <v>0</v>
      </c>
      <c r="E774" s="669" t="s">
        <v>699</v>
      </c>
      <c r="F774" s="669">
        <v>54</v>
      </c>
    </row>
    <row r="775" spans="1:6" hidden="1" x14ac:dyDescent="0.2">
      <c r="A775" s="1136" t="str">
        <f t="shared" si="23"/>
        <v>CA13BEM0</v>
      </c>
      <c r="B775" s="669" t="s">
        <v>3743</v>
      </c>
      <c r="C775" s="669" t="s">
        <v>1312</v>
      </c>
      <c r="D775" s="1137">
        <f t="shared" si="22"/>
        <v>0</v>
      </c>
      <c r="E775" s="669" t="s">
        <v>595</v>
      </c>
      <c r="F775" s="669">
        <v>178</v>
      </c>
    </row>
    <row r="776" spans="1:6" hidden="1" x14ac:dyDescent="0.2">
      <c r="A776" s="1136" t="str">
        <f t="shared" si="23"/>
        <v>CA13BNE0</v>
      </c>
      <c r="B776" s="669" t="s">
        <v>3744</v>
      </c>
      <c r="C776" s="669" t="s">
        <v>1312</v>
      </c>
      <c r="D776" s="1137">
        <f t="shared" si="22"/>
        <v>0</v>
      </c>
      <c r="E776" s="669" t="s">
        <v>594</v>
      </c>
      <c r="F776" s="669">
        <v>5</v>
      </c>
    </row>
    <row r="777" spans="1:6" hidden="1" x14ac:dyDescent="0.2">
      <c r="A777" s="1136" t="str">
        <f t="shared" si="23"/>
        <v>CA14ZDC0</v>
      </c>
      <c r="B777" s="669" t="s">
        <v>3745</v>
      </c>
      <c r="C777" s="669" t="s">
        <v>1313</v>
      </c>
      <c r="D777" s="1137">
        <f t="shared" si="22"/>
        <v>0</v>
      </c>
      <c r="E777" s="669" t="s">
        <v>700</v>
      </c>
      <c r="F777" s="669">
        <v>1918</v>
      </c>
    </row>
    <row r="778" spans="1:6" hidden="1" x14ac:dyDescent="0.2">
      <c r="A778" s="1136" t="str">
        <f t="shared" si="23"/>
        <v>CA14ZEL0</v>
      </c>
      <c r="B778" s="669" t="s">
        <v>3746</v>
      </c>
      <c r="C778" s="669" t="s">
        <v>1313</v>
      </c>
      <c r="D778" s="1137">
        <f t="shared" si="22"/>
        <v>0</v>
      </c>
      <c r="E778" s="669" t="s">
        <v>699</v>
      </c>
      <c r="F778" s="669">
        <v>1427</v>
      </c>
    </row>
    <row r="779" spans="1:6" hidden="1" x14ac:dyDescent="0.2">
      <c r="A779" s="1136" t="str">
        <f t="shared" si="23"/>
        <v>CA14ZEM0</v>
      </c>
      <c r="B779" s="669" t="s">
        <v>3747</v>
      </c>
      <c r="C779" s="669" t="s">
        <v>1313</v>
      </c>
      <c r="D779" s="1137">
        <f t="shared" si="22"/>
        <v>0</v>
      </c>
      <c r="E779" s="669" t="s">
        <v>595</v>
      </c>
      <c r="F779" s="669">
        <v>23</v>
      </c>
    </row>
    <row r="780" spans="1:6" hidden="1" x14ac:dyDescent="0.2">
      <c r="A780" s="1136" t="str">
        <f t="shared" si="23"/>
        <v>CA14ZNE0</v>
      </c>
      <c r="B780" s="669" t="s">
        <v>3748</v>
      </c>
      <c r="C780" s="669" t="s">
        <v>1313</v>
      </c>
      <c r="D780" s="1137">
        <f t="shared" si="22"/>
        <v>0</v>
      </c>
      <c r="E780" s="669" t="s">
        <v>594</v>
      </c>
      <c r="F780" s="669">
        <v>1</v>
      </c>
    </row>
    <row r="781" spans="1:6" hidden="1" x14ac:dyDescent="0.2">
      <c r="A781" s="1136" t="str">
        <f t="shared" si="23"/>
        <v>CA15ZDC0</v>
      </c>
      <c r="B781" s="669" t="s">
        <v>3749</v>
      </c>
      <c r="C781" s="669" t="s">
        <v>1314</v>
      </c>
      <c r="D781" s="1137">
        <f t="shared" si="22"/>
        <v>0</v>
      </c>
      <c r="E781" s="669" t="s">
        <v>700</v>
      </c>
      <c r="F781" s="669">
        <v>2382</v>
      </c>
    </row>
    <row r="782" spans="1:6" hidden="1" x14ac:dyDescent="0.2">
      <c r="A782" s="1136" t="str">
        <f t="shared" si="23"/>
        <v>CA15ZEL0</v>
      </c>
      <c r="B782" s="669" t="s">
        <v>3750</v>
      </c>
      <c r="C782" s="669" t="s">
        <v>1314</v>
      </c>
      <c r="D782" s="1137">
        <f t="shared" si="22"/>
        <v>0</v>
      </c>
      <c r="E782" s="669" t="s">
        <v>699</v>
      </c>
      <c r="F782" s="669">
        <v>277</v>
      </c>
    </row>
    <row r="783" spans="1:6" hidden="1" x14ac:dyDescent="0.2">
      <c r="A783" s="1136" t="str">
        <f t="shared" si="23"/>
        <v>CA15ZEM0</v>
      </c>
      <c r="B783" s="669" t="s">
        <v>3751</v>
      </c>
      <c r="C783" s="669" t="s">
        <v>1314</v>
      </c>
      <c r="D783" s="1137">
        <f t="shared" si="22"/>
        <v>0</v>
      </c>
      <c r="E783" s="669" t="s">
        <v>595</v>
      </c>
      <c r="F783" s="669">
        <v>13</v>
      </c>
    </row>
    <row r="784" spans="1:6" hidden="1" x14ac:dyDescent="0.2">
      <c r="A784" s="1136" t="str">
        <f t="shared" si="23"/>
        <v>CA16ZDC0</v>
      </c>
      <c r="B784" s="669" t="s">
        <v>3752</v>
      </c>
      <c r="C784" s="669" t="s">
        <v>1315</v>
      </c>
      <c r="D784" s="1137">
        <f t="shared" si="22"/>
        <v>0</v>
      </c>
      <c r="E784" s="669" t="s">
        <v>700</v>
      </c>
      <c r="F784" s="669">
        <v>12947</v>
      </c>
    </row>
    <row r="785" spans="1:6" hidden="1" x14ac:dyDescent="0.2">
      <c r="A785" s="1136" t="str">
        <f t="shared" si="23"/>
        <v>CA16ZEL0</v>
      </c>
      <c r="B785" s="669" t="s">
        <v>3753</v>
      </c>
      <c r="C785" s="669" t="s">
        <v>1315</v>
      </c>
      <c r="D785" s="1137">
        <f t="shared" ref="D785:D848" si="24">IFERROR(VLOOKUP(C785,$M$2:$N$16,2,FALSE),0)</f>
        <v>0</v>
      </c>
      <c r="E785" s="669" t="s">
        <v>699</v>
      </c>
      <c r="F785" s="669">
        <v>355</v>
      </c>
    </row>
    <row r="786" spans="1:6" hidden="1" x14ac:dyDescent="0.2">
      <c r="A786" s="1136" t="str">
        <f t="shared" ref="A786:A849" si="25">C786&amp;E786&amp;D786</f>
        <v>CA16ZEM0</v>
      </c>
      <c r="B786" s="669" t="s">
        <v>3754</v>
      </c>
      <c r="C786" s="669" t="s">
        <v>1315</v>
      </c>
      <c r="D786" s="1137">
        <f t="shared" si="24"/>
        <v>0</v>
      </c>
      <c r="E786" s="669" t="s">
        <v>595</v>
      </c>
      <c r="F786" s="669">
        <v>30</v>
      </c>
    </row>
    <row r="787" spans="1:6" hidden="1" x14ac:dyDescent="0.2">
      <c r="A787" s="1136" t="str">
        <f t="shared" si="25"/>
        <v>CA16ZNE0</v>
      </c>
      <c r="B787" s="669" t="s">
        <v>3755</v>
      </c>
      <c r="C787" s="669" t="s">
        <v>1315</v>
      </c>
      <c r="D787" s="1137">
        <f t="shared" si="24"/>
        <v>0</v>
      </c>
      <c r="E787" s="669" t="s">
        <v>594</v>
      </c>
      <c r="F787" s="669">
        <v>2</v>
      </c>
    </row>
    <row r="788" spans="1:6" hidden="1" x14ac:dyDescent="0.2">
      <c r="A788" s="1136" t="str">
        <f t="shared" si="25"/>
        <v>CA20ZDC0</v>
      </c>
      <c r="B788" s="669" t="s">
        <v>3756</v>
      </c>
      <c r="C788" s="669" t="s">
        <v>1316</v>
      </c>
      <c r="D788" s="1137">
        <f t="shared" si="24"/>
        <v>0</v>
      </c>
      <c r="E788" s="669" t="s">
        <v>700</v>
      </c>
      <c r="F788" s="669">
        <v>1012</v>
      </c>
    </row>
    <row r="789" spans="1:6" hidden="1" x14ac:dyDescent="0.2">
      <c r="A789" s="1136" t="str">
        <f t="shared" si="25"/>
        <v>CA20ZEL0</v>
      </c>
      <c r="B789" s="669" t="s">
        <v>3757</v>
      </c>
      <c r="C789" s="669" t="s">
        <v>1316</v>
      </c>
      <c r="D789" s="1137">
        <f t="shared" si="24"/>
        <v>0</v>
      </c>
      <c r="E789" s="669" t="s">
        <v>699</v>
      </c>
      <c r="F789" s="669">
        <v>592</v>
      </c>
    </row>
    <row r="790" spans="1:6" hidden="1" x14ac:dyDescent="0.2">
      <c r="A790" s="1136" t="str">
        <f t="shared" si="25"/>
        <v>CA20ZEM0</v>
      </c>
      <c r="B790" s="669" t="s">
        <v>3758</v>
      </c>
      <c r="C790" s="669" t="s">
        <v>1316</v>
      </c>
      <c r="D790" s="1137">
        <f t="shared" si="24"/>
        <v>0</v>
      </c>
      <c r="E790" s="669" t="s">
        <v>595</v>
      </c>
      <c r="F790" s="669">
        <v>39</v>
      </c>
    </row>
    <row r="791" spans="1:6" hidden="1" x14ac:dyDescent="0.2">
      <c r="A791" s="1136" t="str">
        <f t="shared" si="25"/>
        <v>CA20ZNE0</v>
      </c>
      <c r="B791" s="669" t="s">
        <v>3759</v>
      </c>
      <c r="C791" s="669" t="s">
        <v>1316</v>
      </c>
      <c r="D791" s="1137">
        <f t="shared" si="24"/>
        <v>0</v>
      </c>
      <c r="E791" s="669" t="s">
        <v>594</v>
      </c>
      <c r="F791" s="669">
        <v>8</v>
      </c>
    </row>
    <row r="792" spans="1:6" hidden="1" x14ac:dyDescent="0.2">
      <c r="A792" s="1136" t="str">
        <f t="shared" si="25"/>
        <v>CA21ZDC0</v>
      </c>
      <c r="B792" s="669" t="s">
        <v>3760</v>
      </c>
      <c r="C792" s="669" t="s">
        <v>1317</v>
      </c>
      <c r="D792" s="1137">
        <f t="shared" si="24"/>
        <v>0</v>
      </c>
      <c r="E792" s="669" t="s">
        <v>700</v>
      </c>
      <c r="F792" s="669">
        <v>1461</v>
      </c>
    </row>
    <row r="793" spans="1:6" hidden="1" x14ac:dyDescent="0.2">
      <c r="A793" s="1136" t="str">
        <f t="shared" si="25"/>
        <v>CA21ZEL0</v>
      </c>
      <c r="B793" s="669" t="s">
        <v>3761</v>
      </c>
      <c r="C793" s="669" t="s">
        <v>1317</v>
      </c>
      <c r="D793" s="1137">
        <f t="shared" si="24"/>
        <v>0</v>
      </c>
      <c r="E793" s="669" t="s">
        <v>699</v>
      </c>
      <c r="F793" s="669">
        <v>1033</v>
      </c>
    </row>
    <row r="794" spans="1:6" hidden="1" x14ac:dyDescent="0.2">
      <c r="A794" s="1136" t="str">
        <f t="shared" si="25"/>
        <v>CA21ZEM0</v>
      </c>
      <c r="B794" s="669" t="s">
        <v>3762</v>
      </c>
      <c r="C794" s="669" t="s">
        <v>1317</v>
      </c>
      <c r="D794" s="1137">
        <f t="shared" si="24"/>
        <v>0</v>
      </c>
      <c r="E794" s="669" t="s">
        <v>595</v>
      </c>
      <c r="F794" s="669">
        <v>30</v>
      </c>
    </row>
    <row r="795" spans="1:6" hidden="1" x14ac:dyDescent="0.2">
      <c r="A795" s="1136" t="str">
        <f t="shared" si="25"/>
        <v>CA21ZNE0</v>
      </c>
      <c r="B795" s="669" t="s">
        <v>3763</v>
      </c>
      <c r="C795" s="669" t="s">
        <v>1317</v>
      </c>
      <c r="D795" s="1137">
        <f t="shared" si="24"/>
        <v>0</v>
      </c>
      <c r="E795" s="669" t="s">
        <v>594</v>
      </c>
      <c r="F795" s="669">
        <v>20</v>
      </c>
    </row>
    <row r="796" spans="1:6" hidden="1" x14ac:dyDescent="0.2">
      <c r="A796" s="1136" t="str">
        <f t="shared" si="25"/>
        <v>CA22ZDC0</v>
      </c>
      <c r="B796" s="669" t="s">
        <v>3764</v>
      </c>
      <c r="C796" s="669" t="s">
        <v>1318</v>
      </c>
      <c r="D796" s="1137">
        <f t="shared" si="24"/>
        <v>0</v>
      </c>
      <c r="E796" s="669" t="s">
        <v>700</v>
      </c>
      <c r="F796" s="669">
        <v>3332</v>
      </c>
    </row>
    <row r="797" spans="1:6" hidden="1" x14ac:dyDescent="0.2">
      <c r="A797" s="1136" t="str">
        <f t="shared" si="25"/>
        <v>CA22ZEL0</v>
      </c>
      <c r="B797" s="669" t="s">
        <v>3765</v>
      </c>
      <c r="C797" s="669" t="s">
        <v>1318</v>
      </c>
      <c r="D797" s="1137">
        <f t="shared" si="24"/>
        <v>0</v>
      </c>
      <c r="E797" s="669" t="s">
        <v>699</v>
      </c>
      <c r="F797" s="669">
        <v>2514</v>
      </c>
    </row>
    <row r="798" spans="1:6" hidden="1" x14ac:dyDescent="0.2">
      <c r="A798" s="1136" t="str">
        <f t="shared" si="25"/>
        <v>CA22ZEM0</v>
      </c>
      <c r="B798" s="669" t="s">
        <v>3766</v>
      </c>
      <c r="C798" s="669" t="s">
        <v>1318</v>
      </c>
      <c r="D798" s="1137">
        <f t="shared" si="24"/>
        <v>0</v>
      </c>
      <c r="E798" s="669" t="s">
        <v>595</v>
      </c>
      <c r="F798" s="669">
        <v>41</v>
      </c>
    </row>
    <row r="799" spans="1:6" hidden="1" x14ac:dyDescent="0.2">
      <c r="A799" s="1136" t="str">
        <f t="shared" si="25"/>
        <v>CA22ZNE0</v>
      </c>
      <c r="B799" s="669" t="s">
        <v>3767</v>
      </c>
      <c r="C799" s="669" t="s">
        <v>1318</v>
      </c>
      <c r="D799" s="1137">
        <f t="shared" si="24"/>
        <v>0</v>
      </c>
      <c r="E799" s="669" t="s">
        <v>594</v>
      </c>
      <c r="F799" s="669">
        <v>2</v>
      </c>
    </row>
    <row r="800" spans="1:6" hidden="1" x14ac:dyDescent="0.2">
      <c r="A800" s="1136" t="str">
        <f t="shared" si="25"/>
        <v>CA23ZDC0</v>
      </c>
      <c r="B800" s="669" t="s">
        <v>3768</v>
      </c>
      <c r="C800" s="669" t="s">
        <v>1319</v>
      </c>
      <c r="D800" s="1137">
        <f t="shared" si="24"/>
        <v>0</v>
      </c>
      <c r="E800" s="669" t="s">
        <v>700</v>
      </c>
      <c r="F800" s="669">
        <v>1325</v>
      </c>
    </row>
    <row r="801" spans="1:6" hidden="1" x14ac:dyDescent="0.2">
      <c r="A801" s="1136" t="str">
        <f t="shared" si="25"/>
        <v>CA23ZEL0</v>
      </c>
      <c r="B801" s="669" t="s">
        <v>3769</v>
      </c>
      <c r="C801" s="669" t="s">
        <v>1319</v>
      </c>
      <c r="D801" s="1137">
        <f t="shared" si="24"/>
        <v>0</v>
      </c>
      <c r="E801" s="669" t="s">
        <v>699</v>
      </c>
      <c r="F801" s="669">
        <v>384</v>
      </c>
    </row>
    <row r="802" spans="1:6" hidden="1" x14ac:dyDescent="0.2">
      <c r="A802" s="1136" t="str">
        <f t="shared" si="25"/>
        <v>CA23ZEM0</v>
      </c>
      <c r="B802" s="669" t="s">
        <v>3770</v>
      </c>
      <c r="C802" s="669" t="s">
        <v>1319</v>
      </c>
      <c r="D802" s="1137">
        <f t="shared" si="24"/>
        <v>0</v>
      </c>
      <c r="E802" s="669" t="s">
        <v>595</v>
      </c>
      <c r="F802" s="669">
        <v>138</v>
      </c>
    </row>
    <row r="803" spans="1:6" hidden="1" x14ac:dyDescent="0.2">
      <c r="A803" s="1136" t="str">
        <f t="shared" si="25"/>
        <v>CA24ADC0</v>
      </c>
      <c r="B803" s="669" t="s">
        <v>3771</v>
      </c>
      <c r="C803" s="669" t="s">
        <v>1320</v>
      </c>
      <c r="D803" s="1137">
        <f t="shared" si="24"/>
        <v>0</v>
      </c>
      <c r="E803" s="669" t="s">
        <v>700</v>
      </c>
      <c r="F803" s="669">
        <v>1903</v>
      </c>
    </row>
    <row r="804" spans="1:6" hidden="1" x14ac:dyDescent="0.2">
      <c r="A804" s="1136" t="str">
        <f t="shared" si="25"/>
        <v>CA24AEL0</v>
      </c>
      <c r="B804" s="669" t="s">
        <v>3772</v>
      </c>
      <c r="C804" s="669" t="s">
        <v>1320</v>
      </c>
      <c r="D804" s="1137">
        <f t="shared" si="24"/>
        <v>0</v>
      </c>
      <c r="E804" s="669" t="s">
        <v>699</v>
      </c>
      <c r="F804" s="669">
        <v>503</v>
      </c>
    </row>
    <row r="805" spans="1:6" hidden="1" x14ac:dyDescent="0.2">
      <c r="A805" s="1136" t="str">
        <f t="shared" si="25"/>
        <v>CA24AEM0</v>
      </c>
      <c r="B805" s="669" t="s">
        <v>3773</v>
      </c>
      <c r="C805" s="669" t="s">
        <v>1320</v>
      </c>
      <c r="D805" s="1137">
        <f t="shared" si="24"/>
        <v>0</v>
      </c>
      <c r="E805" s="669" t="s">
        <v>595</v>
      </c>
      <c r="F805" s="669">
        <v>626</v>
      </c>
    </row>
    <row r="806" spans="1:6" hidden="1" x14ac:dyDescent="0.2">
      <c r="A806" s="1136" t="str">
        <f t="shared" si="25"/>
        <v>CA24ANE0</v>
      </c>
      <c r="B806" s="669" t="s">
        <v>3774</v>
      </c>
      <c r="C806" s="669" t="s">
        <v>1320</v>
      </c>
      <c r="D806" s="1137">
        <f t="shared" si="24"/>
        <v>0</v>
      </c>
      <c r="E806" s="669" t="s">
        <v>594</v>
      </c>
      <c r="F806" s="669">
        <v>5</v>
      </c>
    </row>
    <row r="807" spans="1:6" hidden="1" x14ac:dyDescent="0.2">
      <c r="A807" s="1136" t="str">
        <f t="shared" si="25"/>
        <v>CA24BDC0</v>
      </c>
      <c r="B807" s="669" t="s">
        <v>3775</v>
      </c>
      <c r="C807" s="669" t="s">
        <v>1321</v>
      </c>
      <c r="D807" s="1137">
        <f t="shared" si="24"/>
        <v>0</v>
      </c>
      <c r="E807" s="669" t="s">
        <v>700</v>
      </c>
      <c r="F807" s="669">
        <v>579</v>
      </c>
    </row>
    <row r="808" spans="1:6" hidden="1" x14ac:dyDescent="0.2">
      <c r="A808" s="1136" t="str">
        <f t="shared" si="25"/>
        <v>CA24BEL0</v>
      </c>
      <c r="B808" s="669" t="s">
        <v>3776</v>
      </c>
      <c r="C808" s="669" t="s">
        <v>1321</v>
      </c>
      <c r="D808" s="1137">
        <f t="shared" si="24"/>
        <v>0</v>
      </c>
      <c r="E808" s="669" t="s">
        <v>699</v>
      </c>
      <c r="F808" s="669">
        <v>126</v>
      </c>
    </row>
    <row r="809" spans="1:6" hidden="1" x14ac:dyDescent="0.2">
      <c r="A809" s="1136" t="str">
        <f t="shared" si="25"/>
        <v>CA24BEM0</v>
      </c>
      <c r="B809" s="669" t="s">
        <v>3777</v>
      </c>
      <c r="C809" s="669" t="s">
        <v>1321</v>
      </c>
      <c r="D809" s="1137">
        <f t="shared" si="24"/>
        <v>0</v>
      </c>
      <c r="E809" s="669" t="s">
        <v>595</v>
      </c>
      <c r="F809" s="669">
        <v>321</v>
      </c>
    </row>
    <row r="810" spans="1:6" hidden="1" x14ac:dyDescent="0.2">
      <c r="A810" s="1136" t="str">
        <f t="shared" si="25"/>
        <v>CA24BNE0</v>
      </c>
      <c r="B810" s="669" t="s">
        <v>3778</v>
      </c>
      <c r="C810" s="669" t="s">
        <v>1321</v>
      </c>
      <c r="D810" s="1137">
        <f t="shared" si="24"/>
        <v>0</v>
      </c>
      <c r="E810" s="669" t="s">
        <v>594</v>
      </c>
      <c r="F810" s="669">
        <v>6</v>
      </c>
    </row>
    <row r="811" spans="1:6" hidden="1" x14ac:dyDescent="0.2">
      <c r="A811" s="1136" t="str">
        <f t="shared" si="25"/>
        <v>CA25ADC0</v>
      </c>
      <c r="B811" s="669" t="s">
        <v>3779</v>
      </c>
      <c r="C811" s="669" t="s">
        <v>1322</v>
      </c>
      <c r="D811" s="1137">
        <f t="shared" si="24"/>
        <v>0</v>
      </c>
      <c r="E811" s="669" t="s">
        <v>700</v>
      </c>
      <c r="F811" s="669">
        <v>1188</v>
      </c>
    </row>
    <row r="812" spans="1:6" hidden="1" x14ac:dyDescent="0.2">
      <c r="A812" s="1136" t="str">
        <f t="shared" si="25"/>
        <v>CA25AEL0</v>
      </c>
      <c r="B812" s="669" t="s">
        <v>3780</v>
      </c>
      <c r="C812" s="669" t="s">
        <v>1322</v>
      </c>
      <c r="D812" s="1137">
        <f t="shared" si="24"/>
        <v>0</v>
      </c>
      <c r="E812" s="669" t="s">
        <v>699</v>
      </c>
      <c r="F812" s="669">
        <v>169</v>
      </c>
    </row>
    <row r="813" spans="1:6" hidden="1" x14ac:dyDescent="0.2">
      <c r="A813" s="1136" t="str">
        <f t="shared" si="25"/>
        <v>CA25AEM0</v>
      </c>
      <c r="B813" s="669" t="s">
        <v>3781</v>
      </c>
      <c r="C813" s="669" t="s">
        <v>1322</v>
      </c>
      <c r="D813" s="1137">
        <f t="shared" si="24"/>
        <v>0</v>
      </c>
      <c r="E813" s="669" t="s">
        <v>595</v>
      </c>
      <c r="F813" s="669">
        <v>40</v>
      </c>
    </row>
    <row r="814" spans="1:6" hidden="1" x14ac:dyDescent="0.2">
      <c r="A814" s="1136" t="str">
        <f t="shared" si="25"/>
        <v>CA25BDC0</v>
      </c>
      <c r="B814" s="669" t="s">
        <v>3782</v>
      </c>
      <c r="C814" s="669" t="s">
        <v>1323</v>
      </c>
      <c r="D814" s="1137">
        <f t="shared" si="24"/>
        <v>0</v>
      </c>
      <c r="E814" s="669" t="s">
        <v>700</v>
      </c>
      <c r="F814" s="669">
        <v>878</v>
      </c>
    </row>
    <row r="815" spans="1:6" hidden="1" x14ac:dyDescent="0.2">
      <c r="A815" s="1136" t="str">
        <f t="shared" si="25"/>
        <v>CA25BEL0</v>
      </c>
      <c r="B815" s="669" t="s">
        <v>3783</v>
      </c>
      <c r="C815" s="669" t="s">
        <v>1323</v>
      </c>
      <c r="D815" s="1137">
        <f t="shared" si="24"/>
        <v>0</v>
      </c>
      <c r="E815" s="669" t="s">
        <v>699</v>
      </c>
      <c r="F815" s="669">
        <v>88</v>
      </c>
    </row>
    <row r="816" spans="1:6" hidden="1" x14ac:dyDescent="0.2">
      <c r="A816" s="1136" t="str">
        <f t="shared" si="25"/>
        <v>CA25BEM0</v>
      </c>
      <c r="B816" s="669" t="s">
        <v>3784</v>
      </c>
      <c r="C816" s="669" t="s">
        <v>1323</v>
      </c>
      <c r="D816" s="1137">
        <f t="shared" si="24"/>
        <v>0</v>
      </c>
      <c r="E816" s="669" t="s">
        <v>595</v>
      </c>
      <c r="F816" s="669">
        <v>817</v>
      </c>
    </row>
    <row r="817" spans="1:6" hidden="1" x14ac:dyDescent="0.2">
      <c r="A817" s="1136" t="str">
        <f t="shared" si="25"/>
        <v>CA25BNE0</v>
      </c>
      <c r="B817" s="669" t="s">
        <v>3785</v>
      </c>
      <c r="C817" s="669" t="s">
        <v>1323</v>
      </c>
      <c r="D817" s="1137">
        <f t="shared" si="24"/>
        <v>0</v>
      </c>
      <c r="E817" s="669" t="s">
        <v>594</v>
      </c>
      <c r="F817" s="669">
        <v>21</v>
      </c>
    </row>
    <row r="818" spans="1:6" hidden="1" x14ac:dyDescent="0.2">
      <c r="A818" s="1136" t="str">
        <f t="shared" si="25"/>
        <v>CA26ZDC0</v>
      </c>
      <c r="B818" s="669" t="s">
        <v>3786</v>
      </c>
      <c r="C818" s="669" t="s">
        <v>1324</v>
      </c>
      <c r="D818" s="1137">
        <f t="shared" si="24"/>
        <v>0</v>
      </c>
      <c r="E818" s="669" t="s">
        <v>700</v>
      </c>
      <c r="F818" s="669">
        <v>275</v>
      </c>
    </row>
    <row r="819" spans="1:6" hidden="1" x14ac:dyDescent="0.2">
      <c r="A819" s="1136" t="str">
        <f t="shared" si="25"/>
        <v>CA26ZEL0</v>
      </c>
      <c r="B819" s="669" t="s">
        <v>3787</v>
      </c>
      <c r="C819" s="669" t="s">
        <v>1324</v>
      </c>
      <c r="D819" s="1137">
        <f t="shared" si="24"/>
        <v>0</v>
      </c>
      <c r="E819" s="669" t="s">
        <v>699</v>
      </c>
      <c r="F819" s="669">
        <v>349</v>
      </c>
    </row>
    <row r="820" spans="1:6" hidden="1" x14ac:dyDescent="0.2">
      <c r="A820" s="1136" t="str">
        <f t="shared" si="25"/>
        <v>CA26ZEM0</v>
      </c>
      <c r="B820" s="669" t="s">
        <v>3788</v>
      </c>
      <c r="C820" s="669" t="s">
        <v>1324</v>
      </c>
      <c r="D820" s="1137">
        <f t="shared" si="24"/>
        <v>0</v>
      </c>
      <c r="E820" s="669" t="s">
        <v>595</v>
      </c>
      <c r="F820" s="669">
        <v>49</v>
      </c>
    </row>
    <row r="821" spans="1:6" hidden="1" x14ac:dyDescent="0.2">
      <c r="A821" s="1136" t="str">
        <f t="shared" si="25"/>
        <v>CA26ZNE0</v>
      </c>
      <c r="B821" s="669" t="s">
        <v>3789</v>
      </c>
      <c r="C821" s="669" t="s">
        <v>1324</v>
      </c>
      <c r="D821" s="1137">
        <f t="shared" si="24"/>
        <v>0</v>
      </c>
      <c r="E821" s="669" t="s">
        <v>594</v>
      </c>
      <c r="F821" s="669">
        <v>9</v>
      </c>
    </row>
    <row r="822" spans="1:6" hidden="1" x14ac:dyDescent="0.2">
      <c r="A822" s="1136" t="str">
        <f t="shared" si="25"/>
        <v>CA27ZDC0</v>
      </c>
      <c r="B822" s="669" t="s">
        <v>3790</v>
      </c>
      <c r="C822" s="669" t="s">
        <v>1325</v>
      </c>
      <c r="D822" s="1137">
        <f t="shared" si="24"/>
        <v>0</v>
      </c>
      <c r="E822" s="669" t="s">
        <v>700</v>
      </c>
      <c r="F822" s="669">
        <v>753</v>
      </c>
    </row>
    <row r="823" spans="1:6" hidden="1" x14ac:dyDescent="0.2">
      <c r="A823" s="1136" t="str">
        <f t="shared" si="25"/>
        <v>CA27ZEL0</v>
      </c>
      <c r="B823" s="669" t="s">
        <v>3791</v>
      </c>
      <c r="C823" s="669" t="s">
        <v>1325</v>
      </c>
      <c r="D823" s="1137">
        <f t="shared" si="24"/>
        <v>0</v>
      </c>
      <c r="E823" s="669" t="s">
        <v>699</v>
      </c>
      <c r="F823" s="669">
        <v>710</v>
      </c>
    </row>
    <row r="824" spans="1:6" hidden="1" x14ac:dyDescent="0.2">
      <c r="A824" s="1136" t="str">
        <f t="shared" si="25"/>
        <v>CA27ZEM0</v>
      </c>
      <c r="B824" s="669" t="s">
        <v>3792</v>
      </c>
      <c r="C824" s="669" t="s">
        <v>1325</v>
      </c>
      <c r="D824" s="1137">
        <f t="shared" si="24"/>
        <v>0</v>
      </c>
      <c r="E824" s="669" t="s">
        <v>595</v>
      </c>
      <c r="F824" s="669">
        <v>30</v>
      </c>
    </row>
    <row r="825" spans="1:6" hidden="1" x14ac:dyDescent="0.2">
      <c r="A825" s="1136" t="str">
        <f t="shared" si="25"/>
        <v>CA27ZNE0</v>
      </c>
      <c r="B825" s="669" t="s">
        <v>3793</v>
      </c>
      <c r="C825" s="669" t="s">
        <v>1325</v>
      </c>
      <c r="D825" s="1137">
        <f t="shared" si="24"/>
        <v>0</v>
      </c>
      <c r="E825" s="669" t="s">
        <v>594</v>
      </c>
      <c r="F825" s="669">
        <v>2</v>
      </c>
    </row>
    <row r="826" spans="1:6" hidden="1" x14ac:dyDescent="0.2">
      <c r="A826" s="1136" t="str">
        <f t="shared" si="25"/>
        <v>CA28ZDC0</v>
      </c>
      <c r="B826" s="669" t="s">
        <v>3794</v>
      </c>
      <c r="C826" s="669" t="s">
        <v>1326</v>
      </c>
      <c r="D826" s="1137">
        <f t="shared" si="24"/>
        <v>0</v>
      </c>
      <c r="E826" s="669" t="s">
        <v>700</v>
      </c>
      <c r="F826" s="669">
        <v>4083</v>
      </c>
    </row>
    <row r="827" spans="1:6" hidden="1" x14ac:dyDescent="0.2">
      <c r="A827" s="1136" t="str">
        <f t="shared" si="25"/>
        <v>CA28ZEL0</v>
      </c>
      <c r="B827" s="669" t="s">
        <v>3795</v>
      </c>
      <c r="C827" s="669" t="s">
        <v>1326</v>
      </c>
      <c r="D827" s="1137">
        <f t="shared" si="24"/>
        <v>0</v>
      </c>
      <c r="E827" s="669" t="s">
        <v>699</v>
      </c>
      <c r="F827" s="669">
        <v>3522</v>
      </c>
    </row>
    <row r="828" spans="1:6" hidden="1" x14ac:dyDescent="0.2">
      <c r="A828" s="1136" t="str">
        <f t="shared" si="25"/>
        <v>CA28ZEM0</v>
      </c>
      <c r="B828" s="669" t="s">
        <v>3796</v>
      </c>
      <c r="C828" s="669" t="s">
        <v>1326</v>
      </c>
      <c r="D828" s="1137">
        <f t="shared" si="24"/>
        <v>0</v>
      </c>
      <c r="E828" s="669" t="s">
        <v>595</v>
      </c>
      <c r="F828" s="669">
        <v>240</v>
      </c>
    </row>
    <row r="829" spans="1:6" hidden="1" x14ac:dyDescent="0.2">
      <c r="A829" s="1136" t="str">
        <f t="shared" si="25"/>
        <v>CA28ZNE0</v>
      </c>
      <c r="B829" s="669" t="s">
        <v>3797</v>
      </c>
      <c r="C829" s="669" t="s">
        <v>1326</v>
      </c>
      <c r="D829" s="1137">
        <f t="shared" si="24"/>
        <v>0</v>
      </c>
      <c r="E829" s="669" t="s">
        <v>594</v>
      </c>
      <c r="F829" s="669">
        <v>15</v>
      </c>
    </row>
    <row r="830" spans="1:6" hidden="1" x14ac:dyDescent="0.2">
      <c r="A830" s="1136" t="str">
        <f t="shared" si="25"/>
        <v>CA29ZDC0</v>
      </c>
      <c r="B830" s="669" t="s">
        <v>3798</v>
      </c>
      <c r="C830" s="669" t="s">
        <v>1327</v>
      </c>
      <c r="D830" s="1137">
        <f t="shared" si="24"/>
        <v>0</v>
      </c>
      <c r="E830" s="669" t="s">
        <v>700</v>
      </c>
      <c r="F830" s="669">
        <v>1258</v>
      </c>
    </row>
    <row r="831" spans="1:6" hidden="1" x14ac:dyDescent="0.2">
      <c r="A831" s="1136" t="str">
        <f t="shared" si="25"/>
        <v>CA29ZEL0</v>
      </c>
      <c r="B831" s="669" t="s">
        <v>3799</v>
      </c>
      <c r="C831" s="669" t="s">
        <v>1327</v>
      </c>
      <c r="D831" s="1137">
        <f t="shared" si="24"/>
        <v>0</v>
      </c>
      <c r="E831" s="669" t="s">
        <v>699</v>
      </c>
      <c r="F831" s="669">
        <v>773</v>
      </c>
    </row>
    <row r="832" spans="1:6" hidden="1" x14ac:dyDescent="0.2">
      <c r="A832" s="1136" t="str">
        <f t="shared" si="25"/>
        <v>CA29ZEM0</v>
      </c>
      <c r="B832" s="669" t="s">
        <v>3800</v>
      </c>
      <c r="C832" s="669" t="s">
        <v>1327</v>
      </c>
      <c r="D832" s="1137">
        <f t="shared" si="24"/>
        <v>0</v>
      </c>
      <c r="E832" s="669" t="s">
        <v>595</v>
      </c>
      <c r="F832" s="669">
        <v>275</v>
      </c>
    </row>
    <row r="833" spans="1:6" hidden="1" x14ac:dyDescent="0.2">
      <c r="A833" s="1136" t="str">
        <f t="shared" si="25"/>
        <v>CA29ZNE0</v>
      </c>
      <c r="B833" s="669" t="s">
        <v>3801</v>
      </c>
      <c r="C833" s="669" t="s">
        <v>1327</v>
      </c>
      <c r="D833" s="1137">
        <f t="shared" si="24"/>
        <v>0</v>
      </c>
      <c r="E833" s="669" t="s">
        <v>594</v>
      </c>
      <c r="F833" s="669">
        <v>8</v>
      </c>
    </row>
    <row r="834" spans="1:6" hidden="1" x14ac:dyDescent="0.2">
      <c r="A834" s="1136" t="str">
        <f t="shared" si="25"/>
        <v>CA30ADC0</v>
      </c>
      <c r="B834" s="669" t="s">
        <v>3802</v>
      </c>
      <c r="C834" s="669" t="s">
        <v>1328</v>
      </c>
      <c r="D834" s="1137">
        <f t="shared" si="24"/>
        <v>0</v>
      </c>
      <c r="E834" s="669" t="s">
        <v>700</v>
      </c>
      <c r="F834" s="669">
        <v>660</v>
      </c>
    </row>
    <row r="835" spans="1:6" hidden="1" x14ac:dyDescent="0.2">
      <c r="A835" s="1136" t="str">
        <f t="shared" si="25"/>
        <v>CA30AEL0</v>
      </c>
      <c r="B835" s="669" t="s">
        <v>3803</v>
      </c>
      <c r="C835" s="669" t="s">
        <v>1328</v>
      </c>
      <c r="D835" s="1137">
        <f t="shared" si="24"/>
        <v>0</v>
      </c>
      <c r="E835" s="669" t="s">
        <v>699</v>
      </c>
      <c r="F835" s="669">
        <v>1549</v>
      </c>
    </row>
    <row r="836" spans="1:6" hidden="1" x14ac:dyDescent="0.2">
      <c r="A836" s="1136" t="str">
        <f t="shared" si="25"/>
        <v>CA30AEM0</v>
      </c>
      <c r="B836" s="669" t="s">
        <v>3804</v>
      </c>
      <c r="C836" s="669" t="s">
        <v>1328</v>
      </c>
      <c r="D836" s="1137">
        <f t="shared" si="24"/>
        <v>0</v>
      </c>
      <c r="E836" s="669" t="s">
        <v>595</v>
      </c>
      <c r="F836" s="669">
        <v>37</v>
      </c>
    </row>
    <row r="837" spans="1:6" hidden="1" x14ac:dyDescent="0.2">
      <c r="A837" s="1136" t="str">
        <f t="shared" si="25"/>
        <v>CA30ANE0</v>
      </c>
      <c r="B837" s="669" t="s">
        <v>3805</v>
      </c>
      <c r="C837" s="669" t="s">
        <v>1328</v>
      </c>
      <c r="D837" s="1137">
        <f t="shared" si="24"/>
        <v>0</v>
      </c>
      <c r="E837" s="669" t="s">
        <v>594</v>
      </c>
      <c r="F837" s="669">
        <v>2</v>
      </c>
    </row>
    <row r="838" spans="1:6" hidden="1" x14ac:dyDescent="0.2">
      <c r="A838" s="1136" t="str">
        <f t="shared" si="25"/>
        <v>CA30BDC0</v>
      </c>
      <c r="B838" s="669" t="s">
        <v>3806</v>
      </c>
      <c r="C838" s="669" t="s">
        <v>1329</v>
      </c>
      <c r="D838" s="1137">
        <f t="shared" si="24"/>
        <v>0</v>
      </c>
      <c r="E838" s="669" t="s">
        <v>700</v>
      </c>
      <c r="F838" s="669">
        <v>229</v>
      </c>
    </row>
    <row r="839" spans="1:6" hidden="1" x14ac:dyDescent="0.2">
      <c r="A839" s="1136" t="str">
        <f t="shared" si="25"/>
        <v>CA30BEL0</v>
      </c>
      <c r="B839" s="669" t="s">
        <v>3807</v>
      </c>
      <c r="C839" s="669" t="s">
        <v>1329</v>
      </c>
      <c r="D839" s="1137">
        <f t="shared" si="24"/>
        <v>0</v>
      </c>
      <c r="E839" s="669" t="s">
        <v>699</v>
      </c>
      <c r="F839" s="669">
        <v>437</v>
      </c>
    </row>
    <row r="840" spans="1:6" hidden="1" x14ac:dyDescent="0.2">
      <c r="A840" s="1136" t="str">
        <f t="shared" si="25"/>
        <v>CA30BEM0</v>
      </c>
      <c r="B840" s="669" t="s">
        <v>3808</v>
      </c>
      <c r="C840" s="669" t="s">
        <v>1329</v>
      </c>
      <c r="D840" s="1137">
        <f t="shared" si="24"/>
        <v>0</v>
      </c>
      <c r="E840" s="669" t="s">
        <v>595</v>
      </c>
      <c r="F840" s="669">
        <v>13</v>
      </c>
    </row>
    <row r="841" spans="1:6" hidden="1" x14ac:dyDescent="0.2">
      <c r="A841" s="1136" t="str">
        <f t="shared" si="25"/>
        <v>CA30BNE0</v>
      </c>
      <c r="B841" s="669" t="s">
        <v>3809</v>
      </c>
      <c r="C841" s="669" t="s">
        <v>1329</v>
      </c>
      <c r="D841" s="1137">
        <f t="shared" si="24"/>
        <v>0</v>
      </c>
      <c r="E841" s="669" t="s">
        <v>594</v>
      </c>
      <c r="F841" s="669">
        <v>1</v>
      </c>
    </row>
    <row r="842" spans="1:6" hidden="1" x14ac:dyDescent="0.2">
      <c r="A842" s="1136" t="str">
        <f t="shared" si="25"/>
        <v>CA31ZDC0</v>
      </c>
      <c r="B842" s="669" t="s">
        <v>3810</v>
      </c>
      <c r="C842" s="669" t="s">
        <v>1330</v>
      </c>
      <c r="D842" s="1137">
        <f t="shared" si="24"/>
        <v>0</v>
      </c>
      <c r="E842" s="669" t="s">
        <v>700</v>
      </c>
      <c r="F842" s="669">
        <v>343</v>
      </c>
    </row>
    <row r="843" spans="1:6" hidden="1" x14ac:dyDescent="0.2">
      <c r="A843" s="1136" t="str">
        <f t="shared" si="25"/>
        <v>CA31ZEL0</v>
      </c>
      <c r="B843" s="669" t="s">
        <v>3811</v>
      </c>
      <c r="C843" s="669" t="s">
        <v>1330</v>
      </c>
      <c r="D843" s="1137">
        <f t="shared" si="24"/>
        <v>0</v>
      </c>
      <c r="E843" s="669" t="s">
        <v>699</v>
      </c>
      <c r="F843" s="669">
        <v>517</v>
      </c>
    </row>
    <row r="844" spans="1:6" hidden="1" x14ac:dyDescent="0.2">
      <c r="A844" s="1136" t="str">
        <f t="shared" si="25"/>
        <v>CA31ZEM0</v>
      </c>
      <c r="B844" s="669" t="s">
        <v>3812</v>
      </c>
      <c r="C844" s="669" t="s">
        <v>1330</v>
      </c>
      <c r="D844" s="1137">
        <f t="shared" si="24"/>
        <v>0</v>
      </c>
      <c r="E844" s="669" t="s">
        <v>595</v>
      </c>
      <c r="F844" s="669">
        <v>156</v>
      </c>
    </row>
    <row r="845" spans="1:6" hidden="1" x14ac:dyDescent="0.2">
      <c r="A845" s="1136" t="str">
        <f t="shared" si="25"/>
        <v>CA31ZNE0</v>
      </c>
      <c r="B845" s="669" t="s">
        <v>3813</v>
      </c>
      <c r="C845" s="669" t="s">
        <v>1330</v>
      </c>
      <c r="D845" s="1137">
        <f t="shared" si="24"/>
        <v>0</v>
      </c>
      <c r="E845" s="669" t="s">
        <v>594</v>
      </c>
      <c r="F845" s="669">
        <v>10</v>
      </c>
    </row>
    <row r="846" spans="1:6" hidden="1" x14ac:dyDescent="0.2">
      <c r="A846" s="1136" t="str">
        <f t="shared" si="25"/>
        <v>CA32ADC0</v>
      </c>
      <c r="B846" s="669" t="s">
        <v>3814</v>
      </c>
      <c r="C846" s="669" t="s">
        <v>1331</v>
      </c>
      <c r="D846" s="1137">
        <f t="shared" si="24"/>
        <v>0</v>
      </c>
      <c r="E846" s="669" t="s">
        <v>700</v>
      </c>
      <c r="F846" s="669">
        <v>2664</v>
      </c>
    </row>
    <row r="847" spans="1:6" hidden="1" x14ac:dyDescent="0.2">
      <c r="A847" s="1136" t="str">
        <f t="shared" si="25"/>
        <v>CA32AEL0</v>
      </c>
      <c r="B847" s="669" t="s">
        <v>3815</v>
      </c>
      <c r="C847" s="669" t="s">
        <v>1331</v>
      </c>
      <c r="D847" s="1137">
        <f t="shared" si="24"/>
        <v>0</v>
      </c>
      <c r="E847" s="669" t="s">
        <v>699</v>
      </c>
      <c r="F847" s="669">
        <v>2090</v>
      </c>
    </row>
    <row r="848" spans="1:6" hidden="1" x14ac:dyDescent="0.2">
      <c r="A848" s="1136" t="str">
        <f t="shared" si="25"/>
        <v>CA32AEM0</v>
      </c>
      <c r="B848" s="669" t="s">
        <v>3816</v>
      </c>
      <c r="C848" s="669" t="s">
        <v>1331</v>
      </c>
      <c r="D848" s="1137">
        <f t="shared" si="24"/>
        <v>0</v>
      </c>
      <c r="E848" s="669" t="s">
        <v>595</v>
      </c>
      <c r="F848" s="669">
        <v>14</v>
      </c>
    </row>
    <row r="849" spans="1:6" hidden="1" x14ac:dyDescent="0.2">
      <c r="A849" s="1136" t="str">
        <f t="shared" si="25"/>
        <v>CA32ANE0</v>
      </c>
      <c r="B849" s="669" t="s">
        <v>3817</v>
      </c>
      <c r="C849" s="669" t="s">
        <v>1331</v>
      </c>
      <c r="D849" s="1137">
        <f t="shared" ref="D849:D912" si="26">IFERROR(VLOOKUP(C849,$M$2:$N$16,2,FALSE),0)</f>
        <v>0</v>
      </c>
      <c r="E849" s="669" t="s">
        <v>594</v>
      </c>
      <c r="F849" s="669">
        <v>1</v>
      </c>
    </row>
    <row r="850" spans="1:6" hidden="1" x14ac:dyDescent="0.2">
      <c r="A850" s="1136" t="str">
        <f t="shared" ref="A850:A913" si="27">C850&amp;E850&amp;D850</f>
        <v>CA32BDC0</v>
      </c>
      <c r="B850" s="669" t="s">
        <v>3818</v>
      </c>
      <c r="C850" s="669" t="s">
        <v>1333</v>
      </c>
      <c r="D850" s="1137">
        <f t="shared" si="26"/>
        <v>0</v>
      </c>
      <c r="E850" s="669" t="s">
        <v>700</v>
      </c>
      <c r="F850" s="669">
        <v>1317</v>
      </c>
    </row>
    <row r="851" spans="1:6" hidden="1" x14ac:dyDescent="0.2">
      <c r="A851" s="1136" t="str">
        <f t="shared" si="27"/>
        <v>CA32BEL0</v>
      </c>
      <c r="B851" s="669" t="s">
        <v>3819</v>
      </c>
      <c r="C851" s="669" t="s">
        <v>1333</v>
      </c>
      <c r="D851" s="1137">
        <f t="shared" si="26"/>
        <v>0</v>
      </c>
      <c r="E851" s="669" t="s">
        <v>699</v>
      </c>
      <c r="F851" s="669">
        <v>842</v>
      </c>
    </row>
    <row r="852" spans="1:6" hidden="1" x14ac:dyDescent="0.2">
      <c r="A852" s="1136" t="str">
        <f t="shared" si="27"/>
        <v>CA32BEM0</v>
      </c>
      <c r="B852" s="669" t="s">
        <v>3820</v>
      </c>
      <c r="C852" s="669" t="s">
        <v>1333</v>
      </c>
      <c r="D852" s="1137">
        <f t="shared" si="26"/>
        <v>0</v>
      </c>
      <c r="E852" s="669" t="s">
        <v>595</v>
      </c>
      <c r="F852" s="669">
        <v>5</v>
      </c>
    </row>
    <row r="853" spans="1:6" hidden="1" x14ac:dyDescent="0.2">
      <c r="A853" s="1136" t="str">
        <f t="shared" si="27"/>
        <v>CA33ZDC0</v>
      </c>
      <c r="B853" s="669" t="s">
        <v>3821</v>
      </c>
      <c r="C853" s="669" t="s">
        <v>1334</v>
      </c>
      <c r="D853" s="1137">
        <f t="shared" si="26"/>
        <v>0</v>
      </c>
      <c r="E853" s="669" t="s">
        <v>700</v>
      </c>
      <c r="F853" s="669">
        <v>1295</v>
      </c>
    </row>
    <row r="854" spans="1:6" hidden="1" x14ac:dyDescent="0.2">
      <c r="A854" s="1136" t="str">
        <f t="shared" si="27"/>
        <v>CA33ZEL0</v>
      </c>
      <c r="B854" s="669" t="s">
        <v>3822</v>
      </c>
      <c r="C854" s="669" t="s">
        <v>1334</v>
      </c>
      <c r="D854" s="1137">
        <f t="shared" si="26"/>
        <v>0</v>
      </c>
      <c r="E854" s="669" t="s">
        <v>699</v>
      </c>
      <c r="F854" s="669">
        <v>343</v>
      </c>
    </row>
    <row r="855" spans="1:6" hidden="1" x14ac:dyDescent="0.2">
      <c r="A855" s="1136" t="str">
        <f t="shared" si="27"/>
        <v>CA33ZEM0</v>
      </c>
      <c r="B855" s="669" t="s">
        <v>3823</v>
      </c>
      <c r="C855" s="669" t="s">
        <v>1334</v>
      </c>
      <c r="D855" s="1137">
        <f t="shared" si="26"/>
        <v>0</v>
      </c>
      <c r="E855" s="669" t="s">
        <v>595</v>
      </c>
      <c r="F855" s="669">
        <v>3</v>
      </c>
    </row>
    <row r="856" spans="1:6" hidden="1" x14ac:dyDescent="0.2">
      <c r="A856" s="1136" t="str">
        <f t="shared" si="27"/>
        <v>CA34ADC0</v>
      </c>
      <c r="B856" s="669" t="s">
        <v>3824</v>
      </c>
      <c r="C856" s="669" t="s">
        <v>1335</v>
      </c>
      <c r="D856" s="1137">
        <f t="shared" si="26"/>
        <v>0</v>
      </c>
      <c r="E856" s="669" t="s">
        <v>700</v>
      </c>
      <c r="F856" s="669">
        <v>12855</v>
      </c>
    </row>
    <row r="857" spans="1:6" hidden="1" x14ac:dyDescent="0.2">
      <c r="A857" s="1136" t="str">
        <f t="shared" si="27"/>
        <v>CA34AEL0</v>
      </c>
      <c r="B857" s="669" t="s">
        <v>3825</v>
      </c>
      <c r="C857" s="669" t="s">
        <v>1335</v>
      </c>
      <c r="D857" s="1137">
        <f t="shared" si="26"/>
        <v>0</v>
      </c>
      <c r="E857" s="669" t="s">
        <v>699</v>
      </c>
      <c r="F857" s="669">
        <v>378</v>
      </c>
    </row>
    <row r="858" spans="1:6" hidden="1" x14ac:dyDescent="0.2">
      <c r="A858" s="1136" t="str">
        <f t="shared" si="27"/>
        <v>CA34AEM0</v>
      </c>
      <c r="B858" s="669" t="s">
        <v>3826</v>
      </c>
      <c r="C858" s="669" t="s">
        <v>1335</v>
      </c>
      <c r="D858" s="1137">
        <f t="shared" si="26"/>
        <v>0</v>
      </c>
      <c r="E858" s="669" t="s">
        <v>595</v>
      </c>
      <c r="F858" s="669">
        <v>42</v>
      </c>
    </row>
    <row r="859" spans="1:6" hidden="1" x14ac:dyDescent="0.2">
      <c r="A859" s="1136" t="str">
        <f t="shared" si="27"/>
        <v>CA34ANE0</v>
      </c>
      <c r="B859" s="669" t="s">
        <v>3827</v>
      </c>
      <c r="C859" s="669" t="s">
        <v>1335</v>
      </c>
      <c r="D859" s="1137">
        <f t="shared" si="26"/>
        <v>0</v>
      </c>
      <c r="E859" s="669" t="s">
        <v>594</v>
      </c>
      <c r="F859" s="669">
        <v>3</v>
      </c>
    </row>
    <row r="860" spans="1:6" hidden="1" x14ac:dyDescent="0.2">
      <c r="A860" s="1136" t="str">
        <f t="shared" si="27"/>
        <v>CA34AUX0</v>
      </c>
      <c r="B860" s="669" t="s">
        <v>3828</v>
      </c>
      <c r="C860" s="669" t="s">
        <v>1335</v>
      </c>
      <c r="D860" s="1137">
        <f t="shared" si="26"/>
        <v>0</v>
      </c>
      <c r="E860" s="669" t="s">
        <v>3001</v>
      </c>
      <c r="F860" s="669">
        <v>1</v>
      </c>
    </row>
    <row r="861" spans="1:6" hidden="1" x14ac:dyDescent="0.2">
      <c r="A861" s="1136" t="str">
        <f t="shared" si="27"/>
        <v>CA34BDC0</v>
      </c>
      <c r="B861" s="669" t="s">
        <v>3829</v>
      </c>
      <c r="C861" s="669" t="s">
        <v>1336</v>
      </c>
      <c r="D861" s="1137">
        <f t="shared" si="26"/>
        <v>0</v>
      </c>
      <c r="E861" s="669" t="s">
        <v>700</v>
      </c>
      <c r="F861" s="669">
        <v>936</v>
      </c>
    </row>
    <row r="862" spans="1:6" hidden="1" x14ac:dyDescent="0.2">
      <c r="A862" s="1136" t="str">
        <f t="shared" si="27"/>
        <v>CA34BEL0</v>
      </c>
      <c r="B862" s="669" t="s">
        <v>3830</v>
      </c>
      <c r="C862" s="669" t="s">
        <v>1336</v>
      </c>
      <c r="D862" s="1137">
        <f t="shared" si="26"/>
        <v>0</v>
      </c>
      <c r="E862" s="669" t="s">
        <v>699</v>
      </c>
      <c r="F862" s="669">
        <v>59</v>
      </c>
    </row>
    <row r="863" spans="1:6" hidden="1" x14ac:dyDescent="0.2">
      <c r="A863" s="1136" t="str">
        <f t="shared" si="27"/>
        <v>CA34BEM0</v>
      </c>
      <c r="B863" s="669" t="s">
        <v>3831</v>
      </c>
      <c r="C863" s="669" t="s">
        <v>1336</v>
      </c>
      <c r="D863" s="1137">
        <f t="shared" si="26"/>
        <v>0</v>
      </c>
      <c r="E863" s="669" t="s">
        <v>595</v>
      </c>
      <c r="F863" s="669">
        <v>7</v>
      </c>
    </row>
    <row r="864" spans="1:6" hidden="1" x14ac:dyDescent="0.2">
      <c r="A864" s="1136" t="str">
        <f t="shared" si="27"/>
        <v>CA35ADC0</v>
      </c>
      <c r="B864" s="669" t="s">
        <v>3832</v>
      </c>
      <c r="C864" s="669" t="s">
        <v>1337</v>
      </c>
      <c r="D864" s="1137">
        <f t="shared" si="26"/>
        <v>0</v>
      </c>
      <c r="E864" s="669" t="s">
        <v>700</v>
      </c>
      <c r="F864" s="669">
        <v>5603</v>
      </c>
    </row>
    <row r="865" spans="1:6" hidden="1" x14ac:dyDescent="0.2">
      <c r="A865" s="1136" t="str">
        <f t="shared" si="27"/>
        <v>CA35AEL0</v>
      </c>
      <c r="B865" s="669" t="s">
        <v>3833</v>
      </c>
      <c r="C865" s="669" t="s">
        <v>1337</v>
      </c>
      <c r="D865" s="1137">
        <f t="shared" si="26"/>
        <v>0</v>
      </c>
      <c r="E865" s="669" t="s">
        <v>699</v>
      </c>
      <c r="F865" s="669">
        <v>374</v>
      </c>
    </row>
    <row r="866" spans="1:6" hidden="1" x14ac:dyDescent="0.2">
      <c r="A866" s="1136" t="str">
        <f t="shared" si="27"/>
        <v>CA35AEM0</v>
      </c>
      <c r="B866" s="669" t="s">
        <v>3834</v>
      </c>
      <c r="C866" s="669" t="s">
        <v>1337</v>
      </c>
      <c r="D866" s="1137">
        <f t="shared" si="26"/>
        <v>0</v>
      </c>
      <c r="E866" s="669" t="s">
        <v>595</v>
      </c>
      <c r="F866" s="669">
        <v>10</v>
      </c>
    </row>
    <row r="867" spans="1:6" hidden="1" x14ac:dyDescent="0.2">
      <c r="A867" s="1136" t="str">
        <f t="shared" si="27"/>
        <v>CA35ANE0</v>
      </c>
      <c r="B867" s="669" t="s">
        <v>3835</v>
      </c>
      <c r="C867" s="669" t="s">
        <v>1337</v>
      </c>
      <c r="D867" s="1137">
        <f t="shared" si="26"/>
        <v>0</v>
      </c>
      <c r="E867" s="669" t="s">
        <v>594</v>
      </c>
      <c r="F867" s="669">
        <v>1</v>
      </c>
    </row>
    <row r="868" spans="1:6" hidden="1" x14ac:dyDescent="0.2">
      <c r="A868" s="1136" t="str">
        <f t="shared" si="27"/>
        <v>CA35BDC0</v>
      </c>
      <c r="B868" s="669" t="s">
        <v>3836</v>
      </c>
      <c r="C868" s="669" t="s">
        <v>1338</v>
      </c>
      <c r="D868" s="1137">
        <f t="shared" si="26"/>
        <v>0</v>
      </c>
      <c r="E868" s="669" t="s">
        <v>700</v>
      </c>
      <c r="F868" s="669">
        <v>15156</v>
      </c>
    </row>
    <row r="869" spans="1:6" hidden="1" x14ac:dyDescent="0.2">
      <c r="A869" s="1136" t="str">
        <f t="shared" si="27"/>
        <v>CA35BEL0</v>
      </c>
      <c r="B869" s="669" t="s">
        <v>3837</v>
      </c>
      <c r="C869" s="669" t="s">
        <v>1338</v>
      </c>
      <c r="D869" s="1137">
        <f t="shared" si="26"/>
        <v>0</v>
      </c>
      <c r="E869" s="669" t="s">
        <v>699</v>
      </c>
      <c r="F869" s="669">
        <v>468</v>
      </c>
    </row>
    <row r="870" spans="1:6" hidden="1" x14ac:dyDescent="0.2">
      <c r="A870" s="1136" t="str">
        <f t="shared" si="27"/>
        <v>CA35BEM0</v>
      </c>
      <c r="B870" s="669" t="s">
        <v>3838</v>
      </c>
      <c r="C870" s="669" t="s">
        <v>1338</v>
      </c>
      <c r="D870" s="1137">
        <f t="shared" si="26"/>
        <v>0</v>
      </c>
      <c r="E870" s="669" t="s">
        <v>595</v>
      </c>
      <c r="F870" s="669">
        <v>19</v>
      </c>
    </row>
    <row r="871" spans="1:6" hidden="1" x14ac:dyDescent="0.2">
      <c r="A871" s="1136" t="str">
        <f t="shared" si="27"/>
        <v>CA35BNE0</v>
      </c>
      <c r="B871" s="669" t="s">
        <v>3839</v>
      </c>
      <c r="C871" s="669" t="s">
        <v>1338</v>
      </c>
      <c r="D871" s="1137">
        <f t="shared" si="26"/>
        <v>0</v>
      </c>
      <c r="E871" s="669" t="s">
        <v>594</v>
      </c>
      <c r="F871" s="669">
        <v>2</v>
      </c>
    </row>
    <row r="872" spans="1:6" hidden="1" x14ac:dyDescent="0.2">
      <c r="A872" s="1136" t="str">
        <f t="shared" si="27"/>
        <v>CA35BUX0</v>
      </c>
      <c r="B872" s="669" t="s">
        <v>3840</v>
      </c>
      <c r="C872" s="669" t="s">
        <v>1338</v>
      </c>
      <c r="D872" s="1137">
        <f t="shared" si="26"/>
        <v>0</v>
      </c>
      <c r="E872" s="669" t="s">
        <v>3001</v>
      </c>
      <c r="F872" s="669">
        <v>1</v>
      </c>
    </row>
    <row r="873" spans="1:6" hidden="1" x14ac:dyDescent="0.2">
      <c r="A873" s="1136" t="str">
        <f t="shared" si="27"/>
        <v>CA35CDC0</v>
      </c>
      <c r="B873" s="669" t="s">
        <v>3841</v>
      </c>
      <c r="C873" s="669" t="s">
        <v>1339</v>
      </c>
      <c r="D873" s="1137">
        <f t="shared" si="26"/>
        <v>0</v>
      </c>
      <c r="E873" s="669" t="s">
        <v>700</v>
      </c>
      <c r="F873" s="669">
        <v>874</v>
      </c>
    </row>
    <row r="874" spans="1:6" hidden="1" x14ac:dyDescent="0.2">
      <c r="A874" s="1136" t="str">
        <f t="shared" si="27"/>
        <v>CA35CEL0</v>
      </c>
      <c r="B874" s="669" t="s">
        <v>3842</v>
      </c>
      <c r="C874" s="669" t="s">
        <v>1339</v>
      </c>
      <c r="D874" s="1137">
        <f t="shared" si="26"/>
        <v>0</v>
      </c>
      <c r="E874" s="669" t="s">
        <v>699</v>
      </c>
      <c r="F874" s="669">
        <v>36</v>
      </c>
    </row>
    <row r="875" spans="1:6" hidden="1" x14ac:dyDescent="0.2">
      <c r="A875" s="1136" t="str">
        <f t="shared" si="27"/>
        <v>CA36ADC0</v>
      </c>
      <c r="B875" s="669" t="s">
        <v>3843</v>
      </c>
      <c r="C875" s="669" t="s">
        <v>1340</v>
      </c>
      <c r="D875" s="1137">
        <f t="shared" si="26"/>
        <v>0</v>
      </c>
      <c r="E875" s="669" t="s">
        <v>700</v>
      </c>
      <c r="F875" s="669">
        <v>2316</v>
      </c>
    </row>
    <row r="876" spans="1:6" hidden="1" x14ac:dyDescent="0.2">
      <c r="A876" s="1136" t="str">
        <f t="shared" si="27"/>
        <v>CA36AEL0</v>
      </c>
      <c r="B876" s="669" t="s">
        <v>3844</v>
      </c>
      <c r="C876" s="669" t="s">
        <v>1340</v>
      </c>
      <c r="D876" s="1137">
        <f t="shared" si="26"/>
        <v>0</v>
      </c>
      <c r="E876" s="669" t="s">
        <v>699</v>
      </c>
      <c r="F876" s="669">
        <v>40</v>
      </c>
    </row>
    <row r="877" spans="1:6" hidden="1" x14ac:dyDescent="0.2">
      <c r="A877" s="1136" t="str">
        <f t="shared" si="27"/>
        <v>CA36AEM0</v>
      </c>
      <c r="B877" s="669" t="s">
        <v>3845</v>
      </c>
      <c r="C877" s="669" t="s">
        <v>1340</v>
      </c>
      <c r="D877" s="1137">
        <f t="shared" si="26"/>
        <v>0</v>
      </c>
      <c r="E877" s="669" t="s">
        <v>595</v>
      </c>
      <c r="F877" s="669">
        <v>216</v>
      </c>
    </row>
    <row r="878" spans="1:6" hidden="1" x14ac:dyDescent="0.2">
      <c r="A878" s="1136" t="str">
        <f t="shared" si="27"/>
        <v>CA36ANE0</v>
      </c>
      <c r="B878" s="669" t="s">
        <v>3846</v>
      </c>
      <c r="C878" s="669" t="s">
        <v>1340</v>
      </c>
      <c r="D878" s="1137">
        <f t="shared" si="26"/>
        <v>0</v>
      </c>
      <c r="E878" s="669" t="s">
        <v>594</v>
      </c>
      <c r="F878" s="669">
        <v>3</v>
      </c>
    </row>
    <row r="879" spans="1:6" hidden="1" x14ac:dyDescent="0.2">
      <c r="A879" s="1136" t="str">
        <f t="shared" si="27"/>
        <v>CA36BDC0</v>
      </c>
      <c r="B879" s="669" t="s">
        <v>3847</v>
      </c>
      <c r="C879" s="669" t="s">
        <v>1341</v>
      </c>
      <c r="D879" s="1137">
        <f t="shared" si="26"/>
        <v>0</v>
      </c>
      <c r="E879" s="669" t="s">
        <v>700</v>
      </c>
      <c r="F879" s="669">
        <v>2605</v>
      </c>
    </row>
    <row r="880" spans="1:6" hidden="1" x14ac:dyDescent="0.2">
      <c r="A880" s="1136" t="str">
        <f t="shared" si="27"/>
        <v>CA36BEL0</v>
      </c>
      <c r="B880" s="669" t="s">
        <v>3848</v>
      </c>
      <c r="C880" s="669" t="s">
        <v>1341</v>
      </c>
      <c r="D880" s="1137">
        <f t="shared" si="26"/>
        <v>0</v>
      </c>
      <c r="E880" s="669" t="s">
        <v>699</v>
      </c>
      <c r="F880" s="669">
        <v>71</v>
      </c>
    </row>
    <row r="881" spans="1:6" hidden="1" x14ac:dyDescent="0.2">
      <c r="A881" s="1136" t="str">
        <f t="shared" si="27"/>
        <v>CA36BEM0</v>
      </c>
      <c r="B881" s="669" t="s">
        <v>3849</v>
      </c>
      <c r="C881" s="669" t="s">
        <v>1341</v>
      </c>
      <c r="D881" s="1137">
        <f t="shared" si="26"/>
        <v>0</v>
      </c>
      <c r="E881" s="669" t="s">
        <v>595</v>
      </c>
      <c r="F881" s="669">
        <v>311</v>
      </c>
    </row>
    <row r="882" spans="1:6" hidden="1" x14ac:dyDescent="0.2">
      <c r="A882" s="1136" t="str">
        <f t="shared" si="27"/>
        <v>CA36BNE0</v>
      </c>
      <c r="B882" s="669" t="s">
        <v>3850</v>
      </c>
      <c r="C882" s="669" t="s">
        <v>1341</v>
      </c>
      <c r="D882" s="1137">
        <f t="shared" si="26"/>
        <v>0</v>
      </c>
      <c r="E882" s="669" t="s">
        <v>594</v>
      </c>
      <c r="F882" s="669">
        <v>3</v>
      </c>
    </row>
    <row r="883" spans="1:6" hidden="1" x14ac:dyDescent="0.2">
      <c r="A883" s="1136" t="str">
        <f t="shared" si="27"/>
        <v>CA37ADC0</v>
      </c>
      <c r="B883" s="669" t="s">
        <v>3851</v>
      </c>
      <c r="C883" s="669" t="s">
        <v>1342</v>
      </c>
      <c r="D883" s="1137">
        <f t="shared" si="26"/>
        <v>0</v>
      </c>
      <c r="E883" s="669" t="s">
        <v>700</v>
      </c>
      <c r="F883" s="669">
        <v>32</v>
      </c>
    </row>
    <row r="884" spans="1:6" hidden="1" x14ac:dyDescent="0.2">
      <c r="A884" s="1136" t="str">
        <f t="shared" si="27"/>
        <v>CA37BDC0</v>
      </c>
      <c r="B884" s="669" t="s">
        <v>3852</v>
      </c>
      <c r="C884" s="669" t="s">
        <v>1343</v>
      </c>
      <c r="D884" s="1137">
        <f t="shared" si="26"/>
        <v>0</v>
      </c>
      <c r="E884" s="669" t="s">
        <v>700</v>
      </c>
      <c r="F884" s="669">
        <v>61</v>
      </c>
    </row>
    <row r="885" spans="1:6" hidden="1" x14ac:dyDescent="0.2">
      <c r="A885" s="1136" t="str">
        <f t="shared" si="27"/>
        <v>CA37BEL0</v>
      </c>
      <c r="B885" s="669" t="s">
        <v>3853</v>
      </c>
      <c r="C885" s="669" t="s">
        <v>1343</v>
      </c>
      <c r="D885" s="1137">
        <f t="shared" si="26"/>
        <v>0</v>
      </c>
      <c r="E885" s="669" t="s">
        <v>699</v>
      </c>
      <c r="F885" s="669">
        <v>2</v>
      </c>
    </row>
    <row r="886" spans="1:6" hidden="1" x14ac:dyDescent="0.2">
      <c r="A886" s="1136" t="str">
        <f t="shared" si="27"/>
        <v>CA37BEM0</v>
      </c>
      <c r="B886" s="669" t="s">
        <v>3854</v>
      </c>
      <c r="C886" s="669" t="s">
        <v>1343</v>
      </c>
      <c r="D886" s="1137">
        <f t="shared" si="26"/>
        <v>0</v>
      </c>
      <c r="E886" s="669" t="s">
        <v>595</v>
      </c>
      <c r="F886" s="669">
        <v>1</v>
      </c>
    </row>
    <row r="887" spans="1:6" hidden="1" x14ac:dyDescent="0.2">
      <c r="A887" s="1136" t="str">
        <f t="shared" si="27"/>
        <v>CA37CDC0</v>
      </c>
      <c r="B887" s="669" t="s">
        <v>3855</v>
      </c>
      <c r="C887" s="669" t="s">
        <v>1344</v>
      </c>
      <c r="D887" s="1137">
        <f t="shared" si="26"/>
        <v>0</v>
      </c>
      <c r="E887" s="669" t="s">
        <v>700</v>
      </c>
      <c r="F887" s="669">
        <v>114</v>
      </c>
    </row>
    <row r="888" spans="1:6" hidden="1" x14ac:dyDescent="0.2">
      <c r="A888" s="1136" t="str">
        <f t="shared" si="27"/>
        <v>CA37CEL0</v>
      </c>
      <c r="B888" s="669" t="s">
        <v>3856</v>
      </c>
      <c r="C888" s="669" t="s">
        <v>1344</v>
      </c>
      <c r="D888" s="1137">
        <f t="shared" si="26"/>
        <v>0</v>
      </c>
      <c r="E888" s="669" t="s">
        <v>699</v>
      </c>
      <c r="F888" s="669">
        <v>7</v>
      </c>
    </row>
    <row r="889" spans="1:6" hidden="1" x14ac:dyDescent="0.2">
      <c r="A889" s="1136" t="str">
        <f t="shared" si="27"/>
        <v>CA37CEM0</v>
      </c>
      <c r="B889" s="669" t="s">
        <v>3857</v>
      </c>
      <c r="C889" s="669" t="s">
        <v>1344</v>
      </c>
      <c r="D889" s="1137">
        <f t="shared" si="26"/>
        <v>0</v>
      </c>
      <c r="E889" s="669" t="s">
        <v>595</v>
      </c>
      <c r="F889" s="669">
        <v>7</v>
      </c>
    </row>
    <row r="890" spans="1:6" hidden="1" x14ac:dyDescent="0.2">
      <c r="A890" s="1136" t="str">
        <f t="shared" si="27"/>
        <v>CA38ADC0</v>
      </c>
      <c r="B890" s="669" t="s">
        <v>3858</v>
      </c>
      <c r="C890" s="669" t="s">
        <v>1345</v>
      </c>
      <c r="D890" s="1137">
        <f t="shared" si="26"/>
        <v>0</v>
      </c>
      <c r="E890" s="669" t="s">
        <v>700</v>
      </c>
      <c r="F890" s="669">
        <v>135</v>
      </c>
    </row>
    <row r="891" spans="1:6" hidden="1" x14ac:dyDescent="0.2">
      <c r="A891" s="1136" t="str">
        <f t="shared" si="27"/>
        <v>CA38AEL0</v>
      </c>
      <c r="B891" s="669" t="s">
        <v>3859</v>
      </c>
      <c r="C891" s="669" t="s">
        <v>1345</v>
      </c>
      <c r="D891" s="1137">
        <f t="shared" si="26"/>
        <v>0</v>
      </c>
      <c r="E891" s="669" t="s">
        <v>699</v>
      </c>
      <c r="F891" s="669">
        <v>8</v>
      </c>
    </row>
    <row r="892" spans="1:6" hidden="1" x14ac:dyDescent="0.2">
      <c r="A892" s="1136" t="str">
        <f t="shared" si="27"/>
        <v>CA38AEM0</v>
      </c>
      <c r="B892" s="669" t="s">
        <v>3860</v>
      </c>
      <c r="C892" s="669" t="s">
        <v>1345</v>
      </c>
      <c r="D892" s="1137">
        <f t="shared" si="26"/>
        <v>0</v>
      </c>
      <c r="E892" s="669" t="s">
        <v>595</v>
      </c>
      <c r="F892" s="669">
        <v>3</v>
      </c>
    </row>
    <row r="893" spans="1:6" hidden="1" x14ac:dyDescent="0.2">
      <c r="A893" s="1136" t="str">
        <f t="shared" si="27"/>
        <v>CA38BDC0</v>
      </c>
      <c r="B893" s="669" t="s">
        <v>3861</v>
      </c>
      <c r="C893" s="669" t="s">
        <v>1346</v>
      </c>
      <c r="D893" s="1137">
        <f t="shared" si="26"/>
        <v>0</v>
      </c>
      <c r="E893" s="669" t="s">
        <v>700</v>
      </c>
      <c r="F893" s="669">
        <v>536</v>
      </c>
    </row>
    <row r="894" spans="1:6" hidden="1" x14ac:dyDescent="0.2">
      <c r="A894" s="1136" t="str">
        <f t="shared" si="27"/>
        <v>CA38BEL0</v>
      </c>
      <c r="B894" s="669" t="s">
        <v>3862</v>
      </c>
      <c r="C894" s="669" t="s">
        <v>1346</v>
      </c>
      <c r="D894" s="1137">
        <f t="shared" si="26"/>
        <v>0</v>
      </c>
      <c r="E894" s="669" t="s">
        <v>699</v>
      </c>
      <c r="F894" s="669">
        <v>65</v>
      </c>
    </row>
    <row r="895" spans="1:6" hidden="1" x14ac:dyDescent="0.2">
      <c r="A895" s="1136" t="str">
        <f t="shared" si="27"/>
        <v>CA38BEM0</v>
      </c>
      <c r="B895" s="669" t="s">
        <v>3863</v>
      </c>
      <c r="C895" s="669" t="s">
        <v>1346</v>
      </c>
      <c r="D895" s="1137">
        <f t="shared" si="26"/>
        <v>0</v>
      </c>
      <c r="E895" s="669" t="s">
        <v>595</v>
      </c>
      <c r="F895" s="669">
        <v>18</v>
      </c>
    </row>
    <row r="896" spans="1:6" hidden="1" x14ac:dyDescent="0.2">
      <c r="A896" s="1136" t="str">
        <f t="shared" si="27"/>
        <v>CA38BNE0</v>
      </c>
      <c r="B896" s="669" t="s">
        <v>3864</v>
      </c>
      <c r="C896" s="669" t="s">
        <v>1346</v>
      </c>
      <c r="D896" s="1137">
        <f t="shared" si="26"/>
        <v>0</v>
      </c>
      <c r="E896" s="669" t="s">
        <v>594</v>
      </c>
      <c r="F896" s="669">
        <v>125</v>
      </c>
    </row>
    <row r="897" spans="1:6" hidden="1" x14ac:dyDescent="0.2">
      <c r="A897" s="1136" t="str">
        <f t="shared" si="27"/>
        <v>CA39ZDC0</v>
      </c>
      <c r="B897" s="669" t="s">
        <v>3865</v>
      </c>
      <c r="C897" s="669" t="s">
        <v>1347</v>
      </c>
      <c r="D897" s="1137">
        <f t="shared" si="26"/>
        <v>0</v>
      </c>
      <c r="E897" s="669" t="s">
        <v>700</v>
      </c>
      <c r="F897" s="669">
        <v>1006</v>
      </c>
    </row>
    <row r="898" spans="1:6" hidden="1" x14ac:dyDescent="0.2">
      <c r="A898" s="1136" t="str">
        <f t="shared" si="27"/>
        <v>CA39ZEL0</v>
      </c>
      <c r="B898" s="669" t="s">
        <v>3866</v>
      </c>
      <c r="C898" s="669" t="s">
        <v>1347</v>
      </c>
      <c r="D898" s="1137">
        <f t="shared" si="26"/>
        <v>0</v>
      </c>
      <c r="E898" s="669" t="s">
        <v>699</v>
      </c>
      <c r="F898" s="669">
        <v>197</v>
      </c>
    </row>
    <row r="899" spans="1:6" hidden="1" x14ac:dyDescent="0.2">
      <c r="A899" s="1136" t="str">
        <f t="shared" si="27"/>
        <v>CA39ZEM0</v>
      </c>
      <c r="B899" s="669" t="s">
        <v>3867</v>
      </c>
      <c r="C899" s="669" t="s">
        <v>1347</v>
      </c>
      <c r="D899" s="1137">
        <f t="shared" si="26"/>
        <v>0</v>
      </c>
      <c r="E899" s="669" t="s">
        <v>595</v>
      </c>
      <c r="F899" s="669">
        <v>2</v>
      </c>
    </row>
    <row r="900" spans="1:6" hidden="1" x14ac:dyDescent="0.2">
      <c r="A900" s="1136" t="str">
        <f t="shared" si="27"/>
        <v>CA40ZDC0</v>
      </c>
      <c r="B900" s="669" t="s">
        <v>3868</v>
      </c>
      <c r="C900" s="669" t="s">
        <v>3869</v>
      </c>
      <c r="D900" s="1137">
        <f t="shared" si="26"/>
        <v>0</v>
      </c>
      <c r="E900" s="669" t="s">
        <v>700</v>
      </c>
      <c r="F900" s="669">
        <v>134</v>
      </c>
    </row>
    <row r="901" spans="1:6" hidden="1" x14ac:dyDescent="0.2">
      <c r="A901" s="1136" t="str">
        <f t="shared" si="27"/>
        <v>CA40ZEL0</v>
      </c>
      <c r="B901" s="669" t="s">
        <v>3870</v>
      </c>
      <c r="C901" s="669" t="s">
        <v>3869</v>
      </c>
      <c r="D901" s="1137">
        <f t="shared" si="26"/>
        <v>0</v>
      </c>
      <c r="E901" s="669" t="s">
        <v>699</v>
      </c>
      <c r="F901" s="669">
        <v>42</v>
      </c>
    </row>
    <row r="902" spans="1:6" hidden="1" x14ac:dyDescent="0.2">
      <c r="A902" s="1136" t="str">
        <f t="shared" si="27"/>
        <v>CA40ZEM0</v>
      </c>
      <c r="B902" s="669" t="s">
        <v>3871</v>
      </c>
      <c r="C902" s="669" t="s">
        <v>3869</v>
      </c>
      <c r="D902" s="1137">
        <f t="shared" si="26"/>
        <v>0</v>
      </c>
      <c r="E902" s="669" t="s">
        <v>595</v>
      </c>
      <c r="F902" s="669">
        <v>1</v>
      </c>
    </row>
    <row r="903" spans="1:6" hidden="1" x14ac:dyDescent="0.2">
      <c r="A903" s="1136" t="str">
        <f t="shared" si="27"/>
        <v>CA41ZDC0</v>
      </c>
      <c r="B903" s="669" t="s">
        <v>3872</v>
      </c>
      <c r="C903" s="669" t="s">
        <v>1348</v>
      </c>
      <c r="D903" s="1137">
        <f t="shared" si="26"/>
        <v>0</v>
      </c>
      <c r="E903" s="669" t="s">
        <v>700</v>
      </c>
      <c r="F903" s="669">
        <v>17</v>
      </c>
    </row>
    <row r="904" spans="1:6" hidden="1" x14ac:dyDescent="0.2">
      <c r="A904" s="1136" t="str">
        <f t="shared" si="27"/>
        <v>CA41ZEL0</v>
      </c>
      <c r="B904" s="669" t="s">
        <v>3873</v>
      </c>
      <c r="C904" s="669" t="s">
        <v>1348</v>
      </c>
      <c r="D904" s="1137">
        <f t="shared" si="26"/>
        <v>0</v>
      </c>
      <c r="E904" s="669" t="s">
        <v>699</v>
      </c>
      <c r="F904" s="669">
        <v>186</v>
      </c>
    </row>
    <row r="905" spans="1:6" hidden="1" x14ac:dyDescent="0.2">
      <c r="A905" s="1136" t="str">
        <f t="shared" si="27"/>
        <v>CA41ZEM0</v>
      </c>
      <c r="B905" s="669" t="s">
        <v>3874</v>
      </c>
      <c r="C905" s="669" t="s">
        <v>1348</v>
      </c>
      <c r="D905" s="1137">
        <f t="shared" si="26"/>
        <v>0</v>
      </c>
      <c r="E905" s="669" t="s">
        <v>595</v>
      </c>
      <c r="F905" s="669">
        <v>2</v>
      </c>
    </row>
    <row r="906" spans="1:6" hidden="1" x14ac:dyDescent="0.2">
      <c r="A906" s="1136" t="str">
        <f t="shared" si="27"/>
        <v>CA42ZDC0</v>
      </c>
      <c r="B906" s="669" t="s">
        <v>3875</v>
      </c>
      <c r="C906" s="669" t="s">
        <v>1349</v>
      </c>
      <c r="D906" s="1137">
        <f t="shared" si="26"/>
        <v>0</v>
      </c>
      <c r="E906" s="669" t="s">
        <v>700</v>
      </c>
      <c r="F906" s="669">
        <v>97</v>
      </c>
    </row>
    <row r="907" spans="1:6" hidden="1" x14ac:dyDescent="0.2">
      <c r="A907" s="1136" t="str">
        <f t="shared" si="27"/>
        <v>CA42ZEL0</v>
      </c>
      <c r="B907" s="669" t="s">
        <v>3876</v>
      </c>
      <c r="C907" s="669" t="s">
        <v>1349</v>
      </c>
      <c r="D907" s="1137">
        <f t="shared" si="26"/>
        <v>0</v>
      </c>
      <c r="E907" s="669" t="s">
        <v>699</v>
      </c>
      <c r="F907" s="669">
        <v>484</v>
      </c>
    </row>
    <row r="908" spans="1:6" hidden="1" x14ac:dyDescent="0.2">
      <c r="A908" s="1136" t="str">
        <f t="shared" si="27"/>
        <v>CA42ZEM0</v>
      </c>
      <c r="B908" s="669" t="s">
        <v>3877</v>
      </c>
      <c r="C908" s="669" t="s">
        <v>1349</v>
      </c>
      <c r="D908" s="1137">
        <f t="shared" si="26"/>
        <v>0</v>
      </c>
      <c r="E908" s="669" t="s">
        <v>595</v>
      </c>
      <c r="F908" s="669">
        <v>5</v>
      </c>
    </row>
    <row r="909" spans="1:6" hidden="1" x14ac:dyDescent="0.2">
      <c r="A909" s="1136" t="str">
        <f t="shared" si="27"/>
        <v>CA42ZNE0</v>
      </c>
      <c r="B909" s="669" t="s">
        <v>3878</v>
      </c>
      <c r="C909" s="669" t="s">
        <v>1349</v>
      </c>
      <c r="D909" s="1137">
        <f t="shared" si="26"/>
        <v>0</v>
      </c>
      <c r="E909" s="669" t="s">
        <v>594</v>
      </c>
      <c r="F909" s="669">
        <v>1</v>
      </c>
    </row>
    <row r="910" spans="1:6" hidden="1" x14ac:dyDescent="0.2">
      <c r="A910" s="1136" t="str">
        <f t="shared" si="27"/>
        <v>CA43ZDC0</v>
      </c>
      <c r="B910" s="669" t="s">
        <v>3879</v>
      </c>
      <c r="C910" s="669" t="s">
        <v>1350</v>
      </c>
      <c r="D910" s="1137">
        <f t="shared" si="26"/>
        <v>0</v>
      </c>
      <c r="E910" s="669" t="s">
        <v>700</v>
      </c>
      <c r="F910" s="669">
        <v>111</v>
      </c>
    </row>
    <row r="911" spans="1:6" hidden="1" x14ac:dyDescent="0.2">
      <c r="A911" s="1136" t="str">
        <f t="shared" si="27"/>
        <v>CA43ZEM0</v>
      </c>
      <c r="B911" s="669" t="s">
        <v>3880</v>
      </c>
      <c r="C911" s="669" t="s">
        <v>1350</v>
      </c>
      <c r="D911" s="1137">
        <f t="shared" si="26"/>
        <v>0</v>
      </c>
      <c r="E911" s="669" t="s">
        <v>595</v>
      </c>
      <c r="F911" s="669">
        <v>1</v>
      </c>
    </row>
    <row r="912" spans="1:6" hidden="1" x14ac:dyDescent="0.2">
      <c r="A912" s="1136" t="str">
        <f t="shared" si="27"/>
        <v>CA50ZDC0</v>
      </c>
      <c r="B912" s="669" t="s">
        <v>3881</v>
      </c>
      <c r="C912" s="669" t="s">
        <v>1351</v>
      </c>
      <c r="D912" s="1137">
        <f t="shared" si="26"/>
        <v>0</v>
      </c>
      <c r="E912" s="669" t="s">
        <v>700</v>
      </c>
      <c r="F912" s="669">
        <v>410</v>
      </c>
    </row>
    <row r="913" spans="1:6" hidden="1" x14ac:dyDescent="0.2">
      <c r="A913" s="1136" t="str">
        <f t="shared" si="27"/>
        <v>CA50ZEL0</v>
      </c>
      <c r="B913" s="669" t="s">
        <v>3882</v>
      </c>
      <c r="C913" s="669" t="s">
        <v>1351</v>
      </c>
      <c r="D913" s="1137">
        <f t="shared" ref="D913:D976" si="28">IFERROR(VLOOKUP(C913,$M$2:$N$16,2,FALSE),0)</f>
        <v>0</v>
      </c>
      <c r="E913" s="669" t="s">
        <v>699</v>
      </c>
      <c r="F913" s="669">
        <v>706</v>
      </c>
    </row>
    <row r="914" spans="1:6" hidden="1" x14ac:dyDescent="0.2">
      <c r="A914" s="1136" t="str">
        <f t="shared" ref="A914:A977" si="29">C914&amp;E914&amp;D914</f>
        <v>CA50ZEM0</v>
      </c>
      <c r="B914" s="669" t="s">
        <v>3883</v>
      </c>
      <c r="C914" s="669" t="s">
        <v>1351</v>
      </c>
      <c r="D914" s="1137">
        <f t="shared" si="28"/>
        <v>0</v>
      </c>
      <c r="E914" s="669" t="s">
        <v>595</v>
      </c>
      <c r="F914" s="669">
        <v>19</v>
      </c>
    </row>
    <row r="915" spans="1:6" hidden="1" x14ac:dyDescent="0.2">
      <c r="A915" s="1136" t="str">
        <f t="shared" si="29"/>
        <v>CA51ADC0</v>
      </c>
      <c r="B915" s="669" t="s">
        <v>3884</v>
      </c>
      <c r="C915" s="669" t="s">
        <v>1352</v>
      </c>
      <c r="D915" s="1137">
        <f t="shared" si="28"/>
        <v>0</v>
      </c>
      <c r="E915" s="669" t="s">
        <v>700</v>
      </c>
      <c r="F915" s="669">
        <v>1357</v>
      </c>
    </row>
    <row r="916" spans="1:6" hidden="1" x14ac:dyDescent="0.2">
      <c r="A916" s="1136" t="str">
        <f t="shared" si="29"/>
        <v>CA51AEL0</v>
      </c>
      <c r="B916" s="669" t="s">
        <v>3885</v>
      </c>
      <c r="C916" s="669" t="s">
        <v>1352</v>
      </c>
      <c r="D916" s="1137">
        <f t="shared" si="28"/>
        <v>0</v>
      </c>
      <c r="E916" s="669" t="s">
        <v>699</v>
      </c>
      <c r="F916" s="669">
        <v>1319</v>
      </c>
    </row>
    <row r="917" spans="1:6" hidden="1" x14ac:dyDescent="0.2">
      <c r="A917" s="1136" t="str">
        <f t="shared" si="29"/>
        <v>CA51AEM0</v>
      </c>
      <c r="B917" s="669" t="s">
        <v>3886</v>
      </c>
      <c r="C917" s="669" t="s">
        <v>1352</v>
      </c>
      <c r="D917" s="1137">
        <f t="shared" si="28"/>
        <v>0</v>
      </c>
      <c r="E917" s="669" t="s">
        <v>595</v>
      </c>
      <c r="F917" s="669">
        <v>41</v>
      </c>
    </row>
    <row r="918" spans="1:6" hidden="1" x14ac:dyDescent="0.2">
      <c r="A918" s="1136" t="str">
        <f t="shared" si="29"/>
        <v>CA51BDC0</v>
      </c>
      <c r="B918" s="669" t="s">
        <v>3887</v>
      </c>
      <c r="C918" s="669" t="s">
        <v>1353</v>
      </c>
      <c r="D918" s="1137">
        <f t="shared" si="28"/>
        <v>0</v>
      </c>
      <c r="E918" s="669" t="s">
        <v>700</v>
      </c>
      <c r="F918" s="669">
        <v>347</v>
      </c>
    </row>
    <row r="919" spans="1:6" hidden="1" x14ac:dyDescent="0.2">
      <c r="A919" s="1136" t="str">
        <f t="shared" si="29"/>
        <v>CA51BEL0</v>
      </c>
      <c r="B919" s="669" t="s">
        <v>3888</v>
      </c>
      <c r="C919" s="669" t="s">
        <v>1353</v>
      </c>
      <c r="D919" s="1137">
        <f t="shared" si="28"/>
        <v>0</v>
      </c>
      <c r="E919" s="669" t="s">
        <v>699</v>
      </c>
      <c r="F919" s="669">
        <v>519</v>
      </c>
    </row>
    <row r="920" spans="1:6" hidden="1" x14ac:dyDescent="0.2">
      <c r="A920" s="1136" t="str">
        <f t="shared" si="29"/>
        <v>CA51BEM0</v>
      </c>
      <c r="B920" s="669" t="s">
        <v>3889</v>
      </c>
      <c r="C920" s="669" t="s">
        <v>1353</v>
      </c>
      <c r="D920" s="1137">
        <f t="shared" si="28"/>
        <v>0</v>
      </c>
      <c r="E920" s="669" t="s">
        <v>595</v>
      </c>
      <c r="F920" s="669">
        <v>8</v>
      </c>
    </row>
    <row r="921" spans="1:6" hidden="1" x14ac:dyDescent="0.2">
      <c r="A921" s="1136" t="str">
        <f t="shared" si="29"/>
        <v>CA52ADC0</v>
      </c>
      <c r="B921" s="669" t="s">
        <v>3890</v>
      </c>
      <c r="C921" s="669" t="s">
        <v>1354</v>
      </c>
      <c r="D921" s="1137">
        <f t="shared" si="28"/>
        <v>0</v>
      </c>
      <c r="E921" s="669" t="s">
        <v>700</v>
      </c>
      <c r="F921" s="669">
        <v>1304</v>
      </c>
    </row>
    <row r="922" spans="1:6" hidden="1" x14ac:dyDescent="0.2">
      <c r="A922" s="1136" t="str">
        <f t="shared" si="29"/>
        <v>CA52AEL0</v>
      </c>
      <c r="B922" s="669" t="s">
        <v>3891</v>
      </c>
      <c r="C922" s="669" t="s">
        <v>1354</v>
      </c>
      <c r="D922" s="1137">
        <f t="shared" si="28"/>
        <v>0</v>
      </c>
      <c r="E922" s="669" t="s">
        <v>699</v>
      </c>
      <c r="F922" s="669">
        <v>838</v>
      </c>
    </row>
    <row r="923" spans="1:6" hidden="1" x14ac:dyDescent="0.2">
      <c r="A923" s="1136" t="str">
        <f t="shared" si="29"/>
        <v>CA52AEM0</v>
      </c>
      <c r="B923" s="669" t="s">
        <v>3892</v>
      </c>
      <c r="C923" s="669" t="s">
        <v>1354</v>
      </c>
      <c r="D923" s="1137">
        <f t="shared" si="28"/>
        <v>0</v>
      </c>
      <c r="E923" s="669" t="s">
        <v>595</v>
      </c>
      <c r="F923" s="669">
        <v>50</v>
      </c>
    </row>
    <row r="924" spans="1:6" hidden="1" x14ac:dyDescent="0.2">
      <c r="A924" s="1136" t="str">
        <f t="shared" si="29"/>
        <v>CA52ANE0</v>
      </c>
      <c r="B924" s="669" t="s">
        <v>3893</v>
      </c>
      <c r="C924" s="669" t="s">
        <v>1354</v>
      </c>
      <c r="D924" s="1137">
        <f t="shared" si="28"/>
        <v>0</v>
      </c>
      <c r="E924" s="669" t="s">
        <v>594</v>
      </c>
      <c r="F924" s="669">
        <v>2</v>
      </c>
    </row>
    <row r="925" spans="1:6" hidden="1" x14ac:dyDescent="0.2">
      <c r="A925" s="1136" t="str">
        <f t="shared" si="29"/>
        <v>CA52BDC0</v>
      </c>
      <c r="B925" s="669" t="s">
        <v>3894</v>
      </c>
      <c r="C925" s="669" t="s">
        <v>1355</v>
      </c>
      <c r="D925" s="1137">
        <f t="shared" si="28"/>
        <v>0</v>
      </c>
      <c r="E925" s="669" t="s">
        <v>700</v>
      </c>
      <c r="F925" s="669">
        <v>437</v>
      </c>
    </row>
    <row r="926" spans="1:6" hidden="1" x14ac:dyDescent="0.2">
      <c r="A926" s="1136" t="str">
        <f t="shared" si="29"/>
        <v>CA52BEL0</v>
      </c>
      <c r="B926" s="669" t="s">
        <v>3895</v>
      </c>
      <c r="C926" s="669" t="s">
        <v>1355</v>
      </c>
      <c r="D926" s="1137">
        <f t="shared" si="28"/>
        <v>0</v>
      </c>
      <c r="E926" s="669" t="s">
        <v>699</v>
      </c>
      <c r="F926" s="669">
        <v>146</v>
      </c>
    </row>
    <row r="927" spans="1:6" hidden="1" x14ac:dyDescent="0.2">
      <c r="A927" s="1136" t="str">
        <f t="shared" si="29"/>
        <v>CA52BEM0</v>
      </c>
      <c r="B927" s="669" t="s">
        <v>3896</v>
      </c>
      <c r="C927" s="669" t="s">
        <v>1355</v>
      </c>
      <c r="D927" s="1137">
        <f t="shared" si="28"/>
        <v>0</v>
      </c>
      <c r="E927" s="669" t="s">
        <v>595</v>
      </c>
      <c r="F927" s="669">
        <v>5</v>
      </c>
    </row>
    <row r="928" spans="1:6" hidden="1" x14ac:dyDescent="0.2">
      <c r="A928" s="1136" t="str">
        <f t="shared" si="29"/>
        <v>CA53ADC0</v>
      </c>
      <c r="B928" s="669" t="s">
        <v>3897</v>
      </c>
      <c r="C928" s="669" t="s">
        <v>1356</v>
      </c>
      <c r="D928" s="1137">
        <f t="shared" si="28"/>
        <v>0</v>
      </c>
      <c r="E928" s="669" t="s">
        <v>700</v>
      </c>
      <c r="F928" s="669">
        <v>1577</v>
      </c>
    </row>
    <row r="929" spans="1:6" hidden="1" x14ac:dyDescent="0.2">
      <c r="A929" s="1136" t="str">
        <f t="shared" si="29"/>
        <v>CA53AEL0</v>
      </c>
      <c r="B929" s="669" t="s">
        <v>3898</v>
      </c>
      <c r="C929" s="669" t="s">
        <v>1356</v>
      </c>
      <c r="D929" s="1137">
        <f t="shared" si="28"/>
        <v>0</v>
      </c>
      <c r="E929" s="669" t="s">
        <v>699</v>
      </c>
      <c r="F929" s="669">
        <v>228</v>
      </c>
    </row>
    <row r="930" spans="1:6" hidden="1" x14ac:dyDescent="0.2">
      <c r="A930" s="1136" t="str">
        <f t="shared" si="29"/>
        <v>CA53AEM0</v>
      </c>
      <c r="B930" s="669" t="s">
        <v>3899</v>
      </c>
      <c r="C930" s="669" t="s">
        <v>1356</v>
      </c>
      <c r="D930" s="1137">
        <f t="shared" si="28"/>
        <v>0</v>
      </c>
      <c r="E930" s="669" t="s">
        <v>595</v>
      </c>
      <c r="F930" s="669">
        <v>132</v>
      </c>
    </row>
    <row r="931" spans="1:6" hidden="1" x14ac:dyDescent="0.2">
      <c r="A931" s="1136" t="str">
        <f t="shared" si="29"/>
        <v>CA53ANE0</v>
      </c>
      <c r="B931" s="669" t="s">
        <v>3900</v>
      </c>
      <c r="C931" s="669" t="s">
        <v>1356</v>
      </c>
      <c r="D931" s="1137">
        <f t="shared" si="28"/>
        <v>0</v>
      </c>
      <c r="E931" s="669" t="s">
        <v>594</v>
      </c>
      <c r="F931" s="669">
        <v>1</v>
      </c>
    </row>
    <row r="932" spans="1:6" hidden="1" x14ac:dyDescent="0.2">
      <c r="A932" s="1136" t="str">
        <f t="shared" si="29"/>
        <v>CA53BDC0</v>
      </c>
      <c r="B932" s="669" t="s">
        <v>3901</v>
      </c>
      <c r="C932" s="669" t="s">
        <v>1357</v>
      </c>
      <c r="D932" s="1137">
        <f t="shared" si="28"/>
        <v>0</v>
      </c>
      <c r="E932" s="669" t="s">
        <v>700</v>
      </c>
      <c r="F932" s="669">
        <v>1121</v>
      </c>
    </row>
    <row r="933" spans="1:6" hidden="1" x14ac:dyDescent="0.2">
      <c r="A933" s="1136" t="str">
        <f t="shared" si="29"/>
        <v>CA53BEL0</v>
      </c>
      <c r="B933" s="669" t="s">
        <v>3902</v>
      </c>
      <c r="C933" s="669" t="s">
        <v>1357</v>
      </c>
      <c r="D933" s="1137">
        <f t="shared" si="28"/>
        <v>0</v>
      </c>
      <c r="E933" s="669" t="s">
        <v>699</v>
      </c>
      <c r="F933" s="669">
        <v>136</v>
      </c>
    </row>
    <row r="934" spans="1:6" hidden="1" x14ac:dyDescent="0.2">
      <c r="A934" s="1136" t="str">
        <f t="shared" si="29"/>
        <v>CA53BEM0</v>
      </c>
      <c r="B934" s="669" t="s">
        <v>3903</v>
      </c>
      <c r="C934" s="669" t="s">
        <v>1357</v>
      </c>
      <c r="D934" s="1137">
        <f t="shared" si="28"/>
        <v>0</v>
      </c>
      <c r="E934" s="669" t="s">
        <v>595</v>
      </c>
      <c r="F934" s="669">
        <v>69</v>
      </c>
    </row>
    <row r="935" spans="1:6" hidden="1" x14ac:dyDescent="0.2">
      <c r="A935" s="1136" t="str">
        <f t="shared" si="29"/>
        <v>CA53BNE0</v>
      </c>
      <c r="B935" s="669" t="s">
        <v>3904</v>
      </c>
      <c r="C935" s="669" t="s">
        <v>1357</v>
      </c>
      <c r="D935" s="1137">
        <f t="shared" si="28"/>
        <v>0</v>
      </c>
      <c r="E935" s="669" t="s">
        <v>594</v>
      </c>
      <c r="F935" s="669">
        <v>3</v>
      </c>
    </row>
    <row r="936" spans="1:6" hidden="1" x14ac:dyDescent="0.2">
      <c r="A936" s="1136" t="str">
        <f t="shared" si="29"/>
        <v>CA54ADC0</v>
      </c>
      <c r="B936" s="669" t="s">
        <v>3905</v>
      </c>
      <c r="C936" s="669" t="s">
        <v>1358</v>
      </c>
      <c r="D936" s="1137">
        <f t="shared" si="28"/>
        <v>0</v>
      </c>
      <c r="E936" s="669" t="s">
        <v>700</v>
      </c>
      <c r="F936" s="669">
        <v>1751</v>
      </c>
    </row>
    <row r="937" spans="1:6" hidden="1" x14ac:dyDescent="0.2">
      <c r="A937" s="1136" t="str">
        <f t="shared" si="29"/>
        <v>CA54AEL0</v>
      </c>
      <c r="B937" s="669" t="s">
        <v>3906</v>
      </c>
      <c r="C937" s="669" t="s">
        <v>1358</v>
      </c>
      <c r="D937" s="1137">
        <f t="shared" si="28"/>
        <v>0</v>
      </c>
      <c r="E937" s="669" t="s">
        <v>699</v>
      </c>
      <c r="F937" s="669">
        <v>224</v>
      </c>
    </row>
    <row r="938" spans="1:6" hidden="1" x14ac:dyDescent="0.2">
      <c r="A938" s="1136" t="str">
        <f t="shared" si="29"/>
        <v>CA54AEM0</v>
      </c>
      <c r="B938" s="669" t="s">
        <v>3907</v>
      </c>
      <c r="C938" s="669" t="s">
        <v>1358</v>
      </c>
      <c r="D938" s="1137">
        <f t="shared" si="28"/>
        <v>0</v>
      </c>
      <c r="E938" s="669" t="s">
        <v>595</v>
      </c>
      <c r="F938" s="669">
        <v>744</v>
      </c>
    </row>
    <row r="939" spans="1:6" hidden="1" x14ac:dyDescent="0.2">
      <c r="A939" s="1136" t="str">
        <f t="shared" si="29"/>
        <v>CA54ANE0</v>
      </c>
      <c r="B939" s="669" t="s">
        <v>3908</v>
      </c>
      <c r="C939" s="669" t="s">
        <v>1358</v>
      </c>
      <c r="D939" s="1137">
        <f t="shared" si="28"/>
        <v>0</v>
      </c>
      <c r="E939" s="669" t="s">
        <v>594</v>
      </c>
      <c r="F939" s="669">
        <v>10</v>
      </c>
    </row>
    <row r="940" spans="1:6" hidden="1" x14ac:dyDescent="0.2">
      <c r="A940" s="1136" t="str">
        <f t="shared" si="29"/>
        <v>CA54BDC0</v>
      </c>
      <c r="B940" s="669" t="s">
        <v>3909</v>
      </c>
      <c r="C940" s="669" t="s">
        <v>1359</v>
      </c>
      <c r="D940" s="1137">
        <f t="shared" si="28"/>
        <v>0</v>
      </c>
      <c r="E940" s="669" t="s">
        <v>700</v>
      </c>
      <c r="F940" s="669">
        <v>1992</v>
      </c>
    </row>
    <row r="941" spans="1:6" hidden="1" x14ac:dyDescent="0.2">
      <c r="A941" s="1136" t="str">
        <f t="shared" si="29"/>
        <v>CA54BEL0</v>
      </c>
      <c r="B941" s="669" t="s">
        <v>3910</v>
      </c>
      <c r="C941" s="669" t="s">
        <v>1359</v>
      </c>
      <c r="D941" s="1137">
        <f t="shared" si="28"/>
        <v>0</v>
      </c>
      <c r="E941" s="669" t="s">
        <v>699</v>
      </c>
      <c r="F941" s="669">
        <v>122</v>
      </c>
    </row>
    <row r="942" spans="1:6" hidden="1" x14ac:dyDescent="0.2">
      <c r="A942" s="1136" t="str">
        <f t="shared" si="29"/>
        <v>CA54BEM0</v>
      </c>
      <c r="B942" s="669" t="s">
        <v>3911</v>
      </c>
      <c r="C942" s="669" t="s">
        <v>1359</v>
      </c>
      <c r="D942" s="1137">
        <f t="shared" si="28"/>
        <v>0</v>
      </c>
      <c r="E942" s="669" t="s">
        <v>595</v>
      </c>
      <c r="F942" s="669">
        <v>478</v>
      </c>
    </row>
    <row r="943" spans="1:6" hidden="1" x14ac:dyDescent="0.2">
      <c r="A943" s="1136" t="str">
        <f t="shared" si="29"/>
        <v>CA54BNE0</v>
      </c>
      <c r="B943" s="669" t="s">
        <v>3912</v>
      </c>
      <c r="C943" s="669" t="s">
        <v>1359</v>
      </c>
      <c r="D943" s="1137">
        <f t="shared" si="28"/>
        <v>0</v>
      </c>
      <c r="E943" s="669" t="s">
        <v>594</v>
      </c>
      <c r="F943" s="669">
        <v>8</v>
      </c>
    </row>
    <row r="944" spans="1:6" hidden="1" x14ac:dyDescent="0.2">
      <c r="A944" s="1136" t="str">
        <f t="shared" si="29"/>
        <v>CA54BUX0</v>
      </c>
      <c r="B944" s="669" t="s">
        <v>3913</v>
      </c>
      <c r="C944" s="669" t="s">
        <v>1359</v>
      </c>
      <c r="D944" s="1137">
        <f t="shared" si="28"/>
        <v>0</v>
      </c>
      <c r="E944" s="669" t="s">
        <v>3001</v>
      </c>
      <c r="F944" s="669">
        <v>2</v>
      </c>
    </row>
    <row r="945" spans="1:6" hidden="1" x14ac:dyDescent="0.2">
      <c r="A945" s="1136" t="str">
        <f t="shared" si="29"/>
        <v>CA55ADC0</v>
      </c>
      <c r="B945" s="669" t="s">
        <v>3914</v>
      </c>
      <c r="C945" s="669" t="s">
        <v>1360</v>
      </c>
      <c r="D945" s="1137">
        <f t="shared" si="28"/>
        <v>0</v>
      </c>
      <c r="E945" s="669" t="s">
        <v>700</v>
      </c>
      <c r="F945" s="669">
        <v>1185</v>
      </c>
    </row>
    <row r="946" spans="1:6" hidden="1" x14ac:dyDescent="0.2">
      <c r="A946" s="1136" t="str">
        <f t="shared" si="29"/>
        <v>CA55AEL0</v>
      </c>
      <c r="B946" s="669" t="s">
        <v>3915</v>
      </c>
      <c r="C946" s="669" t="s">
        <v>1360</v>
      </c>
      <c r="D946" s="1137">
        <f t="shared" si="28"/>
        <v>0</v>
      </c>
      <c r="E946" s="669" t="s">
        <v>699</v>
      </c>
      <c r="F946" s="669">
        <v>129</v>
      </c>
    </row>
    <row r="947" spans="1:6" hidden="1" x14ac:dyDescent="0.2">
      <c r="A947" s="1136" t="str">
        <f t="shared" si="29"/>
        <v>CA55AEM0</v>
      </c>
      <c r="B947" s="669" t="s">
        <v>3916</v>
      </c>
      <c r="C947" s="669" t="s">
        <v>1360</v>
      </c>
      <c r="D947" s="1137">
        <f t="shared" si="28"/>
        <v>0</v>
      </c>
      <c r="E947" s="669" t="s">
        <v>595</v>
      </c>
      <c r="F947" s="669">
        <v>13</v>
      </c>
    </row>
    <row r="948" spans="1:6" hidden="1" x14ac:dyDescent="0.2">
      <c r="A948" s="1136" t="str">
        <f t="shared" si="29"/>
        <v>CA55BDC0</v>
      </c>
      <c r="B948" s="669" t="s">
        <v>3917</v>
      </c>
      <c r="C948" s="669" t="s">
        <v>1361</v>
      </c>
      <c r="D948" s="1137">
        <f t="shared" si="28"/>
        <v>0</v>
      </c>
      <c r="E948" s="669" t="s">
        <v>700</v>
      </c>
      <c r="F948" s="669">
        <v>1277</v>
      </c>
    </row>
    <row r="949" spans="1:6" hidden="1" x14ac:dyDescent="0.2">
      <c r="A949" s="1136" t="str">
        <f t="shared" si="29"/>
        <v>CA55BEL0</v>
      </c>
      <c r="B949" s="669" t="s">
        <v>3918</v>
      </c>
      <c r="C949" s="669" t="s">
        <v>1361</v>
      </c>
      <c r="D949" s="1137">
        <f t="shared" si="28"/>
        <v>0</v>
      </c>
      <c r="E949" s="669" t="s">
        <v>699</v>
      </c>
      <c r="F949" s="669">
        <v>49</v>
      </c>
    </row>
    <row r="950" spans="1:6" hidden="1" x14ac:dyDescent="0.2">
      <c r="A950" s="1136" t="str">
        <f t="shared" si="29"/>
        <v>CA55BEM0</v>
      </c>
      <c r="B950" s="669" t="s">
        <v>3919</v>
      </c>
      <c r="C950" s="669" t="s">
        <v>1361</v>
      </c>
      <c r="D950" s="1137">
        <f t="shared" si="28"/>
        <v>0</v>
      </c>
      <c r="E950" s="669" t="s">
        <v>595</v>
      </c>
      <c r="F950" s="669">
        <v>11</v>
      </c>
    </row>
    <row r="951" spans="1:6" hidden="1" x14ac:dyDescent="0.2">
      <c r="A951" s="1136" t="str">
        <f t="shared" si="29"/>
        <v>CA55BNE0</v>
      </c>
      <c r="B951" s="669" t="s">
        <v>3920</v>
      </c>
      <c r="C951" s="669" t="s">
        <v>1361</v>
      </c>
      <c r="D951" s="1137">
        <f t="shared" si="28"/>
        <v>0</v>
      </c>
      <c r="E951" s="669" t="s">
        <v>594</v>
      </c>
      <c r="F951" s="669">
        <v>1</v>
      </c>
    </row>
    <row r="952" spans="1:6" hidden="1" x14ac:dyDescent="0.2">
      <c r="A952" s="1136" t="str">
        <f t="shared" si="29"/>
        <v>CA60ADC0</v>
      </c>
      <c r="B952" s="669" t="s">
        <v>3921</v>
      </c>
      <c r="C952" s="669" t="s">
        <v>1362</v>
      </c>
      <c r="D952" s="1137">
        <f t="shared" si="28"/>
        <v>0</v>
      </c>
      <c r="E952" s="669" t="s">
        <v>700</v>
      </c>
      <c r="F952" s="669">
        <v>8305</v>
      </c>
    </row>
    <row r="953" spans="1:6" hidden="1" x14ac:dyDescent="0.2">
      <c r="A953" s="1136" t="str">
        <f t="shared" si="29"/>
        <v>CA60AEL0</v>
      </c>
      <c r="B953" s="669" t="s">
        <v>3922</v>
      </c>
      <c r="C953" s="669" t="s">
        <v>1362</v>
      </c>
      <c r="D953" s="1137">
        <f t="shared" si="28"/>
        <v>0</v>
      </c>
      <c r="E953" s="669" t="s">
        <v>699</v>
      </c>
      <c r="F953" s="669">
        <v>7586</v>
      </c>
    </row>
    <row r="954" spans="1:6" hidden="1" x14ac:dyDescent="0.2">
      <c r="A954" s="1136" t="str">
        <f t="shared" si="29"/>
        <v>CA60AEM0</v>
      </c>
      <c r="B954" s="669" t="s">
        <v>3923</v>
      </c>
      <c r="C954" s="669" t="s">
        <v>1362</v>
      </c>
      <c r="D954" s="1137">
        <f t="shared" si="28"/>
        <v>0</v>
      </c>
      <c r="E954" s="669" t="s">
        <v>595</v>
      </c>
      <c r="F954" s="669">
        <v>116</v>
      </c>
    </row>
    <row r="955" spans="1:6" hidden="1" x14ac:dyDescent="0.2">
      <c r="A955" s="1136" t="str">
        <f t="shared" si="29"/>
        <v>CA60ANE0</v>
      </c>
      <c r="B955" s="669" t="s">
        <v>3924</v>
      </c>
      <c r="C955" s="669" t="s">
        <v>1362</v>
      </c>
      <c r="D955" s="1137">
        <f t="shared" si="28"/>
        <v>0</v>
      </c>
      <c r="E955" s="669" t="s">
        <v>594</v>
      </c>
      <c r="F955" s="669">
        <v>4</v>
      </c>
    </row>
    <row r="956" spans="1:6" hidden="1" x14ac:dyDescent="0.2">
      <c r="A956" s="1136" t="str">
        <f t="shared" si="29"/>
        <v>CA60BDC0</v>
      </c>
      <c r="B956" s="669" t="s">
        <v>3925</v>
      </c>
      <c r="C956" s="669" t="s">
        <v>1364</v>
      </c>
      <c r="D956" s="1137">
        <f t="shared" si="28"/>
        <v>0</v>
      </c>
      <c r="E956" s="669" t="s">
        <v>700</v>
      </c>
      <c r="F956" s="669">
        <v>8812</v>
      </c>
    </row>
    <row r="957" spans="1:6" hidden="1" x14ac:dyDescent="0.2">
      <c r="A957" s="1136" t="str">
        <f t="shared" si="29"/>
        <v>CA60BEL0</v>
      </c>
      <c r="B957" s="669" t="s">
        <v>3926</v>
      </c>
      <c r="C957" s="669" t="s">
        <v>1364</v>
      </c>
      <c r="D957" s="1137">
        <f t="shared" si="28"/>
        <v>0</v>
      </c>
      <c r="E957" s="669" t="s">
        <v>699</v>
      </c>
      <c r="F957" s="669">
        <v>8085</v>
      </c>
    </row>
    <row r="958" spans="1:6" hidden="1" x14ac:dyDescent="0.2">
      <c r="A958" s="1136" t="str">
        <f t="shared" si="29"/>
        <v>CA60BEM0</v>
      </c>
      <c r="B958" s="669" t="s">
        <v>3927</v>
      </c>
      <c r="C958" s="669" t="s">
        <v>1364</v>
      </c>
      <c r="D958" s="1137">
        <f t="shared" si="28"/>
        <v>0</v>
      </c>
      <c r="E958" s="669" t="s">
        <v>595</v>
      </c>
      <c r="F958" s="669">
        <v>106</v>
      </c>
    </row>
    <row r="959" spans="1:6" hidden="1" x14ac:dyDescent="0.2">
      <c r="A959" s="1136" t="str">
        <f t="shared" si="29"/>
        <v>CA60BNE0</v>
      </c>
      <c r="B959" s="669" t="s">
        <v>3928</v>
      </c>
      <c r="C959" s="669" t="s">
        <v>1364</v>
      </c>
      <c r="D959" s="1137">
        <f t="shared" si="28"/>
        <v>0</v>
      </c>
      <c r="E959" s="669" t="s">
        <v>594</v>
      </c>
      <c r="F959" s="669">
        <v>3</v>
      </c>
    </row>
    <row r="960" spans="1:6" hidden="1" x14ac:dyDescent="0.2">
      <c r="A960" s="1136" t="str">
        <f t="shared" si="29"/>
        <v>CA61ZDC0</v>
      </c>
      <c r="B960" s="669" t="s">
        <v>3929</v>
      </c>
      <c r="C960" s="669" t="s">
        <v>1366</v>
      </c>
      <c r="D960" s="1137">
        <f t="shared" si="28"/>
        <v>0</v>
      </c>
      <c r="E960" s="669" t="s">
        <v>700</v>
      </c>
      <c r="F960" s="669">
        <v>6113</v>
      </c>
    </row>
    <row r="961" spans="1:6" hidden="1" x14ac:dyDescent="0.2">
      <c r="A961" s="1136" t="str">
        <f t="shared" si="29"/>
        <v>CA61ZEL0</v>
      </c>
      <c r="B961" s="669" t="s">
        <v>3930</v>
      </c>
      <c r="C961" s="669" t="s">
        <v>1366</v>
      </c>
      <c r="D961" s="1137">
        <f t="shared" si="28"/>
        <v>0</v>
      </c>
      <c r="E961" s="669" t="s">
        <v>699</v>
      </c>
      <c r="F961" s="669">
        <v>11267</v>
      </c>
    </row>
    <row r="962" spans="1:6" hidden="1" x14ac:dyDescent="0.2">
      <c r="A962" s="1136" t="str">
        <f t="shared" si="29"/>
        <v>CA61ZEM0</v>
      </c>
      <c r="B962" s="669" t="s">
        <v>3931</v>
      </c>
      <c r="C962" s="669" t="s">
        <v>1366</v>
      </c>
      <c r="D962" s="1137">
        <f t="shared" si="28"/>
        <v>0</v>
      </c>
      <c r="E962" s="669" t="s">
        <v>595</v>
      </c>
      <c r="F962" s="669">
        <v>153</v>
      </c>
    </row>
    <row r="963" spans="1:6" hidden="1" x14ac:dyDescent="0.2">
      <c r="A963" s="1136" t="str">
        <f t="shared" si="29"/>
        <v>CA61ZNE0</v>
      </c>
      <c r="B963" s="669" t="s">
        <v>3932</v>
      </c>
      <c r="C963" s="669" t="s">
        <v>1366</v>
      </c>
      <c r="D963" s="1137">
        <f t="shared" si="28"/>
        <v>0</v>
      </c>
      <c r="E963" s="669" t="s">
        <v>594</v>
      </c>
      <c r="F963" s="669">
        <v>8</v>
      </c>
    </row>
    <row r="964" spans="1:6" hidden="1" x14ac:dyDescent="0.2">
      <c r="A964" s="1136" t="str">
        <f t="shared" si="29"/>
        <v>CA62ZDC0</v>
      </c>
      <c r="B964" s="669" t="s">
        <v>3933</v>
      </c>
      <c r="C964" s="669" t="s">
        <v>1368</v>
      </c>
      <c r="D964" s="1137">
        <f t="shared" si="28"/>
        <v>0</v>
      </c>
      <c r="E964" s="669" t="s">
        <v>700</v>
      </c>
      <c r="F964" s="669">
        <v>7006</v>
      </c>
    </row>
    <row r="965" spans="1:6" hidden="1" x14ac:dyDescent="0.2">
      <c r="A965" s="1136" t="str">
        <f t="shared" si="29"/>
        <v>CA62ZEL0</v>
      </c>
      <c r="B965" s="669" t="s">
        <v>3934</v>
      </c>
      <c r="C965" s="669" t="s">
        <v>1368</v>
      </c>
      <c r="D965" s="1137">
        <f t="shared" si="28"/>
        <v>0</v>
      </c>
      <c r="E965" s="669" t="s">
        <v>699</v>
      </c>
      <c r="F965" s="669">
        <v>1902</v>
      </c>
    </row>
    <row r="966" spans="1:6" hidden="1" x14ac:dyDescent="0.2">
      <c r="A966" s="1136" t="str">
        <f t="shared" si="29"/>
        <v>CA62ZEM0</v>
      </c>
      <c r="B966" s="669" t="s">
        <v>3935</v>
      </c>
      <c r="C966" s="669" t="s">
        <v>1368</v>
      </c>
      <c r="D966" s="1137">
        <f t="shared" si="28"/>
        <v>0</v>
      </c>
      <c r="E966" s="669" t="s">
        <v>595</v>
      </c>
      <c r="F966" s="669">
        <v>9</v>
      </c>
    </row>
    <row r="967" spans="1:6" hidden="1" x14ac:dyDescent="0.2">
      <c r="A967" s="1136" t="str">
        <f t="shared" si="29"/>
        <v>CA62ZNE0</v>
      </c>
      <c r="B967" s="669" t="s">
        <v>3936</v>
      </c>
      <c r="C967" s="669" t="s">
        <v>1368</v>
      </c>
      <c r="D967" s="1137">
        <f t="shared" si="28"/>
        <v>0</v>
      </c>
      <c r="E967" s="669" t="s">
        <v>594</v>
      </c>
      <c r="F967" s="669">
        <v>2</v>
      </c>
    </row>
    <row r="968" spans="1:6" hidden="1" x14ac:dyDescent="0.2">
      <c r="A968" s="1136" t="str">
        <f t="shared" si="29"/>
        <v>CA62ZUX0</v>
      </c>
      <c r="B968" s="669" t="s">
        <v>3937</v>
      </c>
      <c r="C968" s="669" t="s">
        <v>1368</v>
      </c>
      <c r="D968" s="1137">
        <f t="shared" si="28"/>
        <v>0</v>
      </c>
      <c r="E968" s="669" t="s">
        <v>3001</v>
      </c>
      <c r="F968" s="669">
        <v>1</v>
      </c>
    </row>
    <row r="969" spans="1:6" hidden="1" x14ac:dyDescent="0.2">
      <c r="A969" s="1136" t="str">
        <f t="shared" si="29"/>
        <v>CA63ZDC0</v>
      </c>
      <c r="B969" s="669" t="s">
        <v>3938</v>
      </c>
      <c r="C969" s="669" t="s">
        <v>1369</v>
      </c>
      <c r="D969" s="1137">
        <f t="shared" si="28"/>
        <v>0</v>
      </c>
      <c r="E969" s="669" t="s">
        <v>700</v>
      </c>
      <c r="F969" s="669">
        <v>37</v>
      </c>
    </row>
    <row r="970" spans="1:6" hidden="1" x14ac:dyDescent="0.2">
      <c r="A970" s="1136" t="str">
        <f t="shared" si="29"/>
        <v>CA63ZEL0</v>
      </c>
      <c r="B970" s="669" t="s">
        <v>3939</v>
      </c>
      <c r="C970" s="669" t="s">
        <v>1369</v>
      </c>
      <c r="D970" s="1137">
        <f t="shared" si="28"/>
        <v>0</v>
      </c>
      <c r="E970" s="669" t="s">
        <v>699</v>
      </c>
      <c r="F970" s="669">
        <v>152</v>
      </c>
    </row>
    <row r="971" spans="1:6" hidden="1" x14ac:dyDescent="0.2">
      <c r="A971" s="1136" t="str">
        <f t="shared" si="29"/>
        <v>CA63ZEM0</v>
      </c>
      <c r="B971" s="669" t="s">
        <v>3940</v>
      </c>
      <c r="C971" s="669" t="s">
        <v>1369</v>
      </c>
      <c r="D971" s="1137">
        <f t="shared" si="28"/>
        <v>0</v>
      </c>
      <c r="E971" s="669" t="s">
        <v>595</v>
      </c>
      <c r="F971" s="669">
        <v>1916</v>
      </c>
    </row>
    <row r="972" spans="1:6" hidden="1" x14ac:dyDescent="0.2">
      <c r="A972" s="1136" t="str">
        <f t="shared" si="29"/>
        <v>CA63ZNE0</v>
      </c>
      <c r="B972" s="669" t="s">
        <v>3941</v>
      </c>
      <c r="C972" s="669" t="s">
        <v>1369</v>
      </c>
      <c r="D972" s="1137">
        <f t="shared" si="28"/>
        <v>0</v>
      </c>
      <c r="E972" s="669" t="s">
        <v>594</v>
      </c>
      <c r="F972" s="669">
        <v>201</v>
      </c>
    </row>
    <row r="973" spans="1:6" hidden="1" x14ac:dyDescent="0.2">
      <c r="A973" s="1136" t="str">
        <f t="shared" si="29"/>
        <v>CA64ZDC0</v>
      </c>
      <c r="B973" s="669" t="s">
        <v>3942</v>
      </c>
      <c r="C973" s="669" t="s">
        <v>1370</v>
      </c>
      <c r="D973" s="1137">
        <f t="shared" si="28"/>
        <v>0</v>
      </c>
      <c r="E973" s="669" t="s">
        <v>700</v>
      </c>
      <c r="F973" s="669">
        <v>648</v>
      </c>
    </row>
    <row r="974" spans="1:6" hidden="1" x14ac:dyDescent="0.2">
      <c r="A974" s="1136" t="str">
        <f t="shared" si="29"/>
        <v>CA64ZEL0</v>
      </c>
      <c r="B974" s="669" t="s">
        <v>3943</v>
      </c>
      <c r="C974" s="669" t="s">
        <v>1370</v>
      </c>
      <c r="D974" s="1137">
        <f t="shared" si="28"/>
        <v>0</v>
      </c>
      <c r="E974" s="669" t="s">
        <v>699</v>
      </c>
      <c r="F974" s="669">
        <v>500</v>
      </c>
    </row>
    <row r="975" spans="1:6" hidden="1" x14ac:dyDescent="0.2">
      <c r="A975" s="1136" t="str">
        <f t="shared" si="29"/>
        <v>CA65ZDC0</v>
      </c>
      <c r="B975" s="669" t="s">
        <v>3944</v>
      </c>
      <c r="C975" s="669" t="s">
        <v>1371</v>
      </c>
      <c r="D975" s="1137">
        <f t="shared" si="28"/>
        <v>0</v>
      </c>
      <c r="E975" s="669" t="s">
        <v>700</v>
      </c>
      <c r="F975" s="669">
        <v>4794</v>
      </c>
    </row>
    <row r="976" spans="1:6" hidden="1" x14ac:dyDescent="0.2">
      <c r="A976" s="1136" t="str">
        <f t="shared" si="29"/>
        <v>CA65ZEL0</v>
      </c>
      <c r="B976" s="669" t="s">
        <v>3945</v>
      </c>
      <c r="C976" s="669" t="s">
        <v>1371</v>
      </c>
      <c r="D976" s="1137">
        <f t="shared" si="28"/>
        <v>0</v>
      </c>
      <c r="E976" s="669" t="s">
        <v>699</v>
      </c>
      <c r="F976" s="669">
        <v>119</v>
      </c>
    </row>
    <row r="977" spans="1:6" hidden="1" x14ac:dyDescent="0.2">
      <c r="A977" s="1136" t="str">
        <f t="shared" si="29"/>
        <v>CA65ZEM0</v>
      </c>
      <c r="B977" s="669" t="s">
        <v>3946</v>
      </c>
      <c r="C977" s="669" t="s">
        <v>1371</v>
      </c>
      <c r="D977" s="1137">
        <f t="shared" ref="D977:D1040" si="30">IFERROR(VLOOKUP(C977,$M$2:$N$16,2,FALSE),0)</f>
        <v>0</v>
      </c>
      <c r="E977" s="669" t="s">
        <v>595</v>
      </c>
      <c r="F977" s="669">
        <v>241</v>
      </c>
    </row>
    <row r="978" spans="1:6" hidden="1" x14ac:dyDescent="0.2">
      <c r="A978" s="1136" t="str">
        <f t="shared" ref="A978:A1041" si="31">C978&amp;E978&amp;D978</f>
        <v>CA65ZNE0</v>
      </c>
      <c r="B978" s="669" t="s">
        <v>3947</v>
      </c>
      <c r="C978" s="669" t="s">
        <v>1371</v>
      </c>
      <c r="D978" s="1137">
        <f t="shared" si="30"/>
        <v>0</v>
      </c>
      <c r="E978" s="669" t="s">
        <v>594</v>
      </c>
      <c r="F978" s="669">
        <v>182</v>
      </c>
    </row>
    <row r="979" spans="1:6" hidden="1" x14ac:dyDescent="0.2">
      <c r="A979" s="1136" t="str">
        <f t="shared" si="31"/>
        <v>CA66ADC0</v>
      </c>
      <c r="B979" s="669" t="s">
        <v>3948</v>
      </c>
      <c r="C979" s="669" t="s">
        <v>1372</v>
      </c>
      <c r="D979" s="1137">
        <f t="shared" si="30"/>
        <v>0</v>
      </c>
      <c r="E979" s="669" t="s">
        <v>700</v>
      </c>
      <c r="F979" s="669">
        <v>27936</v>
      </c>
    </row>
    <row r="980" spans="1:6" hidden="1" x14ac:dyDescent="0.2">
      <c r="A980" s="1136" t="str">
        <f t="shared" si="31"/>
        <v>CA66AEL0</v>
      </c>
      <c r="B980" s="669" t="s">
        <v>3949</v>
      </c>
      <c r="C980" s="669" t="s">
        <v>1372</v>
      </c>
      <c r="D980" s="1137">
        <f t="shared" si="30"/>
        <v>0</v>
      </c>
      <c r="E980" s="669" t="s">
        <v>699</v>
      </c>
      <c r="F980" s="669">
        <v>1942</v>
      </c>
    </row>
    <row r="981" spans="1:6" hidden="1" x14ac:dyDescent="0.2">
      <c r="A981" s="1136" t="str">
        <f t="shared" si="31"/>
        <v>CA66AEM0</v>
      </c>
      <c r="B981" s="669" t="s">
        <v>3950</v>
      </c>
      <c r="C981" s="669" t="s">
        <v>1372</v>
      </c>
      <c r="D981" s="1137">
        <f t="shared" si="30"/>
        <v>0</v>
      </c>
      <c r="E981" s="669" t="s">
        <v>595</v>
      </c>
      <c r="F981" s="669">
        <v>169</v>
      </c>
    </row>
    <row r="982" spans="1:6" hidden="1" x14ac:dyDescent="0.2">
      <c r="A982" s="1136" t="str">
        <f t="shared" si="31"/>
        <v>CA66ANE0</v>
      </c>
      <c r="B982" s="669" t="s">
        <v>3951</v>
      </c>
      <c r="C982" s="669" t="s">
        <v>1372</v>
      </c>
      <c r="D982" s="1137">
        <f t="shared" si="30"/>
        <v>0</v>
      </c>
      <c r="E982" s="669" t="s">
        <v>594</v>
      </c>
      <c r="F982" s="669">
        <v>1</v>
      </c>
    </row>
    <row r="983" spans="1:6" hidden="1" x14ac:dyDescent="0.2">
      <c r="A983" s="1136" t="str">
        <f t="shared" si="31"/>
        <v>CA66AUX0</v>
      </c>
      <c r="B983" s="669" t="s">
        <v>3952</v>
      </c>
      <c r="C983" s="669" t="s">
        <v>1372</v>
      </c>
      <c r="D983" s="1137">
        <f t="shared" si="30"/>
        <v>0</v>
      </c>
      <c r="E983" s="669" t="s">
        <v>3001</v>
      </c>
      <c r="F983" s="669">
        <v>9</v>
      </c>
    </row>
    <row r="984" spans="1:6" hidden="1" x14ac:dyDescent="0.2">
      <c r="A984" s="1136" t="str">
        <f t="shared" si="31"/>
        <v>CA66BDC0</v>
      </c>
      <c r="B984" s="669" t="s">
        <v>3953</v>
      </c>
      <c r="C984" s="669" t="s">
        <v>1373</v>
      </c>
      <c r="D984" s="1137">
        <f t="shared" si="30"/>
        <v>0</v>
      </c>
      <c r="E984" s="669" t="s">
        <v>700</v>
      </c>
      <c r="F984" s="669">
        <v>1975</v>
      </c>
    </row>
    <row r="985" spans="1:6" hidden="1" x14ac:dyDescent="0.2">
      <c r="A985" s="1136" t="str">
        <f t="shared" si="31"/>
        <v>CA66BEL0</v>
      </c>
      <c r="B985" s="669" t="s">
        <v>3954</v>
      </c>
      <c r="C985" s="669" t="s">
        <v>1373</v>
      </c>
      <c r="D985" s="1137">
        <f t="shared" si="30"/>
        <v>0</v>
      </c>
      <c r="E985" s="669" t="s">
        <v>699</v>
      </c>
      <c r="F985" s="669">
        <v>134</v>
      </c>
    </row>
    <row r="986" spans="1:6" hidden="1" x14ac:dyDescent="0.2">
      <c r="A986" s="1136" t="str">
        <f t="shared" si="31"/>
        <v>CA66BEM0</v>
      </c>
      <c r="B986" s="669" t="s">
        <v>3955</v>
      </c>
      <c r="C986" s="669" t="s">
        <v>1373</v>
      </c>
      <c r="D986" s="1137">
        <f t="shared" si="30"/>
        <v>0</v>
      </c>
      <c r="E986" s="669" t="s">
        <v>595</v>
      </c>
      <c r="F986" s="669">
        <v>30</v>
      </c>
    </row>
    <row r="987" spans="1:6" hidden="1" x14ac:dyDescent="0.2">
      <c r="A987" s="1136" t="str">
        <f t="shared" si="31"/>
        <v>CA66BNE0</v>
      </c>
      <c r="B987" s="669" t="s">
        <v>3956</v>
      </c>
      <c r="C987" s="669" t="s">
        <v>1373</v>
      </c>
      <c r="D987" s="1137">
        <f t="shared" si="30"/>
        <v>0</v>
      </c>
      <c r="E987" s="669" t="s">
        <v>594</v>
      </c>
      <c r="F987" s="669">
        <v>2</v>
      </c>
    </row>
    <row r="988" spans="1:6" hidden="1" x14ac:dyDescent="0.2">
      <c r="A988" s="1136" t="str">
        <f t="shared" si="31"/>
        <v>CA67ADC0</v>
      </c>
      <c r="B988" s="669" t="s">
        <v>3957</v>
      </c>
      <c r="C988" s="669" t="s">
        <v>1374</v>
      </c>
      <c r="D988" s="1137">
        <f t="shared" si="30"/>
        <v>0</v>
      </c>
      <c r="E988" s="669" t="s">
        <v>700</v>
      </c>
      <c r="F988" s="669">
        <v>432</v>
      </c>
    </row>
    <row r="989" spans="1:6" hidden="1" x14ac:dyDescent="0.2">
      <c r="A989" s="1136" t="str">
        <f t="shared" si="31"/>
        <v>CA67AEL0</v>
      </c>
      <c r="B989" s="669" t="s">
        <v>3958</v>
      </c>
      <c r="C989" s="669" t="s">
        <v>1374</v>
      </c>
      <c r="D989" s="1137">
        <f t="shared" si="30"/>
        <v>0</v>
      </c>
      <c r="E989" s="669" t="s">
        <v>699</v>
      </c>
      <c r="F989" s="669">
        <v>939</v>
      </c>
    </row>
    <row r="990" spans="1:6" hidden="1" x14ac:dyDescent="0.2">
      <c r="A990" s="1136" t="str">
        <f t="shared" si="31"/>
        <v>CA67AEM0</v>
      </c>
      <c r="B990" s="669" t="s">
        <v>3959</v>
      </c>
      <c r="C990" s="669" t="s">
        <v>1374</v>
      </c>
      <c r="D990" s="1137">
        <f t="shared" si="30"/>
        <v>0</v>
      </c>
      <c r="E990" s="669" t="s">
        <v>595</v>
      </c>
      <c r="F990" s="669">
        <v>276</v>
      </c>
    </row>
    <row r="991" spans="1:6" hidden="1" x14ac:dyDescent="0.2">
      <c r="A991" s="1136" t="str">
        <f t="shared" si="31"/>
        <v>CA67ANE0</v>
      </c>
      <c r="B991" s="669" t="s">
        <v>3960</v>
      </c>
      <c r="C991" s="669" t="s">
        <v>1374</v>
      </c>
      <c r="D991" s="1137">
        <f t="shared" si="30"/>
        <v>0</v>
      </c>
      <c r="E991" s="669" t="s">
        <v>594</v>
      </c>
      <c r="F991" s="669">
        <v>22</v>
      </c>
    </row>
    <row r="992" spans="1:6" hidden="1" x14ac:dyDescent="0.2">
      <c r="A992" s="1136" t="str">
        <f t="shared" si="31"/>
        <v>CA67BDC0</v>
      </c>
      <c r="B992" s="669" t="s">
        <v>3961</v>
      </c>
      <c r="C992" s="669" t="s">
        <v>1375</v>
      </c>
      <c r="D992" s="1137">
        <f t="shared" si="30"/>
        <v>0</v>
      </c>
      <c r="E992" s="669" t="s">
        <v>700</v>
      </c>
      <c r="F992" s="669">
        <v>906</v>
      </c>
    </row>
    <row r="993" spans="1:6" hidden="1" x14ac:dyDescent="0.2">
      <c r="A993" s="1136" t="str">
        <f t="shared" si="31"/>
        <v>CA67BEL0</v>
      </c>
      <c r="B993" s="669" t="s">
        <v>3962</v>
      </c>
      <c r="C993" s="669" t="s">
        <v>1375</v>
      </c>
      <c r="D993" s="1137">
        <f t="shared" si="30"/>
        <v>0</v>
      </c>
      <c r="E993" s="669" t="s">
        <v>699</v>
      </c>
      <c r="F993" s="669">
        <v>918</v>
      </c>
    </row>
    <row r="994" spans="1:6" hidden="1" x14ac:dyDescent="0.2">
      <c r="A994" s="1136" t="str">
        <f t="shared" si="31"/>
        <v>CA67BEM0</v>
      </c>
      <c r="B994" s="669" t="s">
        <v>3963</v>
      </c>
      <c r="C994" s="669" t="s">
        <v>1375</v>
      </c>
      <c r="D994" s="1137">
        <f t="shared" si="30"/>
        <v>0</v>
      </c>
      <c r="E994" s="669" t="s">
        <v>595</v>
      </c>
      <c r="F994" s="669">
        <v>81</v>
      </c>
    </row>
    <row r="995" spans="1:6" hidden="1" x14ac:dyDescent="0.2">
      <c r="A995" s="1136" t="str">
        <f t="shared" si="31"/>
        <v>CA67BNE0</v>
      </c>
      <c r="B995" s="669" t="s">
        <v>3964</v>
      </c>
      <c r="C995" s="669" t="s">
        <v>1375</v>
      </c>
      <c r="D995" s="1137">
        <f t="shared" si="30"/>
        <v>0</v>
      </c>
      <c r="E995" s="669" t="s">
        <v>594</v>
      </c>
      <c r="F995" s="669">
        <v>14</v>
      </c>
    </row>
    <row r="996" spans="1:6" hidden="1" x14ac:dyDescent="0.2">
      <c r="A996" s="1136" t="str">
        <f t="shared" si="31"/>
        <v>CA67BUX0</v>
      </c>
      <c r="B996" s="669" t="s">
        <v>3965</v>
      </c>
      <c r="C996" s="669" t="s">
        <v>1375</v>
      </c>
      <c r="D996" s="1137">
        <f t="shared" si="30"/>
        <v>0</v>
      </c>
      <c r="E996" s="669" t="s">
        <v>3001</v>
      </c>
      <c r="F996" s="669">
        <v>1</v>
      </c>
    </row>
    <row r="997" spans="1:6" hidden="1" x14ac:dyDescent="0.2">
      <c r="A997" s="1136" t="str">
        <f t="shared" si="31"/>
        <v>CA68ADC0</v>
      </c>
      <c r="B997" s="669" t="s">
        <v>3966</v>
      </c>
      <c r="C997" s="669" t="s">
        <v>1376</v>
      </c>
      <c r="D997" s="1137">
        <f t="shared" si="30"/>
        <v>0</v>
      </c>
      <c r="E997" s="669" t="s">
        <v>700</v>
      </c>
      <c r="F997" s="669">
        <v>2246</v>
      </c>
    </row>
    <row r="998" spans="1:6" hidden="1" x14ac:dyDescent="0.2">
      <c r="A998" s="1136" t="str">
        <f t="shared" si="31"/>
        <v>CA68AEL0</v>
      </c>
      <c r="B998" s="669" t="s">
        <v>3967</v>
      </c>
      <c r="C998" s="669" t="s">
        <v>1376</v>
      </c>
      <c r="D998" s="1137">
        <f t="shared" si="30"/>
        <v>0</v>
      </c>
      <c r="E998" s="669" t="s">
        <v>699</v>
      </c>
      <c r="F998" s="669">
        <v>1079</v>
      </c>
    </row>
    <row r="999" spans="1:6" hidden="1" x14ac:dyDescent="0.2">
      <c r="A999" s="1136" t="str">
        <f t="shared" si="31"/>
        <v>CA68AEM0</v>
      </c>
      <c r="B999" s="669" t="s">
        <v>3968</v>
      </c>
      <c r="C999" s="669" t="s">
        <v>1376</v>
      </c>
      <c r="D999" s="1137">
        <f t="shared" si="30"/>
        <v>0</v>
      </c>
      <c r="E999" s="669" t="s">
        <v>595</v>
      </c>
      <c r="F999" s="669">
        <v>259</v>
      </c>
    </row>
    <row r="1000" spans="1:6" hidden="1" x14ac:dyDescent="0.2">
      <c r="A1000" s="1136" t="str">
        <f t="shared" si="31"/>
        <v>CA68ANE0</v>
      </c>
      <c r="B1000" s="669" t="s">
        <v>3969</v>
      </c>
      <c r="C1000" s="669" t="s">
        <v>1376</v>
      </c>
      <c r="D1000" s="1137">
        <f t="shared" si="30"/>
        <v>0</v>
      </c>
      <c r="E1000" s="669" t="s">
        <v>594</v>
      </c>
      <c r="F1000" s="669">
        <v>8</v>
      </c>
    </row>
    <row r="1001" spans="1:6" hidden="1" x14ac:dyDescent="0.2">
      <c r="A1001" s="1136" t="str">
        <f t="shared" si="31"/>
        <v>CA68BDC0</v>
      </c>
      <c r="B1001" s="669" t="s">
        <v>3970</v>
      </c>
      <c r="C1001" s="669" t="s">
        <v>1377</v>
      </c>
      <c r="D1001" s="1137">
        <f t="shared" si="30"/>
        <v>0</v>
      </c>
      <c r="E1001" s="669" t="s">
        <v>700</v>
      </c>
      <c r="F1001" s="669">
        <v>228</v>
      </c>
    </row>
    <row r="1002" spans="1:6" hidden="1" x14ac:dyDescent="0.2">
      <c r="A1002" s="1136" t="str">
        <f t="shared" si="31"/>
        <v>CA68BEL0</v>
      </c>
      <c r="B1002" s="669" t="s">
        <v>3971</v>
      </c>
      <c r="C1002" s="669" t="s">
        <v>1377</v>
      </c>
      <c r="D1002" s="1137">
        <f t="shared" si="30"/>
        <v>0</v>
      </c>
      <c r="E1002" s="669" t="s">
        <v>699</v>
      </c>
      <c r="F1002" s="669">
        <v>409</v>
      </c>
    </row>
    <row r="1003" spans="1:6" hidden="1" x14ac:dyDescent="0.2">
      <c r="A1003" s="1136" t="str">
        <f t="shared" si="31"/>
        <v>CA68BEM0</v>
      </c>
      <c r="B1003" s="669" t="s">
        <v>3972</v>
      </c>
      <c r="C1003" s="669" t="s">
        <v>1377</v>
      </c>
      <c r="D1003" s="1137">
        <f t="shared" si="30"/>
        <v>0</v>
      </c>
      <c r="E1003" s="669" t="s">
        <v>595</v>
      </c>
      <c r="F1003" s="669">
        <v>147</v>
      </c>
    </row>
    <row r="1004" spans="1:6" hidden="1" x14ac:dyDescent="0.2">
      <c r="A1004" s="1136" t="str">
        <f t="shared" si="31"/>
        <v>CA68BNE0</v>
      </c>
      <c r="B1004" s="669" t="s">
        <v>3973</v>
      </c>
      <c r="C1004" s="669" t="s">
        <v>1377</v>
      </c>
      <c r="D1004" s="1137">
        <f t="shared" si="30"/>
        <v>0</v>
      </c>
      <c r="E1004" s="669" t="s">
        <v>594</v>
      </c>
      <c r="F1004" s="669">
        <v>71</v>
      </c>
    </row>
    <row r="1005" spans="1:6" hidden="1" x14ac:dyDescent="0.2">
      <c r="A1005" s="1136" t="str">
        <f t="shared" si="31"/>
        <v>CA68BUX0</v>
      </c>
      <c r="B1005" s="669" t="s">
        <v>3974</v>
      </c>
      <c r="C1005" s="669" t="s">
        <v>1377</v>
      </c>
      <c r="D1005" s="1137">
        <f t="shared" si="30"/>
        <v>0</v>
      </c>
      <c r="E1005" s="669" t="s">
        <v>3001</v>
      </c>
      <c r="F1005" s="669">
        <v>1</v>
      </c>
    </row>
    <row r="1006" spans="1:6" hidden="1" x14ac:dyDescent="0.2">
      <c r="A1006" s="1136" t="str">
        <f t="shared" si="31"/>
        <v>CA69ADC0</v>
      </c>
      <c r="B1006" s="669" t="s">
        <v>3975</v>
      </c>
      <c r="C1006" s="669" t="s">
        <v>1378</v>
      </c>
      <c r="D1006" s="1137">
        <f t="shared" si="30"/>
        <v>0</v>
      </c>
      <c r="E1006" s="669" t="s">
        <v>700</v>
      </c>
      <c r="F1006" s="669">
        <v>10440</v>
      </c>
    </row>
    <row r="1007" spans="1:6" hidden="1" x14ac:dyDescent="0.2">
      <c r="A1007" s="1136" t="str">
        <f t="shared" si="31"/>
        <v>CA69AEL0</v>
      </c>
      <c r="B1007" s="669" t="s">
        <v>3976</v>
      </c>
      <c r="C1007" s="669" t="s">
        <v>1378</v>
      </c>
      <c r="D1007" s="1137">
        <f t="shared" si="30"/>
        <v>0</v>
      </c>
      <c r="E1007" s="669" t="s">
        <v>699</v>
      </c>
      <c r="F1007" s="669">
        <v>2653</v>
      </c>
    </row>
    <row r="1008" spans="1:6" hidden="1" x14ac:dyDescent="0.2">
      <c r="A1008" s="1136" t="str">
        <f t="shared" si="31"/>
        <v>CA69AEM0</v>
      </c>
      <c r="B1008" s="669" t="s">
        <v>3977</v>
      </c>
      <c r="C1008" s="669" t="s">
        <v>1378</v>
      </c>
      <c r="D1008" s="1137">
        <f t="shared" si="30"/>
        <v>0</v>
      </c>
      <c r="E1008" s="669" t="s">
        <v>595</v>
      </c>
      <c r="F1008" s="669">
        <v>832</v>
      </c>
    </row>
    <row r="1009" spans="1:6" hidden="1" x14ac:dyDescent="0.2">
      <c r="A1009" s="1136" t="str">
        <f t="shared" si="31"/>
        <v>CA69ANE0</v>
      </c>
      <c r="B1009" s="669" t="s">
        <v>3978</v>
      </c>
      <c r="C1009" s="669" t="s">
        <v>1378</v>
      </c>
      <c r="D1009" s="1137">
        <f t="shared" si="30"/>
        <v>0</v>
      </c>
      <c r="E1009" s="669" t="s">
        <v>594</v>
      </c>
      <c r="F1009" s="669">
        <v>19</v>
      </c>
    </row>
    <row r="1010" spans="1:6" hidden="1" x14ac:dyDescent="0.2">
      <c r="A1010" s="1136" t="str">
        <f t="shared" si="31"/>
        <v>CA69AUX0</v>
      </c>
      <c r="B1010" s="669" t="s">
        <v>3979</v>
      </c>
      <c r="C1010" s="669" t="s">
        <v>1378</v>
      </c>
      <c r="D1010" s="1137">
        <f t="shared" si="30"/>
        <v>0</v>
      </c>
      <c r="E1010" s="669" t="s">
        <v>3001</v>
      </c>
      <c r="F1010" s="669">
        <v>1</v>
      </c>
    </row>
    <row r="1011" spans="1:6" hidden="1" x14ac:dyDescent="0.2">
      <c r="A1011" s="1136" t="str">
        <f t="shared" si="31"/>
        <v>CA69BDC0</v>
      </c>
      <c r="B1011" s="669" t="s">
        <v>3980</v>
      </c>
      <c r="C1011" s="669" t="s">
        <v>1379</v>
      </c>
      <c r="D1011" s="1137">
        <f t="shared" si="30"/>
        <v>0</v>
      </c>
      <c r="E1011" s="669" t="s">
        <v>700</v>
      </c>
      <c r="F1011" s="669">
        <v>576</v>
      </c>
    </row>
    <row r="1012" spans="1:6" hidden="1" x14ac:dyDescent="0.2">
      <c r="A1012" s="1136" t="str">
        <f t="shared" si="31"/>
        <v>CA69BEL0</v>
      </c>
      <c r="B1012" s="669" t="s">
        <v>3981</v>
      </c>
      <c r="C1012" s="669" t="s">
        <v>1379</v>
      </c>
      <c r="D1012" s="1137">
        <f t="shared" si="30"/>
        <v>0</v>
      </c>
      <c r="E1012" s="669" t="s">
        <v>699</v>
      </c>
      <c r="F1012" s="669">
        <v>219</v>
      </c>
    </row>
    <row r="1013" spans="1:6" hidden="1" x14ac:dyDescent="0.2">
      <c r="A1013" s="1136" t="str">
        <f t="shared" si="31"/>
        <v>CA69BEM0</v>
      </c>
      <c r="B1013" s="669" t="s">
        <v>3982</v>
      </c>
      <c r="C1013" s="669" t="s">
        <v>1379</v>
      </c>
      <c r="D1013" s="1137">
        <f t="shared" si="30"/>
        <v>0</v>
      </c>
      <c r="E1013" s="669" t="s">
        <v>595</v>
      </c>
      <c r="F1013" s="669">
        <v>84</v>
      </c>
    </row>
    <row r="1014" spans="1:6" hidden="1" x14ac:dyDescent="0.2">
      <c r="A1014" s="1136" t="str">
        <f t="shared" si="31"/>
        <v>CA69BNE0</v>
      </c>
      <c r="B1014" s="669" t="s">
        <v>3983</v>
      </c>
      <c r="C1014" s="669" t="s">
        <v>1379</v>
      </c>
      <c r="D1014" s="1137">
        <f t="shared" si="30"/>
        <v>0</v>
      </c>
      <c r="E1014" s="669" t="s">
        <v>594</v>
      </c>
      <c r="F1014" s="669">
        <v>3</v>
      </c>
    </row>
    <row r="1015" spans="1:6" hidden="1" x14ac:dyDescent="0.2">
      <c r="A1015" s="1136" t="str">
        <f t="shared" si="31"/>
        <v>CA69CDC0</v>
      </c>
      <c r="B1015" s="669" t="s">
        <v>3984</v>
      </c>
      <c r="C1015" s="669" t="s">
        <v>1380</v>
      </c>
      <c r="D1015" s="1137">
        <f t="shared" si="30"/>
        <v>0</v>
      </c>
      <c r="E1015" s="669" t="s">
        <v>700</v>
      </c>
      <c r="F1015" s="669">
        <v>155</v>
      </c>
    </row>
    <row r="1016" spans="1:6" hidden="1" x14ac:dyDescent="0.2">
      <c r="A1016" s="1136" t="str">
        <f t="shared" si="31"/>
        <v>CA69CEL0</v>
      </c>
      <c r="B1016" s="669" t="s">
        <v>3985</v>
      </c>
      <c r="C1016" s="669" t="s">
        <v>1380</v>
      </c>
      <c r="D1016" s="1137">
        <f t="shared" si="30"/>
        <v>0</v>
      </c>
      <c r="E1016" s="669" t="s">
        <v>699</v>
      </c>
      <c r="F1016" s="669">
        <v>179</v>
      </c>
    </row>
    <row r="1017" spans="1:6" hidden="1" x14ac:dyDescent="0.2">
      <c r="A1017" s="1136" t="str">
        <f t="shared" si="31"/>
        <v>CA69CEM0</v>
      </c>
      <c r="B1017" s="669" t="s">
        <v>3986</v>
      </c>
      <c r="C1017" s="669" t="s">
        <v>1380</v>
      </c>
      <c r="D1017" s="1137">
        <f t="shared" si="30"/>
        <v>0</v>
      </c>
      <c r="E1017" s="669" t="s">
        <v>595</v>
      </c>
      <c r="F1017" s="669">
        <v>37</v>
      </c>
    </row>
    <row r="1018" spans="1:6" hidden="1" x14ac:dyDescent="0.2">
      <c r="A1018" s="1136" t="str">
        <f t="shared" si="31"/>
        <v>CA69CNE0</v>
      </c>
      <c r="B1018" s="669" t="s">
        <v>3987</v>
      </c>
      <c r="C1018" s="669" t="s">
        <v>1380</v>
      </c>
      <c r="D1018" s="1137">
        <f t="shared" si="30"/>
        <v>0</v>
      </c>
      <c r="E1018" s="669" t="s">
        <v>594</v>
      </c>
      <c r="F1018" s="669">
        <v>28</v>
      </c>
    </row>
    <row r="1019" spans="1:6" hidden="1" x14ac:dyDescent="0.2">
      <c r="A1019" s="1136" t="str">
        <f t="shared" si="31"/>
        <v>CA70ZDC0</v>
      </c>
      <c r="B1019" s="669" t="s">
        <v>3988</v>
      </c>
      <c r="C1019" s="669" t="s">
        <v>1381</v>
      </c>
      <c r="D1019" s="1137">
        <f t="shared" si="30"/>
        <v>0</v>
      </c>
      <c r="E1019" s="669" t="s">
        <v>700</v>
      </c>
      <c r="F1019" s="669">
        <v>3666</v>
      </c>
    </row>
    <row r="1020" spans="1:6" hidden="1" x14ac:dyDescent="0.2">
      <c r="A1020" s="1136" t="str">
        <f t="shared" si="31"/>
        <v>CA70ZEL0</v>
      </c>
      <c r="B1020" s="669" t="s">
        <v>3989</v>
      </c>
      <c r="C1020" s="669" t="s">
        <v>1381</v>
      </c>
      <c r="D1020" s="1137">
        <f t="shared" si="30"/>
        <v>0</v>
      </c>
      <c r="E1020" s="669" t="s">
        <v>699</v>
      </c>
      <c r="F1020" s="669">
        <v>1173</v>
      </c>
    </row>
    <row r="1021" spans="1:6" hidden="1" x14ac:dyDescent="0.2">
      <c r="A1021" s="1136" t="str">
        <f t="shared" si="31"/>
        <v>CA70ZEM0</v>
      </c>
      <c r="B1021" s="669" t="s">
        <v>3990</v>
      </c>
      <c r="C1021" s="669" t="s">
        <v>1381</v>
      </c>
      <c r="D1021" s="1137">
        <f t="shared" si="30"/>
        <v>0</v>
      </c>
      <c r="E1021" s="669" t="s">
        <v>595</v>
      </c>
      <c r="F1021" s="669">
        <v>172</v>
      </c>
    </row>
    <row r="1022" spans="1:6" hidden="1" x14ac:dyDescent="0.2">
      <c r="A1022" s="1136" t="str">
        <f t="shared" si="31"/>
        <v>CA70ZNE0</v>
      </c>
      <c r="B1022" s="669" t="s">
        <v>3991</v>
      </c>
      <c r="C1022" s="669" t="s">
        <v>1381</v>
      </c>
      <c r="D1022" s="1137">
        <f t="shared" si="30"/>
        <v>0</v>
      </c>
      <c r="E1022" s="669" t="s">
        <v>594</v>
      </c>
      <c r="F1022" s="669">
        <v>6</v>
      </c>
    </row>
    <row r="1023" spans="1:6" hidden="1" x14ac:dyDescent="0.2">
      <c r="A1023" s="1136" t="str">
        <f t="shared" si="31"/>
        <v>CA71ADC0</v>
      </c>
      <c r="B1023" s="669" t="s">
        <v>3992</v>
      </c>
      <c r="C1023" s="669" t="s">
        <v>1382</v>
      </c>
      <c r="D1023" s="1137">
        <f t="shared" si="30"/>
        <v>0</v>
      </c>
      <c r="E1023" s="669" t="s">
        <v>700</v>
      </c>
      <c r="F1023" s="669">
        <v>4222</v>
      </c>
    </row>
    <row r="1024" spans="1:6" hidden="1" x14ac:dyDescent="0.2">
      <c r="A1024" s="1136" t="str">
        <f t="shared" si="31"/>
        <v>CA71AEL0</v>
      </c>
      <c r="B1024" s="669" t="s">
        <v>3993</v>
      </c>
      <c r="C1024" s="669" t="s">
        <v>1382</v>
      </c>
      <c r="D1024" s="1137">
        <f t="shared" si="30"/>
        <v>0</v>
      </c>
      <c r="E1024" s="669" t="s">
        <v>699</v>
      </c>
      <c r="F1024" s="669">
        <v>482</v>
      </c>
    </row>
    <row r="1025" spans="1:6" hidden="1" x14ac:dyDescent="0.2">
      <c r="A1025" s="1136" t="str">
        <f t="shared" si="31"/>
        <v>CA71AEM0</v>
      </c>
      <c r="B1025" s="669" t="s">
        <v>3994</v>
      </c>
      <c r="C1025" s="669" t="s">
        <v>1382</v>
      </c>
      <c r="D1025" s="1137">
        <f t="shared" si="30"/>
        <v>0</v>
      </c>
      <c r="E1025" s="669" t="s">
        <v>595</v>
      </c>
      <c r="F1025" s="669">
        <v>1499</v>
      </c>
    </row>
    <row r="1026" spans="1:6" hidden="1" x14ac:dyDescent="0.2">
      <c r="A1026" s="1136" t="str">
        <f t="shared" si="31"/>
        <v>CA71ANE0</v>
      </c>
      <c r="B1026" s="669" t="s">
        <v>3995</v>
      </c>
      <c r="C1026" s="669" t="s">
        <v>1382</v>
      </c>
      <c r="D1026" s="1137">
        <f t="shared" si="30"/>
        <v>0</v>
      </c>
      <c r="E1026" s="669" t="s">
        <v>594</v>
      </c>
      <c r="F1026" s="669">
        <v>23</v>
      </c>
    </row>
    <row r="1027" spans="1:6" hidden="1" x14ac:dyDescent="0.2">
      <c r="A1027" s="1136" t="str">
        <f t="shared" si="31"/>
        <v>CA71AUX0</v>
      </c>
      <c r="B1027" s="669" t="s">
        <v>3996</v>
      </c>
      <c r="C1027" s="669" t="s">
        <v>1382</v>
      </c>
      <c r="D1027" s="1137">
        <f t="shared" si="30"/>
        <v>0</v>
      </c>
      <c r="E1027" s="669" t="s">
        <v>3001</v>
      </c>
      <c r="F1027" s="669">
        <v>1</v>
      </c>
    </row>
    <row r="1028" spans="1:6" hidden="1" x14ac:dyDescent="0.2">
      <c r="A1028" s="1136" t="str">
        <f t="shared" si="31"/>
        <v>CA71BDC0</v>
      </c>
      <c r="B1028" s="669" t="s">
        <v>3997</v>
      </c>
      <c r="C1028" s="669" t="s">
        <v>1383</v>
      </c>
      <c r="D1028" s="1137">
        <f t="shared" si="30"/>
        <v>0</v>
      </c>
      <c r="E1028" s="669" t="s">
        <v>700</v>
      </c>
      <c r="F1028" s="669">
        <v>403</v>
      </c>
    </row>
    <row r="1029" spans="1:6" hidden="1" x14ac:dyDescent="0.2">
      <c r="A1029" s="1136" t="str">
        <f t="shared" si="31"/>
        <v>CA71BEL0</v>
      </c>
      <c r="B1029" s="669" t="s">
        <v>3998</v>
      </c>
      <c r="C1029" s="669" t="s">
        <v>1383</v>
      </c>
      <c r="D1029" s="1137">
        <f t="shared" si="30"/>
        <v>0</v>
      </c>
      <c r="E1029" s="669" t="s">
        <v>699</v>
      </c>
      <c r="F1029" s="669">
        <v>60</v>
      </c>
    </row>
    <row r="1030" spans="1:6" hidden="1" x14ac:dyDescent="0.2">
      <c r="A1030" s="1136" t="str">
        <f t="shared" si="31"/>
        <v>CA71BEM0</v>
      </c>
      <c r="B1030" s="669" t="s">
        <v>3999</v>
      </c>
      <c r="C1030" s="669" t="s">
        <v>1383</v>
      </c>
      <c r="D1030" s="1137">
        <f t="shared" si="30"/>
        <v>0</v>
      </c>
      <c r="E1030" s="669" t="s">
        <v>595</v>
      </c>
      <c r="F1030" s="669">
        <v>168</v>
      </c>
    </row>
    <row r="1031" spans="1:6" hidden="1" x14ac:dyDescent="0.2">
      <c r="A1031" s="1136" t="str">
        <f t="shared" si="31"/>
        <v>CA71BNE0</v>
      </c>
      <c r="B1031" s="669" t="s">
        <v>4000</v>
      </c>
      <c r="C1031" s="669" t="s">
        <v>1383</v>
      </c>
      <c r="D1031" s="1137">
        <f t="shared" si="30"/>
        <v>0</v>
      </c>
      <c r="E1031" s="669" t="s">
        <v>594</v>
      </c>
      <c r="F1031" s="669">
        <v>3</v>
      </c>
    </row>
    <row r="1032" spans="1:6" hidden="1" x14ac:dyDescent="0.2">
      <c r="A1032" s="1136" t="str">
        <f t="shared" si="31"/>
        <v>CA80ADC0</v>
      </c>
      <c r="B1032" s="669" t="s">
        <v>4001</v>
      </c>
      <c r="C1032" s="669" t="s">
        <v>1384</v>
      </c>
      <c r="D1032" s="1137">
        <f t="shared" si="30"/>
        <v>0</v>
      </c>
      <c r="E1032" s="669" t="s">
        <v>700</v>
      </c>
      <c r="F1032" s="669">
        <v>3</v>
      </c>
    </row>
    <row r="1033" spans="1:6" hidden="1" x14ac:dyDescent="0.2">
      <c r="A1033" s="1136" t="str">
        <f t="shared" si="31"/>
        <v>CA80AEL0</v>
      </c>
      <c r="B1033" s="669" t="s">
        <v>4002</v>
      </c>
      <c r="C1033" s="669" t="s">
        <v>1384</v>
      </c>
      <c r="D1033" s="1137">
        <f t="shared" si="30"/>
        <v>0</v>
      </c>
      <c r="E1033" s="669" t="s">
        <v>699</v>
      </c>
      <c r="F1033" s="669">
        <v>795</v>
      </c>
    </row>
    <row r="1034" spans="1:6" hidden="1" x14ac:dyDescent="0.2">
      <c r="A1034" s="1136" t="str">
        <f t="shared" si="31"/>
        <v>CA80AEM0</v>
      </c>
      <c r="B1034" s="669" t="s">
        <v>4003</v>
      </c>
      <c r="C1034" s="669" t="s">
        <v>1384</v>
      </c>
      <c r="D1034" s="1137">
        <f t="shared" si="30"/>
        <v>0</v>
      </c>
      <c r="E1034" s="669" t="s">
        <v>595</v>
      </c>
      <c r="F1034" s="669">
        <v>138</v>
      </c>
    </row>
    <row r="1035" spans="1:6" hidden="1" x14ac:dyDescent="0.2">
      <c r="A1035" s="1136" t="str">
        <f t="shared" si="31"/>
        <v>CA80ANE0</v>
      </c>
      <c r="B1035" s="669" t="s">
        <v>4004</v>
      </c>
      <c r="C1035" s="669" t="s">
        <v>1384</v>
      </c>
      <c r="D1035" s="1137">
        <f t="shared" si="30"/>
        <v>0</v>
      </c>
      <c r="E1035" s="669" t="s">
        <v>594</v>
      </c>
      <c r="F1035" s="669">
        <v>45</v>
      </c>
    </row>
    <row r="1036" spans="1:6" hidden="1" x14ac:dyDescent="0.2">
      <c r="A1036" s="1136" t="str">
        <f t="shared" si="31"/>
        <v>CA80BDC0</v>
      </c>
      <c r="B1036" s="669" t="s">
        <v>4005</v>
      </c>
      <c r="C1036" s="669" t="s">
        <v>1385</v>
      </c>
      <c r="D1036" s="1137">
        <f t="shared" si="30"/>
        <v>0</v>
      </c>
      <c r="E1036" s="669" t="s">
        <v>700</v>
      </c>
      <c r="F1036" s="669">
        <v>8</v>
      </c>
    </row>
    <row r="1037" spans="1:6" hidden="1" x14ac:dyDescent="0.2">
      <c r="A1037" s="1136" t="str">
        <f t="shared" si="31"/>
        <v>CA80BEL0</v>
      </c>
      <c r="B1037" s="669" t="s">
        <v>4006</v>
      </c>
      <c r="C1037" s="669" t="s">
        <v>1385</v>
      </c>
      <c r="D1037" s="1137">
        <f t="shared" si="30"/>
        <v>0</v>
      </c>
      <c r="E1037" s="669" t="s">
        <v>699</v>
      </c>
      <c r="F1037" s="669">
        <v>516</v>
      </c>
    </row>
    <row r="1038" spans="1:6" hidden="1" x14ac:dyDescent="0.2">
      <c r="A1038" s="1136" t="str">
        <f t="shared" si="31"/>
        <v>CA80BEM0</v>
      </c>
      <c r="B1038" s="669" t="s">
        <v>4007</v>
      </c>
      <c r="C1038" s="669" t="s">
        <v>1385</v>
      </c>
      <c r="D1038" s="1137">
        <f t="shared" si="30"/>
        <v>0</v>
      </c>
      <c r="E1038" s="669" t="s">
        <v>595</v>
      </c>
      <c r="F1038" s="669">
        <v>54</v>
      </c>
    </row>
    <row r="1039" spans="1:6" hidden="1" x14ac:dyDescent="0.2">
      <c r="A1039" s="1136" t="str">
        <f t="shared" si="31"/>
        <v>CA80BNE0</v>
      </c>
      <c r="B1039" s="669" t="s">
        <v>4008</v>
      </c>
      <c r="C1039" s="669" t="s">
        <v>1385</v>
      </c>
      <c r="D1039" s="1137">
        <f t="shared" si="30"/>
        <v>0</v>
      </c>
      <c r="E1039" s="669" t="s">
        <v>594</v>
      </c>
      <c r="F1039" s="669">
        <v>5</v>
      </c>
    </row>
    <row r="1040" spans="1:6" hidden="1" x14ac:dyDescent="0.2">
      <c r="A1040" s="1136" t="str">
        <f t="shared" si="31"/>
        <v>CA80CDC0</v>
      </c>
      <c r="B1040" s="669" t="s">
        <v>4009</v>
      </c>
      <c r="C1040" s="669" t="s">
        <v>1386</v>
      </c>
      <c r="D1040" s="1137">
        <f t="shared" si="30"/>
        <v>0</v>
      </c>
      <c r="E1040" s="669" t="s">
        <v>700</v>
      </c>
      <c r="F1040" s="669">
        <v>43</v>
      </c>
    </row>
    <row r="1041" spans="1:6" hidden="1" x14ac:dyDescent="0.2">
      <c r="A1041" s="1136" t="str">
        <f t="shared" si="31"/>
        <v>CA80CEL0</v>
      </c>
      <c r="B1041" s="669" t="s">
        <v>4010</v>
      </c>
      <c r="C1041" s="669" t="s">
        <v>1386</v>
      </c>
      <c r="D1041" s="1137">
        <f t="shared" ref="D1041:D1104" si="32">IFERROR(VLOOKUP(C1041,$M$2:$N$16,2,FALSE),0)</f>
        <v>0</v>
      </c>
      <c r="E1041" s="669" t="s">
        <v>699</v>
      </c>
      <c r="F1041" s="669">
        <v>346</v>
      </c>
    </row>
    <row r="1042" spans="1:6" hidden="1" x14ac:dyDescent="0.2">
      <c r="A1042" s="1136" t="str">
        <f t="shared" ref="A1042:A1105" si="33">C1042&amp;E1042&amp;D1042</f>
        <v>CA80CEM0</v>
      </c>
      <c r="B1042" s="669" t="s">
        <v>4011</v>
      </c>
      <c r="C1042" s="669" t="s">
        <v>1386</v>
      </c>
      <c r="D1042" s="1137">
        <f t="shared" si="32"/>
        <v>0</v>
      </c>
      <c r="E1042" s="669" t="s">
        <v>595</v>
      </c>
      <c r="F1042" s="669">
        <v>20</v>
      </c>
    </row>
    <row r="1043" spans="1:6" hidden="1" x14ac:dyDescent="0.2">
      <c r="A1043" s="1136" t="str">
        <f t="shared" si="33"/>
        <v>CA80CNE0</v>
      </c>
      <c r="B1043" s="669" t="s">
        <v>4012</v>
      </c>
      <c r="C1043" s="669" t="s">
        <v>1386</v>
      </c>
      <c r="D1043" s="1137">
        <f t="shared" si="32"/>
        <v>0</v>
      </c>
      <c r="E1043" s="669" t="s">
        <v>594</v>
      </c>
      <c r="F1043" s="669">
        <v>3</v>
      </c>
    </row>
    <row r="1044" spans="1:6" hidden="1" x14ac:dyDescent="0.2">
      <c r="A1044" s="1136" t="str">
        <f t="shared" si="33"/>
        <v>CA81ADC0</v>
      </c>
      <c r="B1044" s="669" t="s">
        <v>4013</v>
      </c>
      <c r="C1044" s="669" t="s">
        <v>1387</v>
      </c>
      <c r="D1044" s="1137">
        <f t="shared" si="32"/>
        <v>0</v>
      </c>
      <c r="E1044" s="669" t="s">
        <v>700</v>
      </c>
      <c r="F1044" s="669">
        <v>29</v>
      </c>
    </row>
    <row r="1045" spans="1:6" hidden="1" x14ac:dyDescent="0.2">
      <c r="A1045" s="1136" t="str">
        <f t="shared" si="33"/>
        <v>CA81AEL0</v>
      </c>
      <c r="B1045" s="669" t="s">
        <v>4014</v>
      </c>
      <c r="C1045" s="669" t="s">
        <v>1387</v>
      </c>
      <c r="D1045" s="1137">
        <f t="shared" si="32"/>
        <v>0</v>
      </c>
      <c r="E1045" s="669" t="s">
        <v>699</v>
      </c>
      <c r="F1045" s="669">
        <v>188</v>
      </c>
    </row>
    <row r="1046" spans="1:6" hidden="1" x14ac:dyDescent="0.2">
      <c r="A1046" s="1136" t="str">
        <f t="shared" si="33"/>
        <v>CA81AEM0</v>
      </c>
      <c r="B1046" s="669" t="s">
        <v>4015</v>
      </c>
      <c r="C1046" s="669" t="s">
        <v>1387</v>
      </c>
      <c r="D1046" s="1137">
        <f t="shared" si="32"/>
        <v>0</v>
      </c>
      <c r="E1046" s="669" t="s">
        <v>595</v>
      </c>
      <c r="F1046" s="669">
        <v>99</v>
      </c>
    </row>
    <row r="1047" spans="1:6" hidden="1" x14ac:dyDescent="0.2">
      <c r="A1047" s="1136" t="str">
        <f t="shared" si="33"/>
        <v>CA81ANE0</v>
      </c>
      <c r="B1047" s="669" t="s">
        <v>4016</v>
      </c>
      <c r="C1047" s="669" t="s">
        <v>1387</v>
      </c>
      <c r="D1047" s="1137">
        <f t="shared" si="32"/>
        <v>0</v>
      </c>
      <c r="E1047" s="669" t="s">
        <v>594</v>
      </c>
      <c r="F1047" s="669">
        <v>6</v>
      </c>
    </row>
    <row r="1048" spans="1:6" hidden="1" x14ac:dyDescent="0.2">
      <c r="A1048" s="1136" t="str">
        <f t="shared" si="33"/>
        <v>CA81BDC0</v>
      </c>
      <c r="B1048" s="669" t="s">
        <v>4017</v>
      </c>
      <c r="C1048" s="669" t="s">
        <v>1388</v>
      </c>
      <c r="D1048" s="1137">
        <f t="shared" si="32"/>
        <v>0</v>
      </c>
      <c r="E1048" s="669" t="s">
        <v>700</v>
      </c>
      <c r="F1048" s="669">
        <v>94</v>
      </c>
    </row>
    <row r="1049" spans="1:6" hidden="1" x14ac:dyDescent="0.2">
      <c r="A1049" s="1136" t="str">
        <f t="shared" si="33"/>
        <v>CA81BEL0</v>
      </c>
      <c r="B1049" s="669" t="s">
        <v>4018</v>
      </c>
      <c r="C1049" s="669" t="s">
        <v>1388</v>
      </c>
      <c r="D1049" s="1137">
        <f t="shared" si="32"/>
        <v>0</v>
      </c>
      <c r="E1049" s="669" t="s">
        <v>699</v>
      </c>
      <c r="F1049" s="669">
        <v>156</v>
      </c>
    </row>
    <row r="1050" spans="1:6" hidden="1" x14ac:dyDescent="0.2">
      <c r="A1050" s="1136" t="str">
        <f t="shared" si="33"/>
        <v>CA81BEM0</v>
      </c>
      <c r="B1050" s="669" t="s">
        <v>4019</v>
      </c>
      <c r="C1050" s="669" t="s">
        <v>1388</v>
      </c>
      <c r="D1050" s="1137">
        <f t="shared" si="32"/>
        <v>0</v>
      </c>
      <c r="E1050" s="669" t="s">
        <v>595</v>
      </c>
      <c r="F1050" s="669">
        <v>26</v>
      </c>
    </row>
    <row r="1051" spans="1:6" hidden="1" x14ac:dyDescent="0.2">
      <c r="A1051" s="1136" t="str">
        <f t="shared" si="33"/>
        <v>CA81BNE0</v>
      </c>
      <c r="B1051" s="669" t="s">
        <v>4020</v>
      </c>
      <c r="C1051" s="669" t="s">
        <v>1388</v>
      </c>
      <c r="D1051" s="1137">
        <f t="shared" si="32"/>
        <v>0</v>
      </c>
      <c r="E1051" s="669" t="s">
        <v>594</v>
      </c>
      <c r="F1051" s="669">
        <v>2</v>
      </c>
    </row>
    <row r="1052" spans="1:6" hidden="1" x14ac:dyDescent="0.2">
      <c r="A1052" s="1136" t="str">
        <f t="shared" si="33"/>
        <v>CA81CDC0</v>
      </c>
      <c r="B1052" s="669" t="s">
        <v>4021</v>
      </c>
      <c r="C1052" s="669" t="s">
        <v>1389</v>
      </c>
      <c r="D1052" s="1137">
        <f t="shared" si="32"/>
        <v>0</v>
      </c>
      <c r="E1052" s="669" t="s">
        <v>700</v>
      </c>
      <c r="F1052" s="669">
        <v>8</v>
      </c>
    </row>
    <row r="1053" spans="1:6" hidden="1" x14ac:dyDescent="0.2">
      <c r="A1053" s="1136" t="str">
        <f t="shared" si="33"/>
        <v>CA81CEL0</v>
      </c>
      <c r="B1053" s="669" t="s">
        <v>4022</v>
      </c>
      <c r="C1053" s="669" t="s">
        <v>1389</v>
      </c>
      <c r="D1053" s="1137">
        <f t="shared" si="32"/>
        <v>0</v>
      </c>
      <c r="E1053" s="669" t="s">
        <v>699</v>
      </c>
      <c r="F1053" s="669">
        <v>280</v>
      </c>
    </row>
    <row r="1054" spans="1:6" hidden="1" x14ac:dyDescent="0.2">
      <c r="A1054" s="1136" t="str">
        <f t="shared" si="33"/>
        <v>CA81CEM0</v>
      </c>
      <c r="B1054" s="669" t="s">
        <v>4023</v>
      </c>
      <c r="C1054" s="669" t="s">
        <v>1389</v>
      </c>
      <c r="D1054" s="1137">
        <f t="shared" si="32"/>
        <v>0</v>
      </c>
      <c r="E1054" s="669" t="s">
        <v>595</v>
      </c>
      <c r="F1054" s="669">
        <v>4</v>
      </c>
    </row>
    <row r="1055" spans="1:6" hidden="1" x14ac:dyDescent="0.2">
      <c r="A1055" s="1136" t="str">
        <f t="shared" si="33"/>
        <v>CA81DDC0</v>
      </c>
      <c r="B1055" s="669" t="s">
        <v>4024</v>
      </c>
      <c r="C1055" s="669" t="s">
        <v>1390</v>
      </c>
      <c r="D1055" s="1137">
        <f t="shared" si="32"/>
        <v>0</v>
      </c>
      <c r="E1055" s="669" t="s">
        <v>700</v>
      </c>
      <c r="F1055" s="669">
        <v>3</v>
      </c>
    </row>
    <row r="1056" spans="1:6" hidden="1" x14ac:dyDescent="0.2">
      <c r="A1056" s="1136" t="str">
        <f t="shared" si="33"/>
        <v>CA81DEL0</v>
      </c>
      <c r="B1056" s="669" t="s">
        <v>4025</v>
      </c>
      <c r="C1056" s="669" t="s">
        <v>1390</v>
      </c>
      <c r="D1056" s="1137">
        <f t="shared" si="32"/>
        <v>0</v>
      </c>
      <c r="E1056" s="669" t="s">
        <v>699</v>
      </c>
      <c r="F1056" s="669">
        <v>206</v>
      </c>
    </row>
    <row r="1057" spans="1:6" hidden="1" x14ac:dyDescent="0.2">
      <c r="A1057" s="1136" t="str">
        <f t="shared" si="33"/>
        <v>CA81DEM0</v>
      </c>
      <c r="B1057" s="669" t="s">
        <v>4026</v>
      </c>
      <c r="C1057" s="669" t="s">
        <v>1390</v>
      </c>
      <c r="D1057" s="1137">
        <f t="shared" si="32"/>
        <v>0</v>
      </c>
      <c r="E1057" s="669" t="s">
        <v>595</v>
      </c>
      <c r="F1057" s="669">
        <v>14</v>
      </c>
    </row>
    <row r="1058" spans="1:6" hidden="1" x14ac:dyDescent="0.2">
      <c r="A1058" s="1136" t="str">
        <f t="shared" si="33"/>
        <v>CA81DNE0</v>
      </c>
      <c r="B1058" s="669" t="s">
        <v>4027</v>
      </c>
      <c r="C1058" s="669" t="s">
        <v>1390</v>
      </c>
      <c r="D1058" s="1137">
        <f t="shared" si="32"/>
        <v>0</v>
      </c>
      <c r="E1058" s="669" t="s">
        <v>594</v>
      </c>
      <c r="F1058" s="669">
        <v>10</v>
      </c>
    </row>
    <row r="1059" spans="1:6" hidden="1" x14ac:dyDescent="0.2">
      <c r="A1059" s="1136" t="str">
        <f t="shared" si="33"/>
        <v>CA82ADC0</v>
      </c>
      <c r="B1059" s="669" t="s">
        <v>4028</v>
      </c>
      <c r="C1059" s="669" t="s">
        <v>1391</v>
      </c>
      <c r="D1059" s="1137">
        <f t="shared" si="32"/>
        <v>0</v>
      </c>
      <c r="E1059" s="669" t="s">
        <v>700</v>
      </c>
      <c r="F1059" s="669">
        <v>140</v>
      </c>
    </row>
    <row r="1060" spans="1:6" hidden="1" x14ac:dyDescent="0.2">
      <c r="A1060" s="1136" t="str">
        <f t="shared" si="33"/>
        <v>CA82AEL0</v>
      </c>
      <c r="B1060" s="669" t="s">
        <v>4029</v>
      </c>
      <c r="C1060" s="669" t="s">
        <v>1391</v>
      </c>
      <c r="D1060" s="1137">
        <f t="shared" si="32"/>
        <v>0</v>
      </c>
      <c r="E1060" s="669" t="s">
        <v>699</v>
      </c>
      <c r="F1060" s="669">
        <v>278</v>
      </c>
    </row>
    <row r="1061" spans="1:6" hidden="1" x14ac:dyDescent="0.2">
      <c r="A1061" s="1136" t="str">
        <f t="shared" si="33"/>
        <v>CA82AEM0</v>
      </c>
      <c r="B1061" s="669" t="s">
        <v>4030</v>
      </c>
      <c r="C1061" s="669" t="s">
        <v>1391</v>
      </c>
      <c r="D1061" s="1137">
        <f t="shared" si="32"/>
        <v>0</v>
      </c>
      <c r="E1061" s="669" t="s">
        <v>595</v>
      </c>
      <c r="F1061" s="669">
        <v>166</v>
      </c>
    </row>
    <row r="1062" spans="1:6" hidden="1" x14ac:dyDescent="0.2">
      <c r="A1062" s="1136" t="str">
        <f t="shared" si="33"/>
        <v>CA82ANE0</v>
      </c>
      <c r="B1062" s="669" t="s">
        <v>4031</v>
      </c>
      <c r="C1062" s="669" t="s">
        <v>1391</v>
      </c>
      <c r="D1062" s="1137">
        <f t="shared" si="32"/>
        <v>0</v>
      </c>
      <c r="E1062" s="669" t="s">
        <v>594</v>
      </c>
      <c r="F1062" s="669">
        <v>9</v>
      </c>
    </row>
    <row r="1063" spans="1:6" hidden="1" x14ac:dyDescent="0.2">
      <c r="A1063" s="1136" t="str">
        <f t="shared" si="33"/>
        <v>CA82BDC0</v>
      </c>
      <c r="B1063" s="669" t="s">
        <v>4032</v>
      </c>
      <c r="C1063" s="669" t="s">
        <v>1392</v>
      </c>
      <c r="D1063" s="1137">
        <f t="shared" si="32"/>
        <v>0</v>
      </c>
      <c r="E1063" s="669" t="s">
        <v>700</v>
      </c>
      <c r="F1063" s="669">
        <v>342</v>
      </c>
    </row>
    <row r="1064" spans="1:6" hidden="1" x14ac:dyDescent="0.2">
      <c r="A1064" s="1136" t="str">
        <f t="shared" si="33"/>
        <v>CA82BEL0</v>
      </c>
      <c r="B1064" s="669" t="s">
        <v>4033</v>
      </c>
      <c r="C1064" s="669" t="s">
        <v>1392</v>
      </c>
      <c r="D1064" s="1137">
        <f t="shared" si="32"/>
        <v>0</v>
      </c>
      <c r="E1064" s="669" t="s">
        <v>699</v>
      </c>
      <c r="F1064" s="669">
        <v>367</v>
      </c>
    </row>
    <row r="1065" spans="1:6" hidden="1" x14ac:dyDescent="0.2">
      <c r="A1065" s="1136" t="str">
        <f t="shared" si="33"/>
        <v>CA82BEM0</v>
      </c>
      <c r="B1065" s="669" t="s">
        <v>4034</v>
      </c>
      <c r="C1065" s="669" t="s">
        <v>1392</v>
      </c>
      <c r="D1065" s="1137">
        <f t="shared" si="32"/>
        <v>0</v>
      </c>
      <c r="E1065" s="669" t="s">
        <v>595</v>
      </c>
      <c r="F1065" s="669">
        <v>97</v>
      </c>
    </row>
    <row r="1066" spans="1:6" hidden="1" x14ac:dyDescent="0.2">
      <c r="A1066" s="1136" t="str">
        <f t="shared" si="33"/>
        <v>CA82BNE0</v>
      </c>
      <c r="B1066" s="669" t="s">
        <v>4035</v>
      </c>
      <c r="C1066" s="669" t="s">
        <v>1392</v>
      </c>
      <c r="D1066" s="1137">
        <f t="shared" si="32"/>
        <v>0</v>
      </c>
      <c r="E1066" s="669" t="s">
        <v>594</v>
      </c>
      <c r="F1066" s="669">
        <v>2</v>
      </c>
    </row>
    <row r="1067" spans="1:6" hidden="1" x14ac:dyDescent="0.2">
      <c r="A1067" s="1136" t="str">
        <f t="shared" si="33"/>
        <v>CA82CDC0</v>
      </c>
      <c r="B1067" s="669" t="s">
        <v>4036</v>
      </c>
      <c r="C1067" s="669" t="s">
        <v>1393</v>
      </c>
      <c r="D1067" s="1137">
        <f t="shared" si="32"/>
        <v>0</v>
      </c>
      <c r="E1067" s="669" t="s">
        <v>700</v>
      </c>
      <c r="F1067" s="669">
        <v>23</v>
      </c>
    </row>
    <row r="1068" spans="1:6" hidden="1" x14ac:dyDescent="0.2">
      <c r="A1068" s="1136" t="str">
        <f t="shared" si="33"/>
        <v>CA82CEL0</v>
      </c>
      <c r="B1068" s="669" t="s">
        <v>4037</v>
      </c>
      <c r="C1068" s="669" t="s">
        <v>1393</v>
      </c>
      <c r="D1068" s="1137">
        <f t="shared" si="32"/>
        <v>0</v>
      </c>
      <c r="E1068" s="669" t="s">
        <v>699</v>
      </c>
      <c r="F1068" s="669">
        <v>342</v>
      </c>
    </row>
    <row r="1069" spans="1:6" hidden="1" x14ac:dyDescent="0.2">
      <c r="A1069" s="1136" t="str">
        <f t="shared" si="33"/>
        <v>CA82CEM0</v>
      </c>
      <c r="B1069" s="669" t="s">
        <v>4038</v>
      </c>
      <c r="C1069" s="669" t="s">
        <v>1393</v>
      </c>
      <c r="D1069" s="1137">
        <f t="shared" si="32"/>
        <v>0</v>
      </c>
      <c r="E1069" s="669" t="s">
        <v>595</v>
      </c>
      <c r="F1069" s="669">
        <v>50</v>
      </c>
    </row>
    <row r="1070" spans="1:6" hidden="1" x14ac:dyDescent="0.2">
      <c r="A1070" s="1136" t="str">
        <f t="shared" si="33"/>
        <v>CA82CNE0</v>
      </c>
      <c r="B1070" s="669" t="s">
        <v>4039</v>
      </c>
      <c r="C1070" s="669" t="s">
        <v>1393</v>
      </c>
      <c r="D1070" s="1137">
        <f t="shared" si="32"/>
        <v>0</v>
      </c>
      <c r="E1070" s="669" t="s">
        <v>594</v>
      </c>
      <c r="F1070" s="669">
        <v>3</v>
      </c>
    </row>
    <row r="1071" spans="1:6" hidden="1" x14ac:dyDescent="0.2">
      <c r="A1071" s="1136" t="str">
        <f t="shared" si="33"/>
        <v>CA82DDC0</v>
      </c>
      <c r="B1071" s="669" t="s">
        <v>4040</v>
      </c>
      <c r="C1071" s="669" t="s">
        <v>1394</v>
      </c>
      <c r="D1071" s="1137">
        <f t="shared" si="32"/>
        <v>0</v>
      </c>
      <c r="E1071" s="669" t="s">
        <v>700</v>
      </c>
      <c r="F1071" s="669">
        <v>8</v>
      </c>
    </row>
    <row r="1072" spans="1:6" hidden="1" x14ac:dyDescent="0.2">
      <c r="A1072" s="1136" t="str">
        <f t="shared" si="33"/>
        <v>CA82DEL0</v>
      </c>
      <c r="B1072" s="669" t="s">
        <v>4041</v>
      </c>
      <c r="C1072" s="669" t="s">
        <v>1394</v>
      </c>
      <c r="D1072" s="1137">
        <f t="shared" si="32"/>
        <v>0</v>
      </c>
      <c r="E1072" s="669" t="s">
        <v>699</v>
      </c>
      <c r="F1072" s="669">
        <v>652</v>
      </c>
    </row>
    <row r="1073" spans="1:6" hidden="1" x14ac:dyDescent="0.2">
      <c r="A1073" s="1136" t="str">
        <f t="shared" si="33"/>
        <v>CA82DEM0</v>
      </c>
      <c r="B1073" s="669" t="s">
        <v>4042</v>
      </c>
      <c r="C1073" s="669" t="s">
        <v>1394</v>
      </c>
      <c r="D1073" s="1137">
        <f t="shared" si="32"/>
        <v>0</v>
      </c>
      <c r="E1073" s="669" t="s">
        <v>595</v>
      </c>
      <c r="F1073" s="669">
        <v>24</v>
      </c>
    </row>
    <row r="1074" spans="1:6" hidden="1" x14ac:dyDescent="0.2">
      <c r="A1074" s="1136" t="str">
        <f t="shared" si="33"/>
        <v>CA82DNE0</v>
      </c>
      <c r="B1074" s="669" t="s">
        <v>4043</v>
      </c>
      <c r="C1074" s="669" t="s">
        <v>1394</v>
      </c>
      <c r="D1074" s="1137">
        <f t="shared" si="32"/>
        <v>0</v>
      </c>
      <c r="E1074" s="669" t="s">
        <v>594</v>
      </c>
      <c r="F1074" s="669">
        <v>12</v>
      </c>
    </row>
    <row r="1075" spans="1:6" hidden="1" x14ac:dyDescent="0.2">
      <c r="A1075" s="1136" t="str">
        <f t="shared" si="33"/>
        <v>CA83ADC0</v>
      </c>
      <c r="B1075" s="669" t="s">
        <v>4044</v>
      </c>
      <c r="C1075" s="669" t="s">
        <v>1395</v>
      </c>
      <c r="D1075" s="1137">
        <f t="shared" si="32"/>
        <v>0</v>
      </c>
      <c r="E1075" s="669" t="s">
        <v>700</v>
      </c>
      <c r="F1075" s="669">
        <v>275</v>
      </c>
    </row>
    <row r="1076" spans="1:6" hidden="1" x14ac:dyDescent="0.2">
      <c r="A1076" s="1136" t="str">
        <f t="shared" si="33"/>
        <v>CA83AEL0</v>
      </c>
      <c r="B1076" s="669" t="s">
        <v>4045</v>
      </c>
      <c r="C1076" s="669" t="s">
        <v>1395</v>
      </c>
      <c r="D1076" s="1137">
        <f t="shared" si="32"/>
        <v>0</v>
      </c>
      <c r="E1076" s="669" t="s">
        <v>699</v>
      </c>
      <c r="F1076" s="669">
        <v>754</v>
      </c>
    </row>
    <row r="1077" spans="1:6" hidden="1" x14ac:dyDescent="0.2">
      <c r="A1077" s="1136" t="str">
        <f t="shared" si="33"/>
        <v>CA83AEM0</v>
      </c>
      <c r="B1077" s="669" t="s">
        <v>4046</v>
      </c>
      <c r="C1077" s="669" t="s">
        <v>1395</v>
      </c>
      <c r="D1077" s="1137">
        <f t="shared" si="32"/>
        <v>0</v>
      </c>
      <c r="E1077" s="669" t="s">
        <v>595</v>
      </c>
      <c r="F1077" s="669">
        <v>176</v>
      </c>
    </row>
    <row r="1078" spans="1:6" hidden="1" x14ac:dyDescent="0.2">
      <c r="A1078" s="1136" t="str">
        <f t="shared" si="33"/>
        <v>CA83ANE0</v>
      </c>
      <c r="B1078" s="669" t="s">
        <v>4047</v>
      </c>
      <c r="C1078" s="669" t="s">
        <v>1395</v>
      </c>
      <c r="D1078" s="1137">
        <f t="shared" si="32"/>
        <v>0</v>
      </c>
      <c r="E1078" s="669" t="s">
        <v>594</v>
      </c>
      <c r="F1078" s="669">
        <v>2</v>
      </c>
    </row>
    <row r="1079" spans="1:6" hidden="1" x14ac:dyDescent="0.2">
      <c r="A1079" s="1136" t="str">
        <f t="shared" si="33"/>
        <v>CA83BDC0</v>
      </c>
      <c r="B1079" s="669" t="s">
        <v>4048</v>
      </c>
      <c r="C1079" s="669" t="s">
        <v>1396</v>
      </c>
      <c r="D1079" s="1137">
        <f t="shared" si="32"/>
        <v>0</v>
      </c>
      <c r="E1079" s="669" t="s">
        <v>700</v>
      </c>
      <c r="F1079" s="669">
        <v>789</v>
      </c>
    </row>
    <row r="1080" spans="1:6" hidden="1" x14ac:dyDescent="0.2">
      <c r="A1080" s="1136" t="str">
        <f t="shared" si="33"/>
        <v>CA83BEL0</v>
      </c>
      <c r="B1080" s="669" t="s">
        <v>4049</v>
      </c>
      <c r="C1080" s="669" t="s">
        <v>1396</v>
      </c>
      <c r="D1080" s="1137">
        <f t="shared" si="32"/>
        <v>0</v>
      </c>
      <c r="E1080" s="669" t="s">
        <v>699</v>
      </c>
      <c r="F1080" s="669">
        <v>1403</v>
      </c>
    </row>
    <row r="1081" spans="1:6" hidden="1" x14ac:dyDescent="0.2">
      <c r="A1081" s="1136" t="str">
        <f t="shared" si="33"/>
        <v>CA83BEM0</v>
      </c>
      <c r="B1081" s="669" t="s">
        <v>4050</v>
      </c>
      <c r="C1081" s="669" t="s">
        <v>1396</v>
      </c>
      <c r="D1081" s="1137">
        <f t="shared" si="32"/>
        <v>0</v>
      </c>
      <c r="E1081" s="669" t="s">
        <v>595</v>
      </c>
      <c r="F1081" s="669">
        <v>548</v>
      </c>
    </row>
    <row r="1082" spans="1:6" hidden="1" x14ac:dyDescent="0.2">
      <c r="A1082" s="1136" t="str">
        <f t="shared" si="33"/>
        <v>CA83BNE0</v>
      </c>
      <c r="B1082" s="669" t="s">
        <v>4051</v>
      </c>
      <c r="C1082" s="669" t="s">
        <v>1396</v>
      </c>
      <c r="D1082" s="1137">
        <f t="shared" si="32"/>
        <v>0</v>
      </c>
      <c r="E1082" s="669" t="s">
        <v>594</v>
      </c>
      <c r="F1082" s="669">
        <v>9</v>
      </c>
    </row>
    <row r="1083" spans="1:6" hidden="1" x14ac:dyDescent="0.2">
      <c r="A1083" s="1136" t="str">
        <f t="shared" si="33"/>
        <v>CA83CDC0</v>
      </c>
      <c r="B1083" s="669" t="s">
        <v>4052</v>
      </c>
      <c r="C1083" s="669" t="s">
        <v>1397</v>
      </c>
      <c r="D1083" s="1137">
        <f t="shared" si="32"/>
        <v>0</v>
      </c>
      <c r="E1083" s="669" t="s">
        <v>700</v>
      </c>
      <c r="F1083" s="669">
        <v>209</v>
      </c>
    </row>
    <row r="1084" spans="1:6" hidden="1" x14ac:dyDescent="0.2">
      <c r="A1084" s="1136" t="str">
        <f t="shared" si="33"/>
        <v>CA83CEL0</v>
      </c>
      <c r="B1084" s="669" t="s">
        <v>4053</v>
      </c>
      <c r="C1084" s="669" t="s">
        <v>1397</v>
      </c>
      <c r="D1084" s="1137">
        <f t="shared" si="32"/>
        <v>0</v>
      </c>
      <c r="E1084" s="669" t="s">
        <v>699</v>
      </c>
      <c r="F1084" s="669">
        <v>371</v>
      </c>
    </row>
    <row r="1085" spans="1:6" hidden="1" x14ac:dyDescent="0.2">
      <c r="A1085" s="1136" t="str">
        <f t="shared" si="33"/>
        <v>CA83CEM0</v>
      </c>
      <c r="B1085" s="669" t="s">
        <v>4054</v>
      </c>
      <c r="C1085" s="669" t="s">
        <v>1397</v>
      </c>
      <c r="D1085" s="1137">
        <f t="shared" si="32"/>
        <v>0</v>
      </c>
      <c r="E1085" s="669" t="s">
        <v>595</v>
      </c>
      <c r="F1085" s="669">
        <v>438</v>
      </c>
    </row>
    <row r="1086" spans="1:6" hidden="1" x14ac:dyDescent="0.2">
      <c r="A1086" s="1136" t="str">
        <f t="shared" si="33"/>
        <v>CA83CNE0</v>
      </c>
      <c r="B1086" s="669" t="s">
        <v>4055</v>
      </c>
      <c r="C1086" s="669" t="s">
        <v>1397</v>
      </c>
      <c r="D1086" s="1137">
        <f t="shared" si="32"/>
        <v>0</v>
      </c>
      <c r="E1086" s="669" t="s">
        <v>594</v>
      </c>
      <c r="F1086" s="669">
        <v>4</v>
      </c>
    </row>
    <row r="1087" spans="1:6" hidden="1" x14ac:dyDescent="0.2">
      <c r="A1087" s="1136" t="str">
        <f t="shared" si="33"/>
        <v>CA84ADC0</v>
      </c>
      <c r="B1087" s="669" t="s">
        <v>4056</v>
      </c>
      <c r="C1087" s="669" t="s">
        <v>1398</v>
      </c>
      <c r="D1087" s="1137">
        <f t="shared" si="32"/>
        <v>0</v>
      </c>
      <c r="E1087" s="669" t="s">
        <v>700</v>
      </c>
      <c r="F1087" s="669">
        <v>874</v>
      </c>
    </row>
    <row r="1088" spans="1:6" hidden="1" x14ac:dyDescent="0.2">
      <c r="A1088" s="1136" t="str">
        <f t="shared" si="33"/>
        <v>CA84AEL0</v>
      </c>
      <c r="B1088" s="669" t="s">
        <v>4057</v>
      </c>
      <c r="C1088" s="669" t="s">
        <v>1398</v>
      </c>
      <c r="D1088" s="1137">
        <f t="shared" si="32"/>
        <v>0</v>
      </c>
      <c r="E1088" s="669" t="s">
        <v>699</v>
      </c>
      <c r="F1088" s="669">
        <v>547</v>
      </c>
    </row>
    <row r="1089" spans="1:6" hidden="1" x14ac:dyDescent="0.2">
      <c r="A1089" s="1136" t="str">
        <f t="shared" si="33"/>
        <v>CA84AEM0</v>
      </c>
      <c r="B1089" s="669" t="s">
        <v>4058</v>
      </c>
      <c r="C1089" s="669" t="s">
        <v>1398</v>
      </c>
      <c r="D1089" s="1137">
        <f t="shared" si="32"/>
        <v>0</v>
      </c>
      <c r="E1089" s="669" t="s">
        <v>595</v>
      </c>
      <c r="F1089" s="669">
        <v>248</v>
      </c>
    </row>
    <row r="1090" spans="1:6" hidden="1" x14ac:dyDescent="0.2">
      <c r="A1090" s="1136" t="str">
        <f t="shared" si="33"/>
        <v>CA84ANE0</v>
      </c>
      <c r="B1090" s="669" t="s">
        <v>4059</v>
      </c>
      <c r="C1090" s="669" t="s">
        <v>1398</v>
      </c>
      <c r="D1090" s="1137">
        <f t="shared" si="32"/>
        <v>0</v>
      </c>
      <c r="E1090" s="669" t="s">
        <v>594</v>
      </c>
      <c r="F1090" s="669">
        <v>3</v>
      </c>
    </row>
    <row r="1091" spans="1:6" hidden="1" x14ac:dyDescent="0.2">
      <c r="A1091" s="1136" t="str">
        <f t="shared" si="33"/>
        <v>CA84BDC0</v>
      </c>
      <c r="B1091" s="669" t="s">
        <v>4060</v>
      </c>
      <c r="C1091" s="669" t="s">
        <v>1399</v>
      </c>
      <c r="D1091" s="1137">
        <f t="shared" si="32"/>
        <v>0</v>
      </c>
      <c r="E1091" s="669" t="s">
        <v>700</v>
      </c>
      <c r="F1091" s="669">
        <v>1794</v>
      </c>
    </row>
    <row r="1092" spans="1:6" hidden="1" x14ac:dyDescent="0.2">
      <c r="A1092" s="1136" t="str">
        <f t="shared" si="33"/>
        <v>CA84BEL0</v>
      </c>
      <c r="B1092" s="669" t="s">
        <v>4061</v>
      </c>
      <c r="C1092" s="669" t="s">
        <v>1399</v>
      </c>
      <c r="D1092" s="1137">
        <f t="shared" si="32"/>
        <v>0</v>
      </c>
      <c r="E1092" s="669" t="s">
        <v>699</v>
      </c>
      <c r="F1092" s="669">
        <v>408</v>
      </c>
    </row>
    <row r="1093" spans="1:6" hidden="1" x14ac:dyDescent="0.2">
      <c r="A1093" s="1136" t="str">
        <f t="shared" si="33"/>
        <v>CA84BEM0</v>
      </c>
      <c r="B1093" s="669" t="s">
        <v>4062</v>
      </c>
      <c r="C1093" s="669" t="s">
        <v>1399</v>
      </c>
      <c r="D1093" s="1137">
        <f t="shared" si="32"/>
        <v>0</v>
      </c>
      <c r="E1093" s="669" t="s">
        <v>595</v>
      </c>
      <c r="F1093" s="669">
        <v>701</v>
      </c>
    </row>
    <row r="1094" spans="1:6" hidden="1" x14ac:dyDescent="0.2">
      <c r="A1094" s="1136" t="str">
        <f t="shared" si="33"/>
        <v>CA84BNE0</v>
      </c>
      <c r="B1094" s="669" t="s">
        <v>4063</v>
      </c>
      <c r="C1094" s="669" t="s">
        <v>1399</v>
      </c>
      <c r="D1094" s="1137">
        <f t="shared" si="32"/>
        <v>0</v>
      </c>
      <c r="E1094" s="669" t="s">
        <v>594</v>
      </c>
      <c r="F1094" s="669">
        <v>11</v>
      </c>
    </row>
    <row r="1095" spans="1:6" hidden="1" x14ac:dyDescent="0.2">
      <c r="A1095" s="1136" t="str">
        <f t="shared" si="33"/>
        <v>CA84CDC0</v>
      </c>
      <c r="B1095" s="669" t="s">
        <v>4064</v>
      </c>
      <c r="C1095" s="669" t="s">
        <v>1400</v>
      </c>
      <c r="D1095" s="1137">
        <f t="shared" si="32"/>
        <v>0</v>
      </c>
      <c r="E1095" s="669" t="s">
        <v>700</v>
      </c>
      <c r="F1095" s="669">
        <v>439</v>
      </c>
    </row>
    <row r="1096" spans="1:6" hidden="1" x14ac:dyDescent="0.2">
      <c r="A1096" s="1136" t="str">
        <f t="shared" si="33"/>
        <v>CA84CEL0</v>
      </c>
      <c r="B1096" s="669" t="s">
        <v>4065</v>
      </c>
      <c r="C1096" s="669" t="s">
        <v>1400</v>
      </c>
      <c r="D1096" s="1137">
        <f t="shared" si="32"/>
        <v>0</v>
      </c>
      <c r="E1096" s="669" t="s">
        <v>699</v>
      </c>
      <c r="F1096" s="669">
        <v>208</v>
      </c>
    </row>
    <row r="1097" spans="1:6" hidden="1" x14ac:dyDescent="0.2">
      <c r="A1097" s="1136" t="str">
        <f t="shared" si="33"/>
        <v>CA84CEM0</v>
      </c>
      <c r="B1097" s="669" t="s">
        <v>4066</v>
      </c>
      <c r="C1097" s="669" t="s">
        <v>1400</v>
      </c>
      <c r="D1097" s="1137">
        <f t="shared" si="32"/>
        <v>0</v>
      </c>
      <c r="E1097" s="669" t="s">
        <v>595</v>
      </c>
      <c r="F1097" s="669">
        <v>121</v>
      </c>
    </row>
    <row r="1098" spans="1:6" hidden="1" x14ac:dyDescent="0.2">
      <c r="A1098" s="1136" t="str">
        <f t="shared" si="33"/>
        <v>CA84CNE0</v>
      </c>
      <c r="B1098" s="669" t="s">
        <v>4067</v>
      </c>
      <c r="C1098" s="669" t="s">
        <v>1400</v>
      </c>
      <c r="D1098" s="1137">
        <f t="shared" si="32"/>
        <v>0</v>
      </c>
      <c r="E1098" s="669" t="s">
        <v>594</v>
      </c>
      <c r="F1098" s="669">
        <v>11</v>
      </c>
    </row>
    <row r="1099" spans="1:6" hidden="1" x14ac:dyDescent="0.2">
      <c r="A1099" s="1136" t="str">
        <f t="shared" si="33"/>
        <v>CA85ADC0</v>
      </c>
      <c r="B1099" s="669" t="s">
        <v>4068</v>
      </c>
      <c r="C1099" s="669" t="s">
        <v>1401</v>
      </c>
      <c r="D1099" s="1137">
        <f t="shared" si="32"/>
        <v>0</v>
      </c>
      <c r="E1099" s="669" t="s">
        <v>700</v>
      </c>
      <c r="F1099" s="669">
        <v>3443</v>
      </c>
    </row>
    <row r="1100" spans="1:6" hidden="1" x14ac:dyDescent="0.2">
      <c r="A1100" s="1136" t="str">
        <f t="shared" si="33"/>
        <v>CA85AEL0</v>
      </c>
      <c r="B1100" s="669" t="s">
        <v>4069</v>
      </c>
      <c r="C1100" s="669" t="s">
        <v>1401</v>
      </c>
      <c r="D1100" s="1137">
        <f t="shared" si="32"/>
        <v>0</v>
      </c>
      <c r="E1100" s="669" t="s">
        <v>699</v>
      </c>
      <c r="F1100" s="669">
        <v>591</v>
      </c>
    </row>
    <row r="1101" spans="1:6" hidden="1" x14ac:dyDescent="0.2">
      <c r="A1101" s="1136" t="str">
        <f t="shared" si="33"/>
        <v>CA85AEM0</v>
      </c>
      <c r="B1101" s="669" t="s">
        <v>4070</v>
      </c>
      <c r="C1101" s="669" t="s">
        <v>1401</v>
      </c>
      <c r="D1101" s="1137">
        <f t="shared" si="32"/>
        <v>0</v>
      </c>
      <c r="E1101" s="669" t="s">
        <v>595</v>
      </c>
      <c r="F1101" s="669">
        <v>3404</v>
      </c>
    </row>
    <row r="1102" spans="1:6" hidden="1" x14ac:dyDescent="0.2">
      <c r="A1102" s="1136" t="str">
        <f t="shared" si="33"/>
        <v>CA85ANE0</v>
      </c>
      <c r="B1102" s="669" t="s">
        <v>4071</v>
      </c>
      <c r="C1102" s="669" t="s">
        <v>1401</v>
      </c>
      <c r="D1102" s="1137">
        <f t="shared" si="32"/>
        <v>0</v>
      </c>
      <c r="E1102" s="669" t="s">
        <v>594</v>
      </c>
      <c r="F1102" s="669">
        <v>42</v>
      </c>
    </row>
    <row r="1103" spans="1:6" hidden="1" x14ac:dyDescent="0.2">
      <c r="A1103" s="1136" t="str">
        <f t="shared" si="33"/>
        <v>CA85AUX0</v>
      </c>
      <c r="B1103" s="669" t="s">
        <v>4072</v>
      </c>
      <c r="C1103" s="669" t="s">
        <v>1401</v>
      </c>
      <c r="D1103" s="1137">
        <f t="shared" si="32"/>
        <v>0</v>
      </c>
      <c r="E1103" s="669" t="s">
        <v>3001</v>
      </c>
      <c r="F1103" s="669">
        <v>1</v>
      </c>
    </row>
    <row r="1104" spans="1:6" hidden="1" x14ac:dyDescent="0.2">
      <c r="A1104" s="1136" t="str">
        <f t="shared" si="33"/>
        <v>CA85BDC0</v>
      </c>
      <c r="B1104" s="669" t="s">
        <v>4073</v>
      </c>
      <c r="C1104" s="669" t="s">
        <v>1402</v>
      </c>
      <c r="D1104" s="1137">
        <f t="shared" si="32"/>
        <v>0</v>
      </c>
      <c r="E1104" s="669" t="s">
        <v>700</v>
      </c>
      <c r="F1104" s="669">
        <v>1014</v>
      </c>
    </row>
    <row r="1105" spans="1:6" hidden="1" x14ac:dyDescent="0.2">
      <c r="A1105" s="1136" t="str">
        <f t="shared" si="33"/>
        <v>CA85BEL0</v>
      </c>
      <c r="B1105" s="669" t="s">
        <v>4074</v>
      </c>
      <c r="C1105" s="669" t="s">
        <v>1402</v>
      </c>
      <c r="D1105" s="1137">
        <f t="shared" ref="D1105:D1168" si="34">IFERROR(VLOOKUP(C1105,$M$2:$N$16,2,FALSE),0)</f>
        <v>0</v>
      </c>
      <c r="E1105" s="669" t="s">
        <v>699</v>
      </c>
      <c r="F1105" s="669">
        <v>85</v>
      </c>
    </row>
    <row r="1106" spans="1:6" hidden="1" x14ac:dyDescent="0.2">
      <c r="A1106" s="1136" t="str">
        <f t="shared" ref="A1106:A1169" si="35">C1106&amp;E1106&amp;D1106</f>
        <v>CA85BEM0</v>
      </c>
      <c r="B1106" s="669" t="s">
        <v>4075</v>
      </c>
      <c r="C1106" s="669" t="s">
        <v>1402</v>
      </c>
      <c r="D1106" s="1137">
        <f t="shared" si="34"/>
        <v>0</v>
      </c>
      <c r="E1106" s="669" t="s">
        <v>595</v>
      </c>
      <c r="F1106" s="669">
        <v>612</v>
      </c>
    </row>
    <row r="1107" spans="1:6" hidden="1" x14ac:dyDescent="0.2">
      <c r="A1107" s="1136" t="str">
        <f t="shared" si="35"/>
        <v>CA85BNE0</v>
      </c>
      <c r="B1107" s="669" t="s">
        <v>4076</v>
      </c>
      <c r="C1107" s="669" t="s">
        <v>1402</v>
      </c>
      <c r="D1107" s="1137">
        <f t="shared" si="34"/>
        <v>0</v>
      </c>
      <c r="E1107" s="669" t="s">
        <v>594</v>
      </c>
      <c r="F1107" s="669">
        <v>11</v>
      </c>
    </row>
    <row r="1108" spans="1:6" hidden="1" x14ac:dyDescent="0.2">
      <c r="A1108" s="1136" t="str">
        <f t="shared" si="35"/>
        <v>CA85BUX0</v>
      </c>
      <c r="B1108" s="669" t="s">
        <v>4077</v>
      </c>
      <c r="C1108" s="669" t="s">
        <v>1402</v>
      </c>
      <c r="D1108" s="1137">
        <f t="shared" si="34"/>
        <v>0</v>
      </c>
      <c r="E1108" s="669" t="s">
        <v>3001</v>
      </c>
      <c r="F1108" s="669">
        <v>2</v>
      </c>
    </row>
    <row r="1109" spans="1:6" hidden="1" x14ac:dyDescent="0.2">
      <c r="A1109" s="1136" t="str">
        <f t="shared" si="35"/>
        <v>CA85CDC0</v>
      </c>
      <c r="B1109" s="669" t="s">
        <v>4078</v>
      </c>
      <c r="C1109" s="669" t="s">
        <v>1403</v>
      </c>
      <c r="D1109" s="1137">
        <f t="shared" si="34"/>
        <v>0</v>
      </c>
      <c r="E1109" s="669" t="s">
        <v>700</v>
      </c>
      <c r="F1109" s="669">
        <v>94</v>
      </c>
    </row>
    <row r="1110" spans="1:6" hidden="1" x14ac:dyDescent="0.2">
      <c r="A1110" s="1136" t="str">
        <f t="shared" si="35"/>
        <v>CA85CEL0</v>
      </c>
      <c r="B1110" s="669" t="s">
        <v>4079</v>
      </c>
      <c r="C1110" s="669" t="s">
        <v>1403</v>
      </c>
      <c r="D1110" s="1137">
        <f t="shared" si="34"/>
        <v>0</v>
      </c>
      <c r="E1110" s="669" t="s">
        <v>699</v>
      </c>
      <c r="F1110" s="669">
        <v>6</v>
      </c>
    </row>
    <row r="1111" spans="1:6" hidden="1" x14ac:dyDescent="0.2">
      <c r="A1111" s="1136" t="str">
        <f t="shared" si="35"/>
        <v>CA85CEM0</v>
      </c>
      <c r="B1111" s="669" t="s">
        <v>4080</v>
      </c>
      <c r="C1111" s="669" t="s">
        <v>1403</v>
      </c>
      <c r="D1111" s="1137">
        <f t="shared" si="34"/>
        <v>0</v>
      </c>
      <c r="E1111" s="669" t="s">
        <v>595</v>
      </c>
      <c r="F1111" s="669">
        <v>86</v>
      </c>
    </row>
    <row r="1112" spans="1:6" hidden="1" x14ac:dyDescent="0.2">
      <c r="A1112" s="1136" t="str">
        <f t="shared" si="35"/>
        <v>CA85CNE0</v>
      </c>
      <c r="B1112" s="669" t="s">
        <v>4081</v>
      </c>
      <c r="C1112" s="669" t="s">
        <v>1403</v>
      </c>
      <c r="D1112" s="1137">
        <f t="shared" si="34"/>
        <v>0</v>
      </c>
      <c r="E1112" s="669" t="s">
        <v>594</v>
      </c>
      <c r="F1112" s="669">
        <v>10</v>
      </c>
    </row>
    <row r="1113" spans="1:6" hidden="1" x14ac:dyDescent="0.2">
      <c r="A1113" s="1136" t="str">
        <f t="shared" si="35"/>
        <v>CA86ADC0</v>
      </c>
      <c r="B1113" s="669" t="s">
        <v>4082</v>
      </c>
      <c r="C1113" s="669" t="s">
        <v>1404</v>
      </c>
      <c r="D1113" s="1137">
        <f t="shared" si="34"/>
        <v>0</v>
      </c>
      <c r="E1113" s="669" t="s">
        <v>700</v>
      </c>
      <c r="F1113" s="669">
        <v>1228</v>
      </c>
    </row>
    <row r="1114" spans="1:6" hidden="1" x14ac:dyDescent="0.2">
      <c r="A1114" s="1136" t="str">
        <f t="shared" si="35"/>
        <v>CA86AEL0</v>
      </c>
      <c r="B1114" s="669" t="s">
        <v>4083</v>
      </c>
      <c r="C1114" s="669" t="s">
        <v>1404</v>
      </c>
      <c r="D1114" s="1137">
        <f t="shared" si="34"/>
        <v>0</v>
      </c>
      <c r="E1114" s="669" t="s">
        <v>699</v>
      </c>
      <c r="F1114" s="669">
        <v>223</v>
      </c>
    </row>
    <row r="1115" spans="1:6" hidden="1" x14ac:dyDescent="0.2">
      <c r="A1115" s="1136" t="str">
        <f t="shared" si="35"/>
        <v>CA86AEM0</v>
      </c>
      <c r="B1115" s="669" t="s">
        <v>4084</v>
      </c>
      <c r="C1115" s="669" t="s">
        <v>1404</v>
      </c>
      <c r="D1115" s="1137">
        <f t="shared" si="34"/>
        <v>0</v>
      </c>
      <c r="E1115" s="669" t="s">
        <v>595</v>
      </c>
      <c r="F1115" s="669">
        <v>1352</v>
      </c>
    </row>
    <row r="1116" spans="1:6" hidden="1" x14ac:dyDescent="0.2">
      <c r="A1116" s="1136" t="str">
        <f t="shared" si="35"/>
        <v>CA86ANE0</v>
      </c>
      <c r="B1116" s="669" t="s">
        <v>4085</v>
      </c>
      <c r="C1116" s="669" t="s">
        <v>1404</v>
      </c>
      <c r="D1116" s="1137">
        <f t="shared" si="34"/>
        <v>0</v>
      </c>
      <c r="E1116" s="669" t="s">
        <v>594</v>
      </c>
      <c r="F1116" s="669">
        <v>57</v>
      </c>
    </row>
    <row r="1117" spans="1:6" hidden="1" x14ac:dyDescent="0.2">
      <c r="A1117" s="1136" t="str">
        <f t="shared" si="35"/>
        <v>CA86BDC0</v>
      </c>
      <c r="B1117" s="669" t="s">
        <v>4086</v>
      </c>
      <c r="C1117" s="669" t="s">
        <v>1405</v>
      </c>
      <c r="D1117" s="1137">
        <f t="shared" si="34"/>
        <v>0</v>
      </c>
      <c r="E1117" s="669" t="s">
        <v>700</v>
      </c>
      <c r="F1117" s="669">
        <v>1031</v>
      </c>
    </row>
    <row r="1118" spans="1:6" hidden="1" x14ac:dyDescent="0.2">
      <c r="A1118" s="1136" t="str">
        <f t="shared" si="35"/>
        <v>CA86BEL0</v>
      </c>
      <c r="B1118" s="669" t="s">
        <v>4087</v>
      </c>
      <c r="C1118" s="669" t="s">
        <v>1405</v>
      </c>
      <c r="D1118" s="1137">
        <f t="shared" si="34"/>
        <v>0</v>
      </c>
      <c r="E1118" s="669" t="s">
        <v>699</v>
      </c>
      <c r="F1118" s="669">
        <v>187</v>
      </c>
    </row>
    <row r="1119" spans="1:6" hidden="1" x14ac:dyDescent="0.2">
      <c r="A1119" s="1136" t="str">
        <f t="shared" si="35"/>
        <v>CA86BEM0</v>
      </c>
      <c r="B1119" s="669" t="s">
        <v>4088</v>
      </c>
      <c r="C1119" s="669" t="s">
        <v>1405</v>
      </c>
      <c r="D1119" s="1137">
        <f t="shared" si="34"/>
        <v>0</v>
      </c>
      <c r="E1119" s="669" t="s">
        <v>595</v>
      </c>
      <c r="F1119" s="669">
        <v>1523</v>
      </c>
    </row>
    <row r="1120" spans="1:6" hidden="1" x14ac:dyDescent="0.2">
      <c r="A1120" s="1136" t="str">
        <f t="shared" si="35"/>
        <v>CA86BNE0</v>
      </c>
      <c r="B1120" s="669" t="s">
        <v>4089</v>
      </c>
      <c r="C1120" s="669" t="s">
        <v>1405</v>
      </c>
      <c r="D1120" s="1137">
        <f t="shared" si="34"/>
        <v>0</v>
      </c>
      <c r="E1120" s="669" t="s">
        <v>594</v>
      </c>
      <c r="F1120" s="669">
        <v>44</v>
      </c>
    </row>
    <row r="1121" spans="1:6" hidden="1" x14ac:dyDescent="0.2">
      <c r="A1121" s="1136" t="str">
        <f t="shared" si="35"/>
        <v>CA86CDC0</v>
      </c>
      <c r="B1121" s="669" t="s">
        <v>4090</v>
      </c>
      <c r="C1121" s="669" t="s">
        <v>1406</v>
      </c>
      <c r="D1121" s="1137">
        <f t="shared" si="34"/>
        <v>0</v>
      </c>
      <c r="E1121" s="669" t="s">
        <v>700</v>
      </c>
      <c r="F1121" s="669">
        <v>97</v>
      </c>
    </row>
    <row r="1122" spans="1:6" hidden="1" x14ac:dyDescent="0.2">
      <c r="A1122" s="1136" t="str">
        <f t="shared" si="35"/>
        <v>CA86CEL0</v>
      </c>
      <c r="B1122" s="669" t="s">
        <v>4091</v>
      </c>
      <c r="C1122" s="669" t="s">
        <v>1406</v>
      </c>
      <c r="D1122" s="1137">
        <f t="shared" si="34"/>
        <v>0</v>
      </c>
      <c r="E1122" s="669" t="s">
        <v>699</v>
      </c>
      <c r="F1122" s="669">
        <v>40</v>
      </c>
    </row>
    <row r="1123" spans="1:6" hidden="1" x14ac:dyDescent="0.2">
      <c r="A1123" s="1136" t="str">
        <f t="shared" si="35"/>
        <v>CA86CEM0</v>
      </c>
      <c r="B1123" s="669" t="s">
        <v>4092</v>
      </c>
      <c r="C1123" s="669" t="s">
        <v>1406</v>
      </c>
      <c r="D1123" s="1137">
        <f t="shared" si="34"/>
        <v>0</v>
      </c>
      <c r="E1123" s="669" t="s">
        <v>595</v>
      </c>
      <c r="F1123" s="669">
        <v>298</v>
      </c>
    </row>
    <row r="1124" spans="1:6" hidden="1" x14ac:dyDescent="0.2">
      <c r="A1124" s="1136" t="str">
        <f t="shared" si="35"/>
        <v>CA86CNE0</v>
      </c>
      <c r="B1124" s="669" t="s">
        <v>4093</v>
      </c>
      <c r="C1124" s="669" t="s">
        <v>1406</v>
      </c>
      <c r="D1124" s="1137">
        <f t="shared" si="34"/>
        <v>0</v>
      </c>
      <c r="E1124" s="669" t="s">
        <v>594</v>
      </c>
      <c r="F1124" s="669">
        <v>12</v>
      </c>
    </row>
    <row r="1125" spans="1:6" hidden="1" x14ac:dyDescent="0.2">
      <c r="A1125" s="1136" t="str">
        <f t="shared" si="35"/>
        <v>CA90ZEL0</v>
      </c>
      <c r="B1125" s="669" t="s">
        <v>4094</v>
      </c>
      <c r="C1125" s="669" t="s">
        <v>1407</v>
      </c>
      <c r="D1125" s="1137">
        <f t="shared" si="34"/>
        <v>0</v>
      </c>
      <c r="E1125" s="669" t="s">
        <v>699</v>
      </c>
      <c r="F1125" s="669">
        <v>207</v>
      </c>
    </row>
    <row r="1126" spans="1:6" hidden="1" x14ac:dyDescent="0.2">
      <c r="A1126" s="1136" t="str">
        <f t="shared" si="35"/>
        <v>CA90ZEM0</v>
      </c>
      <c r="B1126" s="669" t="s">
        <v>4095</v>
      </c>
      <c r="C1126" s="669" t="s">
        <v>1407</v>
      </c>
      <c r="D1126" s="1137">
        <f t="shared" si="34"/>
        <v>0</v>
      </c>
      <c r="E1126" s="669" t="s">
        <v>595</v>
      </c>
      <c r="F1126" s="669">
        <v>5</v>
      </c>
    </row>
    <row r="1127" spans="1:6" hidden="1" x14ac:dyDescent="0.2">
      <c r="A1127" s="1136" t="str">
        <f t="shared" si="35"/>
        <v>CA91AEL0</v>
      </c>
      <c r="B1127" s="669" t="s">
        <v>4096</v>
      </c>
      <c r="C1127" s="669" t="s">
        <v>1408</v>
      </c>
      <c r="D1127" s="1137">
        <f t="shared" si="34"/>
        <v>0</v>
      </c>
      <c r="E1127" s="669" t="s">
        <v>699</v>
      </c>
      <c r="F1127" s="669">
        <v>291</v>
      </c>
    </row>
    <row r="1128" spans="1:6" hidden="1" x14ac:dyDescent="0.2">
      <c r="A1128" s="1136" t="str">
        <f t="shared" si="35"/>
        <v>CA91AEM0</v>
      </c>
      <c r="B1128" s="669" t="s">
        <v>4097</v>
      </c>
      <c r="C1128" s="669" t="s">
        <v>1408</v>
      </c>
      <c r="D1128" s="1137">
        <f t="shared" si="34"/>
        <v>0</v>
      </c>
      <c r="E1128" s="669" t="s">
        <v>595</v>
      </c>
      <c r="F1128" s="669">
        <v>24</v>
      </c>
    </row>
    <row r="1129" spans="1:6" hidden="1" x14ac:dyDescent="0.2">
      <c r="A1129" s="1136" t="str">
        <f t="shared" si="35"/>
        <v>CA91ANE0</v>
      </c>
      <c r="B1129" s="669" t="s">
        <v>4098</v>
      </c>
      <c r="C1129" s="669" t="s">
        <v>1408</v>
      </c>
      <c r="D1129" s="1137">
        <f t="shared" si="34"/>
        <v>0</v>
      </c>
      <c r="E1129" s="669" t="s">
        <v>594</v>
      </c>
      <c r="F1129" s="669">
        <v>3</v>
      </c>
    </row>
    <row r="1130" spans="1:6" hidden="1" x14ac:dyDescent="0.2">
      <c r="A1130" s="1136" t="str">
        <f t="shared" si="35"/>
        <v>CA91BDC0</v>
      </c>
      <c r="B1130" s="669" t="s">
        <v>4099</v>
      </c>
      <c r="C1130" s="669" t="s">
        <v>1409</v>
      </c>
      <c r="D1130" s="1137">
        <f t="shared" si="34"/>
        <v>0</v>
      </c>
      <c r="E1130" s="669" t="s">
        <v>700</v>
      </c>
      <c r="F1130" s="669">
        <v>3</v>
      </c>
    </row>
    <row r="1131" spans="1:6" hidden="1" x14ac:dyDescent="0.2">
      <c r="A1131" s="1136" t="str">
        <f t="shared" si="35"/>
        <v>CA91BEL0</v>
      </c>
      <c r="B1131" s="669" t="s">
        <v>4100</v>
      </c>
      <c r="C1131" s="669" t="s">
        <v>1409</v>
      </c>
      <c r="D1131" s="1137">
        <f t="shared" si="34"/>
        <v>0</v>
      </c>
      <c r="E1131" s="669" t="s">
        <v>699</v>
      </c>
      <c r="F1131" s="669">
        <v>390</v>
      </c>
    </row>
    <row r="1132" spans="1:6" hidden="1" x14ac:dyDescent="0.2">
      <c r="A1132" s="1136" t="str">
        <f t="shared" si="35"/>
        <v>CA91BEM0</v>
      </c>
      <c r="B1132" s="669" t="s">
        <v>4101</v>
      </c>
      <c r="C1132" s="669" t="s">
        <v>1409</v>
      </c>
      <c r="D1132" s="1137">
        <f t="shared" si="34"/>
        <v>0</v>
      </c>
      <c r="E1132" s="669" t="s">
        <v>595</v>
      </c>
      <c r="F1132" s="669">
        <v>2</v>
      </c>
    </row>
    <row r="1133" spans="1:6" hidden="1" x14ac:dyDescent="0.2">
      <c r="A1133" s="1136" t="str">
        <f t="shared" si="35"/>
        <v>CA91BNE0</v>
      </c>
      <c r="B1133" s="669" t="s">
        <v>4102</v>
      </c>
      <c r="C1133" s="669" t="s">
        <v>1409</v>
      </c>
      <c r="D1133" s="1137">
        <f t="shared" si="34"/>
        <v>0</v>
      </c>
      <c r="E1133" s="669" t="s">
        <v>594</v>
      </c>
      <c r="F1133" s="669">
        <v>2</v>
      </c>
    </row>
    <row r="1134" spans="1:6" hidden="1" x14ac:dyDescent="0.2">
      <c r="A1134" s="1136" t="str">
        <f t="shared" si="35"/>
        <v>CA92ADC0</v>
      </c>
      <c r="B1134" s="669" t="s">
        <v>4103</v>
      </c>
      <c r="C1134" s="669" t="s">
        <v>1410</v>
      </c>
      <c r="D1134" s="1137">
        <f t="shared" si="34"/>
        <v>0</v>
      </c>
      <c r="E1134" s="669" t="s">
        <v>700</v>
      </c>
      <c r="F1134" s="669">
        <v>45</v>
      </c>
    </row>
    <row r="1135" spans="1:6" hidden="1" x14ac:dyDescent="0.2">
      <c r="A1135" s="1136" t="str">
        <f t="shared" si="35"/>
        <v>CA92AEL0</v>
      </c>
      <c r="B1135" s="669" t="s">
        <v>4104</v>
      </c>
      <c r="C1135" s="669" t="s">
        <v>1410</v>
      </c>
      <c r="D1135" s="1137">
        <f t="shared" si="34"/>
        <v>0</v>
      </c>
      <c r="E1135" s="669" t="s">
        <v>699</v>
      </c>
      <c r="F1135" s="669">
        <v>498</v>
      </c>
    </row>
    <row r="1136" spans="1:6" hidden="1" x14ac:dyDescent="0.2">
      <c r="A1136" s="1136" t="str">
        <f t="shared" si="35"/>
        <v>CA92AEM0</v>
      </c>
      <c r="B1136" s="669" t="s">
        <v>4105</v>
      </c>
      <c r="C1136" s="669" t="s">
        <v>1410</v>
      </c>
      <c r="D1136" s="1137">
        <f t="shared" si="34"/>
        <v>0</v>
      </c>
      <c r="E1136" s="669" t="s">
        <v>595</v>
      </c>
      <c r="F1136" s="669">
        <v>52</v>
      </c>
    </row>
    <row r="1137" spans="1:6" hidden="1" x14ac:dyDescent="0.2">
      <c r="A1137" s="1136" t="str">
        <f t="shared" si="35"/>
        <v>CA92ANE0</v>
      </c>
      <c r="B1137" s="669" t="s">
        <v>4106</v>
      </c>
      <c r="C1137" s="669" t="s">
        <v>1410</v>
      </c>
      <c r="D1137" s="1137">
        <f t="shared" si="34"/>
        <v>0</v>
      </c>
      <c r="E1137" s="669" t="s">
        <v>594</v>
      </c>
      <c r="F1137" s="669">
        <v>4</v>
      </c>
    </row>
    <row r="1138" spans="1:6" hidden="1" x14ac:dyDescent="0.2">
      <c r="A1138" s="1136" t="str">
        <f t="shared" si="35"/>
        <v>CA92BDC0</v>
      </c>
      <c r="B1138" s="669" t="s">
        <v>4107</v>
      </c>
      <c r="C1138" s="669" t="s">
        <v>1411</v>
      </c>
      <c r="D1138" s="1137">
        <f t="shared" si="34"/>
        <v>0</v>
      </c>
      <c r="E1138" s="669" t="s">
        <v>700</v>
      </c>
      <c r="F1138" s="669">
        <v>42</v>
      </c>
    </row>
    <row r="1139" spans="1:6" hidden="1" x14ac:dyDescent="0.2">
      <c r="A1139" s="1136" t="str">
        <f t="shared" si="35"/>
        <v>CA92BEL0</v>
      </c>
      <c r="B1139" s="669" t="s">
        <v>4108</v>
      </c>
      <c r="C1139" s="669" t="s">
        <v>1411</v>
      </c>
      <c r="D1139" s="1137">
        <f t="shared" si="34"/>
        <v>0</v>
      </c>
      <c r="E1139" s="669" t="s">
        <v>699</v>
      </c>
      <c r="F1139" s="669">
        <v>745</v>
      </c>
    </row>
    <row r="1140" spans="1:6" hidden="1" x14ac:dyDescent="0.2">
      <c r="A1140" s="1136" t="str">
        <f t="shared" si="35"/>
        <v>CA92BEM0</v>
      </c>
      <c r="B1140" s="669" t="s">
        <v>4109</v>
      </c>
      <c r="C1140" s="669" t="s">
        <v>1411</v>
      </c>
      <c r="D1140" s="1137">
        <f t="shared" si="34"/>
        <v>0</v>
      </c>
      <c r="E1140" s="669" t="s">
        <v>595</v>
      </c>
      <c r="F1140" s="669">
        <v>12</v>
      </c>
    </row>
    <row r="1141" spans="1:6" hidden="1" x14ac:dyDescent="0.2">
      <c r="A1141" s="1136" t="str">
        <f t="shared" si="35"/>
        <v>CA93ADC0</v>
      </c>
      <c r="B1141" s="669" t="s">
        <v>4110</v>
      </c>
      <c r="C1141" s="669" t="s">
        <v>1412</v>
      </c>
      <c r="D1141" s="1137">
        <f t="shared" si="34"/>
        <v>0</v>
      </c>
      <c r="E1141" s="669" t="s">
        <v>700</v>
      </c>
      <c r="F1141" s="669">
        <v>114</v>
      </c>
    </row>
    <row r="1142" spans="1:6" hidden="1" x14ac:dyDescent="0.2">
      <c r="A1142" s="1136" t="str">
        <f t="shared" si="35"/>
        <v>CA93AEL0</v>
      </c>
      <c r="B1142" s="669" t="s">
        <v>4111</v>
      </c>
      <c r="C1142" s="669" t="s">
        <v>1412</v>
      </c>
      <c r="D1142" s="1137">
        <f t="shared" si="34"/>
        <v>0</v>
      </c>
      <c r="E1142" s="669" t="s">
        <v>699</v>
      </c>
      <c r="F1142" s="669">
        <v>490</v>
      </c>
    </row>
    <row r="1143" spans="1:6" hidden="1" x14ac:dyDescent="0.2">
      <c r="A1143" s="1136" t="str">
        <f t="shared" si="35"/>
        <v>CA93AEM0</v>
      </c>
      <c r="B1143" s="669" t="s">
        <v>4112</v>
      </c>
      <c r="C1143" s="669" t="s">
        <v>1412</v>
      </c>
      <c r="D1143" s="1137">
        <f t="shared" si="34"/>
        <v>0</v>
      </c>
      <c r="E1143" s="669" t="s">
        <v>595</v>
      </c>
      <c r="F1143" s="669">
        <v>221</v>
      </c>
    </row>
    <row r="1144" spans="1:6" hidden="1" x14ac:dyDescent="0.2">
      <c r="A1144" s="1136" t="str">
        <f t="shared" si="35"/>
        <v>CA93ANE0</v>
      </c>
      <c r="B1144" s="669" t="s">
        <v>4113</v>
      </c>
      <c r="C1144" s="669" t="s">
        <v>1412</v>
      </c>
      <c r="D1144" s="1137">
        <f t="shared" si="34"/>
        <v>0</v>
      </c>
      <c r="E1144" s="669" t="s">
        <v>594</v>
      </c>
      <c r="F1144" s="669">
        <v>12</v>
      </c>
    </row>
    <row r="1145" spans="1:6" hidden="1" x14ac:dyDescent="0.2">
      <c r="A1145" s="1136" t="str">
        <f t="shared" si="35"/>
        <v>CA93BDC0</v>
      </c>
      <c r="B1145" s="669" t="s">
        <v>4114</v>
      </c>
      <c r="C1145" s="669" t="s">
        <v>1413</v>
      </c>
      <c r="D1145" s="1137">
        <f t="shared" si="34"/>
        <v>0</v>
      </c>
      <c r="E1145" s="669" t="s">
        <v>700</v>
      </c>
      <c r="F1145" s="669">
        <v>121</v>
      </c>
    </row>
    <row r="1146" spans="1:6" hidden="1" x14ac:dyDescent="0.2">
      <c r="A1146" s="1136" t="str">
        <f t="shared" si="35"/>
        <v>CA93BEL0</v>
      </c>
      <c r="B1146" s="669" t="s">
        <v>4115</v>
      </c>
      <c r="C1146" s="669" t="s">
        <v>1413</v>
      </c>
      <c r="D1146" s="1137">
        <f t="shared" si="34"/>
        <v>0</v>
      </c>
      <c r="E1146" s="669" t="s">
        <v>699</v>
      </c>
      <c r="F1146" s="669">
        <v>1082</v>
      </c>
    </row>
    <row r="1147" spans="1:6" hidden="1" x14ac:dyDescent="0.2">
      <c r="A1147" s="1136" t="str">
        <f t="shared" si="35"/>
        <v>CA93BEM0</v>
      </c>
      <c r="B1147" s="669" t="s">
        <v>4116</v>
      </c>
      <c r="C1147" s="669" t="s">
        <v>1413</v>
      </c>
      <c r="D1147" s="1137">
        <f t="shared" si="34"/>
        <v>0</v>
      </c>
      <c r="E1147" s="669" t="s">
        <v>595</v>
      </c>
      <c r="F1147" s="669">
        <v>178</v>
      </c>
    </row>
    <row r="1148" spans="1:6" hidden="1" x14ac:dyDescent="0.2">
      <c r="A1148" s="1136" t="str">
        <f t="shared" si="35"/>
        <v>CA93BNE0</v>
      </c>
      <c r="B1148" s="669" t="s">
        <v>4117</v>
      </c>
      <c r="C1148" s="669" t="s">
        <v>1413</v>
      </c>
      <c r="D1148" s="1137">
        <f t="shared" si="34"/>
        <v>0</v>
      </c>
      <c r="E1148" s="669" t="s">
        <v>594</v>
      </c>
      <c r="F1148" s="669">
        <v>4</v>
      </c>
    </row>
    <row r="1149" spans="1:6" hidden="1" x14ac:dyDescent="0.2">
      <c r="A1149" s="1136" t="str">
        <f t="shared" si="35"/>
        <v>CA93CDC0</v>
      </c>
      <c r="B1149" s="669" t="s">
        <v>4118</v>
      </c>
      <c r="C1149" s="669" t="s">
        <v>1414</v>
      </c>
      <c r="D1149" s="1137">
        <f t="shared" si="34"/>
        <v>0</v>
      </c>
      <c r="E1149" s="669" t="s">
        <v>700</v>
      </c>
      <c r="F1149" s="669">
        <v>43</v>
      </c>
    </row>
    <row r="1150" spans="1:6" hidden="1" x14ac:dyDescent="0.2">
      <c r="A1150" s="1136" t="str">
        <f t="shared" si="35"/>
        <v>CA93CEL0</v>
      </c>
      <c r="B1150" s="669" t="s">
        <v>4119</v>
      </c>
      <c r="C1150" s="669" t="s">
        <v>1414</v>
      </c>
      <c r="D1150" s="1137">
        <f t="shared" si="34"/>
        <v>0</v>
      </c>
      <c r="E1150" s="669" t="s">
        <v>699</v>
      </c>
      <c r="F1150" s="669">
        <v>422</v>
      </c>
    </row>
    <row r="1151" spans="1:6" hidden="1" x14ac:dyDescent="0.2">
      <c r="A1151" s="1136" t="str">
        <f t="shared" si="35"/>
        <v>CA93CEM0</v>
      </c>
      <c r="B1151" s="669" t="s">
        <v>4120</v>
      </c>
      <c r="C1151" s="669" t="s">
        <v>1414</v>
      </c>
      <c r="D1151" s="1137">
        <f t="shared" si="34"/>
        <v>0</v>
      </c>
      <c r="E1151" s="669" t="s">
        <v>595</v>
      </c>
      <c r="F1151" s="669">
        <v>43</v>
      </c>
    </row>
    <row r="1152" spans="1:6" hidden="1" x14ac:dyDescent="0.2">
      <c r="A1152" s="1136" t="str">
        <f t="shared" si="35"/>
        <v>CA93CNE0</v>
      </c>
      <c r="B1152" s="669" t="s">
        <v>4121</v>
      </c>
      <c r="C1152" s="669" t="s">
        <v>1414</v>
      </c>
      <c r="D1152" s="1137">
        <f t="shared" si="34"/>
        <v>0</v>
      </c>
      <c r="E1152" s="669" t="s">
        <v>594</v>
      </c>
      <c r="F1152" s="669">
        <v>1</v>
      </c>
    </row>
    <row r="1153" spans="1:6" hidden="1" x14ac:dyDescent="0.2">
      <c r="A1153" s="1136" t="str">
        <f t="shared" si="35"/>
        <v>CA94ZDC0</v>
      </c>
      <c r="B1153" s="669" t="s">
        <v>4122</v>
      </c>
      <c r="C1153" s="669" t="s">
        <v>1415</v>
      </c>
      <c r="D1153" s="1137">
        <f t="shared" si="34"/>
        <v>0</v>
      </c>
      <c r="E1153" s="669" t="s">
        <v>700</v>
      </c>
      <c r="F1153" s="669">
        <v>727</v>
      </c>
    </row>
    <row r="1154" spans="1:6" hidden="1" x14ac:dyDescent="0.2">
      <c r="A1154" s="1136" t="str">
        <f t="shared" si="35"/>
        <v>CA94ZEL0</v>
      </c>
      <c r="B1154" s="669" t="s">
        <v>4123</v>
      </c>
      <c r="C1154" s="669" t="s">
        <v>1415</v>
      </c>
      <c r="D1154" s="1137">
        <f t="shared" si="34"/>
        <v>0</v>
      </c>
      <c r="E1154" s="669" t="s">
        <v>699</v>
      </c>
      <c r="F1154" s="669">
        <v>861</v>
      </c>
    </row>
    <row r="1155" spans="1:6" hidden="1" x14ac:dyDescent="0.2">
      <c r="A1155" s="1136" t="str">
        <f t="shared" si="35"/>
        <v>CA94ZEM0</v>
      </c>
      <c r="B1155" s="669" t="s">
        <v>4124</v>
      </c>
      <c r="C1155" s="669" t="s">
        <v>1415</v>
      </c>
      <c r="D1155" s="1137">
        <f t="shared" si="34"/>
        <v>0</v>
      </c>
      <c r="E1155" s="669" t="s">
        <v>595</v>
      </c>
      <c r="F1155" s="669">
        <v>50</v>
      </c>
    </row>
    <row r="1156" spans="1:6" hidden="1" x14ac:dyDescent="0.2">
      <c r="A1156" s="1136" t="str">
        <f t="shared" si="35"/>
        <v>CA95ZDC0</v>
      </c>
      <c r="B1156" s="669" t="s">
        <v>4125</v>
      </c>
      <c r="C1156" s="669" t="s">
        <v>1416</v>
      </c>
      <c r="D1156" s="1137">
        <f t="shared" si="34"/>
        <v>0</v>
      </c>
      <c r="E1156" s="669" t="s">
        <v>700</v>
      </c>
      <c r="F1156" s="669">
        <v>2838</v>
      </c>
    </row>
    <row r="1157" spans="1:6" hidden="1" x14ac:dyDescent="0.2">
      <c r="A1157" s="1136" t="str">
        <f t="shared" si="35"/>
        <v>CA95ZEL0</v>
      </c>
      <c r="B1157" s="669" t="s">
        <v>4126</v>
      </c>
      <c r="C1157" s="669" t="s">
        <v>1416</v>
      </c>
      <c r="D1157" s="1137">
        <f t="shared" si="34"/>
        <v>0</v>
      </c>
      <c r="E1157" s="669" t="s">
        <v>699</v>
      </c>
      <c r="F1157" s="669">
        <v>913</v>
      </c>
    </row>
    <row r="1158" spans="1:6" hidden="1" x14ac:dyDescent="0.2">
      <c r="A1158" s="1136" t="str">
        <f t="shared" si="35"/>
        <v>CA95ZEM0</v>
      </c>
      <c r="B1158" s="669" t="s">
        <v>4127</v>
      </c>
      <c r="C1158" s="669" t="s">
        <v>1416</v>
      </c>
      <c r="D1158" s="1137">
        <f t="shared" si="34"/>
        <v>0</v>
      </c>
      <c r="E1158" s="669" t="s">
        <v>595</v>
      </c>
      <c r="F1158" s="669">
        <v>121</v>
      </c>
    </row>
    <row r="1159" spans="1:6" hidden="1" x14ac:dyDescent="0.2">
      <c r="A1159" s="1136" t="str">
        <f t="shared" si="35"/>
        <v>CA95ZNE0</v>
      </c>
      <c r="B1159" s="669" t="s">
        <v>4128</v>
      </c>
      <c r="C1159" s="669" t="s">
        <v>1416</v>
      </c>
      <c r="D1159" s="1137">
        <f t="shared" si="34"/>
        <v>0</v>
      </c>
      <c r="E1159" s="669" t="s">
        <v>594</v>
      </c>
      <c r="F1159" s="669">
        <v>3</v>
      </c>
    </row>
    <row r="1160" spans="1:6" hidden="1" x14ac:dyDescent="0.2">
      <c r="A1160" s="1136" t="str">
        <f t="shared" si="35"/>
        <v>CA95ZUX0</v>
      </c>
      <c r="B1160" s="669" t="s">
        <v>4129</v>
      </c>
      <c r="C1160" s="669" t="s">
        <v>1416</v>
      </c>
      <c r="D1160" s="1137">
        <f t="shared" si="34"/>
        <v>0</v>
      </c>
      <c r="E1160" s="669" t="s">
        <v>3001</v>
      </c>
      <c r="F1160" s="669">
        <v>3</v>
      </c>
    </row>
    <row r="1161" spans="1:6" hidden="1" x14ac:dyDescent="0.2">
      <c r="A1161" s="1136" t="str">
        <f t="shared" si="35"/>
        <v>CA96ZDC0</v>
      </c>
      <c r="B1161" s="669" t="s">
        <v>4130</v>
      </c>
      <c r="C1161" s="669" t="s">
        <v>1417</v>
      </c>
      <c r="D1161" s="1137">
        <f t="shared" si="34"/>
        <v>0</v>
      </c>
      <c r="E1161" s="669" t="s">
        <v>700</v>
      </c>
      <c r="F1161" s="669">
        <v>204</v>
      </c>
    </row>
    <row r="1162" spans="1:6" hidden="1" x14ac:dyDescent="0.2">
      <c r="A1162" s="1136" t="str">
        <f t="shared" si="35"/>
        <v>CA96ZEL0</v>
      </c>
      <c r="B1162" s="669" t="s">
        <v>4131</v>
      </c>
      <c r="C1162" s="669" t="s">
        <v>1417</v>
      </c>
      <c r="D1162" s="1137">
        <f t="shared" si="34"/>
        <v>0</v>
      </c>
      <c r="E1162" s="669" t="s">
        <v>699</v>
      </c>
      <c r="F1162" s="669">
        <v>733</v>
      </c>
    </row>
    <row r="1163" spans="1:6" hidden="1" x14ac:dyDescent="0.2">
      <c r="A1163" s="1136" t="str">
        <f t="shared" si="35"/>
        <v>CA96ZEM0</v>
      </c>
      <c r="B1163" s="669" t="s">
        <v>4132</v>
      </c>
      <c r="C1163" s="669" t="s">
        <v>1417</v>
      </c>
      <c r="D1163" s="1137">
        <f t="shared" si="34"/>
        <v>0</v>
      </c>
      <c r="E1163" s="669" t="s">
        <v>595</v>
      </c>
      <c r="F1163" s="669">
        <v>4692</v>
      </c>
    </row>
    <row r="1164" spans="1:6" hidden="1" x14ac:dyDescent="0.2">
      <c r="A1164" s="1136" t="str">
        <f t="shared" si="35"/>
        <v>CA96ZNE0</v>
      </c>
      <c r="B1164" s="669" t="s">
        <v>4133</v>
      </c>
      <c r="C1164" s="669" t="s">
        <v>1417</v>
      </c>
      <c r="D1164" s="1137">
        <f t="shared" si="34"/>
        <v>0</v>
      </c>
      <c r="E1164" s="669" t="s">
        <v>594</v>
      </c>
      <c r="F1164" s="669">
        <v>123</v>
      </c>
    </row>
    <row r="1165" spans="1:6" hidden="1" x14ac:dyDescent="0.2">
      <c r="A1165" s="1136" t="str">
        <f t="shared" si="35"/>
        <v>CA97ZDC0</v>
      </c>
      <c r="B1165" s="669" t="s">
        <v>4134</v>
      </c>
      <c r="C1165" s="669" t="s">
        <v>1418</v>
      </c>
      <c r="D1165" s="1137">
        <f t="shared" si="34"/>
        <v>0</v>
      </c>
      <c r="E1165" s="669" t="s">
        <v>700</v>
      </c>
      <c r="F1165" s="669">
        <v>149</v>
      </c>
    </row>
    <row r="1166" spans="1:6" hidden="1" x14ac:dyDescent="0.2">
      <c r="A1166" s="1136" t="str">
        <f t="shared" si="35"/>
        <v>CA97ZEL0</v>
      </c>
      <c r="B1166" s="669" t="s">
        <v>4135</v>
      </c>
      <c r="C1166" s="669" t="s">
        <v>1418</v>
      </c>
      <c r="D1166" s="1137">
        <f t="shared" si="34"/>
        <v>0</v>
      </c>
      <c r="E1166" s="669" t="s">
        <v>699</v>
      </c>
      <c r="F1166" s="669">
        <v>1020</v>
      </c>
    </row>
    <row r="1167" spans="1:6" hidden="1" x14ac:dyDescent="0.2">
      <c r="A1167" s="1136" t="str">
        <f t="shared" si="35"/>
        <v>CA97ZEM0</v>
      </c>
      <c r="B1167" s="669" t="s">
        <v>4136</v>
      </c>
      <c r="C1167" s="669" t="s">
        <v>1418</v>
      </c>
      <c r="D1167" s="1137">
        <f t="shared" si="34"/>
        <v>0</v>
      </c>
      <c r="E1167" s="669" t="s">
        <v>595</v>
      </c>
      <c r="F1167" s="669">
        <v>423</v>
      </c>
    </row>
    <row r="1168" spans="1:6" hidden="1" x14ac:dyDescent="0.2">
      <c r="A1168" s="1136" t="str">
        <f t="shared" si="35"/>
        <v>CA97ZNE0</v>
      </c>
      <c r="B1168" s="669" t="s">
        <v>4137</v>
      </c>
      <c r="C1168" s="669" t="s">
        <v>1418</v>
      </c>
      <c r="D1168" s="1137">
        <f t="shared" si="34"/>
        <v>0</v>
      </c>
      <c r="E1168" s="669" t="s">
        <v>594</v>
      </c>
      <c r="F1168" s="669">
        <v>10</v>
      </c>
    </row>
    <row r="1169" spans="1:6" hidden="1" x14ac:dyDescent="0.2">
      <c r="A1169" s="1136" t="str">
        <f t="shared" si="35"/>
        <v>CA98ZDC0</v>
      </c>
      <c r="B1169" s="669" t="s">
        <v>4138</v>
      </c>
      <c r="C1169" s="669" t="s">
        <v>1419</v>
      </c>
      <c r="D1169" s="1137">
        <f t="shared" ref="D1169:D1232" si="36">IFERROR(VLOOKUP(C1169,$M$2:$N$16,2,FALSE),0)</f>
        <v>0</v>
      </c>
      <c r="E1169" s="669" t="s">
        <v>700</v>
      </c>
      <c r="F1169" s="669">
        <v>6818</v>
      </c>
    </row>
    <row r="1170" spans="1:6" hidden="1" x14ac:dyDescent="0.2">
      <c r="A1170" s="1136" t="str">
        <f t="shared" ref="A1170:A1233" si="37">C1170&amp;E1170&amp;D1170</f>
        <v>CA98ZEL0</v>
      </c>
      <c r="B1170" s="669" t="s">
        <v>4139</v>
      </c>
      <c r="C1170" s="669" t="s">
        <v>1419</v>
      </c>
      <c r="D1170" s="1137">
        <f t="shared" si="36"/>
        <v>0</v>
      </c>
      <c r="E1170" s="669" t="s">
        <v>699</v>
      </c>
      <c r="F1170" s="669">
        <v>404</v>
      </c>
    </row>
    <row r="1171" spans="1:6" hidden="1" x14ac:dyDescent="0.2">
      <c r="A1171" s="1136" t="str">
        <f t="shared" si="37"/>
        <v>CA98ZEM0</v>
      </c>
      <c r="B1171" s="669" t="s">
        <v>4140</v>
      </c>
      <c r="C1171" s="669" t="s">
        <v>1419</v>
      </c>
      <c r="D1171" s="1137">
        <f t="shared" si="36"/>
        <v>0</v>
      </c>
      <c r="E1171" s="669" t="s">
        <v>595</v>
      </c>
      <c r="F1171" s="669">
        <v>339</v>
      </c>
    </row>
    <row r="1172" spans="1:6" hidden="1" x14ac:dyDescent="0.2">
      <c r="A1172" s="1136" t="str">
        <f t="shared" si="37"/>
        <v>CA98ZNE0</v>
      </c>
      <c r="B1172" s="669" t="s">
        <v>4141</v>
      </c>
      <c r="C1172" s="669" t="s">
        <v>1419</v>
      </c>
      <c r="D1172" s="1137">
        <f t="shared" si="36"/>
        <v>0</v>
      </c>
      <c r="E1172" s="669" t="s">
        <v>594</v>
      </c>
      <c r="F1172" s="669">
        <v>1</v>
      </c>
    </row>
    <row r="1173" spans="1:6" hidden="1" x14ac:dyDescent="0.2">
      <c r="A1173" s="1136" t="str">
        <f t="shared" si="37"/>
        <v>CB01AEL0</v>
      </c>
      <c r="B1173" s="669" t="s">
        <v>4142</v>
      </c>
      <c r="C1173" s="669" t="s">
        <v>1420</v>
      </c>
      <c r="D1173" s="1137">
        <f t="shared" si="36"/>
        <v>0</v>
      </c>
      <c r="E1173" s="669" t="s">
        <v>699</v>
      </c>
      <c r="F1173" s="669">
        <v>159</v>
      </c>
    </row>
    <row r="1174" spans="1:6" hidden="1" x14ac:dyDescent="0.2">
      <c r="A1174" s="1136" t="str">
        <f t="shared" si="37"/>
        <v>CB01AEM0</v>
      </c>
      <c r="B1174" s="669" t="s">
        <v>4143</v>
      </c>
      <c r="C1174" s="669" t="s">
        <v>1420</v>
      </c>
      <c r="D1174" s="1137">
        <f t="shared" si="36"/>
        <v>0</v>
      </c>
      <c r="E1174" s="669" t="s">
        <v>595</v>
      </c>
      <c r="F1174" s="669">
        <v>568</v>
      </c>
    </row>
    <row r="1175" spans="1:6" hidden="1" x14ac:dyDescent="0.2">
      <c r="A1175" s="1136" t="str">
        <f t="shared" si="37"/>
        <v>CB01ANE0</v>
      </c>
      <c r="B1175" s="669" t="s">
        <v>4144</v>
      </c>
      <c r="C1175" s="669" t="s">
        <v>1420</v>
      </c>
      <c r="D1175" s="1137">
        <f t="shared" si="36"/>
        <v>0</v>
      </c>
      <c r="E1175" s="669" t="s">
        <v>594</v>
      </c>
      <c r="F1175" s="669">
        <v>26</v>
      </c>
    </row>
    <row r="1176" spans="1:6" hidden="1" x14ac:dyDescent="0.2">
      <c r="A1176" s="1136" t="str">
        <f t="shared" si="37"/>
        <v>CB01BEL0</v>
      </c>
      <c r="B1176" s="669" t="s">
        <v>4145</v>
      </c>
      <c r="C1176" s="669" t="s">
        <v>1421</v>
      </c>
      <c r="D1176" s="1137">
        <f t="shared" si="36"/>
        <v>0</v>
      </c>
      <c r="E1176" s="669" t="s">
        <v>699</v>
      </c>
      <c r="F1176" s="669">
        <v>352</v>
      </c>
    </row>
    <row r="1177" spans="1:6" hidden="1" x14ac:dyDescent="0.2">
      <c r="A1177" s="1136" t="str">
        <f t="shared" si="37"/>
        <v>CB01BEM0</v>
      </c>
      <c r="B1177" s="669" t="s">
        <v>4146</v>
      </c>
      <c r="C1177" s="669" t="s">
        <v>1421</v>
      </c>
      <c r="D1177" s="1137">
        <f t="shared" si="36"/>
        <v>0</v>
      </c>
      <c r="E1177" s="669" t="s">
        <v>595</v>
      </c>
      <c r="F1177" s="669">
        <v>431</v>
      </c>
    </row>
    <row r="1178" spans="1:6" hidden="1" x14ac:dyDescent="0.2">
      <c r="A1178" s="1136" t="str">
        <f t="shared" si="37"/>
        <v>CB01BNE0</v>
      </c>
      <c r="B1178" s="669" t="s">
        <v>4147</v>
      </c>
      <c r="C1178" s="669" t="s">
        <v>1421</v>
      </c>
      <c r="D1178" s="1137">
        <f t="shared" si="36"/>
        <v>0</v>
      </c>
      <c r="E1178" s="669" t="s">
        <v>594</v>
      </c>
      <c r="F1178" s="669">
        <v>22</v>
      </c>
    </row>
    <row r="1179" spans="1:6" hidden="1" x14ac:dyDescent="0.2">
      <c r="A1179" s="1136" t="str">
        <f t="shared" si="37"/>
        <v>CB01BUX0</v>
      </c>
      <c r="B1179" s="669" t="s">
        <v>4148</v>
      </c>
      <c r="C1179" s="669" t="s">
        <v>1421</v>
      </c>
      <c r="D1179" s="1137">
        <f t="shared" si="36"/>
        <v>0</v>
      </c>
      <c r="E1179" s="669" t="s">
        <v>3001</v>
      </c>
      <c r="F1179" s="669">
        <v>3</v>
      </c>
    </row>
    <row r="1180" spans="1:6" hidden="1" x14ac:dyDescent="0.2">
      <c r="A1180" s="1136" t="str">
        <f t="shared" si="37"/>
        <v>CB01CDC0</v>
      </c>
      <c r="B1180" s="669" t="s">
        <v>4149</v>
      </c>
      <c r="C1180" s="669" t="s">
        <v>1422</v>
      </c>
      <c r="D1180" s="1137">
        <f t="shared" si="36"/>
        <v>0</v>
      </c>
      <c r="E1180" s="669" t="s">
        <v>700</v>
      </c>
      <c r="F1180" s="669">
        <v>4</v>
      </c>
    </row>
    <row r="1181" spans="1:6" hidden="1" x14ac:dyDescent="0.2">
      <c r="A1181" s="1136" t="str">
        <f t="shared" si="37"/>
        <v>CB01CEL0</v>
      </c>
      <c r="B1181" s="669" t="s">
        <v>4150</v>
      </c>
      <c r="C1181" s="669" t="s">
        <v>1422</v>
      </c>
      <c r="D1181" s="1137">
        <f t="shared" si="36"/>
        <v>0</v>
      </c>
      <c r="E1181" s="669" t="s">
        <v>699</v>
      </c>
      <c r="F1181" s="669">
        <v>1170</v>
      </c>
    </row>
    <row r="1182" spans="1:6" hidden="1" x14ac:dyDescent="0.2">
      <c r="A1182" s="1136" t="str">
        <f t="shared" si="37"/>
        <v>CB01CEM0</v>
      </c>
      <c r="B1182" s="669" t="s">
        <v>4151</v>
      </c>
      <c r="C1182" s="669" t="s">
        <v>1422</v>
      </c>
      <c r="D1182" s="1137">
        <f t="shared" si="36"/>
        <v>0</v>
      </c>
      <c r="E1182" s="669" t="s">
        <v>595</v>
      </c>
      <c r="F1182" s="669">
        <v>470</v>
      </c>
    </row>
    <row r="1183" spans="1:6" hidden="1" x14ac:dyDescent="0.2">
      <c r="A1183" s="1136" t="str">
        <f t="shared" si="37"/>
        <v>CB01CNE0</v>
      </c>
      <c r="B1183" s="669" t="s">
        <v>4152</v>
      </c>
      <c r="C1183" s="669" t="s">
        <v>1422</v>
      </c>
      <c r="D1183" s="1137">
        <f t="shared" si="36"/>
        <v>0</v>
      </c>
      <c r="E1183" s="669" t="s">
        <v>594</v>
      </c>
      <c r="F1183" s="669">
        <v>26</v>
      </c>
    </row>
    <row r="1184" spans="1:6" hidden="1" x14ac:dyDescent="0.2">
      <c r="A1184" s="1136" t="str">
        <f t="shared" si="37"/>
        <v>CB01DDC0</v>
      </c>
      <c r="B1184" s="669" t="s">
        <v>4153</v>
      </c>
      <c r="C1184" s="669" t="s">
        <v>1423</v>
      </c>
      <c r="D1184" s="1137">
        <f t="shared" si="36"/>
        <v>0</v>
      </c>
      <c r="E1184" s="669" t="s">
        <v>700</v>
      </c>
      <c r="F1184" s="669">
        <v>7</v>
      </c>
    </row>
    <row r="1185" spans="1:6" hidden="1" x14ac:dyDescent="0.2">
      <c r="A1185" s="1136" t="str">
        <f t="shared" si="37"/>
        <v>CB01DEL0</v>
      </c>
      <c r="B1185" s="669" t="s">
        <v>4154</v>
      </c>
      <c r="C1185" s="669" t="s">
        <v>1423</v>
      </c>
      <c r="D1185" s="1137">
        <f t="shared" si="36"/>
        <v>0</v>
      </c>
      <c r="E1185" s="669" t="s">
        <v>699</v>
      </c>
      <c r="F1185" s="669">
        <v>85</v>
      </c>
    </row>
    <row r="1186" spans="1:6" hidden="1" x14ac:dyDescent="0.2">
      <c r="A1186" s="1136" t="str">
        <f t="shared" si="37"/>
        <v>CB01DEM0</v>
      </c>
      <c r="B1186" s="669" t="s">
        <v>4155</v>
      </c>
      <c r="C1186" s="669" t="s">
        <v>1423</v>
      </c>
      <c r="D1186" s="1137">
        <f t="shared" si="36"/>
        <v>0</v>
      </c>
      <c r="E1186" s="669" t="s">
        <v>595</v>
      </c>
      <c r="F1186" s="669">
        <v>615</v>
      </c>
    </row>
    <row r="1187" spans="1:6" hidden="1" x14ac:dyDescent="0.2">
      <c r="A1187" s="1136" t="str">
        <f t="shared" si="37"/>
        <v>CB01DNE0</v>
      </c>
      <c r="B1187" s="669" t="s">
        <v>4156</v>
      </c>
      <c r="C1187" s="669" t="s">
        <v>1423</v>
      </c>
      <c r="D1187" s="1137">
        <f t="shared" si="36"/>
        <v>0</v>
      </c>
      <c r="E1187" s="669" t="s">
        <v>594</v>
      </c>
      <c r="F1187" s="669">
        <v>35</v>
      </c>
    </row>
    <row r="1188" spans="1:6" hidden="1" x14ac:dyDescent="0.2">
      <c r="A1188" s="1136" t="str">
        <f t="shared" si="37"/>
        <v>CB01DUX0</v>
      </c>
      <c r="B1188" s="669" t="s">
        <v>4157</v>
      </c>
      <c r="C1188" s="669" t="s">
        <v>1423</v>
      </c>
      <c r="D1188" s="1137">
        <f t="shared" si="36"/>
        <v>0</v>
      </c>
      <c r="E1188" s="669" t="s">
        <v>3001</v>
      </c>
      <c r="F1188" s="669">
        <v>1</v>
      </c>
    </row>
    <row r="1189" spans="1:6" hidden="1" x14ac:dyDescent="0.2">
      <c r="A1189" s="1136" t="str">
        <f t="shared" si="37"/>
        <v>CB01EDC0</v>
      </c>
      <c r="B1189" s="669" t="s">
        <v>4158</v>
      </c>
      <c r="C1189" s="669" t="s">
        <v>1424</v>
      </c>
      <c r="D1189" s="1137">
        <f t="shared" si="36"/>
        <v>0</v>
      </c>
      <c r="E1189" s="669" t="s">
        <v>700</v>
      </c>
      <c r="F1189" s="669">
        <v>99</v>
      </c>
    </row>
    <row r="1190" spans="1:6" hidden="1" x14ac:dyDescent="0.2">
      <c r="A1190" s="1136" t="str">
        <f t="shared" si="37"/>
        <v>CB01EEL0</v>
      </c>
      <c r="B1190" s="669" t="s">
        <v>4159</v>
      </c>
      <c r="C1190" s="669" t="s">
        <v>1424</v>
      </c>
      <c r="D1190" s="1137">
        <f t="shared" si="36"/>
        <v>0</v>
      </c>
      <c r="E1190" s="669" t="s">
        <v>699</v>
      </c>
      <c r="F1190" s="669">
        <v>531</v>
      </c>
    </row>
    <row r="1191" spans="1:6" hidden="1" x14ac:dyDescent="0.2">
      <c r="A1191" s="1136" t="str">
        <f t="shared" si="37"/>
        <v>CB01EEM0</v>
      </c>
      <c r="B1191" s="669" t="s">
        <v>4160</v>
      </c>
      <c r="C1191" s="669" t="s">
        <v>1424</v>
      </c>
      <c r="D1191" s="1137">
        <f t="shared" si="36"/>
        <v>0</v>
      </c>
      <c r="E1191" s="669" t="s">
        <v>595</v>
      </c>
      <c r="F1191" s="669">
        <v>972</v>
      </c>
    </row>
    <row r="1192" spans="1:6" hidden="1" x14ac:dyDescent="0.2">
      <c r="A1192" s="1136" t="str">
        <f t="shared" si="37"/>
        <v>CB01ENE0</v>
      </c>
      <c r="B1192" s="669" t="s">
        <v>4161</v>
      </c>
      <c r="C1192" s="669" t="s">
        <v>1424</v>
      </c>
      <c r="D1192" s="1137">
        <f t="shared" si="36"/>
        <v>0</v>
      </c>
      <c r="E1192" s="669" t="s">
        <v>594</v>
      </c>
      <c r="F1192" s="669">
        <v>64</v>
      </c>
    </row>
    <row r="1193" spans="1:6" hidden="1" x14ac:dyDescent="0.2">
      <c r="A1193" s="1136" t="str">
        <f t="shared" si="37"/>
        <v>CB01FDC0</v>
      </c>
      <c r="B1193" s="669" t="s">
        <v>4162</v>
      </c>
      <c r="C1193" s="669" t="s">
        <v>1425</v>
      </c>
      <c r="D1193" s="1137">
        <f t="shared" si="36"/>
        <v>0</v>
      </c>
      <c r="E1193" s="669" t="s">
        <v>700</v>
      </c>
      <c r="F1193" s="669">
        <v>722</v>
      </c>
    </row>
    <row r="1194" spans="1:6" hidden="1" x14ac:dyDescent="0.2">
      <c r="A1194" s="1136" t="str">
        <f t="shared" si="37"/>
        <v>CB01FEL0</v>
      </c>
      <c r="B1194" s="669" t="s">
        <v>4163</v>
      </c>
      <c r="C1194" s="669" t="s">
        <v>1425</v>
      </c>
      <c r="D1194" s="1137">
        <f t="shared" si="36"/>
        <v>0</v>
      </c>
      <c r="E1194" s="669" t="s">
        <v>699</v>
      </c>
      <c r="F1194" s="669">
        <v>2681</v>
      </c>
    </row>
    <row r="1195" spans="1:6" hidden="1" x14ac:dyDescent="0.2">
      <c r="A1195" s="1136" t="str">
        <f t="shared" si="37"/>
        <v>CB01FEM0</v>
      </c>
      <c r="B1195" s="669" t="s">
        <v>4164</v>
      </c>
      <c r="C1195" s="669" t="s">
        <v>1425</v>
      </c>
      <c r="D1195" s="1137">
        <f t="shared" si="36"/>
        <v>0</v>
      </c>
      <c r="E1195" s="669" t="s">
        <v>595</v>
      </c>
      <c r="F1195" s="669">
        <v>1118</v>
      </c>
    </row>
    <row r="1196" spans="1:6" hidden="1" x14ac:dyDescent="0.2">
      <c r="A1196" s="1136" t="str">
        <f t="shared" si="37"/>
        <v>CB01FNE0</v>
      </c>
      <c r="B1196" s="669" t="s">
        <v>4165</v>
      </c>
      <c r="C1196" s="669" t="s">
        <v>1425</v>
      </c>
      <c r="D1196" s="1137">
        <f t="shared" si="36"/>
        <v>0</v>
      </c>
      <c r="E1196" s="669" t="s">
        <v>594</v>
      </c>
      <c r="F1196" s="669">
        <v>60</v>
      </c>
    </row>
    <row r="1197" spans="1:6" hidden="1" x14ac:dyDescent="0.2">
      <c r="A1197" s="1136" t="str">
        <f t="shared" si="37"/>
        <v>CB01FUX0</v>
      </c>
      <c r="B1197" s="669" t="s">
        <v>4166</v>
      </c>
      <c r="C1197" s="669" t="s">
        <v>1425</v>
      </c>
      <c r="D1197" s="1137">
        <f t="shared" si="36"/>
        <v>0</v>
      </c>
      <c r="E1197" s="669" t="s">
        <v>3001</v>
      </c>
      <c r="F1197" s="669">
        <v>1</v>
      </c>
    </row>
    <row r="1198" spans="1:6" hidden="1" x14ac:dyDescent="0.2">
      <c r="A1198" s="1136" t="str">
        <f t="shared" si="37"/>
        <v>CB02ADC0</v>
      </c>
      <c r="B1198" s="669" t="s">
        <v>4167</v>
      </c>
      <c r="C1198" s="669" t="s">
        <v>1426</v>
      </c>
      <c r="D1198" s="1137">
        <f t="shared" si="36"/>
        <v>0</v>
      </c>
      <c r="E1198" s="669" t="s">
        <v>700</v>
      </c>
      <c r="F1198" s="669">
        <v>4</v>
      </c>
    </row>
    <row r="1199" spans="1:6" hidden="1" x14ac:dyDescent="0.2">
      <c r="A1199" s="1136" t="str">
        <f t="shared" si="37"/>
        <v>CB02AEL0</v>
      </c>
      <c r="B1199" s="669" t="s">
        <v>4168</v>
      </c>
      <c r="C1199" s="669" t="s">
        <v>1426</v>
      </c>
      <c r="D1199" s="1137">
        <f t="shared" si="36"/>
        <v>0</v>
      </c>
      <c r="E1199" s="669" t="s">
        <v>699</v>
      </c>
      <c r="F1199" s="669">
        <v>515</v>
      </c>
    </row>
    <row r="1200" spans="1:6" hidden="1" x14ac:dyDescent="0.2">
      <c r="A1200" s="1136" t="str">
        <f t="shared" si="37"/>
        <v>CB02AEM0</v>
      </c>
      <c r="B1200" s="669" t="s">
        <v>4169</v>
      </c>
      <c r="C1200" s="669" t="s">
        <v>1426</v>
      </c>
      <c r="D1200" s="1137">
        <f t="shared" si="36"/>
        <v>0</v>
      </c>
      <c r="E1200" s="669" t="s">
        <v>595</v>
      </c>
      <c r="F1200" s="669">
        <v>8182</v>
      </c>
    </row>
    <row r="1201" spans="1:6" hidden="1" x14ac:dyDescent="0.2">
      <c r="A1201" s="1136" t="str">
        <f t="shared" si="37"/>
        <v>CB02ANE0</v>
      </c>
      <c r="B1201" s="669" t="s">
        <v>4170</v>
      </c>
      <c r="C1201" s="669" t="s">
        <v>1426</v>
      </c>
      <c r="D1201" s="1137">
        <f t="shared" si="36"/>
        <v>0</v>
      </c>
      <c r="E1201" s="669" t="s">
        <v>594</v>
      </c>
      <c r="F1201" s="669">
        <v>192</v>
      </c>
    </row>
    <row r="1202" spans="1:6" hidden="1" x14ac:dyDescent="0.2">
      <c r="A1202" s="1136" t="str">
        <f t="shared" si="37"/>
        <v>CB02AUX0</v>
      </c>
      <c r="B1202" s="669" t="s">
        <v>4171</v>
      </c>
      <c r="C1202" s="669" t="s">
        <v>1426</v>
      </c>
      <c r="D1202" s="1137">
        <f t="shared" si="36"/>
        <v>0</v>
      </c>
      <c r="E1202" s="669" t="s">
        <v>3001</v>
      </c>
      <c r="F1202" s="669">
        <v>1</v>
      </c>
    </row>
    <row r="1203" spans="1:6" hidden="1" x14ac:dyDescent="0.2">
      <c r="A1203" s="1136" t="str">
        <f t="shared" si="37"/>
        <v>CB02BDC0</v>
      </c>
      <c r="B1203" s="669" t="s">
        <v>4172</v>
      </c>
      <c r="C1203" s="669" t="s">
        <v>1427</v>
      </c>
      <c r="D1203" s="1137">
        <f t="shared" si="36"/>
        <v>0</v>
      </c>
      <c r="E1203" s="669" t="s">
        <v>700</v>
      </c>
      <c r="F1203" s="669">
        <v>50</v>
      </c>
    </row>
    <row r="1204" spans="1:6" hidden="1" x14ac:dyDescent="0.2">
      <c r="A1204" s="1136" t="str">
        <f t="shared" si="37"/>
        <v>CB02BEL0</v>
      </c>
      <c r="B1204" s="669" t="s">
        <v>4173</v>
      </c>
      <c r="C1204" s="669" t="s">
        <v>1427</v>
      </c>
      <c r="D1204" s="1137">
        <f t="shared" si="36"/>
        <v>0</v>
      </c>
      <c r="E1204" s="669" t="s">
        <v>699</v>
      </c>
      <c r="F1204" s="669">
        <v>1304</v>
      </c>
    </row>
    <row r="1205" spans="1:6" hidden="1" x14ac:dyDescent="0.2">
      <c r="A1205" s="1136" t="str">
        <f t="shared" si="37"/>
        <v>CB02BEM0</v>
      </c>
      <c r="B1205" s="669" t="s">
        <v>4174</v>
      </c>
      <c r="C1205" s="669" t="s">
        <v>1427</v>
      </c>
      <c r="D1205" s="1137">
        <f t="shared" si="36"/>
        <v>0</v>
      </c>
      <c r="E1205" s="669" t="s">
        <v>595</v>
      </c>
      <c r="F1205" s="669">
        <v>9012</v>
      </c>
    </row>
    <row r="1206" spans="1:6" hidden="1" x14ac:dyDescent="0.2">
      <c r="A1206" s="1136" t="str">
        <f t="shared" si="37"/>
        <v>CB02BNE0</v>
      </c>
      <c r="B1206" s="669" t="s">
        <v>4175</v>
      </c>
      <c r="C1206" s="669" t="s">
        <v>1427</v>
      </c>
      <c r="D1206" s="1137">
        <f t="shared" si="36"/>
        <v>0</v>
      </c>
      <c r="E1206" s="669" t="s">
        <v>594</v>
      </c>
      <c r="F1206" s="669">
        <v>149</v>
      </c>
    </row>
    <row r="1207" spans="1:6" hidden="1" x14ac:dyDescent="0.2">
      <c r="A1207" s="1136" t="str">
        <f t="shared" si="37"/>
        <v>CB02BUX0</v>
      </c>
      <c r="B1207" s="669" t="s">
        <v>4176</v>
      </c>
      <c r="C1207" s="669" t="s">
        <v>1427</v>
      </c>
      <c r="D1207" s="1137">
        <f t="shared" si="36"/>
        <v>0</v>
      </c>
      <c r="E1207" s="669" t="s">
        <v>3001</v>
      </c>
      <c r="F1207" s="669">
        <v>1</v>
      </c>
    </row>
    <row r="1208" spans="1:6" hidden="1" x14ac:dyDescent="0.2">
      <c r="A1208" s="1136" t="str">
        <f t="shared" si="37"/>
        <v>CB02CDC0</v>
      </c>
      <c r="B1208" s="669" t="s">
        <v>4177</v>
      </c>
      <c r="C1208" s="669" t="s">
        <v>1428</v>
      </c>
      <c r="D1208" s="1137">
        <f t="shared" si="36"/>
        <v>0</v>
      </c>
      <c r="E1208" s="669" t="s">
        <v>700</v>
      </c>
      <c r="F1208" s="669">
        <v>60</v>
      </c>
    </row>
    <row r="1209" spans="1:6" hidden="1" x14ac:dyDescent="0.2">
      <c r="A1209" s="1136" t="str">
        <f t="shared" si="37"/>
        <v>CB02CEL0</v>
      </c>
      <c r="B1209" s="669" t="s">
        <v>4178</v>
      </c>
      <c r="C1209" s="669" t="s">
        <v>1428</v>
      </c>
      <c r="D1209" s="1137">
        <f t="shared" si="36"/>
        <v>0</v>
      </c>
      <c r="E1209" s="669" t="s">
        <v>699</v>
      </c>
      <c r="F1209" s="669">
        <v>891</v>
      </c>
    </row>
    <row r="1210" spans="1:6" hidden="1" x14ac:dyDescent="0.2">
      <c r="A1210" s="1136" t="str">
        <f t="shared" si="37"/>
        <v>CB02CEM0</v>
      </c>
      <c r="B1210" s="669" t="s">
        <v>4179</v>
      </c>
      <c r="C1210" s="669" t="s">
        <v>1428</v>
      </c>
      <c r="D1210" s="1137">
        <f t="shared" si="36"/>
        <v>0</v>
      </c>
      <c r="E1210" s="669" t="s">
        <v>595</v>
      </c>
      <c r="F1210" s="669">
        <v>5323</v>
      </c>
    </row>
    <row r="1211" spans="1:6" hidden="1" x14ac:dyDescent="0.2">
      <c r="A1211" s="1136" t="str">
        <f t="shared" si="37"/>
        <v>CB02CNE0</v>
      </c>
      <c r="B1211" s="669" t="s">
        <v>4180</v>
      </c>
      <c r="C1211" s="669" t="s">
        <v>1428</v>
      </c>
      <c r="D1211" s="1137">
        <f t="shared" si="36"/>
        <v>0</v>
      </c>
      <c r="E1211" s="669" t="s">
        <v>594</v>
      </c>
      <c r="F1211" s="669">
        <v>93</v>
      </c>
    </row>
    <row r="1212" spans="1:6" hidden="1" x14ac:dyDescent="0.2">
      <c r="A1212" s="1136" t="str">
        <f t="shared" si="37"/>
        <v>CB02CUX0</v>
      </c>
      <c r="B1212" s="669" t="s">
        <v>4181</v>
      </c>
      <c r="C1212" s="669" t="s">
        <v>1428</v>
      </c>
      <c r="D1212" s="1137">
        <f t="shared" si="36"/>
        <v>0</v>
      </c>
      <c r="E1212" s="669" t="s">
        <v>3001</v>
      </c>
      <c r="F1212" s="669">
        <v>1</v>
      </c>
    </row>
    <row r="1213" spans="1:6" hidden="1" x14ac:dyDescent="0.2">
      <c r="A1213" s="1136" t="str">
        <f t="shared" si="37"/>
        <v>CB02DDC0</v>
      </c>
      <c r="B1213" s="669" t="s">
        <v>4182</v>
      </c>
      <c r="C1213" s="669" t="s">
        <v>1429</v>
      </c>
      <c r="D1213" s="1137">
        <f t="shared" si="36"/>
        <v>0</v>
      </c>
      <c r="E1213" s="669" t="s">
        <v>700</v>
      </c>
      <c r="F1213" s="669">
        <v>241</v>
      </c>
    </row>
    <row r="1214" spans="1:6" hidden="1" x14ac:dyDescent="0.2">
      <c r="A1214" s="1136" t="str">
        <f t="shared" si="37"/>
        <v>CB02DEL0</v>
      </c>
      <c r="B1214" s="669" t="s">
        <v>4183</v>
      </c>
      <c r="C1214" s="669" t="s">
        <v>1429</v>
      </c>
      <c r="D1214" s="1137">
        <f t="shared" si="36"/>
        <v>0</v>
      </c>
      <c r="E1214" s="669" t="s">
        <v>699</v>
      </c>
      <c r="F1214" s="669">
        <v>188</v>
      </c>
    </row>
    <row r="1215" spans="1:6" hidden="1" x14ac:dyDescent="0.2">
      <c r="A1215" s="1136" t="str">
        <f t="shared" si="37"/>
        <v>CB02DEM0</v>
      </c>
      <c r="B1215" s="669" t="s">
        <v>4184</v>
      </c>
      <c r="C1215" s="669" t="s">
        <v>1429</v>
      </c>
      <c r="D1215" s="1137">
        <f t="shared" si="36"/>
        <v>0</v>
      </c>
      <c r="E1215" s="669" t="s">
        <v>595</v>
      </c>
      <c r="F1215" s="669">
        <v>26459</v>
      </c>
    </row>
    <row r="1216" spans="1:6" hidden="1" x14ac:dyDescent="0.2">
      <c r="A1216" s="1136" t="str">
        <f t="shared" si="37"/>
        <v>CB02DNE0</v>
      </c>
      <c r="B1216" s="669" t="s">
        <v>4185</v>
      </c>
      <c r="C1216" s="669" t="s">
        <v>1429</v>
      </c>
      <c r="D1216" s="1137">
        <f t="shared" si="36"/>
        <v>0</v>
      </c>
      <c r="E1216" s="669" t="s">
        <v>594</v>
      </c>
      <c r="F1216" s="669">
        <v>357</v>
      </c>
    </row>
    <row r="1217" spans="1:6" hidden="1" x14ac:dyDescent="0.2">
      <c r="A1217" s="1136" t="str">
        <f t="shared" si="37"/>
        <v>CB02EDC0</v>
      </c>
      <c r="B1217" s="669" t="s">
        <v>4186</v>
      </c>
      <c r="C1217" s="669" t="s">
        <v>1430</v>
      </c>
      <c r="D1217" s="1137">
        <f t="shared" si="36"/>
        <v>0</v>
      </c>
      <c r="E1217" s="669" t="s">
        <v>700</v>
      </c>
      <c r="F1217" s="669">
        <v>1486</v>
      </c>
    </row>
    <row r="1218" spans="1:6" hidden="1" x14ac:dyDescent="0.2">
      <c r="A1218" s="1136" t="str">
        <f t="shared" si="37"/>
        <v>CB02EEL0</v>
      </c>
      <c r="B1218" s="669" t="s">
        <v>4187</v>
      </c>
      <c r="C1218" s="669" t="s">
        <v>1430</v>
      </c>
      <c r="D1218" s="1137">
        <f t="shared" si="36"/>
        <v>0</v>
      </c>
      <c r="E1218" s="669" t="s">
        <v>699</v>
      </c>
      <c r="F1218" s="669">
        <v>453</v>
      </c>
    </row>
    <row r="1219" spans="1:6" hidden="1" x14ac:dyDescent="0.2">
      <c r="A1219" s="1136" t="str">
        <f t="shared" si="37"/>
        <v>CB02EEM0</v>
      </c>
      <c r="B1219" s="669" t="s">
        <v>4188</v>
      </c>
      <c r="C1219" s="669" t="s">
        <v>1430</v>
      </c>
      <c r="D1219" s="1137">
        <f t="shared" si="36"/>
        <v>0</v>
      </c>
      <c r="E1219" s="669" t="s">
        <v>595</v>
      </c>
      <c r="F1219" s="669">
        <v>56842</v>
      </c>
    </row>
    <row r="1220" spans="1:6" hidden="1" x14ac:dyDescent="0.2">
      <c r="A1220" s="1136" t="str">
        <f t="shared" si="37"/>
        <v>CB02ENE0</v>
      </c>
      <c r="B1220" s="669" t="s">
        <v>4189</v>
      </c>
      <c r="C1220" s="669" t="s">
        <v>1430</v>
      </c>
      <c r="D1220" s="1137">
        <f t="shared" si="36"/>
        <v>0</v>
      </c>
      <c r="E1220" s="669" t="s">
        <v>594</v>
      </c>
      <c r="F1220" s="669">
        <v>525</v>
      </c>
    </row>
    <row r="1221" spans="1:6" hidden="1" x14ac:dyDescent="0.2">
      <c r="A1221" s="1136" t="str">
        <f t="shared" si="37"/>
        <v>CB02EUX0</v>
      </c>
      <c r="B1221" s="669" t="s">
        <v>4190</v>
      </c>
      <c r="C1221" s="669" t="s">
        <v>1430</v>
      </c>
      <c r="D1221" s="1137">
        <f t="shared" si="36"/>
        <v>0</v>
      </c>
      <c r="E1221" s="669" t="s">
        <v>3001</v>
      </c>
      <c r="F1221" s="669">
        <v>4</v>
      </c>
    </row>
    <row r="1222" spans="1:6" hidden="1" x14ac:dyDescent="0.2">
      <c r="A1222" s="1136" t="str">
        <f t="shared" si="37"/>
        <v>CB02FDC0</v>
      </c>
      <c r="B1222" s="669" t="s">
        <v>4191</v>
      </c>
      <c r="C1222" s="669" t="s">
        <v>1431</v>
      </c>
      <c r="D1222" s="1137">
        <f t="shared" si="36"/>
        <v>0</v>
      </c>
      <c r="E1222" s="669" t="s">
        <v>700</v>
      </c>
      <c r="F1222" s="669">
        <v>2595</v>
      </c>
    </row>
    <row r="1223" spans="1:6" hidden="1" x14ac:dyDescent="0.2">
      <c r="A1223" s="1136" t="str">
        <f t="shared" si="37"/>
        <v>CB02FEL0</v>
      </c>
      <c r="B1223" s="669" t="s">
        <v>4192</v>
      </c>
      <c r="C1223" s="669" t="s">
        <v>1431</v>
      </c>
      <c r="D1223" s="1137">
        <f t="shared" si="36"/>
        <v>0</v>
      </c>
      <c r="E1223" s="669" t="s">
        <v>699</v>
      </c>
      <c r="F1223" s="669">
        <v>303</v>
      </c>
    </row>
    <row r="1224" spans="1:6" hidden="1" x14ac:dyDescent="0.2">
      <c r="A1224" s="1136" t="str">
        <f t="shared" si="37"/>
        <v>CB02FEM0</v>
      </c>
      <c r="B1224" s="669" t="s">
        <v>4193</v>
      </c>
      <c r="C1224" s="669" t="s">
        <v>1431</v>
      </c>
      <c r="D1224" s="1137">
        <f t="shared" si="36"/>
        <v>0</v>
      </c>
      <c r="E1224" s="669" t="s">
        <v>595</v>
      </c>
      <c r="F1224" s="669">
        <v>34464</v>
      </c>
    </row>
    <row r="1225" spans="1:6" hidden="1" x14ac:dyDescent="0.2">
      <c r="A1225" s="1136" t="str">
        <f t="shared" si="37"/>
        <v>CB02FNE0</v>
      </c>
      <c r="B1225" s="669" t="s">
        <v>4194</v>
      </c>
      <c r="C1225" s="669" t="s">
        <v>1431</v>
      </c>
      <c r="D1225" s="1137">
        <f t="shared" si="36"/>
        <v>0</v>
      </c>
      <c r="E1225" s="669" t="s">
        <v>594</v>
      </c>
      <c r="F1225" s="669">
        <v>348</v>
      </c>
    </row>
    <row r="1226" spans="1:6" hidden="1" x14ac:dyDescent="0.2">
      <c r="A1226" s="1136" t="str">
        <f t="shared" si="37"/>
        <v>CB02FUX0</v>
      </c>
      <c r="B1226" s="669" t="s">
        <v>4195</v>
      </c>
      <c r="C1226" s="669" t="s">
        <v>1431</v>
      </c>
      <c r="D1226" s="1137">
        <f t="shared" si="36"/>
        <v>0</v>
      </c>
      <c r="E1226" s="669" t="s">
        <v>3001</v>
      </c>
      <c r="F1226" s="669">
        <v>6</v>
      </c>
    </row>
    <row r="1227" spans="1:6" hidden="1" x14ac:dyDescent="0.2">
      <c r="A1227" s="1136" t="str">
        <f t="shared" si="37"/>
        <v>CD01ADC0</v>
      </c>
      <c r="B1227" s="669" t="s">
        <v>4196</v>
      </c>
      <c r="C1227" s="669" t="s">
        <v>1432</v>
      </c>
      <c r="D1227" s="1137">
        <f t="shared" si="36"/>
        <v>0</v>
      </c>
      <c r="E1227" s="669" t="s">
        <v>700</v>
      </c>
      <c r="F1227" s="669">
        <v>28861</v>
      </c>
    </row>
    <row r="1228" spans="1:6" hidden="1" x14ac:dyDescent="0.2">
      <c r="A1228" s="1136" t="str">
        <f t="shared" si="37"/>
        <v>CD01AEL0</v>
      </c>
      <c r="B1228" s="669" t="s">
        <v>4197</v>
      </c>
      <c r="C1228" s="669" t="s">
        <v>1432</v>
      </c>
      <c r="D1228" s="1137">
        <f t="shared" si="36"/>
        <v>0</v>
      </c>
      <c r="E1228" s="669" t="s">
        <v>699</v>
      </c>
      <c r="F1228" s="669">
        <v>1010</v>
      </c>
    </row>
    <row r="1229" spans="1:6" hidden="1" x14ac:dyDescent="0.2">
      <c r="A1229" s="1136" t="str">
        <f t="shared" si="37"/>
        <v>CD01AEM0</v>
      </c>
      <c r="B1229" s="669" t="s">
        <v>4198</v>
      </c>
      <c r="C1229" s="669" t="s">
        <v>1432</v>
      </c>
      <c r="D1229" s="1137">
        <f t="shared" si="36"/>
        <v>0</v>
      </c>
      <c r="E1229" s="669" t="s">
        <v>595</v>
      </c>
      <c r="F1229" s="669">
        <v>61</v>
      </c>
    </row>
    <row r="1230" spans="1:6" hidden="1" x14ac:dyDescent="0.2">
      <c r="A1230" s="1136" t="str">
        <f t="shared" si="37"/>
        <v>CD01ANE0</v>
      </c>
      <c r="B1230" s="669" t="s">
        <v>4199</v>
      </c>
      <c r="C1230" s="669" t="s">
        <v>1432</v>
      </c>
      <c r="D1230" s="1137">
        <f t="shared" si="36"/>
        <v>0</v>
      </c>
      <c r="E1230" s="669" t="s">
        <v>594</v>
      </c>
      <c r="F1230" s="669">
        <v>5</v>
      </c>
    </row>
    <row r="1231" spans="1:6" hidden="1" x14ac:dyDescent="0.2">
      <c r="A1231" s="1136" t="str">
        <f t="shared" si="37"/>
        <v>CD01AUX0</v>
      </c>
      <c r="B1231" s="669" t="s">
        <v>4200</v>
      </c>
      <c r="C1231" s="669" t="s">
        <v>1432</v>
      </c>
      <c r="D1231" s="1137">
        <f t="shared" si="36"/>
        <v>0</v>
      </c>
      <c r="E1231" s="669" t="s">
        <v>3001</v>
      </c>
      <c r="F1231" s="669">
        <v>4</v>
      </c>
    </row>
    <row r="1232" spans="1:6" hidden="1" x14ac:dyDescent="0.2">
      <c r="A1232" s="1136" t="str">
        <f t="shared" si="37"/>
        <v>CD01BDC0</v>
      </c>
      <c r="B1232" s="669" t="s">
        <v>4201</v>
      </c>
      <c r="C1232" s="669" t="s">
        <v>1433</v>
      </c>
      <c r="D1232" s="1137">
        <f t="shared" si="36"/>
        <v>0</v>
      </c>
      <c r="E1232" s="669" t="s">
        <v>700</v>
      </c>
      <c r="F1232" s="669">
        <v>1272</v>
      </c>
    </row>
    <row r="1233" spans="1:6" hidden="1" x14ac:dyDescent="0.2">
      <c r="A1233" s="1136" t="str">
        <f t="shared" si="37"/>
        <v>CD01BEL0</v>
      </c>
      <c r="B1233" s="669" t="s">
        <v>4202</v>
      </c>
      <c r="C1233" s="669" t="s">
        <v>1433</v>
      </c>
      <c r="D1233" s="1137">
        <f t="shared" ref="D1233:D1296" si="38">IFERROR(VLOOKUP(C1233,$M$2:$N$16,2,FALSE),0)</f>
        <v>0</v>
      </c>
      <c r="E1233" s="669" t="s">
        <v>699</v>
      </c>
      <c r="F1233" s="669">
        <v>98</v>
      </c>
    </row>
    <row r="1234" spans="1:6" hidden="1" x14ac:dyDescent="0.2">
      <c r="A1234" s="1136" t="str">
        <f t="shared" ref="A1234:A1297" si="39">C1234&amp;E1234&amp;D1234</f>
        <v>CD01BEM0</v>
      </c>
      <c r="B1234" s="669" t="s">
        <v>4203</v>
      </c>
      <c r="C1234" s="669" t="s">
        <v>1433</v>
      </c>
      <c r="D1234" s="1137">
        <f t="shared" si="38"/>
        <v>0</v>
      </c>
      <c r="E1234" s="669" t="s">
        <v>595</v>
      </c>
      <c r="F1234" s="669">
        <v>4</v>
      </c>
    </row>
    <row r="1235" spans="1:6" hidden="1" x14ac:dyDescent="0.2">
      <c r="A1235" s="1136" t="str">
        <f t="shared" si="39"/>
        <v>CD02ADC0</v>
      </c>
      <c r="B1235" s="669" t="s">
        <v>4204</v>
      </c>
      <c r="C1235" s="669" t="s">
        <v>1434</v>
      </c>
      <c r="D1235" s="1137">
        <f t="shared" si="38"/>
        <v>0</v>
      </c>
      <c r="E1235" s="669" t="s">
        <v>700</v>
      </c>
      <c r="F1235" s="669">
        <v>3225</v>
      </c>
    </row>
    <row r="1236" spans="1:6" hidden="1" x14ac:dyDescent="0.2">
      <c r="A1236" s="1136" t="str">
        <f t="shared" si="39"/>
        <v>CD02AEL0</v>
      </c>
      <c r="B1236" s="669" t="s">
        <v>4205</v>
      </c>
      <c r="C1236" s="669" t="s">
        <v>1434</v>
      </c>
      <c r="D1236" s="1137">
        <f t="shared" si="38"/>
        <v>0</v>
      </c>
      <c r="E1236" s="669" t="s">
        <v>699</v>
      </c>
      <c r="F1236" s="669">
        <v>370</v>
      </c>
    </row>
    <row r="1237" spans="1:6" hidden="1" x14ac:dyDescent="0.2">
      <c r="A1237" s="1136" t="str">
        <f t="shared" si="39"/>
        <v>CD02AEM0</v>
      </c>
      <c r="B1237" s="669" t="s">
        <v>4206</v>
      </c>
      <c r="C1237" s="669" t="s">
        <v>1434</v>
      </c>
      <c r="D1237" s="1137">
        <f t="shared" si="38"/>
        <v>0</v>
      </c>
      <c r="E1237" s="669" t="s">
        <v>595</v>
      </c>
      <c r="F1237" s="669">
        <v>74</v>
      </c>
    </row>
    <row r="1238" spans="1:6" hidden="1" x14ac:dyDescent="0.2">
      <c r="A1238" s="1136" t="str">
        <f t="shared" si="39"/>
        <v>CD02ANE0</v>
      </c>
      <c r="B1238" s="669" t="s">
        <v>4207</v>
      </c>
      <c r="C1238" s="669" t="s">
        <v>1434</v>
      </c>
      <c r="D1238" s="1137">
        <f t="shared" si="38"/>
        <v>0</v>
      </c>
      <c r="E1238" s="669" t="s">
        <v>594</v>
      </c>
      <c r="F1238" s="669">
        <v>1</v>
      </c>
    </row>
    <row r="1239" spans="1:6" hidden="1" x14ac:dyDescent="0.2">
      <c r="A1239" s="1136" t="str">
        <f t="shared" si="39"/>
        <v>CD02BDC0</v>
      </c>
      <c r="B1239" s="669" t="s">
        <v>4208</v>
      </c>
      <c r="C1239" s="669" t="s">
        <v>1435</v>
      </c>
      <c r="D1239" s="1137">
        <f t="shared" si="38"/>
        <v>0</v>
      </c>
      <c r="E1239" s="669" t="s">
        <v>700</v>
      </c>
      <c r="F1239" s="669">
        <v>1277</v>
      </c>
    </row>
    <row r="1240" spans="1:6" hidden="1" x14ac:dyDescent="0.2">
      <c r="A1240" s="1136" t="str">
        <f t="shared" si="39"/>
        <v>CD02BEL0</v>
      </c>
      <c r="B1240" s="669" t="s">
        <v>4209</v>
      </c>
      <c r="C1240" s="669" t="s">
        <v>1435</v>
      </c>
      <c r="D1240" s="1137">
        <f t="shared" si="38"/>
        <v>0</v>
      </c>
      <c r="E1240" s="669" t="s">
        <v>699</v>
      </c>
      <c r="F1240" s="669">
        <v>57</v>
      </c>
    </row>
    <row r="1241" spans="1:6" hidden="1" x14ac:dyDescent="0.2">
      <c r="A1241" s="1136" t="str">
        <f t="shared" si="39"/>
        <v>CD02BEM0</v>
      </c>
      <c r="B1241" s="669" t="s">
        <v>4210</v>
      </c>
      <c r="C1241" s="669" t="s">
        <v>1435</v>
      </c>
      <c r="D1241" s="1137">
        <f t="shared" si="38"/>
        <v>0</v>
      </c>
      <c r="E1241" s="669" t="s">
        <v>595</v>
      </c>
      <c r="F1241" s="669">
        <v>65</v>
      </c>
    </row>
    <row r="1242" spans="1:6" hidden="1" x14ac:dyDescent="0.2">
      <c r="A1242" s="1136" t="str">
        <f t="shared" si="39"/>
        <v>CD02BNE0</v>
      </c>
      <c r="B1242" s="669" t="s">
        <v>4211</v>
      </c>
      <c r="C1242" s="669" t="s">
        <v>1435</v>
      </c>
      <c r="D1242" s="1137">
        <f t="shared" si="38"/>
        <v>0</v>
      </c>
      <c r="E1242" s="669" t="s">
        <v>594</v>
      </c>
      <c r="F1242" s="669">
        <v>7</v>
      </c>
    </row>
    <row r="1243" spans="1:6" hidden="1" x14ac:dyDescent="0.2">
      <c r="A1243" s="1136" t="str">
        <f t="shared" si="39"/>
        <v>CD03ADC0</v>
      </c>
      <c r="B1243" s="669" t="s">
        <v>4212</v>
      </c>
      <c r="C1243" s="669" t="s">
        <v>1436</v>
      </c>
      <c r="D1243" s="1137">
        <f t="shared" si="38"/>
        <v>0</v>
      </c>
      <c r="E1243" s="669" t="s">
        <v>700</v>
      </c>
      <c r="F1243" s="669">
        <v>3844</v>
      </c>
    </row>
    <row r="1244" spans="1:6" hidden="1" x14ac:dyDescent="0.2">
      <c r="A1244" s="1136" t="str">
        <f t="shared" si="39"/>
        <v>CD03AEL0</v>
      </c>
      <c r="B1244" s="669" t="s">
        <v>4213</v>
      </c>
      <c r="C1244" s="669" t="s">
        <v>1436</v>
      </c>
      <c r="D1244" s="1137">
        <f t="shared" si="38"/>
        <v>0</v>
      </c>
      <c r="E1244" s="669" t="s">
        <v>699</v>
      </c>
      <c r="F1244" s="669">
        <v>49</v>
      </c>
    </row>
    <row r="1245" spans="1:6" hidden="1" x14ac:dyDescent="0.2">
      <c r="A1245" s="1136" t="str">
        <f t="shared" si="39"/>
        <v>CD03AEM0</v>
      </c>
      <c r="B1245" s="669" t="s">
        <v>4214</v>
      </c>
      <c r="C1245" s="669" t="s">
        <v>1436</v>
      </c>
      <c r="D1245" s="1137">
        <f t="shared" si="38"/>
        <v>0</v>
      </c>
      <c r="E1245" s="669" t="s">
        <v>595</v>
      </c>
      <c r="F1245" s="669">
        <v>265</v>
      </c>
    </row>
    <row r="1246" spans="1:6" hidden="1" x14ac:dyDescent="0.2">
      <c r="A1246" s="1136" t="str">
        <f t="shared" si="39"/>
        <v>CD03ANE0</v>
      </c>
      <c r="B1246" s="669" t="s">
        <v>4215</v>
      </c>
      <c r="C1246" s="669" t="s">
        <v>1436</v>
      </c>
      <c r="D1246" s="1137">
        <f t="shared" si="38"/>
        <v>0</v>
      </c>
      <c r="E1246" s="669" t="s">
        <v>594</v>
      </c>
      <c r="F1246" s="669">
        <v>4</v>
      </c>
    </row>
    <row r="1247" spans="1:6" hidden="1" x14ac:dyDescent="0.2">
      <c r="A1247" s="1136" t="str">
        <f t="shared" si="39"/>
        <v>CD03AUX0</v>
      </c>
      <c r="B1247" s="669" t="s">
        <v>4216</v>
      </c>
      <c r="C1247" s="669" t="s">
        <v>1436</v>
      </c>
      <c r="D1247" s="1137">
        <f t="shared" si="38"/>
        <v>0</v>
      </c>
      <c r="E1247" s="669" t="s">
        <v>3001</v>
      </c>
      <c r="F1247" s="669">
        <v>1</v>
      </c>
    </row>
    <row r="1248" spans="1:6" hidden="1" x14ac:dyDescent="0.2">
      <c r="A1248" s="1136" t="str">
        <f t="shared" si="39"/>
        <v>CD03BDC0</v>
      </c>
      <c r="B1248" s="669" t="s">
        <v>4217</v>
      </c>
      <c r="C1248" s="669" t="s">
        <v>1437</v>
      </c>
      <c r="D1248" s="1137">
        <f t="shared" si="38"/>
        <v>0</v>
      </c>
      <c r="E1248" s="669" t="s">
        <v>700</v>
      </c>
      <c r="F1248" s="669">
        <v>1296</v>
      </c>
    </row>
    <row r="1249" spans="1:6" hidden="1" x14ac:dyDescent="0.2">
      <c r="A1249" s="1136" t="str">
        <f t="shared" si="39"/>
        <v>CD03BEL0</v>
      </c>
      <c r="B1249" s="669" t="s">
        <v>4218</v>
      </c>
      <c r="C1249" s="669" t="s">
        <v>1437</v>
      </c>
      <c r="D1249" s="1137">
        <f t="shared" si="38"/>
        <v>0</v>
      </c>
      <c r="E1249" s="669" t="s">
        <v>699</v>
      </c>
      <c r="F1249" s="669">
        <v>15</v>
      </c>
    </row>
    <row r="1250" spans="1:6" hidden="1" x14ac:dyDescent="0.2">
      <c r="A1250" s="1136" t="str">
        <f t="shared" si="39"/>
        <v>CD03BEM0</v>
      </c>
      <c r="B1250" s="669" t="s">
        <v>4219</v>
      </c>
      <c r="C1250" s="669" t="s">
        <v>1437</v>
      </c>
      <c r="D1250" s="1137">
        <f t="shared" si="38"/>
        <v>0</v>
      </c>
      <c r="E1250" s="669" t="s">
        <v>595</v>
      </c>
      <c r="F1250" s="669">
        <v>51</v>
      </c>
    </row>
    <row r="1251" spans="1:6" hidden="1" x14ac:dyDescent="0.2">
      <c r="A1251" s="1136" t="str">
        <f t="shared" si="39"/>
        <v>CD03BNE0</v>
      </c>
      <c r="B1251" s="669" t="s">
        <v>4220</v>
      </c>
      <c r="C1251" s="669" t="s">
        <v>1437</v>
      </c>
      <c r="D1251" s="1137">
        <f t="shared" si="38"/>
        <v>0</v>
      </c>
      <c r="E1251" s="669" t="s">
        <v>594</v>
      </c>
      <c r="F1251" s="669">
        <v>1</v>
      </c>
    </row>
    <row r="1252" spans="1:6" hidden="1" x14ac:dyDescent="0.2">
      <c r="A1252" s="1136" t="str">
        <f t="shared" si="39"/>
        <v>CD04ADC0</v>
      </c>
      <c r="B1252" s="669" t="s">
        <v>4221</v>
      </c>
      <c r="C1252" s="669" t="s">
        <v>1438</v>
      </c>
      <c r="D1252" s="1137">
        <f t="shared" si="38"/>
        <v>0</v>
      </c>
      <c r="E1252" s="669" t="s">
        <v>700</v>
      </c>
      <c r="F1252" s="669">
        <v>37019</v>
      </c>
    </row>
    <row r="1253" spans="1:6" hidden="1" x14ac:dyDescent="0.2">
      <c r="A1253" s="1136" t="str">
        <f t="shared" si="39"/>
        <v>CD04AEL0</v>
      </c>
      <c r="B1253" s="669" t="s">
        <v>4222</v>
      </c>
      <c r="C1253" s="669" t="s">
        <v>1438</v>
      </c>
      <c r="D1253" s="1137">
        <f t="shared" si="38"/>
        <v>0</v>
      </c>
      <c r="E1253" s="669" t="s">
        <v>699</v>
      </c>
      <c r="F1253" s="669">
        <v>1258</v>
      </c>
    </row>
    <row r="1254" spans="1:6" hidden="1" x14ac:dyDescent="0.2">
      <c r="A1254" s="1136" t="str">
        <f t="shared" si="39"/>
        <v>CD04AEM0</v>
      </c>
      <c r="B1254" s="669" t="s">
        <v>4223</v>
      </c>
      <c r="C1254" s="669" t="s">
        <v>1438</v>
      </c>
      <c r="D1254" s="1137">
        <f t="shared" si="38"/>
        <v>0</v>
      </c>
      <c r="E1254" s="669" t="s">
        <v>595</v>
      </c>
      <c r="F1254" s="669">
        <v>497</v>
      </c>
    </row>
    <row r="1255" spans="1:6" hidden="1" x14ac:dyDescent="0.2">
      <c r="A1255" s="1136" t="str">
        <f t="shared" si="39"/>
        <v>CD04ANE0</v>
      </c>
      <c r="B1255" s="669" t="s">
        <v>4224</v>
      </c>
      <c r="C1255" s="669" t="s">
        <v>1438</v>
      </c>
      <c r="D1255" s="1137">
        <f t="shared" si="38"/>
        <v>0</v>
      </c>
      <c r="E1255" s="669" t="s">
        <v>594</v>
      </c>
      <c r="F1255" s="669">
        <v>6</v>
      </c>
    </row>
    <row r="1256" spans="1:6" hidden="1" x14ac:dyDescent="0.2">
      <c r="A1256" s="1136" t="str">
        <f t="shared" si="39"/>
        <v>CD04AUX0</v>
      </c>
      <c r="B1256" s="669" t="s">
        <v>4225</v>
      </c>
      <c r="C1256" s="669" t="s">
        <v>1438</v>
      </c>
      <c r="D1256" s="1137">
        <f t="shared" si="38"/>
        <v>0</v>
      </c>
      <c r="E1256" s="669" t="s">
        <v>3001</v>
      </c>
      <c r="F1256" s="669">
        <v>6</v>
      </c>
    </row>
    <row r="1257" spans="1:6" hidden="1" x14ac:dyDescent="0.2">
      <c r="A1257" s="1136" t="str">
        <f t="shared" si="39"/>
        <v>CD04BDC0</v>
      </c>
      <c r="B1257" s="669" t="s">
        <v>4226</v>
      </c>
      <c r="C1257" s="669" t="s">
        <v>1439</v>
      </c>
      <c r="D1257" s="1137">
        <f t="shared" si="38"/>
        <v>0</v>
      </c>
      <c r="E1257" s="669" t="s">
        <v>700</v>
      </c>
      <c r="F1257" s="669">
        <v>5430</v>
      </c>
    </row>
    <row r="1258" spans="1:6" hidden="1" x14ac:dyDescent="0.2">
      <c r="A1258" s="1136" t="str">
        <f t="shared" si="39"/>
        <v>CD04BEL0</v>
      </c>
      <c r="B1258" s="669" t="s">
        <v>4227</v>
      </c>
      <c r="C1258" s="669" t="s">
        <v>1439</v>
      </c>
      <c r="D1258" s="1137">
        <f t="shared" si="38"/>
        <v>0</v>
      </c>
      <c r="E1258" s="669" t="s">
        <v>699</v>
      </c>
      <c r="F1258" s="669">
        <v>217</v>
      </c>
    </row>
    <row r="1259" spans="1:6" hidden="1" x14ac:dyDescent="0.2">
      <c r="A1259" s="1136" t="str">
        <f t="shared" si="39"/>
        <v>CD04BEM0</v>
      </c>
      <c r="B1259" s="669" t="s">
        <v>4228</v>
      </c>
      <c r="C1259" s="669" t="s">
        <v>1439</v>
      </c>
      <c r="D1259" s="1137">
        <f t="shared" si="38"/>
        <v>0</v>
      </c>
      <c r="E1259" s="669" t="s">
        <v>595</v>
      </c>
      <c r="F1259" s="669">
        <v>15</v>
      </c>
    </row>
    <row r="1260" spans="1:6" hidden="1" x14ac:dyDescent="0.2">
      <c r="A1260" s="1136" t="str">
        <f t="shared" si="39"/>
        <v>CD05ADC0</v>
      </c>
      <c r="B1260" s="669" t="s">
        <v>4229</v>
      </c>
      <c r="C1260" s="669" t="s">
        <v>1440</v>
      </c>
      <c r="D1260" s="1137">
        <f t="shared" si="38"/>
        <v>0</v>
      </c>
      <c r="E1260" s="669" t="s">
        <v>700</v>
      </c>
      <c r="F1260" s="669">
        <v>28290</v>
      </c>
    </row>
    <row r="1261" spans="1:6" hidden="1" x14ac:dyDescent="0.2">
      <c r="A1261" s="1136" t="str">
        <f t="shared" si="39"/>
        <v>CD05AEL0</v>
      </c>
      <c r="B1261" s="669" t="s">
        <v>4230</v>
      </c>
      <c r="C1261" s="669" t="s">
        <v>1440</v>
      </c>
      <c r="D1261" s="1137">
        <f t="shared" si="38"/>
        <v>0</v>
      </c>
      <c r="E1261" s="669" t="s">
        <v>699</v>
      </c>
      <c r="F1261" s="669">
        <v>650</v>
      </c>
    </row>
    <row r="1262" spans="1:6" hidden="1" x14ac:dyDescent="0.2">
      <c r="A1262" s="1136" t="str">
        <f t="shared" si="39"/>
        <v>CD05AEM0</v>
      </c>
      <c r="B1262" s="669" t="s">
        <v>4231</v>
      </c>
      <c r="C1262" s="669" t="s">
        <v>1440</v>
      </c>
      <c r="D1262" s="1137">
        <f t="shared" si="38"/>
        <v>0</v>
      </c>
      <c r="E1262" s="669" t="s">
        <v>595</v>
      </c>
      <c r="F1262" s="669">
        <v>301</v>
      </c>
    </row>
    <row r="1263" spans="1:6" hidden="1" x14ac:dyDescent="0.2">
      <c r="A1263" s="1136" t="str">
        <f t="shared" si="39"/>
        <v>CD05ANE0</v>
      </c>
      <c r="B1263" s="669" t="s">
        <v>4232</v>
      </c>
      <c r="C1263" s="669" t="s">
        <v>1440</v>
      </c>
      <c r="D1263" s="1137">
        <f t="shared" si="38"/>
        <v>0</v>
      </c>
      <c r="E1263" s="669" t="s">
        <v>594</v>
      </c>
      <c r="F1263" s="669">
        <v>3</v>
      </c>
    </row>
    <row r="1264" spans="1:6" hidden="1" x14ac:dyDescent="0.2">
      <c r="A1264" s="1136" t="str">
        <f t="shared" si="39"/>
        <v>CD05AUX0</v>
      </c>
      <c r="B1264" s="669" t="s">
        <v>4233</v>
      </c>
      <c r="C1264" s="669" t="s">
        <v>1440</v>
      </c>
      <c r="D1264" s="1137">
        <f t="shared" si="38"/>
        <v>0</v>
      </c>
      <c r="E1264" s="669" t="s">
        <v>3001</v>
      </c>
      <c r="F1264" s="669">
        <v>14</v>
      </c>
    </row>
    <row r="1265" spans="1:6" hidden="1" x14ac:dyDescent="0.2">
      <c r="A1265" s="1136" t="str">
        <f t="shared" si="39"/>
        <v>CD05BDC0</v>
      </c>
      <c r="B1265" s="669" t="s">
        <v>4234</v>
      </c>
      <c r="C1265" s="669" t="s">
        <v>1441</v>
      </c>
      <c r="D1265" s="1137">
        <f t="shared" si="38"/>
        <v>0</v>
      </c>
      <c r="E1265" s="669" t="s">
        <v>700</v>
      </c>
      <c r="F1265" s="669">
        <v>9796</v>
      </c>
    </row>
    <row r="1266" spans="1:6" hidden="1" x14ac:dyDescent="0.2">
      <c r="A1266" s="1136" t="str">
        <f t="shared" si="39"/>
        <v>CD05BEL0</v>
      </c>
      <c r="B1266" s="669" t="s">
        <v>4235</v>
      </c>
      <c r="C1266" s="669" t="s">
        <v>1441</v>
      </c>
      <c r="D1266" s="1137">
        <f t="shared" si="38"/>
        <v>0</v>
      </c>
      <c r="E1266" s="669" t="s">
        <v>699</v>
      </c>
      <c r="F1266" s="669">
        <v>313</v>
      </c>
    </row>
    <row r="1267" spans="1:6" hidden="1" x14ac:dyDescent="0.2">
      <c r="A1267" s="1136" t="str">
        <f t="shared" si="39"/>
        <v>CD05BEM0</v>
      </c>
      <c r="B1267" s="669" t="s">
        <v>4236</v>
      </c>
      <c r="C1267" s="669" t="s">
        <v>1441</v>
      </c>
      <c r="D1267" s="1137">
        <f t="shared" si="38"/>
        <v>0</v>
      </c>
      <c r="E1267" s="669" t="s">
        <v>595</v>
      </c>
      <c r="F1267" s="669">
        <v>145</v>
      </c>
    </row>
    <row r="1268" spans="1:6" hidden="1" x14ac:dyDescent="0.2">
      <c r="A1268" s="1136" t="str">
        <f t="shared" si="39"/>
        <v>CD05BNE0</v>
      </c>
      <c r="B1268" s="669" t="s">
        <v>4237</v>
      </c>
      <c r="C1268" s="669" t="s">
        <v>1441</v>
      </c>
      <c r="D1268" s="1137">
        <f t="shared" si="38"/>
        <v>0</v>
      </c>
      <c r="E1268" s="669" t="s">
        <v>594</v>
      </c>
      <c r="F1268" s="669">
        <v>1</v>
      </c>
    </row>
    <row r="1269" spans="1:6" hidden="1" x14ac:dyDescent="0.2">
      <c r="A1269" s="1136" t="str">
        <f t="shared" si="39"/>
        <v>CD05BUX0</v>
      </c>
      <c r="B1269" s="669" t="s">
        <v>4238</v>
      </c>
      <c r="C1269" s="669" t="s">
        <v>1441</v>
      </c>
      <c r="D1269" s="1137">
        <f t="shared" si="38"/>
        <v>0</v>
      </c>
      <c r="E1269" s="669" t="s">
        <v>3001</v>
      </c>
      <c r="F1269" s="669">
        <v>1</v>
      </c>
    </row>
    <row r="1270" spans="1:6" hidden="1" x14ac:dyDescent="0.2">
      <c r="A1270" s="1136" t="str">
        <f t="shared" si="39"/>
        <v>CD06ADC0</v>
      </c>
      <c r="B1270" s="669" t="s">
        <v>4239</v>
      </c>
      <c r="C1270" s="669" t="s">
        <v>1442</v>
      </c>
      <c r="D1270" s="1137">
        <f t="shared" si="38"/>
        <v>0</v>
      </c>
      <c r="E1270" s="669" t="s">
        <v>700</v>
      </c>
      <c r="F1270" s="669">
        <v>19393</v>
      </c>
    </row>
    <row r="1271" spans="1:6" hidden="1" x14ac:dyDescent="0.2">
      <c r="A1271" s="1136" t="str">
        <f t="shared" si="39"/>
        <v>CD06AEL0</v>
      </c>
      <c r="B1271" s="669" t="s">
        <v>4240</v>
      </c>
      <c r="C1271" s="669" t="s">
        <v>1442</v>
      </c>
      <c r="D1271" s="1137">
        <f t="shared" si="38"/>
        <v>0</v>
      </c>
      <c r="E1271" s="669" t="s">
        <v>699</v>
      </c>
      <c r="F1271" s="669">
        <v>1418</v>
      </c>
    </row>
    <row r="1272" spans="1:6" hidden="1" x14ac:dyDescent="0.2">
      <c r="A1272" s="1136" t="str">
        <f t="shared" si="39"/>
        <v>CD06AEM0</v>
      </c>
      <c r="B1272" s="669" t="s">
        <v>4241</v>
      </c>
      <c r="C1272" s="669" t="s">
        <v>1442</v>
      </c>
      <c r="D1272" s="1137">
        <f t="shared" si="38"/>
        <v>0</v>
      </c>
      <c r="E1272" s="669" t="s">
        <v>595</v>
      </c>
      <c r="F1272" s="669">
        <v>302</v>
      </c>
    </row>
    <row r="1273" spans="1:6" hidden="1" x14ac:dyDescent="0.2">
      <c r="A1273" s="1136" t="str">
        <f t="shared" si="39"/>
        <v>CD06ANE0</v>
      </c>
      <c r="B1273" s="669" t="s">
        <v>4242</v>
      </c>
      <c r="C1273" s="669" t="s">
        <v>1442</v>
      </c>
      <c r="D1273" s="1137">
        <f t="shared" si="38"/>
        <v>0</v>
      </c>
      <c r="E1273" s="669" t="s">
        <v>594</v>
      </c>
      <c r="F1273" s="669">
        <v>6</v>
      </c>
    </row>
    <row r="1274" spans="1:6" hidden="1" x14ac:dyDescent="0.2">
      <c r="A1274" s="1136" t="str">
        <f t="shared" si="39"/>
        <v>CD06AUX0</v>
      </c>
      <c r="B1274" s="669" t="s">
        <v>4243</v>
      </c>
      <c r="C1274" s="669" t="s">
        <v>1442</v>
      </c>
      <c r="D1274" s="1137">
        <f t="shared" si="38"/>
        <v>0</v>
      </c>
      <c r="E1274" s="669" t="s">
        <v>3001</v>
      </c>
      <c r="F1274" s="669">
        <v>2</v>
      </c>
    </row>
    <row r="1275" spans="1:6" hidden="1" x14ac:dyDescent="0.2">
      <c r="A1275" s="1136" t="str">
        <f t="shared" si="39"/>
        <v>CD06BDC0</v>
      </c>
      <c r="B1275" s="669" t="s">
        <v>4244</v>
      </c>
      <c r="C1275" s="669" t="s">
        <v>1443</v>
      </c>
      <c r="D1275" s="1137">
        <f t="shared" si="38"/>
        <v>0</v>
      </c>
      <c r="E1275" s="669" t="s">
        <v>700</v>
      </c>
      <c r="F1275" s="669">
        <v>38537</v>
      </c>
    </row>
    <row r="1276" spans="1:6" hidden="1" x14ac:dyDescent="0.2">
      <c r="A1276" s="1136" t="str">
        <f t="shared" si="39"/>
        <v>CD06BEL0</v>
      </c>
      <c r="B1276" s="669" t="s">
        <v>4245</v>
      </c>
      <c r="C1276" s="669" t="s">
        <v>1443</v>
      </c>
      <c r="D1276" s="1137">
        <f t="shared" si="38"/>
        <v>0</v>
      </c>
      <c r="E1276" s="669" t="s">
        <v>699</v>
      </c>
      <c r="F1276" s="669">
        <v>786</v>
      </c>
    </row>
    <row r="1277" spans="1:6" hidden="1" x14ac:dyDescent="0.2">
      <c r="A1277" s="1136" t="str">
        <f t="shared" si="39"/>
        <v>CD06BEM0</v>
      </c>
      <c r="B1277" s="669" t="s">
        <v>4246</v>
      </c>
      <c r="C1277" s="669" t="s">
        <v>1443</v>
      </c>
      <c r="D1277" s="1137">
        <f t="shared" si="38"/>
        <v>0</v>
      </c>
      <c r="E1277" s="669" t="s">
        <v>595</v>
      </c>
      <c r="F1277" s="669">
        <v>834</v>
      </c>
    </row>
    <row r="1278" spans="1:6" hidden="1" x14ac:dyDescent="0.2">
      <c r="A1278" s="1136" t="str">
        <f t="shared" si="39"/>
        <v>CD06BNE0</v>
      </c>
      <c r="B1278" s="669" t="s">
        <v>4247</v>
      </c>
      <c r="C1278" s="669" t="s">
        <v>1443</v>
      </c>
      <c r="D1278" s="1137">
        <f t="shared" si="38"/>
        <v>0</v>
      </c>
      <c r="E1278" s="669" t="s">
        <v>594</v>
      </c>
      <c r="F1278" s="669">
        <v>12</v>
      </c>
    </row>
    <row r="1279" spans="1:6" hidden="1" x14ac:dyDescent="0.2">
      <c r="A1279" s="1136" t="str">
        <f t="shared" si="39"/>
        <v>CD07ADC0</v>
      </c>
      <c r="B1279" s="669" t="s">
        <v>4248</v>
      </c>
      <c r="C1279" s="669" t="s">
        <v>1444</v>
      </c>
      <c r="D1279" s="1137">
        <f t="shared" si="38"/>
        <v>0</v>
      </c>
      <c r="E1279" s="669" t="s">
        <v>700</v>
      </c>
      <c r="F1279" s="669">
        <v>11244</v>
      </c>
    </row>
    <row r="1280" spans="1:6" hidden="1" x14ac:dyDescent="0.2">
      <c r="A1280" s="1136" t="str">
        <f t="shared" si="39"/>
        <v>CD07AEL0</v>
      </c>
      <c r="B1280" s="669" t="s">
        <v>4249</v>
      </c>
      <c r="C1280" s="669" t="s">
        <v>1444</v>
      </c>
      <c r="D1280" s="1137">
        <f t="shared" si="38"/>
        <v>0</v>
      </c>
      <c r="E1280" s="669" t="s">
        <v>699</v>
      </c>
      <c r="F1280" s="669">
        <v>92</v>
      </c>
    </row>
    <row r="1281" spans="1:6" hidden="1" x14ac:dyDescent="0.2">
      <c r="A1281" s="1136" t="str">
        <f t="shared" si="39"/>
        <v>CD07AEM0</v>
      </c>
      <c r="B1281" s="669" t="s">
        <v>4250</v>
      </c>
      <c r="C1281" s="669" t="s">
        <v>1444</v>
      </c>
      <c r="D1281" s="1137">
        <f t="shared" si="38"/>
        <v>0</v>
      </c>
      <c r="E1281" s="669" t="s">
        <v>595</v>
      </c>
      <c r="F1281" s="669">
        <v>122</v>
      </c>
    </row>
    <row r="1282" spans="1:6" hidden="1" x14ac:dyDescent="0.2">
      <c r="A1282" s="1136" t="str">
        <f t="shared" si="39"/>
        <v>CD07ANE0</v>
      </c>
      <c r="B1282" s="669" t="s">
        <v>4251</v>
      </c>
      <c r="C1282" s="669" t="s">
        <v>1444</v>
      </c>
      <c r="D1282" s="1137">
        <f t="shared" si="38"/>
        <v>0</v>
      </c>
      <c r="E1282" s="669" t="s">
        <v>594</v>
      </c>
      <c r="F1282" s="669">
        <v>5</v>
      </c>
    </row>
    <row r="1283" spans="1:6" hidden="1" x14ac:dyDescent="0.2">
      <c r="A1283" s="1136" t="str">
        <f t="shared" si="39"/>
        <v>CD07AUX0</v>
      </c>
      <c r="B1283" s="669" t="s">
        <v>4252</v>
      </c>
      <c r="C1283" s="669" t="s">
        <v>1444</v>
      </c>
      <c r="D1283" s="1137">
        <f t="shared" si="38"/>
        <v>0</v>
      </c>
      <c r="E1283" s="669" t="s">
        <v>3001</v>
      </c>
      <c r="F1283" s="669">
        <v>1</v>
      </c>
    </row>
    <row r="1284" spans="1:6" hidden="1" x14ac:dyDescent="0.2">
      <c r="A1284" s="1136" t="str">
        <f t="shared" si="39"/>
        <v>CD07BDC0</v>
      </c>
      <c r="B1284" s="669" t="s">
        <v>4253</v>
      </c>
      <c r="C1284" s="669" t="s">
        <v>1445</v>
      </c>
      <c r="D1284" s="1137">
        <f t="shared" si="38"/>
        <v>0</v>
      </c>
      <c r="E1284" s="669" t="s">
        <v>700</v>
      </c>
      <c r="F1284" s="669">
        <v>5032</v>
      </c>
    </row>
    <row r="1285" spans="1:6" hidden="1" x14ac:dyDescent="0.2">
      <c r="A1285" s="1136" t="str">
        <f t="shared" si="39"/>
        <v>CD07BEL0</v>
      </c>
      <c r="B1285" s="669" t="s">
        <v>4254</v>
      </c>
      <c r="C1285" s="669" t="s">
        <v>1445</v>
      </c>
      <c r="D1285" s="1137">
        <f t="shared" si="38"/>
        <v>0</v>
      </c>
      <c r="E1285" s="669" t="s">
        <v>699</v>
      </c>
      <c r="F1285" s="669">
        <v>49</v>
      </c>
    </row>
    <row r="1286" spans="1:6" hidden="1" x14ac:dyDescent="0.2">
      <c r="A1286" s="1136" t="str">
        <f t="shared" si="39"/>
        <v>CD07BEM0</v>
      </c>
      <c r="B1286" s="669" t="s">
        <v>4255</v>
      </c>
      <c r="C1286" s="669" t="s">
        <v>1445</v>
      </c>
      <c r="D1286" s="1137">
        <f t="shared" si="38"/>
        <v>0</v>
      </c>
      <c r="E1286" s="669" t="s">
        <v>595</v>
      </c>
      <c r="F1286" s="669">
        <v>144</v>
      </c>
    </row>
    <row r="1287" spans="1:6" hidden="1" x14ac:dyDescent="0.2">
      <c r="A1287" s="1136" t="str">
        <f t="shared" si="39"/>
        <v>CD07BNE0</v>
      </c>
      <c r="B1287" s="669" t="s">
        <v>4256</v>
      </c>
      <c r="C1287" s="669" t="s">
        <v>1445</v>
      </c>
      <c r="D1287" s="1137">
        <f t="shared" si="38"/>
        <v>0</v>
      </c>
      <c r="E1287" s="669" t="s">
        <v>594</v>
      </c>
      <c r="F1287" s="669">
        <v>3</v>
      </c>
    </row>
    <row r="1288" spans="1:6" hidden="1" x14ac:dyDescent="0.2">
      <c r="A1288" s="1136" t="str">
        <f t="shared" si="39"/>
        <v>CD08ZDC0</v>
      </c>
      <c r="B1288" s="669" t="s">
        <v>4257</v>
      </c>
      <c r="C1288" s="669" t="s">
        <v>1446</v>
      </c>
      <c r="D1288" s="1137">
        <f t="shared" si="38"/>
        <v>0</v>
      </c>
      <c r="E1288" s="669" t="s">
        <v>700</v>
      </c>
      <c r="F1288" s="669">
        <v>1081</v>
      </c>
    </row>
    <row r="1289" spans="1:6" hidden="1" x14ac:dyDescent="0.2">
      <c r="A1289" s="1136" t="str">
        <f t="shared" si="39"/>
        <v>CD08ZEL0</v>
      </c>
      <c r="B1289" s="669" t="s">
        <v>4258</v>
      </c>
      <c r="C1289" s="669" t="s">
        <v>1446</v>
      </c>
      <c r="D1289" s="1137">
        <f t="shared" si="38"/>
        <v>0</v>
      </c>
      <c r="E1289" s="669" t="s">
        <v>699</v>
      </c>
      <c r="F1289" s="669">
        <v>10</v>
      </c>
    </row>
    <row r="1290" spans="1:6" hidden="1" x14ac:dyDescent="0.2">
      <c r="A1290" s="1136" t="str">
        <f t="shared" si="39"/>
        <v>CD08ZEM0</v>
      </c>
      <c r="B1290" s="669" t="s">
        <v>4259</v>
      </c>
      <c r="C1290" s="669" t="s">
        <v>1446</v>
      </c>
      <c r="D1290" s="1137">
        <f t="shared" si="38"/>
        <v>0</v>
      </c>
      <c r="E1290" s="669" t="s">
        <v>595</v>
      </c>
      <c r="F1290" s="669">
        <v>7</v>
      </c>
    </row>
    <row r="1291" spans="1:6" hidden="1" x14ac:dyDescent="0.2">
      <c r="A1291" s="1136" t="str">
        <f t="shared" si="39"/>
        <v>CD08ZUX0</v>
      </c>
      <c r="B1291" s="669" t="s">
        <v>4260</v>
      </c>
      <c r="C1291" s="669" t="s">
        <v>1446</v>
      </c>
      <c r="D1291" s="1137">
        <f t="shared" si="38"/>
        <v>0</v>
      </c>
      <c r="E1291" s="669" t="s">
        <v>3001</v>
      </c>
      <c r="F1291" s="669">
        <v>2</v>
      </c>
    </row>
    <row r="1292" spans="1:6" hidden="1" x14ac:dyDescent="0.2">
      <c r="A1292" s="1136" t="str">
        <f t="shared" si="39"/>
        <v>CD09ADC0</v>
      </c>
      <c r="B1292" s="669" t="s">
        <v>4261</v>
      </c>
      <c r="C1292" s="669" t="s">
        <v>1447</v>
      </c>
      <c r="D1292" s="1137">
        <f t="shared" si="38"/>
        <v>0</v>
      </c>
      <c r="E1292" s="669" t="s">
        <v>700</v>
      </c>
      <c r="F1292" s="669">
        <v>2698</v>
      </c>
    </row>
    <row r="1293" spans="1:6" hidden="1" x14ac:dyDescent="0.2">
      <c r="A1293" s="1136" t="str">
        <f t="shared" si="39"/>
        <v>CD09AEL0</v>
      </c>
      <c r="B1293" s="669" t="s">
        <v>4262</v>
      </c>
      <c r="C1293" s="669" t="s">
        <v>1447</v>
      </c>
      <c r="D1293" s="1137">
        <f t="shared" si="38"/>
        <v>0</v>
      </c>
      <c r="E1293" s="669" t="s">
        <v>699</v>
      </c>
      <c r="F1293" s="669">
        <v>22</v>
      </c>
    </row>
    <row r="1294" spans="1:6" hidden="1" x14ac:dyDescent="0.2">
      <c r="A1294" s="1136" t="str">
        <f t="shared" si="39"/>
        <v>CD09AEM0</v>
      </c>
      <c r="B1294" s="669" t="s">
        <v>4263</v>
      </c>
      <c r="C1294" s="669" t="s">
        <v>1447</v>
      </c>
      <c r="D1294" s="1137">
        <f t="shared" si="38"/>
        <v>0</v>
      </c>
      <c r="E1294" s="669" t="s">
        <v>595</v>
      </c>
      <c r="F1294" s="669">
        <v>7</v>
      </c>
    </row>
    <row r="1295" spans="1:6" hidden="1" x14ac:dyDescent="0.2">
      <c r="A1295" s="1136" t="str">
        <f t="shared" si="39"/>
        <v>CD09BDC0</v>
      </c>
      <c r="B1295" s="669" t="s">
        <v>4264</v>
      </c>
      <c r="C1295" s="669" t="s">
        <v>1448</v>
      </c>
      <c r="D1295" s="1137">
        <f t="shared" si="38"/>
        <v>0</v>
      </c>
      <c r="E1295" s="669" t="s">
        <v>700</v>
      </c>
      <c r="F1295" s="669">
        <v>3024</v>
      </c>
    </row>
    <row r="1296" spans="1:6" hidden="1" x14ac:dyDescent="0.2">
      <c r="A1296" s="1136" t="str">
        <f t="shared" si="39"/>
        <v>CD09BEL0</v>
      </c>
      <c r="B1296" s="669" t="s">
        <v>4265</v>
      </c>
      <c r="C1296" s="669" t="s">
        <v>1448</v>
      </c>
      <c r="D1296" s="1137">
        <f t="shared" si="38"/>
        <v>0</v>
      </c>
      <c r="E1296" s="669" t="s">
        <v>699</v>
      </c>
      <c r="F1296" s="669">
        <v>18</v>
      </c>
    </row>
    <row r="1297" spans="1:6" hidden="1" x14ac:dyDescent="0.2">
      <c r="A1297" s="1136" t="str">
        <f t="shared" si="39"/>
        <v>CD09BEM0</v>
      </c>
      <c r="B1297" s="669" t="s">
        <v>4266</v>
      </c>
      <c r="C1297" s="669" t="s">
        <v>1448</v>
      </c>
      <c r="D1297" s="1137">
        <f t="shared" ref="D1297:D1360" si="40">IFERROR(VLOOKUP(C1297,$M$2:$N$16,2,FALSE),0)</f>
        <v>0</v>
      </c>
      <c r="E1297" s="669" t="s">
        <v>595</v>
      </c>
      <c r="F1297" s="669">
        <v>13</v>
      </c>
    </row>
    <row r="1298" spans="1:6" hidden="1" x14ac:dyDescent="0.2">
      <c r="A1298" s="1136" t="str">
        <f t="shared" ref="A1298:A1361" si="41">C1298&amp;E1298&amp;D1298</f>
        <v>CD09BNE0</v>
      </c>
      <c r="B1298" s="669" t="s">
        <v>4267</v>
      </c>
      <c r="C1298" s="669" t="s">
        <v>1448</v>
      </c>
      <c r="D1298" s="1137">
        <f t="shared" si="40"/>
        <v>0</v>
      </c>
      <c r="E1298" s="669" t="s">
        <v>594</v>
      </c>
      <c r="F1298" s="669">
        <v>1</v>
      </c>
    </row>
    <row r="1299" spans="1:6" hidden="1" x14ac:dyDescent="0.2">
      <c r="A1299" s="1136" t="str">
        <f t="shared" si="41"/>
        <v>CD09BUX0</v>
      </c>
      <c r="B1299" s="669" t="s">
        <v>4268</v>
      </c>
      <c r="C1299" s="669" t="s">
        <v>1448</v>
      </c>
      <c r="D1299" s="1137">
        <f t="shared" si="40"/>
        <v>0</v>
      </c>
      <c r="E1299" s="669" t="s">
        <v>3001</v>
      </c>
      <c r="F1299" s="669">
        <v>1</v>
      </c>
    </row>
    <row r="1300" spans="1:6" hidden="1" x14ac:dyDescent="0.2">
      <c r="A1300" s="1136" t="str">
        <f t="shared" si="41"/>
        <v>CD10ADC0</v>
      </c>
      <c r="B1300" s="669" t="s">
        <v>4269</v>
      </c>
      <c r="C1300" s="669" t="s">
        <v>1449</v>
      </c>
      <c r="D1300" s="1137">
        <f t="shared" si="40"/>
        <v>0</v>
      </c>
      <c r="E1300" s="669" t="s">
        <v>700</v>
      </c>
      <c r="F1300" s="669">
        <v>184</v>
      </c>
    </row>
    <row r="1301" spans="1:6" hidden="1" x14ac:dyDescent="0.2">
      <c r="A1301" s="1136" t="str">
        <f t="shared" si="41"/>
        <v>CD10AEL0</v>
      </c>
      <c r="B1301" s="669" t="s">
        <v>4270</v>
      </c>
      <c r="C1301" s="669" t="s">
        <v>1449</v>
      </c>
      <c r="D1301" s="1137">
        <f t="shared" si="40"/>
        <v>0</v>
      </c>
      <c r="E1301" s="669" t="s">
        <v>699</v>
      </c>
      <c r="F1301" s="669">
        <v>5</v>
      </c>
    </row>
    <row r="1302" spans="1:6" hidden="1" x14ac:dyDescent="0.2">
      <c r="A1302" s="1136" t="str">
        <f t="shared" si="41"/>
        <v>CD10BDC0</v>
      </c>
      <c r="B1302" s="669" t="s">
        <v>4271</v>
      </c>
      <c r="C1302" s="669" t="s">
        <v>1450</v>
      </c>
      <c r="D1302" s="1137">
        <f t="shared" si="40"/>
        <v>0</v>
      </c>
      <c r="E1302" s="669" t="s">
        <v>700</v>
      </c>
      <c r="F1302" s="669">
        <v>29</v>
      </c>
    </row>
    <row r="1303" spans="1:6" hidden="1" x14ac:dyDescent="0.2">
      <c r="A1303" s="1136" t="str">
        <f t="shared" si="41"/>
        <v>CD11ADC0</v>
      </c>
      <c r="B1303" s="669" t="s">
        <v>4272</v>
      </c>
      <c r="C1303" s="669" t="s">
        <v>1451</v>
      </c>
      <c r="D1303" s="1137">
        <f t="shared" si="40"/>
        <v>0</v>
      </c>
      <c r="E1303" s="669" t="s">
        <v>700</v>
      </c>
      <c r="F1303" s="669">
        <v>189</v>
      </c>
    </row>
    <row r="1304" spans="1:6" hidden="1" x14ac:dyDescent="0.2">
      <c r="A1304" s="1136" t="str">
        <f t="shared" si="41"/>
        <v>CD11AEL0</v>
      </c>
      <c r="B1304" s="669" t="s">
        <v>4273</v>
      </c>
      <c r="C1304" s="669" t="s">
        <v>1451</v>
      </c>
      <c r="D1304" s="1137">
        <f t="shared" si="40"/>
        <v>0</v>
      </c>
      <c r="E1304" s="669" t="s">
        <v>699</v>
      </c>
      <c r="F1304" s="669">
        <v>7</v>
      </c>
    </row>
    <row r="1305" spans="1:6" hidden="1" x14ac:dyDescent="0.2">
      <c r="A1305" s="1136" t="str">
        <f t="shared" si="41"/>
        <v>CD11AEM0</v>
      </c>
      <c r="B1305" s="669" t="s">
        <v>4274</v>
      </c>
      <c r="C1305" s="669" t="s">
        <v>1451</v>
      </c>
      <c r="D1305" s="1137">
        <f t="shared" si="40"/>
        <v>0</v>
      </c>
      <c r="E1305" s="669" t="s">
        <v>595</v>
      </c>
      <c r="F1305" s="669">
        <v>5</v>
      </c>
    </row>
    <row r="1306" spans="1:6" hidden="1" x14ac:dyDescent="0.2">
      <c r="A1306" s="1136" t="str">
        <f t="shared" si="41"/>
        <v>CD11ANE0</v>
      </c>
      <c r="B1306" s="669" t="s">
        <v>4275</v>
      </c>
      <c r="C1306" s="669" t="s">
        <v>1451</v>
      </c>
      <c r="D1306" s="1137">
        <f t="shared" si="40"/>
        <v>0</v>
      </c>
      <c r="E1306" s="669" t="s">
        <v>594</v>
      </c>
      <c r="F1306" s="669">
        <v>2</v>
      </c>
    </row>
    <row r="1307" spans="1:6" hidden="1" x14ac:dyDescent="0.2">
      <c r="A1307" s="1136" t="str">
        <f t="shared" si="41"/>
        <v>CD11BDC0</v>
      </c>
      <c r="B1307" s="669" t="s">
        <v>4276</v>
      </c>
      <c r="C1307" s="669" t="s">
        <v>1452</v>
      </c>
      <c r="D1307" s="1137">
        <f t="shared" si="40"/>
        <v>0</v>
      </c>
      <c r="E1307" s="669" t="s">
        <v>700</v>
      </c>
      <c r="F1307" s="669">
        <v>211</v>
      </c>
    </row>
    <row r="1308" spans="1:6" hidden="1" x14ac:dyDescent="0.2">
      <c r="A1308" s="1136" t="str">
        <f t="shared" si="41"/>
        <v>CD11BEL0</v>
      </c>
      <c r="B1308" s="669" t="s">
        <v>4277</v>
      </c>
      <c r="C1308" s="669" t="s">
        <v>1452</v>
      </c>
      <c r="D1308" s="1137">
        <f t="shared" si="40"/>
        <v>0</v>
      </c>
      <c r="E1308" s="669" t="s">
        <v>699</v>
      </c>
      <c r="F1308" s="669">
        <v>3</v>
      </c>
    </row>
    <row r="1309" spans="1:6" hidden="1" x14ac:dyDescent="0.2">
      <c r="A1309" s="1136" t="str">
        <f t="shared" si="41"/>
        <v>CD11BEM0</v>
      </c>
      <c r="B1309" s="669" t="s">
        <v>4278</v>
      </c>
      <c r="C1309" s="669" t="s">
        <v>1452</v>
      </c>
      <c r="D1309" s="1137">
        <f t="shared" si="40"/>
        <v>0</v>
      </c>
      <c r="E1309" s="669" t="s">
        <v>595</v>
      </c>
      <c r="F1309" s="669">
        <v>1</v>
      </c>
    </row>
    <row r="1310" spans="1:6" hidden="1" x14ac:dyDescent="0.2">
      <c r="A1310" s="1136" t="str">
        <f t="shared" si="41"/>
        <v>CD12ADC0</v>
      </c>
      <c r="B1310" s="669" t="s">
        <v>4279</v>
      </c>
      <c r="C1310" s="669" t="s">
        <v>1453</v>
      </c>
      <c r="D1310" s="1137">
        <f t="shared" si="40"/>
        <v>0</v>
      </c>
      <c r="E1310" s="669" t="s">
        <v>700</v>
      </c>
      <c r="F1310" s="669">
        <v>10</v>
      </c>
    </row>
    <row r="1311" spans="1:6" hidden="1" x14ac:dyDescent="0.2">
      <c r="A1311" s="1136" t="str">
        <f t="shared" si="41"/>
        <v>CD12AEL0</v>
      </c>
      <c r="B1311" s="669" t="s">
        <v>4280</v>
      </c>
      <c r="C1311" s="669" t="s">
        <v>1453</v>
      </c>
      <c r="D1311" s="1137">
        <f t="shared" si="40"/>
        <v>0</v>
      </c>
      <c r="E1311" s="669" t="s">
        <v>699</v>
      </c>
      <c r="F1311" s="669">
        <v>1</v>
      </c>
    </row>
    <row r="1312" spans="1:6" hidden="1" x14ac:dyDescent="0.2">
      <c r="A1312" s="1136" t="str">
        <f t="shared" si="41"/>
        <v>CD12BDC0</v>
      </c>
      <c r="B1312" s="669" t="s">
        <v>4281</v>
      </c>
      <c r="C1312" s="669" t="s">
        <v>1454</v>
      </c>
      <c r="D1312" s="1137">
        <f t="shared" si="40"/>
        <v>0</v>
      </c>
      <c r="E1312" s="669" t="s">
        <v>700</v>
      </c>
      <c r="F1312" s="669">
        <v>7</v>
      </c>
    </row>
    <row r="1313" spans="1:6" hidden="1" x14ac:dyDescent="0.2">
      <c r="A1313" s="1136" t="str">
        <f t="shared" si="41"/>
        <v>CD12BEM0</v>
      </c>
      <c r="B1313" s="669" t="s">
        <v>4282</v>
      </c>
      <c r="C1313" s="669" t="s">
        <v>1454</v>
      </c>
      <c r="D1313" s="1137">
        <f t="shared" si="40"/>
        <v>0</v>
      </c>
      <c r="E1313" s="669" t="s">
        <v>595</v>
      </c>
      <c r="F1313" s="669">
        <v>2</v>
      </c>
    </row>
    <row r="1314" spans="1:6" hidden="1" x14ac:dyDescent="0.2">
      <c r="A1314" s="1136" t="str">
        <f t="shared" si="41"/>
        <v>DZ01ZEL0</v>
      </c>
      <c r="B1314" s="669" t="s">
        <v>4283</v>
      </c>
      <c r="C1314" s="669" t="s">
        <v>4284</v>
      </c>
      <c r="D1314" s="1137">
        <f t="shared" si="40"/>
        <v>0</v>
      </c>
      <c r="E1314" s="669" t="s">
        <v>699</v>
      </c>
      <c r="F1314" s="669">
        <v>14</v>
      </c>
    </row>
    <row r="1315" spans="1:6" hidden="1" x14ac:dyDescent="0.2">
      <c r="A1315" s="1136" t="str">
        <f t="shared" si="41"/>
        <v>DZ01ZEM0</v>
      </c>
      <c r="B1315" s="669" t="s">
        <v>4285</v>
      </c>
      <c r="C1315" s="669" t="s">
        <v>4284</v>
      </c>
      <c r="D1315" s="1137">
        <f t="shared" si="40"/>
        <v>0</v>
      </c>
      <c r="E1315" s="669" t="s">
        <v>595</v>
      </c>
      <c r="F1315" s="669">
        <v>34</v>
      </c>
    </row>
    <row r="1316" spans="1:6" hidden="1" x14ac:dyDescent="0.2">
      <c r="A1316" s="1136" t="str">
        <f t="shared" si="41"/>
        <v>DZ01ZNE0</v>
      </c>
      <c r="B1316" s="669" t="s">
        <v>4286</v>
      </c>
      <c r="C1316" s="669" t="s">
        <v>4284</v>
      </c>
      <c r="D1316" s="1137">
        <f t="shared" si="40"/>
        <v>0</v>
      </c>
      <c r="E1316" s="669" t="s">
        <v>594</v>
      </c>
      <c r="F1316" s="669">
        <v>6</v>
      </c>
    </row>
    <row r="1317" spans="1:6" hidden="1" x14ac:dyDescent="0.2">
      <c r="A1317" s="1136" t="str">
        <f t="shared" si="41"/>
        <v>DZ02HEL0</v>
      </c>
      <c r="B1317" s="669" t="s">
        <v>4287</v>
      </c>
      <c r="C1317" s="669" t="s">
        <v>1455</v>
      </c>
      <c r="D1317" s="1137">
        <f t="shared" si="40"/>
        <v>0</v>
      </c>
      <c r="E1317" s="669" t="s">
        <v>699</v>
      </c>
      <c r="F1317" s="669">
        <v>1862</v>
      </c>
    </row>
    <row r="1318" spans="1:6" hidden="1" x14ac:dyDescent="0.2">
      <c r="A1318" s="1136" t="str">
        <f t="shared" si="41"/>
        <v>DZ02HEM0</v>
      </c>
      <c r="B1318" s="669" t="s">
        <v>4288</v>
      </c>
      <c r="C1318" s="669" t="s">
        <v>1455</v>
      </c>
      <c r="D1318" s="1137">
        <f t="shared" si="40"/>
        <v>0</v>
      </c>
      <c r="E1318" s="669" t="s">
        <v>595</v>
      </c>
      <c r="F1318" s="669">
        <v>471</v>
      </c>
    </row>
    <row r="1319" spans="1:6" hidden="1" x14ac:dyDescent="0.2">
      <c r="A1319" s="1136" t="str">
        <f t="shared" si="41"/>
        <v>DZ02HNE0</v>
      </c>
      <c r="B1319" s="669" t="s">
        <v>4289</v>
      </c>
      <c r="C1319" s="669" t="s">
        <v>1455</v>
      </c>
      <c r="D1319" s="1137">
        <f t="shared" si="40"/>
        <v>0</v>
      </c>
      <c r="E1319" s="669" t="s">
        <v>594</v>
      </c>
      <c r="F1319" s="669">
        <v>212</v>
      </c>
    </row>
    <row r="1320" spans="1:6" hidden="1" x14ac:dyDescent="0.2">
      <c r="A1320" s="1136" t="str">
        <f t="shared" si="41"/>
        <v>DZ02JDC0</v>
      </c>
      <c r="B1320" s="669" t="s">
        <v>4290</v>
      </c>
      <c r="C1320" s="669" t="s">
        <v>1456</v>
      </c>
      <c r="D1320" s="1137">
        <f t="shared" si="40"/>
        <v>0</v>
      </c>
      <c r="E1320" s="669" t="s">
        <v>700</v>
      </c>
      <c r="F1320" s="669">
        <v>7</v>
      </c>
    </row>
    <row r="1321" spans="1:6" hidden="1" x14ac:dyDescent="0.2">
      <c r="A1321" s="1136" t="str">
        <f t="shared" si="41"/>
        <v>DZ02JEL0</v>
      </c>
      <c r="B1321" s="669" t="s">
        <v>4291</v>
      </c>
      <c r="C1321" s="669" t="s">
        <v>1456</v>
      </c>
      <c r="D1321" s="1137">
        <f t="shared" si="40"/>
        <v>0</v>
      </c>
      <c r="E1321" s="669" t="s">
        <v>699</v>
      </c>
      <c r="F1321" s="669">
        <v>2993</v>
      </c>
    </row>
    <row r="1322" spans="1:6" hidden="1" x14ac:dyDescent="0.2">
      <c r="A1322" s="1136" t="str">
        <f t="shared" si="41"/>
        <v>DZ02JEM0</v>
      </c>
      <c r="B1322" s="669" t="s">
        <v>4292</v>
      </c>
      <c r="C1322" s="669" t="s">
        <v>1456</v>
      </c>
      <c r="D1322" s="1137">
        <f t="shared" si="40"/>
        <v>0</v>
      </c>
      <c r="E1322" s="669" t="s">
        <v>595</v>
      </c>
      <c r="F1322" s="669">
        <v>449</v>
      </c>
    </row>
    <row r="1323" spans="1:6" hidden="1" x14ac:dyDescent="0.2">
      <c r="A1323" s="1136" t="str">
        <f t="shared" si="41"/>
        <v>DZ02JNE0</v>
      </c>
      <c r="B1323" s="669" t="s">
        <v>4293</v>
      </c>
      <c r="C1323" s="669" t="s">
        <v>1456</v>
      </c>
      <c r="D1323" s="1137">
        <f t="shared" si="40"/>
        <v>0</v>
      </c>
      <c r="E1323" s="669" t="s">
        <v>594</v>
      </c>
      <c r="F1323" s="669">
        <v>219</v>
      </c>
    </row>
    <row r="1324" spans="1:6" hidden="1" x14ac:dyDescent="0.2">
      <c r="A1324" s="1136" t="str">
        <f t="shared" si="41"/>
        <v>DZ02KDC0</v>
      </c>
      <c r="B1324" s="669" t="s">
        <v>4294</v>
      </c>
      <c r="C1324" s="669" t="s">
        <v>1457</v>
      </c>
      <c r="D1324" s="1137">
        <f t="shared" si="40"/>
        <v>0</v>
      </c>
      <c r="E1324" s="669" t="s">
        <v>700</v>
      </c>
      <c r="F1324" s="669">
        <v>35</v>
      </c>
    </row>
    <row r="1325" spans="1:6" hidden="1" x14ac:dyDescent="0.2">
      <c r="A1325" s="1136" t="str">
        <f t="shared" si="41"/>
        <v>DZ02KEL0</v>
      </c>
      <c r="B1325" s="669" t="s">
        <v>4295</v>
      </c>
      <c r="C1325" s="669" t="s">
        <v>1457</v>
      </c>
      <c r="D1325" s="1137">
        <f t="shared" si="40"/>
        <v>0</v>
      </c>
      <c r="E1325" s="669" t="s">
        <v>699</v>
      </c>
      <c r="F1325" s="669">
        <v>3917</v>
      </c>
    </row>
    <row r="1326" spans="1:6" hidden="1" x14ac:dyDescent="0.2">
      <c r="A1326" s="1136" t="str">
        <f t="shared" si="41"/>
        <v>DZ02KEM0</v>
      </c>
      <c r="B1326" s="669" t="s">
        <v>4296</v>
      </c>
      <c r="C1326" s="669" t="s">
        <v>1457</v>
      </c>
      <c r="D1326" s="1137">
        <f t="shared" si="40"/>
        <v>0</v>
      </c>
      <c r="E1326" s="669" t="s">
        <v>595</v>
      </c>
      <c r="F1326" s="669">
        <v>612</v>
      </c>
    </row>
    <row r="1327" spans="1:6" hidden="1" x14ac:dyDescent="0.2">
      <c r="A1327" s="1136" t="str">
        <f t="shared" si="41"/>
        <v>DZ02KNE0</v>
      </c>
      <c r="B1327" s="669" t="s">
        <v>4297</v>
      </c>
      <c r="C1327" s="669" t="s">
        <v>1457</v>
      </c>
      <c r="D1327" s="1137">
        <f t="shared" si="40"/>
        <v>0</v>
      </c>
      <c r="E1327" s="669" t="s">
        <v>594</v>
      </c>
      <c r="F1327" s="669">
        <v>378</v>
      </c>
    </row>
    <row r="1328" spans="1:6" hidden="1" x14ac:dyDescent="0.2">
      <c r="A1328" s="1136" t="str">
        <f t="shared" si="41"/>
        <v>DZ02KUX0</v>
      </c>
      <c r="B1328" s="669" t="s">
        <v>4298</v>
      </c>
      <c r="C1328" s="669" t="s">
        <v>1457</v>
      </c>
      <c r="D1328" s="1137">
        <f t="shared" si="40"/>
        <v>0</v>
      </c>
      <c r="E1328" s="669" t="s">
        <v>3001</v>
      </c>
      <c r="F1328" s="669">
        <v>5</v>
      </c>
    </row>
    <row r="1329" spans="1:6" hidden="1" x14ac:dyDescent="0.2">
      <c r="A1329" s="1136" t="str">
        <f t="shared" si="41"/>
        <v>DZ02LDC0</v>
      </c>
      <c r="B1329" s="669" t="s">
        <v>4299</v>
      </c>
      <c r="C1329" s="669" t="s">
        <v>1458</v>
      </c>
      <c r="D1329" s="1137">
        <f t="shared" si="40"/>
        <v>0</v>
      </c>
      <c r="E1329" s="669" t="s">
        <v>700</v>
      </c>
      <c r="F1329" s="669">
        <v>2</v>
      </c>
    </row>
    <row r="1330" spans="1:6" hidden="1" x14ac:dyDescent="0.2">
      <c r="A1330" s="1136" t="str">
        <f t="shared" si="41"/>
        <v>DZ02LEL0</v>
      </c>
      <c r="B1330" s="669" t="s">
        <v>4300</v>
      </c>
      <c r="C1330" s="669" t="s">
        <v>1458</v>
      </c>
      <c r="D1330" s="1137">
        <f t="shared" si="40"/>
        <v>0</v>
      </c>
      <c r="E1330" s="669" t="s">
        <v>699</v>
      </c>
      <c r="F1330" s="669">
        <v>225</v>
      </c>
    </row>
    <row r="1331" spans="1:6" hidden="1" x14ac:dyDescent="0.2">
      <c r="A1331" s="1136" t="str">
        <f t="shared" si="41"/>
        <v>DZ02LEM0</v>
      </c>
      <c r="B1331" s="669" t="s">
        <v>4301</v>
      </c>
      <c r="C1331" s="669" t="s">
        <v>1458</v>
      </c>
      <c r="D1331" s="1137">
        <f t="shared" si="40"/>
        <v>0</v>
      </c>
      <c r="E1331" s="669" t="s">
        <v>595</v>
      </c>
      <c r="F1331" s="669">
        <v>195</v>
      </c>
    </row>
    <row r="1332" spans="1:6" hidden="1" x14ac:dyDescent="0.2">
      <c r="A1332" s="1136" t="str">
        <f t="shared" si="41"/>
        <v>DZ02LNE0</v>
      </c>
      <c r="B1332" s="669" t="s">
        <v>4302</v>
      </c>
      <c r="C1332" s="669" t="s">
        <v>1458</v>
      </c>
      <c r="D1332" s="1137">
        <f t="shared" si="40"/>
        <v>0</v>
      </c>
      <c r="E1332" s="669" t="s">
        <v>594</v>
      </c>
      <c r="F1332" s="669">
        <v>62</v>
      </c>
    </row>
    <row r="1333" spans="1:6" hidden="1" x14ac:dyDescent="0.2">
      <c r="A1333" s="1136" t="str">
        <f t="shared" si="41"/>
        <v>DZ02MDC0</v>
      </c>
      <c r="B1333" s="669" t="s">
        <v>4303</v>
      </c>
      <c r="C1333" s="669" t="s">
        <v>1459</v>
      </c>
      <c r="D1333" s="1137">
        <f t="shared" si="40"/>
        <v>0</v>
      </c>
      <c r="E1333" s="669" t="s">
        <v>700</v>
      </c>
      <c r="F1333" s="669">
        <v>2</v>
      </c>
    </row>
    <row r="1334" spans="1:6" hidden="1" x14ac:dyDescent="0.2">
      <c r="A1334" s="1136" t="str">
        <f t="shared" si="41"/>
        <v>DZ02MEL0</v>
      </c>
      <c r="B1334" s="669" t="s">
        <v>4304</v>
      </c>
      <c r="C1334" s="669" t="s">
        <v>1459</v>
      </c>
      <c r="D1334" s="1137">
        <f t="shared" si="40"/>
        <v>0</v>
      </c>
      <c r="E1334" s="669" t="s">
        <v>699</v>
      </c>
      <c r="F1334" s="669">
        <v>113</v>
      </c>
    </row>
    <row r="1335" spans="1:6" hidden="1" x14ac:dyDescent="0.2">
      <c r="A1335" s="1136" t="str">
        <f t="shared" si="41"/>
        <v>DZ02MEM0</v>
      </c>
      <c r="B1335" s="669" t="s">
        <v>4305</v>
      </c>
      <c r="C1335" s="669" t="s">
        <v>1459</v>
      </c>
      <c r="D1335" s="1137">
        <f t="shared" si="40"/>
        <v>0</v>
      </c>
      <c r="E1335" s="669" t="s">
        <v>595</v>
      </c>
      <c r="F1335" s="669">
        <v>45</v>
      </c>
    </row>
    <row r="1336" spans="1:6" hidden="1" x14ac:dyDescent="0.2">
      <c r="A1336" s="1136" t="str">
        <f t="shared" si="41"/>
        <v>DZ02MNE0</v>
      </c>
      <c r="B1336" s="669" t="s">
        <v>4306</v>
      </c>
      <c r="C1336" s="669" t="s">
        <v>1459</v>
      </c>
      <c r="D1336" s="1137">
        <f t="shared" si="40"/>
        <v>0</v>
      </c>
      <c r="E1336" s="669" t="s">
        <v>594</v>
      </c>
      <c r="F1336" s="669">
        <v>39</v>
      </c>
    </row>
    <row r="1337" spans="1:6" hidden="1" x14ac:dyDescent="0.2">
      <c r="A1337" s="1136" t="str">
        <f t="shared" si="41"/>
        <v>DZ06ADCBP51</v>
      </c>
      <c r="B1337" s="669" t="s">
        <v>4307</v>
      </c>
      <c r="C1337" s="669" t="s">
        <v>1460</v>
      </c>
      <c r="D1337" s="1137" t="str">
        <f t="shared" si="40"/>
        <v>BP51</v>
      </c>
      <c r="E1337" s="669" t="s">
        <v>700</v>
      </c>
      <c r="F1337" s="669">
        <v>10027</v>
      </c>
    </row>
    <row r="1338" spans="1:6" hidden="1" x14ac:dyDescent="0.2">
      <c r="A1338" s="1136" t="str">
        <f t="shared" si="41"/>
        <v>DZ06AELBP51</v>
      </c>
      <c r="B1338" s="669" t="s">
        <v>4308</v>
      </c>
      <c r="C1338" s="669" t="s">
        <v>1460</v>
      </c>
      <c r="D1338" s="1137" t="str">
        <f t="shared" si="40"/>
        <v>BP51</v>
      </c>
      <c r="E1338" s="669" t="s">
        <v>699</v>
      </c>
      <c r="F1338" s="669">
        <v>3513</v>
      </c>
    </row>
    <row r="1339" spans="1:6" hidden="1" x14ac:dyDescent="0.2">
      <c r="A1339" s="1136" t="str">
        <f t="shared" si="41"/>
        <v>DZ06AEMBP51</v>
      </c>
      <c r="B1339" s="669" t="s">
        <v>4309</v>
      </c>
      <c r="C1339" s="669" t="s">
        <v>1460</v>
      </c>
      <c r="D1339" s="1137" t="str">
        <f t="shared" si="40"/>
        <v>BP51</v>
      </c>
      <c r="E1339" s="669" t="s">
        <v>595</v>
      </c>
      <c r="F1339" s="669">
        <v>4907</v>
      </c>
    </row>
    <row r="1340" spans="1:6" hidden="1" x14ac:dyDescent="0.2">
      <c r="A1340" s="1136" t="str">
        <f t="shared" si="41"/>
        <v>DZ06ANEBP51</v>
      </c>
      <c r="B1340" s="669" t="s">
        <v>4310</v>
      </c>
      <c r="C1340" s="669" t="s">
        <v>1460</v>
      </c>
      <c r="D1340" s="1137" t="str">
        <f t="shared" si="40"/>
        <v>BP51</v>
      </c>
      <c r="E1340" s="669" t="s">
        <v>594</v>
      </c>
      <c r="F1340" s="669">
        <v>72</v>
      </c>
    </row>
    <row r="1341" spans="1:6" hidden="1" x14ac:dyDescent="0.2">
      <c r="A1341" s="1136" t="str">
        <f t="shared" si="41"/>
        <v>DZ06AUXBP51</v>
      </c>
      <c r="B1341" s="669" t="s">
        <v>4311</v>
      </c>
      <c r="C1341" s="669" t="s">
        <v>1460</v>
      </c>
      <c r="D1341" s="1137" t="str">
        <f t="shared" si="40"/>
        <v>BP51</v>
      </c>
      <c r="E1341" s="669" t="s">
        <v>3001</v>
      </c>
      <c r="F1341" s="669">
        <v>4</v>
      </c>
    </row>
    <row r="1342" spans="1:6" hidden="1" x14ac:dyDescent="0.2">
      <c r="A1342" s="1136" t="str">
        <f t="shared" si="41"/>
        <v>DZ06BDC0</v>
      </c>
      <c r="B1342" s="669" t="s">
        <v>4312</v>
      </c>
      <c r="C1342" s="669" t="s">
        <v>1462</v>
      </c>
      <c r="D1342" s="1137">
        <f t="shared" si="40"/>
        <v>0</v>
      </c>
      <c r="E1342" s="669" t="s">
        <v>700</v>
      </c>
      <c r="F1342" s="669">
        <v>49</v>
      </c>
    </row>
    <row r="1343" spans="1:6" hidden="1" x14ac:dyDescent="0.2">
      <c r="A1343" s="1136" t="str">
        <f t="shared" si="41"/>
        <v>DZ06BEL0</v>
      </c>
      <c r="B1343" s="669" t="s">
        <v>4313</v>
      </c>
      <c r="C1343" s="669" t="s">
        <v>1462</v>
      </c>
      <c r="D1343" s="1137">
        <f t="shared" si="40"/>
        <v>0</v>
      </c>
      <c r="E1343" s="669" t="s">
        <v>699</v>
      </c>
      <c r="F1343" s="669">
        <v>79</v>
      </c>
    </row>
    <row r="1344" spans="1:6" hidden="1" x14ac:dyDescent="0.2">
      <c r="A1344" s="1136" t="str">
        <f t="shared" si="41"/>
        <v>DZ06BEM0</v>
      </c>
      <c r="B1344" s="669" t="s">
        <v>4314</v>
      </c>
      <c r="C1344" s="669" t="s">
        <v>1462</v>
      </c>
      <c r="D1344" s="1137">
        <f t="shared" si="40"/>
        <v>0</v>
      </c>
      <c r="E1344" s="669" t="s">
        <v>595</v>
      </c>
      <c r="F1344" s="669">
        <v>161</v>
      </c>
    </row>
    <row r="1345" spans="1:6" hidden="1" x14ac:dyDescent="0.2">
      <c r="A1345" s="1136" t="str">
        <f t="shared" si="41"/>
        <v>DZ06BNE0</v>
      </c>
      <c r="B1345" s="669" t="s">
        <v>4315</v>
      </c>
      <c r="C1345" s="669" t="s">
        <v>1462</v>
      </c>
      <c r="D1345" s="1137">
        <f t="shared" si="40"/>
        <v>0</v>
      </c>
      <c r="E1345" s="669" t="s">
        <v>594</v>
      </c>
      <c r="F1345" s="669">
        <v>108</v>
      </c>
    </row>
    <row r="1346" spans="1:6" hidden="1" x14ac:dyDescent="0.2">
      <c r="A1346" s="1136" t="str">
        <f t="shared" si="41"/>
        <v>DZ07ADC0</v>
      </c>
      <c r="B1346" s="669" t="s">
        <v>4316</v>
      </c>
      <c r="C1346" s="669" t="s">
        <v>1078</v>
      </c>
      <c r="D1346" s="1137">
        <f t="shared" si="40"/>
        <v>0</v>
      </c>
      <c r="E1346" s="669" t="s">
        <v>700</v>
      </c>
      <c r="F1346" s="669">
        <v>32942</v>
      </c>
    </row>
    <row r="1347" spans="1:6" hidden="1" x14ac:dyDescent="0.2">
      <c r="A1347" s="1136" t="str">
        <f t="shared" si="41"/>
        <v>DZ07AEL0</v>
      </c>
      <c r="B1347" s="669" t="s">
        <v>4317</v>
      </c>
      <c r="C1347" s="669" t="s">
        <v>1078</v>
      </c>
      <c r="D1347" s="1137">
        <f t="shared" si="40"/>
        <v>0</v>
      </c>
      <c r="E1347" s="669" t="s">
        <v>699</v>
      </c>
      <c r="F1347" s="669">
        <v>655</v>
      </c>
    </row>
    <row r="1348" spans="1:6" hidden="1" x14ac:dyDescent="0.2">
      <c r="A1348" s="1136" t="str">
        <f t="shared" si="41"/>
        <v>DZ07AEM0</v>
      </c>
      <c r="B1348" s="669" t="s">
        <v>4318</v>
      </c>
      <c r="C1348" s="669" t="s">
        <v>1078</v>
      </c>
      <c r="D1348" s="1137">
        <f t="shared" si="40"/>
        <v>0</v>
      </c>
      <c r="E1348" s="669" t="s">
        <v>595</v>
      </c>
      <c r="F1348" s="669">
        <v>555</v>
      </c>
    </row>
    <row r="1349" spans="1:6" hidden="1" x14ac:dyDescent="0.2">
      <c r="A1349" s="1136" t="str">
        <f t="shared" si="41"/>
        <v>DZ07ANE0</v>
      </c>
      <c r="B1349" s="669" t="s">
        <v>4319</v>
      </c>
      <c r="C1349" s="669" t="s">
        <v>1078</v>
      </c>
      <c r="D1349" s="1137">
        <f t="shared" si="40"/>
        <v>0</v>
      </c>
      <c r="E1349" s="669" t="s">
        <v>594</v>
      </c>
      <c r="F1349" s="669">
        <v>66</v>
      </c>
    </row>
    <row r="1350" spans="1:6" hidden="1" x14ac:dyDescent="0.2">
      <c r="A1350" s="1136" t="str">
        <f t="shared" si="41"/>
        <v>DZ07AUX0</v>
      </c>
      <c r="B1350" s="669" t="s">
        <v>4320</v>
      </c>
      <c r="C1350" s="669" t="s">
        <v>1078</v>
      </c>
      <c r="D1350" s="1137">
        <f t="shared" si="40"/>
        <v>0</v>
      </c>
      <c r="E1350" s="669" t="s">
        <v>3001</v>
      </c>
      <c r="F1350" s="669">
        <v>2</v>
      </c>
    </row>
    <row r="1351" spans="1:6" hidden="1" x14ac:dyDescent="0.2">
      <c r="A1351" s="1136" t="str">
        <f t="shared" si="41"/>
        <v>DZ07BDC0</v>
      </c>
      <c r="B1351" s="669" t="s">
        <v>4321</v>
      </c>
      <c r="C1351" s="669" t="s">
        <v>1077</v>
      </c>
      <c r="D1351" s="1137">
        <f t="shared" si="40"/>
        <v>0</v>
      </c>
      <c r="E1351" s="669" t="s">
        <v>700</v>
      </c>
      <c r="F1351" s="669">
        <v>694</v>
      </c>
    </row>
    <row r="1352" spans="1:6" hidden="1" x14ac:dyDescent="0.2">
      <c r="A1352" s="1136" t="str">
        <f t="shared" si="41"/>
        <v>DZ07BEL0</v>
      </c>
      <c r="B1352" s="669" t="s">
        <v>4322</v>
      </c>
      <c r="C1352" s="669" t="s">
        <v>1077</v>
      </c>
      <c r="D1352" s="1137">
        <f t="shared" si="40"/>
        <v>0</v>
      </c>
      <c r="E1352" s="669" t="s">
        <v>699</v>
      </c>
      <c r="F1352" s="669">
        <v>188</v>
      </c>
    </row>
    <row r="1353" spans="1:6" hidden="1" x14ac:dyDescent="0.2">
      <c r="A1353" s="1136" t="str">
        <f t="shared" si="41"/>
        <v>DZ07BEM0</v>
      </c>
      <c r="B1353" s="669" t="s">
        <v>4323</v>
      </c>
      <c r="C1353" s="669" t="s">
        <v>1077</v>
      </c>
      <c r="D1353" s="1137">
        <f t="shared" si="40"/>
        <v>0</v>
      </c>
      <c r="E1353" s="669" t="s">
        <v>595</v>
      </c>
      <c r="F1353" s="669">
        <v>29</v>
      </c>
    </row>
    <row r="1354" spans="1:6" hidden="1" x14ac:dyDescent="0.2">
      <c r="A1354" s="1136" t="str">
        <f t="shared" si="41"/>
        <v>DZ07BNE0</v>
      </c>
      <c r="B1354" s="669" t="s">
        <v>4324</v>
      </c>
      <c r="C1354" s="669" t="s">
        <v>1077</v>
      </c>
      <c r="D1354" s="1137">
        <f t="shared" si="40"/>
        <v>0</v>
      </c>
      <c r="E1354" s="669" t="s">
        <v>594</v>
      </c>
      <c r="F1354" s="669">
        <v>4</v>
      </c>
    </row>
    <row r="1355" spans="1:6" hidden="1" x14ac:dyDescent="0.2">
      <c r="A1355" s="1136" t="str">
        <f t="shared" si="41"/>
        <v>DZ08ZDC0</v>
      </c>
      <c r="B1355" s="669" t="s">
        <v>4325</v>
      </c>
      <c r="C1355" s="669" t="s">
        <v>1076</v>
      </c>
      <c r="D1355" s="1137">
        <f t="shared" si="40"/>
        <v>0</v>
      </c>
      <c r="E1355" s="669" t="s">
        <v>700</v>
      </c>
      <c r="F1355" s="669">
        <v>328</v>
      </c>
    </row>
    <row r="1356" spans="1:6" hidden="1" x14ac:dyDescent="0.2">
      <c r="A1356" s="1136" t="str">
        <f t="shared" si="41"/>
        <v>DZ08ZEL0</v>
      </c>
      <c r="B1356" s="669" t="s">
        <v>4326</v>
      </c>
      <c r="C1356" s="669" t="s">
        <v>1076</v>
      </c>
      <c r="D1356" s="1137">
        <f t="shared" si="40"/>
        <v>0</v>
      </c>
      <c r="E1356" s="669" t="s">
        <v>699</v>
      </c>
      <c r="F1356" s="669">
        <v>607</v>
      </c>
    </row>
    <row r="1357" spans="1:6" hidden="1" x14ac:dyDescent="0.2">
      <c r="A1357" s="1136" t="str">
        <f t="shared" si="41"/>
        <v>DZ08ZEM0</v>
      </c>
      <c r="B1357" s="669" t="s">
        <v>4327</v>
      </c>
      <c r="C1357" s="669" t="s">
        <v>1076</v>
      </c>
      <c r="D1357" s="1137">
        <f t="shared" si="40"/>
        <v>0</v>
      </c>
      <c r="E1357" s="669" t="s">
        <v>595</v>
      </c>
      <c r="F1357" s="669">
        <v>51</v>
      </c>
    </row>
    <row r="1358" spans="1:6" hidden="1" x14ac:dyDescent="0.2">
      <c r="A1358" s="1136" t="str">
        <f t="shared" si="41"/>
        <v>DZ08ZNE0</v>
      </c>
      <c r="B1358" s="669" t="s">
        <v>4328</v>
      </c>
      <c r="C1358" s="669" t="s">
        <v>1076</v>
      </c>
      <c r="D1358" s="1137">
        <f t="shared" si="40"/>
        <v>0</v>
      </c>
      <c r="E1358" s="669" t="s">
        <v>594</v>
      </c>
      <c r="F1358" s="669">
        <v>16</v>
      </c>
    </row>
    <row r="1359" spans="1:6" hidden="1" x14ac:dyDescent="0.2">
      <c r="A1359" s="1136" t="str">
        <f t="shared" si="41"/>
        <v>DZ09DEL0</v>
      </c>
      <c r="B1359" s="669" t="s">
        <v>4329</v>
      </c>
      <c r="C1359" s="669" t="s">
        <v>1463</v>
      </c>
      <c r="D1359" s="1137">
        <f t="shared" si="40"/>
        <v>0</v>
      </c>
      <c r="E1359" s="669" t="s">
        <v>699</v>
      </c>
      <c r="F1359" s="669">
        <v>22</v>
      </c>
    </row>
    <row r="1360" spans="1:6" hidden="1" x14ac:dyDescent="0.2">
      <c r="A1360" s="1136" t="str">
        <f t="shared" si="41"/>
        <v>DZ09DEM0</v>
      </c>
      <c r="B1360" s="669" t="s">
        <v>4330</v>
      </c>
      <c r="C1360" s="669" t="s">
        <v>1463</v>
      </c>
      <c r="D1360" s="1137">
        <f t="shared" si="40"/>
        <v>0</v>
      </c>
      <c r="E1360" s="669" t="s">
        <v>595</v>
      </c>
      <c r="F1360" s="669">
        <v>2567</v>
      </c>
    </row>
    <row r="1361" spans="1:6" hidden="1" x14ac:dyDescent="0.2">
      <c r="A1361" s="1136" t="str">
        <f t="shared" si="41"/>
        <v>DZ09DNE0</v>
      </c>
      <c r="B1361" s="669" t="s">
        <v>4331</v>
      </c>
      <c r="C1361" s="669" t="s">
        <v>1463</v>
      </c>
      <c r="D1361" s="1137">
        <f t="shared" ref="D1361:D1424" si="42">IFERROR(VLOOKUP(C1361,$M$2:$N$16,2,FALSE),0)</f>
        <v>0</v>
      </c>
      <c r="E1361" s="669" t="s">
        <v>594</v>
      </c>
      <c r="F1361" s="669">
        <v>64</v>
      </c>
    </row>
    <row r="1362" spans="1:6" hidden="1" x14ac:dyDescent="0.2">
      <c r="A1362" s="1136" t="str">
        <f t="shared" ref="A1362:A1425" si="43">C1362&amp;E1362&amp;D1362</f>
        <v>DZ09EDC0</v>
      </c>
      <c r="B1362" s="669" t="s">
        <v>4332</v>
      </c>
      <c r="C1362" s="669" t="s">
        <v>1464</v>
      </c>
      <c r="D1362" s="1137">
        <f t="shared" si="42"/>
        <v>0</v>
      </c>
      <c r="E1362" s="669" t="s">
        <v>700</v>
      </c>
      <c r="F1362" s="669">
        <v>4</v>
      </c>
    </row>
    <row r="1363" spans="1:6" hidden="1" x14ac:dyDescent="0.2">
      <c r="A1363" s="1136" t="str">
        <f t="shared" si="43"/>
        <v>DZ09EEL0</v>
      </c>
      <c r="B1363" s="669" t="s">
        <v>4333</v>
      </c>
      <c r="C1363" s="669" t="s">
        <v>1464</v>
      </c>
      <c r="D1363" s="1137">
        <f t="shared" si="42"/>
        <v>0</v>
      </c>
      <c r="E1363" s="669" t="s">
        <v>699</v>
      </c>
      <c r="F1363" s="669">
        <v>31</v>
      </c>
    </row>
    <row r="1364" spans="1:6" hidden="1" x14ac:dyDescent="0.2">
      <c r="A1364" s="1136" t="str">
        <f t="shared" si="43"/>
        <v>DZ09EEM0</v>
      </c>
      <c r="B1364" s="669" t="s">
        <v>4334</v>
      </c>
      <c r="C1364" s="669" t="s">
        <v>1464</v>
      </c>
      <c r="D1364" s="1137">
        <f t="shared" si="42"/>
        <v>0</v>
      </c>
      <c r="E1364" s="669" t="s">
        <v>595</v>
      </c>
      <c r="F1364" s="669">
        <v>3826</v>
      </c>
    </row>
    <row r="1365" spans="1:6" hidden="1" x14ac:dyDescent="0.2">
      <c r="A1365" s="1136" t="str">
        <f t="shared" si="43"/>
        <v>DZ09ENE0</v>
      </c>
      <c r="B1365" s="669" t="s">
        <v>4335</v>
      </c>
      <c r="C1365" s="669" t="s">
        <v>1464</v>
      </c>
      <c r="D1365" s="1137">
        <f t="shared" si="42"/>
        <v>0</v>
      </c>
      <c r="E1365" s="669" t="s">
        <v>594</v>
      </c>
      <c r="F1365" s="669">
        <v>62</v>
      </c>
    </row>
    <row r="1366" spans="1:6" hidden="1" x14ac:dyDescent="0.2">
      <c r="A1366" s="1136" t="str">
        <f t="shared" si="43"/>
        <v>DZ09FDC0</v>
      </c>
      <c r="B1366" s="669" t="s">
        <v>4336</v>
      </c>
      <c r="C1366" s="669" t="s">
        <v>1465</v>
      </c>
      <c r="D1366" s="1137">
        <f t="shared" si="42"/>
        <v>0</v>
      </c>
      <c r="E1366" s="669" t="s">
        <v>700</v>
      </c>
      <c r="F1366" s="669">
        <v>26</v>
      </c>
    </row>
    <row r="1367" spans="1:6" hidden="1" x14ac:dyDescent="0.2">
      <c r="A1367" s="1136" t="str">
        <f t="shared" si="43"/>
        <v>DZ09FEL0</v>
      </c>
      <c r="B1367" s="669" t="s">
        <v>4337</v>
      </c>
      <c r="C1367" s="669" t="s">
        <v>1465</v>
      </c>
      <c r="D1367" s="1137">
        <f t="shared" si="42"/>
        <v>0</v>
      </c>
      <c r="E1367" s="669" t="s">
        <v>699</v>
      </c>
      <c r="F1367" s="669">
        <v>93</v>
      </c>
    </row>
    <row r="1368" spans="1:6" hidden="1" x14ac:dyDescent="0.2">
      <c r="A1368" s="1136" t="str">
        <f t="shared" si="43"/>
        <v>DZ09FEM0</v>
      </c>
      <c r="B1368" s="669" t="s">
        <v>4338</v>
      </c>
      <c r="C1368" s="669" t="s">
        <v>1465</v>
      </c>
      <c r="D1368" s="1137">
        <f t="shared" si="42"/>
        <v>0</v>
      </c>
      <c r="E1368" s="669" t="s">
        <v>595</v>
      </c>
      <c r="F1368" s="669">
        <v>8324</v>
      </c>
    </row>
    <row r="1369" spans="1:6" hidden="1" x14ac:dyDescent="0.2">
      <c r="A1369" s="1136" t="str">
        <f t="shared" si="43"/>
        <v>DZ09FNE0</v>
      </c>
      <c r="B1369" s="669" t="s">
        <v>4339</v>
      </c>
      <c r="C1369" s="669" t="s">
        <v>1465</v>
      </c>
      <c r="D1369" s="1137">
        <f t="shared" si="42"/>
        <v>0</v>
      </c>
      <c r="E1369" s="669" t="s">
        <v>594</v>
      </c>
      <c r="F1369" s="669">
        <v>91</v>
      </c>
    </row>
    <row r="1370" spans="1:6" hidden="1" x14ac:dyDescent="0.2">
      <c r="A1370" s="1136" t="str">
        <f t="shared" si="43"/>
        <v>DZ09GDC0</v>
      </c>
      <c r="B1370" s="669" t="s">
        <v>4340</v>
      </c>
      <c r="C1370" s="669" t="s">
        <v>1466</v>
      </c>
      <c r="D1370" s="1137">
        <f t="shared" si="42"/>
        <v>0</v>
      </c>
      <c r="E1370" s="669" t="s">
        <v>700</v>
      </c>
      <c r="F1370" s="669">
        <v>126</v>
      </c>
    </row>
    <row r="1371" spans="1:6" hidden="1" x14ac:dyDescent="0.2">
      <c r="A1371" s="1136" t="str">
        <f t="shared" si="43"/>
        <v>DZ09GEL0</v>
      </c>
      <c r="B1371" s="669" t="s">
        <v>4341</v>
      </c>
      <c r="C1371" s="669" t="s">
        <v>1466</v>
      </c>
      <c r="D1371" s="1137">
        <f t="shared" si="42"/>
        <v>0</v>
      </c>
      <c r="E1371" s="669" t="s">
        <v>699</v>
      </c>
      <c r="F1371" s="669">
        <v>165</v>
      </c>
    </row>
    <row r="1372" spans="1:6" hidden="1" x14ac:dyDescent="0.2">
      <c r="A1372" s="1136" t="str">
        <f t="shared" si="43"/>
        <v>DZ09GEM0</v>
      </c>
      <c r="B1372" s="669" t="s">
        <v>4342</v>
      </c>
      <c r="C1372" s="669" t="s">
        <v>1466</v>
      </c>
      <c r="D1372" s="1137">
        <f t="shared" si="42"/>
        <v>0</v>
      </c>
      <c r="E1372" s="669" t="s">
        <v>595</v>
      </c>
      <c r="F1372" s="669">
        <v>14660</v>
      </c>
    </row>
    <row r="1373" spans="1:6" hidden="1" x14ac:dyDescent="0.2">
      <c r="A1373" s="1136" t="str">
        <f t="shared" si="43"/>
        <v>DZ09GNE0</v>
      </c>
      <c r="B1373" s="669" t="s">
        <v>4343</v>
      </c>
      <c r="C1373" s="669" t="s">
        <v>1466</v>
      </c>
      <c r="D1373" s="1137">
        <f t="shared" si="42"/>
        <v>0</v>
      </c>
      <c r="E1373" s="669" t="s">
        <v>594</v>
      </c>
      <c r="F1373" s="669">
        <v>73</v>
      </c>
    </row>
    <row r="1374" spans="1:6" hidden="1" x14ac:dyDescent="0.2">
      <c r="A1374" s="1136" t="str">
        <f t="shared" si="43"/>
        <v>DZ09GUX0</v>
      </c>
      <c r="B1374" s="669" t="s">
        <v>4344</v>
      </c>
      <c r="C1374" s="669" t="s">
        <v>1466</v>
      </c>
      <c r="D1374" s="1137">
        <f t="shared" si="42"/>
        <v>0</v>
      </c>
      <c r="E1374" s="669" t="s">
        <v>3001</v>
      </c>
      <c r="F1374" s="669">
        <v>1</v>
      </c>
    </row>
    <row r="1375" spans="1:6" hidden="1" x14ac:dyDescent="0.2">
      <c r="A1375" s="1136" t="str">
        <f t="shared" si="43"/>
        <v>DZ09HDC0</v>
      </c>
      <c r="B1375" s="669" t="s">
        <v>4345</v>
      </c>
      <c r="C1375" s="669" t="s">
        <v>1468</v>
      </c>
      <c r="D1375" s="1137">
        <f t="shared" si="42"/>
        <v>0</v>
      </c>
      <c r="E1375" s="669" t="s">
        <v>700</v>
      </c>
      <c r="F1375" s="669">
        <v>163</v>
      </c>
    </row>
    <row r="1376" spans="1:6" hidden="1" x14ac:dyDescent="0.2">
      <c r="A1376" s="1136" t="str">
        <f t="shared" si="43"/>
        <v>DZ09HEL0</v>
      </c>
      <c r="B1376" s="669" t="s">
        <v>4346</v>
      </c>
      <c r="C1376" s="669" t="s">
        <v>1468</v>
      </c>
      <c r="D1376" s="1137">
        <f t="shared" si="42"/>
        <v>0</v>
      </c>
      <c r="E1376" s="669" t="s">
        <v>699</v>
      </c>
      <c r="F1376" s="669">
        <v>165</v>
      </c>
    </row>
    <row r="1377" spans="1:6" hidden="1" x14ac:dyDescent="0.2">
      <c r="A1377" s="1136" t="str">
        <f t="shared" si="43"/>
        <v>DZ09HEM0</v>
      </c>
      <c r="B1377" s="669" t="s">
        <v>4347</v>
      </c>
      <c r="C1377" s="669" t="s">
        <v>1468</v>
      </c>
      <c r="D1377" s="1137">
        <f t="shared" si="42"/>
        <v>0</v>
      </c>
      <c r="E1377" s="669" t="s">
        <v>595</v>
      </c>
      <c r="F1377" s="669">
        <v>14192</v>
      </c>
    </row>
    <row r="1378" spans="1:6" hidden="1" x14ac:dyDescent="0.2">
      <c r="A1378" s="1136" t="str">
        <f t="shared" si="43"/>
        <v>DZ09HNE0</v>
      </c>
      <c r="B1378" s="669" t="s">
        <v>4348</v>
      </c>
      <c r="C1378" s="669" t="s">
        <v>1468</v>
      </c>
      <c r="D1378" s="1137">
        <f t="shared" si="42"/>
        <v>0</v>
      </c>
      <c r="E1378" s="669" t="s">
        <v>594</v>
      </c>
      <c r="F1378" s="669">
        <v>40</v>
      </c>
    </row>
    <row r="1379" spans="1:6" hidden="1" x14ac:dyDescent="0.2">
      <c r="A1379" s="1136" t="str">
        <f t="shared" si="43"/>
        <v>DZ09HUX0</v>
      </c>
      <c r="B1379" s="669" t="s">
        <v>4349</v>
      </c>
      <c r="C1379" s="669" t="s">
        <v>1468</v>
      </c>
      <c r="D1379" s="1137">
        <f t="shared" si="42"/>
        <v>0</v>
      </c>
      <c r="E1379" s="669" t="s">
        <v>3001</v>
      </c>
      <c r="F1379" s="669">
        <v>2</v>
      </c>
    </row>
    <row r="1380" spans="1:6" hidden="1" x14ac:dyDescent="0.2">
      <c r="A1380" s="1136" t="str">
        <f t="shared" si="43"/>
        <v>DZ10DDC0</v>
      </c>
      <c r="B1380" s="669" t="s">
        <v>4350</v>
      </c>
      <c r="C1380" s="669" t="s">
        <v>1470</v>
      </c>
      <c r="D1380" s="1137">
        <f t="shared" si="42"/>
        <v>0</v>
      </c>
      <c r="E1380" s="669" t="s">
        <v>700</v>
      </c>
      <c r="F1380" s="669">
        <v>1</v>
      </c>
    </row>
    <row r="1381" spans="1:6" hidden="1" x14ac:dyDescent="0.2">
      <c r="A1381" s="1136" t="str">
        <f t="shared" si="43"/>
        <v>DZ10DEL0</v>
      </c>
      <c r="B1381" s="669" t="s">
        <v>4351</v>
      </c>
      <c r="C1381" s="669" t="s">
        <v>1470</v>
      </c>
      <c r="D1381" s="1137">
        <f t="shared" si="42"/>
        <v>0</v>
      </c>
      <c r="E1381" s="669" t="s">
        <v>699</v>
      </c>
      <c r="F1381" s="669">
        <v>20</v>
      </c>
    </row>
    <row r="1382" spans="1:6" hidden="1" x14ac:dyDescent="0.2">
      <c r="A1382" s="1136" t="str">
        <f t="shared" si="43"/>
        <v>DZ10DEM0</v>
      </c>
      <c r="B1382" s="669" t="s">
        <v>4352</v>
      </c>
      <c r="C1382" s="669" t="s">
        <v>1470</v>
      </c>
      <c r="D1382" s="1137">
        <f t="shared" si="42"/>
        <v>0</v>
      </c>
      <c r="E1382" s="669" t="s">
        <v>595</v>
      </c>
      <c r="F1382" s="669">
        <v>994</v>
      </c>
    </row>
    <row r="1383" spans="1:6" hidden="1" x14ac:dyDescent="0.2">
      <c r="A1383" s="1136" t="str">
        <f t="shared" si="43"/>
        <v>DZ10DNE0</v>
      </c>
      <c r="B1383" s="669" t="s">
        <v>4353</v>
      </c>
      <c r="C1383" s="669" t="s">
        <v>1470</v>
      </c>
      <c r="D1383" s="1137">
        <f t="shared" si="42"/>
        <v>0</v>
      </c>
      <c r="E1383" s="669" t="s">
        <v>594</v>
      </c>
      <c r="F1383" s="669">
        <v>78</v>
      </c>
    </row>
    <row r="1384" spans="1:6" hidden="1" x14ac:dyDescent="0.2">
      <c r="A1384" s="1136" t="str">
        <f t="shared" si="43"/>
        <v>DZ10EDC0</v>
      </c>
      <c r="B1384" s="669" t="s">
        <v>4354</v>
      </c>
      <c r="C1384" s="669" t="s">
        <v>1471</v>
      </c>
      <c r="D1384" s="1137">
        <f t="shared" si="42"/>
        <v>0</v>
      </c>
      <c r="E1384" s="669" t="s">
        <v>700</v>
      </c>
      <c r="F1384" s="669">
        <v>10</v>
      </c>
    </row>
    <row r="1385" spans="1:6" hidden="1" x14ac:dyDescent="0.2">
      <c r="A1385" s="1136" t="str">
        <f t="shared" si="43"/>
        <v>DZ10EEL0</v>
      </c>
      <c r="B1385" s="669" t="s">
        <v>4355</v>
      </c>
      <c r="C1385" s="669" t="s">
        <v>1471</v>
      </c>
      <c r="D1385" s="1137">
        <f t="shared" si="42"/>
        <v>0</v>
      </c>
      <c r="E1385" s="669" t="s">
        <v>699</v>
      </c>
      <c r="F1385" s="669">
        <v>56</v>
      </c>
    </row>
    <row r="1386" spans="1:6" hidden="1" x14ac:dyDescent="0.2">
      <c r="A1386" s="1136" t="str">
        <f t="shared" si="43"/>
        <v>DZ10EEM0</v>
      </c>
      <c r="B1386" s="669" t="s">
        <v>4356</v>
      </c>
      <c r="C1386" s="669" t="s">
        <v>1471</v>
      </c>
      <c r="D1386" s="1137">
        <f t="shared" si="42"/>
        <v>0</v>
      </c>
      <c r="E1386" s="669" t="s">
        <v>595</v>
      </c>
      <c r="F1386" s="669">
        <v>695</v>
      </c>
    </row>
    <row r="1387" spans="1:6" hidden="1" x14ac:dyDescent="0.2">
      <c r="A1387" s="1136" t="str">
        <f t="shared" si="43"/>
        <v>DZ10ENE0</v>
      </c>
      <c r="B1387" s="669" t="s">
        <v>4357</v>
      </c>
      <c r="C1387" s="669" t="s">
        <v>1471</v>
      </c>
      <c r="D1387" s="1137">
        <f t="shared" si="42"/>
        <v>0</v>
      </c>
      <c r="E1387" s="669" t="s">
        <v>594</v>
      </c>
      <c r="F1387" s="669">
        <v>47</v>
      </c>
    </row>
    <row r="1388" spans="1:6" hidden="1" x14ac:dyDescent="0.2">
      <c r="A1388" s="1136" t="str">
        <f t="shared" si="43"/>
        <v>DZ10FDC0</v>
      </c>
      <c r="B1388" s="669" t="s">
        <v>4358</v>
      </c>
      <c r="C1388" s="669" t="s">
        <v>1472</v>
      </c>
      <c r="D1388" s="1137">
        <f t="shared" si="42"/>
        <v>0</v>
      </c>
      <c r="E1388" s="669" t="s">
        <v>700</v>
      </c>
      <c r="F1388" s="669">
        <v>31</v>
      </c>
    </row>
    <row r="1389" spans="1:6" hidden="1" x14ac:dyDescent="0.2">
      <c r="A1389" s="1136" t="str">
        <f t="shared" si="43"/>
        <v>DZ10FEL0</v>
      </c>
      <c r="B1389" s="669" t="s">
        <v>4359</v>
      </c>
      <c r="C1389" s="669" t="s">
        <v>1472</v>
      </c>
      <c r="D1389" s="1137">
        <f t="shared" si="42"/>
        <v>0</v>
      </c>
      <c r="E1389" s="669" t="s">
        <v>699</v>
      </c>
      <c r="F1389" s="669">
        <v>86</v>
      </c>
    </row>
    <row r="1390" spans="1:6" hidden="1" x14ac:dyDescent="0.2">
      <c r="A1390" s="1136" t="str">
        <f t="shared" si="43"/>
        <v>DZ10FEM0</v>
      </c>
      <c r="B1390" s="669" t="s">
        <v>4360</v>
      </c>
      <c r="C1390" s="669" t="s">
        <v>1472</v>
      </c>
      <c r="D1390" s="1137">
        <f t="shared" si="42"/>
        <v>0</v>
      </c>
      <c r="E1390" s="669" t="s">
        <v>595</v>
      </c>
      <c r="F1390" s="669">
        <v>1537</v>
      </c>
    </row>
    <row r="1391" spans="1:6" hidden="1" x14ac:dyDescent="0.2">
      <c r="A1391" s="1136" t="str">
        <f t="shared" si="43"/>
        <v>DZ10FNE0</v>
      </c>
      <c r="B1391" s="669" t="s">
        <v>4361</v>
      </c>
      <c r="C1391" s="669" t="s">
        <v>1472</v>
      </c>
      <c r="D1391" s="1137">
        <f t="shared" si="42"/>
        <v>0</v>
      </c>
      <c r="E1391" s="669" t="s">
        <v>594</v>
      </c>
      <c r="F1391" s="669">
        <v>114</v>
      </c>
    </row>
    <row r="1392" spans="1:6" hidden="1" x14ac:dyDescent="0.2">
      <c r="A1392" s="1136" t="str">
        <f t="shared" si="43"/>
        <v>DZ10GDC0</v>
      </c>
      <c r="B1392" s="669" t="s">
        <v>4362</v>
      </c>
      <c r="C1392" s="669" t="s">
        <v>1473</v>
      </c>
      <c r="D1392" s="1137">
        <f t="shared" si="42"/>
        <v>0</v>
      </c>
      <c r="E1392" s="669" t="s">
        <v>700</v>
      </c>
      <c r="F1392" s="669">
        <v>111</v>
      </c>
    </row>
    <row r="1393" spans="1:6" hidden="1" x14ac:dyDescent="0.2">
      <c r="A1393" s="1136" t="str">
        <f t="shared" si="43"/>
        <v>DZ10GEL0</v>
      </c>
      <c r="B1393" s="669" t="s">
        <v>4363</v>
      </c>
      <c r="C1393" s="669" t="s">
        <v>1473</v>
      </c>
      <c r="D1393" s="1137">
        <f t="shared" si="42"/>
        <v>0</v>
      </c>
      <c r="E1393" s="669" t="s">
        <v>699</v>
      </c>
      <c r="F1393" s="669">
        <v>76</v>
      </c>
    </row>
    <row r="1394" spans="1:6" hidden="1" x14ac:dyDescent="0.2">
      <c r="A1394" s="1136" t="str">
        <f t="shared" si="43"/>
        <v>DZ10GEM0</v>
      </c>
      <c r="B1394" s="669" t="s">
        <v>4364</v>
      </c>
      <c r="C1394" s="669" t="s">
        <v>1473</v>
      </c>
      <c r="D1394" s="1137">
        <f t="shared" si="42"/>
        <v>0</v>
      </c>
      <c r="E1394" s="669" t="s">
        <v>595</v>
      </c>
      <c r="F1394" s="669">
        <v>708</v>
      </c>
    </row>
    <row r="1395" spans="1:6" hidden="1" x14ac:dyDescent="0.2">
      <c r="A1395" s="1136" t="str">
        <f t="shared" si="43"/>
        <v>DZ10GNE0</v>
      </c>
      <c r="B1395" s="669" t="s">
        <v>4365</v>
      </c>
      <c r="C1395" s="669" t="s">
        <v>1473</v>
      </c>
      <c r="D1395" s="1137">
        <f t="shared" si="42"/>
        <v>0</v>
      </c>
      <c r="E1395" s="669" t="s">
        <v>594</v>
      </c>
      <c r="F1395" s="669">
        <v>52</v>
      </c>
    </row>
    <row r="1396" spans="1:6" hidden="1" x14ac:dyDescent="0.2">
      <c r="A1396" s="1136" t="str">
        <f t="shared" si="43"/>
        <v>DZ11DEL0</v>
      </c>
      <c r="B1396" s="669" t="s">
        <v>4366</v>
      </c>
      <c r="C1396" s="669" t="s">
        <v>1474</v>
      </c>
      <c r="D1396" s="1137">
        <f t="shared" si="42"/>
        <v>0</v>
      </c>
      <c r="E1396" s="669" t="s">
        <v>699</v>
      </c>
      <c r="F1396" s="669">
        <v>200</v>
      </c>
    </row>
    <row r="1397" spans="1:6" hidden="1" x14ac:dyDescent="0.2">
      <c r="A1397" s="1136" t="str">
        <f t="shared" si="43"/>
        <v>DZ11DEM0</v>
      </c>
      <c r="B1397" s="669" t="s">
        <v>4367</v>
      </c>
      <c r="C1397" s="669" t="s">
        <v>1474</v>
      </c>
      <c r="D1397" s="1137">
        <f t="shared" si="42"/>
        <v>0</v>
      </c>
      <c r="E1397" s="669" t="s">
        <v>595</v>
      </c>
      <c r="F1397" s="669">
        <v>24595</v>
      </c>
    </row>
    <row r="1398" spans="1:6" hidden="1" x14ac:dyDescent="0.2">
      <c r="A1398" s="1136" t="str">
        <f t="shared" si="43"/>
        <v>DZ11DNE0</v>
      </c>
      <c r="B1398" s="669" t="s">
        <v>4368</v>
      </c>
      <c r="C1398" s="669" t="s">
        <v>1474</v>
      </c>
      <c r="D1398" s="1137">
        <f t="shared" si="42"/>
        <v>0</v>
      </c>
      <c r="E1398" s="669" t="s">
        <v>594</v>
      </c>
      <c r="F1398" s="669">
        <v>350</v>
      </c>
    </row>
    <row r="1399" spans="1:6" hidden="1" x14ac:dyDescent="0.2">
      <c r="A1399" s="1136" t="str">
        <f t="shared" si="43"/>
        <v>DZ11DUX0</v>
      </c>
      <c r="B1399" s="669" t="s">
        <v>4369</v>
      </c>
      <c r="C1399" s="669" t="s">
        <v>1474</v>
      </c>
      <c r="D1399" s="1137">
        <f t="shared" si="42"/>
        <v>0</v>
      </c>
      <c r="E1399" s="669" t="s">
        <v>3001</v>
      </c>
      <c r="F1399" s="669">
        <v>8</v>
      </c>
    </row>
    <row r="1400" spans="1:6" hidden="1" x14ac:dyDescent="0.2">
      <c r="A1400" s="1136" t="str">
        <f t="shared" si="43"/>
        <v>DZ11EDC0</v>
      </c>
      <c r="B1400" s="669" t="s">
        <v>4370</v>
      </c>
      <c r="C1400" s="669" t="s">
        <v>1475</v>
      </c>
      <c r="D1400" s="1137">
        <f t="shared" si="42"/>
        <v>0</v>
      </c>
      <c r="E1400" s="669" t="s">
        <v>700</v>
      </c>
      <c r="F1400" s="669">
        <v>3</v>
      </c>
    </row>
    <row r="1401" spans="1:6" hidden="1" x14ac:dyDescent="0.2">
      <c r="A1401" s="1136" t="str">
        <f t="shared" si="43"/>
        <v>DZ11EEL0</v>
      </c>
      <c r="B1401" s="669" t="s">
        <v>4371</v>
      </c>
      <c r="C1401" s="669" t="s">
        <v>1475</v>
      </c>
      <c r="D1401" s="1137">
        <f t="shared" si="42"/>
        <v>0</v>
      </c>
      <c r="E1401" s="669" t="s">
        <v>699</v>
      </c>
      <c r="F1401" s="669">
        <v>251</v>
      </c>
    </row>
    <row r="1402" spans="1:6" hidden="1" x14ac:dyDescent="0.2">
      <c r="A1402" s="1136" t="str">
        <f t="shared" si="43"/>
        <v>DZ11EEM0</v>
      </c>
      <c r="B1402" s="669" t="s">
        <v>4372</v>
      </c>
      <c r="C1402" s="669" t="s">
        <v>1475</v>
      </c>
      <c r="D1402" s="1137">
        <f t="shared" si="42"/>
        <v>0</v>
      </c>
      <c r="E1402" s="669" t="s">
        <v>595</v>
      </c>
      <c r="F1402" s="669">
        <v>33606</v>
      </c>
    </row>
    <row r="1403" spans="1:6" hidden="1" x14ac:dyDescent="0.2">
      <c r="A1403" s="1136" t="str">
        <f t="shared" si="43"/>
        <v>DZ11ENE0</v>
      </c>
      <c r="B1403" s="669" t="s">
        <v>4373</v>
      </c>
      <c r="C1403" s="669" t="s">
        <v>1475</v>
      </c>
      <c r="D1403" s="1137">
        <f t="shared" si="42"/>
        <v>0</v>
      </c>
      <c r="E1403" s="669" t="s">
        <v>594</v>
      </c>
      <c r="F1403" s="669">
        <v>592</v>
      </c>
    </row>
    <row r="1404" spans="1:6" hidden="1" x14ac:dyDescent="0.2">
      <c r="A1404" s="1136" t="str">
        <f t="shared" si="43"/>
        <v>DZ11FDC0</v>
      </c>
      <c r="B1404" s="669" t="s">
        <v>4374</v>
      </c>
      <c r="C1404" s="669" t="s">
        <v>1476</v>
      </c>
      <c r="D1404" s="1137">
        <f t="shared" si="42"/>
        <v>0</v>
      </c>
      <c r="E1404" s="669" t="s">
        <v>700</v>
      </c>
      <c r="F1404" s="669">
        <v>56</v>
      </c>
    </row>
    <row r="1405" spans="1:6" hidden="1" x14ac:dyDescent="0.2">
      <c r="A1405" s="1136" t="str">
        <f t="shared" si="43"/>
        <v>DZ11FEL0</v>
      </c>
      <c r="B1405" s="669" t="s">
        <v>4375</v>
      </c>
      <c r="C1405" s="669" t="s">
        <v>1476</v>
      </c>
      <c r="D1405" s="1137">
        <f t="shared" si="42"/>
        <v>0</v>
      </c>
      <c r="E1405" s="669" t="s">
        <v>699</v>
      </c>
      <c r="F1405" s="669">
        <v>330</v>
      </c>
    </row>
    <row r="1406" spans="1:6" hidden="1" x14ac:dyDescent="0.2">
      <c r="A1406" s="1136" t="str">
        <f t="shared" si="43"/>
        <v>DZ11FEM0</v>
      </c>
      <c r="B1406" s="669" t="s">
        <v>4376</v>
      </c>
      <c r="C1406" s="669" t="s">
        <v>1476</v>
      </c>
      <c r="D1406" s="1137">
        <f t="shared" si="42"/>
        <v>0</v>
      </c>
      <c r="E1406" s="669" t="s">
        <v>595</v>
      </c>
      <c r="F1406" s="669">
        <v>61297</v>
      </c>
    </row>
    <row r="1407" spans="1:6" hidden="1" x14ac:dyDescent="0.2">
      <c r="A1407" s="1136" t="str">
        <f t="shared" si="43"/>
        <v>DZ11FNE0</v>
      </c>
      <c r="B1407" s="669" t="s">
        <v>4377</v>
      </c>
      <c r="C1407" s="669" t="s">
        <v>1476</v>
      </c>
      <c r="D1407" s="1137">
        <f t="shared" si="42"/>
        <v>0</v>
      </c>
      <c r="E1407" s="669" t="s">
        <v>594</v>
      </c>
      <c r="F1407" s="669">
        <v>881</v>
      </c>
    </row>
    <row r="1408" spans="1:6" hidden="1" x14ac:dyDescent="0.2">
      <c r="A1408" s="1136" t="str">
        <f t="shared" si="43"/>
        <v>DZ11GDC0</v>
      </c>
      <c r="B1408" s="669" t="s">
        <v>4378</v>
      </c>
      <c r="C1408" s="669" t="s">
        <v>1477</v>
      </c>
      <c r="D1408" s="1137">
        <f t="shared" si="42"/>
        <v>0</v>
      </c>
      <c r="E1408" s="669" t="s">
        <v>700</v>
      </c>
      <c r="F1408" s="669">
        <v>63</v>
      </c>
    </row>
    <row r="1409" spans="1:6" hidden="1" x14ac:dyDescent="0.2">
      <c r="A1409" s="1136" t="str">
        <f t="shared" si="43"/>
        <v>DZ11GEL0</v>
      </c>
      <c r="B1409" s="669" t="s">
        <v>4379</v>
      </c>
      <c r="C1409" s="669" t="s">
        <v>1477</v>
      </c>
      <c r="D1409" s="1137">
        <f t="shared" si="42"/>
        <v>0</v>
      </c>
      <c r="E1409" s="669" t="s">
        <v>699</v>
      </c>
      <c r="F1409" s="669">
        <v>523</v>
      </c>
    </row>
    <row r="1410" spans="1:6" hidden="1" x14ac:dyDescent="0.2">
      <c r="A1410" s="1136" t="str">
        <f t="shared" si="43"/>
        <v>DZ11GEM0</v>
      </c>
      <c r="B1410" s="669" t="s">
        <v>4380</v>
      </c>
      <c r="C1410" s="669" t="s">
        <v>1477</v>
      </c>
      <c r="D1410" s="1137">
        <f t="shared" si="42"/>
        <v>0</v>
      </c>
      <c r="E1410" s="669" t="s">
        <v>595</v>
      </c>
      <c r="F1410" s="669">
        <v>90780</v>
      </c>
    </row>
    <row r="1411" spans="1:6" hidden="1" x14ac:dyDescent="0.2">
      <c r="A1411" s="1136" t="str">
        <f t="shared" si="43"/>
        <v>DZ11GNE0</v>
      </c>
      <c r="B1411" s="669" t="s">
        <v>4381</v>
      </c>
      <c r="C1411" s="669" t="s">
        <v>1477</v>
      </c>
      <c r="D1411" s="1137">
        <f t="shared" si="42"/>
        <v>0</v>
      </c>
      <c r="E1411" s="669" t="s">
        <v>594</v>
      </c>
      <c r="F1411" s="669">
        <v>959</v>
      </c>
    </row>
    <row r="1412" spans="1:6" hidden="1" x14ac:dyDescent="0.2">
      <c r="A1412" s="1136" t="str">
        <f t="shared" si="43"/>
        <v>DZ11GUX0</v>
      </c>
      <c r="B1412" s="669" t="s">
        <v>4382</v>
      </c>
      <c r="C1412" s="669" t="s">
        <v>1477</v>
      </c>
      <c r="D1412" s="1137">
        <f t="shared" si="42"/>
        <v>0</v>
      </c>
      <c r="E1412" s="669" t="s">
        <v>3001</v>
      </c>
      <c r="F1412" s="669">
        <v>6</v>
      </c>
    </row>
    <row r="1413" spans="1:6" hidden="1" x14ac:dyDescent="0.2">
      <c r="A1413" s="1136" t="str">
        <f t="shared" si="43"/>
        <v>DZ11HDC0</v>
      </c>
      <c r="B1413" s="669" t="s">
        <v>4383</v>
      </c>
      <c r="C1413" s="669" t="s">
        <v>1478</v>
      </c>
      <c r="D1413" s="1137">
        <f t="shared" si="42"/>
        <v>0</v>
      </c>
      <c r="E1413" s="669" t="s">
        <v>700</v>
      </c>
      <c r="F1413" s="669">
        <v>186</v>
      </c>
    </row>
    <row r="1414" spans="1:6" hidden="1" x14ac:dyDescent="0.2">
      <c r="A1414" s="1136" t="str">
        <f t="shared" si="43"/>
        <v>DZ11HEL0</v>
      </c>
      <c r="B1414" s="669" t="s">
        <v>4384</v>
      </c>
      <c r="C1414" s="669" t="s">
        <v>1478</v>
      </c>
      <c r="D1414" s="1137">
        <f t="shared" si="42"/>
        <v>0</v>
      </c>
      <c r="E1414" s="669" t="s">
        <v>699</v>
      </c>
      <c r="F1414" s="669">
        <v>767</v>
      </c>
    </row>
    <row r="1415" spans="1:6" hidden="1" x14ac:dyDescent="0.2">
      <c r="A1415" s="1136" t="str">
        <f t="shared" si="43"/>
        <v>DZ11HEM0</v>
      </c>
      <c r="B1415" s="669" t="s">
        <v>4385</v>
      </c>
      <c r="C1415" s="669" t="s">
        <v>1478</v>
      </c>
      <c r="D1415" s="1137">
        <f t="shared" si="42"/>
        <v>0</v>
      </c>
      <c r="E1415" s="669" t="s">
        <v>595</v>
      </c>
      <c r="F1415" s="669">
        <v>91237</v>
      </c>
    </row>
    <row r="1416" spans="1:6" hidden="1" x14ac:dyDescent="0.2">
      <c r="A1416" s="1136" t="str">
        <f t="shared" si="43"/>
        <v>DZ11HNE0</v>
      </c>
      <c r="B1416" s="669" t="s">
        <v>4386</v>
      </c>
      <c r="C1416" s="669" t="s">
        <v>1478</v>
      </c>
      <c r="D1416" s="1137">
        <f t="shared" si="42"/>
        <v>0</v>
      </c>
      <c r="E1416" s="669" t="s">
        <v>594</v>
      </c>
      <c r="F1416" s="669">
        <v>597</v>
      </c>
    </row>
    <row r="1417" spans="1:6" hidden="1" x14ac:dyDescent="0.2">
      <c r="A1417" s="1136" t="str">
        <f t="shared" si="43"/>
        <v>DZ11HUX0</v>
      </c>
      <c r="B1417" s="669" t="s">
        <v>4387</v>
      </c>
      <c r="C1417" s="669" t="s">
        <v>1478</v>
      </c>
      <c r="D1417" s="1137">
        <f t="shared" si="42"/>
        <v>0</v>
      </c>
      <c r="E1417" s="669" t="s">
        <v>3001</v>
      </c>
      <c r="F1417" s="669">
        <v>2</v>
      </c>
    </row>
    <row r="1418" spans="1:6" hidden="1" x14ac:dyDescent="0.2">
      <c r="A1418" s="1136" t="str">
        <f t="shared" si="43"/>
        <v>DZ11JDC0</v>
      </c>
      <c r="B1418" s="669" t="s">
        <v>4388</v>
      </c>
      <c r="C1418" s="669" t="s">
        <v>1479</v>
      </c>
      <c r="D1418" s="1137">
        <f t="shared" si="42"/>
        <v>0</v>
      </c>
      <c r="E1418" s="669" t="s">
        <v>700</v>
      </c>
      <c r="F1418" s="669">
        <v>369</v>
      </c>
    </row>
    <row r="1419" spans="1:6" hidden="1" x14ac:dyDescent="0.2">
      <c r="A1419" s="1136" t="str">
        <f t="shared" si="43"/>
        <v>DZ11JEL0</v>
      </c>
      <c r="B1419" s="669" t="s">
        <v>4389</v>
      </c>
      <c r="C1419" s="669" t="s">
        <v>1479</v>
      </c>
      <c r="D1419" s="1137">
        <f t="shared" si="42"/>
        <v>0</v>
      </c>
      <c r="E1419" s="669" t="s">
        <v>699</v>
      </c>
      <c r="F1419" s="669">
        <v>348</v>
      </c>
    </row>
    <row r="1420" spans="1:6" hidden="1" x14ac:dyDescent="0.2">
      <c r="A1420" s="1136" t="str">
        <f t="shared" si="43"/>
        <v>DZ11JEM0</v>
      </c>
      <c r="B1420" s="669" t="s">
        <v>4390</v>
      </c>
      <c r="C1420" s="669" t="s">
        <v>1479</v>
      </c>
      <c r="D1420" s="1137">
        <f t="shared" si="42"/>
        <v>0</v>
      </c>
      <c r="E1420" s="669" t="s">
        <v>595</v>
      </c>
      <c r="F1420" s="669">
        <v>43820</v>
      </c>
    </row>
    <row r="1421" spans="1:6" hidden="1" x14ac:dyDescent="0.2">
      <c r="A1421" s="1136" t="str">
        <f t="shared" si="43"/>
        <v>DZ11JNE0</v>
      </c>
      <c r="B1421" s="669" t="s">
        <v>4391</v>
      </c>
      <c r="C1421" s="669" t="s">
        <v>1479</v>
      </c>
      <c r="D1421" s="1137">
        <f t="shared" si="42"/>
        <v>0</v>
      </c>
      <c r="E1421" s="669" t="s">
        <v>594</v>
      </c>
      <c r="F1421" s="669">
        <v>338</v>
      </c>
    </row>
    <row r="1422" spans="1:6" hidden="1" x14ac:dyDescent="0.2">
      <c r="A1422" s="1136" t="str">
        <f t="shared" si="43"/>
        <v>DZ11JUX0</v>
      </c>
      <c r="B1422" s="669" t="s">
        <v>4392</v>
      </c>
      <c r="C1422" s="669" t="s">
        <v>1479</v>
      </c>
      <c r="D1422" s="1137">
        <f t="shared" si="42"/>
        <v>0</v>
      </c>
      <c r="E1422" s="669" t="s">
        <v>3001</v>
      </c>
      <c r="F1422" s="669">
        <v>2</v>
      </c>
    </row>
    <row r="1423" spans="1:6" hidden="1" x14ac:dyDescent="0.2">
      <c r="A1423" s="1136" t="str">
        <f t="shared" si="43"/>
        <v>DZ12CDC0</v>
      </c>
      <c r="B1423" s="669" t="s">
        <v>4393</v>
      </c>
      <c r="C1423" s="669" t="s">
        <v>1481</v>
      </c>
      <c r="D1423" s="1137">
        <f t="shared" si="42"/>
        <v>0</v>
      </c>
      <c r="E1423" s="669" t="s">
        <v>700</v>
      </c>
      <c r="F1423" s="669">
        <v>36</v>
      </c>
    </row>
    <row r="1424" spans="1:6" hidden="1" x14ac:dyDescent="0.2">
      <c r="A1424" s="1136" t="str">
        <f t="shared" si="43"/>
        <v>DZ12CEL0</v>
      </c>
      <c r="B1424" s="669" t="s">
        <v>4394</v>
      </c>
      <c r="C1424" s="669" t="s">
        <v>1481</v>
      </c>
      <c r="D1424" s="1137">
        <f t="shared" si="42"/>
        <v>0</v>
      </c>
      <c r="E1424" s="669" t="s">
        <v>699</v>
      </c>
      <c r="F1424" s="669">
        <v>201</v>
      </c>
    </row>
    <row r="1425" spans="1:6" hidden="1" x14ac:dyDescent="0.2">
      <c r="A1425" s="1136" t="str">
        <f t="shared" si="43"/>
        <v>DZ12CEM0</v>
      </c>
      <c r="B1425" s="669" t="s">
        <v>4395</v>
      </c>
      <c r="C1425" s="669" t="s">
        <v>1481</v>
      </c>
      <c r="D1425" s="1137">
        <f t="shared" ref="D1425:D1488" si="44">IFERROR(VLOOKUP(C1425,$M$2:$N$16,2,FALSE),0)</f>
        <v>0</v>
      </c>
      <c r="E1425" s="669" t="s">
        <v>595</v>
      </c>
      <c r="F1425" s="669">
        <v>3120</v>
      </c>
    </row>
    <row r="1426" spans="1:6" hidden="1" x14ac:dyDescent="0.2">
      <c r="A1426" s="1136" t="str">
        <f t="shared" ref="A1426:A1489" si="45">C1426&amp;E1426&amp;D1426</f>
        <v>DZ12CNE0</v>
      </c>
      <c r="B1426" s="669" t="s">
        <v>4396</v>
      </c>
      <c r="C1426" s="669" t="s">
        <v>1481</v>
      </c>
      <c r="D1426" s="1137">
        <f t="shared" si="44"/>
        <v>0</v>
      </c>
      <c r="E1426" s="669" t="s">
        <v>594</v>
      </c>
      <c r="F1426" s="669">
        <v>77</v>
      </c>
    </row>
    <row r="1427" spans="1:6" hidden="1" x14ac:dyDescent="0.2">
      <c r="A1427" s="1136" t="str">
        <f t="shared" si="45"/>
        <v>DZ12DDC0</v>
      </c>
      <c r="B1427" s="669" t="s">
        <v>4397</v>
      </c>
      <c r="C1427" s="669" t="s">
        <v>1482</v>
      </c>
      <c r="D1427" s="1137">
        <f t="shared" si="44"/>
        <v>0</v>
      </c>
      <c r="E1427" s="669" t="s">
        <v>700</v>
      </c>
      <c r="F1427" s="669">
        <v>178</v>
      </c>
    </row>
    <row r="1428" spans="1:6" hidden="1" x14ac:dyDescent="0.2">
      <c r="A1428" s="1136" t="str">
        <f t="shared" si="45"/>
        <v>DZ12DEL0</v>
      </c>
      <c r="B1428" s="669" t="s">
        <v>4398</v>
      </c>
      <c r="C1428" s="669" t="s">
        <v>1482</v>
      </c>
      <c r="D1428" s="1137">
        <f t="shared" si="44"/>
        <v>0</v>
      </c>
      <c r="E1428" s="669" t="s">
        <v>699</v>
      </c>
      <c r="F1428" s="669">
        <v>365</v>
      </c>
    </row>
    <row r="1429" spans="1:6" hidden="1" x14ac:dyDescent="0.2">
      <c r="A1429" s="1136" t="str">
        <f t="shared" si="45"/>
        <v>DZ12DEM0</v>
      </c>
      <c r="B1429" s="669" t="s">
        <v>4399</v>
      </c>
      <c r="C1429" s="669" t="s">
        <v>1482</v>
      </c>
      <c r="D1429" s="1137">
        <f t="shared" si="44"/>
        <v>0</v>
      </c>
      <c r="E1429" s="669" t="s">
        <v>595</v>
      </c>
      <c r="F1429" s="669">
        <v>4143</v>
      </c>
    </row>
    <row r="1430" spans="1:6" hidden="1" x14ac:dyDescent="0.2">
      <c r="A1430" s="1136" t="str">
        <f t="shared" si="45"/>
        <v>DZ12DNE0</v>
      </c>
      <c r="B1430" s="669" t="s">
        <v>4400</v>
      </c>
      <c r="C1430" s="669" t="s">
        <v>1482</v>
      </c>
      <c r="D1430" s="1137">
        <f t="shared" si="44"/>
        <v>0</v>
      </c>
      <c r="E1430" s="669" t="s">
        <v>594</v>
      </c>
      <c r="F1430" s="669">
        <v>32</v>
      </c>
    </row>
    <row r="1431" spans="1:6" hidden="1" x14ac:dyDescent="0.2">
      <c r="A1431" s="1136" t="str">
        <f t="shared" si="45"/>
        <v>DZ12EDC0</v>
      </c>
      <c r="B1431" s="669" t="s">
        <v>4401</v>
      </c>
      <c r="C1431" s="669" t="s">
        <v>1483</v>
      </c>
      <c r="D1431" s="1137">
        <f t="shared" si="44"/>
        <v>0</v>
      </c>
      <c r="E1431" s="669" t="s">
        <v>700</v>
      </c>
      <c r="F1431" s="669">
        <v>734</v>
      </c>
    </row>
    <row r="1432" spans="1:6" hidden="1" x14ac:dyDescent="0.2">
      <c r="A1432" s="1136" t="str">
        <f t="shared" si="45"/>
        <v>DZ12EEL0</v>
      </c>
      <c r="B1432" s="669" t="s">
        <v>4402</v>
      </c>
      <c r="C1432" s="669" t="s">
        <v>1483</v>
      </c>
      <c r="D1432" s="1137">
        <f t="shared" si="44"/>
        <v>0</v>
      </c>
      <c r="E1432" s="669" t="s">
        <v>699</v>
      </c>
      <c r="F1432" s="669">
        <v>710</v>
      </c>
    </row>
    <row r="1433" spans="1:6" hidden="1" x14ac:dyDescent="0.2">
      <c r="A1433" s="1136" t="str">
        <f t="shared" si="45"/>
        <v>DZ12EEM0</v>
      </c>
      <c r="B1433" s="669" t="s">
        <v>4403</v>
      </c>
      <c r="C1433" s="669" t="s">
        <v>1483</v>
      </c>
      <c r="D1433" s="1137">
        <f t="shared" si="44"/>
        <v>0</v>
      </c>
      <c r="E1433" s="669" t="s">
        <v>595</v>
      </c>
      <c r="F1433" s="669">
        <v>5383</v>
      </c>
    </row>
    <row r="1434" spans="1:6" hidden="1" x14ac:dyDescent="0.2">
      <c r="A1434" s="1136" t="str">
        <f t="shared" si="45"/>
        <v>DZ12ENE0</v>
      </c>
      <c r="B1434" s="669" t="s">
        <v>4404</v>
      </c>
      <c r="C1434" s="669" t="s">
        <v>1483</v>
      </c>
      <c r="D1434" s="1137">
        <f t="shared" si="44"/>
        <v>0</v>
      </c>
      <c r="E1434" s="669" t="s">
        <v>594</v>
      </c>
      <c r="F1434" s="669">
        <v>39</v>
      </c>
    </row>
    <row r="1435" spans="1:6" hidden="1" x14ac:dyDescent="0.2">
      <c r="A1435" s="1136" t="str">
        <f t="shared" si="45"/>
        <v>DZ12FDC0</v>
      </c>
      <c r="B1435" s="669" t="s">
        <v>4405</v>
      </c>
      <c r="C1435" s="669" t="s">
        <v>1484</v>
      </c>
      <c r="D1435" s="1137">
        <f t="shared" si="44"/>
        <v>0</v>
      </c>
      <c r="E1435" s="669" t="s">
        <v>700</v>
      </c>
      <c r="F1435" s="669">
        <v>1006</v>
      </c>
    </row>
    <row r="1436" spans="1:6" hidden="1" x14ac:dyDescent="0.2">
      <c r="A1436" s="1136" t="str">
        <f t="shared" si="45"/>
        <v>DZ12FEL0</v>
      </c>
      <c r="B1436" s="669" t="s">
        <v>4406</v>
      </c>
      <c r="C1436" s="669" t="s">
        <v>1484</v>
      </c>
      <c r="D1436" s="1137">
        <f t="shared" si="44"/>
        <v>0</v>
      </c>
      <c r="E1436" s="669" t="s">
        <v>699</v>
      </c>
      <c r="F1436" s="669">
        <v>282</v>
      </c>
    </row>
    <row r="1437" spans="1:6" hidden="1" x14ac:dyDescent="0.2">
      <c r="A1437" s="1136" t="str">
        <f t="shared" si="45"/>
        <v>DZ12FEM0</v>
      </c>
      <c r="B1437" s="669" t="s">
        <v>4407</v>
      </c>
      <c r="C1437" s="669" t="s">
        <v>1484</v>
      </c>
      <c r="D1437" s="1137">
        <f t="shared" si="44"/>
        <v>0</v>
      </c>
      <c r="E1437" s="669" t="s">
        <v>595</v>
      </c>
      <c r="F1437" s="669">
        <v>1484</v>
      </c>
    </row>
    <row r="1438" spans="1:6" hidden="1" x14ac:dyDescent="0.2">
      <c r="A1438" s="1136" t="str">
        <f t="shared" si="45"/>
        <v>DZ12FNE0</v>
      </c>
      <c r="B1438" s="669" t="s">
        <v>4408</v>
      </c>
      <c r="C1438" s="669" t="s">
        <v>1484</v>
      </c>
      <c r="D1438" s="1137">
        <f t="shared" si="44"/>
        <v>0</v>
      </c>
      <c r="E1438" s="669" t="s">
        <v>594</v>
      </c>
      <c r="F1438" s="669">
        <v>7</v>
      </c>
    </row>
    <row r="1439" spans="1:6" hidden="1" x14ac:dyDescent="0.2">
      <c r="A1439" s="1136" t="str">
        <f t="shared" si="45"/>
        <v>DZ13ADC0</v>
      </c>
      <c r="B1439" s="669" t="s">
        <v>4409</v>
      </c>
      <c r="C1439" s="669" t="s">
        <v>4410</v>
      </c>
      <c r="D1439" s="1137">
        <f t="shared" si="44"/>
        <v>0</v>
      </c>
      <c r="E1439" s="669" t="s">
        <v>700</v>
      </c>
      <c r="F1439" s="669">
        <v>43</v>
      </c>
    </row>
    <row r="1440" spans="1:6" hidden="1" x14ac:dyDescent="0.2">
      <c r="A1440" s="1136" t="str">
        <f t="shared" si="45"/>
        <v>DZ13AEL0</v>
      </c>
      <c r="B1440" s="669" t="s">
        <v>4411</v>
      </c>
      <c r="C1440" s="669" t="s">
        <v>4410</v>
      </c>
      <c r="D1440" s="1137">
        <f t="shared" si="44"/>
        <v>0</v>
      </c>
      <c r="E1440" s="669" t="s">
        <v>699</v>
      </c>
      <c r="F1440" s="669">
        <v>582</v>
      </c>
    </row>
    <row r="1441" spans="1:6" hidden="1" x14ac:dyDescent="0.2">
      <c r="A1441" s="1136" t="str">
        <f t="shared" si="45"/>
        <v>DZ13AEM0</v>
      </c>
      <c r="B1441" s="669" t="s">
        <v>4412</v>
      </c>
      <c r="C1441" s="669" t="s">
        <v>4410</v>
      </c>
      <c r="D1441" s="1137">
        <f t="shared" si="44"/>
        <v>0</v>
      </c>
      <c r="E1441" s="669" t="s">
        <v>595</v>
      </c>
      <c r="F1441" s="669">
        <v>863</v>
      </c>
    </row>
    <row r="1442" spans="1:6" hidden="1" x14ac:dyDescent="0.2">
      <c r="A1442" s="1136" t="str">
        <f t="shared" si="45"/>
        <v>DZ13ANE0</v>
      </c>
      <c r="B1442" s="669" t="s">
        <v>4413</v>
      </c>
      <c r="C1442" s="669" t="s">
        <v>4410</v>
      </c>
      <c r="D1442" s="1137">
        <f t="shared" si="44"/>
        <v>0</v>
      </c>
      <c r="E1442" s="669" t="s">
        <v>594</v>
      </c>
      <c r="F1442" s="669">
        <v>6</v>
      </c>
    </row>
    <row r="1443" spans="1:6" hidden="1" x14ac:dyDescent="0.2">
      <c r="A1443" s="1136" t="str">
        <f t="shared" si="45"/>
        <v>DZ13AUX0</v>
      </c>
      <c r="B1443" s="669" t="s">
        <v>4414</v>
      </c>
      <c r="C1443" s="669" t="s">
        <v>4410</v>
      </c>
      <c r="D1443" s="1137">
        <f t="shared" si="44"/>
        <v>0</v>
      </c>
      <c r="E1443" s="669" t="s">
        <v>3001</v>
      </c>
      <c r="F1443" s="669">
        <v>1</v>
      </c>
    </row>
    <row r="1444" spans="1:6" hidden="1" x14ac:dyDescent="0.2">
      <c r="A1444" s="1136" t="str">
        <f t="shared" si="45"/>
        <v>DZ13BDC0</v>
      </c>
      <c r="B1444" s="669" t="s">
        <v>4415</v>
      </c>
      <c r="C1444" s="669" t="s">
        <v>4416</v>
      </c>
      <c r="D1444" s="1137">
        <f t="shared" si="44"/>
        <v>0</v>
      </c>
      <c r="E1444" s="669" t="s">
        <v>700</v>
      </c>
      <c r="F1444" s="669">
        <v>26</v>
      </c>
    </row>
    <row r="1445" spans="1:6" hidden="1" x14ac:dyDescent="0.2">
      <c r="A1445" s="1136" t="str">
        <f t="shared" si="45"/>
        <v>DZ13BEL0</v>
      </c>
      <c r="B1445" s="669" t="s">
        <v>4417</v>
      </c>
      <c r="C1445" s="669" t="s">
        <v>4416</v>
      </c>
      <c r="D1445" s="1137">
        <f t="shared" si="44"/>
        <v>0</v>
      </c>
      <c r="E1445" s="669" t="s">
        <v>699</v>
      </c>
      <c r="F1445" s="669">
        <v>42</v>
      </c>
    </row>
    <row r="1446" spans="1:6" hidden="1" x14ac:dyDescent="0.2">
      <c r="A1446" s="1136" t="str">
        <f t="shared" si="45"/>
        <v>DZ13BEM0</v>
      </c>
      <c r="B1446" s="669" t="s">
        <v>4418</v>
      </c>
      <c r="C1446" s="669" t="s">
        <v>4416</v>
      </c>
      <c r="D1446" s="1137">
        <f t="shared" si="44"/>
        <v>0</v>
      </c>
      <c r="E1446" s="669" t="s">
        <v>595</v>
      </c>
      <c r="F1446" s="669">
        <v>31</v>
      </c>
    </row>
    <row r="1447" spans="1:6" hidden="1" x14ac:dyDescent="0.2">
      <c r="A1447" s="1136" t="str">
        <f t="shared" si="45"/>
        <v>DZ14CDC0</v>
      </c>
      <c r="B1447" s="669" t="s">
        <v>4419</v>
      </c>
      <c r="C1447" s="669" t="s">
        <v>1485</v>
      </c>
      <c r="D1447" s="1137">
        <f t="shared" si="44"/>
        <v>0</v>
      </c>
      <c r="E1447" s="669" t="s">
        <v>700</v>
      </c>
      <c r="F1447" s="669">
        <v>6</v>
      </c>
    </row>
    <row r="1448" spans="1:6" hidden="1" x14ac:dyDescent="0.2">
      <c r="A1448" s="1136" t="str">
        <f t="shared" si="45"/>
        <v>DZ14CEL0</v>
      </c>
      <c r="B1448" s="669" t="s">
        <v>4420</v>
      </c>
      <c r="C1448" s="669" t="s">
        <v>1485</v>
      </c>
      <c r="D1448" s="1137">
        <f t="shared" si="44"/>
        <v>0</v>
      </c>
      <c r="E1448" s="669" t="s">
        <v>699</v>
      </c>
      <c r="F1448" s="669">
        <v>51</v>
      </c>
    </row>
    <row r="1449" spans="1:6" hidden="1" x14ac:dyDescent="0.2">
      <c r="A1449" s="1136" t="str">
        <f t="shared" si="45"/>
        <v>DZ14CEM0</v>
      </c>
      <c r="B1449" s="669" t="s">
        <v>4421</v>
      </c>
      <c r="C1449" s="669" t="s">
        <v>1485</v>
      </c>
      <c r="D1449" s="1137">
        <f t="shared" si="44"/>
        <v>0</v>
      </c>
      <c r="E1449" s="669" t="s">
        <v>595</v>
      </c>
      <c r="F1449" s="669">
        <v>1161</v>
      </c>
    </row>
    <row r="1450" spans="1:6" hidden="1" x14ac:dyDescent="0.2">
      <c r="A1450" s="1136" t="str">
        <f t="shared" si="45"/>
        <v>DZ14CNE0</v>
      </c>
      <c r="B1450" s="669" t="s">
        <v>4422</v>
      </c>
      <c r="C1450" s="669" t="s">
        <v>1485</v>
      </c>
      <c r="D1450" s="1137">
        <f t="shared" si="44"/>
        <v>0</v>
      </c>
      <c r="E1450" s="669" t="s">
        <v>594</v>
      </c>
      <c r="F1450" s="669">
        <v>37</v>
      </c>
    </row>
    <row r="1451" spans="1:6" hidden="1" x14ac:dyDescent="0.2">
      <c r="A1451" s="1136" t="str">
        <f t="shared" si="45"/>
        <v>DZ14DDC0</v>
      </c>
      <c r="B1451" s="669" t="s">
        <v>4423</v>
      </c>
      <c r="C1451" s="669" t="s">
        <v>1486</v>
      </c>
      <c r="D1451" s="1137">
        <f t="shared" si="44"/>
        <v>0</v>
      </c>
      <c r="E1451" s="669" t="s">
        <v>700</v>
      </c>
      <c r="F1451" s="669">
        <v>47</v>
      </c>
    </row>
    <row r="1452" spans="1:6" hidden="1" x14ac:dyDescent="0.2">
      <c r="A1452" s="1136" t="str">
        <f t="shared" si="45"/>
        <v>DZ14DEL0</v>
      </c>
      <c r="B1452" s="669" t="s">
        <v>4424</v>
      </c>
      <c r="C1452" s="669" t="s">
        <v>1486</v>
      </c>
      <c r="D1452" s="1137">
        <f t="shared" si="44"/>
        <v>0</v>
      </c>
      <c r="E1452" s="669" t="s">
        <v>699</v>
      </c>
      <c r="F1452" s="669">
        <v>67</v>
      </c>
    </row>
    <row r="1453" spans="1:6" hidden="1" x14ac:dyDescent="0.2">
      <c r="A1453" s="1136" t="str">
        <f t="shared" si="45"/>
        <v>DZ14DEM0</v>
      </c>
      <c r="B1453" s="669" t="s">
        <v>4425</v>
      </c>
      <c r="C1453" s="669" t="s">
        <v>1486</v>
      </c>
      <c r="D1453" s="1137">
        <f t="shared" si="44"/>
        <v>0</v>
      </c>
      <c r="E1453" s="669" t="s">
        <v>595</v>
      </c>
      <c r="F1453" s="669">
        <v>1255</v>
      </c>
    </row>
    <row r="1454" spans="1:6" hidden="1" x14ac:dyDescent="0.2">
      <c r="A1454" s="1136" t="str">
        <f t="shared" si="45"/>
        <v>DZ14DNE0</v>
      </c>
      <c r="B1454" s="669" t="s">
        <v>4426</v>
      </c>
      <c r="C1454" s="669" t="s">
        <v>1486</v>
      </c>
      <c r="D1454" s="1137">
        <f t="shared" si="44"/>
        <v>0</v>
      </c>
      <c r="E1454" s="669" t="s">
        <v>594</v>
      </c>
      <c r="F1454" s="669">
        <v>44</v>
      </c>
    </row>
    <row r="1455" spans="1:6" hidden="1" x14ac:dyDescent="0.2">
      <c r="A1455" s="1136" t="str">
        <f t="shared" si="45"/>
        <v>DZ14EDC0</v>
      </c>
      <c r="B1455" s="669" t="s">
        <v>4427</v>
      </c>
      <c r="C1455" s="669" t="s">
        <v>1487</v>
      </c>
      <c r="D1455" s="1137">
        <f t="shared" si="44"/>
        <v>0</v>
      </c>
      <c r="E1455" s="669" t="s">
        <v>700</v>
      </c>
      <c r="F1455" s="669">
        <v>482</v>
      </c>
    </row>
    <row r="1456" spans="1:6" hidden="1" x14ac:dyDescent="0.2">
      <c r="A1456" s="1136" t="str">
        <f t="shared" si="45"/>
        <v>DZ14EEL0</v>
      </c>
      <c r="B1456" s="669" t="s">
        <v>4428</v>
      </c>
      <c r="C1456" s="669" t="s">
        <v>1487</v>
      </c>
      <c r="D1456" s="1137">
        <f t="shared" si="44"/>
        <v>0</v>
      </c>
      <c r="E1456" s="669" t="s">
        <v>699</v>
      </c>
      <c r="F1456" s="669">
        <v>99</v>
      </c>
    </row>
    <row r="1457" spans="1:6" hidden="1" x14ac:dyDescent="0.2">
      <c r="A1457" s="1136" t="str">
        <f t="shared" si="45"/>
        <v>DZ14EEM0</v>
      </c>
      <c r="B1457" s="669" t="s">
        <v>4429</v>
      </c>
      <c r="C1457" s="669" t="s">
        <v>1487</v>
      </c>
      <c r="D1457" s="1137">
        <f t="shared" si="44"/>
        <v>0</v>
      </c>
      <c r="E1457" s="669" t="s">
        <v>595</v>
      </c>
      <c r="F1457" s="669">
        <v>1096</v>
      </c>
    </row>
    <row r="1458" spans="1:6" hidden="1" x14ac:dyDescent="0.2">
      <c r="A1458" s="1136" t="str">
        <f t="shared" si="45"/>
        <v>DZ14ENE0</v>
      </c>
      <c r="B1458" s="669" t="s">
        <v>4430</v>
      </c>
      <c r="C1458" s="669" t="s">
        <v>1487</v>
      </c>
      <c r="D1458" s="1137">
        <f t="shared" si="44"/>
        <v>0</v>
      </c>
      <c r="E1458" s="669" t="s">
        <v>594</v>
      </c>
      <c r="F1458" s="669">
        <v>13</v>
      </c>
    </row>
    <row r="1459" spans="1:6" hidden="1" x14ac:dyDescent="0.2">
      <c r="A1459" s="1136" t="str">
        <f t="shared" si="45"/>
        <v>DZ15GEM0</v>
      </c>
      <c r="B1459" s="669" t="s">
        <v>4431</v>
      </c>
      <c r="C1459" s="669" t="s">
        <v>1488</v>
      </c>
      <c r="D1459" s="1137">
        <f t="shared" si="44"/>
        <v>0</v>
      </c>
      <c r="E1459" s="669" t="s">
        <v>595</v>
      </c>
      <c r="F1459" s="669">
        <v>413</v>
      </c>
    </row>
    <row r="1460" spans="1:6" hidden="1" x14ac:dyDescent="0.2">
      <c r="A1460" s="1136" t="str">
        <f t="shared" si="45"/>
        <v>DZ15GNE0</v>
      </c>
      <c r="B1460" s="669" t="s">
        <v>4432</v>
      </c>
      <c r="C1460" s="669" t="s">
        <v>1488</v>
      </c>
      <c r="D1460" s="1137">
        <f t="shared" si="44"/>
        <v>0</v>
      </c>
      <c r="E1460" s="669" t="s">
        <v>594</v>
      </c>
      <c r="F1460" s="669">
        <v>4</v>
      </c>
    </row>
    <row r="1461" spans="1:6" hidden="1" x14ac:dyDescent="0.2">
      <c r="A1461" s="1136" t="str">
        <f t="shared" si="45"/>
        <v>DZ15HDC0</v>
      </c>
      <c r="B1461" s="669" t="s">
        <v>4433</v>
      </c>
      <c r="C1461" s="669" t="s">
        <v>1489</v>
      </c>
      <c r="D1461" s="1137">
        <f t="shared" si="44"/>
        <v>0</v>
      </c>
      <c r="E1461" s="669" t="s">
        <v>700</v>
      </c>
      <c r="F1461" s="669">
        <v>1</v>
      </c>
    </row>
    <row r="1462" spans="1:6" hidden="1" x14ac:dyDescent="0.2">
      <c r="A1462" s="1136" t="str">
        <f t="shared" si="45"/>
        <v>DZ15HEL0</v>
      </c>
      <c r="B1462" s="669" t="s">
        <v>4434</v>
      </c>
      <c r="C1462" s="669" t="s">
        <v>1489</v>
      </c>
      <c r="D1462" s="1137">
        <f t="shared" si="44"/>
        <v>0</v>
      </c>
      <c r="E1462" s="669" t="s">
        <v>699</v>
      </c>
      <c r="F1462" s="669">
        <v>47</v>
      </c>
    </row>
    <row r="1463" spans="1:6" hidden="1" x14ac:dyDescent="0.2">
      <c r="A1463" s="1136" t="str">
        <f t="shared" si="45"/>
        <v>DZ15HEM0</v>
      </c>
      <c r="B1463" s="669" t="s">
        <v>4435</v>
      </c>
      <c r="C1463" s="669" t="s">
        <v>1489</v>
      </c>
      <c r="D1463" s="1137">
        <f t="shared" si="44"/>
        <v>0</v>
      </c>
      <c r="E1463" s="669" t="s">
        <v>595</v>
      </c>
      <c r="F1463" s="669">
        <v>1743</v>
      </c>
    </row>
    <row r="1464" spans="1:6" hidden="1" x14ac:dyDescent="0.2">
      <c r="A1464" s="1136" t="str">
        <f t="shared" si="45"/>
        <v>DZ15HNE0</v>
      </c>
      <c r="B1464" s="669" t="s">
        <v>4436</v>
      </c>
      <c r="C1464" s="669" t="s">
        <v>1489</v>
      </c>
      <c r="D1464" s="1137">
        <f t="shared" si="44"/>
        <v>0</v>
      </c>
      <c r="E1464" s="669" t="s">
        <v>594</v>
      </c>
      <c r="F1464" s="669">
        <v>23</v>
      </c>
    </row>
    <row r="1465" spans="1:6" hidden="1" x14ac:dyDescent="0.2">
      <c r="A1465" s="1136" t="str">
        <f t="shared" si="45"/>
        <v>DZ15JDC0</v>
      </c>
      <c r="B1465" s="669" t="s">
        <v>4437</v>
      </c>
      <c r="C1465" s="669" t="s">
        <v>1490</v>
      </c>
      <c r="D1465" s="1137">
        <f t="shared" si="44"/>
        <v>0</v>
      </c>
      <c r="E1465" s="669" t="s">
        <v>700</v>
      </c>
      <c r="F1465" s="669">
        <v>44</v>
      </c>
    </row>
    <row r="1466" spans="1:6" hidden="1" x14ac:dyDescent="0.2">
      <c r="A1466" s="1136" t="str">
        <f t="shared" si="45"/>
        <v>DZ15JEL0</v>
      </c>
      <c r="B1466" s="669" t="s">
        <v>4438</v>
      </c>
      <c r="C1466" s="669" t="s">
        <v>1490</v>
      </c>
      <c r="D1466" s="1137">
        <f t="shared" si="44"/>
        <v>0</v>
      </c>
      <c r="E1466" s="669" t="s">
        <v>699</v>
      </c>
      <c r="F1466" s="669">
        <v>98</v>
      </c>
    </row>
    <row r="1467" spans="1:6" hidden="1" x14ac:dyDescent="0.2">
      <c r="A1467" s="1136" t="str">
        <f t="shared" si="45"/>
        <v>DZ15JEM0</v>
      </c>
      <c r="B1467" s="669" t="s">
        <v>4439</v>
      </c>
      <c r="C1467" s="669" t="s">
        <v>1490</v>
      </c>
      <c r="D1467" s="1137">
        <f t="shared" si="44"/>
        <v>0</v>
      </c>
      <c r="E1467" s="669" t="s">
        <v>595</v>
      </c>
      <c r="F1467" s="669">
        <v>4195</v>
      </c>
    </row>
    <row r="1468" spans="1:6" hidden="1" x14ac:dyDescent="0.2">
      <c r="A1468" s="1136" t="str">
        <f t="shared" si="45"/>
        <v>DZ15JNE0</v>
      </c>
      <c r="B1468" s="669" t="s">
        <v>4440</v>
      </c>
      <c r="C1468" s="669" t="s">
        <v>1490</v>
      </c>
      <c r="D1468" s="1137">
        <f t="shared" si="44"/>
        <v>0</v>
      </c>
      <c r="E1468" s="669" t="s">
        <v>594</v>
      </c>
      <c r="F1468" s="669">
        <v>21</v>
      </c>
    </row>
    <row r="1469" spans="1:6" hidden="1" x14ac:dyDescent="0.2">
      <c r="A1469" s="1136" t="str">
        <f t="shared" si="45"/>
        <v>DZ15KDC0</v>
      </c>
      <c r="B1469" s="669" t="s">
        <v>4441</v>
      </c>
      <c r="C1469" s="669" t="s">
        <v>1491</v>
      </c>
      <c r="D1469" s="1137">
        <f t="shared" si="44"/>
        <v>0</v>
      </c>
      <c r="E1469" s="669" t="s">
        <v>700</v>
      </c>
      <c r="F1469" s="669">
        <v>462</v>
      </c>
    </row>
    <row r="1470" spans="1:6" hidden="1" x14ac:dyDescent="0.2">
      <c r="A1470" s="1136" t="str">
        <f t="shared" si="45"/>
        <v>DZ15KEL0</v>
      </c>
      <c r="B1470" s="669" t="s">
        <v>4442</v>
      </c>
      <c r="C1470" s="669" t="s">
        <v>1491</v>
      </c>
      <c r="D1470" s="1137">
        <f t="shared" si="44"/>
        <v>0</v>
      </c>
      <c r="E1470" s="669" t="s">
        <v>699</v>
      </c>
      <c r="F1470" s="669">
        <v>295</v>
      </c>
    </row>
    <row r="1471" spans="1:6" hidden="1" x14ac:dyDescent="0.2">
      <c r="A1471" s="1136" t="str">
        <f t="shared" si="45"/>
        <v>DZ15KEM0</v>
      </c>
      <c r="B1471" s="669" t="s">
        <v>4443</v>
      </c>
      <c r="C1471" s="669" t="s">
        <v>1491</v>
      </c>
      <c r="D1471" s="1137">
        <f t="shared" si="44"/>
        <v>0</v>
      </c>
      <c r="E1471" s="669" t="s">
        <v>595</v>
      </c>
      <c r="F1471" s="669">
        <v>13082</v>
      </c>
    </row>
    <row r="1472" spans="1:6" hidden="1" x14ac:dyDescent="0.2">
      <c r="A1472" s="1136" t="str">
        <f t="shared" si="45"/>
        <v>DZ15KNE0</v>
      </c>
      <c r="B1472" s="669" t="s">
        <v>4444</v>
      </c>
      <c r="C1472" s="669" t="s">
        <v>1491</v>
      </c>
      <c r="D1472" s="1137">
        <f t="shared" si="44"/>
        <v>0</v>
      </c>
      <c r="E1472" s="669" t="s">
        <v>594</v>
      </c>
      <c r="F1472" s="669">
        <v>40</v>
      </c>
    </row>
    <row r="1473" spans="1:6" hidden="1" x14ac:dyDescent="0.2">
      <c r="A1473" s="1136" t="str">
        <f t="shared" si="45"/>
        <v>DZ15LDC0</v>
      </c>
      <c r="B1473" s="669" t="s">
        <v>4445</v>
      </c>
      <c r="C1473" s="669" t="s">
        <v>1493</v>
      </c>
      <c r="D1473" s="1137">
        <f t="shared" si="44"/>
        <v>0</v>
      </c>
      <c r="E1473" s="669" t="s">
        <v>700</v>
      </c>
      <c r="F1473" s="669">
        <v>3236</v>
      </c>
    </row>
    <row r="1474" spans="1:6" hidden="1" x14ac:dyDescent="0.2">
      <c r="A1474" s="1136" t="str">
        <f t="shared" si="45"/>
        <v>DZ15LEL0</v>
      </c>
      <c r="B1474" s="669" t="s">
        <v>4446</v>
      </c>
      <c r="C1474" s="669" t="s">
        <v>1493</v>
      </c>
      <c r="D1474" s="1137">
        <f t="shared" si="44"/>
        <v>0</v>
      </c>
      <c r="E1474" s="669" t="s">
        <v>699</v>
      </c>
      <c r="F1474" s="669">
        <v>485</v>
      </c>
    </row>
    <row r="1475" spans="1:6" hidden="1" x14ac:dyDescent="0.2">
      <c r="A1475" s="1136" t="str">
        <f t="shared" si="45"/>
        <v>DZ15LEM0</v>
      </c>
      <c r="B1475" s="669" t="s">
        <v>4447</v>
      </c>
      <c r="C1475" s="669" t="s">
        <v>1493</v>
      </c>
      <c r="D1475" s="1137">
        <f t="shared" si="44"/>
        <v>0</v>
      </c>
      <c r="E1475" s="669" t="s">
        <v>595</v>
      </c>
      <c r="F1475" s="669">
        <v>32573</v>
      </c>
    </row>
    <row r="1476" spans="1:6" hidden="1" x14ac:dyDescent="0.2">
      <c r="A1476" s="1136" t="str">
        <f t="shared" si="45"/>
        <v>DZ15LNE0</v>
      </c>
      <c r="B1476" s="669" t="s">
        <v>4448</v>
      </c>
      <c r="C1476" s="669" t="s">
        <v>1493</v>
      </c>
      <c r="D1476" s="1137">
        <f t="shared" si="44"/>
        <v>0</v>
      </c>
      <c r="E1476" s="669" t="s">
        <v>594</v>
      </c>
      <c r="F1476" s="669">
        <v>100</v>
      </c>
    </row>
    <row r="1477" spans="1:6" hidden="1" x14ac:dyDescent="0.2">
      <c r="A1477" s="1136" t="str">
        <f t="shared" si="45"/>
        <v>DZ15LUX0</v>
      </c>
      <c r="B1477" s="669" t="s">
        <v>4449</v>
      </c>
      <c r="C1477" s="669" t="s">
        <v>1493</v>
      </c>
      <c r="D1477" s="1137">
        <f t="shared" si="44"/>
        <v>0</v>
      </c>
      <c r="E1477" s="669" t="s">
        <v>3001</v>
      </c>
      <c r="F1477" s="669">
        <v>3</v>
      </c>
    </row>
    <row r="1478" spans="1:6" hidden="1" x14ac:dyDescent="0.2">
      <c r="A1478" s="1136" t="str">
        <f t="shared" si="45"/>
        <v>DZ16DDC0</v>
      </c>
      <c r="B1478" s="669" t="s">
        <v>4450</v>
      </c>
      <c r="C1478" s="669" t="s">
        <v>1495</v>
      </c>
      <c r="D1478" s="1137">
        <f t="shared" si="44"/>
        <v>0</v>
      </c>
      <c r="E1478" s="669" t="s">
        <v>700</v>
      </c>
      <c r="F1478" s="669">
        <v>1</v>
      </c>
    </row>
    <row r="1479" spans="1:6" hidden="1" x14ac:dyDescent="0.2">
      <c r="A1479" s="1136" t="str">
        <f t="shared" si="45"/>
        <v>DZ16DEL0</v>
      </c>
      <c r="B1479" s="669" t="s">
        <v>4451</v>
      </c>
      <c r="C1479" s="669" t="s">
        <v>1495</v>
      </c>
      <c r="D1479" s="1137">
        <f t="shared" si="44"/>
        <v>0</v>
      </c>
      <c r="E1479" s="669" t="s">
        <v>699</v>
      </c>
      <c r="F1479" s="669">
        <v>116</v>
      </c>
    </row>
    <row r="1480" spans="1:6" hidden="1" x14ac:dyDescent="0.2">
      <c r="A1480" s="1136" t="str">
        <f t="shared" si="45"/>
        <v>DZ16DEM0</v>
      </c>
      <c r="B1480" s="669" t="s">
        <v>4452</v>
      </c>
      <c r="C1480" s="669" t="s">
        <v>1495</v>
      </c>
      <c r="D1480" s="1137">
        <f t="shared" si="44"/>
        <v>0</v>
      </c>
      <c r="E1480" s="669" t="s">
        <v>595</v>
      </c>
      <c r="F1480" s="669">
        <v>4189</v>
      </c>
    </row>
    <row r="1481" spans="1:6" hidden="1" x14ac:dyDescent="0.2">
      <c r="A1481" s="1136" t="str">
        <f t="shared" si="45"/>
        <v>DZ16DNE0</v>
      </c>
      <c r="B1481" s="669" t="s">
        <v>4453</v>
      </c>
      <c r="C1481" s="669" t="s">
        <v>1495</v>
      </c>
      <c r="D1481" s="1137">
        <f t="shared" si="44"/>
        <v>0</v>
      </c>
      <c r="E1481" s="669" t="s">
        <v>594</v>
      </c>
      <c r="F1481" s="669">
        <v>83</v>
      </c>
    </row>
    <row r="1482" spans="1:6" hidden="1" x14ac:dyDescent="0.2">
      <c r="A1482" s="1136" t="str">
        <f t="shared" si="45"/>
        <v>DZ16EDC0</v>
      </c>
      <c r="B1482" s="669" t="s">
        <v>4454</v>
      </c>
      <c r="C1482" s="669" t="s">
        <v>1496</v>
      </c>
      <c r="D1482" s="1137">
        <f t="shared" si="44"/>
        <v>0</v>
      </c>
      <c r="E1482" s="669" t="s">
        <v>700</v>
      </c>
      <c r="F1482" s="669">
        <v>17</v>
      </c>
    </row>
    <row r="1483" spans="1:6" hidden="1" x14ac:dyDescent="0.2">
      <c r="A1483" s="1136" t="str">
        <f t="shared" si="45"/>
        <v>DZ16EEL0</v>
      </c>
      <c r="B1483" s="669" t="s">
        <v>4455</v>
      </c>
      <c r="C1483" s="669" t="s">
        <v>1496</v>
      </c>
      <c r="D1483" s="1137">
        <f t="shared" si="44"/>
        <v>0</v>
      </c>
      <c r="E1483" s="669" t="s">
        <v>699</v>
      </c>
      <c r="F1483" s="669">
        <v>311</v>
      </c>
    </row>
    <row r="1484" spans="1:6" hidden="1" x14ac:dyDescent="0.2">
      <c r="A1484" s="1136" t="str">
        <f t="shared" si="45"/>
        <v>DZ16EEM0</v>
      </c>
      <c r="B1484" s="669" t="s">
        <v>4456</v>
      </c>
      <c r="C1484" s="669" t="s">
        <v>1496</v>
      </c>
      <c r="D1484" s="1137">
        <f t="shared" si="44"/>
        <v>0</v>
      </c>
      <c r="E1484" s="669" t="s">
        <v>595</v>
      </c>
      <c r="F1484" s="669">
        <v>7495</v>
      </c>
    </row>
    <row r="1485" spans="1:6" hidden="1" x14ac:dyDescent="0.2">
      <c r="A1485" s="1136" t="str">
        <f t="shared" si="45"/>
        <v>DZ16ENE0</v>
      </c>
      <c r="B1485" s="669" t="s">
        <v>4457</v>
      </c>
      <c r="C1485" s="669" t="s">
        <v>1496</v>
      </c>
      <c r="D1485" s="1137">
        <f t="shared" si="44"/>
        <v>0</v>
      </c>
      <c r="E1485" s="669" t="s">
        <v>594</v>
      </c>
      <c r="F1485" s="669">
        <v>108</v>
      </c>
    </row>
    <row r="1486" spans="1:6" hidden="1" x14ac:dyDescent="0.2">
      <c r="A1486" s="1136" t="str">
        <f t="shared" si="45"/>
        <v>DZ16EUX0</v>
      </c>
      <c r="B1486" s="669" t="s">
        <v>4458</v>
      </c>
      <c r="C1486" s="669" t="s">
        <v>1496</v>
      </c>
      <c r="D1486" s="1137">
        <f t="shared" si="44"/>
        <v>0</v>
      </c>
      <c r="E1486" s="669" t="s">
        <v>3001</v>
      </c>
      <c r="F1486" s="669">
        <v>3</v>
      </c>
    </row>
    <row r="1487" spans="1:6" hidden="1" x14ac:dyDescent="0.2">
      <c r="A1487" s="1136" t="str">
        <f t="shared" si="45"/>
        <v>DZ16FDC0</v>
      </c>
      <c r="B1487" s="669" t="s">
        <v>4459</v>
      </c>
      <c r="C1487" s="669" t="s">
        <v>1497</v>
      </c>
      <c r="D1487" s="1137">
        <f t="shared" si="44"/>
        <v>0</v>
      </c>
      <c r="E1487" s="669" t="s">
        <v>700</v>
      </c>
      <c r="F1487" s="669">
        <v>246</v>
      </c>
    </row>
    <row r="1488" spans="1:6" hidden="1" x14ac:dyDescent="0.2">
      <c r="A1488" s="1136" t="str">
        <f t="shared" si="45"/>
        <v>DZ16FEL0</v>
      </c>
      <c r="B1488" s="669" t="s">
        <v>4460</v>
      </c>
      <c r="C1488" s="669" t="s">
        <v>1497</v>
      </c>
      <c r="D1488" s="1137">
        <f t="shared" si="44"/>
        <v>0</v>
      </c>
      <c r="E1488" s="669" t="s">
        <v>699</v>
      </c>
      <c r="F1488" s="669">
        <v>1034</v>
      </c>
    </row>
    <row r="1489" spans="1:6" hidden="1" x14ac:dyDescent="0.2">
      <c r="A1489" s="1136" t="str">
        <f t="shared" si="45"/>
        <v>DZ16FEM0</v>
      </c>
      <c r="B1489" s="669" t="s">
        <v>4461</v>
      </c>
      <c r="C1489" s="669" t="s">
        <v>1497</v>
      </c>
      <c r="D1489" s="1137">
        <f t="shared" ref="D1489:D1552" si="46">IFERROR(VLOOKUP(C1489,$M$2:$N$16,2,FALSE),0)</f>
        <v>0</v>
      </c>
      <c r="E1489" s="669" t="s">
        <v>595</v>
      </c>
      <c r="F1489" s="669">
        <v>12527</v>
      </c>
    </row>
    <row r="1490" spans="1:6" hidden="1" x14ac:dyDescent="0.2">
      <c r="A1490" s="1136" t="str">
        <f t="shared" ref="A1490:A1553" si="47">C1490&amp;E1490&amp;D1490</f>
        <v>DZ16FNE0</v>
      </c>
      <c r="B1490" s="669" t="s">
        <v>4462</v>
      </c>
      <c r="C1490" s="669" t="s">
        <v>1497</v>
      </c>
      <c r="D1490" s="1137">
        <f t="shared" si="46"/>
        <v>0</v>
      </c>
      <c r="E1490" s="669" t="s">
        <v>594</v>
      </c>
      <c r="F1490" s="669">
        <v>196</v>
      </c>
    </row>
    <row r="1491" spans="1:6" hidden="1" x14ac:dyDescent="0.2">
      <c r="A1491" s="1136" t="str">
        <f t="shared" si="47"/>
        <v>DZ16FUX0</v>
      </c>
      <c r="B1491" s="669" t="s">
        <v>4463</v>
      </c>
      <c r="C1491" s="669" t="s">
        <v>1497</v>
      </c>
      <c r="D1491" s="1137">
        <f t="shared" si="46"/>
        <v>0</v>
      </c>
      <c r="E1491" s="669" t="s">
        <v>3001</v>
      </c>
      <c r="F1491" s="669">
        <v>1</v>
      </c>
    </row>
    <row r="1492" spans="1:6" hidden="1" x14ac:dyDescent="0.2">
      <c r="A1492" s="1136" t="str">
        <f t="shared" si="47"/>
        <v>DZ16GDC0</v>
      </c>
      <c r="B1492" s="669" t="s">
        <v>4464</v>
      </c>
      <c r="C1492" s="669" t="s">
        <v>1499</v>
      </c>
      <c r="D1492" s="1137">
        <f t="shared" si="46"/>
        <v>0</v>
      </c>
      <c r="E1492" s="669" t="s">
        <v>700</v>
      </c>
      <c r="F1492" s="669">
        <v>494</v>
      </c>
    </row>
    <row r="1493" spans="1:6" hidden="1" x14ac:dyDescent="0.2">
      <c r="A1493" s="1136" t="str">
        <f t="shared" si="47"/>
        <v>DZ16GEL0</v>
      </c>
      <c r="B1493" s="669" t="s">
        <v>4465</v>
      </c>
      <c r="C1493" s="669" t="s">
        <v>1499</v>
      </c>
      <c r="D1493" s="1137">
        <f t="shared" si="46"/>
        <v>0</v>
      </c>
      <c r="E1493" s="669" t="s">
        <v>699</v>
      </c>
      <c r="F1493" s="669">
        <v>1055</v>
      </c>
    </row>
    <row r="1494" spans="1:6" hidden="1" x14ac:dyDescent="0.2">
      <c r="A1494" s="1136" t="str">
        <f t="shared" si="47"/>
        <v>DZ16GEM0</v>
      </c>
      <c r="B1494" s="669" t="s">
        <v>4466</v>
      </c>
      <c r="C1494" s="669" t="s">
        <v>1499</v>
      </c>
      <c r="D1494" s="1137">
        <f t="shared" si="46"/>
        <v>0</v>
      </c>
      <c r="E1494" s="669" t="s">
        <v>595</v>
      </c>
      <c r="F1494" s="669">
        <v>8126</v>
      </c>
    </row>
    <row r="1495" spans="1:6" hidden="1" x14ac:dyDescent="0.2">
      <c r="A1495" s="1136" t="str">
        <f t="shared" si="47"/>
        <v>DZ16GNE0</v>
      </c>
      <c r="B1495" s="669" t="s">
        <v>4467</v>
      </c>
      <c r="C1495" s="669" t="s">
        <v>1499</v>
      </c>
      <c r="D1495" s="1137">
        <f t="shared" si="46"/>
        <v>0</v>
      </c>
      <c r="E1495" s="669" t="s">
        <v>594</v>
      </c>
      <c r="F1495" s="669">
        <v>130</v>
      </c>
    </row>
    <row r="1496" spans="1:6" hidden="1" x14ac:dyDescent="0.2">
      <c r="A1496" s="1136" t="str">
        <f t="shared" si="47"/>
        <v>DZ16GUX0</v>
      </c>
      <c r="B1496" s="669" t="s">
        <v>4468</v>
      </c>
      <c r="C1496" s="669" t="s">
        <v>1499</v>
      </c>
      <c r="D1496" s="1137">
        <f t="shared" si="46"/>
        <v>0</v>
      </c>
      <c r="E1496" s="669" t="s">
        <v>3001</v>
      </c>
      <c r="F1496" s="669">
        <v>5</v>
      </c>
    </row>
    <row r="1497" spans="1:6" hidden="1" x14ac:dyDescent="0.2">
      <c r="A1497" s="1136" t="str">
        <f t="shared" si="47"/>
        <v>DZ17EDC0</v>
      </c>
      <c r="B1497" s="669" t="s">
        <v>4469</v>
      </c>
      <c r="C1497" s="669" t="s">
        <v>1501</v>
      </c>
      <c r="D1497" s="1137">
        <f t="shared" si="46"/>
        <v>0</v>
      </c>
      <c r="E1497" s="669" t="s">
        <v>700</v>
      </c>
      <c r="F1497" s="669">
        <v>13</v>
      </c>
    </row>
    <row r="1498" spans="1:6" hidden="1" x14ac:dyDescent="0.2">
      <c r="A1498" s="1136" t="str">
        <f t="shared" si="47"/>
        <v>DZ17EEL0</v>
      </c>
      <c r="B1498" s="669" t="s">
        <v>4470</v>
      </c>
      <c r="C1498" s="669" t="s">
        <v>1501</v>
      </c>
      <c r="D1498" s="1137">
        <f t="shared" si="46"/>
        <v>0</v>
      </c>
      <c r="E1498" s="669" t="s">
        <v>699</v>
      </c>
      <c r="F1498" s="669">
        <v>148</v>
      </c>
    </row>
    <row r="1499" spans="1:6" hidden="1" x14ac:dyDescent="0.2">
      <c r="A1499" s="1136" t="str">
        <f t="shared" si="47"/>
        <v>DZ17EEM0</v>
      </c>
      <c r="B1499" s="669" t="s">
        <v>4471</v>
      </c>
      <c r="C1499" s="669" t="s">
        <v>1501</v>
      </c>
      <c r="D1499" s="1137">
        <f t="shared" si="46"/>
        <v>0</v>
      </c>
      <c r="E1499" s="669" t="s">
        <v>595</v>
      </c>
      <c r="F1499" s="669">
        <v>8777</v>
      </c>
    </row>
    <row r="1500" spans="1:6" hidden="1" x14ac:dyDescent="0.2">
      <c r="A1500" s="1136" t="str">
        <f t="shared" si="47"/>
        <v>DZ17ENE0</v>
      </c>
      <c r="B1500" s="669" t="s">
        <v>4472</v>
      </c>
      <c r="C1500" s="669" t="s">
        <v>1501</v>
      </c>
      <c r="D1500" s="1137">
        <f t="shared" si="46"/>
        <v>0</v>
      </c>
      <c r="E1500" s="669" t="s">
        <v>594</v>
      </c>
      <c r="F1500" s="669">
        <v>135</v>
      </c>
    </row>
    <row r="1501" spans="1:6" hidden="1" x14ac:dyDescent="0.2">
      <c r="A1501" s="1136" t="str">
        <f t="shared" si="47"/>
        <v>DZ17EUX0</v>
      </c>
      <c r="B1501" s="669" t="s">
        <v>4473</v>
      </c>
      <c r="C1501" s="669" t="s">
        <v>1501</v>
      </c>
      <c r="D1501" s="1137">
        <f t="shared" si="46"/>
        <v>0</v>
      </c>
      <c r="E1501" s="669" t="s">
        <v>3001</v>
      </c>
      <c r="F1501" s="669">
        <v>1</v>
      </c>
    </row>
    <row r="1502" spans="1:6" hidden="1" x14ac:dyDescent="0.2">
      <c r="A1502" s="1136" t="str">
        <f t="shared" si="47"/>
        <v>DZ17FDC0</v>
      </c>
      <c r="B1502" s="669" t="s">
        <v>4474</v>
      </c>
      <c r="C1502" s="669" t="s">
        <v>1502</v>
      </c>
      <c r="D1502" s="1137">
        <f t="shared" si="46"/>
        <v>0</v>
      </c>
      <c r="E1502" s="669" t="s">
        <v>700</v>
      </c>
      <c r="F1502" s="669">
        <v>72</v>
      </c>
    </row>
    <row r="1503" spans="1:6" hidden="1" x14ac:dyDescent="0.2">
      <c r="A1503" s="1136" t="str">
        <f t="shared" si="47"/>
        <v>DZ17FEL0</v>
      </c>
      <c r="B1503" s="669" t="s">
        <v>4475</v>
      </c>
      <c r="C1503" s="669" t="s">
        <v>1502</v>
      </c>
      <c r="D1503" s="1137">
        <f t="shared" si="46"/>
        <v>0</v>
      </c>
      <c r="E1503" s="669" t="s">
        <v>699</v>
      </c>
      <c r="F1503" s="669">
        <v>372</v>
      </c>
    </row>
    <row r="1504" spans="1:6" hidden="1" x14ac:dyDescent="0.2">
      <c r="A1504" s="1136" t="str">
        <f t="shared" si="47"/>
        <v>DZ17FEM0</v>
      </c>
      <c r="B1504" s="669" t="s">
        <v>4476</v>
      </c>
      <c r="C1504" s="669" t="s">
        <v>1502</v>
      </c>
      <c r="D1504" s="1137">
        <f t="shared" si="46"/>
        <v>0</v>
      </c>
      <c r="E1504" s="669" t="s">
        <v>595</v>
      </c>
      <c r="F1504" s="669">
        <v>8862</v>
      </c>
    </row>
    <row r="1505" spans="1:6" hidden="1" x14ac:dyDescent="0.2">
      <c r="A1505" s="1136" t="str">
        <f t="shared" si="47"/>
        <v>DZ17FNE0</v>
      </c>
      <c r="B1505" s="669" t="s">
        <v>4477</v>
      </c>
      <c r="C1505" s="669" t="s">
        <v>1502</v>
      </c>
      <c r="D1505" s="1137">
        <f t="shared" si="46"/>
        <v>0</v>
      </c>
      <c r="E1505" s="669" t="s">
        <v>594</v>
      </c>
      <c r="F1505" s="669">
        <v>198</v>
      </c>
    </row>
    <row r="1506" spans="1:6" hidden="1" x14ac:dyDescent="0.2">
      <c r="A1506" s="1136" t="str">
        <f t="shared" si="47"/>
        <v>DZ17GDC0</v>
      </c>
      <c r="B1506" s="669" t="s">
        <v>4478</v>
      </c>
      <c r="C1506" s="669" t="s">
        <v>1503</v>
      </c>
      <c r="D1506" s="1137">
        <f t="shared" si="46"/>
        <v>0</v>
      </c>
      <c r="E1506" s="669" t="s">
        <v>700</v>
      </c>
      <c r="F1506" s="669">
        <v>692</v>
      </c>
    </row>
    <row r="1507" spans="1:6" hidden="1" x14ac:dyDescent="0.2">
      <c r="A1507" s="1136" t="str">
        <f t="shared" si="47"/>
        <v>DZ17GEL0</v>
      </c>
      <c r="B1507" s="669" t="s">
        <v>4479</v>
      </c>
      <c r="C1507" s="669" t="s">
        <v>1503</v>
      </c>
      <c r="D1507" s="1137">
        <f t="shared" si="46"/>
        <v>0</v>
      </c>
      <c r="E1507" s="669" t="s">
        <v>699</v>
      </c>
      <c r="F1507" s="669">
        <v>1009</v>
      </c>
    </row>
    <row r="1508" spans="1:6" hidden="1" x14ac:dyDescent="0.2">
      <c r="A1508" s="1136" t="str">
        <f t="shared" si="47"/>
        <v>DZ17GEM0</v>
      </c>
      <c r="B1508" s="669" t="s">
        <v>4480</v>
      </c>
      <c r="C1508" s="669" t="s">
        <v>1503</v>
      </c>
      <c r="D1508" s="1137">
        <f t="shared" si="46"/>
        <v>0</v>
      </c>
      <c r="E1508" s="669" t="s">
        <v>595</v>
      </c>
      <c r="F1508" s="669">
        <v>11933</v>
      </c>
    </row>
    <row r="1509" spans="1:6" hidden="1" x14ac:dyDescent="0.2">
      <c r="A1509" s="1136" t="str">
        <f t="shared" si="47"/>
        <v>DZ17GNE0</v>
      </c>
      <c r="B1509" s="669" t="s">
        <v>4481</v>
      </c>
      <c r="C1509" s="669" t="s">
        <v>1503</v>
      </c>
      <c r="D1509" s="1137">
        <f t="shared" si="46"/>
        <v>0</v>
      </c>
      <c r="E1509" s="669" t="s">
        <v>594</v>
      </c>
      <c r="F1509" s="669">
        <v>291</v>
      </c>
    </row>
    <row r="1510" spans="1:6" hidden="1" x14ac:dyDescent="0.2">
      <c r="A1510" s="1136" t="str">
        <f t="shared" si="47"/>
        <v>DZ17GUX0</v>
      </c>
      <c r="B1510" s="669" t="s">
        <v>4482</v>
      </c>
      <c r="C1510" s="669" t="s">
        <v>1503</v>
      </c>
      <c r="D1510" s="1137">
        <f t="shared" si="46"/>
        <v>0</v>
      </c>
      <c r="E1510" s="669" t="s">
        <v>3001</v>
      </c>
      <c r="F1510" s="669">
        <v>1</v>
      </c>
    </row>
    <row r="1511" spans="1:6" hidden="1" x14ac:dyDescent="0.2">
      <c r="A1511" s="1136" t="str">
        <f t="shared" si="47"/>
        <v>DZ17HDC0</v>
      </c>
      <c r="B1511" s="669" t="s">
        <v>4483</v>
      </c>
      <c r="C1511" s="669" t="s">
        <v>1504</v>
      </c>
      <c r="D1511" s="1137">
        <f t="shared" si="46"/>
        <v>0</v>
      </c>
      <c r="E1511" s="669" t="s">
        <v>700</v>
      </c>
      <c r="F1511" s="669">
        <v>1490</v>
      </c>
    </row>
    <row r="1512" spans="1:6" hidden="1" x14ac:dyDescent="0.2">
      <c r="A1512" s="1136" t="str">
        <f t="shared" si="47"/>
        <v>DZ17HEL0</v>
      </c>
      <c r="B1512" s="669" t="s">
        <v>4484</v>
      </c>
      <c r="C1512" s="669" t="s">
        <v>1504</v>
      </c>
      <c r="D1512" s="1137">
        <f t="shared" si="46"/>
        <v>0</v>
      </c>
      <c r="E1512" s="669" t="s">
        <v>699</v>
      </c>
      <c r="F1512" s="669">
        <v>1411</v>
      </c>
    </row>
    <row r="1513" spans="1:6" hidden="1" x14ac:dyDescent="0.2">
      <c r="A1513" s="1136" t="str">
        <f t="shared" si="47"/>
        <v>DZ17HEM0</v>
      </c>
      <c r="B1513" s="669" t="s">
        <v>4485</v>
      </c>
      <c r="C1513" s="669" t="s">
        <v>1504</v>
      </c>
      <c r="D1513" s="1137">
        <f t="shared" si="46"/>
        <v>0</v>
      </c>
      <c r="E1513" s="669" t="s">
        <v>595</v>
      </c>
      <c r="F1513" s="669">
        <v>6965</v>
      </c>
    </row>
    <row r="1514" spans="1:6" hidden="1" x14ac:dyDescent="0.2">
      <c r="A1514" s="1136" t="str">
        <f t="shared" si="47"/>
        <v>DZ17HNE0</v>
      </c>
      <c r="B1514" s="669" t="s">
        <v>4486</v>
      </c>
      <c r="C1514" s="669" t="s">
        <v>1504</v>
      </c>
      <c r="D1514" s="1137">
        <f t="shared" si="46"/>
        <v>0</v>
      </c>
      <c r="E1514" s="669" t="s">
        <v>594</v>
      </c>
      <c r="F1514" s="669">
        <v>186</v>
      </c>
    </row>
    <row r="1515" spans="1:6" hidden="1" x14ac:dyDescent="0.2">
      <c r="A1515" s="1136" t="str">
        <f t="shared" si="47"/>
        <v>DZ17HUX0</v>
      </c>
      <c r="B1515" s="669" t="s">
        <v>4487</v>
      </c>
      <c r="C1515" s="669" t="s">
        <v>1504</v>
      </c>
      <c r="D1515" s="1137">
        <f t="shared" si="46"/>
        <v>0</v>
      </c>
      <c r="E1515" s="669" t="s">
        <v>3001</v>
      </c>
      <c r="F1515" s="669">
        <v>3</v>
      </c>
    </row>
    <row r="1516" spans="1:6" hidden="1" x14ac:dyDescent="0.2">
      <c r="A1516" s="1136" t="str">
        <f t="shared" si="47"/>
        <v>DZ17JDC0</v>
      </c>
      <c r="B1516" s="669" t="s">
        <v>4488</v>
      </c>
      <c r="C1516" s="669" t="s">
        <v>1505</v>
      </c>
      <c r="D1516" s="1137">
        <f t="shared" si="46"/>
        <v>0</v>
      </c>
      <c r="E1516" s="669" t="s">
        <v>700</v>
      </c>
      <c r="F1516" s="669">
        <v>2089</v>
      </c>
    </row>
    <row r="1517" spans="1:6" hidden="1" x14ac:dyDescent="0.2">
      <c r="A1517" s="1136" t="str">
        <f t="shared" si="47"/>
        <v>DZ17JEL0</v>
      </c>
      <c r="B1517" s="669" t="s">
        <v>4489</v>
      </c>
      <c r="C1517" s="669" t="s">
        <v>1505</v>
      </c>
      <c r="D1517" s="1137">
        <f t="shared" si="46"/>
        <v>0</v>
      </c>
      <c r="E1517" s="669" t="s">
        <v>699</v>
      </c>
      <c r="F1517" s="669">
        <v>1713</v>
      </c>
    </row>
    <row r="1518" spans="1:6" hidden="1" x14ac:dyDescent="0.2">
      <c r="A1518" s="1136" t="str">
        <f t="shared" si="47"/>
        <v>DZ17JEM0</v>
      </c>
      <c r="B1518" s="669" t="s">
        <v>4490</v>
      </c>
      <c r="C1518" s="669" t="s">
        <v>1505</v>
      </c>
      <c r="D1518" s="1137">
        <f t="shared" si="46"/>
        <v>0</v>
      </c>
      <c r="E1518" s="669" t="s">
        <v>595</v>
      </c>
      <c r="F1518" s="669">
        <v>3821</v>
      </c>
    </row>
    <row r="1519" spans="1:6" hidden="1" x14ac:dyDescent="0.2">
      <c r="A1519" s="1136" t="str">
        <f t="shared" si="47"/>
        <v>DZ17JNE0</v>
      </c>
      <c r="B1519" s="669" t="s">
        <v>4491</v>
      </c>
      <c r="C1519" s="669" t="s">
        <v>1505</v>
      </c>
      <c r="D1519" s="1137">
        <f t="shared" si="46"/>
        <v>0</v>
      </c>
      <c r="E1519" s="669" t="s">
        <v>594</v>
      </c>
      <c r="F1519" s="669">
        <v>133</v>
      </c>
    </row>
    <row r="1520" spans="1:6" hidden="1" x14ac:dyDescent="0.2">
      <c r="A1520" s="1136" t="str">
        <f t="shared" si="47"/>
        <v>DZ17JUX0</v>
      </c>
      <c r="B1520" s="669" t="s">
        <v>4492</v>
      </c>
      <c r="C1520" s="669" t="s">
        <v>1505</v>
      </c>
      <c r="D1520" s="1137">
        <f t="shared" si="46"/>
        <v>0</v>
      </c>
      <c r="E1520" s="669" t="s">
        <v>3001</v>
      </c>
      <c r="F1520" s="669">
        <v>2</v>
      </c>
    </row>
    <row r="1521" spans="1:6" hidden="1" x14ac:dyDescent="0.2">
      <c r="A1521" s="1136" t="str">
        <f t="shared" si="47"/>
        <v>DZ17KDC0</v>
      </c>
      <c r="B1521" s="669" t="s">
        <v>4493</v>
      </c>
      <c r="C1521" s="669" t="s">
        <v>1506</v>
      </c>
      <c r="D1521" s="1137">
        <f t="shared" si="46"/>
        <v>0</v>
      </c>
      <c r="E1521" s="669" t="s">
        <v>700</v>
      </c>
      <c r="F1521" s="669">
        <v>1337</v>
      </c>
    </row>
    <row r="1522" spans="1:6" hidden="1" x14ac:dyDescent="0.2">
      <c r="A1522" s="1136" t="str">
        <f t="shared" si="47"/>
        <v>DZ17KEL0</v>
      </c>
      <c r="B1522" s="669" t="s">
        <v>4494</v>
      </c>
      <c r="C1522" s="669" t="s">
        <v>1506</v>
      </c>
      <c r="D1522" s="1137">
        <f t="shared" si="46"/>
        <v>0</v>
      </c>
      <c r="E1522" s="669" t="s">
        <v>699</v>
      </c>
      <c r="F1522" s="669">
        <v>618</v>
      </c>
    </row>
    <row r="1523" spans="1:6" hidden="1" x14ac:dyDescent="0.2">
      <c r="A1523" s="1136" t="str">
        <f t="shared" si="47"/>
        <v>DZ17KEM0</v>
      </c>
      <c r="B1523" s="669" t="s">
        <v>4495</v>
      </c>
      <c r="C1523" s="669" t="s">
        <v>1506</v>
      </c>
      <c r="D1523" s="1137">
        <f t="shared" si="46"/>
        <v>0</v>
      </c>
      <c r="E1523" s="669" t="s">
        <v>595</v>
      </c>
      <c r="F1523" s="669">
        <v>581</v>
      </c>
    </row>
    <row r="1524" spans="1:6" hidden="1" x14ac:dyDescent="0.2">
      <c r="A1524" s="1136" t="str">
        <f t="shared" si="47"/>
        <v>DZ17KNE0</v>
      </c>
      <c r="B1524" s="669" t="s">
        <v>4496</v>
      </c>
      <c r="C1524" s="669" t="s">
        <v>1506</v>
      </c>
      <c r="D1524" s="1137">
        <f t="shared" si="46"/>
        <v>0</v>
      </c>
      <c r="E1524" s="669" t="s">
        <v>594</v>
      </c>
      <c r="F1524" s="669">
        <v>30</v>
      </c>
    </row>
    <row r="1525" spans="1:6" hidden="1" x14ac:dyDescent="0.2">
      <c r="A1525" s="1136" t="str">
        <f t="shared" si="47"/>
        <v>DZ18ADC0</v>
      </c>
      <c r="B1525" s="669" t="s">
        <v>4497</v>
      </c>
      <c r="C1525" s="669" t="s">
        <v>1507</v>
      </c>
      <c r="D1525" s="1137">
        <f t="shared" si="46"/>
        <v>0</v>
      </c>
      <c r="E1525" s="669" t="s">
        <v>700</v>
      </c>
      <c r="F1525" s="669">
        <v>131</v>
      </c>
    </row>
    <row r="1526" spans="1:6" hidden="1" x14ac:dyDescent="0.2">
      <c r="A1526" s="1136" t="str">
        <f t="shared" si="47"/>
        <v>DZ18AEL0</v>
      </c>
      <c r="B1526" s="669" t="s">
        <v>4498</v>
      </c>
      <c r="C1526" s="669" t="s">
        <v>1507</v>
      </c>
      <c r="D1526" s="1137">
        <f t="shared" si="46"/>
        <v>0</v>
      </c>
      <c r="E1526" s="669" t="s">
        <v>699</v>
      </c>
      <c r="F1526" s="669">
        <v>443</v>
      </c>
    </row>
    <row r="1527" spans="1:6" hidden="1" x14ac:dyDescent="0.2">
      <c r="A1527" s="1136" t="str">
        <f t="shared" si="47"/>
        <v>DZ18AEM0</v>
      </c>
      <c r="B1527" s="669" t="s">
        <v>4499</v>
      </c>
      <c r="C1527" s="669" t="s">
        <v>1507</v>
      </c>
      <c r="D1527" s="1137">
        <f t="shared" si="46"/>
        <v>0</v>
      </c>
      <c r="E1527" s="669" t="s">
        <v>595</v>
      </c>
      <c r="F1527" s="669">
        <v>519</v>
      </c>
    </row>
    <row r="1528" spans="1:6" hidden="1" x14ac:dyDescent="0.2">
      <c r="A1528" s="1136" t="str">
        <f t="shared" si="47"/>
        <v>DZ18ANE0</v>
      </c>
      <c r="B1528" s="669" t="s">
        <v>4500</v>
      </c>
      <c r="C1528" s="669" t="s">
        <v>1507</v>
      </c>
      <c r="D1528" s="1137">
        <f t="shared" si="46"/>
        <v>0</v>
      </c>
      <c r="E1528" s="669" t="s">
        <v>594</v>
      </c>
      <c r="F1528" s="669">
        <v>21</v>
      </c>
    </row>
    <row r="1529" spans="1:6" hidden="1" x14ac:dyDescent="0.2">
      <c r="A1529" s="1136" t="str">
        <f t="shared" si="47"/>
        <v>DZ18BDC0</v>
      </c>
      <c r="B1529" s="669" t="s">
        <v>4501</v>
      </c>
      <c r="C1529" s="669" t="s">
        <v>1508</v>
      </c>
      <c r="D1529" s="1137">
        <f t="shared" si="46"/>
        <v>0</v>
      </c>
      <c r="E1529" s="669" t="s">
        <v>700</v>
      </c>
      <c r="F1529" s="669">
        <v>176</v>
      </c>
    </row>
    <row r="1530" spans="1:6" hidden="1" x14ac:dyDescent="0.2">
      <c r="A1530" s="1136" t="str">
        <f t="shared" si="47"/>
        <v>DZ18BEL0</v>
      </c>
      <c r="B1530" s="669" t="s">
        <v>4502</v>
      </c>
      <c r="C1530" s="669" t="s">
        <v>1508</v>
      </c>
      <c r="D1530" s="1137">
        <f t="shared" si="46"/>
        <v>0</v>
      </c>
      <c r="E1530" s="669" t="s">
        <v>699</v>
      </c>
      <c r="F1530" s="669">
        <v>1314</v>
      </c>
    </row>
    <row r="1531" spans="1:6" hidden="1" x14ac:dyDescent="0.2">
      <c r="A1531" s="1136" t="str">
        <f t="shared" si="47"/>
        <v>DZ18BEM0</v>
      </c>
      <c r="B1531" s="669" t="s">
        <v>4503</v>
      </c>
      <c r="C1531" s="669" t="s">
        <v>1508</v>
      </c>
      <c r="D1531" s="1137">
        <f t="shared" si="46"/>
        <v>0</v>
      </c>
      <c r="E1531" s="669" t="s">
        <v>595</v>
      </c>
      <c r="F1531" s="669">
        <v>225</v>
      </c>
    </row>
    <row r="1532" spans="1:6" hidden="1" x14ac:dyDescent="0.2">
      <c r="A1532" s="1136" t="str">
        <f t="shared" si="47"/>
        <v>DZ18BNE0</v>
      </c>
      <c r="B1532" s="669" t="s">
        <v>4504</v>
      </c>
      <c r="C1532" s="669" t="s">
        <v>1508</v>
      </c>
      <c r="D1532" s="1137">
        <f t="shared" si="46"/>
        <v>0</v>
      </c>
      <c r="E1532" s="669" t="s">
        <v>594</v>
      </c>
      <c r="F1532" s="669">
        <v>22</v>
      </c>
    </row>
    <row r="1533" spans="1:6" hidden="1" x14ac:dyDescent="0.2">
      <c r="A1533" s="1136" t="str">
        <f t="shared" si="47"/>
        <v>DZ18CDC0</v>
      </c>
      <c r="B1533" s="669" t="s">
        <v>4505</v>
      </c>
      <c r="C1533" s="669" t="s">
        <v>1509</v>
      </c>
      <c r="D1533" s="1137">
        <f t="shared" si="46"/>
        <v>0</v>
      </c>
      <c r="E1533" s="669" t="s">
        <v>700</v>
      </c>
      <c r="F1533" s="669">
        <v>154</v>
      </c>
    </row>
    <row r="1534" spans="1:6" hidden="1" x14ac:dyDescent="0.2">
      <c r="A1534" s="1136" t="str">
        <f t="shared" si="47"/>
        <v>DZ18CEL0</v>
      </c>
      <c r="B1534" s="669" t="s">
        <v>4506</v>
      </c>
      <c r="C1534" s="669" t="s">
        <v>1509</v>
      </c>
      <c r="D1534" s="1137">
        <f t="shared" si="46"/>
        <v>0</v>
      </c>
      <c r="E1534" s="669" t="s">
        <v>699</v>
      </c>
      <c r="F1534" s="669">
        <v>1375</v>
      </c>
    </row>
    <row r="1535" spans="1:6" hidden="1" x14ac:dyDescent="0.2">
      <c r="A1535" s="1136" t="str">
        <f t="shared" si="47"/>
        <v>DZ18CEM0</v>
      </c>
      <c r="B1535" s="669" t="s">
        <v>4507</v>
      </c>
      <c r="C1535" s="669" t="s">
        <v>1509</v>
      </c>
      <c r="D1535" s="1137">
        <f t="shared" si="46"/>
        <v>0</v>
      </c>
      <c r="E1535" s="669" t="s">
        <v>595</v>
      </c>
      <c r="F1535" s="669">
        <v>63</v>
      </c>
    </row>
    <row r="1536" spans="1:6" hidden="1" x14ac:dyDescent="0.2">
      <c r="A1536" s="1136" t="str">
        <f t="shared" si="47"/>
        <v>DZ18CNE0</v>
      </c>
      <c r="B1536" s="669" t="s">
        <v>4508</v>
      </c>
      <c r="C1536" s="669" t="s">
        <v>1509</v>
      </c>
      <c r="D1536" s="1137">
        <f t="shared" si="46"/>
        <v>0</v>
      </c>
      <c r="E1536" s="669" t="s">
        <v>594</v>
      </c>
      <c r="F1536" s="669">
        <v>3</v>
      </c>
    </row>
    <row r="1537" spans="1:6" hidden="1" x14ac:dyDescent="0.2">
      <c r="A1537" s="1136" t="str">
        <f t="shared" si="47"/>
        <v>DZ19DDC0</v>
      </c>
      <c r="B1537" s="669" t="s">
        <v>4509</v>
      </c>
      <c r="C1537" s="669" t="s">
        <v>1510</v>
      </c>
      <c r="D1537" s="1137">
        <f t="shared" si="46"/>
        <v>0</v>
      </c>
      <c r="E1537" s="669" t="s">
        <v>700</v>
      </c>
      <c r="F1537" s="669">
        <v>2</v>
      </c>
    </row>
    <row r="1538" spans="1:6" hidden="1" x14ac:dyDescent="0.2">
      <c r="A1538" s="1136" t="str">
        <f t="shared" si="47"/>
        <v>DZ19DEL0</v>
      </c>
      <c r="B1538" s="669" t="s">
        <v>4510</v>
      </c>
      <c r="C1538" s="669" t="s">
        <v>1510</v>
      </c>
      <c r="D1538" s="1137">
        <f t="shared" si="46"/>
        <v>0</v>
      </c>
      <c r="E1538" s="669" t="s">
        <v>699</v>
      </c>
      <c r="F1538" s="669">
        <v>36</v>
      </c>
    </row>
    <row r="1539" spans="1:6" hidden="1" x14ac:dyDescent="0.2">
      <c r="A1539" s="1136" t="str">
        <f t="shared" si="47"/>
        <v>DZ19DEM0</v>
      </c>
      <c r="B1539" s="669" t="s">
        <v>4511</v>
      </c>
      <c r="C1539" s="669" t="s">
        <v>1510</v>
      </c>
      <c r="D1539" s="1137">
        <f t="shared" si="46"/>
        <v>0</v>
      </c>
      <c r="E1539" s="669" t="s">
        <v>595</v>
      </c>
      <c r="F1539" s="669">
        <v>1432</v>
      </c>
    </row>
    <row r="1540" spans="1:6" hidden="1" x14ac:dyDescent="0.2">
      <c r="A1540" s="1136" t="str">
        <f t="shared" si="47"/>
        <v>DZ19DNE0</v>
      </c>
      <c r="B1540" s="669" t="s">
        <v>4512</v>
      </c>
      <c r="C1540" s="669" t="s">
        <v>1510</v>
      </c>
      <c r="D1540" s="1137">
        <f t="shared" si="46"/>
        <v>0</v>
      </c>
      <c r="E1540" s="669" t="s">
        <v>594</v>
      </c>
      <c r="F1540" s="669">
        <v>20</v>
      </c>
    </row>
    <row r="1541" spans="1:6" hidden="1" x14ac:dyDescent="0.2">
      <c r="A1541" s="1136" t="str">
        <f t="shared" si="47"/>
        <v>DZ19EDC0</v>
      </c>
      <c r="B1541" s="669" t="s">
        <v>4513</v>
      </c>
      <c r="C1541" s="669" t="s">
        <v>1511</v>
      </c>
      <c r="D1541" s="1137">
        <f t="shared" si="46"/>
        <v>0</v>
      </c>
      <c r="E1541" s="669" t="s">
        <v>700</v>
      </c>
      <c r="F1541" s="669">
        <v>13</v>
      </c>
    </row>
    <row r="1542" spans="1:6" hidden="1" x14ac:dyDescent="0.2">
      <c r="A1542" s="1136" t="str">
        <f t="shared" si="47"/>
        <v>DZ19EEL0</v>
      </c>
      <c r="B1542" s="669" t="s">
        <v>4514</v>
      </c>
      <c r="C1542" s="669" t="s">
        <v>1511</v>
      </c>
      <c r="D1542" s="1137">
        <f t="shared" si="46"/>
        <v>0</v>
      </c>
      <c r="E1542" s="669" t="s">
        <v>699</v>
      </c>
      <c r="F1542" s="669">
        <v>67</v>
      </c>
    </row>
    <row r="1543" spans="1:6" hidden="1" x14ac:dyDescent="0.2">
      <c r="A1543" s="1136" t="str">
        <f t="shared" si="47"/>
        <v>DZ19EEM0</v>
      </c>
      <c r="B1543" s="669" t="s">
        <v>4515</v>
      </c>
      <c r="C1543" s="669" t="s">
        <v>1511</v>
      </c>
      <c r="D1543" s="1137">
        <f t="shared" si="46"/>
        <v>0</v>
      </c>
      <c r="E1543" s="669" t="s">
        <v>595</v>
      </c>
      <c r="F1543" s="669">
        <v>2708</v>
      </c>
    </row>
    <row r="1544" spans="1:6" hidden="1" x14ac:dyDescent="0.2">
      <c r="A1544" s="1136" t="str">
        <f t="shared" si="47"/>
        <v>DZ19ENE0</v>
      </c>
      <c r="B1544" s="669" t="s">
        <v>4516</v>
      </c>
      <c r="C1544" s="669" t="s">
        <v>1511</v>
      </c>
      <c r="D1544" s="1137">
        <f t="shared" si="46"/>
        <v>0</v>
      </c>
      <c r="E1544" s="669" t="s">
        <v>594</v>
      </c>
      <c r="F1544" s="669">
        <v>26</v>
      </c>
    </row>
    <row r="1545" spans="1:6" hidden="1" x14ac:dyDescent="0.2">
      <c r="A1545" s="1136" t="str">
        <f t="shared" si="47"/>
        <v>DZ19FDC0</v>
      </c>
      <c r="B1545" s="669" t="s">
        <v>4517</v>
      </c>
      <c r="C1545" s="669" t="s">
        <v>1512</v>
      </c>
      <c r="D1545" s="1137">
        <f t="shared" si="46"/>
        <v>0</v>
      </c>
      <c r="E1545" s="669" t="s">
        <v>700</v>
      </c>
      <c r="F1545" s="669">
        <v>131</v>
      </c>
    </row>
    <row r="1546" spans="1:6" hidden="1" x14ac:dyDescent="0.2">
      <c r="A1546" s="1136" t="str">
        <f t="shared" si="47"/>
        <v>DZ19FEL0</v>
      </c>
      <c r="B1546" s="669" t="s">
        <v>4518</v>
      </c>
      <c r="C1546" s="669" t="s">
        <v>1512</v>
      </c>
      <c r="D1546" s="1137">
        <f t="shared" si="46"/>
        <v>0</v>
      </c>
      <c r="E1546" s="669" t="s">
        <v>699</v>
      </c>
      <c r="F1546" s="669">
        <v>285</v>
      </c>
    </row>
    <row r="1547" spans="1:6" hidden="1" x14ac:dyDescent="0.2">
      <c r="A1547" s="1136" t="str">
        <f t="shared" si="47"/>
        <v>DZ19FEM0</v>
      </c>
      <c r="B1547" s="669" t="s">
        <v>4519</v>
      </c>
      <c r="C1547" s="669" t="s">
        <v>1512</v>
      </c>
      <c r="D1547" s="1137">
        <f t="shared" si="46"/>
        <v>0</v>
      </c>
      <c r="E1547" s="669" t="s">
        <v>595</v>
      </c>
      <c r="F1547" s="669">
        <v>7673</v>
      </c>
    </row>
    <row r="1548" spans="1:6" hidden="1" x14ac:dyDescent="0.2">
      <c r="A1548" s="1136" t="str">
        <f t="shared" si="47"/>
        <v>DZ19FNE0</v>
      </c>
      <c r="B1548" s="669" t="s">
        <v>4520</v>
      </c>
      <c r="C1548" s="669" t="s">
        <v>1512</v>
      </c>
      <c r="D1548" s="1137">
        <f t="shared" si="46"/>
        <v>0</v>
      </c>
      <c r="E1548" s="669" t="s">
        <v>594</v>
      </c>
      <c r="F1548" s="669">
        <v>68</v>
      </c>
    </row>
    <row r="1549" spans="1:6" hidden="1" x14ac:dyDescent="0.2">
      <c r="A1549" s="1136" t="str">
        <f t="shared" si="47"/>
        <v>DZ19GDC0</v>
      </c>
      <c r="B1549" s="669" t="s">
        <v>4521</v>
      </c>
      <c r="C1549" s="669" t="s">
        <v>1513</v>
      </c>
      <c r="D1549" s="1137">
        <f t="shared" si="46"/>
        <v>0</v>
      </c>
      <c r="E1549" s="669" t="s">
        <v>700</v>
      </c>
      <c r="F1549" s="669">
        <v>1981</v>
      </c>
    </row>
    <row r="1550" spans="1:6" hidden="1" x14ac:dyDescent="0.2">
      <c r="A1550" s="1136" t="str">
        <f t="shared" si="47"/>
        <v>DZ19GEL0</v>
      </c>
      <c r="B1550" s="669" t="s">
        <v>4522</v>
      </c>
      <c r="C1550" s="669" t="s">
        <v>1513</v>
      </c>
      <c r="D1550" s="1137">
        <f t="shared" si="46"/>
        <v>0</v>
      </c>
      <c r="E1550" s="669" t="s">
        <v>699</v>
      </c>
      <c r="F1550" s="669">
        <v>1628</v>
      </c>
    </row>
    <row r="1551" spans="1:6" hidden="1" x14ac:dyDescent="0.2">
      <c r="A1551" s="1136" t="str">
        <f t="shared" si="47"/>
        <v>DZ19GEM0</v>
      </c>
      <c r="B1551" s="669" t="s">
        <v>4523</v>
      </c>
      <c r="C1551" s="669" t="s">
        <v>1513</v>
      </c>
      <c r="D1551" s="1137">
        <f t="shared" si="46"/>
        <v>0</v>
      </c>
      <c r="E1551" s="669" t="s">
        <v>595</v>
      </c>
      <c r="F1551" s="669">
        <v>35743</v>
      </c>
    </row>
    <row r="1552" spans="1:6" hidden="1" x14ac:dyDescent="0.2">
      <c r="A1552" s="1136" t="str">
        <f t="shared" si="47"/>
        <v>DZ19GNE0</v>
      </c>
      <c r="B1552" s="669" t="s">
        <v>4524</v>
      </c>
      <c r="C1552" s="669" t="s">
        <v>1513</v>
      </c>
      <c r="D1552" s="1137">
        <f t="shared" si="46"/>
        <v>0</v>
      </c>
      <c r="E1552" s="669" t="s">
        <v>594</v>
      </c>
      <c r="F1552" s="669">
        <v>470</v>
      </c>
    </row>
    <row r="1553" spans="1:6" hidden="1" x14ac:dyDescent="0.2">
      <c r="A1553" s="1136" t="str">
        <f t="shared" si="47"/>
        <v>DZ19GUX0</v>
      </c>
      <c r="B1553" s="669" t="s">
        <v>4525</v>
      </c>
      <c r="C1553" s="669" t="s">
        <v>1513</v>
      </c>
      <c r="D1553" s="1137">
        <f t="shared" ref="D1553:D1616" si="48">IFERROR(VLOOKUP(C1553,$M$2:$N$16,2,FALSE),0)</f>
        <v>0</v>
      </c>
      <c r="E1553" s="669" t="s">
        <v>3001</v>
      </c>
      <c r="F1553" s="669">
        <v>1</v>
      </c>
    </row>
    <row r="1554" spans="1:6" hidden="1" x14ac:dyDescent="0.2">
      <c r="A1554" s="1136" t="str">
        <f t="shared" ref="A1554:A1617" si="49">C1554&amp;E1554&amp;D1554</f>
        <v>DZ20AEL0</v>
      </c>
      <c r="B1554" s="669" t="s">
        <v>4526</v>
      </c>
      <c r="C1554" s="669" t="s">
        <v>1514</v>
      </c>
      <c r="D1554" s="1137">
        <f t="shared" si="48"/>
        <v>0</v>
      </c>
      <c r="E1554" s="669" t="s">
        <v>699</v>
      </c>
      <c r="F1554" s="669">
        <v>10</v>
      </c>
    </row>
    <row r="1555" spans="1:6" hidden="1" x14ac:dyDescent="0.2">
      <c r="A1555" s="1136" t="str">
        <f t="shared" si="49"/>
        <v>DZ20AEM0</v>
      </c>
      <c r="B1555" s="669" t="s">
        <v>4527</v>
      </c>
      <c r="C1555" s="669" t="s">
        <v>1514</v>
      </c>
      <c r="D1555" s="1137">
        <f t="shared" si="48"/>
        <v>0</v>
      </c>
      <c r="E1555" s="669" t="s">
        <v>595</v>
      </c>
      <c r="F1555" s="669">
        <v>581</v>
      </c>
    </row>
    <row r="1556" spans="1:6" hidden="1" x14ac:dyDescent="0.2">
      <c r="A1556" s="1136" t="str">
        <f t="shared" si="49"/>
        <v>DZ20ANE0</v>
      </c>
      <c r="B1556" s="669" t="s">
        <v>4528</v>
      </c>
      <c r="C1556" s="669" t="s">
        <v>1514</v>
      </c>
      <c r="D1556" s="1137">
        <f t="shared" si="48"/>
        <v>0</v>
      </c>
      <c r="E1556" s="669" t="s">
        <v>594</v>
      </c>
      <c r="F1556" s="669">
        <v>29</v>
      </c>
    </row>
    <row r="1557" spans="1:6" hidden="1" x14ac:dyDescent="0.2">
      <c r="A1557" s="1136" t="str">
        <f t="shared" si="49"/>
        <v>DZ20BEL0</v>
      </c>
      <c r="B1557" s="669" t="s">
        <v>4529</v>
      </c>
      <c r="C1557" s="669" t="s">
        <v>1515</v>
      </c>
      <c r="D1557" s="1137">
        <f t="shared" si="48"/>
        <v>0</v>
      </c>
      <c r="E1557" s="669" t="s">
        <v>699</v>
      </c>
      <c r="F1557" s="669">
        <v>15</v>
      </c>
    </row>
    <row r="1558" spans="1:6" hidden="1" x14ac:dyDescent="0.2">
      <c r="A1558" s="1136" t="str">
        <f t="shared" si="49"/>
        <v>DZ20BEM0</v>
      </c>
      <c r="B1558" s="669" t="s">
        <v>4530</v>
      </c>
      <c r="C1558" s="669" t="s">
        <v>1515</v>
      </c>
      <c r="D1558" s="1137">
        <f t="shared" si="48"/>
        <v>0</v>
      </c>
      <c r="E1558" s="669" t="s">
        <v>595</v>
      </c>
      <c r="F1558" s="669">
        <v>1332</v>
      </c>
    </row>
    <row r="1559" spans="1:6" hidden="1" x14ac:dyDescent="0.2">
      <c r="A1559" s="1136" t="str">
        <f t="shared" si="49"/>
        <v>DZ20BNE0</v>
      </c>
      <c r="B1559" s="669" t="s">
        <v>4531</v>
      </c>
      <c r="C1559" s="669" t="s">
        <v>1515</v>
      </c>
      <c r="D1559" s="1137">
        <f t="shared" si="48"/>
        <v>0</v>
      </c>
      <c r="E1559" s="669" t="s">
        <v>594</v>
      </c>
      <c r="F1559" s="669">
        <v>22</v>
      </c>
    </row>
    <row r="1560" spans="1:6" hidden="1" x14ac:dyDescent="0.2">
      <c r="A1560" s="1136" t="str">
        <f t="shared" si="49"/>
        <v>DZ20CDC0</v>
      </c>
      <c r="B1560" s="669" t="s">
        <v>4532</v>
      </c>
      <c r="C1560" s="669" t="s">
        <v>1516</v>
      </c>
      <c r="D1560" s="1137">
        <f t="shared" si="48"/>
        <v>0</v>
      </c>
      <c r="E1560" s="669" t="s">
        <v>700</v>
      </c>
      <c r="F1560" s="669">
        <v>3</v>
      </c>
    </row>
    <row r="1561" spans="1:6" hidden="1" x14ac:dyDescent="0.2">
      <c r="A1561" s="1136" t="str">
        <f t="shared" si="49"/>
        <v>DZ20CEL0</v>
      </c>
      <c r="B1561" s="669" t="s">
        <v>4533</v>
      </c>
      <c r="C1561" s="669" t="s">
        <v>1516</v>
      </c>
      <c r="D1561" s="1137">
        <f t="shared" si="48"/>
        <v>0</v>
      </c>
      <c r="E1561" s="669" t="s">
        <v>699</v>
      </c>
      <c r="F1561" s="669">
        <v>7</v>
      </c>
    </row>
    <row r="1562" spans="1:6" hidden="1" x14ac:dyDescent="0.2">
      <c r="A1562" s="1136" t="str">
        <f t="shared" si="49"/>
        <v>DZ20CEM0</v>
      </c>
      <c r="B1562" s="669" t="s">
        <v>4534</v>
      </c>
      <c r="C1562" s="669" t="s">
        <v>1516</v>
      </c>
      <c r="D1562" s="1137">
        <f t="shared" si="48"/>
        <v>0</v>
      </c>
      <c r="E1562" s="669" t="s">
        <v>595</v>
      </c>
      <c r="F1562" s="669">
        <v>433</v>
      </c>
    </row>
    <row r="1563" spans="1:6" hidden="1" x14ac:dyDescent="0.2">
      <c r="A1563" s="1136" t="str">
        <f t="shared" si="49"/>
        <v>DZ20CNE0</v>
      </c>
      <c r="B1563" s="669" t="s">
        <v>4535</v>
      </c>
      <c r="C1563" s="669" t="s">
        <v>1516</v>
      </c>
      <c r="D1563" s="1137">
        <f t="shared" si="48"/>
        <v>0</v>
      </c>
      <c r="E1563" s="669" t="s">
        <v>594</v>
      </c>
      <c r="F1563" s="669">
        <v>10</v>
      </c>
    </row>
    <row r="1564" spans="1:6" hidden="1" x14ac:dyDescent="0.2">
      <c r="A1564" s="1136" t="str">
        <f t="shared" si="49"/>
        <v>DZ21ADC0</v>
      </c>
      <c r="B1564" s="669" t="s">
        <v>4536</v>
      </c>
      <c r="C1564" s="669" t="s">
        <v>1075</v>
      </c>
      <c r="D1564" s="1137">
        <f t="shared" si="48"/>
        <v>0</v>
      </c>
      <c r="E1564" s="669" t="s">
        <v>700</v>
      </c>
      <c r="F1564" s="669">
        <v>812</v>
      </c>
    </row>
    <row r="1565" spans="1:6" hidden="1" x14ac:dyDescent="0.2">
      <c r="A1565" s="1136" t="str">
        <f t="shared" si="49"/>
        <v>DZ21AEL0</v>
      </c>
      <c r="B1565" s="669" t="s">
        <v>4537</v>
      </c>
      <c r="C1565" s="669" t="s">
        <v>1075</v>
      </c>
      <c r="D1565" s="1137">
        <f t="shared" si="48"/>
        <v>0</v>
      </c>
      <c r="E1565" s="669" t="s">
        <v>699</v>
      </c>
      <c r="F1565" s="669">
        <v>297</v>
      </c>
    </row>
    <row r="1566" spans="1:6" hidden="1" x14ac:dyDescent="0.2">
      <c r="A1566" s="1136" t="str">
        <f t="shared" si="49"/>
        <v>DZ21AEM0</v>
      </c>
      <c r="B1566" s="669" t="s">
        <v>4538</v>
      </c>
      <c r="C1566" s="669" t="s">
        <v>1075</v>
      </c>
      <c r="D1566" s="1137">
        <f t="shared" si="48"/>
        <v>0</v>
      </c>
      <c r="E1566" s="669" t="s">
        <v>595</v>
      </c>
      <c r="F1566" s="669">
        <v>36568</v>
      </c>
    </row>
    <row r="1567" spans="1:6" hidden="1" x14ac:dyDescent="0.2">
      <c r="A1567" s="1136" t="str">
        <f t="shared" si="49"/>
        <v>DZ21ANE0</v>
      </c>
      <c r="B1567" s="669" t="s">
        <v>4539</v>
      </c>
      <c r="C1567" s="669" t="s">
        <v>1075</v>
      </c>
      <c r="D1567" s="1137">
        <f t="shared" si="48"/>
        <v>0</v>
      </c>
      <c r="E1567" s="669" t="s">
        <v>594</v>
      </c>
      <c r="F1567" s="669">
        <v>66</v>
      </c>
    </row>
    <row r="1568" spans="1:6" hidden="1" x14ac:dyDescent="0.2">
      <c r="A1568" s="1136" t="str">
        <f t="shared" si="49"/>
        <v>DZ21LEL0</v>
      </c>
      <c r="B1568" s="669" t="s">
        <v>4540</v>
      </c>
      <c r="C1568" s="669" t="s">
        <v>1517</v>
      </c>
      <c r="D1568" s="1137">
        <f t="shared" si="48"/>
        <v>0</v>
      </c>
      <c r="E1568" s="669" t="s">
        <v>699</v>
      </c>
      <c r="F1568" s="669">
        <v>12</v>
      </c>
    </row>
    <row r="1569" spans="1:6" hidden="1" x14ac:dyDescent="0.2">
      <c r="A1569" s="1136" t="str">
        <f t="shared" si="49"/>
        <v>DZ21LEM0</v>
      </c>
      <c r="B1569" s="669" t="s">
        <v>4541</v>
      </c>
      <c r="C1569" s="669" t="s">
        <v>1517</v>
      </c>
      <c r="D1569" s="1137">
        <f t="shared" si="48"/>
        <v>0</v>
      </c>
      <c r="E1569" s="669" t="s">
        <v>595</v>
      </c>
      <c r="F1569" s="669">
        <v>786</v>
      </c>
    </row>
    <row r="1570" spans="1:6" hidden="1" x14ac:dyDescent="0.2">
      <c r="A1570" s="1136" t="str">
        <f t="shared" si="49"/>
        <v>DZ21LNE0</v>
      </c>
      <c r="B1570" s="669" t="s">
        <v>4542</v>
      </c>
      <c r="C1570" s="669" t="s">
        <v>1517</v>
      </c>
      <c r="D1570" s="1137">
        <f t="shared" si="48"/>
        <v>0</v>
      </c>
      <c r="E1570" s="669" t="s">
        <v>594</v>
      </c>
      <c r="F1570" s="669">
        <v>3</v>
      </c>
    </row>
    <row r="1571" spans="1:6" hidden="1" x14ac:dyDescent="0.2">
      <c r="A1571" s="1136" t="str">
        <f t="shared" si="49"/>
        <v>DZ21MEL0</v>
      </c>
      <c r="B1571" s="669" t="s">
        <v>4543</v>
      </c>
      <c r="C1571" s="669" t="s">
        <v>1518</v>
      </c>
      <c r="D1571" s="1137">
        <f t="shared" si="48"/>
        <v>0</v>
      </c>
      <c r="E1571" s="669" t="s">
        <v>699</v>
      </c>
      <c r="F1571" s="669">
        <v>61</v>
      </c>
    </row>
    <row r="1572" spans="1:6" hidden="1" x14ac:dyDescent="0.2">
      <c r="A1572" s="1136" t="str">
        <f t="shared" si="49"/>
        <v>DZ21MEM0</v>
      </c>
      <c r="B1572" s="669" t="s">
        <v>4544</v>
      </c>
      <c r="C1572" s="669" t="s">
        <v>1518</v>
      </c>
      <c r="D1572" s="1137">
        <f t="shared" si="48"/>
        <v>0</v>
      </c>
      <c r="E1572" s="669" t="s">
        <v>595</v>
      </c>
      <c r="F1572" s="669">
        <v>5312</v>
      </c>
    </row>
    <row r="1573" spans="1:6" hidden="1" x14ac:dyDescent="0.2">
      <c r="A1573" s="1136" t="str">
        <f t="shared" si="49"/>
        <v>DZ21MNE0</v>
      </c>
      <c r="B1573" s="669" t="s">
        <v>4545</v>
      </c>
      <c r="C1573" s="669" t="s">
        <v>1518</v>
      </c>
      <c r="D1573" s="1137">
        <f t="shared" si="48"/>
        <v>0</v>
      </c>
      <c r="E1573" s="669" t="s">
        <v>594</v>
      </c>
      <c r="F1573" s="669">
        <v>34</v>
      </c>
    </row>
    <row r="1574" spans="1:6" hidden="1" x14ac:dyDescent="0.2">
      <c r="A1574" s="1136" t="str">
        <f t="shared" si="49"/>
        <v>DZ21NEL0</v>
      </c>
      <c r="B1574" s="669" t="s">
        <v>4546</v>
      </c>
      <c r="C1574" s="669" t="s">
        <v>1519</v>
      </c>
      <c r="D1574" s="1137">
        <f t="shared" si="48"/>
        <v>0</v>
      </c>
      <c r="E1574" s="669" t="s">
        <v>699</v>
      </c>
      <c r="F1574" s="669">
        <v>139</v>
      </c>
    </row>
    <row r="1575" spans="1:6" hidden="1" x14ac:dyDescent="0.2">
      <c r="A1575" s="1136" t="str">
        <f t="shared" si="49"/>
        <v>DZ21NEM0</v>
      </c>
      <c r="B1575" s="669" t="s">
        <v>4547</v>
      </c>
      <c r="C1575" s="669" t="s">
        <v>1519</v>
      </c>
      <c r="D1575" s="1137">
        <f t="shared" si="48"/>
        <v>0</v>
      </c>
      <c r="E1575" s="669" t="s">
        <v>595</v>
      </c>
      <c r="F1575" s="669">
        <v>7472</v>
      </c>
    </row>
    <row r="1576" spans="1:6" hidden="1" x14ac:dyDescent="0.2">
      <c r="A1576" s="1136" t="str">
        <f t="shared" si="49"/>
        <v>DZ21NNE0</v>
      </c>
      <c r="B1576" s="669" t="s">
        <v>4548</v>
      </c>
      <c r="C1576" s="669" t="s">
        <v>1519</v>
      </c>
      <c r="D1576" s="1137">
        <f t="shared" si="48"/>
        <v>0</v>
      </c>
      <c r="E1576" s="669" t="s">
        <v>594</v>
      </c>
      <c r="F1576" s="669">
        <v>45</v>
      </c>
    </row>
    <row r="1577" spans="1:6" hidden="1" x14ac:dyDescent="0.2">
      <c r="A1577" s="1136" t="str">
        <f t="shared" si="49"/>
        <v>DZ21PEL0</v>
      </c>
      <c r="B1577" s="669" t="s">
        <v>4549</v>
      </c>
      <c r="C1577" s="669" t="s">
        <v>1520</v>
      </c>
      <c r="D1577" s="1137">
        <f t="shared" si="48"/>
        <v>0</v>
      </c>
      <c r="E1577" s="669" t="s">
        <v>699</v>
      </c>
      <c r="F1577" s="669">
        <v>92</v>
      </c>
    </row>
    <row r="1578" spans="1:6" hidden="1" x14ac:dyDescent="0.2">
      <c r="A1578" s="1136" t="str">
        <f t="shared" si="49"/>
        <v>DZ21PEM0</v>
      </c>
      <c r="B1578" s="669" t="s">
        <v>4550</v>
      </c>
      <c r="C1578" s="669" t="s">
        <v>1520</v>
      </c>
      <c r="D1578" s="1137">
        <f t="shared" si="48"/>
        <v>0</v>
      </c>
      <c r="E1578" s="669" t="s">
        <v>595</v>
      </c>
      <c r="F1578" s="669">
        <v>4691</v>
      </c>
    </row>
    <row r="1579" spans="1:6" hidden="1" x14ac:dyDescent="0.2">
      <c r="A1579" s="1136" t="str">
        <f t="shared" si="49"/>
        <v>DZ21PNE0</v>
      </c>
      <c r="B1579" s="669" t="s">
        <v>4551</v>
      </c>
      <c r="C1579" s="669" t="s">
        <v>1520</v>
      </c>
      <c r="D1579" s="1137">
        <f t="shared" si="48"/>
        <v>0</v>
      </c>
      <c r="E1579" s="669" t="s">
        <v>594</v>
      </c>
      <c r="F1579" s="669">
        <v>35</v>
      </c>
    </row>
    <row r="1580" spans="1:6" hidden="1" x14ac:dyDescent="0.2">
      <c r="A1580" s="1136" t="str">
        <f t="shared" si="49"/>
        <v>DZ21QEL0</v>
      </c>
      <c r="B1580" s="669" t="s">
        <v>4552</v>
      </c>
      <c r="C1580" s="669" t="s">
        <v>1521</v>
      </c>
      <c r="D1580" s="1137">
        <f t="shared" si="48"/>
        <v>0</v>
      </c>
      <c r="E1580" s="669" t="s">
        <v>699</v>
      </c>
      <c r="F1580" s="669">
        <v>15</v>
      </c>
    </row>
    <row r="1581" spans="1:6" hidden="1" x14ac:dyDescent="0.2">
      <c r="A1581" s="1136" t="str">
        <f t="shared" si="49"/>
        <v>DZ21QEM0</v>
      </c>
      <c r="B1581" s="669" t="s">
        <v>4553</v>
      </c>
      <c r="C1581" s="669" t="s">
        <v>1521</v>
      </c>
      <c r="D1581" s="1137">
        <f t="shared" si="48"/>
        <v>0</v>
      </c>
      <c r="E1581" s="669" t="s">
        <v>595</v>
      </c>
      <c r="F1581" s="669">
        <v>4350</v>
      </c>
    </row>
    <row r="1582" spans="1:6" hidden="1" x14ac:dyDescent="0.2">
      <c r="A1582" s="1136" t="str">
        <f t="shared" si="49"/>
        <v>DZ21QNE0</v>
      </c>
      <c r="B1582" s="669" t="s">
        <v>4554</v>
      </c>
      <c r="C1582" s="669" t="s">
        <v>1521</v>
      </c>
      <c r="D1582" s="1137">
        <f t="shared" si="48"/>
        <v>0</v>
      </c>
      <c r="E1582" s="669" t="s">
        <v>594</v>
      </c>
      <c r="F1582" s="669">
        <v>65</v>
      </c>
    </row>
    <row r="1583" spans="1:6" hidden="1" x14ac:dyDescent="0.2">
      <c r="A1583" s="1136" t="str">
        <f t="shared" si="49"/>
        <v>DZ21REL0</v>
      </c>
      <c r="B1583" s="669" t="s">
        <v>4555</v>
      </c>
      <c r="C1583" s="669" t="s">
        <v>1522</v>
      </c>
      <c r="D1583" s="1137">
        <f t="shared" si="48"/>
        <v>0</v>
      </c>
      <c r="E1583" s="669" t="s">
        <v>699</v>
      </c>
      <c r="F1583" s="669">
        <v>81</v>
      </c>
    </row>
    <row r="1584" spans="1:6" hidden="1" x14ac:dyDescent="0.2">
      <c r="A1584" s="1136" t="str">
        <f t="shared" si="49"/>
        <v>DZ21REM0</v>
      </c>
      <c r="B1584" s="669" t="s">
        <v>4556</v>
      </c>
      <c r="C1584" s="669" t="s">
        <v>1522</v>
      </c>
      <c r="D1584" s="1137">
        <f t="shared" si="48"/>
        <v>0</v>
      </c>
      <c r="E1584" s="669" t="s">
        <v>595</v>
      </c>
      <c r="F1584" s="669">
        <v>8941</v>
      </c>
    </row>
    <row r="1585" spans="1:6" hidden="1" x14ac:dyDescent="0.2">
      <c r="A1585" s="1136" t="str">
        <f t="shared" si="49"/>
        <v>DZ21RNE0</v>
      </c>
      <c r="B1585" s="669" t="s">
        <v>4557</v>
      </c>
      <c r="C1585" s="669" t="s">
        <v>1522</v>
      </c>
      <c r="D1585" s="1137">
        <f t="shared" si="48"/>
        <v>0</v>
      </c>
      <c r="E1585" s="669" t="s">
        <v>594</v>
      </c>
      <c r="F1585" s="669">
        <v>180</v>
      </c>
    </row>
    <row r="1586" spans="1:6" hidden="1" x14ac:dyDescent="0.2">
      <c r="A1586" s="1136" t="str">
        <f t="shared" si="49"/>
        <v>DZ21RUX0</v>
      </c>
      <c r="B1586" s="669" t="s">
        <v>4558</v>
      </c>
      <c r="C1586" s="669" t="s">
        <v>1522</v>
      </c>
      <c r="D1586" s="1137">
        <f t="shared" si="48"/>
        <v>0</v>
      </c>
      <c r="E1586" s="669" t="s">
        <v>3001</v>
      </c>
      <c r="F1586" s="669">
        <v>2</v>
      </c>
    </row>
    <row r="1587" spans="1:6" hidden="1" x14ac:dyDescent="0.2">
      <c r="A1587" s="1136" t="str">
        <f t="shared" si="49"/>
        <v>DZ21SDC0</v>
      </c>
      <c r="B1587" s="669" t="s">
        <v>4559</v>
      </c>
      <c r="C1587" s="669" t="s">
        <v>1523</v>
      </c>
      <c r="D1587" s="1137">
        <f t="shared" si="48"/>
        <v>0</v>
      </c>
      <c r="E1587" s="669" t="s">
        <v>700</v>
      </c>
      <c r="F1587" s="669">
        <v>1</v>
      </c>
    </row>
    <row r="1588" spans="1:6" hidden="1" x14ac:dyDescent="0.2">
      <c r="A1588" s="1136" t="str">
        <f t="shared" si="49"/>
        <v>DZ21SEL0</v>
      </c>
      <c r="B1588" s="669" t="s">
        <v>4560</v>
      </c>
      <c r="C1588" s="669" t="s">
        <v>1523</v>
      </c>
      <c r="D1588" s="1137">
        <f t="shared" si="48"/>
        <v>0</v>
      </c>
      <c r="E1588" s="669" t="s">
        <v>699</v>
      </c>
      <c r="F1588" s="669">
        <v>167</v>
      </c>
    </row>
    <row r="1589" spans="1:6" hidden="1" x14ac:dyDescent="0.2">
      <c r="A1589" s="1136" t="str">
        <f t="shared" si="49"/>
        <v>DZ21SEM0</v>
      </c>
      <c r="B1589" s="669" t="s">
        <v>4561</v>
      </c>
      <c r="C1589" s="669" t="s">
        <v>1523</v>
      </c>
      <c r="D1589" s="1137">
        <f t="shared" si="48"/>
        <v>0</v>
      </c>
      <c r="E1589" s="669" t="s">
        <v>595</v>
      </c>
      <c r="F1589" s="669">
        <v>23939</v>
      </c>
    </row>
    <row r="1590" spans="1:6" hidden="1" x14ac:dyDescent="0.2">
      <c r="A1590" s="1136" t="str">
        <f t="shared" si="49"/>
        <v>DZ21SNE0</v>
      </c>
      <c r="B1590" s="669" t="s">
        <v>4562</v>
      </c>
      <c r="C1590" s="669" t="s">
        <v>1523</v>
      </c>
      <c r="D1590" s="1137">
        <f t="shared" si="48"/>
        <v>0</v>
      </c>
      <c r="E1590" s="669" t="s">
        <v>594</v>
      </c>
      <c r="F1590" s="669">
        <v>287</v>
      </c>
    </row>
    <row r="1591" spans="1:6" hidden="1" x14ac:dyDescent="0.2">
      <c r="A1591" s="1136" t="str">
        <f t="shared" si="49"/>
        <v>DZ21SUX0</v>
      </c>
      <c r="B1591" s="669" t="s">
        <v>4563</v>
      </c>
      <c r="C1591" s="669" t="s">
        <v>1523</v>
      </c>
      <c r="D1591" s="1137">
        <f t="shared" si="48"/>
        <v>0</v>
      </c>
      <c r="E1591" s="669" t="s">
        <v>3001</v>
      </c>
      <c r="F1591" s="669">
        <v>3</v>
      </c>
    </row>
    <row r="1592" spans="1:6" hidden="1" x14ac:dyDescent="0.2">
      <c r="A1592" s="1136" t="str">
        <f t="shared" si="49"/>
        <v>DZ21TDC0</v>
      </c>
      <c r="B1592" s="669" t="s">
        <v>4564</v>
      </c>
      <c r="C1592" s="669" t="s">
        <v>1524</v>
      </c>
      <c r="D1592" s="1137">
        <f t="shared" si="48"/>
        <v>0</v>
      </c>
      <c r="E1592" s="669" t="s">
        <v>700</v>
      </c>
      <c r="F1592" s="669">
        <v>1</v>
      </c>
    </row>
    <row r="1593" spans="1:6" hidden="1" x14ac:dyDescent="0.2">
      <c r="A1593" s="1136" t="str">
        <f t="shared" si="49"/>
        <v>DZ21TEL0</v>
      </c>
      <c r="B1593" s="669" t="s">
        <v>4565</v>
      </c>
      <c r="C1593" s="669" t="s">
        <v>1524</v>
      </c>
      <c r="D1593" s="1137">
        <f t="shared" si="48"/>
        <v>0</v>
      </c>
      <c r="E1593" s="669" t="s">
        <v>699</v>
      </c>
      <c r="F1593" s="669">
        <v>327</v>
      </c>
    </row>
    <row r="1594" spans="1:6" hidden="1" x14ac:dyDescent="0.2">
      <c r="A1594" s="1136" t="str">
        <f t="shared" si="49"/>
        <v>DZ21TEM0</v>
      </c>
      <c r="B1594" s="669" t="s">
        <v>4566</v>
      </c>
      <c r="C1594" s="669" t="s">
        <v>1524</v>
      </c>
      <c r="D1594" s="1137">
        <f t="shared" si="48"/>
        <v>0</v>
      </c>
      <c r="E1594" s="669" t="s">
        <v>595</v>
      </c>
      <c r="F1594" s="669">
        <v>49495</v>
      </c>
    </row>
    <row r="1595" spans="1:6" hidden="1" x14ac:dyDescent="0.2">
      <c r="A1595" s="1136" t="str">
        <f t="shared" si="49"/>
        <v>DZ21TNE0</v>
      </c>
      <c r="B1595" s="669" t="s">
        <v>4567</v>
      </c>
      <c r="C1595" s="669" t="s">
        <v>1524</v>
      </c>
      <c r="D1595" s="1137">
        <f t="shared" si="48"/>
        <v>0</v>
      </c>
      <c r="E1595" s="669" t="s">
        <v>594</v>
      </c>
      <c r="F1595" s="669">
        <v>303</v>
      </c>
    </row>
    <row r="1596" spans="1:6" hidden="1" x14ac:dyDescent="0.2">
      <c r="A1596" s="1136" t="str">
        <f t="shared" si="49"/>
        <v>DZ21UDC0</v>
      </c>
      <c r="B1596" s="669" t="s">
        <v>4568</v>
      </c>
      <c r="C1596" s="669" t="s">
        <v>1525</v>
      </c>
      <c r="D1596" s="1137">
        <f t="shared" si="48"/>
        <v>0</v>
      </c>
      <c r="E1596" s="669" t="s">
        <v>700</v>
      </c>
      <c r="F1596" s="669">
        <v>1</v>
      </c>
    </row>
    <row r="1597" spans="1:6" hidden="1" x14ac:dyDescent="0.2">
      <c r="A1597" s="1136" t="str">
        <f t="shared" si="49"/>
        <v>DZ21UEL0</v>
      </c>
      <c r="B1597" s="669" t="s">
        <v>4569</v>
      </c>
      <c r="C1597" s="669" t="s">
        <v>1525</v>
      </c>
      <c r="D1597" s="1137">
        <f t="shared" si="48"/>
        <v>0</v>
      </c>
      <c r="E1597" s="669" t="s">
        <v>699</v>
      </c>
      <c r="F1597" s="669">
        <v>425</v>
      </c>
    </row>
    <row r="1598" spans="1:6" hidden="1" x14ac:dyDescent="0.2">
      <c r="A1598" s="1136" t="str">
        <f t="shared" si="49"/>
        <v>DZ21UEM0</v>
      </c>
      <c r="B1598" s="669" t="s">
        <v>4570</v>
      </c>
      <c r="C1598" s="669" t="s">
        <v>1525</v>
      </c>
      <c r="D1598" s="1137">
        <f t="shared" si="48"/>
        <v>0</v>
      </c>
      <c r="E1598" s="669" t="s">
        <v>595</v>
      </c>
      <c r="F1598" s="669">
        <v>59774</v>
      </c>
    </row>
    <row r="1599" spans="1:6" hidden="1" x14ac:dyDescent="0.2">
      <c r="A1599" s="1136" t="str">
        <f t="shared" si="49"/>
        <v>DZ21UNE0</v>
      </c>
      <c r="B1599" s="669" t="s">
        <v>4571</v>
      </c>
      <c r="C1599" s="669" t="s">
        <v>1525</v>
      </c>
      <c r="D1599" s="1137">
        <f t="shared" si="48"/>
        <v>0</v>
      </c>
      <c r="E1599" s="669" t="s">
        <v>594</v>
      </c>
      <c r="F1599" s="669">
        <v>475</v>
      </c>
    </row>
    <row r="1600" spans="1:6" hidden="1" x14ac:dyDescent="0.2">
      <c r="A1600" s="1136" t="str">
        <f t="shared" si="49"/>
        <v>DZ21UUX0</v>
      </c>
      <c r="B1600" s="669" t="s">
        <v>4572</v>
      </c>
      <c r="C1600" s="669" t="s">
        <v>1525</v>
      </c>
      <c r="D1600" s="1137">
        <f t="shared" si="48"/>
        <v>0</v>
      </c>
      <c r="E1600" s="669" t="s">
        <v>3001</v>
      </c>
      <c r="F1600" s="669">
        <v>3</v>
      </c>
    </row>
    <row r="1601" spans="1:6" hidden="1" x14ac:dyDescent="0.2">
      <c r="A1601" s="1136" t="str">
        <f t="shared" si="49"/>
        <v>DZ22DEL0</v>
      </c>
      <c r="B1601" s="669" t="s">
        <v>4573</v>
      </c>
      <c r="C1601" s="669" t="s">
        <v>1526</v>
      </c>
      <c r="D1601" s="1137">
        <f t="shared" si="48"/>
        <v>0</v>
      </c>
      <c r="E1601" s="669" t="s">
        <v>699</v>
      </c>
      <c r="F1601" s="669">
        <v>29</v>
      </c>
    </row>
    <row r="1602" spans="1:6" hidden="1" x14ac:dyDescent="0.2">
      <c r="A1602" s="1136" t="str">
        <f t="shared" si="49"/>
        <v>DZ22DEM0</v>
      </c>
      <c r="B1602" s="669" t="s">
        <v>4574</v>
      </c>
      <c r="C1602" s="669" t="s">
        <v>1526</v>
      </c>
      <c r="D1602" s="1137">
        <f t="shared" si="48"/>
        <v>0</v>
      </c>
      <c r="E1602" s="669" t="s">
        <v>595</v>
      </c>
      <c r="F1602" s="669">
        <v>3234</v>
      </c>
    </row>
    <row r="1603" spans="1:6" hidden="1" x14ac:dyDescent="0.2">
      <c r="A1603" s="1136" t="str">
        <f t="shared" si="49"/>
        <v>DZ22DNE0</v>
      </c>
      <c r="B1603" s="669" t="s">
        <v>4575</v>
      </c>
      <c r="C1603" s="669" t="s">
        <v>1526</v>
      </c>
      <c r="D1603" s="1137">
        <f t="shared" si="48"/>
        <v>0</v>
      </c>
      <c r="E1603" s="669" t="s">
        <v>594</v>
      </c>
      <c r="F1603" s="669">
        <v>68</v>
      </c>
    </row>
    <row r="1604" spans="1:6" hidden="1" x14ac:dyDescent="0.2">
      <c r="A1604" s="1136" t="str">
        <f t="shared" si="49"/>
        <v>DZ22EEL0</v>
      </c>
      <c r="B1604" s="669" t="s">
        <v>4576</v>
      </c>
      <c r="C1604" s="669" t="s">
        <v>1527</v>
      </c>
      <c r="D1604" s="1137">
        <f t="shared" si="48"/>
        <v>0</v>
      </c>
      <c r="E1604" s="669" t="s">
        <v>699</v>
      </c>
      <c r="F1604" s="669">
        <v>67</v>
      </c>
    </row>
    <row r="1605" spans="1:6" hidden="1" x14ac:dyDescent="0.2">
      <c r="A1605" s="1136" t="str">
        <f t="shared" si="49"/>
        <v>DZ22EEM0</v>
      </c>
      <c r="B1605" s="669" t="s">
        <v>4577</v>
      </c>
      <c r="C1605" s="669" t="s">
        <v>1527</v>
      </c>
      <c r="D1605" s="1137">
        <f t="shared" si="48"/>
        <v>0</v>
      </c>
      <c r="E1605" s="669" t="s">
        <v>595</v>
      </c>
      <c r="F1605" s="669">
        <v>6622</v>
      </c>
    </row>
    <row r="1606" spans="1:6" hidden="1" x14ac:dyDescent="0.2">
      <c r="A1606" s="1136" t="str">
        <f t="shared" si="49"/>
        <v>DZ22ENE0</v>
      </c>
      <c r="B1606" s="669" t="s">
        <v>4578</v>
      </c>
      <c r="C1606" s="669" t="s">
        <v>1527</v>
      </c>
      <c r="D1606" s="1137">
        <f t="shared" si="48"/>
        <v>0</v>
      </c>
      <c r="E1606" s="669" t="s">
        <v>594</v>
      </c>
      <c r="F1606" s="669">
        <v>211</v>
      </c>
    </row>
    <row r="1607" spans="1:6" hidden="1" x14ac:dyDescent="0.2">
      <c r="A1607" s="1136" t="str">
        <f t="shared" si="49"/>
        <v>DZ22FDC0</v>
      </c>
      <c r="B1607" s="669" t="s">
        <v>4579</v>
      </c>
      <c r="C1607" s="669" t="s">
        <v>1528</v>
      </c>
      <c r="D1607" s="1137">
        <f t="shared" si="48"/>
        <v>0</v>
      </c>
      <c r="E1607" s="669" t="s">
        <v>700</v>
      </c>
      <c r="F1607" s="669">
        <v>11</v>
      </c>
    </row>
    <row r="1608" spans="1:6" hidden="1" x14ac:dyDescent="0.2">
      <c r="A1608" s="1136" t="str">
        <f t="shared" si="49"/>
        <v>DZ22FEL0</v>
      </c>
      <c r="B1608" s="669" t="s">
        <v>4580</v>
      </c>
      <c r="C1608" s="669" t="s">
        <v>1528</v>
      </c>
      <c r="D1608" s="1137">
        <f t="shared" si="48"/>
        <v>0</v>
      </c>
      <c r="E1608" s="669" t="s">
        <v>699</v>
      </c>
      <c r="F1608" s="669">
        <v>130</v>
      </c>
    </row>
    <row r="1609" spans="1:6" hidden="1" x14ac:dyDescent="0.2">
      <c r="A1609" s="1136" t="str">
        <f t="shared" si="49"/>
        <v>DZ22FEM0</v>
      </c>
      <c r="B1609" s="669" t="s">
        <v>4581</v>
      </c>
      <c r="C1609" s="669" t="s">
        <v>1528</v>
      </c>
      <c r="D1609" s="1137">
        <f t="shared" si="48"/>
        <v>0</v>
      </c>
      <c r="E1609" s="669" t="s">
        <v>595</v>
      </c>
      <c r="F1609" s="669">
        <v>14995</v>
      </c>
    </row>
    <row r="1610" spans="1:6" hidden="1" x14ac:dyDescent="0.2">
      <c r="A1610" s="1136" t="str">
        <f t="shared" si="49"/>
        <v>DZ22FNE0</v>
      </c>
      <c r="B1610" s="669" t="s">
        <v>4582</v>
      </c>
      <c r="C1610" s="669" t="s">
        <v>1528</v>
      </c>
      <c r="D1610" s="1137">
        <f t="shared" si="48"/>
        <v>0</v>
      </c>
      <c r="E1610" s="669" t="s">
        <v>594</v>
      </c>
      <c r="F1610" s="669">
        <v>345</v>
      </c>
    </row>
    <row r="1611" spans="1:6" hidden="1" x14ac:dyDescent="0.2">
      <c r="A1611" s="1136" t="str">
        <f t="shared" si="49"/>
        <v>DZ22GDC0</v>
      </c>
      <c r="B1611" s="669" t="s">
        <v>4583</v>
      </c>
      <c r="C1611" s="669" t="s">
        <v>1529</v>
      </c>
      <c r="D1611" s="1137">
        <f t="shared" si="48"/>
        <v>0</v>
      </c>
      <c r="E1611" s="669" t="s">
        <v>700</v>
      </c>
      <c r="F1611" s="669">
        <v>39</v>
      </c>
    </row>
    <row r="1612" spans="1:6" hidden="1" x14ac:dyDescent="0.2">
      <c r="A1612" s="1136" t="str">
        <f t="shared" si="49"/>
        <v>DZ22GEL0</v>
      </c>
      <c r="B1612" s="669" t="s">
        <v>4584</v>
      </c>
      <c r="C1612" s="669" t="s">
        <v>1529</v>
      </c>
      <c r="D1612" s="1137">
        <f t="shared" si="48"/>
        <v>0</v>
      </c>
      <c r="E1612" s="669" t="s">
        <v>699</v>
      </c>
      <c r="F1612" s="669">
        <v>266</v>
      </c>
    </row>
    <row r="1613" spans="1:6" hidden="1" x14ac:dyDescent="0.2">
      <c r="A1613" s="1136" t="str">
        <f t="shared" si="49"/>
        <v>DZ22GEM0</v>
      </c>
      <c r="B1613" s="669" t="s">
        <v>4585</v>
      </c>
      <c r="C1613" s="669" t="s">
        <v>1529</v>
      </c>
      <c r="D1613" s="1137">
        <f t="shared" si="48"/>
        <v>0</v>
      </c>
      <c r="E1613" s="669" t="s">
        <v>595</v>
      </c>
      <c r="F1613" s="669">
        <v>29705</v>
      </c>
    </row>
    <row r="1614" spans="1:6" hidden="1" x14ac:dyDescent="0.2">
      <c r="A1614" s="1136" t="str">
        <f t="shared" si="49"/>
        <v>DZ22GNE0</v>
      </c>
      <c r="B1614" s="669" t="s">
        <v>4586</v>
      </c>
      <c r="C1614" s="669" t="s">
        <v>1529</v>
      </c>
      <c r="D1614" s="1137">
        <f t="shared" si="48"/>
        <v>0</v>
      </c>
      <c r="E1614" s="669" t="s">
        <v>594</v>
      </c>
      <c r="F1614" s="669">
        <v>374</v>
      </c>
    </row>
    <row r="1615" spans="1:6" hidden="1" x14ac:dyDescent="0.2">
      <c r="A1615" s="1136" t="str">
        <f t="shared" si="49"/>
        <v>DZ22GUX0</v>
      </c>
      <c r="B1615" s="669" t="s">
        <v>4587</v>
      </c>
      <c r="C1615" s="669" t="s">
        <v>1529</v>
      </c>
      <c r="D1615" s="1137">
        <f t="shared" si="48"/>
        <v>0</v>
      </c>
      <c r="E1615" s="669" t="s">
        <v>3001</v>
      </c>
      <c r="F1615" s="669">
        <v>4</v>
      </c>
    </row>
    <row r="1616" spans="1:6" hidden="1" x14ac:dyDescent="0.2">
      <c r="A1616" s="1136" t="str">
        <f t="shared" si="49"/>
        <v>DZ22HDC0</v>
      </c>
      <c r="B1616" s="669" t="s">
        <v>4588</v>
      </c>
      <c r="C1616" s="669" t="s">
        <v>1530</v>
      </c>
      <c r="D1616" s="1137">
        <f t="shared" si="48"/>
        <v>0</v>
      </c>
      <c r="E1616" s="669" t="s">
        <v>700</v>
      </c>
      <c r="F1616" s="669">
        <v>200</v>
      </c>
    </row>
    <row r="1617" spans="1:6" hidden="1" x14ac:dyDescent="0.2">
      <c r="A1617" s="1136" t="str">
        <f t="shared" si="49"/>
        <v>DZ22HEL0</v>
      </c>
      <c r="B1617" s="669" t="s">
        <v>4589</v>
      </c>
      <c r="C1617" s="669" t="s">
        <v>1530</v>
      </c>
      <c r="D1617" s="1137">
        <f t="shared" ref="D1617:D1680" si="50">IFERROR(VLOOKUP(C1617,$M$2:$N$16,2,FALSE),0)</f>
        <v>0</v>
      </c>
      <c r="E1617" s="669" t="s">
        <v>699</v>
      </c>
      <c r="F1617" s="669">
        <v>349</v>
      </c>
    </row>
    <row r="1618" spans="1:6" hidden="1" x14ac:dyDescent="0.2">
      <c r="A1618" s="1136" t="str">
        <f t="shared" ref="A1618:A1681" si="51">C1618&amp;E1618&amp;D1618</f>
        <v>DZ22HEM0</v>
      </c>
      <c r="B1618" s="669" t="s">
        <v>4590</v>
      </c>
      <c r="C1618" s="669" t="s">
        <v>1530</v>
      </c>
      <c r="D1618" s="1137">
        <f t="shared" si="50"/>
        <v>0</v>
      </c>
      <c r="E1618" s="669" t="s">
        <v>595</v>
      </c>
      <c r="F1618" s="669">
        <v>34675</v>
      </c>
    </row>
    <row r="1619" spans="1:6" hidden="1" x14ac:dyDescent="0.2">
      <c r="A1619" s="1136" t="str">
        <f t="shared" si="51"/>
        <v>DZ22HNE0</v>
      </c>
      <c r="B1619" s="669" t="s">
        <v>4591</v>
      </c>
      <c r="C1619" s="669" t="s">
        <v>1530</v>
      </c>
      <c r="D1619" s="1137">
        <f t="shared" si="50"/>
        <v>0</v>
      </c>
      <c r="E1619" s="669" t="s">
        <v>594</v>
      </c>
      <c r="F1619" s="669">
        <v>188</v>
      </c>
    </row>
    <row r="1620" spans="1:6" hidden="1" x14ac:dyDescent="0.2">
      <c r="A1620" s="1136" t="str">
        <f t="shared" si="51"/>
        <v>DZ22JDC0</v>
      </c>
      <c r="B1620" s="669" t="s">
        <v>4592</v>
      </c>
      <c r="C1620" s="669" t="s">
        <v>1531</v>
      </c>
      <c r="D1620" s="1137">
        <f t="shared" si="50"/>
        <v>0</v>
      </c>
      <c r="E1620" s="669" t="s">
        <v>700</v>
      </c>
      <c r="F1620" s="669">
        <v>115</v>
      </c>
    </row>
    <row r="1621" spans="1:6" hidden="1" x14ac:dyDescent="0.2">
      <c r="A1621" s="1136" t="str">
        <f t="shared" si="51"/>
        <v>DZ22JEL0</v>
      </c>
      <c r="B1621" s="669" t="s">
        <v>4593</v>
      </c>
      <c r="C1621" s="669" t="s">
        <v>1531</v>
      </c>
      <c r="D1621" s="1137">
        <f t="shared" si="50"/>
        <v>0</v>
      </c>
      <c r="E1621" s="669" t="s">
        <v>699</v>
      </c>
      <c r="F1621" s="669">
        <v>168</v>
      </c>
    </row>
    <row r="1622" spans="1:6" hidden="1" x14ac:dyDescent="0.2">
      <c r="A1622" s="1136" t="str">
        <f t="shared" si="51"/>
        <v>DZ22JEM0</v>
      </c>
      <c r="B1622" s="669" t="s">
        <v>4594</v>
      </c>
      <c r="C1622" s="669" t="s">
        <v>1531</v>
      </c>
      <c r="D1622" s="1137">
        <f t="shared" si="50"/>
        <v>0</v>
      </c>
      <c r="E1622" s="669" t="s">
        <v>595</v>
      </c>
      <c r="F1622" s="669">
        <v>16402</v>
      </c>
    </row>
    <row r="1623" spans="1:6" hidden="1" x14ac:dyDescent="0.2">
      <c r="A1623" s="1136" t="str">
        <f t="shared" si="51"/>
        <v>DZ22JNE0</v>
      </c>
      <c r="B1623" s="669" t="s">
        <v>4595</v>
      </c>
      <c r="C1623" s="669" t="s">
        <v>1531</v>
      </c>
      <c r="D1623" s="1137">
        <f t="shared" si="50"/>
        <v>0</v>
      </c>
      <c r="E1623" s="669" t="s">
        <v>594</v>
      </c>
      <c r="F1623" s="669">
        <v>131</v>
      </c>
    </row>
    <row r="1624" spans="1:6" hidden="1" x14ac:dyDescent="0.2">
      <c r="A1624" s="1136" t="str">
        <f t="shared" si="51"/>
        <v>DZ23DEL0</v>
      </c>
      <c r="B1624" s="669" t="s">
        <v>4596</v>
      </c>
      <c r="C1624" s="669" t="s">
        <v>1533</v>
      </c>
      <c r="D1624" s="1137">
        <f t="shared" si="50"/>
        <v>0</v>
      </c>
      <c r="E1624" s="669" t="s">
        <v>699</v>
      </c>
      <c r="F1624" s="669">
        <v>14</v>
      </c>
    </row>
    <row r="1625" spans="1:6" hidden="1" x14ac:dyDescent="0.2">
      <c r="A1625" s="1136" t="str">
        <f t="shared" si="51"/>
        <v>DZ23DEM0</v>
      </c>
      <c r="B1625" s="669" t="s">
        <v>4597</v>
      </c>
      <c r="C1625" s="669" t="s">
        <v>1533</v>
      </c>
      <c r="D1625" s="1137">
        <f t="shared" si="50"/>
        <v>0</v>
      </c>
      <c r="E1625" s="669" t="s">
        <v>595</v>
      </c>
      <c r="F1625" s="669">
        <v>2887</v>
      </c>
    </row>
    <row r="1626" spans="1:6" hidden="1" x14ac:dyDescent="0.2">
      <c r="A1626" s="1136" t="str">
        <f t="shared" si="51"/>
        <v>DZ23DNE0</v>
      </c>
      <c r="B1626" s="669" t="s">
        <v>4598</v>
      </c>
      <c r="C1626" s="669" t="s">
        <v>1533</v>
      </c>
      <c r="D1626" s="1137">
        <f t="shared" si="50"/>
        <v>0</v>
      </c>
      <c r="E1626" s="669" t="s">
        <v>594</v>
      </c>
      <c r="F1626" s="669">
        <v>25</v>
      </c>
    </row>
    <row r="1627" spans="1:6" hidden="1" x14ac:dyDescent="0.2">
      <c r="A1627" s="1136" t="str">
        <f t="shared" si="51"/>
        <v>DZ23EEL0</v>
      </c>
      <c r="B1627" s="669" t="s">
        <v>4599</v>
      </c>
      <c r="C1627" s="669" t="s">
        <v>1534</v>
      </c>
      <c r="D1627" s="1137">
        <f t="shared" si="50"/>
        <v>0</v>
      </c>
      <c r="E1627" s="669" t="s">
        <v>699</v>
      </c>
      <c r="F1627" s="669">
        <v>17</v>
      </c>
    </row>
    <row r="1628" spans="1:6" hidden="1" x14ac:dyDescent="0.2">
      <c r="A1628" s="1136" t="str">
        <f t="shared" si="51"/>
        <v>DZ23EEM0</v>
      </c>
      <c r="B1628" s="669" t="s">
        <v>4600</v>
      </c>
      <c r="C1628" s="669" t="s">
        <v>1534</v>
      </c>
      <c r="D1628" s="1137">
        <f t="shared" si="50"/>
        <v>0</v>
      </c>
      <c r="E1628" s="669" t="s">
        <v>595</v>
      </c>
      <c r="F1628" s="669">
        <v>4388</v>
      </c>
    </row>
    <row r="1629" spans="1:6" hidden="1" x14ac:dyDescent="0.2">
      <c r="A1629" s="1136" t="str">
        <f t="shared" si="51"/>
        <v>DZ23ENE0</v>
      </c>
      <c r="B1629" s="669" t="s">
        <v>4601</v>
      </c>
      <c r="C1629" s="669" t="s">
        <v>1534</v>
      </c>
      <c r="D1629" s="1137">
        <f t="shared" si="50"/>
        <v>0</v>
      </c>
      <c r="E1629" s="669" t="s">
        <v>594</v>
      </c>
      <c r="F1629" s="669">
        <v>53</v>
      </c>
    </row>
    <row r="1630" spans="1:6" hidden="1" x14ac:dyDescent="0.2">
      <c r="A1630" s="1136" t="str">
        <f t="shared" si="51"/>
        <v>DZ23FDC0</v>
      </c>
      <c r="B1630" s="669" t="s">
        <v>4602</v>
      </c>
      <c r="C1630" s="669" t="s">
        <v>1535</v>
      </c>
      <c r="D1630" s="1137">
        <f t="shared" si="50"/>
        <v>0</v>
      </c>
      <c r="E1630" s="669" t="s">
        <v>700</v>
      </c>
      <c r="F1630" s="669">
        <v>1</v>
      </c>
    </row>
    <row r="1631" spans="1:6" hidden="1" x14ac:dyDescent="0.2">
      <c r="A1631" s="1136" t="str">
        <f t="shared" si="51"/>
        <v>DZ23FEL0</v>
      </c>
      <c r="B1631" s="669" t="s">
        <v>4603</v>
      </c>
      <c r="C1631" s="669" t="s">
        <v>1535</v>
      </c>
      <c r="D1631" s="1137">
        <f t="shared" si="50"/>
        <v>0</v>
      </c>
      <c r="E1631" s="669" t="s">
        <v>699</v>
      </c>
      <c r="F1631" s="669">
        <v>23</v>
      </c>
    </row>
    <row r="1632" spans="1:6" hidden="1" x14ac:dyDescent="0.2">
      <c r="A1632" s="1136" t="str">
        <f t="shared" si="51"/>
        <v>DZ23FEM0</v>
      </c>
      <c r="B1632" s="669" t="s">
        <v>4604</v>
      </c>
      <c r="C1632" s="669" t="s">
        <v>1535</v>
      </c>
      <c r="D1632" s="1137">
        <f t="shared" si="50"/>
        <v>0</v>
      </c>
      <c r="E1632" s="669" t="s">
        <v>595</v>
      </c>
      <c r="F1632" s="669">
        <v>6234</v>
      </c>
    </row>
    <row r="1633" spans="1:6" hidden="1" x14ac:dyDescent="0.2">
      <c r="A1633" s="1136" t="str">
        <f t="shared" si="51"/>
        <v>DZ23FNE0</v>
      </c>
      <c r="B1633" s="669" t="s">
        <v>4605</v>
      </c>
      <c r="C1633" s="669" t="s">
        <v>1535</v>
      </c>
      <c r="D1633" s="1137">
        <f t="shared" si="50"/>
        <v>0</v>
      </c>
      <c r="E1633" s="669" t="s">
        <v>594</v>
      </c>
      <c r="F1633" s="669">
        <v>60</v>
      </c>
    </row>
    <row r="1634" spans="1:6" hidden="1" x14ac:dyDescent="0.2">
      <c r="A1634" s="1136" t="str">
        <f t="shared" si="51"/>
        <v>DZ23GDC0</v>
      </c>
      <c r="B1634" s="669" t="s">
        <v>4606</v>
      </c>
      <c r="C1634" s="669" t="s">
        <v>1536</v>
      </c>
      <c r="D1634" s="1137">
        <f t="shared" si="50"/>
        <v>0</v>
      </c>
      <c r="E1634" s="669" t="s">
        <v>700</v>
      </c>
      <c r="F1634" s="669">
        <v>9</v>
      </c>
    </row>
    <row r="1635" spans="1:6" hidden="1" x14ac:dyDescent="0.2">
      <c r="A1635" s="1136" t="str">
        <f t="shared" si="51"/>
        <v>DZ23GEL0</v>
      </c>
      <c r="B1635" s="669" t="s">
        <v>4607</v>
      </c>
      <c r="C1635" s="669" t="s">
        <v>1536</v>
      </c>
      <c r="D1635" s="1137">
        <f t="shared" si="50"/>
        <v>0</v>
      </c>
      <c r="E1635" s="669" t="s">
        <v>699</v>
      </c>
      <c r="F1635" s="669">
        <v>36</v>
      </c>
    </row>
    <row r="1636" spans="1:6" hidden="1" x14ac:dyDescent="0.2">
      <c r="A1636" s="1136" t="str">
        <f t="shared" si="51"/>
        <v>DZ23GEM0</v>
      </c>
      <c r="B1636" s="669" t="s">
        <v>4608</v>
      </c>
      <c r="C1636" s="669" t="s">
        <v>1536</v>
      </c>
      <c r="D1636" s="1137">
        <f t="shared" si="50"/>
        <v>0</v>
      </c>
      <c r="E1636" s="669" t="s">
        <v>595</v>
      </c>
      <c r="F1636" s="669">
        <v>3653</v>
      </c>
    </row>
    <row r="1637" spans="1:6" hidden="1" x14ac:dyDescent="0.2">
      <c r="A1637" s="1136" t="str">
        <f t="shared" si="51"/>
        <v>DZ23GNE0</v>
      </c>
      <c r="B1637" s="669" t="s">
        <v>4609</v>
      </c>
      <c r="C1637" s="669" t="s">
        <v>1536</v>
      </c>
      <c r="D1637" s="1137">
        <f t="shared" si="50"/>
        <v>0</v>
      </c>
      <c r="E1637" s="669" t="s">
        <v>594</v>
      </c>
      <c r="F1637" s="669">
        <v>36</v>
      </c>
    </row>
    <row r="1638" spans="1:6" hidden="1" x14ac:dyDescent="0.2">
      <c r="A1638" s="1136" t="str">
        <f t="shared" si="51"/>
        <v>DZ24DEL0</v>
      </c>
      <c r="B1638" s="669" t="s">
        <v>4610</v>
      </c>
      <c r="C1638" s="669" t="s">
        <v>1537</v>
      </c>
      <c r="D1638" s="1137">
        <f t="shared" si="50"/>
        <v>0</v>
      </c>
      <c r="E1638" s="669" t="s">
        <v>699</v>
      </c>
      <c r="F1638" s="669">
        <v>56</v>
      </c>
    </row>
    <row r="1639" spans="1:6" hidden="1" x14ac:dyDescent="0.2">
      <c r="A1639" s="1136" t="str">
        <f t="shared" si="51"/>
        <v>DZ24DEM0</v>
      </c>
      <c r="B1639" s="669" t="s">
        <v>4611</v>
      </c>
      <c r="C1639" s="669" t="s">
        <v>1537</v>
      </c>
      <c r="D1639" s="1137">
        <f t="shared" si="50"/>
        <v>0</v>
      </c>
      <c r="E1639" s="669" t="s">
        <v>595</v>
      </c>
      <c r="F1639" s="669">
        <v>7233</v>
      </c>
    </row>
    <row r="1640" spans="1:6" hidden="1" x14ac:dyDescent="0.2">
      <c r="A1640" s="1136" t="str">
        <f t="shared" si="51"/>
        <v>DZ24DNE0</v>
      </c>
      <c r="B1640" s="669" t="s">
        <v>4612</v>
      </c>
      <c r="C1640" s="669" t="s">
        <v>1537</v>
      </c>
      <c r="D1640" s="1137">
        <f t="shared" si="50"/>
        <v>0</v>
      </c>
      <c r="E1640" s="669" t="s">
        <v>594</v>
      </c>
      <c r="F1640" s="669">
        <v>124</v>
      </c>
    </row>
    <row r="1641" spans="1:6" hidden="1" x14ac:dyDescent="0.2">
      <c r="A1641" s="1136" t="str">
        <f t="shared" si="51"/>
        <v>DZ24EEL0</v>
      </c>
      <c r="B1641" s="669" t="s">
        <v>4613</v>
      </c>
      <c r="C1641" s="669" t="s">
        <v>1538</v>
      </c>
      <c r="D1641" s="1137">
        <f t="shared" si="50"/>
        <v>0</v>
      </c>
      <c r="E1641" s="669" t="s">
        <v>699</v>
      </c>
      <c r="F1641" s="669">
        <v>39</v>
      </c>
    </row>
    <row r="1642" spans="1:6" hidden="1" x14ac:dyDescent="0.2">
      <c r="A1642" s="1136" t="str">
        <f t="shared" si="51"/>
        <v>DZ24EEM0</v>
      </c>
      <c r="B1642" s="669" t="s">
        <v>4614</v>
      </c>
      <c r="C1642" s="669" t="s">
        <v>1538</v>
      </c>
      <c r="D1642" s="1137">
        <f t="shared" si="50"/>
        <v>0</v>
      </c>
      <c r="E1642" s="669" t="s">
        <v>595</v>
      </c>
      <c r="F1642" s="669">
        <v>6999</v>
      </c>
    </row>
    <row r="1643" spans="1:6" hidden="1" x14ac:dyDescent="0.2">
      <c r="A1643" s="1136" t="str">
        <f t="shared" si="51"/>
        <v>DZ24ENE0</v>
      </c>
      <c r="B1643" s="669" t="s">
        <v>4615</v>
      </c>
      <c r="C1643" s="669" t="s">
        <v>1538</v>
      </c>
      <c r="D1643" s="1137">
        <f t="shared" si="50"/>
        <v>0</v>
      </c>
      <c r="E1643" s="669" t="s">
        <v>594</v>
      </c>
      <c r="F1643" s="669">
        <v>107</v>
      </c>
    </row>
    <row r="1644" spans="1:6" hidden="1" x14ac:dyDescent="0.2">
      <c r="A1644" s="1136" t="str">
        <f t="shared" si="51"/>
        <v>DZ24FEL0</v>
      </c>
      <c r="B1644" s="669" t="s">
        <v>4616</v>
      </c>
      <c r="C1644" s="669" t="s">
        <v>1539</v>
      </c>
      <c r="D1644" s="1137">
        <f t="shared" si="50"/>
        <v>0</v>
      </c>
      <c r="E1644" s="669" t="s">
        <v>699</v>
      </c>
      <c r="F1644" s="669">
        <v>65</v>
      </c>
    </row>
    <row r="1645" spans="1:6" hidden="1" x14ac:dyDescent="0.2">
      <c r="A1645" s="1136" t="str">
        <f t="shared" si="51"/>
        <v>DZ24FEM0</v>
      </c>
      <c r="B1645" s="669" t="s">
        <v>4617</v>
      </c>
      <c r="C1645" s="669" t="s">
        <v>1539</v>
      </c>
      <c r="D1645" s="1137">
        <f t="shared" si="50"/>
        <v>0</v>
      </c>
      <c r="E1645" s="669" t="s">
        <v>595</v>
      </c>
      <c r="F1645" s="669">
        <v>9939</v>
      </c>
    </row>
    <row r="1646" spans="1:6" hidden="1" x14ac:dyDescent="0.2">
      <c r="A1646" s="1136" t="str">
        <f t="shared" si="51"/>
        <v>DZ24FNE0</v>
      </c>
      <c r="B1646" s="669" t="s">
        <v>4618</v>
      </c>
      <c r="C1646" s="669" t="s">
        <v>1539</v>
      </c>
      <c r="D1646" s="1137">
        <f t="shared" si="50"/>
        <v>0</v>
      </c>
      <c r="E1646" s="669" t="s">
        <v>594</v>
      </c>
      <c r="F1646" s="669">
        <v>110</v>
      </c>
    </row>
    <row r="1647" spans="1:6" hidden="1" x14ac:dyDescent="0.2">
      <c r="A1647" s="1136" t="str">
        <f t="shared" si="51"/>
        <v>DZ24GDC0</v>
      </c>
      <c r="B1647" s="669" t="s">
        <v>4619</v>
      </c>
      <c r="C1647" s="669" t="s">
        <v>1540</v>
      </c>
      <c r="D1647" s="1137">
        <f t="shared" si="50"/>
        <v>0</v>
      </c>
      <c r="E1647" s="669" t="s">
        <v>700</v>
      </c>
      <c r="F1647" s="669">
        <v>1</v>
      </c>
    </row>
    <row r="1648" spans="1:6" hidden="1" x14ac:dyDescent="0.2">
      <c r="A1648" s="1136" t="str">
        <f t="shared" si="51"/>
        <v>DZ24GEL0</v>
      </c>
      <c r="B1648" s="669" t="s">
        <v>4620</v>
      </c>
      <c r="C1648" s="669" t="s">
        <v>1540</v>
      </c>
      <c r="D1648" s="1137">
        <f t="shared" si="50"/>
        <v>0</v>
      </c>
      <c r="E1648" s="669" t="s">
        <v>699</v>
      </c>
      <c r="F1648" s="669">
        <v>65</v>
      </c>
    </row>
    <row r="1649" spans="1:6" hidden="1" x14ac:dyDescent="0.2">
      <c r="A1649" s="1136" t="str">
        <f t="shared" si="51"/>
        <v>DZ24GEM0</v>
      </c>
      <c r="B1649" s="669" t="s">
        <v>4621</v>
      </c>
      <c r="C1649" s="669" t="s">
        <v>1540</v>
      </c>
      <c r="D1649" s="1137">
        <f t="shared" si="50"/>
        <v>0</v>
      </c>
      <c r="E1649" s="669" t="s">
        <v>595</v>
      </c>
      <c r="F1649" s="669">
        <v>10944</v>
      </c>
    </row>
    <row r="1650" spans="1:6" hidden="1" x14ac:dyDescent="0.2">
      <c r="A1650" s="1136" t="str">
        <f t="shared" si="51"/>
        <v>DZ24GNE0</v>
      </c>
      <c r="B1650" s="669" t="s">
        <v>4622</v>
      </c>
      <c r="C1650" s="669" t="s">
        <v>1540</v>
      </c>
      <c r="D1650" s="1137">
        <f t="shared" si="50"/>
        <v>0</v>
      </c>
      <c r="E1650" s="669" t="s">
        <v>594</v>
      </c>
      <c r="F1650" s="669">
        <v>86</v>
      </c>
    </row>
    <row r="1651" spans="1:6" hidden="1" x14ac:dyDescent="0.2">
      <c r="A1651" s="1136" t="str">
        <f t="shared" si="51"/>
        <v>DZ24HDC0</v>
      </c>
      <c r="B1651" s="669" t="s">
        <v>4623</v>
      </c>
      <c r="C1651" s="669" t="s">
        <v>1541</v>
      </c>
      <c r="D1651" s="1137">
        <f t="shared" si="50"/>
        <v>0</v>
      </c>
      <c r="E1651" s="669" t="s">
        <v>700</v>
      </c>
      <c r="F1651" s="669">
        <v>7</v>
      </c>
    </row>
    <row r="1652" spans="1:6" hidden="1" x14ac:dyDescent="0.2">
      <c r="A1652" s="1136" t="str">
        <f t="shared" si="51"/>
        <v>DZ24HEL0</v>
      </c>
      <c r="B1652" s="669" t="s">
        <v>4624</v>
      </c>
      <c r="C1652" s="669" t="s">
        <v>1541</v>
      </c>
      <c r="D1652" s="1137">
        <f t="shared" si="50"/>
        <v>0</v>
      </c>
      <c r="E1652" s="669" t="s">
        <v>699</v>
      </c>
      <c r="F1652" s="669">
        <v>75</v>
      </c>
    </row>
    <row r="1653" spans="1:6" hidden="1" x14ac:dyDescent="0.2">
      <c r="A1653" s="1136" t="str">
        <f t="shared" si="51"/>
        <v>DZ24HEM0</v>
      </c>
      <c r="B1653" s="669" t="s">
        <v>4625</v>
      </c>
      <c r="C1653" s="669" t="s">
        <v>1541</v>
      </c>
      <c r="D1653" s="1137">
        <f t="shared" si="50"/>
        <v>0</v>
      </c>
      <c r="E1653" s="669" t="s">
        <v>595</v>
      </c>
      <c r="F1653" s="669">
        <v>5449</v>
      </c>
    </row>
    <row r="1654" spans="1:6" hidden="1" x14ac:dyDescent="0.2">
      <c r="A1654" s="1136" t="str">
        <f t="shared" si="51"/>
        <v>DZ24HNE0</v>
      </c>
      <c r="B1654" s="669" t="s">
        <v>4626</v>
      </c>
      <c r="C1654" s="669" t="s">
        <v>1541</v>
      </c>
      <c r="D1654" s="1137">
        <f t="shared" si="50"/>
        <v>0</v>
      </c>
      <c r="E1654" s="669" t="s">
        <v>594</v>
      </c>
      <c r="F1654" s="669">
        <v>37</v>
      </c>
    </row>
    <row r="1655" spans="1:6" hidden="1" x14ac:dyDescent="0.2">
      <c r="A1655" s="1136" t="str">
        <f t="shared" si="51"/>
        <v>DZ25CDC0</v>
      </c>
      <c r="B1655" s="669" t="s">
        <v>4627</v>
      </c>
      <c r="C1655" s="669" t="s">
        <v>1542</v>
      </c>
      <c r="D1655" s="1137">
        <f t="shared" si="50"/>
        <v>0</v>
      </c>
      <c r="E1655" s="669" t="s">
        <v>700</v>
      </c>
      <c r="F1655" s="669">
        <v>28</v>
      </c>
    </row>
    <row r="1656" spans="1:6" hidden="1" x14ac:dyDescent="0.2">
      <c r="A1656" s="1136" t="str">
        <f t="shared" si="51"/>
        <v>DZ25CEL0</v>
      </c>
      <c r="B1656" s="669" t="s">
        <v>4628</v>
      </c>
      <c r="C1656" s="669" t="s">
        <v>1542</v>
      </c>
      <c r="D1656" s="1137">
        <f t="shared" si="50"/>
        <v>0</v>
      </c>
      <c r="E1656" s="669" t="s">
        <v>699</v>
      </c>
      <c r="F1656" s="669">
        <v>47</v>
      </c>
    </row>
    <row r="1657" spans="1:6" hidden="1" x14ac:dyDescent="0.2">
      <c r="A1657" s="1136" t="str">
        <f t="shared" si="51"/>
        <v>DZ25CEM0</v>
      </c>
      <c r="B1657" s="669" t="s">
        <v>4629</v>
      </c>
      <c r="C1657" s="669" t="s">
        <v>1542</v>
      </c>
      <c r="D1657" s="1137">
        <f t="shared" si="50"/>
        <v>0</v>
      </c>
      <c r="E1657" s="669" t="s">
        <v>595</v>
      </c>
      <c r="F1657" s="669">
        <v>2996</v>
      </c>
    </row>
    <row r="1658" spans="1:6" hidden="1" x14ac:dyDescent="0.2">
      <c r="A1658" s="1136" t="str">
        <f t="shared" si="51"/>
        <v>DZ25CNE0</v>
      </c>
      <c r="B1658" s="669" t="s">
        <v>4630</v>
      </c>
      <c r="C1658" s="669" t="s">
        <v>1542</v>
      </c>
      <c r="D1658" s="1137">
        <f t="shared" si="50"/>
        <v>0</v>
      </c>
      <c r="E1658" s="669" t="s">
        <v>594</v>
      </c>
      <c r="F1658" s="669">
        <v>60</v>
      </c>
    </row>
    <row r="1659" spans="1:6" hidden="1" x14ac:dyDescent="0.2">
      <c r="A1659" s="1136" t="str">
        <f t="shared" si="51"/>
        <v>DZ25CUX0</v>
      </c>
      <c r="B1659" s="669" t="s">
        <v>4631</v>
      </c>
      <c r="C1659" s="669" t="s">
        <v>1542</v>
      </c>
      <c r="D1659" s="1137">
        <f t="shared" si="50"/>
        <v>0</v>
      </c>
      <c r="E1659" s="669" t="s">
        <v>3001</v>
      </c>
      <c r="F1659" s="669">
        <v>2</v>
      </c>
    </row>
    <row r="1660" spans="1:6" hidden="1" x14ac:dyDescent="0.2">
      <c r="A1660" s="1136" t="str">
        <f t="shared" si="51"/>
        <v>DZ25DDC0</v>
      </c>
      <c r="B1660" s="669" t="s">
        <v>4632</v>
      </c>
      <c r="C1660" s="669" t="s">
        <v>1543</v>
      </c>
      <c r="D1660" s="1137">
        <f t="shared" si="50"/>
        <v>0</v>
      </c>
      <c r="E1660" s="669" t="s">
        <v>700</v>
      </c>
      <c r="F1660" s="669">
        <v>173</v>
      </c>
    </row>
    <row r="1661" spans="1:6" hidden="1" x14ac:dyDescent="0.2">
      <c r="A1661" s="1136" t="str">
        <f t="shared" si="51"/>
        <v>DZ25DEL0</v>
      </c>
      <c r="B1661" s="669" t="s">
        <v>4633</v>
      </c>
      <c r="C1661" s="669" t="s">
        <v>1543</v>
      </c>
      <c r="D1661" s="1137">
        <f t="shared" si="50"/>
        <v>0</v>
      </c>
      <c r="E1661" s="669" t="s">
        <v>699</v>
      </c>
      <c r="F1661" s="669">
        <v>130</v>
      </c>
    </row>
    <row r="1662" spans="1:6" hidden="1" x14ac:dyDescent="0.2">
      <c r="A1662" s="1136" t="str">
        <f t="shared" si="51"/>
        <v>DZ25DEM0</v>
      </c>
      <c r="B1662" s="669" t="s">
        <v>4634</v>
      </c>
      <c r="C1662" s="669" t="s">
        <v>1543</v>
      </c>
      <c r="D1662" s="1137">
        <f t="shared" si="50"/>
        <v>0</v>
      </c>
      <c r="E1662" s="669" t="s">
        <v>595</v>
      </c>
      <c r="F1662" s="669">
        <v>3265</v>
      </c>
    </row>
    <row r="1663" spans="1:6" hidden="1" x14ac:dyDescent="0.2">
      <c r="A1663" s="1136" t="str">
        <f t="shared" si="51"/>
        <v>DZ25DNE0</v>
      </c>
      <c r="B1663" s="669" t="s">
        <v>4635</v>
      </c>
      <c r="C1663" s="669" t="s">
        <v>1543</v>
      </c>
      <c r="D1663" s="1137">
        <f t="shared" si="50"/>
        <v>0</v>
      </c>
      <c r="E1663" s="669" t="s">
        <v>594</v>
      </c>
      <c r="F1663" s="669">
        <v>29</v>
      </c>
    </row>
    <row r="1664" spans="1:6" hidden="1" x14ac:dyDescent="0.2">
      <c r="A1664" s="1136" t="str">
        <f t="shared" si="51"/>
        <v>DZ25DUX0</v>
      </c>
      <c r="B1664" s="669" t="s">
        <v>4636</v>
      </c>
      <c r="C1664" s="669" t="s">
        <v>1543</v>
      </c>
      <c r="D1664" s="1137">
        <f t="shared" si="50"/>
        <v>0</v>
      </c>
      <c r="E1664" s="669" t="s">
        <v>3001</v>
      </c>
      <c r="F1664" s="669">
        <v>1</v>
      </c>
    </row>
    <row r="1665" spans="1:6" hidden="1" x14ac:dyDescent="0.2">
      <c r="A1665" s="1136" t="str">
        <f t="shared" si="51"/>
        <v>DZ25EDC0</v>
      </c>
      <c r="B1665" s="669" t="s">
        <v>4637</v>
      </c>
      <c r="C1665" s="669" t="s">
        <v>1544</v>
      </c>
      <c r="D1665" s="1137">
        <f t="shared" si="50"/>
        <v>0</v>
      </c>
      <c r="E1665" s="669" t="s">
        <v>700</v>
      </c>
      <c r="F1665" s="669">
        <v>705</v>
      </c>
    </row>
    <row r="1666" spans="1:6" hidden="1" x14ac:dyDescent="0.2">
      <c r="A1666" s="1136" t="str">
        <f t="shared" si="51"/>
        <v>DZ25EEL0</v>
      </c>
      <c r="B1666" s="669" t="s">
        <v>4638</v>
      </c>
      <c r="C1666" s="669" t="s">
        <v>1544</v>
      </c>
      <c r="D1666" s="1137">
        <f t="shared" si="50"/>
        <v>0</v>
      </c>
      <c r="E1666" s="669" t="s">
        <v>699</v>
      </c>
      <c r="F1666" s="669">
        <v>424</v>
      </c>
    </row>
    <row r="1667" spans="1:6" hidden="1" x14ac:dyDescent="0.2">
      <c r="A1667" s="1136" t="str">
        <f t="shared" si="51"/>
        <v>DZ25EEM0</v>
      </c>
      <c r="B1667" s="669" t="s">
        <v>4639</v>
      </c>
      <c r="C1667" s="669" t="s">
        <v>1544</v>
      </c>
      <c r="D1667" s="1137">
        <f t="shared" si="50"/>
        <v>0</v>
      </c>
      <c r="E1667" s="669" t="s">
        <v>595</v>
      </c>
      <c r="F1667" s="669">
        <v>3518</v>
      </c>
    </row>
    <row r="1668" spans="1:6" hidden="1" x14ac:dyDescent="0.2">
      <c r="A1668" s="1136" t="str">
        <f t="shared" si="51"/>
        <v>DZ25ENE0</v>
      </c>
      <c r="B1668" s="669" t="s">
        <v>4640</v>
      </c>
      <c r="C1668" s="669" t="s">
        <v>1544</v>
      </c>
      <c r="D1668" s="1137">
        <f t="shared" si="50"/>
        <v>0</v>
      </c>
      <c r="E1668" s="669" t="s">
        <v>594</v>
      </c>
      <c r="F1668" s="669">
        <v>26</v>
      </c>
    </row>
    <row r="1669" spans="1:6" hidden="1" x14ac:dyDescent="0.2">
      <c r="A1669" s="1136" t="str">
        <f t="shared" si="51"/>
        <v>DZ25EUX0</v>
      </c>
      <c r="B1669" s="669" t="s">
        <v>4641</v>
      </c>
      <c r="C1669" s="669" t="s">
        <v>1544</v>
      </c>
      <c r="D1669" s="1137">
        <f t="shared" si="50"/>
        <v>0</v>
      </c>
      <c r="E1669" s="669" t="s">
        <v>3001</v>
      </c>
      <c r="F1669" s="669">
        <v>2</v>
      </c>
    </row>
    <row r="1670" spans="1:6" hidden="1" x14ac:dyDescent="0.2">
      <c r="A1670" s="1136" t="str">
        <f t="shared" si="51"/>
        <v>DZ25FDC0</v>
      </c>
      <c r="B1670" s="669" t="s">
        <v>4642</v>
      </c>
      <c r="C1670" s="669" t="s">
        <v>1545</v>
      </c>
      <c r="D1670" s="1137">
        <f t="shared" si="50"/>
        <v>0</v>
      </c>
      <c r="E1670" s="669" t="s">
        <v>700</v>
      </c>
      <c r="F1670" s="669">
        <v>1199</v>
      </c>
    </row>
    <row r="1671" spans="1:6" hidden="1" x14ac:dyDescent="0.2">
      <c r="A1671" s="1136" t="str">
        <f t="shared" si="51"/>
        <v>DZ25FEL0</v>
      </c>
      <c r="B1671" s="669" t="s">
        <v>4643</v>
      </c>
      <c r="C1671" s="669" t="s">
        <v>1545</v>
      </c>
      <c r="D1671" s="1137">
        <f t="shared" si="50"/>
        <v>0</v>
      </c>
      <c r="E1671" s="669" t="s">
        <v>699</v>
      </c>
      <c r="F1671" s="669">
        <v>356</v>
      </c>
    </row>
    <row r="1672" spans="1:6" hidden="1" x14ac:dyDescent="0.2">
      <c r="A1672" s="1136" t="str">
        <f t="shared" si="51"/>
        <v>DZ25FEM0</v>
      </c>
      <c r="B1672" s="669" t="s">
        <v>4644</v>
      </c>
      <c r="C1672" s="669" t="s">
        <v>1545</v>
      </c>
      <c r="D1672" s="1137">
        <f t="shared" si="50"/>
        <v>0</v>
      </c>
      <c r="E1672" s="669" t="s">
        <v>595</v>
      </c>
      <c r="F1672" s="669">
        <v>897</v>
      </c>
    </row>
    <row r="1673" spans="1:6" hidden="1" x14ac:dyDescent="0.2">
      <c r="A1673" s="1136" t="str">
        <f t="shared" si="51"/>
        <v>DZ25FNE0</v>
      </c>
      <c r="B1673" s="669" t="s">
        <v>4645</v>
      </c>
      <c r="C1673" s="669" t="s">
        <v>1545</v>
      </c>
      <c r="D1673" s="1137">
        <f t="shared" si="50"/>
        <v>0</v>
      </c>
      <c r="E1673" s="669" t="s">
        <v>594</v>
      </c>
      <c r="F1673" s="669">
        <v>7</v>
      </c>
    </row>
    <row r="1674" spans="1:6" hidden="1" x14ac:dyDescent="0.2">
      <c r="A1674" s="1136" t="str">
        <f t="shared" si="51"/>
        <v>DZ26CDC0</v>
      </c>
      <c r="B1674" s="669" t="s">
        <v>4646</v>
      </c>
      <c r="C1674" s="669" t="s">
        <v>1546</v>
      </c>
      <c r="D1674" s="1137">
        <f t="shared" si="50"/>
        <v>0</v>
      </c>
      <c r="E1674" s="669" t="s">
        <v>700</v>
      </c>
      <c r="F1674" s="669">
        <v>2</v>
      </c>
    </row>
    <row r="1675" spans="1:6" hidden="1" x14ac:dyDescent="0.2">
      <c r="A1675" s="1136" t="str">
        <f t="shared" si="51"/>
        <v>DZ26CEL0</v>
      </c>
      <c r="B1675" s="669" t="s">
        <v>4647</v>
      </c>
      <c r="C1675" s="669" t="s">
        <v>1546</v>
      </c>
      <c r="D1675" s="1137">
        <f t="shared" si="50"/>
        <v>0</v>
      </c>
      <c r="E1675" s="669" t="s">
        <v>699</v>
      </c>
      <c r="F1675" s="669">
        <v>39</v>
      </c>
    </row>
    <row r="1676" spans="1:6" hidden="1" x14ac:dyDescent="0.2">
      <c r="A1676" s="1136" t="str">
        <f t="shared" si="51"/>
        <v>DZ26CEM0</v>
      </c>
      <c r="B1676" s="669" t="s">
        <v>4648</v>
      </c>
      <c r="C1676" s="669" t="s">
        <v>1546</v>
      </c>
      <c r="D1676" s="1137">
        <f t="shared" si="50"/>
        <v>0</v>
      </c>
      <c r="E1676" s="669" t="s">
        <v>595</v>
      </c>
      <c r="F1676" s="669">
        <v>1604</v>
      </c>
    </row>
    <row r="1677" spans="1:6" hidden="1" x14ac:dyDescent="0.2">
      <c r="A1677" s="1136" t="str">
        <f t="shared" si="51"/>
        <v>DZ26CNE0</v>
      </c>
      <c r="B1677" s="669" t="s">
        <v>4649</v>
      </c>
      <c r="C1677" s="669" t="s">
        <v>1546</v>
      </c>
      <c r="D1677" s="1137">
        <f t="shared" si="50"/>
        <v>0</v>
      </c>
      <c r="E1677" s="669" t="s">
        <v>594</v>
      </c>
      <c r="F1677" s="669">
        <v>74</v>
      </c>
    </row>
    <row r="1678" spans="1:6" hidden="1" x14ac:dyDescent="0.2">
      <c r="A1678" s="1136" t="str">
        <f t="shared" si="51"/>
        <v>DZ26DDC0</v>
      </c>
      <c r="B1678" s="669" t="s">
        <v>4650</v>
      </c>
      <c r="C1678" s="669" t="s">
        <v>1547</v>
      </c>
      <c r="D1678" s="1137">
        <f t="shared" si="50"/>
        <v>0</v>
      </c>
      <c r="E1678" s="669" t="s">
        <v>700</v>
      </c>
      <c r="F1678" s="669">
        <v>6</v>
      </c>
    </row>
    <row r="1679" spans="1:6" hidden="1" x14ac:dyDescent="0.2">
      <c r="A1679" s="1136" t="str">
        <f t="shared" si="51"/>
        <v>DZ26DEL0</v>
      </c>
      <c r="B1679" s="669" t="s">
        <v>4651</v>
      </c>
      <c r="C1679" s="669" t="s">
        <v>1547</v>
      </c>
      <c r="D1679" s="1137">
        <f t="shared" si="50"/>
        <v>0</v>
      </c>
      <c r="E1679" s="669" t="s">
        <v>699</v>
      </c>
      <c r="F1679" s="669">
        <v>67</v>
      </c>
    </row>
    <row r="1680" spans="1:6" hidden="1" x14ac:dyDescent="0.2">
      <c r="A1680" s="1136" t="str">
        <f t="shared" si="51"/>
        <v>DZ26DEM0</v>
      </c>
      <c r="B1680" s="669" t="s">
        <v>4652</v>
      </c>
      <c r="C1680" s="669" t="s">
        <v>1547</v>
      </c>
      <c r="D1680" s="1137">
        <f t="shared" si="50"/>
        <v>0</v>
      </c>
      <c r="E1680" s="669" t="s">
        <v>595</v>
      </c>
      <c r="F1680" s="669">
        <v>1752</v>
      </c>
    </row>
    <row r="1681" spans="1:6" hidden="1" x14ac:dyDescent="0.2">
      <c r="A1681" s="1136" t="str">
        <f t="shared" si="51"/>
        <v>DZ26DNE0</v>
      </c>
      <c r="B1681" s="669" t="s">
        <v>4653</v>
      </c>
      <c r="C1681" s="669" t="s">
        <v>1547</v>
      </c>
      <c r="D1681" s="1137">
        <f t="shared" ref="D1681:D1744" si="52">IFERROR(VLOOKUP(C1681,$M$2:$N$16,2,FALSE),0)</f>
        <v>0</v>
      </c>
      <c r="E1681" s="669" t="s">
        <v>594</v>
      </c>
      <c r="F1681" s="669">
        <v>67</v>
      </c>
    </row>
    <row r="1682" spans="1:6" hidden="1" x14ac:dyDescent="0.2">
      <c r="A1682" s="1136" t="str">
        <f t="shared" ref="A1682:A1745" si="53">C1682&amp;E1682&amp;D1682</f>
        <v>DZ26EDC0</v>
      </c>
      <c r="B1682" s="669" t="s">
        <v>4654</v>
      </c>
      <c r="C1682" s="669" t="s">
        <v>1548</v>
      </c>
      <c r="D1682" s="1137">
        <f t="shared" si="52"/>
        <v>0</v>
      </c>
      <c r="E1682" s="669" t="s">
        <v>700</v>
      </c>
      <c r="F1682" s="669">
        <v>18</v>
      </c>
    </row>
    <row r="1683" spans="1:6" hidden="1" x14ac:dyDescent="0.2">
      <c r="A1683" s="1136" t="str">
        <f t="shared" si="53"/>
        <v>DZ26EEL0</v>
      </c>
      <c r="B1683" s="669" t="s">
        <v>4655</v>
      </c>
      <c r="C1683" s="669" t="s">
        <v>1548</v>
      </c>
      <c r="D1683" s="1137">
        <f t="shared" si="52"/>
        <v>0</v>
      </c>
      <c r="E1683" s="669" t="s">
        <v>699</v>
      </c>
      <c r="F1683" s="669">
        <v>102</v>
      </c>
    </row>
    <row r="1684" spans="1:6" hidden="1" x14ac:dyDescent="0.2">
      <c r="A1684" s="1136" t="str">
        <f t="shared" si="53"/>
        <v>DZ26EEM0</v>
      </c>
      <c r="B1684" s="669" t="s">
        <v>4656</v>
      </c>
      <c r="C1684" s="669" t="s">
        <v>1548</v>
      </c>
      <c r="D1684" s="1137">
        <f t="shared" si="52"/>
        <v>0</v>
      </c>
      <c r="E1684" s="669" t="s">
        <v>595</v>
      </c>
      <c r="F1684" s="669">
        <v>3566</v>
      </c>
    </row>
    <row r="1685" spans="1:6" hidden="1" x14ac:dyDescent="0.2">
      <c r="A1685" s="1136" t="str">
        <f t="shared" si="53"/>
        <v>DZ26ENE0</v>
      </c>
      <c r="B1685" s="669" t="s">
        <v>4657</v>
      </c>
      <c r="C1685" s="669" t="s">
        <v>1548</v>
      </c>
      <c r="D1685" s="1137">
        <f t="shared" si="52"/>
        <v>0</v>
      </c>
      <c r="E1685" s="669" t="s">
        <v>594</v>
      </c>
      <c r="F1685" s="669">
        <v>84</v>
      </c>
    </row>
    <row r="1686" spans="1:6" hidden="1" x14ac:dyDescent="0.2">
      <c r="A1686" s="1136" t="str">
        <f t="shared" si="53"/>
        <v>DZ26FDC0</v>
      </c>
      <c r="B1686" s="669" t="s">
        <v>4658</v>
      </c>
      <c r="C1686" s="669" t="s">
        <v>1549</v>
      </c>
      <c r="D1686" s="1137">
        <f t="shared" si="52"/>
        <v>0</v>
      </c>
      <c r="E1686" s="669" t="s">
        <v>700</v>
      </c>
      <c r="F1686" s="669">
        <v>37</v>
      </c>
    </row>
    <row r="1687" spans="1:6" hidden="1" x14ac:dyDescent="0.2">
      <c r="A1687" s="1136" t="str">
        <f t="shared" si="53"/>
        <v>DZ26FEL0</v>
      </c>
      <c r="B1687" s="669" t="s">
        <v>4659</v>
      </c>
      <c r="C1687" s="669" t="s">
        <v>1549</v>
      </c>
      <c r="D1687" s="1137">
        <f t="shared" si="52"/>
        <v>0</v>
      </c>
      <c r="E1687" s="669" t="s">
        <v>699</v>
      </c>
      <c r="F1687" s="669">
        <v>67</v>
      </c>
    </row>
    <row r="1688" spans="1:6" hidden="1" x14ac:dyDescent="0.2">
      <c r="A1688" s="1136" t="str">
        <f t="shared" si="53"/>
        <v>DZ26FEM0</v>
      </c>
      <c r="B1688" s="669" t="s">
        <v>4660</v>
      </c>
      <c r="C1688" s="669" t="s">
        <v>1549</v>
      </c>
      <c r="D1688" s="1137">
        <f t="shared" si="52"/>
        <v>0</v>
      </c>
      <c r="E1688" s="669" t="s">
        <v>595</v>
      </c>
      <c r="F1688" s="669">
        <v>4921</v>
      </c>
    </row>
    <row r="1689" spans="1:6" hidden="1" x14ac:dyDescent="0.2">
      <c r="A1689" s="1136" t="str">
        <f t="shared" si="53"/>
        <v>DZ26FNE0</v>
      </c>
      <c r="B1689" s="669" t="s">
        <v>4661</v>
      </c>
      <c r="C1689" s="669" t="s">
        <v>1549</v>
      </c>
      <c r="D1689" s="1137">
        <f t="shared" si="52"/>
        <v>0</v>
      </c>
      <c r="E1689" s="669" t="s">
        <v>594</v>
      </c>
      <c r="F1689" s="669">
        <v>66</v>
      </c>
    </row>
    <row r="1690" spans="1:6" hidden="1" x14ac:dyDescent="0.2">
      <c r="A1690" s="1136" t="str">
        <f t="shared" si="53"/>
        <v>DZ26FUX0</v>
      </c>
      <c r="B1690" s="669" t="s">
        <v>4662</v>
      </c>
      <c r="C1690" s="669" t="s">
        <v>1549</v>
      </c>
      <c r="D1690" s="1137">
        <f t="shared" si="52"/>
        <v>0</v>
      </c>
      <c r="E1690" s="669" t="s">
        <v>3001</v>
      </c>
      <c r="F1690" s="669">
        <v>1</v>
      </c>
    </row>
    <row r="1691" spans="1:6" hidden="1" x14ac:dyDescent="0.2">
      <c r="A1691" s="1136" t="str">
        <f t="shared" si="53"/>
        <v>DZ27GDC0</v>
      </c>
      <c r="B1691" s="669" t="s">
        <v>4663</v>
      </c>
      <c r="C1691" s="669" t="s">
        <v>1550</v>
      </c>
      <c r="D1691" s="1137">
        <f t="shared" si="52"/>
        <v>0</v>
      </c>
      <c r="E1691" s="669" t="s">
        <v>700</v>
      </c>
      <c r="F1691" s="669">
        <v>10</v>
      </c>
    </row>
    <row r="1692" spans="1:6" hidden="1" x14ac:dyDescent="0.2">
      <c r="A1692" s="1136" t="str">
        <f t="shared" si="53"/>
        <v>DZ27GEL0</v>
      </c>
      <c r="B1692" s="669" t="s">
        <v>4664</v>
      </c>
      <c r="C1692" s="669" t="s">
        <v>1550</v>
      </c>
      <c r="D1692" s="1137">
        <f t="shared" si="52"/>
        <v>0</v>
      </c>
      <c r="E1692" s="669" t="s">
        <v>699</v>
      </c>
      <c r="F1692" s="669">
        <v>34</v>
      </c>
    </row>
    <row r="1693" spans="1:6" hidden="1" x14ac:dyDescent="0.2">
      <c r="A1693" s="1136" t="str">
        <f t="shared" si="53"/>
        <v>DZ27GEM0</v>
      </c>
      <c r="B1693" s="669" t="s">
        <v>4665</v>
      </c>
      <c r="C1693" s="669" t="s">
        <v>1550</v>
      </c>
      <c r="D1693" s="1137">
        <f t="shared" si="52"/>
        <v>0</v>
      </c>
      <c r="E1693" s="669" t="s">
        <v>595</v>
      </c>
      <c r="F1693" s="669">
        <v>1581</v>
      </c>
    </row>
    <row r="1694" spans="1:6" hidden="1" x14ac:dyDescent="0.2">
      <c r="A1694" s="1136" t="str">
        <f t="shared" si="53"/>
        <v>DZ27GNE0</v>
      </c>
      <c r="B1694" s="669" t="s">
        <v>4666</v>
      </c>
      <c r="C1694" s="669" t="s">
        <v>1550</v>
      </c>
      <c r="D1694" s="1137">
        <f t="shared" si="52"/>
        <v>0</v>
      </c>
      <c r="E1694" s="669" t="s">
        <v>594</v>
      </c>
      <c r="F1694" s="669">
        <v>55</v>
      </c>
    </row>
    <row r="1695" spans="1:6" hidden="1" x14ac:dyDescent="0.2">
      <c r="A1695" s="1136" t="str">
        <f t="shared" si="53"/>
        <v>DZ27HDC0</v>
      </c>
      <c r="B1695" s="669" t="s">
        <v>4667</v>
      </c>
      <c r="C1695" s="669" t="s">
        <v>1551</v>
      </c>
      <c r="D1695" s="1137">
        <f t="shared" si="52"/>
        <v>0</v>
      </c>
      <c r="E1695" s="669" t="s">
        <v>700</v>
      </c>
      <c r="F1695" s="669">
        <v>2</v>
      </c>
    </row>
    <row r="1696" spans="1:6" hidden="1" x14ac:dyDescent="0.2">
      <c r="A1696" s="1136" t="str">
        <f t="shared" si="53"/>
        <v>DZ27HEL0</v>
      </c>
      <c r="B1696" s="669" t="s">
        <v>4668</v>
      </c>
      <c r="C1696" s="669" t="s">
        <v>1551</v>
      </c>
      <c r="D1696" s="1137">
        <f t="shared" si="52"/>
        <v>0</v>
      </c>
      <c r="E1696" s="669" t="s">
        <v>699</v>
      </c>
      <c r="F1696" s="669">
        <v>63</v>
      </c>
    </row>
    <row r="1697" spans="1:6" hidden="1" x14ac:dyDescent="0.2">
      <c r="A1697" s="1136" t="str">
        <f t="shared" si="53"/>
        <v>DZ27HEM0</v>
      </c>
      <c r="B1697" s="669" t="s">
        <v>4669</v>
      </c>
      <c r="C1697" s="669" t="s">
        <v>1551</v>
      </c>
      <c r="D1697" s="1137">
        <f t="shared" si="52"/>
        <v>0</v>
      </c>
      <c r="E1697" s="669" t="s">
        <v>595</v>
      </c>
      <c r="F1697" s="669">
        <v>3978</v>
      </c>
    </row>
    <row r="1698" spans="1:6" hidden="1" x14ac:dyDescent="0.2">
      <c r="A1698" s="1136" t="str">
        <f t="shared" si="53"/>
        <v>DZ27HNE0</v>
      </c>
      <c r="B1698" s="669" t="s">
        <v>4670</v>
      </c>
      <c r="C1698" s="669" t="s">
        <v>1551</v>
      </c>
      <c r="D1698" s="1137">
        <f t="shared" si="52"/>
        <v>0</v>
      </c>
      <c r="E1698" s="669" t="s">
        <v>594</v>
      </c>
      <c r="F1698" s="669">
        <v>72</v>
      </c>
    </row>
    <row r="1699" spans="1:6" hidden="1" x14ac:dyDescent="0.2">
      <c r="A1699" s="1136" t="str">
        <f t="shared" si="53"/>
        <v>DZ27HUX0</v>
      </c>
      <c r="B1699" s="669" t="s">
        <v>4671</v>
      </c>
      <c r="C1699" s="669" t="s">
        <v>1551</v>
      </c>
      <c r="D1699" s="1137">
        <f t="shared" si="52"/>
        <v>0</v>
      </c>
      <c r="E1699" s="669" t="s">
        <v>3001</v>
      </c>
      <c r="F1699" s="669">
        <v>7</v>
      </c>
    </row>
    <row r="1700" spans="1:6" hidden="1" x14ac:dyDescent="0.2">
      <c r="A1700" s="1136" t="str">
        <f t="shared" si="53"/>
        <v>DZ27JDC0</v>
      </c>
      <c r="B1700" s="669" t="s">
        <v>4672</v>
      </c>
      <c r="C1700" s="669" t="s">
        <v>1552</v>
      </c>
      <c r="D1700" s="1137">
        <f t="shared" si="52"/>
        <v>0</v>
      </c>
      <c r="E1700" s="669" t="s">
        <v>700</v>
      </c>
      <c r="F1700" s="669">
        <v>69</v>
      </c>
    </row>
    <row r="1701" spans="1:6" hidden="1" x14ac:dyDescent="0.2">
      <c r="A1701" s="1136" t="str">
        <f t="shared" si="53"/>
        <v>DZ27JEL0</v>
      </c>
      <c r="B1701" s="669" t="s">
        <v>4673</v>
      </c>
      <c r="C1701" s="669" t="s">
        <v>1552</v>
      </c>
      <c r="D1701" s="1137">
        <f t="shared" si="52"/>
        <v>0</v>
      </c>
      <c r="E1701" s="669" t="s">
        <v>699</v>
      </c>
      <c r="F1701" s="669">
        <v>306</v>
      </c>
    </row>
    <row r="1702" spans="1:6" hidden="1" x14ac:dyDescent="0.2">
      <c r="A1702" s="1136" t="str">
        <f t="shared" si="53"/>
        <v>DZ27JEM0</v>
      </c>
      <c r="B1702" s="669" t="s">
        <v>4674</v>
      </c>
      <c r="C1702" s="669" t="s">
        <v>1552</v>
      </c>
      <c r="D1702" s="1137">
        <f t="shared" si="52"/>
        <v>0</v>
      </c>
      <c r="E1702" s="669" t="s">
        <v>595</v>
      </c>
      <c r="F1702" s="669">
        <v>4990</v>
      </c>
    </row>
    <row r="1703" spans="1:6" hidden="1" x14ac:dyDescent="0.2">
      <c r="A1703" s="1136" t="str">
        <f t="shared" si="53"/>
        <v>DZ27JNE0</v>
      </c>
      <c r="B1703" s="669" t="s">
        <v>4675</v>
      </c>
      <c r="C1703" s="669" t="s">
        <v>1552</v>
      </c>
      <c r="D1703" s="1137">
        <f t="shared" si="52"/>
        <v>0</v>
      </c>
      <c r="E1703" s="669" t="s">
        <v>594</v>
      </c>
      <c r="F1703" s="669">
        <v>116</v>
      </c>
    </row>
    <row r="1704" spans="1:6" hidden="1" x14ac:dyDescent="0.2">
      <c r="A1704" s="1136" t="str">
        <f t="shared" si="53"/>
        <v>DZ27JUX0</v>
      </c>
      <c r="B1704" s="669" t="s">
        <v>4676</v>
      </c>
      <c r="C1704" s="669" t="s">
        <v>1552</v>
      </c>
      <c r="D1704" s="1137">
        <f t="shared" si="52"/>
        <v>0</v>
      </c>
      <c r="E1704" s="669" t="s">
        <v>3001</v>
      </c>
      <c r="F1704" s="669">
        <v>1</v>
      </c>
    </row>
    <row r="1705" spans="1:6" hidden="1" x14ac:dyDescent="0.2">
      <c r="A1705" s="1136" t="str">
        <f t="shared" si="53"/>
        <v>DZ27KDC0</v>
      </c>
      <c r="B1705" s="669" t="s">
        <v>4677</v>
      </c>
      <c r="C1705" s="669" t="s">
        <v>1553</v>
      </c>
      <c r="D1705" s="1137">
        <f t="shared" si="52"/>
        <v>0</v>
      </c>
      <c r="E1705" s="669" t="s">
        <v>700</v>
      </c>
      <c r="F1705" s="669">
        <v>518</v>
      </c>
    </row>
    <row r="1706" spans="1:6" hidden="1" x14ac:dyDescent="0.2">
      <c r="A1706" s="1136" t="str">
        <f t="shared" si="53"/>
        <v>DZ27KEL0</v>
      </c>
      <c r="B1706" s="669" t="s">
        <v>4678</v>
      </c>
      <c r="C1706" s="669" t="s">
        <v>1553</v>
      </c>
      <c r="D1706" s="1137">
        <f t="shared" si="52"/>
        <v>0</v>
      </c>
      <c r="E1706" s="669" t="s">
        <v>699</v>
      </c>
      <c r="F1706" s="669">
        <v>1071</v>
      </c>
    </row>
    <row r="1707" spans="1:6" hidden="1" x14ac:dyDescent="0.2">
      <c r="A1707" s="1136" t="str">
        <f t="shared" si="53"/>
        <v>DZ27KEM0</v>
      </c>
      <c r="B1707" s="669" t="s">
        <v>4679</v>
      </c>
      <c r="C1707" s="669" t="s">
        <v>1553</v>
      </c>
      <c r="D1707" s="1137">
        <f t="shared" si="52"/>
        <v>0</v>
      </c>
      <c r="E1707" s="669" t="s">
        <v>595</v>
      </c>
      <c r="F1707" s="669">
        <v>6295</v>
      </c>
    </row>
    <row r="1708" spans="1:6" hidden="1" x14ac:dyDescent="0.2">
      <c r="A1708" s="1136" t="str">
        <f t="shared" si="53"/>
        <v>DZ27KNE0</v>
      </c>
      <c r="B1708" s="669" t="s">
        <v>4680</v>
      </c>
      <c r="C1708" s="669" t="s">
        <v>1553</v>
      </c>
      <c r="D1708" s="1137">
        <f t="shared" si="52"/>
        <v>0</v>
      </c>
      <c r="E1708" s="669" t="s">
        <v>594</v>
      </c>
      <c r="F1708" s="669">
        <v>135</v>
      </c>
    </row>
    <row r="1709" spans="1:6" hidden="1" x14ac:dyDescent="0.2">
      <c r="A1709" s="1136" t="str">
        <f t="shared" si="53"/>
        <v>DZ27LDC0</v>
      </c>
      <c r="B1709" s="669" t="s">
        <v>4681</v>
      </c>
      <c r="C1709" s="669" t="s">
        <v>1554</v>
      </c>
      <c r="D1709" s="1137">
        <f t="shared" si="52"/>
        <v>0</v>
      </c>
      <c r="E1709" s="669" t="s">
        <v>700</v>
      </c>
      <c r="F1709" s="669">
        <v>494</v>
      </c>
    </row>
    <row r="1710" spans="1:6" hidden="1" x14ac:dyDescent="0.2">
      <c r="A1710" s="1136" t="str">
        <f t="shared" si="53"/>
        <v>DZ27LEL0</v>
      </c>
      <c r="B1710" s="669" t="s">
        <v>4682</v>
      </c>
      <c r="C1710" s="669" t="s">
        <v>1554</v>
      </c>
      <c r="D1710" s="1137">
        <f t="shared" si="52"/>
        <v>0</v>
      </c>
      <c r="E1710" s="669" t="s">
        <v>699</v>
      </c>
      <c r="F1710" s="669">
        <v>746</v>
      </c>
    </row>
    <row r="1711" spans="1:6" hidden="1" x14ac:dyDescent="0.2">
      <c r="A1711" s="1136" t="str">
        <f t="shared" si="53"/>
        <v>DZ27LEM0</v>
      </c>
      <c r="B1711" s="669" t="s">
        <v>4683</v>
      </c>
      <c r="C1711" s="669" t="s">
        <v>1554</v>
      </c>
      <c r="D1711" s="1137">
        <f t="shared" si="52"/>
        <v>0</v>
      </c>
      <c r="E1711" s="669" t="s">
        <v>595</v>
      </c>
      <c r="F1711" s="669">
        <v>2378</v>
      </c>
    </row>
    <row r="1712" spans="1:6" hidden="1" x14ac:dyDescent="0.2">
      <c r="A1712" s="1136" t="str">
        <f t="shared" si="53"/>
        <v>DZ27LNE0</v>
      </c>
      <c r="B1712" s="669" t="s">
        <v>4684</v>
      </c>
      <c r="C1712" s="669" t="s">
        <v>1554</v>
      </c>
      <c r="D1712" s="1137">
        <f t="shared" si="52"/>
        <v>0</v>
      </c>
      <c r="E1712" s="669" t="s">
        <v>594</v>
      </c>
      <c r="F1712" s="669">
        <v>78</v>
      </c>
    </row>
    <row r="1713" spans="1:6" hidden="1" x14ac:dyDescent="0.2">
      <c r="A1713" s="1136" t="str">
        <f t="shared" si="53"/>
        <v>DZ28ADC0</v>
      </c>
      <c r="B1713" s="669" t="s">
        <v>4685</v>
      </c>
      <c r="C1713" s="669" t="s">
        <v>1555</v>
      </c>
      <c r="D1713" s="1137">
        <f t="shared" si="52"/>
        <v>0</v>
      </c>
      <c r="E1713" s="669" t="s">
        <v>700</v>
      </c>
      <c r="F1713" s="669">
        <v>4</v>
      </c>
    </row>
    <row r="1714" spans="1:6" hidden="1" x14ac:dyDescent="0.2">
      <c r="A1714" s="1136" t="str">
        <f t="shared" si="53"/>
        <v>DZ28AEL0</v>
      </c>
      <c r="B1714" s="669" t="s">
        <v>4686</v>
      </c>
      <c r="C1714" s="669" t="s">
        <v>1555</v>
      </c>
      <c r="D1714" s="1137">
        <f t="shared" si="52"/>
        <v>0</v>
      </c>
      <c r="E1714" s="669" t="s">
        <v>699</v>
      </c>
      <c r="F1714" s="669">
        <v>4</v>
      </c>
    </row>
    <row r="1715" spans="1:6" hidden="1" x14ac:dyDescent="0.2">
      <c r="A1715" s="1136" t="str">
        <f t="shared" si="53"/>
        <v>DZ28AEM0</v>
      </c>
      <c r="B1715" s="669" t="s">
        <v>4687</v>
      </c>
      <c r="C1715" s="669" t="s">
        <v>1555</v>
      </c>
      <c r="D1715" s="1137">
        <f t="shared" si="52"/>
        <v>0</v>
      </c>
      <c r="E1715" s="669" t="s">
        <v>595</v>
      </c>
      <c r="F1715" s="669">
        <v>1055</v>
      </c>
    </row>
    <row r="1716" spans="1:6" hidden="1" x14ac:dyDescent="0.2">
      <c r="A1716" s="1136" t="str">
        <f t="shared" si="53"/>
        <v>DZ28ANE0</v>
      </c>
      <c r="B1716" s="669" t="s">
        <v>4688</v>
      </c>
      <c r="C1716" s="669" t="s">
        <v>1555</v>
      </c>
      <c r="D1716" s="1137">
        <f t="shared" si="52"/>
        <v>0</v>
      </c>
      <c r="E1716" s="669" t="s">
        <v>594</v>
      </c>
      <c r="F1716" s="669">
        <v>7</v>
      </c>
    </row>
    <row r="1717" spans="1:6" hidden="1" x14ac:dyDescent="0.2">
      <c r="A1717" s="1136" t="str">
        <f t="shared" si="53"/>
        <v>DZ28BDC0</v>
      </c>
      <c r="B1717" s="669" t="s">
        <v>4689</v>
      </c>
      <c r="C1717" s="669" t="s">
        <v>1556</v>
      </c>
      <c r="D1717" s="1137">
        <f t="shared" si="52"/>
        <v>0</v>
      </c>
      <c r="E1717" s="669" t="s">
        <v>700</v>
      </c>
      <c r="F1717" s="669">
        <v>13</v>
      </c>
    </row>
    <row r="1718" spans="1:6" hidden="1" x14ac:dyDescent="0.2">
      <c r="A1718" s="1136" t="str">
        <f t="shared" si="53"/>
        <v>DZ28BEL0</v>
      </c>
      <c r="B1718" s="669" t="s">
        <v>4690</v>
      </c>
      <c r="C1718" s="669" t="s">
        <v>1556</v>
      </c>
      <c r="D1718" s="1137">
        <f t="shared" si="52"/>
        <v>0</v>
      </c>
      <c r="E1718" s="669" t="s">
        <v>699</v>
      </c>
      <c r="F1718" s="669">
        <v>16</v>
      </c>
    </row>
    <row r="1719" spans="1:6" hidden="1" x14ac:dyDescent="0.2">
      <c r="A1719" s="1136" t="str">
        <f t="shared" si="53"/>
        <v>DZ28BEM0</v>
      </c>
      <c r="B1719" s="669" t="s">
        <v>4691</v>
      </c>
      <c r="C1719" s="669" t="s">
        <v>1556</v>
      </c>
      <c r="D1719" s="1137">
        <f t="shared" si="52"/>
        <v>0</v>
      </c>
      <c r="E1719" s="669" t="s">
        <v>595</v>
      </c>
      <c r="F1719" s="669">
        <v>2633</v>
      </c>
    </row>
    <row r="1720" spans="1:6" hidden="1" x14ac:dyDescent="0.2">
      <c r="A1720" s="1136" t="str">
        <f t="shared" si="53"/>
        <v>DZ28BNE0</v>
      </c>
      <c r="B1720" s="669" t="s">
        <v>4692</v>
      </c>
      <c r="C1720" s="669" t="s">
        <v>1556</v>
      </c>
      <c r="D1720" s="1137">
        <f t="shared" si="52"/>
        <v>0</v>
      </c>
      <c r="E1720" s="669" t="s">
        <v>594</v>
      </c>
      <c r="F1720" s="669">
        <v>10</v>
      </c>
    </row>
    <row r="1721" spans="1:6" hidden="1" x14ac:dyDescent="0.2">
      <c r="A1721" s="1136" t="str">
        <f t="shared" si="53"/>
        <v>DZ29CDC0</v>
      </c>
      <c r="B1721" s="669" t="s">
        <v>4693</v>
      </c>
      <c r="C1721" s="669" t="s">
        <v>1557</v>
      </c>
      <c r="D1721" s="1137">
        <f t="shared" si="52"/>
        <v>0</v>
      </c>
      <c r="E1721" s="669" t="s">
        <v>700</v>
      </c>
      <c r="F1721" s="669">
        <v>32</v>
      </c>
    </row>
    <row r="1722" spans="1:6" hidden="1" x14ac:dyDescent="0.2">
      <c r="A1722" s="1136" t="str">
        <f t="shared" si="53"/>
        <v>DZ29CEL0</v>
      </c>
      <c r="B1722" s="669" t="s">
        <v>4694</v>
      </c>
      <c r="C1722" s="669" t="s">
        <v>1557</v>
      </c>
      <c r="D1722" s="1137">
        <f t="shared" si="52"/>
        <v>0</v>
      </c>
      <c r="E1722" s="669" t="s">
        <v>699</v>
      </c>
      <c r="F1722" s="669">
        <v>49</v>
      </c>
    </row>
    <row r="1723" spans="1:6" hidden="1" x14ac:dyDescent="0.2">
      <c r="A1723" s="1136" t="str">
        <f t="shared" si="53"/>
        <v>DZ29CEM0</v>
      </c>
      <c r="B1723" s="669" t="s">
        <v>4695</v>
      </c>
      <c r="C1723" s="669" t="s">
        <v>1557</v>
      </c>
      <c r="D1723" s="1137">
        <f t="shared" si="52"/>
        <v>0</v>
      </c>
      <c r="E1723" s="669" t="s">
        <v>595</v>
      </c>
      <c r="F1723" s="669">
        <v>468</v>
      </c>
    </row>
    <row r="1724" spans="1:6" hidden="1" x14ac:dyDescent="0.2">
      <c r="A1724" s="1136" t="str">
        <f t="shared" si="53"/>
        <v>DZ29CNE0</v>
      </c>
      <c r="B1724" s="669" t="s">
        <v>4696</v>
      </c>
      <c r="C1724" s="669" t="s">
        <v>1557</v>
      </c>
      <c r="D1724" s="1137">
        <f t="shared" si="52"/>
        <v>0</v>
      </c>
      <c r="E1724" s="669" t="s">
        <v>594</v>
      </c>
      <c r="F1724" s="669">
        <v>33</v>
      </c>
    </row>
    <row r="1725" spans="1:6" hidden="1" x14ac:dyDescent="0.2">
      <c r="A1725" s="1136" t="str">
        <f t="shared" si="53"/>
        <v>DZ29DDC0</v>
      </c>
      <c r="B1725" s="669" t="s">
        <v>4697</v>
      </c>
      <c r="C1725" s="669" t="s">
        <v>1558</v>
      </c>
      <c r="D1725" s="1137">
        <f t="shared" si="52"/>
        <v>0</v>
      </c>
      <c r="E1725" s="669" t="s">
        <v>700</v>
      </c>
      <c r="F1725" s="669">
        <v>310</v>
      </c>
    </row>
    <row r="1726" spans="1:6" hidden="1" x14ac:dyDescent="0.2">
      <c r="A1726" s="1136" t="str">
        <f t="shared" si="53"/>
        <v>DZ29DEL0</v>
      </c>
      <c r="B1726" s="669" t="s">
        <v>4698</v>
      </c>
      <c r="C1726" s="669" t="s">
        <v>1558</v>
      </c>
      <c r="D1726" s="1137">
        <f t="shared" si="52"/>
        <v>0</v>
      </c>
      <c r="E1726" s="669" t="s">
        <v>699</v>
      </c>
      <c r="F1726" s="669">
        <v>136</v>
      </c>
    </row>
    <row r="1727" spans="1:6" hidden="1" x14ac:dyDescent="0.2">
      <c r="A1727" s="1136" t="str">
        <f t="shared" si="53"/>
        <v>DZ29DEM0</v>
      </c>
      <c r="B1727" s="669" t="s">
        <v>4699</v>
      </c>
      <c r="C1727" s="669" t="s">
        <v>1558</v>
      </c>
      <c r="D1727" s="1137">
        <f t="shared" si="52"/>
        <v>0</v>
      </c>
      <c r="E1727" s="669" t="s">
        <v>595</v>
      </c>
      <c r="F1727" s="669">
        <v>628</v>
      </c>
    </row>
    <row r="1728" spans="1:6" hidden="1" x14ac:dyDescent="0.2">
      <c r="A1728" s="1136" t="str">
        <f t="shared" si="53"/>
        <v>DZ29DNE0</v>
      </c>
      <c r="B1728" s="669" t="s">
        <v>4700</v>
      </c>
      <c r="C1728" s="669" t="s">
        <v>1558</v>
      </c>
      <c r="D1728" s="1137">
        <f t="shared" si="52"/>
        <v>0</v>
      </c>
      <c r="E1728" s="669" t="s">
        <v>594</v>
      </c>
      <c r="F1728" s="669">
        <v>13</v>
      </c>
    </row>
    <row r="1729" spans="1:6" hidden="1" x14ac:dyDescent="0.2">
      <c r="A1729" s="1136" t="str">
        <f t="shared" si="53"/>
        <v>DZ29DUX0</v>
      </c>
      <c r="B1729" s="669" t="s">
        <v>4701</v>
      </c>
      <c r="C1729" s="669" t="s">
        <v>1558</v>
      </c>
      <c r="D1729" s="1137">
        <f t="shared" si="52"/>
        <v>0</v>
      </c>
      <c r="E1729" s="669" t="s">
        <v>3001</v>
      </c>
      <c r="F1729" s="669">
        <v>1</v>
      </c>
    </row>
    <row r="1730" spans="1:6" hidden="1" x14ac:dyDescent="0.2">
      <c r="A1730" s="1136" t="str">
        <f t="shared" si="53"/>
        <v>DZ29EDC0</v>
      </c>
      <c r="B1730" s="669" t="s">
        <v>4702</v>
      </c>
      <c r="C1730" s="669" t="s">
        <v>1559</v>
      </c>
      <c r="D1730" s="1137">
        <f t="shared" si="52"/>
        <v>0</v>
      </c>
      <c r="E1730" s="669" t="s">
        <v>700</v>
      </c>
      <c r="F1730" s="669">
        <v>861</v>
      </c>
    </row>
    <row r="1731" spans="1:6" hidden="1" x14ac:dyDescent="0.2">
      <c r="A1731" s="1136" t="str">
        <f t="shared" si="53"/>
        <v>DZ29EEL0</v>
      </c>
      <c r="B1731" s="669" t="s">
        <v>4703</v>
      </c>
      <c r="C1731" s="669" t="s">
        <v>1559</v>
      </c>
      <c r="D1731" s="1137">
        <f t="shared" si="52"/>
        <v>0</v>
      </c>
      <c r="E1731" s="669" t="s">
        <v>699</v>
      </c>
      <c r="F1731" s="669">
        <v>237</v>
      </c>
    </row>
    <row r="1732" spans="1:6" hidden="1" x14ac:dyDescent="0.2">
      <c r="A1732" s="1136" t="str">
        <f t="shared" si="53"/>
        <v>DZ29EEM0</v>
      </c>
      <c r="B1732" s="669" t="s">
        <v>4704</v>
      </c>
      <c r="C1732" s="669" t="s">
        <v>1559</v>
      </c>
      <c r="D1732" s="1137">
        <f t="shared" si="52"/>
        <v>0</v>
      </c>
      <c r="E1732" s="669" t="s">
        <v>595</v>
      </c>
      <c r="F1732" s="669">
        <v>704</v>
      </c>
    </row>
    <row r="1733" spans="1:6" hidden="1" x14ac:dyDescent="0.2">
      <c r="A1733" s="1136" t="str">
        <f t="shared" si="53"/>
        <v>DZ29ENE0</v>
      </c>
      <c r="B1733" s="669" t="s">
        <v>4705</v>
      </c>
      <c r="C1733" s="669" t="s">
        <v>1559</v>
      </c>
      <c r="D1733" s="1137">
        <f t="shared" si="52"/>
        <v>0</v>
      </c>
      <c r="E1733" s="669" t="s">
        <v>594</v>
      </c>
      <c r="F1733" s="669">
        <v>9</v>
      </c>
    </row>
    <row r="1734" spans="1:6" hidden="1" x14ac:dyDescent="0.2">
      <c r="A1734" s="1136" t="str">
        <f t="shared" si="53"/>
        <v>DZ29EUX0</v>
      </c>
      <c r="B1734" s="669" t="s">
        <v>4706</v>
      </c>
      <c r="C1734" s="669" t="s">
        <v>1559</v>
      </c>
      <c r="D1734" s="1137">
        <f t="shared" si="52"/>
        <v>0</v>
      </c>
      <c r="E1734" s="669" t="s">
        <v>3001</v>
      </c>
      <c r="F1734" s="669">
        <v>1</v>
      </c>
    </row>
    <row r="1735" spans="1:6" hidden="1" x14ac:dyDescent="0.2">
      <c r="A1735" s="1136" t="str">
        <f t="shared" si="53"/>
        <v>DZ29FDC0</v>
      </c>
      <c r="B1735" s="669" t="s">
        <v>4707</v>
      </c>
      <c r="C1735" s="669" t="s">
        <v>1560</v>
      </c>
      <c r="D1735" s="1137">
        <f t="shared" si="52"/>
        <v>0</v>
      </c>
      <c r="E1735" s="669" t="s">
        <v>700</v>
      </c>
      <c r="F1735" s="669">
        <v>2496</v>
      </c>
    </row>
    <row r="1736" spans="1:6" hidden="1" x14ac:dyDescent="0.2">
      <c r="A1736" s="1136" t="str">
        <f t="shared" si="53"/>
        <v>DZ29FEL0</v>
      </c>
      <c r="B1736" s="669" t="s">
        <v>4708</v>
      </c>
      <c r="C1736" s="669" t="s">
        <v>1560</v>
      </c>
      <c r="D1736" s="1137">
        <f t="shared" si="52"/>
        <v>0</v>
      </c>
      <c r="E1736" s="669" t="s">
        <v>699</v>
      </c>
      <c r="F1736" s="669">
        <v>289</v>
      </c>
    </row>
    <row r="1737" spans="1:6" hidden="1" x14ac:dyDescent="0.2">
      <c r="A1737" s="1136" t="str">
        <f t="shared" si="53"/>
        <v>DZ29FEM0</v>
      </c>
      <c r="B1737" s="669" t="s">
        <v>4709</v>
      </c>
      <c r="C1737" s="669" t="s">
        <v>1560</v>
      </c>
      <c r="D1737" s="1137">
        <f t="shared" si="52"/>
        <v>0</v>
      </c>
      <c r="E1737" s="669" t="s">
        <v>595</v>
      </c>
      <c r="F1737" s="669">
        <v>639</v>
      </c>
    </row>
    <row r="1738" spans="1:6" hidden="1" x14ac:dyDescent="0.2">
      <c r="A1738" s="1136" t="str">
        <f t="shared" si="53"/>
        <v>DZ29FNE0</v>
      </c>
      <c r="B1738" s="669" t="s">
        <v>4710</v>
      </c>
      <c r="C1738" s="669" t="s">
        <v>1560</v>
      </c>
      <c r="D1738" s="1137">
        <f t="shared" si="52"/>
        <v>0</v>
      </c>
      <c r="E1738" s="669" t="s">
        <v>594</v>
      </c>
      <c r="F1738" s="669">
        <v>11</v>
      </c>
    </row>
    <row r="1739" spans="1:6" hidden="1" x14ac:dyDescent="0.2">
      <c r="A1739" s="1136" t="str">
        <f t="shared" si="53"/>
        <v>DZ29FUX0</v>
      </c>
      <c r="B1739" s="669" t="s">
        <v>4711</v>
      </c>
      <c r="C1739" s="669" t="s">
        <v>1560</v>
      </c>
      <c r="D1739" s="1137">
        <f t="shared" si="52"/>
        <v>0</v>
      </c>
      <c r="E1739" s="669" t="s">
        <v>3001</v>
      </c>
      <c r="F1739" s="669">
        <v>1</v>
      </c>
    </row>
    <row r="1740" spans="1:6" hidden="1" x14ac:dyDescent="0.2">
      <c r="A1740" s="1136" t="str">
        <f t="shared" si="53"/>
        <v>DZ30ZDC0</v>
      </c>
      <c r="B1740" s="669" t="s">
        <v>4712</v>
      </c>
      <c r="C1740" s="669" t="s">
        <v>1074</v>
      </c>
      <c r="D1740" s="1137">
        <f t="shared" si="52"/>
        <v>0</v>
      </c>
      <c r="E1740" s="669" t="s">
        <v>700</v>
      </c>
      <c r="F1740" s="669">
        <v>2791</v>
      </c>
    </row>
    <row r="1741" spans="1:6" hidden="1" x14ac:dyDescent="0.2">
      <c r="A1741" s="1136" t="str">
        <f t="shared" si="53"/>
        <v>DZ30ZEL0</v>
      </c>
      <c r="B1741" s="669" t="s">
        <v>4713</v>
      </c>
      <c r="C1741" s="669" t="s">
        <v>1074</v>
      </c>
      <c r="D1741" s="1137">
        <f t="shared" si="52"/>
        <v>0</v>
      </c>
      <c r="E1741" s="669" t="s">
        <v>699</v>
      </c>
      <c r="F1741" s="669">
        <v>13</v>
      </c>
    </row>
    <row r="1742" spans="1:6" hidden="1" x14ac:dyDescent="0.2">
      <c r="A1742" s="1136" t="str">
        <f t="shared" si="53"/>
        <v>DZ30ZEM0</v>
      </c>
      <c r="B1742" s="669" t="s">
        <v>4714</v>
      </c>
      <c r="C1742" s="669" t="s">
        <v>1074</v>
      </c>
      <c r="D1742" s="1137">
        <f t="shared" si="52"/>
        <v>0</v>
      </c>
      <c r="E1742" s="669" t="s">
        <v>595</v>
      </c>
      <c r="F1742" s="669">
        <v>127</v>
      </c>
    </row>
    <row r="1743" spans="1:6" hidden="1" x14ac:dyDescent="0.2">
      <c r="A1743" s="1136" t="str">
        <f t="shared" si="53"/>
        <v>DZ30ZNE0</v>
      </c>
      <c r="B1743" s="669" t="s">
        <v>4715</v>
      </c>
      <c r="C1743" s="669" t="s">
        <v>1074</v>
      </c>
      <c r="D1743" s="1137">
        <f t="shared" si="52"/>
        <v>0</v>
      </c>
      <c r="E1743" s="669" t="s">
        <v>594</v>
      </c>
      <c r="F1743" s="669">
        <v>8</v>
      </c>
    </row>
    <row r="1744" spans="1:6" hidden="1" x14ac:dyDescent="0.2">
      <c r="A1744" s="1136" t="str">
        <f t="shared" si="53"/>
        <v>DZ31ZDC0</v>
      </c>
      <c r="B1744" s="669" t="s">
        <v>4716</v>
      </c>
      <c r="C1744" s="669" t="s">
        <v>1073</v>
      </c>
      <c r="D1744" s="1137">
        <f t="shared" si="52"/>
        <v>0</v>
      </c>
      <c r="E1744" s="669" t="s">
        <v>700</v>
      </c>
      <c r="F1744" s="669">
        <v>57</v>
      </c>
    </row>
    <row r="1745" spans="1:6" hidden="1" x14ac:dyDescent="0.2">
      <c r="A1745" s="1136" t="str">
        <f t="shared" si="53"/>
        <v>DZ31ZEL0</v>
      </c>
      <c r="B1745" s="669" t="s">
        <v>4717</v>
      </c>
      <c r="C1745" s="669" t="s">
        <v>1073</v>
      </c>
      <c r="D1745" s="1137">
        <f t="shared" ref="D1745:D1808" si="54">IFERROR(VLOOKUP(C1745,$M$2:$N$16,2,FALSE),0)</f>
        <v>0</v>
      </c>
      <c r="E1745" s="669" t="s">
        <v>699</v>
      </c>
      <c r="F1745" s="669">
        <v>1</v>
      </c>
    </row>
    <row r="1746" spans="1:6" hidden="1" x14ac:dyDescent="0.2">
      <c r="A1746" s="1136" t="str">
        <f t="shared" ref="A1746:A1809" si="55">C1746&amp;E1746&amp;D1746</f>
        <v>DZ31ZEM0</v>
      </c>
      <c r="B1746" s="669" t="s">
        <v>4718</v>
      </c>
      <c r="C1746" s="669" t="s">
        <v>1073</v>
      </c>
      <c r="D1746" s="1137">
        <f t="shared" si="54"/>
        <v>0</v>
      </c>
      <c r="E1746" s="669" t="s">
        <v>595</v>
      </c>
      <c r="F1746" s="669">
        <v>1</v>
      </c>
    </row>
    <row r="1747" spans="1:6" hidden="1" x14ac:dyDescent="0.2">
      <c r="A1747" s="1136" t="str">
        <f t="shared" si="55"/>
        <v>DZ32ZDC0</v>
      </c>
      <c r="B1747" s="669" t="s">
        <v>4719</v>
      </c>
      <c r="C1747" s="669" t="s">
        <v>1072</v>
      </c>
      <c r="D1747" s="1137">
        <f t="shared" si="54"/>
        <v>0</v>
      </c>
      <c r="E1747" s="669" t="s">
        <v>700</v>
      </c>
      <c r="F1747" s="669">
        <v>53</v>
      </c>
    </row>
    <row r="1748" spans="1:6" hidden="1" x14ac:dyDescent="0.2">
      <c r="A1748" s="1136" t="str">
        <f t="shared" si="55"/>
        <v>DZ32ZEL0</v>
      </c>
      <c r="B1748" s="669" t="s">
        <v>4720</v>
      </c>
      <c r="C1748" s="669" t="s">
        <v>1072</v>
      </c>
      <c r="D1748" s="1137">
        <f t="shared" si="54"/>
        <v>0</v>
      </c>
      <c r="E1748" s="669" t="s">
        <v>699</v>
      </c>
      <c r="F1748" s="669">
        <v>9</v>
      </c>
    </row>
    <row r="1749" spans="1:6" hidden="1" x14ac:dyDescent="0.2">
      <c r="A1749" s="1136" t="str">
        <f t="shared" si="55"/>
        <v>DZ32ZEM0</v>
      </c>
      <c r="B1749" s="669" t="s">
        <v>4721</v>
      </c>
      <c r="C1749" s="669" t="s">
        <v>1072</v>
      </c>
      <c r="D1749" s="1137">
        <f t="shared" si="54"/>
        <v>0</v>
      </c>
      <c r="E1749" s="669" t="s">
        <v>595</v>
      </c>
      <c r="F1749" s="669">
        <v>3</v>
      </c>
    </row>
    <row r="1750" spans="1:6" hidden="1" x14ac:dyDescent="0.2">
      <c r="A1750" s="1136" t="str">
        <f t="shared" si="55"/>
        <v>DZ33ZEM0</v>
      </c>
      <c r="B1750" s="669" t="s">
        <v>4722</v>
      </c>
      <c r="C1750" s="669" t="s">
        <v>4723</v>
      </c>
      <c r="D1750" s="1137">
        <f t="shared" si="54"/>
        <v>0</v>
      </c>
      <c r="E1750" s="669" t="s">
        <v>595</v>
      </c>
      <c r="F1750" s="669">
        <v>1</v>
      </c>
    </row>
    <row r="1751" spans="1:6" hidden="1" x14ac:dyDescent="0.2">
      <c r="A1751" s="1136" t="str">
        <f t="shared" si="55"/>
        <v>DZ33ZNE0</v>
      </c>
      <c r="B1751" s="669" t="s">
        <v>4724</v>
      </c>
      <c r="C1751" s="669" t="s">
        <v>4723</v>
      </c>
      <c r="D1751" s="1137">
        <f t="shared" si="54"/>
        <v>0</v>
      </c>
      <c r="E1751" s="669" t="s">
        <v>594</v>
      </c>
      <c r="F1751" s="669">
        <v>1</v>
      </c>
    </row>
    <row r="1752" spans="1:6" hidden="1" x14ac:dyDescent="0.2">
      <c r="A1752" s="1136" t="str">
        <f t="shared" si="55"/>
        <v>DZ36ZDC0</v>
      </c>
      <c r="B1752" s="669" t="s">
        <v>4725</v>
      </c>
      <c r="C1752" s="669" t="s">
        <v>4726</v>
      </c>
      <c r="D1752" s="1137">
        <f t="shared" si="54"/>
        <v>0</v>
      </c>
      <c r="E1752" s="669" t="s">
        <v>700</v>
      </c>
      <c r="F1752" s="669">
        <v>13</v>
      </c>
    </row>
    <row r="1753" spans="1:6" hidden="1" x14ac:dyDescent="0.2">
      <c r="A1753" s="1136" t="str">
        <f t="shared" si="55"/>
        <v>DZ37ADC0</v>
      </c>
      <c r="B1753" s="669" t="s">
        <v>4727</v>
      </c>
      <c r="C1753" s="669" t="s">
        <v>1071</v>
      </c>
      <c r="D1753" s="1137">
        <f t="shared" si="54"/>
        <v>0</v>
      </c>
      <c r="E1753" s="669" t="s">
        <v>700</v>
      </c>
      <c r="F1753" s="669">
        <v>2364</v>
      </c>
    </row>
    <row r="1754" spans="1:6" hidden="1" x14ac:dyDescent="0.2">
      <c r="A1754" s="1136" t="str">
        <f t="shared" si="55"/>
        <v>DZ37AEL0</v>
      </c>
      <c r="B1754" s="669" t="s">
        <v>4728</v>
      </c>
      <c r="C1754" s="669" t="s">
        <v>1071</v>
      </c>
      <c r="D1754" s="1137">
        <f t="shared" si="54"/>
        <v>0</v>
      </c>
      <c r="E1754" s="669" t="s">
        <v>699</v>
      </c>
      <c r="F1754" s="669">
        <v>513</v>
      </c>
    </row>
    <row r="1755" spans="1:6" hidden="1" x14ac:dyDescent="0.2">
      <c r="A1755" s="1136" t="str">
        <f t="shared" si="55"/>
        <v>DZ37AEM0</v>
      </c>
      <c r="B1755" s="669" t="s">
        <v>4729</v>
      </c>
      <c r="C1755" s="669" t="s">
        <v>1071</v>
      </c>
      <c r="D1755" s="1137">
        <f t="shared" si="54"/>
        <v>0</v>
      </c>
      <c r="E1755" s="669" t="s">
        <v>595</v>
      </c>
      <c r="F1755" s="669">
        <v>5193</v>
      </c>
    </row>
    <row r="1756" spans="1:6" hidden="1" x14ac:dyDescent="0.2">
      <c r="A1756" s="1136" t="str">
        <f t="shared" si="55"/>
        <v>DZ37ANE0</v>
      </c>
      <c r="B1756" s="669" t="s">
        <v>4730</v>
      </c>
      <c r="C1756" s="669" t="s">
        <v>1071</v>
      </c>
      <c r="D1756" s="1137">
        <f t="shared" si="54"/>
        <v>0</v>
      </c>
      <c r="E1756" s="669" t="s">
        <v>594</v>
      </c>
      <c r="F1756" s="669">
        <v>121</v>
      </c>
    </row>
    <row r="1757" spans="1:6" hidden="1" x14ac:dyDescent="0.2">
      <c r="A1757" s="1136" t="str">
        <f t="shared" si="55"/>
        <v>DZ37BDC0</v>
      </c>
      <c r="B1757" s="669" t="s">
        <v>4731</v>
      </c>
      <c r="C1757" s="669" t="s">
        <v>1070</v>
      </c>
      <c r="D1757" s="1137">
        <f t="shared" si="54"/>
        <v>0</v>
      </c>
      <c r="E1757" s="669" t="s">
        <v>700</v>
      </c>
      <c r="F1757" s="669">
        <v>21</v>
      </c>
    </row>
    <row r="1758" spans="1:6" hidden="1" x14ac:dyDescent="0.2">
      <c r="A1758" s="1136" t="str">
        <f t="shared" si="55"/>
        <v>DZ37BEL0</v>
      </c>
      <c r="B1758" s="669" t="s">
        <v>4732</v>
      </c>
      <c r="C1758" s="669" t="s">
        <v>1070</v>
      </c>
      <c r="D1758" s="1137">
        <f t="shared" si="54"/>
        <v>0</v>
      </c>
      <c r="E1758" s="669" t="s">
        <v>699</v>
      </c>
      <c r="F1758" s="669">
        <v>26</v>
      </c>
    </row>
    <row r="1759" spans="1:6" hidden="1" x14ac:dyDescent="0.2">
      <c r="A1759" s="1136" t="str">
        <f t="shared" si="55"/>
        <v>DZ37BEM0</v>
      </c>
      <c r="B1759" s="669" t="s">
        <v>4733</v>
      </c>
      <c r="C1759" s="669" t="s">
        <v>1070</v>
      </c>
      <c r="D1759" s="1137">
        <f t="shared" si="54"/>
        <v>0</v>
      </c>
      <c r="E1759" s="669" t="s">
        <v>595</v>
      </c>
      <c r="F1759" s="669">
        <v>293</v>
      </c>
    </row>
    <row r="1760" spans="1:6" hidden="1" x14ac:dyDescent="0.2">
      <c r="A1760" s="1136" t="str">
        <f t="shared" si="55"/>
        <v>DZ37BNE0</v>
      </c>
      <c r="B1760" s="669" t="s">
        <v>4734</v>
      </c>
      <c r="C1760" s="669" t="s">
        <v>1070</v>
      </c>
      <c r="D1760" s="1137">
        <f t="shared" si="54"/>
        <v>0</v>
      </c>
      <c r="E1760" s="669" t="s">
        <v>594</v>
      </c>
      <c r="F1760" s="669">
        <v>779</v>
      </c>
    </row>
    <row r="1761" spans="1:6" hidden="1" x14ac:dyDescent="0.2">
      <c r="A1761" s="1136" t="str">
        <f t="shared" si="55"/>
        <v>DZ38ZDC0</v>
      </c>
      <c r="B1761" s="669" t="s">
        <v>4735</v>
      </c>
      <c r="C1761" s="669" t="s">
        <v>4736</v>
      </c>
      <c r="D1761" s="1137">
        <f t="shared" si="54"/>
        <v>0</v>
      </c>
      <c r="E1761" s="669" t="s">
        <v>700</v>
      </c>
      <c r="F1761" s="669">
        <v>122</v>
      </c>
    </row>
    <row r="1762" spans="1:6" hidden="1" x14ac:dyDescent="0.2">
      <c r="A1762" s="1136" t="str">
        <f t="shared" si="55"/>
        <v>DZ38ZEL0</v>
      </c>
      <c r="B1762" s="669" t="s">
        <v>4737</v>
      </c>
      <c r="C1762" s="669" t="s">
        <v>4736</v>
      </c>
      <c r="D1762" s="1137">
        <f t="shared" si="54"/>
        <v>0</v>
      </c>
      <c r="E1762" s="669" t="s">
        <v>699</v>
      </c>
      <c r="F1762" s="669">
        <v>1</v>
      </c>
    </row>
    <row r="1763" spans="1:6" hidden="1" x14ac:dyDescent="0.2">
      <c r="A1763" s="1136" t="str">
        <f t="shared" si="55"/>
        <v>DZ38ZEM0</v>
      </c>
      <c r="B1763" s="669" t="s">
        <v>4738</v>
      </c>
      <c r="C1763" s="669" t="s">
        <v>4736</v>
      </c>
      <c r="D1763" s="1137">
        <f t="shared" si="54"/>
        <v>0</v>
      </c>
      <c r="E1763" s="669" t="s">
        <v>595</v>
      </c>
      <c r="F1763" s="669">
        <v>5</v>
      </c>
    </row>
    <row r="1764" spans="1:6" hidden="1" x14ac:dyDescent="0.2">
      <c r="A1764" s="1136" t="str">
        <f t="shared" si="55"/>
        <v>DZ42ZDC0</v>
      </c>
      <c r="B1764" s="669" t="s">
        <v>4739</v>
      </c>
      <c r="C1764" s="669" t="s">
        <v>1069</v>
      </c>
      <c r="D1764" s="1137">
        <f t="shared" si="54"/>
        <v>0</v>
      </c>
      <c r="E1764" s="669" t="s">
        <v>700</v>
      </c>
      <c r="F1764" s="669">
        <v>160</v>
      </c>
    </row>
    <row r="1765" spans="1:6" hidden="1" x14ac:dyDescent="0.2">
      <c r="A1765" s="1136" t="str">
        <f t="shared" si="55"/>
        <v>DZ42ZEL0</v>
      </c>
      <c r="B1765" s="669" t="s">
        <v>4740</v>
      </c>
      <c r="C1765" s="669" t="s">
        <v>1069</v>
      </c>
      <c r="D1765" s="1137">
        <f t="shared" si="54"/>
        <v>0</v>
      </c>
      <c r="E1765" s="669" t="s">
        <v>699</v>
      </c>
      <c r="F1765" s="669">
        <v>8</v>
      </c>
    </row>
    <row r="1766" spans="1:6" hidden="1" x14ac:dyDescent="0.2">
      <c r="A1766" s="1136" t="str">
        <f t="shared" si="55"/>
        <v>DZ42ZEM0</v>
      </c>
      <c r="B1766" s="669" t="s">
        <v>4741</v>
      </c>
      <c r="C1766" s="669" t="s">
        <v>1069</v>
      </c>
      <c r="D1766" s="1137">
        <f t="shared" si="54"/>
        <v>0</v>
      </c>
      <c r="E1766" s="669" t="s">
        <v>595</v>
      </c>
      <c r="F1766" s="669">
        <v>24</v>
      </c>
    </row>
    <row r="1767" spans="1:6" hidden="1" x14ac:dyDescent="0.2">
      <c r="A1767" s="1136" t="str">
        <f t="shared" si="55"/>
        <v>DZ42ZNE0</v>
      </c>
      <c r="B1767" s="669" t="s">
        <v>4742</v>
      </c>
      <c r="C1767" s="669" t="s">
        <v>1069</v>
      </c>
      <c r="D1767" s="1137">
        <f t="shared" si="54"/>
        <v>0</v>
      </c>
      <c r="E1767" s="669" t="s">
        <v>594</v>
      </c>
      <c r="F1767" s="669">
        <v>805</v>
      </c>
    </row>
    <row r="1768" spans="1:6" hidden="1" x14ac:dyDescent="0.2">
      <c r="A1768" s="1136" t="str">
        <f t="shared" si="55"/>
        <v>DZ45ZDC0</v>
      </c>
      <c r="B1768" s="669" t="s">
        <v>4743</v>
      </c>
      <c r="C1768" s="669" t="s">
        <v>4744</v>
      </c>
      <c r="D1768" s="1137">
        <f t="shared" si="54"/>
        <v>0</v>
      </c>
      <c r="E1768" s="669" t="s">
        <v>700</v>
      </c>
      <c r="F1768" s="669">
        <v>3</v>
      </c>
    </row>
    <row r="1769" spans="1:6" hidden="1" x14ac:dyDescent="0.2">
      <c r="A1769" s="1136" t="str">
        <f t="shared" si="55"/>
        <v>DZ45ZEL0</v>
      </c>
      <c r="B1769" s="669" t="s">
        <v>4745</v>
      </c>
      <c r="C1769" s="669" t="s">
        <v>4744</v>
      </c>
      <c r="D1769" s="1137">
        <f t="shared" si="54"/>
        <v>0</v>
      </c>
      <c r="E1769" s="669" t="s">
        <v>699</v>
      </c>
      <c r="F1769" s="669">
        <v>1</v>
      </c>
    </row>
    <row r="1770" spans="1:6" hidden="1" x14ac:dyDescent="0.2">
      <c r="A1770" s="1136" t="str">
        <f t="shared" si="55"/>
        <v>DZ46ZDC0</v>
      </c>
      <c r="B1770" s="669" t="s">
        <v>4746</v>
      </c>
      <c r="C1770" s="669" t="s">
        <v>4747</v>
      </c>
      <c r="D1770" s="1137">
        <f t="shared" si="54"/>
        <v>0</v>
      </c>
      <c r="E1770" s="669" t="s">
        <v>700</v>
      </c>
      <c r="F1770" s="669">
        <v>1</v>
      </c>
    </row>
    <row r="1771" spans="1:6" hidden="1" x14ac:dyDescent="0.2">
      <c r="A1771" s="1136" t="str">
        <f t="shared" si="55"/>
        <v>DZ49ZDC0</v>
      </c>
      <c r="B1771" s="669" t="s">
        <v>4748</v>
      </c>
      <c r="C1771" s="669" t="s">
        <v>1123</v>
      </c>
      <c r="D1771" s="1137">
        <f t="shared" si="54"/>
        <v>0</v>
      </c>
      <c r="E1771" s="669" t="s">
        <v>700</v>
      </c>
      <c r="F1771" s="669">
        <v>189</v>
      </c>
    </row>
    <row r="1772" spans="1:6" hidden="1" x14ac:dyDescent="0.2">
      <c r="A1772" s="1136" t="str">
        <f t="shared" si="55"/>
        <v>DZ49ZEM0</v>
      </c>
      <c r="B1772" s="669" t="s">
        <v>4749</v>
      </c>
      <c r="C1772" s="669" t="s">
        <v>1123</v>
      </c>
      <c r="D1772" s="1137">
        <f t="shared" si="54"/>
        <v>0</v>
      </c>
      <c r="E1772" s="669" t="s">
        <v>595</v>
      </c>
      <c r="F1772" s="669">
        <v>5</v>
      </c>
    </row>
    <row r="1773" spans="1:6" hidden="1" x14ac:dyDescent="0.2">
      <c r="A1773" s="1136" t="str">
        <f t="shared" si="55"/>
        <v>DZ50ZDC0</v>
      </c>
      <c r="B1773" s="669" t="s">
        <v>4750</v>
      </c>
      <c r="C1773" s="669" t="s">
        <v>1068</v>
      </c>
      <c r="D1773" s="1137">
        <f t="shared" si="54"/>
        <v>0</v>
      </c>
      <c r="E1773" s="669" t="s">
        <v>700</v>
      </c>
      <c r="F1773" s="669">
        <v>3758</v>
      </c>
    </row>
    <row r="1774" spans="1:6" hidden="1" x14ac:dyDescent="0.2">
      <c r="A1774" s="1136" t="str">
        <f t="shared" si="55"/>
        <v>DZ50ZEL0</v>
      </c>
      <c r="B1774" s="669" t="s">
        <v>4751</v>
      </c>
      <c r="C1774" s="669" t="s">
        <v>1068</v>
      </c>
      <c r="D1774" s="1137">
        <f t="shared" si="54"/>
        <v>0</v>
      </c>
      <c r="E1774" s="669" t="s">
        <v>699</v>
      </c>
      <c r="F1774" s="669">
        <v>15810</v>
      </c>
    </row>
    <row r="1775" spans="1:6" hidden="1" x14ac:dyDescent="0.2">
      <c r="A1775" s="1136" t="str">
        <f t="shared" si="55"/>
        <v>DZ50ZEM0</v>
      </c>
      <c r="B1775" s="669" t="s">
        <v>4752</v>
      </c>
      <c r="C1775" s="669" t="s">
        <v>1068</v>
      </c>
      <c r="D1775" s="1137">
        <f t="shared" si="54"/>
        <v>0</v>
      </c>
      <c r="E1775" s="669" t="s">
        <v>595</v>
      </c>
      <c r="F1775" s="669">
        <v>400</v>
      </c>
    </row>
    <row r="1776" spans="1:6" hidden="1" x14ac:dyDescent="0.2">
      <c r="A1776" s="1136" t="str">
        <f t="shared" si="55"/>
        <v>DZ50ZNE0</v>
      </c>
      <c r="B1776" s="669" t="s">
        <v>4753</v>
      </c>
      <c r="C1776" s="669" t="s">
        <v>1068</v>
      </c>
      <c r="D1776" s="1137">
        <f t="shared" si="54"/>
        <v>0</v>
      </c>
      <c r="E1776" s="669" t="s">
        <v>594</v>
      </c>
      <c r="F1776" s="669">
        <v>24</v>
      </c>
    </row>
    <row r="1777" spans="1:6" hidden="1" x14ac:dyDescent="0.2">
      <c r="A1777" s="1136" t="str">
        <f t="shared" si="55"/>
        <v>DZ50ZUX0</v>
      </c>
      <c r="B1777" s="669" t="s">
        <v>4754</v>
      </c>
      <c r="C1777" s="669" t="s">
        <v>1068</v>
      </c>
      <c r="D1777" s="1137">
        <f t="shared" si="54"/>
        <v>0</v>
      </c>
      <c r="E1777" s="669" t="s">
        <v>3001</v>
      </c>
      <c r="F1777" s="669">
        <v>1</v>
      </c>
    </row>
    <row r="1778" spans="1:6" hidden="1" x14ac:dyDescent="0.2">
      <c r="A1778" s="1136" t="str">
        <f t="shared" si="55"/>
        <v>DZ51ZEL0</v>
      </c>
      <c r="B1778" s="669" t="s">
        <v>4755</v>
      </c>
      <c r="C1778" s="669" t="s">
        <v>1067</v>
      </c>
      <c r="D1778" s="1137">
        <f t="shared" si="54"/>
        <v>0</v>
      </c>
      <c r="E1778" s="669" t="s">
        <v>699</v>
      </c>
      <c r="F1778" s="669">
        <v>60</v>
      </c>
    </row>
    <row r="1779" spans="1:6" hidden="1" x14ac:dyDescent="0.2">
      <c r="A1779" s="1136" t="str">
        <f t="shared" si="55"/>
        <v>DZ51ZEM0</v>
      </c>
      <c r="B1779" s="669" t="s">
        <v>4756</v>
      </c>
      <c r="C1779" s="669" t="s">
        <v>1067</v>
      </c>
      <c r="D1779" s="1137">
        <f t="shared" si="54"/>
        <v>0</v>
      </c>
      <c r="E1779" s="669" t="s">
        <v>595</v>
      </c>
      <c r="F1779" s="669">
        <v>616</v>
      </c>
    </row>
    <row r="1780" spans="1:6" hidden="1" x14ac:dyDescent="0.2">
      <c r="A1780" s="1136" t="str">
        <f t="shared" si="55"/>
        <v>DZ51ZNE0</v>
      </c>
      <c r="B1780" s="669" t="s">
        <v>4757</v>
      </c>
      <c r="C1780" s="669" t="s">
        <v>1067</v>
      </c>
      <c r="D1780" s="1137">
        <f t="shared" si="54"/>
        <v>0</v>
      </c>
      <c r="E1780" s="669" t="s">
        <v>594</v>
      </c>
      <c r="F1780" s="669">
        <v>62</v>
      </c>
    </row>
    <row r="1781" spans="1:6" hidden="1" x14ac:dyDescent="0.2">
      <c r="A1781" s="1136" t="str">
        <f t="shared" si="55"/>
        <v>DZ54ZDC0</v>
      </c>
      <c r="B1781" s="669" t="s">
        <v>4758</v>
      </c>
      <c r="C1781" s="669" t="s">
        <v>1065</v>
      </c>
      <c r="D1781" s="1137">
        <f t="shared" si="54"/>
        <v>0</v>
      </c>
      <c r="E1781" s="669" t="s">
        <v>700</v>
      </c>
      <c r="F1781" s="669">
        <v>66</v>
      </c>
    </row>
    <row r="1782" spans="1:6" hidden="1" x14ac:dyDescent="0.2">
      <c r="A1782" s="1136" t="str">
        <f t="shared" si="55"/>
        <v>DZ54ZEL0</v>
      </c>
      <c r="B1782" s="669" t="s">
        <v>4759</v>
      </c>
      <c r="C1782" s="669" t="s">
        <v>1065</v>
      </c>
      <c r="D1782" s="1137">
        <f t="shared" si="54"/>
        <v>0</v>
      </c>
      <c r="E1782" s="669" t="s">
        <v>699</v>
      </c>
      <c r="F1782" s="669">
        <v>221</v>
      </c>
    </row>
    <row r="1783" spans="1:6" hidden="1" x14ac:dyDescent="0.2">
      <c r="A1783" s="1136" t="str">
        <f t="shared" si="55"/>
        <v>DZ54ZEM0</v>
      </c>
      <c r="B1783" s="669" t="s">
        <v>4760</v>
      </c>
      <c r="C1783" s="669" t="s">
        <v>1065</v>
      </c>
      <c r="D1783" s="1137">
        <f t="shared" si="54"/>
        <v>0</v>
      </c>
      <c r="E1783" s="669" t="s">
        <v>595</v>
      </c>
      <c r="F1783" s="669">
        <v>104</v>
      </c>
    </row>
    <row r="1784" spans="1:6" hidden="1" x14ac:dyDescent="0.2">
      <c r="A1784" s="1136" t="str">
        <f t="shared" si="55"/>
        <v>DZ54ZNE0</v>
      </c>
      <c r="B1784" s="669" t="s">
        <v>4761</v>
      </c>
      <c r="C1784" s="669" t="s">
        <v>1065</v>
      </c>
      <c r="D1784" s="1137">
        <f t="shared" si="54"/>
        <v>0</v>
      </c>
      <c r="E1784" s="669" t="s">
        <v>594</v>
      </c>
      <c r="F1784" s="669">
        <v>31</v>
      </c>
    </row>
    <row r="1785" spans="1:6" hidden="1" x14ac:dyDescent="0.2">
      <c r="A1785" s="1136" t="str">
        <f t="shared" si="55"/>
        <v>DZ55ZDC0</v>
      </c>
      <c r="B1785" s="669" t="s">
        <v>4762</v>
      </c>
      <c r="C1785" s="669" t="s">
        <v>4763</v>
      </c>
      <c r="D1785" s="1137">
        <f t="shared" si="54"/>
        <v>0</v>
      </c>
      <c r="E1785" s="669" t="s">
        <v>700</v>
      </c>
      <c r="F1785" s="669">
        <v>1</v>
      </c>
    </row>
    <row r="1786" spans="1:6" hidden="1" x14ac:dyDescent="0.2">
      <c r="A1786" s="1136" t="str">
        <f t="shared" si="55"/>
        <v>DZ56ZDC0</v>
      </c>
      <c r="B1786" s="669" t="s">
        <v>4764</v>
      </c>
      <c r="C1786" s="669" t="s">
        <v>4765</v>
      </c>
      <c r="D1786" s="1137">
        <f t="shared" si="54"/>
        <v>0</v>
      </c>
      <c r="E1786" s="669" t="s">
        <v>700</v>
      </c>
      <c r="F1786" s="669">
        <v>2</v>
      </c>
    </row>
    <row r="1787" spans="1:6" hidden="1" x14ac:dyDescent="0.2">
      <c r="A1787" s="1136" t="str">
        <f t="shared" si="55"/>
        <v>DZ57ZDC0</v>
      </c>
      <c r="B1787" s="669" t="s">
        <v>4766</v>
      </c>
      <c r="C1787" s="669" t="s">
        <v>4767</v>
      </c>
      <c r="D1787" s="1137">
        <f t="shared" si="54"/>
        <v>0</v>
      </c>
      <c r="E1787" s="669" t="s">
        <v>700</v>
      </c>
      <c r="F1787" s="669">
        <v>22</v>
      </c>
    </row>
    <row r="1788" spans="1:6" hidden="1" x14ac:dyDescent="0.2">
      <c r="A1788" s="1136" t="str">
        <f t="shared" si="55"/>
        <v>DZ57ZEL0</v>
      </c>
      <c r="B1788" s="669" t="s">
        <v>4768</v>
      </c>
      <c r="C1788" s="669" t="s">
        <v>4767</v>
      </c>
      <c r="D1788" s="1137">
        <f t="shared" si="54"/>
        <v>0</v>
      </c>
      <c r="E1788" s="669" t="s">
        <v>699</v>
      </c>
      <c r="F1788" s="669">
        <v>4</v>
      </c>
    </row>
    <row r="1789" spans="1:6" hidden="1" x14ac:dyDescent="0.2">
      <c r="A1789" s="1136" t="str">
        <f t="shared" si="55"/>
        <v>DZ57ZEM0</v>
      </c>
      <c r="B1789" s="669" t="s">
        <v>4769</v>
      </c>
      <c r="C1789" s="669" t="s">
        <v>4767</v>
      </c>
      <c r="D1789" s="1137">
        <f t="shared" si="54"/>
        <v>0</v>
      </c>
      <c r="E1789" s="669" t="s">
        <v>595</v>
      </c>
      <c r="F1789" s="669">
        <v>6</v>
      </c>
    </row>
    <row r="1790" spans="1:6" hidden="1" x14ac:dyDescent="0.2">
      <c r="A1790" s="1136" t="str">
        <f t="shared" si="55"/>
        <v>DZ59ZDC0</v>
      </c>
      <c r="B1790" s="669" t="s">
        <v>4770</v>
      </c>
      <c r="C1790" s="669" t="s">
        <v>4771</v>
      </c>
      <c r="D1790" s="1137">
        <f t="shared" si="54"/>
        <v>0</v>
      </c>
      <c r="E1790" s="669" t="s">
        <v>700</v>
      </c>
      <c r="F1790" s="669">
        <v>76</v>
      </c>
    </row>
    <row r="1791" spans="1:6" hidden="1" x14ac:dyDescent="0.2">
      <c r="A1791" s="1136" t="str">
        <f t="shared" si="55"/>
        <v>DZ59ZEL0</v>
      </c>
      <c r="B1791" s="669" t="s">
        <v>4772</v>
      </c>
      <c r="C1791" s="669" t="s">
        <v>4771</v>
      </c>
      <c r="D1791" s="1137">
        <f t="shared" si="54"/>
        <v>0</v>
      </c>
      <c r="E1791" s="669" t="s">
        <v>699</v>
      </c>
      <c r="F1791" s="669">
        <v>40</v>
      </c>
    </row>
    <row r="1792" spans="1:6" hidden="1" x14ac:dyDescent="0.2">
      <c r="A1792" s="1136" t="str">
        <f t="shared" si="55"/>
        <v>DZ59ZEM0</v>
      </c>
      <c r="B1792" s="669" t="s">
        <v>4773</v>
      </c>
      <c r="C1792" s="669" t="s">
        <v>4771</v>
      </c>
      <c r="D1792" s="1137">
        <f t="shared" si="54"/>
        <v>0</v>
      </c>
      <c r="E1792" s="669" t="s">
        <v>595</v>
      </c>
      <c r="F1792" s="669">
        <v>9</v>
      </c>
    </row>
    <row r="1793" spans="1:6" hidden="1" x14ac:dyDescent="0.2">
      <c r="A1793" s="1136" t="str">
        <f t="shared" si="55"/>
        <v>DZ60ZDC0</v>
      </c>
      <c r="B1793" s="669" t="s">
        <v>4774</v>
      </c>
      <c r="C1793" s="669" t="s">
        <v>4775</v>
      </c>
      <c r="D1793" s="1137">
        <f t="shared" si="54"/>
        <v>0</v>
      </c>
      <c r="E1793" s="669" t="s">
        <v>700</v>
      </c>
      <c r="F1793" s="669">
        <v>2</v>
      </c>
    </row>
    <row r="1794" spans="1:6" hidden="1" x14ac:dyDescent="0.2">
      <c r="A1794" s="1136" t="str">
        <f t="shared" si="55"/>
        <v>DZ60ZEM0</v>
      </c>
      <c r="B1794" s="669" t="s">
        <v>4776</v>
      </c>
      <c r="C1794" s="669" t="s">
        <v>4775</v>
      </c>
      <c r="D1794" s="1137">
        <f t="shared" si="54"/>
        <v>0</v>
      </c>
      <c r="E1794" s="669" t="s">
        <v>595</v>
      </c>
      <c r="F1794" s="669">
        <v>1</v>
      </c>
    </row>
    <row r="1795" spans="1:6" hidden="1" x14ac:dyDescent="0.2">
      <c r="A1795" s="1136" t="str">
        <f t="shared" si="55"/>
        <v>DZ62AEL0</v>
      </c>
      <c r="B1795" s="669" t="s">
        <v>4777</v>
      </c>
      <c r="C1795" s="669" t="s">
        <v>1561</v>
      </c>
      <c r="D1795" s="1137">
        <f t="shared" si="54"/>
        <v>0</v>
      </c>
      <c r="E1795" s="669" t="s">
        <v>699</v>
      </c>
      <c r="F1795" s="669">
        <v>218</v>
      </c>
    </row>
    <row r="1796" spans="1:6" hidden="1" x14ac:dyDescent="0.2">
      <c r="A1796" s="1136" t="str">
        <f t="shared" si="55"/>
        <v>DZ62AEM0</v>
      </c>
      <c r="B1796" s="669" t="s">
        <v>4778</v>
      </c>
      <c r="C1796" s="669" t="s">
        <v>1561</v>
      </c>
      <c r="D1796" s="1137">
        <f t="shared" si="54"/>
        <v>0</v>
      </c>
      <c r="E1796" s="669" t="s">
        <v>595</v>
      </c>
      <c r="F1796" s="669">
        <v>85</v>
      </c>
    </row>
    <row r="1797" spans="1:6" hidden="1" x14ac:dyDescent="0.2">
      <c r="A1797" s="1136" t="str">
        <f t="shared" si="55"/>
        <v>DZ62ANE0</v>
      </c>
      <c r="B1797" s="669" t="s">
        <v>4779</v>
      </c>
      <c r="C1797" s="669" t="s">
        <v>1561</v>
      </c>
      <c r="D1797" s="1137">
        <f t="shared" si="54"/>
        <v>0</v>
      </c>
      <c r="E1797" s="669" t="s">
        <v>594</v>
      </c>
      <c r="F1797" s="669">
        <v>35</v>
      </c>
    </row>
    <row r="1798" spans="1:6" hidden="1" x14ac:dyDescent="0.2">
      <c r="A1798" s="1136" t="str">
        <f t="shared" si="55"/>
        <v>DZ62BEL0</v>
      </c>
      <c r="B1798" s="669" t="s">
        <v>4780</v>
      </c>
      <c r="C1798" s="669" t="s">
        <v>1562</v>
      </c>
      <c r="D1798" s="1137">
        <f t="shared" si="54"/>
        <v>0</v>
      </c>
      <c r="E1798" s="669" t="s">
        <v>699</v>
      </c>
      <c r="F1798" s="669">
        <v>290</v>
      </c>
    </row>
    <row r="1799" spans="1:6" hidden="1" x14ac:dyDescent="0.2">
      <c r="A1799" s="1136" t="str">
        <f t="shared" si="55"/>
        <v>DZ62BEM0</v>
      </c>
      <c r="B1799" s="669" t="s">
        <v>4781</v>
      </c>
      <c r="C1799" s="669" t="s">
        <v>1562</v>
      </c>
      <c r="D1799" s="1137">
        <f t="shared" si="54"/>
        <v>0</v>
      </c>
      <c r="E1799" s="669" t="s">
        <v>595</v>
      </c>
      <c r="F1799" s="669">
        <v>64</v>
      </c>
    </row>
    <row r="1800" spans="1:6" hidden="1" x14ac:dyDescent="0.2">
      <c r="A1800" s="1136" t="str">
        <f t="shared" si="55"/>
        <v>DZ62BNE0</v>
      </c>
      <c r="B1800" s="669" t="s">
        <v>4782</v>
      </c>
      <c r="C1800" s="669" t="s">
        <v>1562</v>
      </c>
      <c r="D1800" s="1137">
        <f t="shared" si="54"/>
        <v>0</v>
      </c>
      <c r="E1800" s="669" t="s">
        <v>594</v>
      </c>
      <c r="F1800" s="669">
        <v>25</v>
      </c>
    </row>
    <row r="1801" spans="1:6" hidden="1" x14ac:dyDescent="0.2">
      <c r="A1801" s="1136" t="str">
        <f t="shared" si="55"/>
        <v>DZ62CEL0</v>
      </c>
      <c r="B1801" s="669" t="s">
        <v>4783</v>
      </c>
      <c r="C1801" s="669" t="s">
        <v>1563</v>
      </c>
      <c r="D1801" s="1137">
        <f t="shared" si="54"/>
        <v>0</v>
      </c>
      <c r="E1801" s="669" t="s">
        <v>699</v>
      </c>
      <c r="F1801" s="669">
        <v>271</v>
      </c>
    </row>
    <row r="1802" spans="1:6" hidden="1" x14ac:dyDescent="0.2">
      <c r="A1802" s="1136" t="str">
        <f t="shared" si="55"/>
        <v>DZ62CEM0</v>
      </c>
      <c r="B1802" s="669" t="s">
        <v>4784</v>
      </c>
      <c r="C1802" s="669" t="s">
        <v>1563</v>
      </c>
      <c r="D1802" s="1137">
        <f t="shared" si="54"/>
        <v>0</v>
      </c>
      <c r="E1802" s="669" t="s">
        <v>595</v>
      </c>
      <c r="F1802" s="669">
        <v>39</v>
      </c>
    </row>
    <row r="1803" spans="1:6" hidden="1" x14ac:dyDescent="0.2">
      <c r="A1803" s="1136" t="str">
        <f t="shared" si="55"/>
        <v>DZ62CNE0</v>
      </c>
      <c r="B1803" s="669" t="s">
        <v>4785</v>
      </c>
      <c r="C1803" s="669" t="s">
        <v>1563</v>
      </c>
      <c r="D1803" s="1137">
        <f t="shared" si="54"/>
        <v>0</v>
      </c>
      <c r="E1803" s="669" t="s">
        <v>594</v>
      </c>
      <c r="F1803" s="669">
        <v>23</v>
      </c>
    </row>
    <row r="1804" spans="1:6" hidden="1" x14ac:dyDescent="0.2">
      <c r="A1804" s="1136" t="str">
        <f t="shared" si="55"/>
        <v>DZ63ADC0</v>
      </c>
      <c r="B1804" s="669" t="s">
        <v>4786</v>
      </c>
      <c r="C1804" s="669" t="s">
        <v>1564</v>
      </c>
      <c r="D1804" s="1137">
        <f t="shared" si="54"/>
        <v>0</v>
      </c>
      <c r="E1804" s="669" t="s">
        <v>700</v>
      </c>
      <c r="F1804" s="669">
        <v>29</v>
      </c>
    </row>
    <row r="1805" spans="1:6" hidden="1" x14ac:dyDescent="0.2">
      <c r="A1805" s="1136" t="str">
        <f t="shared" si="55"/>
        <v>DZ63AEL0</v>
      </c>
      <c r="B1805" s="669" t="s">
        <v>4787</v>
      </c>
      <c r="C1805" s="669" t="s">
        <v>1564</v>
      </c>
      <c r="D1805" s="1137">
        <f t="shared" si="54"/>
        <v>0</v>
      </c>
      <c r="E1805" s="669" t="s">
        <v>699</v>
      </c>
      <c r="F1805" s="669">
        <v>317</v>
      </c>
    </row>
    <row r="1806" spans="1:6" hidden="1" x14ac:dyDescent="0.2">
      <c r="A1806" s="1136" t="str">
        <f t="shared" si="55"/>
        <v>DZ63AEM0</v>
      </c>
      <c r="B1806" s="669" t="s">
        <v>4788</v>
      </c>
      <c r="C1806" s="669" t="s">
        <v>1564</v>
      </c>
      <c r="D1806" s="1137">
        <f t="shared" si="54"/>
        <v>0</v>
      </c>
      <c r="E1806" s="669" t="s">
        <v>595</v>
      </c>
      <c r="F1806" s="669">
        <v>1156</v>
      </c>
    </row>
    <row r="1807" spans="1:6" hidden="1" x14ac:dyDescent="0.2">
      <c r="A1807" s="1136" t="str">
        <f t="shared" si="55"/>
        <v>DZ63ANE0</v>
      </c>
      <c r="B1807" s="669" t="s">
        <v>4789</v>
      </c>
      <c r="C1807" s="669" t="s">
        <v>1564</v>
      </c>
      <c r="D1807" s="1137">
        <f t="shared" si="54"/>
        <v>0</v>
      </c>
      <c r="E1807" s="669" t="s">
        <v>594</v>
      </c>
      <c r="F1807" s="669">
        <v>64</v>
      </c>
    </row>
    <row r="1808" spans="1:6" hidden="1" x14ac:dyDescent="0.2">
      <c r="A1808" s="1136" t="str">
        <f t="shared" si="55"/>
        <v>DZ63BDC0</v>
      </c>
      <c r="B1808" s="669" t="s">
        <v>4790</v>
      </c>
      <c r="C1808" s="669" t="s">
        <v>1565</v>
      </c>
      <c r="D1808" s="1137">
        <f t="shared" si="54"/>
        <v>0</v>
      </c>
      <c r="E1808" s="669" t="s">
        <v>700</v>
      </c>
      <c r="F1808" s="669">
        <v>106</v>
      </c>
    </row>
    <row r="1809" spans="1:6" hidden="1" x14ac:dyDescent="0.2">
      <c r="A1809" s="1136" t="str">
        <f t="shared" si="55"/>
        <v>DZ63BEL0</v>
      </c>
      <c r="B1809" s="669" t="s">
        <v>4791</v>
      </c>
      <c r="C1809" s="669" t="s">
        <v>1565</v>
      </c>
      <c r="D1809" s="1137">
        <f t="shared" ref="D1809:D1872" si="56">IFERROR(VLOOKUP(C1809,$M$2:$N$16,2,FALSE),0)</f>
        <v>0</v>
      </c>
      <c r="E1809" s="669" t="s">
        <v>699</v>
      </c>
      <c r="F1809" s="669">
        <v>569</v>
      </c>
    </row>
    <row r="1810" spans="1:6" hidden="1" x14ac:dyDescent="0.2">
      <c r="A1810" s="1136" t="str">
        <f t="shared" ref="A1810:A1873" si="57">C1810&amp;E1810&amp;D1810</f>
        <v>DZ63BEM0</v>
      </c>
      <c r="B1810" s="669" t="s">
        <v>4792</v>
      </c>
      <c r="C1810" s="669" t="s">
        <v>1565</v>
      </c>
      <c r="D1810" s="1137">
        <f t="shared" si="56"/>
        <v>0</v>
      </c>
      <c r="E1810" s="669" t="s">
        <v>595</v>
      </c>
      <c r="F1810" s="669">
        <v>500</v>
      </c>
    </row>
    <row r="1811" spans="1:6" hidden="1" x14ac:dyDescent="0.2">
      <c r="A1811" s="1136" t="str">
        <f t="shared" si="57"/>
        <v>DZ63BNE0</v>
      </c>
      <c r="B1811" s="669" t="s">
        <v>4793</v>
      </c>
      <c r="C1811" s="669" t="s">
        <v>1565</v>
      </c>
      <c r="D1811" s="1137">
        <f t="shared" si="56"/>
        <v>0</v>
      </c>
      <c r="E1811" s="669" t="s">
        <v>594</v>
      </c>
      <c r="F1811" s="669">
        <v>63</v>
      </c>
    </row>
    <row r="1812" spans="1:6" hidden="1" x14ac:dyDescent="0.2">
      <c r="A1812" s="1136" t="str">
        <f t="shared" si="57"/>
        <v>DZ63CDC0</v>
      </c>
      <c r="B1812" s="669" t="s">
        <v>4794</v>
      </c>
      <c r="C1812" s="669" t="s">
        <v>1566</v>
      </c>
      <c r="D1812" s="1137">
        <f t="shared" si="56"/>
        <v>0</v>
      </c>
      <c r="E1812" s="669" t="s">
        <v>700</v>
      </c>
      <c r="F1812" s="669">
        <v>616</v>
      </c>
    </row>
    <row r="1813" spans="1:6" hidden="1" x14ac:dyDescent="0.2">
      <c r="A1813" s="1136" t="str">
        <f t="shared" si="57"/>
        <v>DZ63CEL0</v>
      </c>
      <c r="B1813" s="669" t="s">
        <v>4795</v>
      </c>
      <c r="C1813" s="669" t="s">
        <v>1566</v>
      </c>
      <c r="D1813" s="1137">
        <f t="shared" si="56"/>
        <v>0</v>
      </c>
      <c r="E1813" s="669" t="s">
        <v>699</v>
      </c>
      <c r="F1813" s="669">
        <v>1026</v>
      </c>
    </row>
    <row r="1814" spans="1:6" hidden="1" x14ac:dyDescent="0.2">
      <c r="A1814" s="1136" t="str">
        <f t="shared" si="57"/>
        <v>DZ63CEM0</v>
      </c>
      <c r="B1814" s="669" t="s">
        <v>4796</v>
      </c>
      <c r="C1814" s="669" t="s">
        <v>1566</v>
      </c>
      <c r="D1814" s="1137">
        <f t="shared" si="56"/>
        <v>0</v>
      </c>
      <c r="E1814" s="669" t="s">
        <v>595</v>
      </c>
      <c r="F1814" s="669">
        <v>269</v>
      </c>
    </row>
    <row r="1815" spans="1:6" hidden="1" x14ac:dyDescent="0.2">
      <c r="A1815" s="1136" t="str">
        <f t="shared" si="57"/>
        <v>DZ63CNE0</v>
      </c>
      <c r="B1815" s="669" t="s">
        <v>4797</v>
      </c>
      <c r="C1815" s="669" t="s">
        <v>1566</v>
      </c>
      <c r="D1815" s="1137">
        <f t="shared" si="56"/>
        <v>0</v>
      </c>
      <c r="E1815" s="669" t="s">
        <v>594</v>
      </c>
      <c r="F1815" s="669">
        <v>47</v>
      </c>
    </row>
    <row r="1816" spans="1:6" hidden="1" x14ac:dyDescent="0.2">
      <c r="A1816" s="1136" t="str">
        <f t="shared" si="57"/>
        <v>DZ63DDC0</v>
      </c>
      <c r="B1816" s="669" t="s">
        <v>4798</v>
      </c>
      <c r="C1816" s="669" t="s">
        <v>1567</v>
      </c>
      <c r="D1816" s="1137">
        <f t="shared" si="56"/>
        <v>0</v>
      </c>
      <c r="E1816" s="669" t="s">
        <v>700</v>
      </c>
      <c r="F1816" s="669">
        <v>3</v>
      </c>
    </row>
    <row r="1817" spans="1:6" hidden="1" x14ac:dyDescent="0.2">
      <c r="A1817" s="1136" t="str">
        <f t="shared" si="57"/>
        <v>DZ63DEL0</v>
      </c>
      <c r="B1817" s="669" t="s">
        <v>4799</v>
      </c>
      <c r="C1817" s="669" t="s">
        <v>1567</v>
      </c>
      <c r="D1817" s="1137">
        <f t="shared" si="56"/>
        <v>0</v>
      </c>
      <c r="E1817" s="669" t="s">
        <v>699</v>
      </c>
      <c r="F1817" s="669">
        <v>277</v>
      </c>
    </row>
    <row r="1818" spans="1:6" hidden="1" x14ac:dyDescent="0.2">
      <c r="A1818" s="1136" t="str">
        <f t="shared" si="57"/>
        <v>DZ63DEM0</v>
      </c>
      <c r="B1818" s="669" t="s">
        <v>4800</v>
      </c>
      <c r="C1818" s="669" t="s">
        <v>1567</v>
      </c>
      <c r="D1818" s="1137">
        <f t="shared" si="56"/>
        <v>0</v>
      </c>
      <c r="E1818" s="669" t="s">
        <v>595</v>
      </c>
      <c r="F1818" s="669">
        <v>65</v>
      </c>
    </row>
    <row r="1819" spans="1:6" hidden="1" x14ac:dyDescent="0.2">
      <c r="A1819" s="1136" t="str">
        <f t="shared" si="57"/>
        <v>DZ63DNE0</v>
      </c>
      <c r="B1819" s="669" t="s">
        <v>4801</v>
      </c>
      <c r="C1819" s="669" t="s">
        <v>1567</v>
      </c>
      <c r="D1819" s="1137">
        <f t="shared" si="56"/>
        <v>0</v>
      </c>
      <c r="E1819" s="669" t="s">
        <v>594</v>
      </c>
      <c r="F1819" s="669">
        <v>18</v>
      </c>
    </row>
    <row r="1820" spans="1:6" hidden="1" x14ac:dyDescent="0.2">
      <c r="A1820" s="1136" t="str">
        <f t="shared" si="57"/>
        <v>DZ63EEL0</v>
      </c>
      <c r="B1820" s="669" t="s">
        <v>4802</v>
      </c>
      <c r="C1820" s="669" t="s">
        <v>1568</v>
      </c>
      <c r="D1820" s="1137">
        <f t="shared" si="56"/>
        <v>0</v>
      </c>
      <c r="E1820" s="669" t="s">
        <v>699</v>
      </c>
      <c r="F1820" s="669">
        <v>41</v>
      </c>
    </row>
    <row r="1821" spans="1:6" hidden="1" x14ac:dyDescent="0.2">
      <c r="A1821" s="1136" t="str">
        <f t="shared" si="57"/>
        <v>DZ63EEM0</v>
      </c>
      <c r="B1821" s="669" t="s">
        <v>4803</v>
      </c>
      <c r="C1821" s="669" t="s">
        <v>1568</v>
      </c>
      <c r="D1821" s="1137">
        <f t="shared" si="56"/>
        <v>0</v>
      </c>
      <c r="E1821" s="669" t="s">
        <v>595</v>
      </c>
      <c r="F1821" s="669">
        <v>97</v>
      </c>
    </row>
    <row r="1822" spans="1:6" hidden="1" x14ac:dyDescent="0.2">
      <c r="A1822" s="1136" t="str">
        <f t="shared" si="57"/>
        <v>DZ63ENE0</v>
      </c>
      <c r="B1822" s="669" t="s">
        <v>4804</v>
      </c>
      <c r="C1822" s="669" t="s">
        <v>1568</v>
      </c>
      <c r="D1822" s="1137">
        <f t="shared" si="56"/>
        <v>0</v>
      </c>
      <c r="E1822" s="669" t="s">
        <v>594</v>
      </c>
      <c r="F1822" s="669">
        <v>204</v>
      </c>
    </row>
    <row r="1823" spans="1:6" hidden="1" x14ac:dyDescent="0.2">
      <c r="A1823" s="1136" t="str">
        <f t="shared" si="57"/>
        <v>DZ64ADC0</v>
      </c>
      <c r="B1823" s="669" t="s">
        <v>4805</v>
      </c>
      <c r="C1823" s="669" t="s">
        <v>1569</v>
      </c>
      <c r="D1823" s="1137">
        <f t="shared" si="56"/>
        <v>0</v>
      </c>
      <c r="E1823" s="669" t="s">
        <v>700</v>
      </c>
      <c r="F1823" s="669">
        <v>308</v>
      </c>
    </row>
    <row r="1824" spans="1:6" hidden="1" x14ac:dyDescent="0.2">
      <c r="A1824" s="1136" t="str">
        <f t="shared" si="57"/>
        <v>DZ64AEL0</v>
      </c>
      <c r="B1824" s="669" t="s">
        <v>4806</v>
      </c>
      <c r="C1824" s="669" t="s">
        <v>1569</v>
      </c>
      <c r="D1824" s="1137">
        <f t="shared" si="56"/>
        <v>0</v>
      </c>
      <c r="E1824" s="669" t="s">
        <v>699</v>
      </c>
      <c r="F1824" s="669">
        <v>755</v>
      </c>
    </row>
    <row r="1825" spans="1:6" hidden="1" x14ac:dyDescent="0.2">
      <c r="A1825" s="1136" t="str">
        <f t="shared" si="57"/>
        <v>DZ64AEM0</v>
      </c>
      <c r="B1825" s="669" t="s">
        <v>4807</v>
      </c>
      <c r="C1825" s="669" t="s">
        <v>1569</v>
      </c>
      <c r="D1825" s="1137">
        <f t="shared" si="56"/>
        <v>0</v>
      </c>
      <c r="E1825" s="669" t="s">
        <v>595</v>
      </c>
      <c r="F1825" s="669">
        <v>2212</v>
      </c>
    </row>
    <row r="1826" spans="1:6" hidden="1" x14ac:dyDescent="0.2">
      <c r="A1826" s="1136" t="str">
        <f t="shared" si="57"/>
        <v>DZ64ANE0</v>
      </c>
      <c r="B1826" s="669" t="s">
        <v>4808</v>
      </c>
      <c r="C1826" s="669" t="s">
        <v>1569</v>
      </c>
      <c r="D1826" s="1137">
        <f t="shared" si="56"/>
        <v>0</v>
      </c>
      <c r="E1826" s="669" t="s">
        <v>594</v>
      </c>
      <c r="F1826" s="669">
        <v>123</v>
      </c>
    </row>
    <row r="1827" spans="1:6" hidden="1" x14ac:dyDescent="0.2">
      <c r="A1827" s="1136" t="str">
        <f t="shared" si="57"/>
        <v>DZ64AUX0</v>
      </c>
      <c r="B1827" s="669" t="s">
        <v>4809</v>
      </c>
      <c r="C1827" s="669" t="s">
        <v>1569</v>
      </c>
      <c r="D1827" s="1137">
        <f t="shared" si="56"/>
        <v>0</v>
      </c>
      <c r="E1827" s="669" t="s">
        <v>3001</v>
      </c>
      <c r="F1827" s="669">
        <v>6</v>
      </c>
    </row>
    <row r="1828" spans="1:6" hidden="1" x14ac:dyDescent="0.2">
      <c r="A1828" s="1136" t="str">
        <f t="shared" si="57"/>
        <v>DZ64BDC0</v>
      </c>
      <c r="B1828" s="669" t="s">
        <v>4810</v>
      </c>
      <c r="C1828" s="669" t="s">
        <v>1570</v>
      </c>
      <c r="D1828" s="1137">
        <f t="shared" si="56"/>
        <v>0</v>
      </c>
      <c r="E1828" s="669" t="s">
        <v>700</v>
      </c>
      <c r="F1828" s="669">
        <v>1592</v>
      </c>
    </row>
    <row r="1829" spans="1:6" hidden="1" x14ac:dyDescent="0.2">
      <c r="A1829" s="1136" t="str">
        <f t="shared" si="57"/>
        <v>DZ64BEL0</v>
      </c>
      <c r="B1829" s="669" t="s">
        <v>4811</v>
      </c>
      <c r="C1829" s="669" t="s">
        <v>1570</v>
      </c>
      <c r="D1829" s="1137">
        <f t="shared" si="56"/>
        <v>0</v>
      </c>
      <c r="E1829" s="669" t="s">
        <v>699</v>
      </c>
      <c r="F1829" s="669">
        <v>1641</v>
      </c>
    </row>
    <row r="1830" spans="1:6" hidden="1" x14ac:dyDescent="0.2">
      <c r="A1830" s="1136" t="str">
        <f t="shared" si="57"/>
        <v>DZ64BEM0</v>
      </c>
      <c r="B1830" s="669" t="s">
        <v>4812</v>
      </c>
      <c r="C1830" s="669" t="s">
        <v>1570</v>
      </c>
      <c r="D1830" s="1137">
        <f t="shared" si="56"/>
        <v>0</v>
      </c>
      <c r="E1830" s="669" t="s">
        <v>595</v>
      </c>
      <c r="F1830" s="669">
        <v>1291</v>
      </c>
    </row>
    <row r="1831" spans="1:6" hidden="1" x14ac:dyDescent="0.2">
      <c r="A1831" s="1136" t="str">
        <f t="shared" si="57"/>
        <v>DZ64BNE0</v>
      </c>
      <c r="B1831" s="669" t="s">
        <v>4813</v>
      </c>
      <c r="C1831" s="669" t="s">
        <v>1570</v>
      </c>
      <c r="D1831" s="1137">
        <f t="shared" si="56"/>
        <v>0</v>
      </c>
      <c r="E1831" s="669" t="s">
        <v>594</v>
      </c>
      <c r="F1831" s="669">
        <v>149</v>
      </c>
    </row>
    <row r="1832" spans="1:6" hidden="1" x14ac:dyDescent="0.2">
      <c r="A1832" s="1136" t="str">
        <f t="shared" si="57"/>
        <v>DZ64CDC0</v>
      </c>
      <c r="B1832" s="669" t="s">
        <v>4814</v>
      </c>
      <c r="C1832" s="669" t="s">
        <v>1571</v>
      </c>
      <c r="D1832" s="1137">
        <f t="shared" si="56"/>
        <v>0</v>
      </c>
      <c r="E1832" s="669" t="s">
        <v>700</v>
      </c>
      <c r="F1832" s="669">
        <v>4955</v>
      </c>
    </row>
    <row r="1833" spans="1:6" hidden="1" x14ac:dyDescent="0.2">
      <c r="A1833" s="1136" t="str">
        <f t="shared" si="57"/>
        <v>DZ64CEL0</v>
      </c>
      <c r="B1833" s="669" t="s">
        <v>4815</v>
      </c>
      <c r="C1833" s="669" t="s">
        <v>1571</v>
      </c>
      <c r="D1833" s="1137">
        <f t="shared" si="56"/>
        <v>0</v>
      </c>
      <c r="E1833" s="669" t="s">
        <v>699</v>
      </c>
      <c r="F1833" s="669">
        <v>2372</v>
      </c>
    </row>
    <row r="1834" spans="1:6" hidden="1" x14ac:dyDescent="0.2">
      <c r="A1834" s="1136" t="str">
        <f t="shared" si="57"/>
        <v>DZ64CEM0</v>
      </c>
      <c r="B1834" s="669" t="s">
        <v>4816</v>
      </c>
      <c r="C1834" s="669" t="s">
        <v>1571</v>
      </c>
      <c r="D1834" s="1137">
        <f t="shared" si="56"/>
        <v>0</v>
      </c>
      <c r="E1834" s="669" t="s">
        <v>595</v>
      </c>
      <c r="F1834" s="669">
        <v>761</v>
      </c>
    </row>
    <row r="1835" spans="1:6" hidden="1" x14ac:dyDescent="0.2">
      <c r="A1835" s="1136" t="str">
        <f t="shared" si="57"/>
        <v>DZ64CNE0</v>
      </c>
      <c r="B1835" s="669" t="s">
        <v>4817</v>
      </c>
      <c r="C1835" s="669" t="s">
        <v>1571</v>
      </c>
      <c r="D1835" s="1137">
        <f t="shared" si="56"/>
        <v>0</v>
      </c>
      <c r="E1835" s="669" t="s">
        <v>594</v>
      </c>
      <c r="F1835" s="669">
        <v>150</v>
      </c>
    </row>
    <row r="1836" spans="1:6" hidden="1" x14ac:dyDescent="0.2">
      <c r="A1836" s="1136" t="str">
        <f t="shared" si="57"/>
        <v>DZ64CUX0</v>
      </c>
      <c r="B1836" s="669" t="s">
        <v>4818</v>
      </c>
      <c r="C1836" s="669" t="s">
        <v>1571</v>
      </c>
      <c r="D1836" s="1137">
        <f t="shared" si="56"/>
        <v>0</v>
      </c>
      <c r="E1836" s="669" t="s">
        <v>3001</v>
      </c>
      <c r="F1836" s="669">
        <v>1</v>
      </c>
    </row>
    <row r="1837" spans="1:6" hidden="1" x14ac:dyDescent="0.2">
      <c r="A1837" s="1136" t="str">
        <f t="shared" si="57"/>
        <v>DZ64DDC0</v>
      </c>
      <c r="B1837" s="669" t="s">
        <v>4819</v>
      </c>
      <c r="C1837" s="669" t="s">
        <v>1572</v>
      </c>
      <c r="D1837" s="1137">
        <f t="shared" si="56"/>
        <v>0</v>
      </c>
      <c r="E1837" s="669" t="s">
        <v>700</v>
      </c>
      <c r="F1837" s="669">
        <v>45</v>
      </c>
    </row>
    <row r="1838" spans="1:6" hidden="1" x14ac:dyDescent="0.2">
      <c r="A1838" s="1136" t="str">
        <f t="shared" si="57"/>
        <v>DZ64DEL0</v>
      </c>
      <c r="B1838" s="669" t="s">
        <v>4820</v>
      </c>
      <c r="C1838" s="669" t="s">
        <v>1572</v>
      </c>
      <c r="D1838" s="1137">
        <f t="shared" si="56"/>
        <v>0</v>
      </c>
      <c r="E1838" s="669" t="s">
        <v>699</v>
      </c>
      <c r="F1838" s="669">
        <v>106</v>
      </c>
    </row>
    <row r="1839" spans="1:6" hidden="1" x14ac:dyDescent="0.2">
      <c r="A1839" s="1136" t="str">
        <f t="shared" si="57"/>
        <v>DZ64DEM0</v>
      </c>
      <c r="B1839" s="669" t="s">
        <v>4821</v>
      </c>
      <c r="C1839" s="669" t="s">
        <v>1572</v>
      </c>
      <c r="D1839" s="1137">
        <f t="shared" si="56"/>
        <v>0</v>
      </c>
      <c r="E1839" s="669" t="s">
        <v>595</v>
      </c>
      <c r="F1839" s="669">
        <v>63</v>
      </c>
    </row>
    <row r="1840" spans="1:6" hidden="1" x14ac:dyDescent="0.2">
      <c r="A1840" s="1136" t="str">
        <f t="shared" si="57"/>
        <v>DZ64DNE0</v>
      </c>
      <c r="B1840" s="669" t="s">
        <v>4822</v>
      </c>
      <c r="C1840" s="669" t="s">
        <v>1572</v>
      </c>
      <c r="D1840" s="1137">
        <f t="shared" si="56"/>
        <v>0</v>
      </c>
      <c r="E1840" s="669" t="s">
        <v>594</v>
      </c>
      <c r="F1840" s="669">
        <v>15</v>
      </c>
    </row>
    <row r="1841" spans="1:6" hidden="1" x14ac:dyDescent="0.2">
      <c r="A1841" s="1136" t="str">
        <f t="shared" si="57"/>
        <v>DZ64EDC0</v>
      </c>
      <c r="B1841" s="669" t="s">
        <v>4823</v>
      </c>
      <c r="C1841" s="669" t="s">
        <v>1573</v>
      </c>
      <c r="D1841" s="1137">
        <f t="shared" si="56"/>
        <v>0</v>
      </c>
      <c r="E1841" s="669" t="s">
        <v>700</v>
      </c>
      <c r="F1841" s="669">
        <v>5</v>
      </c>
    </row>
    <row r="1842" spans="1:6" hidden="1" x14ac:dyDescent="0.2">
      <c r="A1842" s="1136" t="str">
        <f t="shared" si="57"/>
        <v>DZ64EEL0</v>
      </c>
      <c r="B1842" s="669" t="s">
        <v>4824</v>
      </c>
      <c r="C1842" s="669" t="s">
        <v>1573</v>
      </c>
      <c r="D1842" s="1137">
        <f t="shared" si="56"/>
        <v>0</v>
      </c>
      <c r="E1842" s="669" t="s">
        <v>699</v>
      </c>
      <c r="F1842" s="669">
        <v>15</v>
      </c>
    </row>
    <row r="1843" spans="1:6" hidden="1" x14ac:dyDescent="0.2">
      <c r="A1843" s="1136" t="str">
        <f t="shared" si="57"/>
        <v>DZ64EEM0</v>
      </c>
      <c r="B1843" s="669" t="s">
        <v>4825</v>
      </c>
      <c r="C1843" s="669" t="s">
        <v>1573</v>
      </c>
      <c r="D1843" s="1137">
        <f t="shared" si="56"/>
        <v>0</v>
      </c>
      <c r="E1843" s="669" t="s">
        <v>595</v>
      </c>
      <c r="F1843" s="669">
        <v>11</v>
      </c>
    </row>
    <row r="1844" spans="1:6" hidden="1" x14ac:dyDescent="0.2">
      <c r="A1844" s="1136" t="str">
        <f t="shared" si="57"/>
        <v>DZ64ENE0</v>
      </c>
      <c r="B1844" s="669" t="s">
        <v>4826</v>
      </c>
      <c r="C1844" s="669" t="s">
        <v>1573</v>
      </c>
      <c r="D1844" s="1137">
        <f t="shared" si="56"/>
        <v>0</v>
      </c>
      <c r="E1844" s="669" t="s">
        <v>594</v>
      </c>
      <c r="F1844" s="669">
        <v>17</v>
      </c>
    </row>
    <row r="1845" spans="1:6" hidden="1" x14ac:dyDescent="0.2">
      <c r="A1845" s="1136" t="str">
        <f t="shared" si="57"/>
        <v>EA01ZDC0</v>
      </c>
      <c r="B1845" s="669" t="s">
        <v>4827</v>
      </c>
      <c r="C1845" s="669" t="s">
        <v>4828</v>
      </c>
      <c r="D1845" s="1137">
        <f t="shared" si="56"/>
        <v>0</v>
      </c>
      <c r="E1845" s="669" t="s">
        <v>700</v>
      </c>
      <c r="F1845" s="669">
        <v>1</v>
      </c>
    </row>
    <row r="1846" spans="1:6" hidden="1" x14ac:dyDescent="0.2">
      <c r="A1846" s="1136" t="str">
        <f t="shared" si="57"/>
        <v>EA01ZEL0</v>
      </c>
      <c r="B1846" s="669" t="s">
        <v>4829</v>
      </c>
      <c r="C1846" s="669" t="s">
        <v>4828</v>
      </c>
      <c r="D1846" s="1137">
        <f t="shared" si="56"/>
        <v>0</v>
      </c>
      <c r="E1846" s="669" t="s">
        <v>699</v>
      </c>
      <c r="F1846" s="669">
        <v>1</v>
      </c>
    </row>
    <row r="1847" spans="1:6" hidden="1" x14ac:dyDescent="0.2">
      <c r="A1847" s="1136" t="str">
        <f t="shared" si="57"/>
        <v>EA01ZNE0</v>
      </c>
      <c r="B1847" s="669" t="s">
        <v>4830</v>
      </c>
      <c r="C1847" s="669" t="s">
        <v>4828</v>
      </c>
      <c r="D1847" s="1137">
        <f t="shared" si="56"/>
        <v>0</v>
      </c>
      <c r="E1847" s="669" t="s">
        <v>594</v>
      </c>
      <c r="F1847" s="669">
        <v>10</v>
      </c>
    </row>
    <row r="1848" spans="1:6" hidden="1" x14ac:dyDescent="0.2">
      <c r="A1848" s="1136" t="str">
        <f t="shared" si="57"/>
        <v>EA02ZDC0</v>
      </c>
      <c r="B1848" s="669" t="s">
        <v>4831</v>
      </c>
      <c r="C1848" s="669" t="s">
        <v>4832</v>
      </c>
      <c r="D1848" s="1137">
        <f t="shared" si="56"/>
        <v>0</v>
      </c>
      <c r="E1848" s="669" t="s">
        <v>700</v>
      </c>
      <c r="F1848" s="669">
        <v>4</v>
      </c>
    </row>
    <row r="1849" spans="1:6" hidden="1" x14ac:dyDescent="0.2">
      <c r="A1849" s="1136" t="str">
        <f t="shared" si="57"/>
        <v>EA02ZEL0</v>
      </c>
      <c r="B1849" s="669" t="s">
        <v>4833</v>
      </c>
      <c r="C1849" s="669" t="s">
        <v>4832</v>
      </c>
      <c r="D1849" s="1137">
        <f t="shared" si="56"/>
        <v>0</v>
      </c>
      <c r="E1849" s="669" t="s">
        <v>699</v>
      </c>
      <c r="F1849" s="669">
        <v>37</v>
      </c>
    </row>
    <row r="1850" spans="1:6" hidden="1" x14ac:dyDescent="0.2">
      <c r="A1850" s="1136" t="str">
        <f t="shared" si="57"/>
        <v>EA02ZEM0</v>
      </c>
      <c r="B1850" s="669" t="s">
        <v>4834</v>
      </c>
      <c r="C1850" s="669" t="s">
        <v>4832</v>
      </c>
      <c r="D1850" s="1137">
        <f t="shared" si="56"/>
        <v>0</v>
      </c>
      <c r="E1850" s="669" t="s">
        <v>595</v>
      </c>
      <c r="F1850" s="669">
        <v>13</v>
      </c>
    </row>
    <row r="1851" spans="1:6" hidden="1" x14ac:dyDescent="0.2">
      <c r="A1851" s="1136" t="str">
        <f t="shared" si="57"/>
        <v>EA02ZNE0</v>
      </c>
      <c r="B1851" s="669" t="s">
        <v>4835</v>
      </c>
      <c r="C1851" s="669" t="s">
        <v>4832</v>
      </c>
      <c r="D1851" s="1137">
        <f t="shared" si="56"/>
        <v>0</v>
      </c>
      <c r="E1851" s="669" t="s">
        <v>594</v>
      </c>
      <c r="F1851" s="669">
        <v>20</v>
      </c>
    </row>
    <row r="1852" spans="1:6" hidden="1" x14ac:dyDescent="0.2">
      <c r="A1852" s="1136" t="str">
        <f t="shared" si="57"/>
        <v>EA03ADC0</v>
      </c>
      <c r="B1852" s="669" t="s">
        <v>4836</v>
      </c>
      <c r="C1852" s="669" t="s">
        <v>1574</v>
      </c>
      <c r="D1852" s="1137">
        <f t="shared" si="56"/>
        <v>0</v>
      </c>
      <c r="E1852" s="669" t="s">
        <v>700</v>
      </c>
      <c r="F1852" s="669">
        <v>11</v>
      </c>
    </row>
    <row r="1853" spans="1:6" hidden="1" x14ac:dyDescent="0.2">
      <c r="A1853" s="1136" t="str">
        <f t="shared" si="57"/>
        <v>EA03AEL0</v>
      </c>
      <c r="B1853" s="669" t="s">
        <v>4837</v>
      </c>
      <c r="C1853" s="669" t="s">
        <v>1574</v>
      </c>
      <c r="D1853" s="1137">
        <f t="shared" si="56"/>
        <v>0</v>
      </c>
      <c r="E1853" s="669" t="s">
        <v>699</v>
      </c>
      <c r="F1853" s="669">
        <v>107</v>
      </c>
    </row>
    <row r="1854" spans="1:6" hidden="1" x14ac:dyDescent="0.2">
      <c r="A1854" s="1136" t="str">
        <f t="shared" si="57"/>
        <v>EA03AEM0</v>
      </c>
      <c r="B1854" s="669" t="s">
        <v>4838</v>
      </c>
      <c r="C1854" s="669" t="s">
        <v>1574</v>
      </c>
      <c r="D1854" s="1137">
        <f t="shared" si="56"/>
        <v>0</v>
      </c>
      <c r="E1854" s="669" t="s">
        <v>595</v>
      </c>
      <c r="F1854" s="669">
        <v>4051</v>
      </c>
    </row>
    <row r="1855" spans="1:6" hidden="1" x14ac:dyDescent="0.2">
      <c r="A1855" s="1136" t="str">
        <f t="shared" si="57"/>
        <v>EA03ANE0</v>
      </c>
      <c r="B1855" s="669" t="s">
        <v>4839</v>
      </c>
      <c r="C1855" s="669" t="s">
        <v>1574</v>
      </c>
      <c r="D1855" s="1137">
        <f t="shared" si="56"/>
        <v>0</v>
      </c>
      <c r="E1855" s="669" t="s">
        <v>594</v>
      </c>
      <c r="F1855" s="669">
        <v>122</v>
      </c>
    </row>
    <row r="1856" spans="1:6" hidden="1" x14ac:dyDescent="0.2">
      <c r="A1856" s="1136" t="str">
        <f t="shared" si="57"/>
        <v>EA03BDC0</v>
      </c>
      <c r="B1856" s="669" t="s">
        <v>4840</v>
      </c>
      <c r="C1856" s="669" t="s">
        <v>1575</v>
      </c>
      <c r="D1856" s="1137">
        <f t="shared" si="56"/>
        <v>0</v>
      </c>
      <c r="E1856" s="669" t="s">
        <v>700</v>
      </c>
      <c r="F1856" s="669">
        <v>63</v>
      </c>
    </row>
    <row r="1857" spans="1:6" hidden="1" x14ac:dyDescent="0.2">
      <c r="A1857" s="1136" t="str">
        <f t="shared" si="57"/>
        <v>EA03BEL0</v>
      </c>
      <c r="B1857" s="669" t="s">
        <v>4841</v>
      </c>
      <c r="C1857" s="669" t="s">
        <v>1575</v>
      </c>
      <c r="D1857" s="1137">
        <f t="shared" si="56"/>
        <v>0</v>
      </c>
      <c r="E1857" s="669" t="s">
        <v>699</v>
      </c>
      <c r="F1857" s="669">
        <v>147</v>
      </c>
    </row>
    <row r="1858" spans="1:6" hidden="1" x14ac:dyDescent="0.2">
      <c r="A1858" s="1136" t="str">
        <f t="shared" si="57"/>
        <v>EA03BEM0</v>
      </c>
      <c r="B1858" s="669" t="s">
        <v>4842</v>
      </c>
      <c r="C1858" s="669" t="s">
        <v>1575</v>
      </c>
      <c r="D1858" s="1137">
        <f t="shared" si="56"/>
        <v>0</v>
      </c>
      <c r="E1858" s="669" t="s">
        <v>595</v>
      </c>
      <c r="F1858" s="669">
        <v>2343</v>
      </c>
    </row>
    <row r="1859" spans="1:6" hidden="1" x14ac:dyDescent="0.2">
      <c r="A1859" s="1136" t="str">
        <f t="shared" si="57"/>
        <v>EA03BNE0</v>
      </c>
      <c r="B1859" s="669" t="s">
        <v>4843</v>
      </c>
      <c r="C1859" s="669" t="s">
        <v>1575</v>
      </c>
      <c r="D1859" s="1137">
        <f t="shared" si="56"/>
        <v>0</v>
      </c>
      <c r="E1859" s="669" t="s">
        <v>594</v>
      </c>
      <c r="F1859" s="669">
        <v>74</v>
      </c>
    </row>
    <row r="1860" spans="1:6" hidden="1" x14ac:dyDescent="0.2">
      <c r="A1860" s="1136" t="str">
        <f t="shared" si="57"/>
        <v>EA03CDC0</v>
      </c>
      <c r="B1860" s="669" t="s">
        <v>4844</v>
      </c>
      <c r="C1860" s="669" t="s">
        <v>1576</v>
      </c>
      <c r="D1860" s="1137">
        <f t="shared" si="56"/>
        <v>0</v>
      </c>
      <c r="E1860" s="669" t="s">
        <v>700</v>
      </c>
      <c r="F1860" s="669">
        <v>636</v>
      </c>
    </row>
    <row r="1861" spans="1:6" hidden="1" x14ac:dyDescent="0.2">
      <c r="A1861" s="1136" t="str">
        <f t="shared" si="57"/>
        <v>EA03CEL0</v>
      </c>
      <c r="B1861" s="669" t="s">
        <v>4845</v>
      </c>
      <c r="C1861" s="669" t="s">
        <v>1576</v>
      </c>
      <c r="D1861" s="1137">
        <f t="shared" si="56"/>
        <v>0</v>
      </c>
      <c r="E1861" s="669" t="s">
        <v>699</v>
      </c>
      <c r="F1861" s="669">
        <v>673</v>
      </c>
    </row>
    <row r="1862" spans="1:6" hidden="1" x14ac:dyDescent="0.2">
      <c r="A1862" s="1136" t="str">
        <f t="shared" si="57"/>
        <v>EA03CEM0</v>
      </c>
      <c r="B1862" s="669" t="s">
        <v>4846</v>
      </c>
      <c r="C1862" s="669" t="s">
        <v>1576</v>
      </c>
      <c r="D1862" s="1137">
        <f t="shared" si="56"/>
        <v>0</v>
      </c>
      <c r="E1862" s="669" t="s">
        <v>595</v>
      </c>
      <c r="F1862" s="669">
        <v>3689</v>
      </c>
    </row>
    <row r="1863" spans="1:6" hidden="1" x14ac:dyDescent="0.2">
      <c r="A1863" s="1136" t="str">
        <f t="shared" si="57"/>
        <v>EA03CNE0</v>
      </c>
      <c r="B1863" s="669" t="s">
        <v>4847</v>
      </c>
      <c r="C1863" s="669" t="s">
        <v>1576</v>
      </c>
      <c r="D1863" s="1137">
        <f t="shared" si="56"/>
        <v>0</v>
      </c>
      <c r="E1863" s="669" t="s">
        <v>594</v>
      </c>
      <c r="F1863" s="669">
        <v>156</v>
      </c>
    </row>
    <row r="1864" spans="1:6" hidden="1" x14ac:dyDescent="0.2">
      <c r="A1864" s="1136" t="str">
        <f t="shared" si="57"/>
        <v>EA03DDC0</v>
      </c>
      <c r="B1864" s="669" t="s">
        <v>4848</v>
      </c>
      <c r="C1864" s="669" t="s">
        <v>1577</v>
      </c>
      <c r="D1864" s="1137">
        <f t="shared" si="56"/>
        <v>0</v>
      </c>
      <c r="E1864" s="669" t="s">
        <v>700</v>
      </c>
      <c r="F1864" s="669">
        <v>4158</v>
      </c>
    </row>
    <row r="1865" spans="1:6" hidden="1" x14ac:dyDescent="0.2">
      <c r="A1865" s="1136" t="str">
        <f t="shared" si="57"/>
        <v>EA03DEL0</v>
      </c>
      <c r="B1865" s="669" t="s">
        <v>4849</v>
      </c>
      <c r="C1865" s="669" t="s">
        <v>1577</v>
      </c>
      <c r="D1865" s="1137">
        <f t="shared" si="56"/>
        <v>0</v>
      </c>
      <c r="E1865" s="669" t="s">
        <v>699</v>
      </c>
      <c r="F1865" s="669">
        <v>2692</v>
      </c>
    </row>
    <row r="1866" spans="1:6" hidden="1" x14ac:dyDescent="0.2">
      <c r="A1866" s="1136" t="str">
        <f t="shared" si="57"/>
        <v>EA03DEM0</v>
      </c>
      <c r="B1866" s="669" t="s">
        <v>4850</v>
      </c>
      <c r="C1866" s="669" t="s">
        <v>1577</v>
      </c>
      <c r="D1866" s="1137">
        <f t="shared" si="56"/>
        <v>0</v>
      </c>
      <c r="E1866" s="669" t="s">
        <v>595</v>
      </c>
      <c r="F1866" s="669">
        <v>4374</v>
      </c>
    </row>
    <row r="1867" spans="1:6" hidden="1" x14ac:dyDescent="0.2">
      <c r="A1867" s="1136" t="str">
        <f t="shared" si="57"/>
        <v>EA03DNE0</v>
      </c>
      <c r="B1867" s="669" t="s">
        <v>4851</v>
      </c>
      <c r="C1867" s="669" t="s">
        <v>1577</v>
      </c>
      <c r="D1867" s="1137">
        <f t="shared" si="56"/>
        <v>0</v>
      </c>
      <c r="E1867" s="669" t="s">
        <v>594</v>
      </c>
      <c r="F1867" s="669">
        <v>242</v>
      </c>
    </row>
    <row r="1868" spans="1:6" hidden="1" x14ac:dyDescent="0.2">
      <c r="A1868" s="1136" t="str">
        <f t="shared" si="57"/>
        <v>EA03DUX0</v>
      </c>
      <c r="B1868" s="669" t="s">
        <v>4852</v>
      </c>
      <c r="C1868" s="669" t="s">
        <v>1577</v>
      </c>
      <c r="D1868" s="1137">
        <f t="shared" si="56"/>
        <v>0</v>
      </c>
      <c r="E1868" s="669" t="s">
        <v>3001</v>
      </c>
      <c r="F1868" s="669">
        <v>5</v>
      </c>
    </row>
    <row r="1869" spans="1:6" hidden="1" x14ac:dyDescent="0.2">
      <c r="A1869" s="1136" t="str">
        <f t="shared" si="57"/>
        <v>EA03EDC0</v>
      </c>
      <c r="B1869" s="669" t="s">
        <v>4853</v>
      </c>
      <c r="C1869" s="669" t="s">
        <v>1578</v>
      </c>
      <c r="D1869" s="1137">
        <f t="shared" si="56"/>
        <v>0</v>
      </c>
      <c r="E1869" s="669" t="s">
        <v>700</v>
      </c>
      <c r="F1869" s="669">
        <v>8560</v>
      </c>
    </row>
    <row r="1870" spans="1:6" hidden="1" x14ac:dyDescent="0.2">
      <c r="A1870" s="1136" t="str">
        <f t="shared" si="57"/>
        <v>EA03EEL0</v>
      </c>
      <c r="B1870" s="669" t="s">
        <v>4854</v>
      </c>
      <c r="C1870" s="669" t="s">
        <v>1578</v>
      </c>
      <c r="D1870" s="1137">
        <f t="shared" si="56"/>
        <v>0</v>
      </c>
      <c r="E1870" s="669" t="s">
        <v>699</v>
      </c>
      <c r="F1870" s="669">
        <v>3137</v>
      </c>
    </row>
    <row r="1871" spans="1:6" hidden="1" x14ac:dyDescent="0.2">
      <c r="A1871" s="1136" t="str">
        <f t="shared" si="57"/>
        <v>EA03EEM0</v>
      </c>
      <c r="B1871" s="669" t="s">
        <v>4855</v>
      </c>
      <c r="C1871" s="669" t="s">
        <v>1578</v>
      </c>
      <c r="D1871" s="1137">
        <f t="shared" si="56"/>
        <v>0</v>
      </c>
      <c r="E1871" s="669" t="s">
        <v>595</v>
      </c>
      <c r="F1871" s="669">
        <v>1664</v>
      </c>
    </row>
    <row r="1872" spans="1:6" hidden="1" x14ac:dyDescent="0.2">
      <c r="A1872" s="1136" t="str">
        <f t="shared" si="57"/>
        <v>EA03ENE0</v>
      </c>
      <c r="B1872" s="669" t="s">
        <v>4856</v>
      </c>
      <c r="C1872" s="669" t="s">
        <v>1578</v>
      </c>
      <c r="D1872" s="1137">
        <f t="shared" si="56"/>
        <v>0</v>
      </c>
      <c r="E1872" s="669" t="s">
        <v>594</v>
      </c>
      <c r="F1872" s="669">
        <v>154</v>
      </c>
    </row>
    <row r="1873" spans="1:6" hidden="1" x14ac:dyDescent="0.2">
      <c r="A1873" s="1136" t="str">
        <f t="shared" si="57"/>
        <v>EA03EUX0</v>
      </c>
      <c r="B1873" s="669" t="s">
        <v>4857</v>
      </c>
      <c r="C1873" s="669" t="s">
        <v>1578</v>
      </c>
      <c r="D1873" s="1137">
        <f t="shared" ref="D1873:D1936" si="58">IFERROR(VLOOKUP(C1873,$M$2:$N$16,2,FALSE),0)</f>
        <v>0</v>
      </c>
      <c r="E1873" s="669" t="s">
        <v>3001</v>
      </c>
      <c r="F1873" s="669">
        <v>1</v>
      </c>
    </row>
    <row r="1874" spans="1:6" hidden="1" x14ac:dyDescent="0.2">
      <c r="A1874" s="1136" t="str">
        <f t="shared" ref="A1874:A1937" si="59">C1874&amp;E1874&amp;D1874</f>
        <v>EA05ADC0</v>
      </c>
      <c r="B1874" s="669" t="s">
        <v>4858</v>
      </c>
      <c r="C1874" s="669" t="s">
        <v>1579</v>
      </c>
      <c r="D1874" s="1137">
        <f t="shared" si="58"/>
        <v>0</v>
      </c>
      <c r="E1874" s="669" t="s">
        <v>700</v>
      </c>
      <c r="F1874" s="669">
        <v>7</v>
      </c>
    </row>
    <row r="1875" spans="1:6" hidden="1" x14ac:dyDescent="0.2">
      <c r="A1875" s="1136" t="str">
        <f t="shared" si="59"/>
        <v>EA05AEL0</v>
      </c>
      <c r="B1875" s="669" t="s">
        <v>4859</v>
      </c>
      <c r="C1875" s="669" t="s">
        <v>1579</v>
      </c>
      <c r="D1875" s="1137">
        <f t="shared" si="58"/>
        <v>0</v>
      </c>
      <c r="E1875" s="669" t="s">
        <v>699</v>
      </c>
      <c r="F1875" s="669">
        <v>124</v>
      </c>
    </row>
    <row r="1876" spans="1:6" hidden="1" x14ac:dyDescent="0.2">
      <c r="A1876" s="1136" t="str">
        <f t="shared" si="59"/>
        <v>EA05AEM0</v>
      </c>
      <c r="B1876" s="669" t="s">
        <v>4860</v>
      </c>
      <c r="C1876" s="669" t="s">
        <v>1579</v>
      </c>
      <c r="D1876" s="1137">
        <f t="shared" si="58"/>
        <v>0</v>
      </c>
      <c r="E1876" s="669" t="s">
        <v>595</v>
      </c>
      <c r="F1876" s="669">
        <v>3673</v>
      </c>
    </row>
    <row r="1877" spans="1:6" hidden="1" x14ac:dyDescent="0.2">
      <c r="A1877" s="1136" t="str">
        <f t="shared" si="59"/>
        <v>EA05ANE0</v>
      </c>
      <c r="B1877" s="669" t="s">
        <v>4861</v>
      </c>
      <c r="C1877" s="669" t="s">
        <v>1579</v>
      </c>
      <c r="D1877" s="1137">
        <f t="shared" si="58"/>
        <v>0</v>
      </c>
      <c r="E1877" s="669" t="s">
        <v>594</v>
      </c>
      <c r="F1877" s="669">
        <v>126</v>
      </c>
    </row>
    <row r="1878" spans="1:6" hidden="1" x14ac:dyDescent="0.2">
      <c r="A1878" s="1136" t="str">
        <f t="shared" si="59"/>
        <v>EA05BDC0</v>
      </c>
      <c r="B1878" s="669" t="s">
        <v>4862</v>
      </c>
      <c r="C1878" s="669" t="s">
        <v>1580</v>
      </c>
      <c r="D1878" s="1137">
        <f t="shared" si="58"/>
        <v>0</v>
      </c>
      <c r="E1878" s="669" t="s">
        <v>700</v>
      </c>
      <c r="F1878" s="669">
        <v>134</v>
      </c>
    </row>
    <row r="1879" spans="1:6" hidden="1" x14ac:dyDescent="0.2">
      <c r="A1879" s="1136" t="str">
        <f t="shared" si="59"/>
        <v>EA05BEL0</v>
      </c>
      <c r="B1879" s="669" t="s">
        <v>4863</v>
      </c>
      <c r="C1879" s="669" t="s">
        <v>1580</v>
      </c>
      <c r="D1879" s="1137">
        <f t="shared" si="58"/>
        <v>0</v>
      </c>
      <c r="E1879" s="669" t="s">
        <v>699</v>
      </c>
      <c r="F1879" s="669">
        <v>634</v>
      </c>
    </row>
    <row r="1880" spans="1:6" hidden="1" x14ac:dyDescent="0.2">
      <c r="A1880" s="1136" t="str">
        <f t="shared" si="59"/>
        <v>EA05BEM0</v>
      </c>
      <c r="B1880" s="669" t="s">
        <v>4864</v>
      </c>
      <c r="C1880" s="669" t="s">
        <v>1580</v>
      </c>
      <c r="D1880" s="1137">
        <f t="shared" si="58"/>
        <v>0</v>
      </c>
      <c r="E1880" s="669" t="s">
        <v>595</v>
      </c>
      <c r="F1880" s="669">
        <v>4982</v>
      </c>
    </row>
    <row r="1881" spans="1:6" hidden="1" x14ac:dyDescent="0.2">
      <c r="A1881" s="1136" t="str">
        <f t="shared" si="59"/>
        <v>EA05BNE0</v>
      </c>
      <c r="B1881" s="669" t="s">
        <v>4865</v>
      </c>
      <c r="C1881" s="669" t="s">
        <v>1580</v>
      </c>
      <c r="D1881" s="1137">
        <f t="shared" si="58"/>
        <v>0</v>
      </c>
      <c r="E1881" s="669" t="s">
        <v>594</v>
      </c>
      <c r="F1881" s="669">
        <v>238</v>
      </c>
    </row>
    <row r="1882" spans="1:6" hidden="1" x14ac:dyDescent="0.2">
      <c r="A1882" s="1136" t="str">
        <f t="shared" si="59"/>
        <v>EA05CDC0</v>
      </c>
      <c r="B1882" s="669" t="s">
        <v>4866</v>
      </c>
      <c r="C1882" s="669" t="s">
        <v>1581</v>
      </c>
      <c r="D1882" s="1137">
        <f t="shared" si="58"/>
        <v>0</v>
      </c>
      <c r="E1882" s="669" t="s">
        <v>700</v>
      </c>
      <c r="F1882" s="669">
        <v>1099</v>
      </c>
    </row>
    <row r="1883" spans="1:6" hidden="1" x14ac:dyDescent="0.2">
      <c r="A1883" s="1136" t="str">
        <f t="shared" si="59"/>
        <v>EA05CEL0</v>
      </c>
      <c r="B1883" s="669" t="s">
        <v>4867</v>
      </c>
      <c r="C1883" s="669" t="s">
        <v>1581</v>
      </c>
      <c r="D1883" s="1137">
        <f t="shared" si="58"/>
        <v>0</v>
      </c>
      <c r="E1883" s="669" t="s">
        <v>699</v>
      </c>
      <c r="F1883" s="669">
        <v>2669</v>
      </c>
    </row>
    <row r="1884" spans="1:6" hidden="1" x14ac:dyDescent="0.2">
      <c r="A1884" s="1136" t="str">
        <f t="shared" si="59"/>
        <v>EA05CEM0</v>
      </c>
      <c r="B1884" s="669" t="s">
        <v>4868</v>
      </c>
      <c r="C1884" s="669" t="s">
        <v>1581</v>
      </c>
      <c r="D1884" s="1137">
        <f t="shared" si="58"/>
        <v>0</v>
      </c>
      <c r="E1884" s="669" t="s">
        <v>595</v>
      </c>
      <c r="F1884" s="669">
        <v>7089</v>
      </c>
    </row>
    <row r="1885" spans="1:6" hidden="1" x14ac:dyDescent="0.2">
      <c r="A1885" s="1136" t="str">
        <f t="shared" si="59"/>
        <v>EA05CNE0</v>
      </c>
      <c r="B1885" s="669" t="s">
        <v>4869</v>
      </c>
      <c r="C1885" s="669" t="s">
        <v>1581</v>
      </c>
      <c r="D1885" s="1137">
        <f t="shared" si="58"/>
        <v>0</v>
      </c>
      <c r="E1885" s="669" t="s">
        <v>594</v>
      </c>
      <c r="F1885" s="669">
        <v>424</v>
      </c>
    </row>
    <row r="1886" spans="1:6" hidden="1" x14ac:dyDescent="0.2">
      <c r="A1886" s="1136" t="str">
        <f t="shared" si="59"/>
        <v>EA05CUX0</v>
      </c>
      <c r="B1886" s="669" t="s">
        <v>4870</v>
      </c>
      <c r="C1886" s="669" t="s">
        <v>1581</v>
      </c>
      <c r="D1886" s="1137">
        <f t="shared" si="58"/>
        <v>0</v>
      </c>
      <c r="E1886" s="669" t="s">
        <v>3001</v>
      </c>
      <c r="F1886" s="669">
        <v>6</v>
      </c>
    </row>
    <row r="1887" spans="1:6" hidden="1" x14ac:dyDescent="0.2">
      <c r="A1887" s="1136" t="str">
        <f t="shared" si="59"/>
        <v>EA05DDC0</v>
      </c>
      <c r="B1887" s="669" t="s">
        <v>4871</v>
      </c>
      <c r="C1887" s="669" t="s">
        <v>1582</v>
      </c>
      <c r="D1887" s="1137">
        <f t="shared" si="58"/>
        <v>0</v>
      </c>
      <c r="E1887" s="669" t="s">
        <v>700</v>
      </c>
      <c r="F1887" s="669">
        <v>1996</v>
      </c>
    </row>
    <row r="1888" spans="1:6" hidden="1" x14ac:dyDescent="0.2">
      <c r="A1888" s="1136" t="str">
        <f t="shared" si="59"/>
        <v>EA05DEL0</v>
      </c>
      <c r="B1888" s="669" t="s">
        <v>4872</v>
      </c>
      <c r="C1888" s="669" t="s">
        <v>1582</v>
      </c>
      <c r="D1888" s="1137">
        <f t="shared" si="58"/>
        <v>0</v>
      </c>
      <c r="E1888" s="669" t="s">
        <v>699</v>
      </c>
      <c r="F1888" s="669">
        <v>3296</v>
      </c>
    </row>
    <row r="1889" spans="1:6" hidden="1" x14ac:dyDescent="0.2">
      <c r="A1889" s="1136" t="str">
        <f t="shared" si="59"/>
        <v>EA05DEM0</v>
      </c>
      <c r="B1889" s="669" t="s">
        <v>4873</v>
      </c>
      <c r="C1889" s="669" t="s">
        <v>1582</v>
      </c>
      <c r="D1889" s="1137">
        <f t="shared" si="58"/>
        <v>0</v>
      </c>
      <c r="E1889" s="669" t="s">
        <v>595</v>
      </c>
      <c r="F1889" s="669">
        <v>3984</v>
      </c>
    </row>
    <row r="1890" spans="1:6" hidden="1" x14ac:dyDescent="0.2">
      <c r="A1890" s="1136" t="str">
        <f t="shared" si="59"/>
        <v>EA05DNE0</v>
      </c>
      <c r="B1890" s="669" t="s">
        <v>4874</v>
      </c>
      <c r="C1890" s="669" t="s">
        <v>1582</v>
      </c>
      <c r="D1890" s="1137">
        <f t="shared" si="58"/>
        <v>0</v>
      </c>
      <c r="E1890" s="669" t="s">
        <v>594</v>
      </c>
      <c r="F1890" s="669">
        <v>445</v>
      </c>
    </row>
    <row r="1891" spans="1:6" hidden="1" x14ac:dyDescent="0.2">
      <c r="A1891" s="1136" t="str">
        <f t="shared" si="59"/>
        <v>EA05DUX0</v>
      </c>
      <c r="B1891" s="669" t="s">
        <v>4875</v>
      </c>
      <c r="C1891" s="669" t="s">
        <v>1582</v>
      </c>
      <c r="D1891" s="1137">
        <f t="shared" si="58"/>
        <v>0</v>
      </c>
      <c r="E1891" s="669" t="s">
        <v>3001</v>
      </c>
      <c r="F1891" s="669">
        <v>9</v>
      </c>
    </row>
    <row r="1892" spans="1:6" hidden="1" x14ac:dyDescent="0.2">
      <c r="A1892" s="1136" t="str">
        <f t="shared" si="59"/>
        <v>EA07ADC0</v>
      </c>
      <c r="B1892" s="669" t="s">
        <v>4876</v>
      </c>
      <c r="C1892" s="669" t="s">
        <v>1583</v>
      </c>
      <c r="D1892" s="1137">
        <f t="shared" si="58"/>
        <v>0</v>
      </c>
      <c r="E1892" s="669" t="s">
        <v>700</v>
      </c>
      <c r="F1892" s="669">
        <v>27</v>
      </c>
    </row>
    <row r="1893" spans="1:6" hidden="1" x14ac:dyDescent="0.2">
      <c r="A1893" s="1136" t="str">
        <f t="shared" si="59"/>
        <v>EA07AEL0</v>
      </c>
      <c r="B1893" s="669" t="s">
        <v>4877</v>
      </c>
      <c r="C1893" s="669" t="s">
        <v>1583</v>
      </c>
      <c r="D1893" s="1137">
        <f t="shared" si="58"/>
        <v>0</v>
      </c>
      <c r="E1893" s="669" t="s">
        <v>699</v>
      </c>
      <c r="F1893" s="669">
        <v>121</v>
      </c>
    </row>
    <row r="1894" spans="1:6" hidden="1" x14ac:dyDescent="0.2">
      <c r="A1894" s="1136" t="str">
        <f t="shared" si="59"/>
        <v>EA07AEM0</v>
      </c>
      <c r="B1894" s="669" t="s">
        <v>4878</v>
      </c>
      <c r="C1894" s="669" t="s">
        <v>1583</v>
      </c>
      <c r="D1894" s="1137">
        <f t="shared" si="58"/>
        <v>0</v>
      </c>
      <c r="E1894" s="669" t="s">
        <v>595</v>
      </c>
      <c r="F1894" s="669">
        <v>628</v>
      </c>
    </row>
    <row r="1895" spans="1:6" hidden="1" x14ac:dyDescent="0.2">
      <c r="A1895" s="1136" t="str">
        <f t="shared" si="59"/>
        <v>EA07ANE0</v>
      </c>
      <c r="B1895" s="669" t="s">
        <v>4879</v>
      </c>
      <c r="C1895" s="669" t="s">
        <v>1583</v>
      </c>
      <c r="D1895" s="1137">
        <f t="shared" si="58"/>
        <v>0</v>
      </c>
      <c r="E1895" s="669" t="s">
        <v>594</v>
      </c>
      <c r="F1895" s="669">
        <v>59</v>
      </c>
    </row>
    <row r="1896" spans="1:6" hidden="1" x14ac:dyDescent="0.2">
      <c r="A1896" s="1136" t="str">
        <f t="shared" si="59"/>
        <v>EA07BDC0</v>
      </c>
      <c r="B1896" s="669" t="s">
        <v>4880</v>
      </c>
      <c r="C1896" s="669" t="s">
        <v>1584</v>
      </c>
      <c r="D1896" s="1137">
        <f t="shared" si="58"/>
        <v>0</v>
      </c>
      <c r="E1896" s="669" t="s">
        <v>700</v>
      </c>
      <c r="F1896" s="669">
        <v>152</v>
      </c>
    </row>
    <row r="1897" spans="1:6" hidden="1" x14ac:dyDescent="0.2">
      <c r="A1897" s="1136" t="str">
        <f t="shared" si="59"/>
        <v>EA07BEL0</v>
      </c>
      <c r="B1897" s="669" t="s">
        <v>4881</v>
      </c>
      <c r="C1897" s="669" t="s">
        <v>1584</v>
      </c>
      <c r="D1897" s="1137">
        <f t="shared" si="58"/>
        <v>0</v>
      </c>
      <c r="E1897" s="669" t="s">
        <v>699</v>
      </c>
      <c r="F1897" s="669">
        <v>713</v>
      </c>
    </row>
    <row r="1898" spans="1:6" hidden="1" x14ac:dyDescent="0.2">
      <c r="A1898" s="1136" t="str">
        <f t="shared" si="59"/>
        <v>EA07BEM0</v>
      </c>
      <c r="B1898" s="669" t="s">
        <v>4882</v>
      </c>
      <c r="C1898" s="669" t="s">
        <v>1584</v>
      </c>
      <c r="D1898" s="1137">
        <f t="shared" si="58"/>
        <v>0</v>
      </c>
      <c r="E1898" s="669" t="s">
        <v>595</v>
      </c>
      <c r="F1898" s="669">
        <v>483</v>
      </c>
    </row>
    <row r="1899" spans="1:6" hidden="1" x14ac:dyDescent="0.2">
      <c r="A1899" s="1136" t="str">
        <f t="shared" si="59"/>
        <v>EA07BNE0</v>
      </c>
      <c r="B1899" s="669" t="s">
        <v>4883</v>
      </c>
      <c r="C1899" s="669" t="s">
        <v>1584</v>
      </c>
      <c r="D1899" s="1137">
        <f t="shared" si="58"/>
        <v>0</v>
      </c>
      <c r="E1899" s="669" t="s">
        <v>594</v>
      </c>
      <c r="F1899" s="669">
        <v>68</v>
      </c>
    </row>
    <row r="1900" spans="1:6" hidden="1" x14ac:dyDescent="0.2">
      <c r="A1900" s="1136" t="str">
        <f t="shared" si="59"/>
        <v>EA07CDC0</v>
      </c>
      <c r="B1900" s="669" t="s">
        <v>4884</v>
      </c>
      <c r="C1900" s="669" t="s">
        <v>1585</v>
      </c>
      <c r="D1900" s="1137">
        <f t="shared" si="58"/>
        <v>0</v>
      </c>
      <c r="E1900" s="669" t="s">
        <v>700</v>
      </c>
      <c r="F1900" s="669">
        <v>226</v>
      </c>
    </row>
    <row r="1901" spans="1:6" hidden="1" x14ac:dyDescent="0.2">
      <c r="A1901" s="1136" t="str">
        <f t="shared" si="59"/>
        <v>EA07CEL0</v>
      </c>
      <c r="B1901" s="669" t="s">
        <v>4885</v>
      </c>
      <c r="C1901" s="669" t="s">
        <v>1585</v>
      </c>
      <c r="D1901" s="1137">
        <f t="shared" si="58"/>
        <v>0</v>
      </c>
      <c r="E1901" s="669" t="s">
        <v>699</v>
      </c>
      <c r="F1901" s="669">
        <v>1131</v>
      </c>
    </row>
    <row r="1902" spans="1:6" hidden="1" x14ac:dyDescent="0.2">
      <c r="A1902" s="1136" t="str">
        <f t="shared" si="59"/>
        <v>EA07CEM0</v>
      </c>
      <c r="B1902" s="669" t="s">
        <v>4886</v>
      </c>
      <c r="C1902" s="669" t="s">
        <v>1585</v>
      </c>
      <c r="D1902" s="1137">
        <f t="shared" si="58"/>
        <v>0</v>
      </c>
      <c r="E1902" s="669" t="s">
        <v>595</v>
      </c>
      <c r="F1902" s="669">
        <v>190</v>
      </c>
    </row>
    <row r="1903" spans="1:6" hidden="1" x14ac:dyDescent="0.2">
      <c r="A1903" s="1136" t="str">
        <f t="shared" si="59"/>
        <v>EA07CNE0</v>
      </c>
      <c r="B1903" s="669" t="s">
        <v>4887</v>
      </c>
      <c r="C1903" s="669" t="s">
        <v>1585</v>
      </c>
      <c r="D1903" s="1137">
        <f t="shared" si="58"/>
        <v>0</v>
      </c>
      <c r="E1903" s="669" t="s">
        <v>594</v>
      </c>
      <c r="F1903" s="669">
        <v>58</v>
      </c>
    </row>
    <row r="1904" spans="1:6" hidden="1" x14ac:dyDescent="0.2">
      <c r="A1904" s="1136" t="str">
        <f t="shared" si="59"/>
        <v>EA11ADC0</v>
      </c>
      <c r="B1904" s="669" t="s">
        <v>4888</v>
      </c>
      <c r="C1904" s="669" t="s">
        <v>1586</v>
      </c>
      <c r="D1904" s="1137">
        <f t="shared" si="58"/>
        <v>0</v>
      </c>
      <c r="E1904" s="669" t="s">
        <v>700</v>
      </c>
      <c r="F1904" s="669">
        <v>46</v>
      </c>
    </row>
    <row r="1905" spans="1:6" hidden="1" x14ac:dyDescent="0.2">
      <c r="A1905" s="1136" t="str">
        <f t="shared" si="59"/>
        <v>EA11AEL0</v>
      </c>
      <c r="B1905" s="669" t="s">
        <v>4889</v>
      </c>
      <c r="C1905" s="669" t="s">
        <v>1586</v>
      </c>
      <c r="D1905" s="1137">
        <f t="shared" si="58"/>
        <v>0</v>
      </c>
      <c r="E1905" s="669" t="s">
        <v>699</v>
      </c>
      <c r="F1905" s="669">
        <v>173</v>
      </c>
    </row>
    <row r="1906" spans="1:6" hidden="1" x14ac:dyDescent="0.2">
      <c r="A1906" s="1136" t="str">
        <f t="shared" si="59"/>
        <v>EA11AEM0</v>
      </c>
      <c r="B1906" s="669" t="s">
        <v>4890</v>
      </c>
      <c r="C1906" s="669" t="s">
        <v>1586</v>
      </c>
      <c r="D1906" s="1137">
        <f t="shared" si="58"/>
        <v>0</v>
      </c>
      <c r="E1906" s="669" t="s">
        <v>595</v>
      </c>
      <c r="F1906" s="669">
        <v>551</v>
      </c>
    </row>
    <row r="1907" spans="1:6" hidden="1" x14ac:dyDescent="0.2">
      <c r="A1907" s="1136" t="str">
        <f t="shared" si="59"/>
        <v>EA11ANE0</v>
      </c>
      <c r="B1907" s="669" t="s">
        <v>4891</v>
      </c>
      <c r="C1907" s="669" t="s">
        <v>1586</v>
      </c>
      <c r="D1907" s="1137">
        <f t="shared" si="58"/>
        <v>0</v>
      </c>
      <c r="E1907" s="669" t="s">
        <v>594</v>
      </c>
      <c r="F1907" s="669">
        <v>14</v>
      </c>
    </row>
    <row r="1908" spans="1:6" hidden="1" x14ac:dyDescent="0.2">
      <c r="A1908" s="1136" t="str">
        <f t="shared" si="59"/>
        <v>EA11BDC0</v>
      </c>
      <c r="B1908" s="669" t="s">
        <v>4892</v>
      </c>
      <c r="C1908" s="669" t="s">
        <v>1587</v>
      </c>
      <c r="D1908" s="1137">
        <f t="shared" si="58"/>
        <v>0</v>
      </c>
      <c r="E1908" s="669" t="s">
        <v>700</v>
      </c>
      <c r="F1908" s="669">
        <v>263</v>
      </c>
    </row>
    <row r="1909" spans="1:6" hidden="1" x14ac:dyDescent="0.2">
      <c r="A1909" s="1136" t="str">
        <f t="shared" si="59"/>
        <v>EA11BEL0</v>
      </c>
      <c r="B1909" s="669" t="s">
        <v>4893</v>
      </c>
      <c r="C1909" s="669" t="s">
        <v>1587</v>
      </c>
      <c r="D1909" s="1137">
        <f t="shared" si="58"/>
        <v>0</v>
      </c>
      <c r="E1909" s="669" t="s">
        <v>699</v>
      </c>
      <c r="F1909" s="669">
        <v>365</v>
      </c>
    </row>
    <row r="1910" spans="1:6" hidden="1" x14ac:dyDescent="0.2">
      <c r="A1910" s="1136" t="str">
        <f t="shared" si="59"/>
        <v>EA11BEM0</v>
      </c>
      <c r="B1910" s="669" t="s">
        <v>4894</v>
      </c>
      <c r="C1910" s="669" t="s">
        <v>1587</v>
      </c>
      <c r="D1910" s="1137">
        <f t="shared" si="58"/>
        <v>0</v>
      </c>
      <c r="E1910" s="669" t="s">
        <v>595</v>
      </c>
      <c r="F1910" s="669">
        <v>236</v>
      </c>
    </row>
    <row r="1911" spans="1:6" hidden="1" x14ac:dyDescent="0.2">
      <c r="A1911" s="1136" t="str">
        <f t="shared" si="59"/>
        <v>EA11BNE0</v>
      </c>
      <c r="B1911" s="669" t="s">
        <v>4895</v>
      </c>
      <c r="C1911" s="669" t="s">
        <v>1587</v>
      </c>
      <c r="D1911" s="1137">
        <f t="shared" si="58"/>
        <v>0</v>
      </c>
      <c r="E1911" s="669" t="s">
        <v>594</v>
      </c>
      <c r="F1911" s="669">
        <v>22</v>
      </c>
    </row>
    <row r="1912" spans="1:6" hidden="1" x14ac:dyDescent="0.2">
      <c r="A1912" s="1136" t="str">
        <f t="shared" si="59"/>
        <v>EA12ADC0</v>
      </c>
      <c r="B1912" s="669" t="s">
        <v>4896</v>
      </c>
      <c r="C1912" s="669" t="s">
        <v>1588</v>
      </c>
      <c r="D1912" s="1137">
        <f t="shared" si="58"/>
        <v>0</v>
      </c>
      <c r="E1912" s="669" t="s">
        <v>700</v>
      </c>
      <c r="F1912" s="669">
        <v>21</v>
      </c>
    </row>
    <row r="1913" spans="1:6" hidden="1" x14ac:dyDescent="0.2">
      <c r="A1913" s="1136" t="str">
        <f t="shared" si="59"/>
        <v>EA12AEL0</v>
      </c>
      <c r="B1913" s="669" t="s">
        <v>4897</v>
      </c>
      <c r="C1913" s="669" t="s">
        <v>1588</v>
      </c>
      <c r="D1913" s="1137">
        <f t="shared" si="58"/>
        <v>0</v>
      </c>
      <c r="E1913" s="669" t="s">
        <v>699</v>
      </c>
      <c r="F1913" s="669">
        <v>146</v>
      </c>
    </row>
    <row r="1914" spans="1:6" hidden="1" x14ac:dyDescent="0.2">
      <c r="A1914" s="1136" t="str">
        <f t="shared" si="59"/>
        <v>EA12AEM0</v>
      </c>
      <c r="B1914" s="669" t="s">
        <v>4898</v>
      </c>
      <c r="C1914" s="669" t="s">
        <v>1588</v>
      </c>
      <c r="D1914" s="1137">
        <f t="shared" si="58"/>
        <v>0</v>
      </c>
      <c r="E1914" s="669" t="s">
        <v>595</v>
      </c>
      <c r="F1914" s="669">
        <v>1091</v>
      </c>
    </row>
    <row r="1915" spans="1:6" hidden="1" x14ac:dyDescent="0.2">
      <c r="A1915" s="1136" t="str">
        <f t="shared" si="59"/>
        <v>EA12ANE0</v>
      </c>
      <c r="B1915" s="669" t="s">
        <v>4899</v>
      </c>
      <c r="C1915" s="669" t="s">
        <v>1588</v>
      </c>
      <c r="D1915" s="1137">
        <f t="shared" si="58"/>
        <v>0</v>
      </c>
      <c r="E1915" s="669" t="s">
        <v>594</v>
      </c>
      <c r="F1915" s="669">
        <v>206</v>
      </c>
    </row>
    <row r="1916" spans="1:6" hidden="1" x14ac:dyDescent="0.2">
      <c r="A1916" s="1136" t="str">
        <f t="shared" si="59"/>
        <v>EA12BDC0</v>
      </c>
      <c r="B1916" s="669" t="s">
        <v>4900</v>
      </c>
      <c r="C1916" s="669" t="s">
        <v>1589</v>
      </c>
      <c r="D1916" s="1137">
        <f t="shared" si="58"/>
        <v>0</v>
      </c>
      <c r="E1916" s="669" t="s">
        <v>700</v>
      </c>
      <c r="F1916" s="669">
        <v>132</v>
      </c>
    </row>
    <row r="1917" spans="1:6" hidden="1" x14ac:dyDescent="0.2">
      <c r="A1917" s="1136" t="str">
        <f t="shared" si="59"/>
        <v>EA12BEL0</v>
      </c>
      <c r="B1917" s="669" t="s">
        <v>4901</v>
      </c>
      <c r="C1917" s="669" t="s">
        <v>1589</v>
      </c>
      <c r="D1917" s="1137">
        <f t="shared" si="58"/>
        <v>0</v>
      </c>
      <c r="E1917" s="669" t="s">
        <v>699</v>
      </c>
      <c r="F1917" s="669">
        <v>347</v>
      </c>
    </row>
    <row r="1918" spans="1:6" hidden="1" x14ac:dyDescent="0.2">
      <c r="A1918" s="1136" t="str">
        <f t="shared" si="59"/>
        <v>EA12BEM0</v>
      </c>
      <c r="B1918" s="669" t="s">
        <v>4902</v>
      </c>
      <c r="C1918" s="669" t="s">
        <v>1589</v>
      </c>
      <c r="D1918" s="1137">
        <f t="shared" si="58"/>
        <v>0</v>
      </c>
      <c r="E1918" s="669" t="s">
        <v>595</v>
      </c>
      <c r="F1918" s="669">
        <v>869</v>
      </c>
    </row>
    <row r="1919" spans="1:6" hidden="1" x14ac:dyDescent="0.2">
      <c r="A1919" s="1136" t="str">
        <f t="shared" si="59"/>
        <v>EA12BNE0</v>
      </c>
      <c r="B1919" s="669" t="s">
        <v>4903</v>
      </c>
      <c r="C1919" s="669" t="s">
        <v>1589</v>
      </c>
      <c r="D1919" s="1137">
        <f t="shared" si="58"/>
        <v>0</v>
      </c>
      <c r="E1919" s="669" t="s">
        <v>594</v>
      </c>
      <c r="F1919" s="669">
        <v>204</v>
      </c>
    </row>
    <row r="1920" spans="1:6" hidden="1" x14ac:dyDescent="0.2">
      <c r="A1920" s="1136" t="str">
        <f t="shared" si="59"/>
        <v>EA12CDC0</v>
      </c>
      <c r="B1920" s="669" t="s">
        <v>4904</v>
      </c>
      <c r="C1920" s="669" t="s">
        <v>1590</v>
      </c>
      <c r="D1920" s="1137">
        <f t="shared" si="58"/>
        <v>0</v>
      </c>
      <c r="E1920" s="669" t="s">
        <v>700</v>
      </c>
      <c r="F1920" s="669">
        <v>529</v>
      </c>
    </row>
    <row r="1921" spans="1:6" hidden="1" x14ac:dyDescent="0.2">
      <c r="A1921" s="1136" t="str">
        <f t="shared" si="59"/>
        <v>EA12CEL0</v>
      </c>
      <c r="B1921" s="669" t="s">
        <v>4905</v>
      </c>
      <c r="C1921" s="669" t="s">
        <v>1590</v>
      </c>
      <c r="D1921" s="1137">
        <f t="shared" si="58"/>
        <v>0</v>
      </c>
      <c r="E1921" s="669" t="s">
        <v>699</v>
      </c>
      <c r="F1921" s="669">
        <v>1069</v>
      </c>
    </row>
    <row r="1922" spans="1:6" hidden="1" x14ac:dyDescent="0.2">
      <c r="A1922" s="1136" t="str">
        <f t="shared" si="59"/>
        <v>EA12CEM0</v>
      </c>
      <c r="B1922" s="669" t="s">
        <v>4906</v>
      </c>
      <c r="C1922" s="669" t="s">
        <v>1590</v>
      </c>
      <c r="D1922" s="1137">
        <f t="shared" si="58"/>
        <v>0</v>
      </c>
      <c r="E1922" s="669" t="s">
        <v>595</v>
      </c>
      <c r="F1922" s="669">
        <v>1049</v>
      </c>
    </row>
    <row r="1923" spans="1:6" hidden="1" x14ac:dyDescent="0.2">
      <c r="A1923" s="1136" t="str">
        <f t="shared" si="59"/>
        <v>EA12CNE0</v>
      </c>
      <c r="B1923" s="669" t="s">
        <v>4907</v>
      </c>
      <c r="C1923" s="669" t="s">
        <v>1590</v>
      </c>
      <c r="D1923" s="1137">
        <f t="shared" si="58"/>
        <v>0</v>
      </c>
      <c r="E1923" s="669" t="s">
        <v>594</v>
      </c>
      <c r="F1923" s="669">
        <v>342</v>
      </c>
    </row>
    <row r="1924" spans="1:6" hidden="1" x14ac:dyDescent="0.2">
      <c r="A1924" s="1136" t="str">
        <f t="shared" si="59"/>
        <v>EA12DDC0</v>
      </c>
      <c r="B1924" s="669" t="s">
        <v>4908</v>
      </c>
      <c r="C1924" s="669" t="s">
        <v>1591</v>
      </c>
      <c r="D1924" s="1137">
        <f t="shared" si="58"/>
        <v>0</v>
      </c>
      <c r="E1924" s="669" t="s">
        <v>700</v>
      </c>
      <c r="F1924" s="669">
        <v>706</v>
      </c>
    </row>
    <row r="1925" spans="1:6" hidden="1" x14ac:dyDescent="0.2">
      <c r="A1925" s="1136" t="str">
        <f t="shared" si="59"/>
        <v>EA12DEL0</v>
      </c>
      <c r="B1925" s="669" t="s">
        <v>4909</v>
      </c>
      <c r="C1925" s="669" t="s">
        <v>1591</v>
      </c>
      <c r="D1925" s="1137">
        <f t="shared" si="58"/>
        <v>0</v>
      </c>
      <c r="E1925" s="669" t="s">
        <v>699</v>
      </c>
      <c r="F1925" s="669">
        <v>1114</v>
      </c>
    </row>
    <row r="1926" spans="1:6" hidden="1" x14ac:dyDescent="0.2">
      <c r="A1926" s="1136" t="str">
        <f t="shared" si="59"/>
        <v>EA12DEM0</v>
      </c>
      <c r="B1926" s="669" t="s">
        <v>4910</v>
      </c>
      <c r="C1926" s="669" t="s">
        <v>1591</v>
      </c>
      <c r="D1926" s="1137">
        <f t="shared" si="58"/>
        <v>0</v>
      </c>
      <c r="E1926" s="669" t="s">
        <v>595</v>
      </c>
      <c r="F1926" s="669">
        <v>502</v>
      </c>
    </row>
    <row r="1927" spans="1:6" hidden="1" x14ac:dyDescent="0.2">
      <c r="A1927" s="1136" t="str">
        <f t="shared" si="59"/>
        <v>EA12DNE0</v>
      </c>
      <c r="B1927" s="669" t="s">
        <v>4911</v>
      </c>
      <c r="C1927" s="669" t="s">
        <v>1591</v>
      </c>
      <c r="D1927" s="1137">
        <f t="shared" si="58"/>
        <v>0</v>
      </c>
      <c r="E1927" s="669" t="s">
        <v>594</v>
      </c>
      <c r="F1927" s="669">
        <v>228</v>
      </c>
    </row>
    <row r="1928" spans="1:6" hidden="1" x14ac:dyDescent="0.2">
      <c r="A1928" s="1136" t="str">
        <f t="shared" si="59"/>
        <v>EA14AEL0</v>
      </c>
      <c r="B1928" s="669" t="s">
        <v>4912</v>
      </c>
      <c r="C1928" s="669" t="s">
        <v>1592</v>
      </c>
      <c r="D1928" s="1137">
        <f t="shared" si="58"/>
        <v>0</v>
      </c>
      <c r="E1928" s="669" t="s">
        <v>699</v>
      </c>
      <c r="F1928" s="669">
        <v>277</v>
      </c>
    </row>
    <row r="1929" spans="1:6" hidden="1" x14ac:dyDescent="0.2">
      <c r="A1929" s="1136" t="str">
        <f t="shared" si="59"/>
        <v>EA14AEM0</v>
      </c>
      <c r="B1929" s="669" t="s">
        <v>4913</v>
      </c>
      <c r="C1929" s="669" t="s">
        <v>1592</v>
      </c>
      <c r="D1929" s="1137">
        <f t="shared" si="58"/>
        <v>0</v>
      </c>
      <c r="E1929" s="669" t="s">
        <v>595</v>
      </c>
      <c r="F1929" s="669">
        <v>571</v>
      </c>
    </row>
    <row r="1930" spans="1:6" hidden="1" x14ac:dyDescent="0.2">
      <c r="A1930" s="1136" t="str">
        <f t="shared" si="59"/>
        <v>EA14ANE0</v>
      </c>
      <c r="B1930" s="669" t="s">
        <v>4914</v>
      </c>
      <c r="C1930" s="669" t="s">
        <v>1592</v>
      </c>
      <c r="D1930" s="1137">
        <f t="shared" si="58"/>
        <v>0</v>
      </c>
      <c r="E1930" s="669" t="s">
        <v>594</v>
      </c>
      <c r="F1930" s="669">
        <v>344</v>
      </c>
    </row>
    <row r="1931" spans="1:6" hidden="1" x14ac:dyDescent="0.2">
      <c r="A1931" s="1136" t="str">
        <f t="shared" si="59"/>
        <v>EA14BEL0</v>
      </c>
      <c r="B1931" s="669" t="s">
        <v>4915</v>
      </c>
      <c r="C1931" s="669" t="s">
        <v>1593</v>
      </c>
      <c r="D1931" s="1137">
        <f t="shared" si="58"/>
        <v>0</v>
      </c>
      <c r="E1931" s="669" t="s">
        <v>699</v>
      </c>
      <c r="F1931" s="669">
        <v>766</v>
      </c>
    </row>
    <row r="1932" spans="1:6" hidden="1" x14ac:dyDescent="0.2">
      <c r="A1932" s="1136" t="str">
        <f t="shared" si="59"/>
        <v>EA14BEM0</v>
      </c>
      <c r="B1932" s="669" t="s">
        <v>4916</v>
      </c>
      <c r="C1932" s="669" t="s">
        <v>1593</v>
      </c>
      <c r="D1932" s="1137">
        <f t="shared" si="58"/>
        <v>0</v>
      </c>
      <c r="E1932" s="669" t="s">
        <v>595</v>
      </c>
      <c r="F1932" s="669">
        <v>853</v>
      </c>
    </row>
    <row r="1933" spans="1:6" hidden="1" x14ac:dyDescent="0.2">
      <c r="A1933" s="1136" t="str">
        <f t="shared" si="59"/>
        <v>EA14BNE0</v>
      </c>
      <c r="B1933" s="669" t="s">
        <v>4917</v>
      </c>
      <c r="C1933" s="669" t="s">
        <v>1593</v>
      </c>
      <c r="D1933" s="1137">
        <f t="shared" si="58"/>
        <v>0</v>
      </c>
      <c r="E1933" s="669" t="s">
        <v>594</v>
      </c>
      <c r="F1933" s="669">
        <v>622</v>
      </c>
    </row>
    <row r="1934" spans="1:6" hidden="1" x14ac:dyDescent="0.2">
      <c r="A1934" s="1136" t="str">
        <f t="shared" si="59"/>
        <v>EA14CDC0</v>
      </c>
      <c r="B1934" s="669" t="s">
        <v>4918</v>
      </c>
      <c r="C1934" s="669" t="s">
        <v>1594</v>
      </c>
      <c r="D1934" s="1137">
        <f t="shared" si="58"/>
        <v>0</v>
      </c>
      <c r="E1934" s="669" t="s">
        <v>700</v>
      </c>
      <c r="F1934" s="669">
        <v>3</v>
      </c>
    </row>
    <row r="1935" spans="1:6" hidden="1" x14ac:dyDescent="0.2">
      <c r="A1935" s="1136" t="str">
        <f t="shared" si="59"/>
        <v>EA14CEL0</v>
      </c>
      <c r="B1935" s="669" t="s">
        <v>4919</v>
      </c>
      <c r="C1935" s="669" t="s">
        <v>1594</v>
      </c>
      <c r="D1935" s="1137">
        <f t="shared" si="58"/>
        <v>0</v>
      </c>
      <c r="E1935" s="669" t="s">
        <v>699</v>
      </c>
      <c r="F1935" s="669">
        <v>2128</v>
      </c>
    </row>
    <row r="1936" spans="1:6" hidden="1" x14ac:dyDescent="0.2">
      <c r="A1936" s="1136" t="str">
        <f t="shared" si="59"/>
        <v>EA14CEM0</v>
      </c>
      <c r="B1936" s="669" t="s">
        <v>4920</v>
      </c>
      <c r="C1936" s="669" t="s">
        <v>1594</v>
      </c>
      <c r="D1936" s="1137">
        <f t="shared" si="58"/>
        <v>0</v>
      </c>
      <c r="E1936" s="669" t="s">
        <v>595</v>
      </c>
      <c r="F1936" s="669">
        <v>1431</v>
      </c>
    </row>
    <row r="1937" spans="1:6" hidden="1" x14ac:dyDescent="0.2">
      <c r="A1937" s="1136" t="str">
        <f t="shared" si="59"/>
        <v>EA14CNE0</v>
      </c>
      <c r="B1937" s="669" t="s">
        <v>4921</v>
      </c>
      <c r="C1937" s="669" t="s">
        <v>1594</v>
      </c>
      <c r="D1937" s="1137">
        <f t="shared" ref="D1937:D2000" si="60">IFERROR(VLOOKUP(C1937,$M$2:$N$16,2,FALSE),0)</f>
        <v>0</v>
      </c>
      <c r="E1937" s="669" t="s">
        <v>594</v>
      </c>
      <c r="F1937" s="669">
        <v>1268</v>
      </c>
    </row>
    <row r="1938" spans="1:6" hidden="1" x14ac:dyDescent="0.2">
      <c r="A1938" s="1136" t="str">
        <f t="shared" ref="A1938:A2001" si="61">C1938&amp;E1938&amp;D1938</f>
        <v>EA14DDC0</v>
      </c>
      <c r="B1938" s="669" t="s">
        <v>4922</v>
      </c>
      <c r="C1938" s="669" t="s">
        <v>1595</v>
      </c>
      <c r="D1938" s="1137">
        <f t="shared" si="60"/>
        <v>0</v>
      </c>
      <c r="E1938" s="669" t="s">
        <v>700</v>
      </c>
      <c r="F1938" s="669">
        <v>32</v>
      </c>
    </row>
    <row r="1939" spans="1:6" hidden="1" x14ac:dyDescent="0.2">
      <c r="A1939" s="1136" t="str">
        <f t="shared" si="61"/>
        <v>EA14DEL0</v>
      </c>
      <c r="B1939" s="669" t="s">
        <v>4923</v>
      </c>
      <c r="C1939" s="669" t="s">
        <v>1595</v>
      </c>
      <c r="D1939" s="1137">
        <f t="shared" si="60"/>
        <v>0</v>
      </c>
      <c r="E1939" s="669" t="s">
        <v>699</v>
      </c>
      <c r="F1939" s="669">
        <v>2658</v>
      </c>
    </row>
    <row r="1940" spans="1:6" hidden="1" x14ac:dyDescent="0.2">
      <c r="A1940" s="1136" t="str">
        <f t="shared" si="61"/>
        <v>EA14DEM0</v>
      </c>
      <c r="B1940" s="669" t="s">
        <v>4924</v>
      </c>
      <c r="C1940" s="669" t="s">
        <v>1595</v>
      </c>
      <c r="D1940" s="1137">
        <f t="shared" si="60"/>
        <v>0</v>
      </c>
      <c r="E1940" s="669" t="s">
        <v>595</v>
      </c>
      <c r="F1940" s="669">
        <v>676</v>
      </c>
    </row>
    <row r="1941" spans="1:6" hidden="1" x14ac:dyDescent="0.2">
      <c r="A1941" s="1136" t="str">
        <f t="shared" si="61"/>
        <v>EA14DNE0</v>
      </c>
      <c r="B1941" s="669" t="s">
        <v>4925</v>
      </c>
      <c r="C1941" s="669" t="s">
        <v>1595</v>
      </c>
      <c r="D1941" s="1137">
        <f t="shared" si="60"/>
        <v>0</v>
      </c>
      <c r="E1941" s="669" t="s">
        <v>594</v>
      </c>
      <c r="F1941" s="669">
        <v>768</v>
      </c>
    </row>
    <row r="1942" spans="1:6" hidden="1" x14ac:dyDescent="0.2">
      <c r="A1942" s="1136" t="str">
        <f t="shared" si="61"/>
        <v>EA16ADC0</v>
      </c>
      <c r="B1942" s="669" t="s">
        <v>4926</v>
      </c>
      <c r="C1942" s="669" t="s">
        <v>1596</v>
      </c>
      <c r="D1942" s="1137">
        <f t="shared" si="60"/>
        <v>0</v>
      </c>
      <c r="E1942" s="669" t="s">
        <v>700</v>
      </c>
      <c r="F1942" s="669">
        <v>1</v>
      </c>
    </row>
    <row r="1943" spans="1:6" hidden="1" x14ac:dyDescent="0.2">
      <c r="A1943" s="1136" t="str">
        <f t="shared" si="61"/>
        <v>EA16AEL0</v>
      </c>
      <c r="B1943" s="669" t="s">
        <v>4927</v>
      </c>
      <c r="C1943" s="669" t="s">
        <v>1596</v>
      </c>
      <c r="D1943" s="1137">
        <f t="shared" si="60"/>
        <v>0</v>
      </c>
      <c r="E1943" s="669" t="s">
        <v>699</v>
      </c>
      <c r="F1943" s="669">
        <v>423</v>
      </c>
    </row>
    <row r="1944" spans="1:6" hidden="1" x14ac:dyDescent="0.2">
      <c r="A1944" s="1136" t="str">
        <f t="shared" si="61"/>
        <v>EA16AEM0</v>
      </c>
      <c r="B1944" s="669" t="s">
        <v>4928</v>
      </c>
      <c r="C1944" s="669" t="s">
        <v>1596</v>
      </c>
      <c r="D1944" s="1137">
        <f t="shared" si="60"/>
        <v>0</v>
      </c>
      <c r="E1944" s="669" t="s">
        <v>595</v>
      </c>
      <c r="F1944" s="669">
        <v>851</v>
      </c>
    </row>
    <row r="1945" spans="1:6" hidden="1" x14ac:dyDescent="0.2">
      <c r="A1945" s="1136" t="str">
        <f t="shared" si="61"/>
        <v>EA16ANE0</v>
      </c>
      <c r="B1945" s="669" t="s">
        <v>4929</v>
      </c>
      <c r="C1945" s="669" t="s">
        <v>1596</v>
      </c>
      <c r="D1945" s="1137">
        <f t="shared" si="60"/>
        <v>0</v>
      </c>
      <c r="E1945" s="669" t="s">
        <v>594</v>
      </c>
      <c r="F1945" s="669">
        <v>461</v>
      </c>
    </row>
    <row r="1946" spans="1:6" hidden="1" x14ac:dyDescent="0.2">
      <c r="A1946" s="1136" t="str">
        <f t="shared" si="61"/>
        <v>EA16BEL0</v>
      </c>
      <c r="B1946" s="669" t="s">
        <v>4930</v>
      </c>
      <c r="C1946" s="669" t="s">
        <v>1597</v>
      </c>
      <c r="D1946" s="1137">
        <f t="shared" si="60"/>
        <v>0</v>
      </c>
      <c r="E1946" s="669" t="s">
        <v>699</v>
      </c>
      <c r="F1946" s="669">
        <v>544</v>
      </c>
    </row>
    <row r="1947" spans="1:6" hidden="1" x14ac:dyDescent="0.2">
      <c r="A1947" s="1136" t="str">
        <f t="shared" si="61"/>
        <v>EA16BEM0</v>
      </c>
      <c r="B1947" s="669" t="s">
        <v>4931</v>
      </c>
      <c r="C1947" s="669" t="s">
        <v>1597</v>
      </c>
      <c r="D1947" s="1137">
        <f t="shared" si="60"/>
        <v>0</v>
      </c>
      <c r="E1947" s="669" t="s">
        <v>595</v>
      </c>
      <c r="F1947" s="669">
        <v>667</v>
      </c>
    </row>
    <row r="1948" spans="1:6" hidden="1" x14ac:dyDescent="0.2">
      <c r="A1948" s="1136" t="str">
        <f t="shared" si="61"/>
        <v>EA16BNE0</v>
      </c>
      <c r="B1948" s="669" t="s">
        <v>4932</v>
      </c>
      <c r="C1948" s="669" t="s">
        <v>1597</v>
      </c>
      <c r="D1948" s="1137">
        <f t="shared" si="60"/>
        <v>0</v>
      </c>
      <c r="E1948" s="669" t="s">
        <v>594</v>
      </c>
      <c r="F1948" s="669">
        <v>434</v>
      </c>
    </row>
    <row r="1949" spans="1:6" hidden="1" x14ac:dyDescent="0.2">
      <c r="A1949" s="1136" t="str">
        <f t="shared" si="61"/>
        <v>EA16CEL0</v>
      </c>
      <c r="B1949" s="669" t="s">
        <v>4933</v>
      </c>
      <c r="C1949" s="669" t="s">
        <v>1598</v>
      </c>
      <c r="D1949" s="1137">
        <f t="shared" si="60"/>
        <v>0</v>
      </c>
      <c r="E1949" s="669" t="s">
        <v>699</v>
      </c>
      <c r="F1949" s="669">
        <v>1393</v>
      </c>
    </row>
    <row r="1950" spans="1:6" hidden="1" x14ac:dyDescent="0.2">
      <c r="A1950" s="1136" t="str">
        <f t="shared" si="61"/>
        <v>EA16CEM0</v>
      </c>
      <c r="B1950" s="669" t="s">
        <v>4934</v>
      </c>
      <c r="C1950" s="669" t="s">
        <v>1598</v>
      </c>
      <c r="D1950" s="1137">
        <f t="shared" si="60"/>
        <v>0</v>
      </c>
      <c r="E1950" s="669" t="s">
        <v>595</v>
      </c>
      <c r="F1950" s="669">
        <v>1116</v>
      </c>
    </row>
    <row r="1951" spans="1:6" hidden="1" x14ac:dyDescent="0.2">
      <c r="A1951" s="1136" t="str">
        <f t="shared" si="61"/>
        <v>EA16CNE0</v>
      </c>
      <c r="B1951" s="669" t="s">
        <v>4935</v>
      </c>
      <c r="C1951" s="669" t="s">
        <v>1598</v>
      </c>
      <c r="D1951" s="1137">
        <f t="shared" si="60"/>
        <v>0</v>
      </c>
      <c r="E1951" s="669" t="s">
        <v>594</v>
      </c>
      <c r="F1951" s="669">
        <v>678</v>
      </c>
    </row>
    <row r="1952" spans="1:6" hidden="1" x14ac:dyDescent="0.2">
      <c r="A1952" s="1136" t="str">
        <f t="shared" si="61"/>
        <v>EA16DEL0</v>
      </c>
      <c r="B1952" s="669" t="s">
        <v>4936</v>
      </c>
      <c r="C1952" s="669" t="s">
        <v>1599</v>
      </c>
      <c r="D1952" s="1137">
        <f t="shared" si="60"/>
        <v>0</v>
      </c>
      <c r="E1952" s="669" t="s">
        <v>699</v>
      </c>
      <c r="F1952" s="669">
        <v>1646</v>
      </c>
    </row>
    <row r="1953" spans="1:6" hidden="1" x14ac:dyDescent="0.2">
      <c r="A1953" s="1136" t="str">
        <f t="shared" si="61"/>
        <v>EA16DEM0</v>
      </c>
      <c r="B1953" s="669" t="s">
        <v>4937</v>
      </c>
      <c r="C1953" s="669" t="s">
        <v>1599</v>
      </c>
      <c r="D1953" s="1137">
        <f t="shared" si="60"/>
        <v>0</v>
      </c>
      <c r="E1953" s="669" t="s">
        <v>595</v>
      </c>
      <c r="F1953" s="669">
        <v>482</v>
      </c>
    </row>
    <row r="1954" spans="1:6" hidden="1" x14ac:dyDescent="0.2">
      <c r="A1954" s="1136" t="str">
        <f t="shared" si="61"/>
        <v>EA16DNE0</v>
      </c>
      <c r="B1954" s="669" t="s">
        <v>4938</v>
      </c>
      <c r="C1954" s="669" t="s">
        <v>1599</v>
      </c>
      <c r="D1954" s="1137">
        <f t="shared" si="60"/>
        <v>0</v>
      </c>
      <c r="E1954" s="669" t="s">
        <v>594</v>
      </c>
      <c r="F1954" s="669">
        <v>510</v>
      </c>
    </row>
    <row r="1955" spans="1:6" hidden="1" x14ac:dyDescent="0.2">
      <c r="A1955" s="1136" t="str">
        <f t="shared" si="61"/>
        <v>EA17AEL0</v>
      </c>
      <c r="B1955" s="669" t="s">
        <v>4939</v>
      </c>
      <c r="C1955" s="669" t="s">
        <v>1600</v>
      </c>
      <c r="D1955" s="1137">
        <f t="shared" si="60"/>
        <v>0</v>
      </c>
      <c r="E1955" s="669" t="s">
        <v>699</v>
      </c>
      <c r="F1955" s="669">
        <v>339</v>
      </c>
    </row>
    <row r="1956" spans="1:6" hidden="1" x14ac:dyDescent="0.2">
      <c r="A1956" s="1136" t="str">
        <f t="shared" si="61"/>
        <v>EA17AEM0</v>
      </c>
      <c r="B1956" s="669" t="s">
        <v>4940</v>
      </c>
      <c r="C1956" s="669" t="s">
        <v>1600</v>
      </c>
      <c r="D1956" s="1137">
        <f t="shared" si="60"/>
        <v>0</v>
      </c>
      <c r="E1956" s="669" t="s">
        <v>595</v>
      </c>
      <c r="F1956" s="669">
        <v>319</v>
      </c>
    </row>
    <row r="1957" spans="1:6" hidden="1" x14ac:dyDescent="0.2">
      <c r="A1957" s="1136" t="str">
        <f t="shared" si="61"/>
        <v>EA17ANE0</v>
      </c>
      <c r="B1957" s="669" t="s">
        <v>4941</v>
      </c>
      <c r="C1957" s="669" t="s">
        <v>1600</v>
      </c>
      <c r="D1957" s="1137">
        <f t="shared" si="60"/>
        <v>0</v>
      </c>
      <c r="E1957" s="669" t="s">
        <v>594</v>
      </c>
      <c r="F1957" s="669">
        <v>116</v>
      </c>
    </row>
    <row r="1958" spans="1:6" hidden="1" x14ac:dyDescent="0.2">
      <c r="A1958" s="1136" t="str">
        <f t="shared" si="61"/>
        <v>EA17BDC0</v>
      </c>
      <c r="B1958" s="669" t="s">
        <v>4942</v>
      </c>
      <c r="C1958" s="669" t="s">
        <v>1601</v>
      </c>
      <c r="D1958" s="1137">
        <f t="shared" si="60"/>
        <v>0</v>
      </c>
      <c r="E1958" s="669" t="s">
        <v>700</v>
      </c>
      <c r="F1958" s="669">
        <v>1</v>
      </c>
    </row>
    <row r="1959" spans="1:6" hidden="1" x14ac:dyDescent="0.2">
      <c r="A1959" s="1136" t="str">
        <f t="shared" si="61"/>
        <v>EA17BEL0</v>
      </c>
      <c r="B1959" s="669" t="s">
        <v>4943</v>
      </c>
      <c r="C1959" s="669" t="s">
        <v>1601</v>
      </c>
      <c r="D1959" s="1137">
        <f t="shared" si="60"/>
        <v>0</v>
      </c>
      <c r="E1959" s="669" t="s">
        <v>699</v>
      </c>
      <c r="F1959" s="669">
        <v>405</v>
      </c>
    </row>
    <row r="1960" spans="1:6" hidden="1" x14ac:dyDescent="0.2">
      <c r="A1960" s="1136" t="str">
        <f t="shared" si="61"/>
        <v>EA17BEM0</v>
      </c>
      <c r="B1960" s="669" t="s">
        <v>4944</v>
      </c>
      <c r="C1960" s="669" t="s">
        <v>1601</v>
      </c>
      <c r="D1960" s="1137">
        <f t="shared" si="60"/>
        <v>0</v>
      </c>
      <c r="E1960" s="669" t="s">
        <v>595</v>
      </c>
      <c r="F1960" s="669">
        <v>172</v>
      </c>
    </row>
    <row r="1961" spans="1:6" hidden="1" x14ac:dyDescent="0.2">
      <c r="A1961" s="1136" t="str">
        <f t="shared" si="61"/>
        <v>EA17BNE0</v>
      </c>
      <c r="B1961" s="669" t="s">
        <v>4945</v>
      </c>
      <c r="C1961" s="669" t="s">
        <v>1601</v>
      </c>
      <c r="D1961" s="1137">
        <f t="shared" si="60"/>
        <v>0</v>
      </c>
      <c r="E1961" s="669" t="s">
        <v>594</v>
      </c>
      <c r="F1961" s="669">
        <v>129</v>
      </c>
    </row>
    <row r="1962" spans="1:6" hidden="1" x14ac:dyDescent="0.2">
      <c r="A1962" s="1136" t="str">
        <f t="shared" si="61"/>
        <v>EA17CDC0</v>
      </c>
      <c r="B1962" s="669" t="s">
        <v>4946</v>
      </c>
      <c r="C1962" s="669" t="s">
        <v>1602</v>
      </c>
      <c r="D1962" s="1137">
        <f t="shared" si="60"/>
        <v>0</v>
      </c>
      <c r="E1962" s="669" t="s">
        <v>700</v>
      </c>
      <c r="F1962" s="669">
        <v>5</v>
      </c>
    </row>
    <row r="1963" spans="1:6" hidden="1" x14ac:dyDescent="0.2">
      <c r="A1963" s="1136" t="str">
        <f t="shared" si="61"/>
        <v>EA17CEL0</v>
      </c>
      <c r="B1963" s="669" t="s">
        <v>4947</v>
      </c>
      <c r="C1963" s="669" t="s">
        <v>1602</v>
      </c>
      <c r="D1963" s="1137">
        <f t="shared" si="60"/>
        <v>0</v>
      </c>
      <c r="E1963" s="669" t="s">
        <v>699</v>
      </c>
      <c r="F1963" s="669">
        <v>864</v>
      </c>
    </row>
    <row r="1964" spans="1:6" hidden="1" x14ac:dyDescent="0.2">
      <c r="A1964" s="1136" t="str">
        <f t="shared" si="61"/>
        <v>EA17CEM0</v>
      </c>
      <c r="B1964" s="669" t="s">
        <v>4948</v>
      </c>
      <c r="C1964" s="669" t="s">
        <v>1602</v>
      </c>
      <c r="D1964" s="1137">
        <f t="shared" si="60"/>
        <v>0</v>
      </c>
      <c r="E1964" s="669" t="s">
        <v>595</v>
      </c>
      <c r="F1964" s="669">
        <v>222</v>
      </c>
    </row>
    <row r="1965" spans="1:6" hidden="1" x14ac:dyDescent="0.2">
      <c r="A1965" s="1136" t="str">
        <f t="shared" si="61"/>
        <v>EA17CNE0</v>
      </c>
      <c r="B1965" s="669" t="s">
        <v>4949</v>
      </c>
      <c r="C1965" s="669" t="s">
        <v>1602</v>
      </c>
      <c r="D1965" s="1137">
        <f t="shared" si="60"/>
        <v>0</v>
      </c>
      <c r="E1965" s="669" t="s">
        <v>594</v>
      </c>
      <c r="F1965" s="669">
        <v>142</v>
      </c>
    </row>
    <row r="1966" spans="1:6" hidden="1" x14ac:dyDescent="0.2">
      <c r="A1966" s="1136" t="str">
        <f t="shared" si="61"/>
        <v>EA17DDC0</v>
      </c>
      <c r="B1966" s="669" t="s">
        <v>4950</v>
      </c>
      <c r="C1966" s="669" t="s">
        <v>1603</v>
      </c>
      <c r="D1966" s="1137">
        <f t="shared" si="60"/>
        <v>0</v>
      </c>
      <c r="E1966" s="669" t="s">
        <v>700</v>
      </c>
      <c r="F1966" s="669">
        <v>34</v>
      </c>
    </row>
    <row r="1967" spans="1:6" hidden="1" x14ac:dyDescent="0.2">
      <c r="A1967" s="1136" t="str">
        <f t="shared" si="61"/>
        <v>EA17DEL0</v>
      </c>
      <c r="B1967" s="669" t="s">
        <v>4951</v>
      </c>
      <c r="C1967" s="669" t="s">
        <v>1603</v>
      </c>
      <c r="D1967" s="1137">
        <f t="shared" si="60"/>
        <v>0</v>
      </c>
      <c r="E1967" s="669" t="s">
        <v>699</v>
      </c>
      <c r="F1967" s="669">
        <v>1185</v>
      </c>
    </row>
    <row r="1968" spans="1:6" hidden="1" x14ac:dyDescent="0.2">
      <c r="A1968" s="1136" t="str">
        <f t="shared" si="61"/>
        <v>EA17DEM0</v>
      </c>
      <c r="B1968" s="669" t="s">
        <v>4952</v>
      </c>
      <c r="C1968" s="669" t="s">
        <v>1603</v>
      </c>
      <c r="D1968" s="1137">
        <f t="shared" si="60"/>
        <v>0</v>
      </c>
      <c r="E1968" s="669" t="s">
        <v>595</v>
      </c>
      <c r="F1968" s="669">
        <v>135</v>
      </c>
    </row>
    <row r="1969" spans="1:6" hidden="1" x14ac:dyDescent="0.2">
      <c r="A1969" s="1136" t="str">
        <f t="shared" si="61"/>
        <v>EA17DNE0</v>
      </c>
      <c r="B1969" s="669" t="s">
        <v>4953</v>
      </c>
      <c r="C1969" s="669" t="s">
        <v>1603</v>
      </c>
      <c r="D1969" s="1137">
        <f t="shared" si="60"/>
        <v>0</v>
      </c>
      <c r="E1969" s="669" t="s">
        <v>594</v>
      </c>
      <c r="F1969" s="669">
        <v>118</v>
      </c>
    </row>
    <row r="1970" spans="1:6" hidden="1" x14ac:dyDescent="0.2">
      <c r="A1970" s="1136" t="str">
        <f t="shared" si="61"/>
        <v>EA19AEL0</v>
      </c>
      <c r="B1970" s="669" t="s">
        <v>4954</v>
      </c>
      <c r="C1970" s="669" t="s">
        <v>1604</v>
      </c>
      <c r="D1970" s="1137">
        <f t="shared" si="60"/>
        <v>0</v>
      </c>
      <c r="E1970" s="669" t="s">
        <v>699</v>
      </c>
      <c r="F1970" s="669">
        <v>1017</v>
      </c>
    </row>
    <row r="1971" spans="1:6" hidden="1" x14ac:dyDescent="0.2">
      <c r="A1971" s="1136" t="str">
        <f t="shared" si="61"/>
        <v>EA19AEM0</v>
      </c>
      <c r="B1971" s="669" t="s">
        <v>4955</v>
      </c>
      <c r="C1971" s="669" t="s">
        <v>1604</v>
      </c>
      <c r="D1971" s="1137">
        <f t="shared" si="60"/>
        <v>0</v>
      </c>
      <c r="E1971" s="669" t="s">
        <v>595</v>
      </c>
      <c r="F1971" s="669">
        <v>541</v>
      </c>
    </row>
    <row r="1972" spans="1:6" hidden="1" x14ac:dyDescent="0.2">
      <c r="A1972" s="1136" t="str">
        <f t="shared" si="61"/>
        <v>EA19ANE0</v>
      </c>
      <c r="B1972" s="669" t="s">
        <v>4956</v>
      </c>
      <c r="C1972" s="669" t="s">
        <v>1604</v>
      </c>
      <c r="D1972" s="1137">
        <f t="shared" si="60"/>
        <v>0</v>
      </c>
      <c r="E1972" s="669" t="s">
        <v>594</v>
      </c>
      <c r="F1972" s="669">
        <v>348</v>
      </c>
    </row>
    <row r="1973" spans="1:6" hidden="1" x14ac:dyDescent="0.2">
      <c r="A1973" s="1136" t="str">
        <f t="shared" si="61"/>
        <v>EA19BEL0</v>
      </c>
      <c r="B1973" s="669" t="s">
        <v>4957</v>
      </c>
      <c r="C1973" s="669" t="s">
        <v>1605</v>
      </c>
      <c r="D1973" s="1137">
        <f t="shared" si="60"/>
        <v>0</v>
      </c>
      <c r="E1973" s="669" t="s">
        <v>699</v>
      </c>
      <c r="F1973" s="669">
        <v>1143</v>
      </c>
    </row>
    <row r="1974" spans="1:6" hidden="1" x14ac:dyDescent="0.2">
      <c r="A1974" s="1136" t="str">
        <f t="shared" si="61"/>
        <v>EA19BEM0</v>
      </c>
      <c r="B1974" s="669" t="s">
        <v>4958</v>
      </c>
      <c r="C1974" s="669" t="s">
        <v>1605</v>
      </c>
      <c r="D1974" s="1137">
        <f t="shared" si="60"/>
        <v>0</v>
      </c>
      <c r="E1974" s="669" t="s">
        <v>595</v>
      </c>
      <c r="F1974" s="669">
        <v>193</v>
      </c>
    </row>
    <row r="1975" spans="1:6" hidden="1" x14ac:dyDescent="0.2">
      <c r="A1975" s="1136" t="str">
        <f t="shared" si="61"/>
        <v>EA19BNE0</v>
      </c>
      <c r="B1975" s="669" t="s">
        <v>4959</v>
      </c>
      <c r="C1975" s="669" t="s">
        <v>1605</v>
      </c>
      <c r="D1975" s="1137">
        <f t="shared" si="60"/>
        <v>0</v>
      </c>
      <c r="E1975" s="669" t="s">
        <v>594</v>
      </c>
      <c r="F1975" s="669">
        <v>144</v>
      </c>
    </row>
    <row r="1976" spans="1:6" hidden="1" x14ac:dyDescent="0.2">
      <c r="A1976" s="1136" t="str">
        <f t="shared" si="61"/>
        <v>EA19CEL0</v>
      </c>
      <c r="B1976" s="669" t="s">
        <v>4960</v>
      </c>
      <c r="C1976" s="669" t="s">
        <v>1606</v>
      </c>
      <c r="D1976" s="1137">
        <f t="shared" si="60"/>
        <v>0</v>
      </c>
      <c r="E1976" s="669" t="s">
        <v>699</v>
      </c>
      <c r="F1976" s="669">
        <v>1175</v>
      </c>
    </row>
    <row r="1977" spans="1:6" hidden="1" x14ac:dyDescent="0.2">
      <c r="A1977" s="1136" t="str">
        <f t="shared" si="61"/>
        <v>EA19CEM0</v>
      </c>
      <c r="B1977" s="669" t="s">
        <v>4961</v>
      </c>
      <c r="C1977" s="669" t="s">
        <v>1606</v>
      </c>
      <c r="D1977" s="1137">
        <f t="shared" si="60"/>
        <v>0</v>
      </c>
      <c r="E1977" s="669" t="s">
        <v>595</v>
      </c>
      <c r="F1977" s="669">
        <v>91</v>
      </c>
    </row>
    <row r="1978" spans="1:6" hidden="1" x14ac:dyDescent="0.2">
      <c r="A1978" s="1136" t="str">
        <f t="shared" si="61"/>
        <v>EA19CNE0</v>
      </c>
      <c r="B1978" s="669" t="s">
        <v>4962</v>
      </c>
      <c r="C1978" s="669" t="s">
        <v>1606</v>
      </c>
      <c r="D1978" s="1137">
        <f t="shared" si="60"/>
        <v>0</v>
      </c>
      <c r="E1978" s="669" t="s">
        <v>594</v>
      </c>
      <c r="F1978" s="669">
        <v>82</v>
      </c>
    </row>
    <row r="1979" spans="1:6" hidden="1" x14ac:dyDescent="0.2">
      <c r="A1979" s="1136" t="str">
        <f t="shared" si="61"/>
        <v>EA20AEL0</v>
      </c>
      <c r="B1979" s="669" t="s">
        <v>4963</v>
      </c>
      <c r="C1979" s="669" t="s">
        <v>1607</v>
      </c>
      <c r="D1979" s="1137">
        <f t="shared" si="60"/>
        <v>0</v>
      </c>
      <c r="E1979" s="669" t="s">
        <v>699</v>
      </c>
      <c r="F1979" s="669">
        <v>198</v>
      </c>
    </row>
    <row r="1980" spans="1:6" hidden="1" x14ac:dyDescent="0.2">
      <c r="A1980" s="1136" t="str">
        <f t="shared" si="61"/>
        <v>EA20AEM0</v>
      </c>
      <c r="B1980" s="669" t="s">
        <v>4964</v>
      </c>
      <c r="C1980" s="669" t="s">
        <v>1607</v>
      </c>
      <c r="D1980" s="1137">
        <f t="shared" si="60"/>
        <v>0</v>
      </c>
      <c r="E1980" s="669" t="s">
        <v>595</v>
      </c>
      <c r="F1980" s="669">
        <v>967</v>
      </c>
    </row>
    <row r="1981" spans="1:6" hidden="1" x14ac:dyDescent="0.2">
      <c r="A1981" s="1136" t="str">
        <f t="shared" si="61"/>
        <v>EA20ANE0</v>
      </c>
      <c r="B1981" s="669" t="s">
        <v>4965</v>
      </c>
      <c r="C1981" s="669" t="s">
        <v>1607</v>
      </c>
      <c r="D1981" s="1137">
        <f t="shared" si="60"/>
        <v>0</v>
      </c>
      <c r="E1981" s="669" t="s">
        <v>594</v>
      </c>
      <c r="F1981" s="669">
        <v>127</v>
      </c>
    </row>
    <row r="1982" spans="1:6" hidden="1" x14ac:dyDescent="0.2">
      <c r="A1982" s="1136" t="str">
        <f t="shared" si="61"/>
        <v>EA20BDC0</v>
      </c>
      <c r="B1982" s="669" t="s">
        <v>4966</v>
      </c>
      <c r="C1982" s="669" t="s">
        <v>1608</v>
      </c>
      <c r="D1982" s="1137">
        <f t="shared" si="60"/>
        <v>0</v>
      </c>
      <c r="E1982" s="669" t="s">
        <v>700</v>
      </c>
      <c r="F1982" s="669">
        <v>1</v>
      </c>
    </row>
    <row r="1983" spans="1:6" hidden="1" x14ac:dyDescent="0.2">
      <c r="A1983" s="1136" t="str">
        <f t="shared" si="61"/>
        <v>EA20BEL0</v>
      </c>
      <c r="B1983" s="669" t="s">
        <v>4967</v>
      </c>
      <c r="C1983" s="669" t="s">
        <v>1608</v>
      </c>
      <c r="D1983" s="1137">
        <f t="shared" si="60"/>
        <v>0</v>
      </c>
      <c r="E1983" s="669" t="s">
        <v>699</v>
      </c>
      <c r="F1983" s="669">
        <v>438</v>
      </c>
    </row>
    <row r="1984" spans="1:6" hidden="1" x14ac:dyDescent="0.2">
      <c r="A1984" s="1136" t="str">
        <f t="shared" si="61"/>
        <v>EA20BEM0</v>
      </c>
      <c r="B1984" s="669" t="s">
        <v>4968</v>
      </c>
      <c r="C1984" s="669" t="s">
        <v>1608</v>
      </c>
      <c r="D1984" s="1137">
        <f t="shared" si="60"/>
        <v>0</v>
      </c>
      <c r="E1984" s="669" t="s">
        <v>595</v>
      </c>
      <c r="F1984" s="669">
        <v>974</v>
      </c>
    </row>
    <row r="1985" spans="1:6" hidden="1" x14ac:dyDescent="0.2">
      <c r="A1985" s="1136" t="str">
        <f t="shared" si="61"/>
        <v>EA20BNE0</v>
      </c>
      <c r="B1985" s="669" t="s">
        <v>4969</v>
      </c>
      <c r="C1985" s="669" t="s">
        <v>1608</v>
      </c>
      <c r="D1985" s="1137">
        <f t="shared" si="60"/>
        <v>0</v>
      </c>
      <c r="E1985" s="669" t="s">
        <v>594</v>
      </c>
      <c r="F1985" s="669">
        <v>204</v>
      </c>
    </row>
    <row r="1986" spans="1:6" hidden="1" x14ac:dyDescent="0.2">
      <c r="A1986" s="1136" t="str">
        <f t="shared" si="61"/>
        <v>EA20CDC0</v>
      </c>
      <c r="B1986" s="669" t="s">
        <v>4970</v>
      </c>
      <c r="C1986" s="669" t="s">
        <v>1609</v>
      </c>
      <c r="D1986" s="1137">
        <f t="shared" si="60"/>
        <v>0</v>
      </c>
      <c r="E1986" s="669" t="s">
        <v>700</v>
      </c>
      <c r="F1986" s="669">
        <v>18</v>
      </c>
    </row>
    <row r="1987" spans="1:6" hidden="1" x14ac:dyDescent="0.2">
      <c r="A1987" s="1136" t="str">
        <f t="shared" si="61"/>
        <v>EA20CEL0</v>
      </c>
      <c r="B1987" s="669" t="s">
        <v>4971</v>
      </c>
      <c r="C1987" s="669" t="s">
        <v>1609</v>
      </c>
      <c r="D1987" s="1137">
        <f t="shared" si="60"/>
        <v>0</v>
      </c>
      <c r="E1987" s="669" t="s">
        <v>699</v>
      </c>
      <c r="F1987" s="669">
        <v>788</v>
      </c>
    </row>
    <row r="1988" spans="1:6" hidden="1" x14ac:dyDescent="0.2">
      <c r="A1988" s="1136" t="str">
        <f t="shared" si="61"/>
        <v>EA20CEM0</v>
      </c>
      <c r="B1988" s="669" t="s">
        <v>4972</v>
      </c>
      <c r="C1988" s="669" t="s">
        <v>1609</v>
      </c>
      <c r="D1988" s="1137">
        <f t="shared" si="60"/>
        <v>0</v>
      </c>
      <c r="E1988" s="669" t="s">
        <v>595</v>
      </c>
      <c r="F1988" s="669">
        <v>1063</v>
      </c>
    </row>
    <row r="1989" spans="1:6" hidden="1" x14ac:dyDescent="0.2">
      <c r="A1989" s="1136" t="str">
        <f t="shared" si="61"/>
        <v>EA20CNE0</v>
      </c>
      <c r="B1989" s="669" t="s">
        <v>4973</v>
      </c>
      <c r="C1989" s="669" t="s">
        <v>1609</v>
      </c>
      <c r="D1989" s="1137">
        <f t="shared" si="60"/>
        <v>0</v>
      </c>
      <c r="E1989" s="669" t="s">
        <v>594</v>
      </c>
      <c r="F1989" s="669">
        <v>207</v>
      </c>
    </row>
    <row r="1990" spans="1:6" hidden="1" x14ac:dyDescent="0.2">
      <c r="A1990" s="1136" t="str">
        <f t="shared" si="61"/>
        <v>EA22ZEL0</v>
      </c>
      <c r="B1990" s="669" t="s">
        <v>4974</v>
      </c>
      <c r="C1990" s="669" t="s">
        <v>1064</v>
      </c>
      <c r="D1990" s="1137">
        <f t="shared" si="60"/>
        <v>0</v>
      </c>
      <c r="E1990" s="669" t="s">
        <v>699</v>
      </c>
      <c r="F1990" s="669">
        <v>592</v>
      </c>
    </row>
    <row r="1991" spans="1:6" hidden="1" x14ac:dyDescent="0.2">
      <c r="A1991" s="1136" t="str">
        <f t="shared" si="61"/>
        <v>EA22ZEM0</v>
      </c>
      <c r="B1991" s="669" t="s">
        <v>4975</v>
      </c>
      <c r="C1991" s="669" t="s">
        <v>1064</v>
      </c>
      <c r="D1991" s="1137">
        <f t="shared" si="60"/>
        <v>0</v>
      </c>
      <c r="E1991" s="669" t="s">
        <v>595</v>
      </c>
      <c r="F1991" s="669">
        <v>277</v>
      </c>
    </row>
    <row r="1992" spans="1:6" hidden="1" x14ac:dyDescent="0.2">
      <c r="A1992" s="1136" t="str">
        <f t="shared" si="61"/>
        <v>EA22ZNE0</v>
      </c>
      <c r="B1992" s="669" t="s">
        <v>4976</v>
      </c>
      <c r="C1992" s="669" t="s">
        <v>1064</v>
      </c>
      <c r="D1992" s="1137">
        <f t="shared" si="60"/>
        <v>0</v>
      </c>
      <c r="E1992" s="669" t="s">
        <v>594</v>
      </c>
      <c r="F1992" s="669">
        <v>115</v>
      </c>
    </row>
    <row r="1993" spans="1:6" hidden="1" x14ac:dyDescent="0.2">
      <c r="A1993" s="1136" t="str">
        <f t="shared" si="61"/>
        <v>EA29ADC0</v>
      </c>
      <c r="B1993" s="669" t="s">
        <v>4977</v>
      </c>
      <c r="C1993" s="669" t="s">
        <v>1610</v>
      </c>
      <c r="D1993" s="1137">
        <f t="shared" si="60"/>
        <v>0</v>
      </c>
      <c r="E1993" s="669" t="s">
        <v>700</v>
      </c>
      <c r="F1993" s="669">
        <v>49</v>
      </c>
    </row>
    <row r="1994" spans="1:6" hidden="1" x14ac:dyDescent="0.2">
      <c r="A1994" s="1136" t="str">
        <f t="shared" si="61"/>
        <v>EA29AEL0</v>
      </c>
      <c r="B1994" s="669" t="s">
        <v>4978</v>
      </c>
      <c r="C1994" s="669" t="s">
        <v>1610</v>
      </c>
      <c r="D1994" s="1137">
        <f t="shared" si="60"/>
        <v>0</v>
      </c>
      <c r="E1994" s="669" t="s">
        <v>699</v>
      </c>
      <c r="F1994" s="669">
        <v>399</v>
      </c>
    </row>
    <row r="1995" spans="1:6" hidden="1" x14ac:dyDescent="0.2">
      <c r="A1995" s="1136" t="str">
        <f t="shared" si="61"/>
        <v>EA29AEM0</v>
      </c>
      <c r="B1995" s="669" t="s">
        <v>4979</v>
      </c>
      <c r="C1995" s="669" t="s">
        <v>1610</v>
      </c>
      <c r="D1995" s="1137">
        <f t="shared" si="60"/>
        <v>0</v>
      </c>
      <c r="E1995" s="669" t="s">
        <v>595</v>
      </c>
      <c r="F1995" s="669">
        <v>255</v>
      </c>
    </row>
    <row r="1996" spans="1:6" hidden="1" x14ac:dyDescent="0.2">
      <c r="A1996" s="1136" t="str">
        <f t="shared" si="61"/>
        <v>EA29ANE0</v>
      </c>
      <c r="B1996" s="669" t="s">
        <v>4980</v>
      </c>
      <c r="C1996" s="669" t="s">
        <v>1610</v>
      </c>
      <c r="D1996" s="1137">
        <f t="shared" si="60"/>
        <v>0</v>
      </c>
      <c r="E1996" s="669" t="s">
        <v>594</v>
      </c>
      <c r="F1996" s="669">
        <v>106</v>
      </c>
    </row>
    <row r="1997" spans="1:6" hidden="1" x14ac:dyDescent="0.2">
      <c r="A1997" s="1136" t="str">
        <f t="shared" si="61"/>
        <v>EA29BDC0</v>
      </c>
      <c r="B1997" s="669" t="s">
        <v>4981</v>
      </c>
      <c r="C1997" s="669" t="s">
        <v>1611</v>
      </c>
      <c r="D1997" s="1137">
        <f t="shared" si="60"/>
        <v>0</v>
      </c>
      <c r="E1997" s="669" t="s">
        <v>700</v>
      </c>
      <c r="F1997" s="669">
        <v>286</v>
      </c>
    </row>
    <row r="1998" spans="1:6" hidden="1" x14ac:dyDescent="0.2">
      <c r="A1998" s="1136" t="str">
        <f t="shared" si="61"/>
        <v>EA29BEL0</v>
      </c>
      <c r="B1998" s="669" t="s">
        <v>4982</v>
      </c>
      <c r="C1998" s="669" t="s">
        <v>1611</v>
      </c>
      <c r="D1998" s="1137">
        <f t="shared" si="60"/>
        <v>0</v>
      </c>
      <c r="E1998" s="669" t="s">
        <v>699</v>
      </c>
      <c r="F1998" s="669">
        <v>2011</v>
      </c>
    </row>
    <row r="1999" spans="1:6" hidden="1" x14ac:dyDescent="0.2">
      <c r="A1999" s="1136" t="str">
        <f t="shared" si="61"/>
        <v>EA29BEM0</v>
      </c>
      <c r="B1999" s="669" t="s">
        <v>4983</v>
      </c>
      <c r="C1999" s="669" t="s">
        <v>1611</v>
      </c>
      <c r="D1999" s="1137">
        <f t="shared" si="60"/>
        <v>0</v>
      </c>
      <c r="E1999" s="669" t="s">
        <v>595</v>
      </c>
      <c r="F1999" s="669">
        <v>269</v>
      </c>
    </row>
    <row r="2000" spans="1:6" hidden="1" x14ac:dyDescent="0.2">
      <c r="A2000" s="1136" t="str">
        <f t="shared" si="61"/>
        <v>EA29BNE0</v>
      </c>
      <c r="B2000" s="669" t="s">
        <v>4984</v>
      </c>
      <c r="C2000" s="669" t="s">
        <v>1611</v>
      </c>
      <c r="D2000" s="1137">
        <f t="shared" si="60"/>
        <v>0</v>
      </c>
      <c r="E2000" s="669" t="s">
        <v>594</v>
      </c>
      <c r="F2000" s="669">
        <v>94</v>
      </c>
    </row>
    <row r="2001" spans="1:6" hidden="1" x14ac:dyDescent="0.2">
      <c r="A2001" s="1136" t="str">
        <f t="shared" si="61"/>
        <v>EA29CDC0</v>
      </c>
      <c r="B2001" s="669" t="s">
        <v>4985</v>
      </c>
      <c r="C2001" s="669" t="s">
        <v>1612</v>
      </c>
      <c r="D2001" s="1137">
        <f t="shared" ref="D2001:D2064" si="62">IFERROR(VLOOKUP(C2001,$M$2:$N$16,2,FALSE),0)</f>
        <v>0</v>
      </c>
      <c r="E2001" s="669" t="s">
        <v>700</v>
      </c>
      <c r="F2001" s="669">
        <v>886</v>
      </c>
    </row>
    <row r="2002" spans="1:6" hidden="1" x14ac:dyDescent="0.2">
      <c r="A2002" s="1136" t="str">
        <f t="shared" ref="A2002:A2065" si="63">C2002&amp;E2002&amp;D2002</f>
        <v>EA29CEL0</v>
      </c>
      <c r="B2002" s="669" t="s">
        <v>4986</v>
      </c>
      <c r="C2002" s="669" t="s">
        <v>1612</v>
      </c>
      <c r="D2002" s="1137">
        <f t="shared" si="62"/>
        <v>0</v>
      </c>
      <c r="E2002" s="669" t="s">
        <v>699</v>
      </c>
      <c r="F2002" s="669">
        <v>5283</v>
      </c>
    </row>
    <row r="2003" spans="1:6" hidden="1" x14ac:dyDescent="0.2">
      <c r="A2003" s="1136" t="str">
        <f t="shared" si="63"/>
        <v>EA29CEM0</v>
      </c>
      <c r="B2003" s="669" t="s">
        <v>4987</v>
      </c>
      <c r="C2003" s="669" t="s">
        <v>1612</v>
      </c>
      <c r="D2003" s="1137">
        <f t="shared" si="62"/>
        <v>0</v>
      </c>
      <c r="E2003" s="669" t="s">
        <v>595</v>
      </c>
      <c r="F2003" s="669">
        <v>207</v>
      </c>
    </row>
    <row r="2004" spans="1:6" hidden="1" x14ac:dyDescent="0.2">
      <c r="A2004" s="1136" t="str">
        <f t="shared" si="63"/>
        <v>EA29CNE0</v>
      </c>
      <c r="B2004" s="669" t="s">
        <v>4988</v>
      </c>
      <c r="C2004" s="669" t="s">
        <v>1612</v>
      </c>
      <c r="D2004" s="1137">
        <f t="shared" si="62"/>
        <v>0</v>
      </c>
      <c r="E2004" s="669" t="s">
        <v>594</v>
      </c>
      <c r="F2004" s="669">
        <v>78</v>
      </c>
    </row>
    <row r="2005" spans="1:6" hidden="1" x14ac:dyDescent="0.2">
      <c r="A2005" s="1136" t="str">
        <f t="shared" si="63"/>
        <v>EA31ADC0</v>
      </c>
      <c r="B2005" s="669" t="s">
        <v>4989</v>
      </c>
      <c r="C2005" s="669" t="s">
        <v>1613</v>
      </c>
      <c r="D2005" s="1137">
        <f t="shared" si="62"/>
        <v>0</v>
      </c>
      <c r="E2005" s="669" t="s">
        <v>700</v>
      </c>
      <c r="F2005" s="669">
        <v>4</v>
      </c>
    </row>
    <row r="2006" spans="1:6" hidden="1" x14ac:dyDescent="0.2">
      <c r="A2006" s="1136" t="str">
        <f t="shared" si="63"/>
        <v>EA31AEL0</v>
      </c>
      <c r="B2006" s="669" t="s">
        <v>4990</v>
      </c>
      <c r="C2006" s="669" t="s">
        <v>1613</v>
      </c>
      <c r="D2006" s="1137">
        <f t="shared" si="62"/>
        <v>0</v>
      </c>
      <c r="E2006" s="669" t="s">
        <v>699</v>
      </c>
      <c r="F2006" s="669">
        <v>55</v>
      </c>
    </row>
    <row r="2007" spans="1:6" hidden="1" x14ac:dyDescent="0.2">
      <c r="A2007" s="1136" t="str">
        <f t="shared" si="63"/>
        <v>EA31AEM0</v>
      </c>
      <c r="B2007" s="669" t="s">
        <v>4991</v>
      </c>
      <c r="C2007" s="669" t="s">
        <v>1613</v>
      </c>
      <c r="D2007" s="1137">
        <f t="shared" si="62"/>
        <v>0</v>
      </c>
      <c r="E2007" s="669" t="s">
        <v>595</v>
      </c>
      <c r="F2007" s="669">
        <v>2735</v>
      </c>
    </row>
    <row r="2008" spans="1:6" hidden="1" x14ac:dyDescent="0.2">
      <c r="A2008" s="1136" t="str">
        <f t="shared" si="63"/>
        <v>EA31ANE0</v>
      </c>
      <c r="B2008" s="669" t="s">
        <v>4992</v>
      </c>
      <c r="C2008" s="669" t="s">
        <v>1613</v>
      </c>
      <c r="D2008" s="1137">
        <f t="shared" si="62"/>
        <v>0</v>
      </c>
      <c r="E2008" s="669" t="s">
        <v>594</v>
      </c>
      <c r="F2008" s="669">
        <v>187</v>
      </c>
    </row>
    <row r="2009" spans="1:6" hidden="1" x14ac:dyDescent="0.2">
      <c r="A2009" s="1136" t="str">
        <f t="shared" si="63"/>
        <v>EA31BDC0</v>
      </c>
      <c r="B2009" s="669" t="s">
        <v>4993</v>
      </c>
      <c r="C2009" s="669" t="s">
        <v>1614</v>
      </c>
      <c r="D2009" s="1137">
        <f t="shared" si="62"/>
        <v>0</v>
      </c>
      <c r="E2009" s="669" t="s">
        <v>700</v>
      </c>
      <c r="F2009" s="669">
        <v>34</v>
      </c>
    </row>
    <row r="2010" spans="1:6" hidden="1" x14ac:dyDescent="0.2">
      <c r="A2010" s="1136" t="str">
        <f t="shared" si="63"/>
        <v>EA31BEL0</v>
      </c>
      <c r="B2010" s="669" t="s">
        <v>4994</v>
      </c>
      <c r="C2010" s="669" t="s">
        <v>1614</v>
      </c>
      <c r="D2010" s="1137">
        <f t="shared" si="62"/>
        <v>0</v>
      </c>
      <c r="E2010" s="669" t="s">
        <v>699</v>
      </c>
      <c r="F2010" s="669">
        <v>235</v>
      </c>
    </row>
    <row r="2011" spans="1:6" hidden="1" x14ac:dyDescent="0.2">
      <c r="A2011" s="1136" t="str">
        <f t="shared" si="63"/>
        <v>EA31BEM0</v>
      </c>
      <c r="B2011" s="669" t="s">
        <v>4995</v>
      </c>
      <c r="C2011" s="669" t="s">
        <v>1614</v>
      </c>
      <c r="D2011" s="1137">
        <f t="shared" si="62"/>
        <v>0</v>
      </c>
      <c r="E2011" s="669" t="s">
        <v>595</v>
      </c>
      <c r="F2011" s="669">
        <v>5519</v>
      </c>
    </row>
    <row r="2012" spans="1:6" hidden="1" x14ac:dyDescent="0.2">
      <c r="A2012" s="1136" t="str">
        <f t="shared" si="63"/>
        <v>EA31BNE0</v>
      </c>
      <c r="B2012" s="669" t="s">
        <v>4996</v>
      </c>
      <c r="C2012" s="669" t="s">
        <v>1614</v>
      </c>
      <c r="D2012" s="1137">
        <f t="shared" si="62"/>
        <v>0</v>
      </c>
      <c r="E2012" s="669" t="s">
        <v>594</v>
      </c>
      <c r="F2012" s="669">
        <v>530</v>
      </c>
    </row>
    <row r="2013" spans="1:6" hidden="1" x14ac:dyDescent="0.2">
      <c r="A2013" s="1136" t="str">
        <f t="shared" si="63"/>
        <v>EA31CDC0</v>
      </c>
      <c r="B2013" s="669" t="s">
        <v>4997</v>
      </c>
      <c r="C2013" s="669" t="s">
        <v>1615</v>
      </c>
      <c r="D2013" s="1137">
        <f t="shared" si="62"/>
        <v>0</v>
      </c>
      <c r="E2013" s="669" t="s">
        <v>700</v>
      </c>
      <c r="F2013" s="669">
        <v>1087</v>
      </c>
    </row>
    <row r="2014" spans="1:6" hidden="1" x14ac:dyDescent="0.2">
      <c r="A2014" s="1136" t="str">
        <f t="shared" si="63"/>
        <v>EA31CEL0</v>
      </c>
      <c r="B2014" s="669" t="s">
        <v>4998</v>
      </c>
      <c r="C2014" s="669" t="s">
        <v>1615</v>
      </c>
      <c r="D2014" s="1137">
        <f t="shared" si="62"/>
        <v>0</v>
      </c>
      <c r="E2014" s="669" t="s">
        <v>699</v>
      </c>
      <c r="F2014" s="669">
        <v>2527</v>
      </c>
    </row>
    <row r="2015" spans="1:6" hidden="1" x14ac:dyDescent="0.2">
      <c r="A2015" s="1136" t="str">
        <f t="shared" si="63"/>
        <v>EA31CEM0</v>
      </c>
      <c r="B2015" s="669" t="s">
        <v>4999</v>
      </c>
      <c r="C2015" s="669" t="s">
        <v>1615</v>
      </c>
      <c r="D2015" s="1137">
        <f t="shared" si="62"/>
        <v>0</v>
      </c>
      <c r="E2015" s="669" t="s">
        <v>595</v>
      </c>
      <c r="F2015" s="669">
        <v>23570</v>
      </c>
    </row>
    <row r="2016" spans="1:6" hidden="1" x14ac:dyDescent="0.2">
      <c r="A2016" s="1136" t="str">
        <f t="shared" si="63"/>
        <v>EA31CNE0</v>
      </c>
      <c r="B2016" s="669" t="s">
        <v>5000</v>
      </c>
      <c r="C2016" s="669" t="s">
        <v>1615</v>
      </c>
      <c r="D2016" s="1137">
        <f t="shared" si="62"/>
        <v>0</v>
      </c>
      <c r="E2016" s="669" t="s">
        <v>594</v>
      </c>
      <c r="F2016" s="669">
        <v>2722</v>
      </c>
    </row>
    <row r="2017" spans="1:6" hidden="1" x14ac:dyDescent="0.2">
      <c r="A2017" s="1136" t="str">
        <f t="shared" si="63"/>
        <v>EA31DDC0</v>
      </c>
      <c r="B2017" s="669" t="s">
        <v>5001</v>
      </c>
      <c r="C2017" s="669" t="s">
        <v>1616</v>
      </c>
      <c r="D2017" s="1137">
        <f t="shared" si="62"/>
        <v>0</v>
      </c>
      <c r="E2017" s="669" t="s">
        <v>700</v>
      </c>
      <c r="F2017" s="669">
        <v>4964</v>
      </c>
    </row>
    <row r="2018" spans="1:6" hidden="1" x14ac:dyDescent="0.2">
      <c r="A2018" s="1136" t="str">
        <f t="shared" si="63"/>
        <v>EA31DEL0</v>
      </c>
      <c r="B2018" s="669" t="s">
        <v>5002</v>
      </c>
      <c r="C2018" s="669" t="s">
        <v>1616</v>
      </c>
      <c r="D2018" s="1137">
        <f t="shared" si="62"/>
        <v>0</v>
      </c>
      <c r="E2018" s="669" t="s">
        <v>699</v>
      </c>
      <c r="F2018" s="669">
        <v>7734</v>
      </c>
    </row>
    <row r="2019" spans="1:6" hidden="1" x14ac:dyDescent="0.2">
      <c r="A2019" s="1136" t="str">
        <f t="shared" si="63"/>
        <v>EA31DEM0</v>
      </c>
      <c r="B2019" s="669" t="s">
        <v>5003</v>
      </c>
      <c r="C2019" s="669" t="s">
        <v>1616</v>
      </c>
      <c r="D2019" s="1137">
        <f t="shared" si="62"/>
        <v>0</v>
      </c>
      <c r="E2019" s="669" t="s">
        <v>595</v>
      </c>
      <c r="F2019" s="669">
        <v>21615</v>
      </c>
    </row>
    <row r="2020" spans="1:6" hidden="1" x14ac:dyDescent="0.2">
      <c r="A2020" s="1136" t="str">
        <f t="shared" si="63"/>
        <v>EA31DNE0</v>
      </c>
      <c r="B2020" s="669" t="s">
        <v>5004</v>
      </c>
      <c r="C2020" s="669" t="s">
        <v>1616</v>
      </c>
      <c r="D2020" s="1137">
        <f t="shared" si="62"/>
        <v>0</v>
      </c>
      <c r="E2020" s="669" t="s">
        <v>594</v>
      </c>
      <c r="F2020" s="669">
        <v>3610</v>
      </c>
    </row>
    <row r="2021" spans="1:6" hidden="1" x14ac:dyDescent="0.2">
      <c r="A2021" s="1136" t="str">
        <f t="shared" si="63"/>
        <v>EA31DUX0</v>
      </c>
      <c r="B2021" s="669" t="s">
        <v>5005</v>
      </c>
      <c r="C2021" s="669" t="s">
        <v>1616</v>
      </c>
      <c r="D2021" s="1137">
        <f t="shared" si="62"/>
        <v>0</v>
      </c>
      <c r="E2021" s="669" t="s">
        <v>3001</v>
      </c>
      <c r="F2021" s="669">
        <v>2</v>
      </c>
    </row>
    <row r="2022" spans="1:6" hidden="1" x14ac:dyDescent="0.2">
      <c r="A2022" s="1136" t="str">
        <f t="shared" si="63"/>
        <v>EA35ADC0</v>
      </c>
      <c r="B2022" s="669" t="s">
        <v>5006</v>
      </c>
      <c r="C2022" s="669" t="s">
        <v>1617</v>
      </c>
      <c r="D2022" s="1137">
        <f t="shared" si="62"/>
        <v>0</v>
      </c>
      <c r="E2022" s="669" t="s">
        <v>700</v>
      </c>
      <c r="F2022" s="669">
        <v>13</v>
      </c>
    </row>
    <row r="2023" spans="1:6" hidden="1" x14ac:dyDescent="0.2">
      <c r="A2023" s="1136" t="str">
        <f t="shared" si="63"/>
        <v>EA35AEL0</v>
      </c>
      <c r="B2023" s="669" t="s">
        <v>5007</v>
      </c>
      <c r="C2023" s="669" t="s">
        <v>1617</v>
      </c>
      <c r="D2023" s="1137">
        <f t="shared" si="62"/>
        <v>0</v>
      </c>
      <c r="E2023" s="669" t="s">
        <v>699</v>
      </c>
      <c r="F2023" s="669">
        <v>44</v>
      </c>
    </row>
    <row r="2024" spans="1:6" hidden="1" x14ac:dyDescent="0.2">
      <c r="A2024" s="1136" t="str">
        <f t="shared" si="63"/>
        <v>EA35AEM0</v>
      </c>
      <c r="B2024" s="669" t="s">
        <v>5008</v>
      </c>
      <c r="C2024" s="669" t="s">
        <v>1617</v>
      </c>
      <c r="D2024" s="1137">
        <f t="shared" si="62"/>
        <v>0</v>
      </c>
      <c r="E2024" s="669" t="s">
        <v>595</v>
      </c>
      <c r="F2024" s="669">
        <v>648</v>
      </c>
    </row>
    <row r="2025" spans="1:6" hidden="1" x14ac:dyDescent="0.2">
      <c r="A2025" s="1136" t="str">
        <f t="shared" si="63"/>
        <v>EA35ANE0</v>
      </c>
      <c r="B2025" s="669" t="s">
        <v>5009</v>
      </c>
      <c r="C2025" s="669" t="s">
        <v>1617</v>
      </c>
      <c r="D2025" s="1137">
        <f t="shared" si="62"/>
        <v>0</v>
      </c>
      <c r="E2025" s="669" t="s">
        <v>594</v>
      </c>
      <c r="F2025" s="669">
        <v>46</v>
      </c>
    </row>
    <row r="2026" spans="1:6" hidden="1" x14ac:dyDescent="0.2">
      <c r="A2026" s="1136" t="str">
        <f t="shared" si="63"/>
        <v>EA35BDC0</v>
      </c>
      <c r="B2026" s="669" t="s">
        <v>5010</v>
      </c>
      <c r="C2026" s="669" t="s">
        <v>1618</v>
      </c>
      <c r="D2026" s="1137">
        <f t="shared" si="62"/>
        <v>0</v>
      </c>
      <c r="E2026" s="669" t="s">
        <v>700</v>
      </c>
      <c r="F2026" s="669">
        <v>125</v>
      </c>
    </row>
    <row r="2027" spans="1:6" hidden="1" x14ac:dyDescent="0.2">
      <c r="A2027" s="1136" t="str">
        <f t="shared" si="63"/>
        <v>EA35BEL0</v>
      </c>
      <c r="B2027" s="669" t="s">
        <v>5011</v>
      </c>
      <c r="C2027" s="669" t="s">
        <v>1618</v>
      </c>
      <c r="D2027" s="1137">
        <f t="shared" si="62"/>
        <v>0</v>
      </c>
      <c r="E2027" s="669" t="s">
        <v>699</v>
      </c>
      <c r="F2027" s="669">
        <v>134</v>
      </c>
    </row>
    <row r="2028" spans="1:6" hidden="1" x14ac:dyDescent="0.2">
      <c r="A2028" s="1136" t="str">
        <f t="shared" si="63"/>
        <v>EA35BEM0</v>
      </c>
      <c r="B2028" s="669" t="s">
        <v>5012</v>
      </c>
      <c r="C2028" s="669" t="s">
        <v>1618</v>
      </c>
      <c r="D2028" s="1137">
        <f t="shared" si="62"/>
        <v>0</v>
      </c>
      <c r="E2028" s="669" t="s">
        <v>595</v>
      </c>
      <c r="F2028" s="669">
        <v>743</v>
      </c>
    </row>
    <row r="2029" spans="1:6" hidden="1" x14ac:dyDescent="0.2">
      <c r="A2029" s="1136" t="str">
        <f t="shared" si="63"/>
        <v>EA35BNE0</v>
      </c>
      <c r="B2029" s="669" t="s">
        <v>5013</v>
      </c>
      <c r="C2029" s="669" t="s">
        <v>1618</v>
      </c>
      <c r="D2029" s="1137">
        <f t="shared" si="62"/>
        <v>0</v>
      </c>
      <c r="E2029" s="669" t="s">
        <v>594</v>
      </c>
      <c r="F2029" s="669">
        <v>62</v>
      </c>
    </row>
    <row r="2030" spans="1:6" hidden="1" x14ac:dyDescent="0.2">
      <c r="A2030" s="1136" t="str">
        <f t="shared" si="63"/>
        <v>EA35CDC0</v>
      </c>
      <c r="B2030" s="669" t="s">
        <v>5014</v>
      </c>
      <c r="C2030" s="669" t="s">
        <v>1619</v>
      </c>
      <c r="D2030" s="1137">
        <f t="shared" si="62"/>
        <v>0</v>
      </c>
      <c r="E2030" s="669" t="s">
        <v>700</v>
      </c>
      <c r="F2030" s="669">
        <v>1072</v>
      </c>
    </row>
    <row r="2031" spans="1:6" hidden="1" x14ac:dyDescent="0.2">
      <c r="A2031" s="1136" t="str">
        <f t="shared" si="63"/>
        <v>EA35CEL0</v>
      </c>
      <c r="B2031" s="669" t="s">
        <v>5015</v>
      </c>
      <c r="C2031" s="669" t="s">
        <v>1619</v>
      </c>
      <c r="D2031" s="1137">
        <f t="shared" si="62"/>
        <v>0</v>
      </c>
      <c r="E2031" s="669" t="s">
        <v>699</v>
      </c>
      <c r="F2031" s="669">
        <v>737</v>
      </c>
    </row>
    <row r="2032" spans="1:6" hidden="1" x14ac:dyDescent="0.2">
      <c r="A2032" s="1136" t="str">
        <f t="shared" si="63"/>
        <v>EA35CEM0</v>
      </c>
      <c r="B2032" s="669" t="s">
        <v>5016</v>
      </c>
      <c r="C2032" s="669" t="s">
        <v>1619</v>
      </c>
      <c r="D2032" s="1137">
        <f t="shared" si="62"/>
        <v>0</v>
      </c>
      <c r="E2032" s="669" t="s">
        <v>595</v>
      </c>
      <c r="F2032" s="669">
        <v>1823</v>
      </c>
    </row>
    <row r="2033" spans="1:6" hidden="1" x14ac:dyDescent="0.2">
      <c r="A2033" s="1136" t="str">
        <f t="shared" si="63"/>
        <v>EA35CNE0</v>
      </c>
      <c r="B2033" s="669" t="s">
        <v>5017</v>
      </c>
      <c r="C2033" s="669" t="s">
        <v>1619</v>
      </c>
      <c r="D2033" s="1137">
        <f t="shared" si="62"/>
        <v>0</v>
      </c>
      <c r="E2033" s="669" t="s">
        <v>594</v>
      </c>
      <c r="F2033" s="669">
        <v>274</v>
      </c>
    </row>
    <row r="2034" spans="1:6" hidden="1" x14ac:dyDescent="0.2">
      <c r="A2034" s="1136" t="str">
        <f t="shared" si="63"/>
        <v>EA35DDC0</v>
      </c>
      <c r="B2034" s="669" t="s">
        <v>5018</v>
      </c>
      <c r="C2034" s="669" t="s">
        <v>1620</v>
      </c>
      <c r="D2034" s="1137">
        <f t="shared" si="62"/>
        <v>0</v>
      </c>
      <c r="E2034" s="669" t="s">
        <v>700</v>
      </c>
      <c r="F2034" s="669">
        <v>1944</v>
      </c>
    </row>
    <row r="2035" spans="1:6" hidden="1" x14ac:dyDescent="0.2">
      <c r="A2035" s="1136" t="str">
        <f t="shared" si="63"/>
        <v>EA35DEL0</v>
      </c>
      <c r="B2035" s="669" t="s">
        <v>5019</v>
      </c>
      <c r="C2035" s="669" t="s">
        <v>1620</v>
      </c>
      <c r="D2035" s="1137">
        <f t="shared" si="62"/>
        <v>0</v>
      </c>
      <c r="E2035" s="669" t="s">
        <v>699</v>
      </c>
      <c r="F2035" s="669">
        <v>924</v>
      </c>
    </row>
    <row r="2036" spans="1:6" hidden="1" x14ac:dyDescent="0.2">
      <c r="A2036" s="1136" t="str">
        <f t="shared" si="63"/>
        <v>EA35DEM0</v>
      </c>
      <c r="B2036" s="669" t="s">
        <v>5020</v>
      </c>
      <c r="C2036" s="669" t="s">
        <v>1620</v>
      </c>
      <c r="D2036" s="1137">
        <f t="shared" si="62"/>
        <v>0</v>
      </c>
      <c r="E2036" s="669" t="s">
        <v>595</v>
      </c>
      <c r="F2036" s="669">
        <v>670</v>
      </c>
    </row>
    <row r="2037" spans="1:6" hidden="1" x14ac:dyDescent="0.2">
      <c r="A2037" s="1136" t="str">
        <f t="shared" si="63"/>
        <v>EA35DNE0</v>
      </c>
      <c r="B2037" s="669" t="s">
        <v>5021</v>
      </c>
      <c r="C2037" s="669" t="s">
        <v>1620</v>
      </c>
      <c r="D2037" s="1137">
        <f t="shared" si="62"/>
        <v>0</v>
      </c>
      <c r="E2037" s="669" t="s">
        <v>594</v>
      </c>
      <c r="F2037" s="669">
        <v>147</v>
      </c>
    </row>
    <row r="2038" spans="1:6" hidden="1" x14ac:dyDescent="0.2">
      <c r="A2038" s="1136" t="str">
        <f t="shared" si="63"/>
        <v>EA36CDC0</v>
      </c>
      <c r="B2038" s="669" t="s">
        <v>5022</v>
      </c>
      <c r="C2038" s="669" t="s">
        <v>1621</v>
      </c>
      <c r="D2038" s="1137">
        <f t="shared" si="62"/>
        <v>0</v>
      </c>
      <c r="E2038" s="669" t="s">
        <v>700</v>
      </c>
      <c r="F2038" s="669">
        <v>2</v>
      </c>
    </row>
    <row r="2039" spans="1:6" hidden="1" x14ac:dyDescent="0.2">
      <c r="A2039" s="1136" t="str">
        <f t="shared" si="63"/>
        <v>EA36CEL0</v>
      </c>
      <c r="B2039" s="669" t="s">
        <v>5023</v>
      </c>
      <c r="C2039" s="669" t="s">
        <v>1621</v>
      </c>
      <c r="D2039" s="1137">
        <f t="shared" si="62"/>
        <v>0</v>
      </c>
      <c r="E2039" s="669" t="s">
        <v>699</v>
      </c>
      <c r="F2039" s="669">
        <v>137</v>
      </c>
    </row>
    <row r="2040" spans="1:6" hidden="1" x14ac:dyDescent="0.2">
      <c r="A2040" s="1136" t="str">
        <f t="shared" si="63"/>
        <v>EA36CEM0</v>
      </c>
      <c r="B2040" s="669" t="s">
        <v>5024</v>
      </c>
      <c r="C2040" s="669" t="s">
        <v>1621</v>
      </c>
      <c r="D2040" s="1137">
        <f t="shared" si="62"/>
        <v>0</v>
      </c>
      <c r="E2040" s="669" t="s">
        <v>595</v>
      </c>
      <c r="F2040" s="669">
        <v>4291</v>
      </c>
    </row>
    <row r="2041" spans="1:6" hidden="1" x14ac:dyDescent="0.2">
      <c r="A2041" s="1136" t="str">
        <f t="shared" si="63"/>
        <v>EA36CNE0</v>
      </c>
      <c r="B2041" s="669" t="s">
        <v>5025</v>
      </c>
      <c r="C2041" s="669" t="s">
        <v>1621</v>
      </c>
      <c r="D2041" s="1137">
        <f t="shared" si="62"/>
        <v>0</v>
      </c>
      <c r="E2041" s="669" t="s">
        <v>594</v>
      </c>
      <c r="F2041" s="669">
        <v>198</v>
      </c>
    </row>
    <row r="2042" spans="1:6" hidden="1" x14ac:dyDescent="0.2">
      <c r="A2042" s="1136" t="str">
        <f t="shared" si="63"/>
        <v>EA36DDC0</v>
      </c>
      <c r="B2042" s="669" t="s">
        <v>5026</v>
      </c>
      <c r="C2042" s="669" t="s">
        <v>1622</v>
      </c>
      <c r="D2042" s="1137">
        <f t="shared" si="62"/>
        <v>0</v>
      </c>
      <c r="E2042" s="669" t="s">
        <v>700</v>
      </c>
      <c r="F2042" s="669">
        <v>59</v>
      </c>
    </row>
    <row r="2043" spans="1:6" hidden="1" x14ac:dyDescent="0.2">
      <c r="A2043" s="1136" t="str">
        <f t="shared" si="63"/>
        <v>EA36DEL0</v>
      </c>
      <c r="B2043" s="669" t="s">
        <v>5027</v>
      </c>
      <c r="C2043" s="669" t="s">
        <v>1622</v>
      </c>
      <c r="D2043" s="1137">
        <f t="shared" si="62"/>
        <v>0</v>
      </c>
      <c r="E2043" s="669" t="s">
        <v>699</v>
      </c>
      <c r="F2043" s="669">
        <v>207</v>
      </c>
    </row>
    <row r="2044" spans="1:6" hidden="1" x14ac:dyDescent="0.2">
      <c r="A2044" s="1136" t="str">
        <f t="shared" si="63"/>
        <v>EA36DEM0</v>
      </c>
      <c r="B2044" s="669" t="s">
        <v>5028</v>
      </c>
      <c r="C2044" s="669" t="s">
        <v>1622</v>
      </c>
      <c r="D2044" s="1137">
        <f t="shared" si="62"/>
        <v>0</v>
      </c>
      <c r="E2044" s="669" t="s">
        <v>595</v>
      </c>
      <c r="F2044" s="669">
        <v>4473</v>
      </c>
    </row>
    <row r="2045" spans="1:6" hidden="1" x14ac:dyDescent="0.2">
      <c r="A2045" s="1136" t="str">
        <f t="shared" si="63"/>
        <v>EA36DNE0</v>
      </c>
      <c r="B2045" s="669" t="s">
        <v>5029</v>
      </c>
      <c r="C2045" s="669" t="s">
        <v>1622</v>
      </c>
      <c r="D2045" s="1137">
        <f t="shared" si="62"/>
        <v>0</v>
      </c>
      <c r="E2045" s="669" t="s">
        <v>594</v>
      </c>
      <c r="F2045" s="669">
        <v>185</v>
      </c>
    </row>
    <row r="2046" spans="1:6" hidden="1" x14ac:dyDescent="0.2">
      <c r="A2046" s="1136" t="str">
        <f t="shared" si="63"/>
        <v>EA36EDC0</v>
      </c>
      <c r="B2046" s="669" t="s">
        <v>5030</v>
      </c>
      <c r="C2046" s="669" t="s">
        <v>1623</v>
      </c>
      <c r="D2046" s="1137">
        <f t="shared" si="62"/>
        <v>0</v>
      </c>
      <c r="E2046" s="669" t="s">
        <v>700</v>
      </c>
      <c r="F2046" s="669">
        <v>768</v>
      </c>
    </row>
    <row r="2047" spans="1:6" hidden="1" x14ac:dyDescent="0.2">
      <c r="A2047" s="1136" t="str">
        <f t="shared" si="63"/>
        <v>EA36EEL0</v>
      </c>
      <c r="B2047" s="669" t="s">
        <v>5031</v>
      </c>
      <c r="C2047" s="669" t="s">
        <v>1623</v>
      </c>
      <c r="D2047" s="1137">
        <f t="shared" si="62"/>
        <v>0</v>
      </c>
      <c r="E2047" s="669" t="s">
        <v>699</v>
      </c>
      <c r="F2047" s="669">
        <v>607</v>
      </c>
    </row>
    <row r="2048" spans="1:6" hidden="1" x14ac:dyDescent="0.2">
      <c r="A2048" s="1136" t="str">
        <f t="shared" si="63"/>
        <v>EA36EEM0</v>
      </c>
      <c r="B2048" s="669" t="s">
        <v>5032</v>
      </c>
      <c r="C2048" s="669" t="s">
        <v>1623</v>
      </c>
      <c r="D2048" s="1137">
        <f t="shared" si="62"/>
        <v>0</v>
      </c>
      <c r="E2048" s="669" t="s">
        <v>595</v>
      </c>
      <c r="F2048" s="669">
        <v>9602</v>
      </c>
    </row>
    <row r="2049" spans="1:6" hidden="1" x14ac:dyDescent="0.2">
      <c r="A2049" s="1136" t="str">
        <f t="shared" si="63"/>
        <v>EA36ENE0</v>
      </c>
      <c r="B2049" s="669" t="s">
        <v>5033</v>
      </c>
      <c r="C2049" s="669" t="s">
        <v>1623</v>
      </c>
      <c r="D2049" s="1137">
        <f t="shared" si="62"/>
        <v>0</v>
      </c>
      <c r="E2049" s="669" t="s">
        <v>594</v>
      </c>
      <c r="F2049" s="669">
        <v>455</v>
      </c>
    </row>
    <row r="2050" spans="1:6" hidden="1" x14ac:dyDescent="0.2">
      <c r="A2050" s="1136" t="str">
        <f t="shared" si="63"/>
        <v>EA36FDC0</v>
      </c>
      <c r="B2050" s="669" t="s">
        <v>5034</v>
      </c>
      <c r="C2050" s="669" t="s">
        <v>1624</v>
      </c>
      <c r="D2050" s="1137">
        <f t="shared" si="62"/>
        <v>0</v>
      </c>
      <c r="E2050" s="669" t="s">
        <v>700</v>
      </c>
      <c r="F2050" s="669">
        <v>7466</v>
      </c>
    </row>
    <row r="2051" spans="1:6" hidden="1" x14ac:dyDescent="0.2">
      <c r="A2051" s="1136" t="str">
        <f t="shared" si="63"/>
        <v>EA36FEL0</v>
      </c>
      <c r="B2051" s="669" t="s">
        <v>5035</v>
      </c>
      <c r="C2051" s="669" t="s">
        <v>1624</v>
      </c>
      <c r="D2051" s="1137">
        <f t="shared" si="62"/>
        <v>0</v>
      </c>
      <c r="E2051" s="669" t="s">
        <v>699</v>
      </c>
      <c r="F2051" s="669">
        <v>2425</v>
      </c>
    </row>
    <row r="2052" spans="1:6" hidden="1" x14ac:dyDescent="0.2">
      <c r="A2052" s="1136" t="str">
        <f t="shared" si="63"/>
        <v>EA36FEM0</v>
      </c>
      <c r="B2052" s="669" t="s">
        <v>5036</v>
      </c>
      <c r="C2052" s="669" t="s">
        <v>1624</v>
      </c>
      <c r="D2052" s="1137">
        <f t="shared" si="62"/>
        <v>0</v>
      </c>
      <c r="E2052" s="669" t="s">
        <v>595</v>
      </c>
      <c r="F2052" s="669">
        <v>21885</v>
      </c>
    </row>
    <row r="2053" spans="1:6" hidden="1" x14ac:dyDescent="0.2">
      <c r="A2053" s="1136" t="str">
        <f t="shared" si="63"/>
        <v>EA36FNE0</v>
      </c>
      <c r="B2053" s="669" t="s">
        <v>5037</v>
      </c>
      <c r="C2053" s="669" t="s">
        <v>1624</v>
      </c>
      <c r="D2053" s="1137">
        <f t="shared" si="62"/>
        <v>0</v>
      </c>
      <c r="E2053" s="669" t="s">
        <v>594</v>
      </c>
      <c r="F2053" s="669">
        <v>1646</v>
      </c>
    </row>
    <row r="2054" spans="1:6" hidden="1" x14ac:dyDescent="0.2">
      <c r="A2054" s="1136" t="str">
        <f t="shared" si="63"/>
        <v>EA36FUX0</v>
      </c>
      <c r="B2054" s="669" t="s">
        <v>5038</v>
      </c>
      <c r="C2054" s="669" t="s">
        <v>1624</v>
      </c>
      <c r="D2054" s="1137">
        <f t="shared" si="62"/>
        <v>0</v>
      </c>
      <c r="E2054" s="669" t="s">
        <v>3001</v>
      </c>
      <c r="F2054" s="669">
        <v>1</v>
      </c>
    </row>
    <row r="2055" spans="1:6" hidden="1" x14ac:dyDescent="0.2">
      <c r="A2055" s="1136" t="str">
        <f t="shared" si="63"/>
        <v>EA36GDC0</v>
      </c>
      <c r="B2055" s="669" t="s">
        <v>5039</v>
      </c>
      <c r="C2055" s="669" t="s">
        <v>1625</v>
      </c>
      <c r="D2055" s="1137">
        <f t="shared" si="62"/>
        <v>0</v>
      </c>
      <c r="E2055" s="669" t="s">
        <v>700</v>
      </c>
      <c r="F2055" s="669">
        <v>25098</v>
      </c>
    </row>
    <row r="2056" spans="1:6" hidden="1" x14ac:dyDescent="0.2">
      <c r="A2056" s="1136" t="str">
        <f t="shared" si="63"/>
        <v>EA36GEL0</v>
      </c>
      <c r="B2056" s="669" t="s">
        <v>5040</v>
      </c>
      <c r="C2056" s="669" t="s">
        <v>1625</v>
      </c>
      <c r="D2056" s="1137">
        <f t="shared" si="62"/>
        <v>0</v>
      </c>
      <c r="E2056" s="669" t="s">
        <v>699</v>
      </c>
      <c r="F2056" s="669">
        <v>4341</v>
      </c>
    </row>
    <row r="2057" spans="1:6" hidden="1" x14ac:dyDescent="0.2">
      <c r="A2057" s="1136" t="str">
        <f t="shared" si="63"/>
        <v>EA36GEM0</v>
      </c>
      <c r="B2057" s="669" t="s">
        <v>5041</v>
      </c>
      <c r="C2057" s="669" t="s">
        <v>1625</v>
      </c>
      <c r="D2057" s="1137">
        <f t="shared" si="62"/>
        <v>0</v>
      </c>
      <c r="E2057" s="669" t="s">
        <v>595</v>
      </c>
      <c r="F2057" s="669">
        <v>25193</v>
      </c>
    </row>
    <row r="2058" spans="1:6" hidden="1" x14ac:dyDescent="0.2">
      <c r="A2058" s="1136" t="str">
        <f t="shared" si="63"/>
        <v>EA36GNE0</v>
      </c>
      <c r="B2058" s="669" t="s">
        <v>5042</v>
      </c>
      <c r="C2058" s="669" t="s">
        <v>1625</v>
      </c>
      <c r="D2058" s="1137">
        <f t="shared" si="62"/>
        <v>0</v>
      </c>
      <c r="E2058" s="669" t="s">
        <v>594</v>
      </c>
      <c r="F2058" s="669">
        <v>2380</v>
      </c>
    </row>
    <row r="2059" spans="1:6" hidden="1" x14ac:dyDescent="0.2">
      <c r="A2059" s="1136" t="str">
        <f t="shared" si="63"/>
        <v>EA36GUX0</v>
      </c>
      <c r="B2059" s="669" t="s">
        <v>5043</v>
      </c>
      <c r="C2059" s="669" t="s">
        <v>1625</v>
      </c>
      <c r="D2059" s="1137">
        <f t="shared" si="62"/>
        <v>0</v>
      </c>
      <c r="E2059" s="669" t="s">
        <v>3001</v>
      </c>
      <c r="F2059" s="669">
        <v>1</v>
      </c>
    </row>
    <row r="2060" spans="1:6" hidden="1" x14ac:dyDescent="0.2">
      <c r="A2060" s="1136" t="str">
        <f t="shared" si="63"/>
        <v>EA36HDC0</v>
      </c>
      <c r="B2060" s="669" t="s">
        <v>5044</v>
      </c>
      <c r="C2060" s="669" t="s">
        <v>1626</v>
      </c>
      <c r="D2060" s="1137">
        <f t="shared" si="62"/>
        <v>0</v>
      </c>
      <c r="E2060" s="669" t="s">
        <v>700</v>
      </c>
      <c r="F2060" s="669">
        <v>50783</v>
      </c>
    </row>
    <row r="2061" spans="1:6" hidden="1" x14ac:dyDescent="0.2">
      <c r="A2061" s="1136" t="str">
        <f t="shared" si="63"/>
        <v>EA36HEL0</v>
      </c>
      <c r="B2061" s="669" t="s">
        <v>5045</v>
      </c>
      <c r="C2061" s="669" t="s">
        <v>1626</v>
      </c>
      <c r="D2061" s="1137">
        <f t="shared" si="62"/>
        <v>0</v>
      </c>
      <c r="E2061" s="669" t="s">
        <v>699</v>
      </c>
      <c r="F2061" s="669">
        <v>5331</v>
      </c>
    </row>
    <row r="2062" spans="1:6" hidden="1" x14ac:dyDescent="0.2">
      <c r="A2062" s="1136" t="str">
        <f t="shared" si="63"/>
        <v>EA36HEM0</v>
      </c>
      <c r="B2062" s="669" t="s">
        <v>5046</v>
      </c>
      <c r="C2062" s="669" t="s">
        <v>1626</v>
      </c>
      <c r="D2062" s="1137">
        <f t="shared" si="62"/>
        <v>0</v>
      </c>
      <c r="E2062" s="669" t="s">
        <v>595</v>
      </c>
      <c r="F2062" s="669">
        <v>16633</v>
      </c>
    </row>
    <row r="2063" spans="1:6" hidden="1" x14ac:dyDescent="0.2">
      <c r="A2063" s="1136" t="str">
        <f t="shared" si="63"/>
        <v>EA36HNE0</v>
      </c>
      <c r="B2063" s="669" t="s">
        <v>5047</v>
      </c>
      <c r="C2063" s="669" t="s">
        <v>1626</v>
      </c>
      <c r="D2063" s="1137">
        <f t="shared" si="62"/>
        <v>0</v>
      </c>
      <c r="E2063" s="669" t="s">
        <v>594</v>
      </c>
      <c r="F2063" s="669">
        <v>2236</v>
      </c>
    </row>
    <row r="2064" spans="1:6" hidden="1" x14ac:dyDescent="0.2">
      <c r="A2064" s="1136" t="str">
        <f t="shared" si="63"/>
        <v>EA36HUX0</v>
      </c>
      <c r="B2064" s="669" t="s">
        <v>5048</v>
      </c>
      <c r="C2064" s="669" t="s">
        <v>1626</v>
      </c>
      <c r="D2064" s="1137">
        <f t="shared" si="62"/>
        <v>0</v>
      </c>
      <c r="E2064" s="669" t="s">
        <v>3001</v>
      </c>
      <c r="F2064" s="669">
        <v>2</v>
      </c>
    </row>
    <row r="2065" spans="1:6" hidden="1" x14ac:dyDescent="0.2">
      <c r="A2065" s="1136" t="str">
        <f t="shared" si="63"/>
        <v>EA39ADC0</v>
      </c>
      <c r="B2065" s="669" t="s">
        <v>5049</v>
      </c>
      <c r="C2065" s="669" t="s">
        <v>1627</v>
      </c>
      <c r="D2065" s="1137">
        <f t="shared" ref="D2065:D2128" si="64">IFERROR(VLOOKUP(C2065,$M$2:$N$16,2,FALSE),0)</f>
        <v>0</v>
      </c>
      <c r="E2065" s="669" t="s">
        <v>700</v>
      </c>
      <c r="F2065" s="669">
        <v>32</v>
      </c>
    </row>
    <row r="2066" spans="1:6" hidden="1" x14ac:dyDescent="0.2">
      <c r="A2066" s="1136" t="str">
        <f t="shared" ref="A2066:A2129" si="65">C2066&amp;E2066&amp;D2066</f>
        <v>EA39AEL0</v>
      </c>
      <c r="B2066" s="669" t="s">
        <v>5050</v>
      </c>
      <c r="C2066" s="669" t="s">
        <v>1627</v>
      </c>
      <c r="D2066" s="1137">
        <f t="shared" si="64"/>
        <v>0</v>
      </c>
      <c r="E2066" s="669" t="s">
        <v>699</v>
      </c>
      <c r="F2066" s="669">
        <v>174</v>
      </c>
    </row>
    <row r="2067" spans="1:6" hidden="1" x14ac:dyDescent="0.2">
      <c r="A2067" s="1136" t="str">
        <f t="shared" si="65"/>
        <v>EA39AEM0</v>
      </c>
      <c r="B2067" s="669" t="s">
        <v>5051</v>
      </c>
      <c r="C2067" s="669" t="s">
        <v>1627</v>
      </c>
      <c r="D2067" s="1137">
        <f t="shared" si="64"/>
        <v>0</v>
      </c>
      <c r="E2067" s="669" t="s">
        <v>595</v>
      </c>
      <c r="F2067" s="669">
        <v>342</v>
      </c>
    </row>
    <row r="2068" spans="1:6" hidden="1" x14ac:dyDescent="0.2">
      <c r="A2068" s="1136" t="str">
        <f t="shared" si="65"/>
        <v>EA39ANE0</v>
      </c>
      <c r="B2068" s="669" t="s">
        <v>5052</v>
      </c>
      <c r="C2068" s="669" t="s">
        <v>1627</v>
      </c>
      <c r="D2068" s="1137">
        <f t="shared" si="64"/>
        <v>0</v>
      </c>
      <c r="E2068" s="669" t="s">
        <v>594</v>
      </c>
      <c r="F2068" s="669">
        <v>78</v>
      </c>
    </row>
    <row r="2069" spans="1:6" hidden="1" x14ac:dyDescent="0.2">
      <c r="A2069" s="1136" t="str">
        <f t="shared" si="65"/>
        <v>EA39BDC0</v>
      </c>
      <c r="B2069" s="669" t="s">
        <v>5053</v>
      </c>
      <c r="C2069" s="669" t="s">
        <v>1628</v>
      </c>
      <c r="D2069" s="1137">
        <f t="shared" si="64"/>
        <v>0</v>
      </c>
      <c r="E2069" s="669" t="s">
        <v>700</v>
      </c>
      <c r="F2069" s="669">
        <v>106</v>
      </c>
    </row>
    <row r="2070" spans="1:6" hidden="1" x14ac:dyDescent="0.2">
      <c r="A2070" s="1136" t="str">
        <f t="shared" si="65"/>
        <v>EA39BEL0</v>
      </c>
      <c r="B2070" s="669" t="s">
        <v>5054</v>
      </c>
      <c r="C2070" s="669" t="s">
        <v>1628</v>
      </c>
      <c r="D2070" s="1137">
        <f t="shared" si="64"/>
        <v>0</v>
      </c>
      <c r="E2070" s="669" t="s">
        <v>699</v>
      </c>
      <c r="F2070" s="669">
        <v>303</v>
      </c>
    </row>
    <row r="2071" spans="1:6" hidden="1" x14ac:dyDescent="0.2">
      <c r="A2071" s="1136" t="str">
        <f t="shared" si="65"/>
        <v>EA39BEM0</v>
      </c>
      <c r="B2071" s="669" t="s">
        <v>5055</v>
      </c>
      <c r="C2071" s="669" t="s">
        <v>1628</v>
      </c>
      <c r="D2071" s="1137">
        <f t="shared" si="64"/>
        <v>0</v>
      </c>
      <c r="E2071" s="669" t="s">
        <v>595</v>
      </c>
      <c r="F2071" s="669">
        <v>204</v>
      </c>
    </row>
    <row r="2072" spans="1:6" hidden="1" x14ac:dyDescent="0.2">
      <c r="A2072" s="1136" t="str">
        <f t="shared" si="65"/>
        <v>EA39BNE0</v>
      </c>
      <c r="B2072" s="669" t="s">
        <v>5056</v>
      </c>
      <c r="C2072" s="669" t="s">
        <v>1628</v>
      </c>
      <c r="D2072" s="1137">
        <f t="shared" si="64"/>
        <v>0</v>
      </c>
      <c r="E2072" s="669" t="s">
        <v>594</v>
      </c>
      <c r="F2072" s="669">
        <v>60</v>
      </c>
    </row>
    <row r="2073" spans="1:6" hidden="1" x14ac:dyDescent="0.2">
      <c r="A2073" s="1136" t="str">
        <f t="shared" si="65"/>
        <v>EA39BUX0</v>
      </c>
      <c r="B2073" s="669" t="s">
        <v>5057</v>
      </c>
      <c r="C2073" s="669" t="s">
        <v>1628</v>
      </c>
      <c r="D2073" s="1137">
        <f t="shared" si="64"/>
        <v>0</v>
      </c>
      <c r="E2073" s="669" t="s">
        <v>3001</v>
      </c>
      <c r="F2073" s="669">
        <v>2</v>
      </c>
    </row>
    <row r="2074" spans="1:6" hidden="1" x14ac:dyDescent="0.2">
      <c r="A2074" s="1136" t="str">
        <f t="shared" si="65"/>
        <v>EA39CDC0</v>
      </c>
      <c r="B2074" s="669" t="s">
        <v>5058</v>
      </c>
      <c r="C2074" s="669" t="s">
        <v>1629</v>
      </c>
      <c r="D2074" s="1137">
        <f t="shared" si="64"/>
        <v>0</v>
      </c>
      <c r="E2074" s="669" t="s">
        <v>700</v>
      </c>
      <c r="F2074" s="669">
        <v>179</v>
      </c>
    </row>
    <row r="2075" spans="1:6" hidden="1" x14ac:dyDescent="0.2">
      <c r="A2075" s="1136" t="str">
        <f t="shared" si="65"/>
        <v>EA39CEL0</v>
      </c>
      <c r="B2075" s="669" t="s">
        <v>5059</v>
      </c>
      <c r="C2075" s="669" t="s">
        <v>1629</v>
      </c>
      <c r="D2075" s="1137">
        <f t="shared" si="64"/>
        <v>0</v>
      </c>
      <c r="E2075" s="669" t="s">
        <v>699</v>
      </c>
      <c r="F2075" s="669">
        <v>215</v>
      </c>
    </row>
    <row r="2076" spans="1:6" hidden="1" x14ac:dyDescent="0.2">
      <c r="A2076" s="1136" t="str">
        <f t="shared" si="65"/>
        <v>EA39CEM0</v>
      </c>
      <c r="B2076" s="669" t="s">
        <v>5060</v>
      </c>
      <c r="C2076" s="669" t="s">
        <v>1629</v>
      </c>
      <c r="D2076" s="1137">
        <f t="shared" si="64"/>
        <v>0</v>
      </c>
      <c r="E2076" s="669" t="s">
        <v>595</v>
      </c>
      <c r="F2076" s="669">
        <v>105</v>
      </c>
    </row>
    <row r="2077" spans="1:6" hidden="1" x14ac:dyDescent="0.2">
      <c r="A2077" s="1136" t="str">
        <f t="shared" si="65"/>
        <v>EA39CNE0</v>
      </c>
      <c r="B2077" s="669" t="s">
        <v>5061</v>
      </c>
      <c r="C2077" s="669" t="s">
        <v>1629</v>
      </c>
      <c r="D2077" s="1137">
        <f t="shared" si="64"/>
        <v>0</v>
      </c>
      <c r="E2077" s="669" t="s">
        <v>594</v>
      </c>
      <c r="F2077" s="669">
        <v>15</v>
      </c>
    </row>
    <row r="2078" spans="1:6" hidden="1" x14ac:dyDescent="0.2">
      <c r="A2078" s="1136" t="str">
        <f t="shared" si="65"/>
        <v>EA40ZDC0</v>
      </c>
      <c r="B2078" s="669" t="s">
        <v>5062</v>
      </c>
      <c r="C2078" s="669" t="s">
        <v>1063</v>
      </c>
      <c r="D2078" s="1137">
        <f t="shared" si="64"/>
        <v>0</v>
      </c>
      <c r="E2078" s="669" t="s">
        <v>700</v>
      </c>
      <c r="F2078" s="669">
        <v>67</v>
      </c>
    </row>
    <row r="2079" spans="1:6" hidden="1" x14ac:dyDescent="0.2">
      <c r="A2079" s="1136" t="str">
        <f t="shared" si="65"/>
        <v>EA40ZEL0</v>
      </c>
      <c r="B2079" s="669" t="s">
        <v>5063</v>
      </c>
      <c r="C2079" s="669" t="s">
        <v>1063</v>
      </c>
      <c r="D2079" s="1137">
        <f t="shared" si="64"/>
        <v>0</v>
      </c>
      <c r="E2079" s="669" t="s">
        <v>699</v>
      </c>
      <c r="F2079" s="669">
        <v>217</v>
      </c>
    </row>
    <row r="2080" spans="1:6" hidden="1" x14ac:dyDescent="0.2">
      <c r="A2080" s="1136" t="str">
        <f t="shared" si="65"/>
        <v>EA40ZEM0</v>
      </c>
      <c r="B2080" s="669" t="s">
        <v>5064</v>
      </c>
      <c r="C2080" s="669" t="s">
        <v>1063</v>
      </c>
      <c r="D2080" s="1137">
        <f t="shared" si="64"/>
        <v>0</v>
      </c>
      <c r="E2080" s="669" t="s">
        <v>595</v>
      </c>
      <c r="F2080" s="669">
        <v>177</v>
      </c>
    </row>
    <row r="2081" spans="1:6" hidden="1" x14ac:dyDescent="0.2">
      <c r="A2081" s="1136" t="str">
        <f t="shared" si="65"/>
        <v>EA40ZNE0</v>
      </c>
      <c r="B2081" s="669" t="s">
        <v>5065</v>
      </c>
      <c r="C2081" s="669" t="s">
        <v>1063</v>
      </c>
      <c r="D2081" s="1137">
        <f t="shared" si="64"/>
        <v>0</v>
      </c>
      <c r="E2081" s="669" t="s">
        <v>594</v>
      </c>
      <c r="F2081" s="669">
        <v>67</v>
      </c>
    </row>
    <row r="2082" spans="1:6" hidden="1" x14ac:dyDescent="0.2">
      <c r="A2082" s="1136" t="str">
        <f t="shared" si="65"/>
        <v>EA43ZEL0</v>
      </c>
      <c r="B2082" s="669" t="s">
        <v>5066</v>
      </c>
      <c r="C2082" s="669" t="s">
        <v>5067</v>
      </c>
      <c r="D2082" s="1137">
        <f t="shared" si="64"/>
        <v>0</v>
      </c>
      <c r="E2082" s="669" t="s">
        <v>699</v>
      </c>
      <c r="F2082" s="669">
        <v>33</v>
      </c>
    </row>
    <row r="2083" spans="1:6" hidden="1" x14ac:dyDescent="0.2">
      <c r="A2083" s="1136" t="str">
        <f t="shared" si="65"/>
        <v>EA43ZEM0</v>
      </c>
      <c r="B2083" s="669" t="s">
        <v>5068</v>
      </c>
      <c r="C2083" s="669" t="s">
        <v>5067</v>
      </c>
      <c r="D2083" s="1137">
        <f t="shared" si="64"/>
        <v>0</v>
      </c>
      <c r="E2083" s="669" t="s">
        <v>595</v>
      </c>
      <c r="F2083" s="669">
        <v>69</v>
      </c>
    </row>
    <row r="2084" spans="1:6" hidden="1" x14ac:dyDescent="0.2">
      <c r="A2084" s="1136" t="str">
        <f t="shared" si="65"/>
        <v>EA43ZNE0</v>
      </c>
      <c r="B2084" s="669" t="s">
        <v>5069</v>
      </c>
      <c r="C2084" s="669" t="s">
        <v>5067</v>
      </c>
      <c r="D2084" s="1137">
        <f t="shared" si="64"/>
        <v>0</v>
      </c>
      <c r="E2084" s="669" t="s">
        <v>594</v>
      </c>
      <c r="F2084" s="669">
        <v>74</v>
      </c>
    </row>
    <row r="2085" spans="1:6" hidden="1" x14ac:dyDescent="0.2">
      <c r="A2085" s="1136" t="str">
        <f t="shared" si="65"/>
        <v>EA44ADC0</v>
      </c>
      <c r="B2085" s="669" t="s">
        <v>5070</v>
      </c>
      <c r="C2085" s="669" t="s">
        <v>1630</v>
      </c>
      <c r="D2085" s="1137">
        <f t="shared" si="64"/>
        <v>0</v>
      </c>
      <c r="E2085" s="669" t="s">
        <v>700</v>
      </c>
      <c r="F2085" s="669">
        <v>747</v>
      </c>
    </row>
    <row r="2086" spans="1:6" hidden="1" x14ac:dyDescent="0.2">
      <c r="A2086" s="1136" t="str">
        <f t="shared" si="65"/>
        <v>EA44AEL0</v>
      </c>
      <c r="B2086" s="669" t="s">
        <v>5071</v>
      </c>
      <c r="C2086" s="669" t="s">
        <v>1630</v>
      </c>
      <c r="D2086" s="1137">
        <f t="shared" si="64"/>
        <v>0</v>
      </c>
      <c r="E2086" s="669" t="s">
        <v>699</v>
      </c>
      <c r="F2086" s="669">
        <v>60</v>
      </c>
    </row>
    <row r="2087" spans="1:6" hidden="1" x14ac:dyDescent="0.2">
      <c r="A2087" s="1136" t="str">
        <f t="shared" si="65"/>
        <v>EA44AEM0</v>
      </c>
      <c r="B2087" s="669" t="s">
        <v>5072</v>
      </c>
      <c r="C2087" s="669" t="s">
        <v>1630</v>
      </c>
      <c r="D2087" s="1137">
        <f t="shared" si="64"/>
        <v>0</v>
      </c>
      <c r="E2087" s="669" t="s">
        <v>595</v>
      </c>
      <c r="F2087" s="669">
        <v>388</v>
      </c>
    </row>
    <row r="2088" spans="1:6" hidden="1" x14ac:dyDescent="0.2">
      <c r="A2088" s="1136" t="str">
        <f t="shared" si="65"/>
        <v>EA44ANE0</v>
      </c>
      <c r="B2088" s="669" t="s">
        <v>5073</v>
      </c>
      <c r="C2088" s="669" t="s">
        <v>1630</v>
      </c>
      <c r="D2088" s="1137">
        <f t="shared" si="64"/>
        <v>0</v>
      </c>
      <c r="E2088" s="669" t="s">
        <v>594</v>
      </c>
      <c r="F2088" s="669">
        <v>25</v>
      </c>
    </row>
    <row r="2089" spans="1:6" hidden="1" x14ac:dyDescent="0.2">
      <c r="A2089" s="1136" t="str">
        <f t="shared" si="65"/>
        <v>EA44BDC0</v>
      </c>
      <c r="B2089" s="669" t="s">
        <v>5074</v>
      </c>
      <c r="C2089" s="669" t="s">
        <v>1631</v>
      </c>
      <c r="D2089" s="1137">
        <f t="shared" si="64"/>
        <v>0</v>
      </c>
      <c r="E2089" s="669" t="s">
        <v>700</v>
      </c>
      <c r="F2089" s="669">
        <v>1839</v>
      </c>
    </row>
    <row r="2090" spans="1:6" hidden="1" x14ac:dyDescent="0.2">
      <c r="A2090" s="1136" t="str">
        <f t="shared" si="65"/>
        <v>EA44BEL0</v>
      </c>
      <c r="B2090" s="669" t="s">
        <v>5075</v>
      </c>
      <c r="C2090" s="669" t="s">
        <v>1631</v>
      </c>
      <c r="D2090" s="1137">
        <f t="shared" si="64"/>
        <v>0</v>
      </c>
      <c r="E2090" s="669" t="s">
        <v>699</v>
      </c>
      <c r="F2090" s="669">
        <v>131</v>
      </c>
    </row>
    <row r="2091" spans="1:6" hidden="1" x14ac:dyDescent="0.2">
      <c r="A2091" s="1136" t="str">
        <f t="shared" si="65"/>
        <v>EA44BEM0</v>
      </c>
      <c r="B2091" s="669" t="s">
        <v>5076</v>
      </c>
      <c r="C2091" s="669" t="s">
        <v>1631</v>
      </c>
      <c r="D2091" s="1137">
        <f t="shared" si="64"/>
        <v>0</v>
      </c>
      <c r="E2091" s="669" t="s">
        <v>595</v>
      </c>
      <c r="F2091" s="669">
        <v>78</v>
      </c>
    </row>
    <row r="2092" spans="1:6" hidden="1" x14ac:dyDescent="0.2">
      <c r="A2092" s="1136" t="str">
        <f t="shared" si="65"/>
        <v>EA44BNE0</v>
      </c>
      <c r="B2092" s="669" t="s">
        <v>5077</v>
      </c>
      <c r="C2092" s="669" t="s">
        <v>1631</v>
      </c>
      <c r="D2092" s="1137">
        <f t="shared" si="64"/>
        <v>0</v>
      </c>
      <c r="E2092" s="669" t="s">
        <v>594</v>
      </c>
      <c r="F2092" s="669">
        <v>4</v>
      </c>
    </row>
    <row r="2093" spans="1:6" hidden="1" x14ac:dyDescent="0.2">
      <c r="A2093" s="1136" t="str">
        <f t="shared" si="65"/>
        <v>EA45ZDC0</v>
      </c>
      <c r="B2093" s="669" t="s">
        <v>5078</v>
      </c>
      <c r="C2093" s="669" t="s">
        <v>1062</v>
      </c>
      <c r="D2093" s="1137">
        <f t="shared" si="64"/>
        <v>0</v>
      </c>
      <c r="E2093" s="669" t="s">
        <v>700</v>
      </c>
      <c r="F2093" s="669">
        <v>14862</v>
      </c>
    </row>
    <row r="2094" spans="1:6" hidden="1" x14ac:dyDescent="0.2">
      <c r="A2094" s="1136" t="str">
        <f t="shared" si="65"/>
        <v>EA45ZEL0</v>
      </c>
      <c r="B2094" s="669" t="s">
        <v>5079</v>
      </c>
      <c r="C2094" s="669" t="s">
        <v>1062</v>
      </c>
      <c r="D2094" s="1137">
        <f t="shared" si="64"/>
        <v>0</v>
      </c>
      <c r="E2094" s="669" t="s">
        <v>699</v>
      </c>
      <c r="F2094" s="669">
        <v>789</v>
      </c>
    </row>
    <row r="2095" spans="1:6" hidden="1" x14ac:dyDescent="0.2">
      <c r="A2095" s="1136" t="str">
        <f t="shared" si="65"/>
        <v>EA45ZEM0</v>
      </c>
      <c r="B2095" s="669" t="s">
        <v>5080</v>
      </c>
      <c r="C2095" s="669" t="s">
        <v>1062</v>
      </c>
      <c r="D2095" s="1137">
        <f t="shared" si="64"/>
        <v>0</v>
      </c>
      <c r="E2095" s="669" t="s">
        <v>595</v>
      </c>
      <c r="F2095" s="669">
        <v>449</v>
      </c>
    </row>
    <row r="2096" spans="1:6" hidden="1" x14ac:dyDescent="0.2">
      <c r="A2096" s="1136" t="str">
        <f t="shared" si="65"/>
        <v>EA45ZNE0</v>
      </c>
      <c r="B2096" s="669" t="s">
        <v>5081</v>
      </c>
      <c r="C2096" s="669" t="s">
        <v>1062</v>
      </c>
      <c r="D2096" s="1137">
        <f t="shared" si="64"/>
        <v>0</v>
      </c>
      <c r="E2096" s="669" t="s">
        <v>594</v>
      </c>
      <c r="F2096" s="669">
        <v>978</v>
      </c>
    </row>
    <row r="2097" spans="1:6" hidden="1" x14ac:dyDescent="0.2">
      <c r="A2097" s="1136" t="str">
        <f t="shared" si="65"/>
        <v>EA47ZDC0</v>
      </c>
      <c r="B2097" s="669" t="s">
        <v>5082</v>
      </c>
      <c r="C2097" s="669" t="s">
        <v>1061</v>
      </c>
      <c r="D2097" s="1137">
        <f t="shared" si="64"/>
        <v>0</v>
      </c>
      <c r="E2097" s="669" t="s">
        <v>700</v>
      </c>
      <c r="F2097" s="669">
        <v>4243</v>
      </c>
    </row>
    <row r="2098" spans="1:6" hidden="1" x14ac:dyDescent="0.2">
      <c r="A2098" s="1136" t="str">
        <f t="shared" si="65"/>
        <v>EA47ZEL0</v>
      </c>
      <c r="B2098" s="669" t="s">
        <v>5083</v>
      </c>
      <c r="C2098" s="669" t="s">
        <v>1061</v>
      </c>
      <c r="D2098" s="1137">
        <f t="shared" si="64"/>
        <v>0</v>
      </c>
      <c r="E2098" s="669" t="s">
        <v>699</v>
      </c>
      <c r="F2098" s="669">
        <v>104</v>
      </c>
    </row>
    <row r="2099" spans="1:6" hidden="1" x14ac:dyDescent="0.2">
      <c r="A2099" s="1136" t="str">
        <f t="shared" si="65"/>
        <v>EA47ZEM0</v>
      </c>
      <c r="B2099" s="669" t="s">
        <v>5084</v>
      </c>
      <c r="C2099" s="669" t="s">
        <v>1061</v>
      </c>
      <c r="D2099" s="1137">
        <f t="shared" si="64"/>
        <v>0</v>
      </c>
      <c r="E2099" s="669" t="s">
        <v>595</v>
      </c>
      <c r="F2099" s="669">
        <v>126</v>
      </c>
    </row>
    <row r="2100" spans="1:6" hidden="1" x14ac:dyDescent="0.2">
      <c r="A2100" s="1136" t="str">
        <f t="shared" si="65"/>
        <v>EA47ZNE0</v>
      </c>
      <c r="B2100" s="669" t="s">
        <v>5085</v>
      </c>
      <c r="C2100" s="669" t="s">
        <v>1061</v>
      </c>
      <c r="D2100" s="1137">
        <f t="shared" si="64"/>
        <v>0</v>
      </c>
      <c r="E2100" s="669" t="s">
        <v>594</v>
      </c>
      <c r="F2100" s="669">
        <v>8</v>
      </c>
    </row>
    <row r="2101" spans="1:6" hidden="1" x14ac:dyDescent="0.2">
      <c r="A2101" s="1136" t="str">
        <f t="shared" si="65"/>
        <v>EA48ZDC0</v>
      </c>
      <c r="B2101" s="669" t="s">
        <v>5086</v>
      </c>
      <c r="C2101" s="669" t="s">
        <v>1060</v>
      </c>
      <c r="D2101" s="1137">
        <f t="shared" si="64"/>
        <v>0</v>
      </c>
      <c r="E2101" s="669" t="s">
        <v>700</v>
      </c>
      <c r="F2101" s="669">
        <v>36</v>
      </c>
    </row>
    <row r="2102" spans="1:6" hidden="1" x14ac:dyDescent="0.2">
      <c r="A2102" s="1136" t="str">
        <f t="shared" si="65"/>
        <v>EA48ZEL0</v>
      </c>
      <c r="B2102" s="669" t="s">
        <v>5087</v>
      </c>
      <c r="C2102" s="669" t="s">
        <v>1060</v>
      </c>
      <c r="D2102" s="1137">
        <f t="shared" si="64"/>
        <v>0</v>
      </c>
      <c r="E2102" s="669" t="s">
        <v>699</v>
      </c>
      <c r="F2102" s="669">
        <v>216</v>
      </c>
    </row>
    <row r="2103" spans="1:6" hidden="1" x14ac:dyDescent="0.2">
      <c r="A2103" s="1136" t="str">
        <f t="shared" si="65"/>
        <v>EA48ZEM0</v>
      </c>
      <c r="B2103" s="669" t="s">
        <v>5088</v>
      </c>
      <c r="C2103" s="669" t="s">
        <v>1060</v>
      </c>
      <c r="D2103" s="1137">
        <f t="shared" si="64"/>
        <v>0</v>
      </c>
      <c r="E2103" s="669" t="s">
        <v>595</v>
      </c>
      <c r="F2103" s="669">
        <v>556</v>
      </c>
    </row>
    <row r="2104" spans="1:6" hidden="1" x14ac:dyDescent="0.2">
      <c r="A2104" s="1136" t="str">
        <f t="shared" si="65"/>
        <v>EA48ZNE0</v>
      </c>
      <c r="B2104" s="669" t="s">
        <v>5089</v>
      </c>
      <c r="C2104" s="669" t="s">
        <v>1060</v>
      </c>
      <c r="D2104" s="1137">
        <f t="shared" si="64"/>
        <v>0</v>
      </c>
      <c r="E2104" s="669" t="s">
        <v>594</v>
      </c>
      <c r="F2104" s="669">
        <v>69</v>
      </c>
    </row>
    <row r="2105" spans="1:6" hidden="1" x14ac:dyDescent="0.2">
      <c r="A2105" s="1136" t="str">
        <f t="shared" si="65"/>
        <v>EA49ADC0</v>
      </c>
      <c r="B2105" s="669" t="s">
        <v>5090</v>
      </c>
      <c r="C2105" s="669" t="s">
        <v>1632</v>
      </c>
      <c r="D2105" s="1137">
        <f t="shared" si="64"/>
        <v>0</v>
      </c>
      <c r="E2105" s="669" t="s">
        <v>700</v>
      </c>
      <c r="F2105" s="669">
        <v>1</v>
      </c>
    </row>
    <row r="2106" spans="1:6" hidden="1" x14ac:dyDescent="0.2">
      <c r="A2106" s="1136" t="str">
        <f t="shared" si="65"/>
        <v>EA49AEL0</v>
      </c>
      <c r="B2106" s="669" t="s">
        <v>5091</v>
      </c>
      <c r="C2106" s="669" t="s">
        <v>1632</v>
      </c>
      <c r="D2106" s="1137">
        <f t="shared" si="64"/>
        <v>0</v>
      </c>
      <c r="E2106" s="669" t="s">
        <v>699</v>
      </c>
      <c r="F2106" s="669">
        <v>64</v>
      </c>
    </row>
    <row r="2107" spans="1:6" hidden="1" x14ac:dyDescent="0.2">
      <c r="A2107" s="1136" t="str">
        <f t="shared" si="65"/>
        <v>EA49AEM0</v>
      </c>
      <c r="B2107" s="669" t="s">
        <v>5092</v>
      </c>
      <c r="C2107" s="669" t="s">
        <v>1632</v>
      </c>
      <c r="D2107" s="1137">
        <f t="shared" si="64"/>
        <v>0</v>
      </c>
      <c r="E2107" s="669" t="s">
        <v>595</v>
      </c>
      <c r="F2107" s="669">
        <v>2024</v>
      </c>
    </row>
    <row r="2108" spans="1:6" hidden="1" x14ac:dyDescent="0.2">
      <c r="A2108" s="1136" t="str">
        <f t="shared" si="65"/>
        <v>EA49ANE0</v>
      </c>
      <c r="B2108" s="669" t="s">
        <v>5093</v>
      </c>
      <c r="C2108" s="669" t="s">
        <v>1632</v>
      </c>
      <c r="D2108" s="1137">
        <f t="shared" si="64"/>
        <v>0</v>
      </c>
      <c r="E2108" s="669" t="s">
        <v>594</v>
      </c>
      <c r="F2108" s="669">
        <v>164</v>
      </c>
    </row>
    <row r="2109" spans="1:6" hidden="1" x14ac:dyDescent="0.2">
      <c r="A2109" s="1136" t="str">
        <f t="shared" si="65"/>
        <v>EA49BDC0</v>
      </c>
      <c r="B2109" s="669" t="s">
        <v>5094</v>
      </c>
      <c r="C2109" s="669" t="s">
        <v>1633</v>
      </c>
      <c r="D2109" s="1137">
        <f t="shared" si="64"/>
        <v>0</v>
      </c>
      <c r="E2109" s="669" t="s">
        <v>700</v>
      </c>
      <c r="F2109" s="669">
        <v>57</v>
      </c>
    </row>
    <row r="2110" spans="1:6" hidden="1" x14ac:dyDescent="0.2">
      <c r="A2110" s="1136" t="str">
        <f t="shared" si="65"/>
        <v>EA49BEL0</v>
      </c>
      <c r="B2110" s="669" t="s">
        <v>5095</v>
      </c>
      <c r="C2110" s="669" t="s">
        <v>1633</v>
      </c>
      <c r="D2110" s="1137">
        <f t="shared" si="64"/>
        <v>0</v>
      </c>
      <c r="E2110" s="669" t="s">
        <v>699</v>
      </c>
      <c r="F2110" s="669">
        <v>221</v>
      </c>
    </row>
    <row r="2111" spans="1:6" hidden="1" x14ac:dyDescent="0.2">
      <c r="A2111" s="1136" t="str">
        <f t="shared" si="65"/>
        <v>EA49BEM0</v>
      </c>
      <c r="B2111" s="669" t="s">
        <v>5096</v>
      </c>
      <c r="C2111" s="669" t="s">
        <v>1633</v>
      </c>
      <c r="D2111" s="1137">
        <f t="shared" si="64"/>
        <v>0</v>
      </c>
      <c r="E2111" s="669" t="s">
        <v>595</v>
      </c>
      <c r="F2111" s="669">
        <v>1815</v>
      </c>
    </row>
    <row r="2112" spans="1:6" hidden="1" x14ac:dyDescent="0.2">
      <c r="A2112" s="1136" t="str">
        <f t="shared" si="65"/>
        <v>EA49BNE0</v>
      </c>
      <c r="B2112" s="669" t="s">
        <v>5097</v>
      </c>
      <c r="C2112" s="669" t="s">
        <v>1633</v>
      </c>
      <c r="D2112" s="1137">
        <f t="shared" si="64"/>
        <v>0</v>
      </c>
      <c r="E2112" s="669" t="s">
        <v>594</v>
      </c>
      <c r="F2112" s="669">
        <v>233</v>
      </c>
    </row>
    <row r="2113" spans="1:6" hidden="1" x14ac:dyDescent="0.2">
      <c r="A2113" s="1136" t="str">
        <f t="shared" si="65"/>
        <v>EA49CDC0</v>
      </c>
      <c r="B2113" s="669" t="s">
        <v>5098</v>
      </c>
      <c r="C2113" s="669" t="s">
        <v>1634</v>
      </c>
      <c r="D2113" s="1137">
        <f t="shared" si="64"/>
        <v>0</v>
      </c>
      <c r="E2113" s="669" t="s">
        <v>700</v>
      </c>
      <c r="F2113" s="669">
        <v>391</v>
      </c>
    </row>
    <row r="2114" spans="1:6" hidden="1" x14ac:dyDescent="0.2">
      <c r="A2114" s="1136" t="str">
        <f t="shared" si="65"/>
        <v>EA49CEL0</v>
      </c>
      <c r="B2114" s="669" t="s">
        <v>5099</v>
      </c>
      <c r="C2114" s="669" t="s">
        <v>1634</v>
      </c>
      <c r="D2114" s="1137">
        <f t="shared" si="64"/>
        <v>0</v>
      </c>
      <c r="E2114" s="669" t="s">
        <v>699</v>
      </c>
      <c r="F2114" s="669">
        <v>1068</v>
      </c>
    </row>
    <row r="2115" spans="1:6" hidden="1" x14ac:dyDescent="0.2">
      <c r="A2115" s="1136" t="str">
        <f t="shared" si="65"/>
        <v>EA49CEM0</v>
      </c>
      <c r="B2115" s="669" t="s">
        <v>5100</v>
      </c>
      <c r="C2115" s="669" t="s">
        <v>1634</v>
      </c>
      <c r="D2115" s="1137">
        <f t="shared" si="64"/>
        <v>0</v>
      </c>
      <c r="E2115" s="669" t="s">
        <v>595</v>
      </c>
      <c r="F2115" s="669">
        <v>4395</v>
      </c>
    </row>
    <row r="2116" spans="1:6" hidden="1" x14ac:dyDescent="0.2">
      <c r="A2116" s="1136" t="str">
        <f t="shared" si="65"/>
        <v>EA49CNE0</v>
      </c>
      <c r="B2116" s="669" t="s">
        <v>5101</v>
      </c>
      <c r="C2116" s="669" t="s">
        <v>1634</v>
      </c>
      <c r="D2116" s="1137">
        <f t="shared" si="64"/>
        <v>0</v>
      </c>
      <c r="E2116" s="669" t="s">
        <v>594</v>
      </c>
      <c r="F2116" s="669">
        <v>690</v>
      </c>
    </row>
    <row r="2117" spans="1:6" hidden="1" x14ac:dyDescent="0.2">
      <c r="A2117" s="1136" t="str">
        <f t="shared" si="65"/>
        <v>EA49CUX0</v>
      </c>
      <c r="B2117" s="669" t="s">
        <v>5102</v>
      </c>
      <c r="C2117" s="669" t="s">
        <v>1634</v>
      </c>
      <c r="D2117" s="1137">
        <f t="shared" si="64"/>
        <v>0</v>
      </c>
      <c r="E2117" s="669" t="s">
        <v>3001</v>
      </c>
      <c r="F2117" s="669">
        <v>1</v>
      </c>
    </row>
    <row r="2118" spans="1:6" hidden="1" x14ac:dyDescent="0.2">
      <c r="A2118" s="1136" t="str">
        <f t="shared" si="65"/>
        <v>EA49DDC0</v>
      </c>
      <c r="B2118" s="669" t="s">
        <v>5103</v>
      </c>
      <c r="C2118" s="669" t="s">
        <v>1635</v>
      </c>
      <c r="D2118" s="1137">
        <f t="shared" si="64"/>
        <v>0</v>
      </c>
      <c r="E2118" s="669" t="s">
        <v>700</v>
      </c>
      <c r="F2118" s="669">
        <v>1928</v>
      </c>
    </row>
    <row r="2119" spans="1:6" hidden="1" x14ac:dyDescent="0.2">
      <c r="A2119" s="1136" t="str">
        <f t="shared" si="65"/>
        <v>EA49DEL0</v>
      </c>
      <c r="B2119" s="669" t="s">
        <v>5104</v>
      </c>
      <c r="C2119" s="669" t="s">
        <v>1635</v>
      </c>
      <c r="D2119" s="1137">
        <f t="shared" si="64"/>
        <v>0</v>
      </c>
      <c r="E2119" s="669" t="s">
        <v>699</v>
      </c>
      <c r="F2119" s="669">
        <v>3333</v>
      </c>
    </row>
    <row r="2120" spans="1:6" hidden="1" x14ac:dyDescent="0.2">
      <c r="A2120" s="1136" t="str">
        <f t="shared" si="65"/>
        <v>EA49DEM0</v>
      </c>
      <c r="B2120" s="669" t="s">
        <v>5105</v>
      </c>
      <c r="C2120" s="669" t="s">
        <v>1635</v>
      </c>
      <c r="D2120" s="1137">
        <f t="shared" si="64"/>
        <v>0</v>
      </c>
      <c r="E2120" s="669" t="s">
        <v>595</v>
      </c>
      <c r="F2120" s="669">
        <v>3709</v>
      </c>
    </row>
    <row r="2121" spans="1:6" hidden="1" x14ac:dyDescent="0.2">
      <c r="A2121" s="1136" t="str">
        <f t="shared" si="65"/>
        <v>EA49DNE0</v>
      </c>
      <c r="B2121" s="669" t="s">
        <v>5106</v>
      </c>
      <c r="C2121" s="669" t="s">
        <v>1635</v>
      </c>
      <c r="D2121" s="1137">
        <f t="shared" si="64"/>
        <v>0</v>
      </c>
      <c r="E2121" s="669" t="s">
        <v>594</v>
      </c>
      <c r="F2121" s="669">
        <v>914</v>
      </c>
    </row>
    <row r="2122" spans="1:6" hidden="1" x14ac:dyDescent="0.2">
      <c r="A2122" s="1136" t="str">
        <f t="shared" si="65"/>
        <v>EA51AEL0</v>
      </c>
      <c r="B2122" s="669" t="s">
        <v>5107</v>
      </c>
      <c r="C2122" s="669" t="s">
        <v>1636</v>
      </c>
      <c r="D2122" s="1137">
        <f t="shared" si="64"/>
        <v>0</v>
      </c>
      <c r="E2122" s="669" t="s">
        <v>699</v>
      </c>
      <c r="F2122" s="669">
        <v>714</v>
      </c>
    </row>
    <row r="2123" spans="1:6" hidden="1" x14ac:dyDescent="0.2">
      <c r="A2123" s="1136" t="str">
        <f t="shared" si="65"/>
        <v>EA51AEM0</v>
      </c>
      <c r="B2123" s="669" t="s">
        <v>5108</v>
      </c>
      <c r="C2123" s="669" t="s">
        <v>1636</v>
      </c>
      <c r="D2123" s="1137">
        <f t="shared" si="64"/>
        <v>0</v>
      </c>
      <c r="E2123" s="669" t="s">
        <v>595</v>
      </c>
      <c r="F2123" s="669">
        <v>609</v>
      </c>
    </row>
    <row r="2124" spans="1:6" hidden="1" x14ac:dyDescent="0.2">
      <c r="A2124" s="1136" t="str">
        <f t="shared" si="65"/>
        <v>EA51ANE0</v>
      </c>
      <c r="B2124" s="669" t="s">
        <v>5109</v>
      </c>
      <c r="C2124" s="669" t="s">
        <v>1636</v>
      </c>
      <c r="D2124" s="1137">
        <f t="shared" si="64"/>
        <v>0</v>
      </c>
      <c r="E2124" s="669" t="s">
        <v>594</v>
      </c>
      <c r="F2124" s="669">
        <v>396</v>
      </c>
    </row>
    <row r="2125" spans="1:6" hidden="1" x14ac:dyDescent="0.2">
      <c r="A2125" s="1136" t="str">
        <f t="shared" si="65"/>
        <v>EA51BEL0</v>
      </c>
      <c r="B2125" s="669" t="s">
        <v>5110</v>
      </c>
      <c r="C2125" s="669" t="s">
        <v>1637</v>
      </c>
      <c r="D2125" s="1137">
        <f t="shared" si="64"/>
        <v>0</v>
      </c>
      <c r="E2125" s="669" t="s">
        <v>699</v>
      </c>
      <c r="F2125" s="669">
        <v>613</v>
      </c>
    </row>
    <row r="2126" spans="1:6" hidden="1" x14ac:dyDescent="0.2">
      <c r="A2126" s="1136" t="str">
        <f t="shared" si="65"/>
        <v>EA51BEM0</v>
      </c>
      <c r="B2126" s="669" t="s">
        <v>5111</v>
      </c>
      <c r="C2126" s="669" t="s">
        <v>1637</v>
      </c>
      <c r="D2126" s="1137">
        <f t="shared" si="64"/>
        <v>0</v>
      </c>
      <c r="E2126" s="669" t="s">
        <v>595</v>
      </c>
      <c r="F2126" s="669">
        <v>240</v>
      </c>
    </row>
    <row r="2127" spans="1:6" hidden="1" x14ac:dyDescent="0.2">
      <c r="A2127" s="1136" t="str">
        <f t="shared" si="65"/>
        <v>EA51BNE0</v>
      </c>
      <c r="B2127" s="669" t="s">
        <v>5112</v>
      </c>
      <c r="C2127" s="669" t="s">
        <v>1637</v>
      </c>
      <c r="D2127" s="1137">
        <f t="shared" si="64"/>
        <v>0</v>
      </c>
      <c r="E2127" s="669" t="s">
        <v>594</v>
      </c>
      <c r="F2127" s="669">
        <v>230</v>
      </c>
    </row>
    <row r="2128" spans="1:6" hidden="1" x14ac:dyDescent="0.2">
      <c r="A2128" s="1136" t="str">
        <f t="shared" si="65"/>
        <v>EA51CEL0</v>
      </c>
      <c r="B2128" s="669" t="s">
        <v>5113</v>
      </c>
      <c r="C2128" s="669" t="s">
        <v>1638</v>
      </c>
      <c r="D2128" s="1137">
        <f t="shared" si="64"/>
        <v>0</v>
      </c>
      <c r="E2128" s="669" t="s">
        <v>699</v>
      </c>
      <c r="F2128" s="669">
        <v>883</v>
      </c>
    </row>
    <row r="2129" spans="1:6" hidden="1" x14ac:dyDescent="0.2">
      <c r="A2129" s="1136" t="str">
        <f t="shared" si="65"/>
        <v>EA51CEM0</v>
      </c>
      <c r="B2129" s="669" t="s">
        <v>5114</v>
      </c>
      <c r="C2129" s="669" t="s">
        <v>1638</v>
      </c>
      <c r="D2129" s="1137">
        <f t="shared" ref="D2129:D2192" si="66">IFERROR(VLOOKUP(C2129,$M$2:$N$16,2,FALSE),0)</f>
        <v>0</v>
      </c>
      <c r="E2129" s="669" t="s">
        <v>595</v>
      </c>
      <c r="F2129" s="669">
        <v>215</v>
      </c>
    </row>
    <row r="2130" spans="1:6" hidden="1" x14ac:dyDescent="0.2">
      <c r="A2130" s="1136" t="str">
        <f t="shared" ref="A2130:A2193" si="67">C2130&amp;E2130&amp;D2130</f>
        <v>EA51CNE0</v>
      </c>
      <c r="B2130" s="669" t="s">
        <v>5115</v>
      </c>
      <c r="C2130" s="669" t="s">
        <v>1638</v>
      </c>
      <c r="D2130" s="1137">
        <f t="shared" si="66"/>
        <v>0</v>
      </c>
      <c r="E2130" s="669" t="s">
        <v>594</v>
      </c>
      <c r="F2130" s="669">
        <v>174</v>
      </c>
    </row>
    <row r="2131" spans="1:6" hidden="1" x14ac:dyDescent="0.2">
      <c r="A2131" s="1136" t="str">
        <f t="shared" si="67"/>
        <v>EA51DEL0</v>
      </c>
      <c r="B2131" s="669" t="s">
        <v>5116</v>
      </c>
      <c r="C2131" s="669" t="s">
        <v>1639</v>
      </c>
      <c r="D2131" s="1137">
        <f t="shared" si="66"/>
        <v>0</v>
      </c>
      <c r="E2131" s="669" t="s">
        <v>699</v>
      </c>
      <c r="F2131" s="669">
        <v>662</v>
      </c>
    </row>
    <row r="2132" spans="1:6" hidden="1" x14ac:dyDescent="0.2">
      <c r="A2132" s="1136" t="str">
        <f t="shared" si="67"/>
        <v>EA51DEM0</v>
      </c>
      <c r="B2132" s="669" t="s">
        <v>5117</v>
      </c>
      <c r="C2132" s="669" t="s">
        <v>1639</v>
      </c>
      <c r="D2132" s="1137">
        <f t="shared" si="66"/>
        <v>0</v>
      </c>
      <c r="E2132" s="669" t="s">
        <v>595</v>
      </c>
      <c r="F2132" s="669">
        <v>57</v>
      </c>
    </row>
    <row r="2133" spans="1:6" hidden="1" x14ac:dyDescent="0.2">
      <c r="A2133" s="1136" t="str">
        <f t="shared" si="67"/>
        <v>EA51DNE0</v>
      </c>
      <c r="B2133" s="669" t="s">
        <v>5118</v>
      </c>
      <c r="C2133" s="669" t="s">
        <v>1639</v>
      </c>
      <c r="D2133" s="1137">
        <f t="shared" si="66"/>
        <v>0</v>
      </c>
      <c r="E2133" s="669" t="s">
        <v>594</v>
      </c>
      <c r="F2133" s="669">
        <v>92</v>
      </c>
    </row>
    <row r="2134" spans="1:6" hidden="1" x14ac:dyDescent="0.2">
      <c r="A2134" s="1136" t="str">
        <f t="shared" si="67"/>
        <v>EA52AEL0</v>
      </c>
      <c r="B2134" s="669" t="s">
        <v>5119</v>
      </c>
      <c r="C2134" s="669" t="s">
        <v>1640</v>
      </c>
      <c r="D2134" s="1137">
        <f t="shared" si="66"/>
        <v>0</v>
      </c>
      <c r="E2134" s="669" t="s">
        <v>699</v>
      </c>
      <c r="F2134" s="669">
        <v>347</v>
      </c>
    </row>
    <row r="2135" spans="1:6" hidden="1" x14ac:dyDescent="0.2">
      <c r="A2135" s="1136" t="str">
        <f t="shared" si="67"/>
        <v>EA52AEM0</v>
      </c>
      <c r="B2135" s="669" t="s">
        <v>5120</v>
      </c>
      <c r="C2135" s="669" t="s">
        <v>1640</v>
      </c>
      <c r="D2135" s="1137">
        <f t="shared" si="66"/>
        <v>0</v>
      </c>
      <c r="E2135" s="669" t="s">
        <v>595</v>
      </c>
      <c r="F2135" s="669">
        <v>258</v>
      </c>
    </row>
    <row r="2136" spans="1:6" hidden="1" x14ac:dyDescent="0.2">
      <c r="A2136" s="1136" t="str">
        <f t="shared" si="67"/>
        <v>EA52ANE0</v>
      </c>
      <c r="B2136" s="669" t="s">
        <v>5121</v>
      </c>
      <c r="C2136" s="669" t="s">
        <v>1640</v>
      </c>
      <c r="D2136" s="1137">
        <f t="shared" si="66"/>
        <v>0</v>
      </c>
      <c r="E2136" s="669" t="s">
        <v>594</v>
      </c>
      <c r="F2136" s="669">
        <v>191</v>
      </c>
    </row>
    <row r="2137" spans="1:6" hidden="1" x14ac:dyDescent="0.2">
      <c r="A2137" s="1136" t="str">
        <f t="shared" si="67"/>
        <v>EA52BEL0</v>
      </c>
      <c r="B2137" s="669" t="s">
        <v>5122</v>
      </c>
      <c r="C2137" s="669" t="s">
        <v>1641</v>
      </c>
      <c r="D2137" s="1137">
        <f t="shared" si="66"/>
        <v>0</v>
      </c>
      <c r="E2137" s="669" t="s">
        <v>699</v>
      </c>
      <c r="F2137" s="669">
        <v>412</v>
      </c>
    </row>
    <row r="2138" spans="1:6" hidden="1" x14ac:dyDescent="0.2">
      <c r="A2138" s="1136" t="str">
        <f t="shared" si="67"/>
        <v>EA52BEM0</v>
      </c>
      <c r="B2138" s="669" t="s">
        <v>5123</v>
      </c>
      <c r="C2138" s="669" t="s">
        <v>1641</v>
      </c>
      <c r="D2138" s="1137">
        <f t="shared" si="66"/>
        <v>0</v>
      </c>
      <c r="E2138" s="669" t="s">
        <v>595</v>
      </c>
      <c r="F2138" s="669">
        <v>131</v>
      </c>
    </row>
    <row r="2139" spans="1:6" hidden="1" x14ac:dyDescent="0.2">
      <c r="A2139" s="1136" t="str">
        <f t="shared" si="67"/>
        <v>EA52BNE0</v>
      </c>
      <c r="B2139" s="669" t="s">
        <v>5124</v>
      </c>
      <c r="C2139" s="669" t="s">
        <v>1641</v>
      </c>
      <c r="D2139" s="1137">
        <f t="shared" si="66"/>
        <v>0</v>
      </c>
      <c r="E2139" s="669" t="s">
        <v>594</v>
      </c>
      <c r="F2139" s="669">
        <v>89</v>
      </c>
    </row>
    <row r="2140" spans="1:6" hidden="1" x14ac:dyDescent="0.2">
      <c r="A2140" s="1136" t="str">
        <f t="shared" si="67"/>
        <v>EA52CEL0</v>
      </c>
      <c r="B2140" s="669" t="s">
        <v>5125</v>
      </c>
      <c r="C2140" s="669" t="s">
        <v>1642</v>
      </c>
      <c r="D2140" s="1137">
        <f t="shared" si="66"/>
        <v>0</v>
      </c>
      <c r="E2140" s="669" t="s">
        <v>699</v>
      </c>
      <c r="F2140" s="669">
        <v>389</v>
      </c>
    </row>
    <row r="2141" spans="1:6" hidden="1" x14ac:dyDescent="0.2">
      <c r="A2141" s="1136" t="str">
        <f t="shared" si="67"/>
        <v>EA52CEM0</v>
      </c>
      <c r="B2141" s="669" t="s">
        <v>5126</v>
      </c>
      <c r="C2141" s="669" t="s">
        <v>1642</v>
      </c>
      <c r="D2141" s="1137">
        <f t="shared" si="66"/>
        <v>0</v>
      </c>
      <c r="E2141" s="669" t="s">
        <v>595</v>
      </c>
      <c r="F2141" s="669">
        <v>17</v>
      </c>
    </row>
    <row r="2142" spans="1:6" hidden="1" x14ac:dyDescent="0.2">
      <c r="A2142" s="1136" t="str">
        <f t="shared" si="67"/>
        <v>EA52CNE0</v>
      </c>
      <c r="B2142" s="669" t="s">
        <v>5127</v>
      </c>
      <c r="C2142" s="669" t="s">
        <v>1642</v>
      </c>
      <c r="D2142" s="1137">
        <f t="shared" si="66"/>
        <v>0</v>
      </c>
      <c r="E2142" s="669" t="s">
        <v>594</v>
      </c>
      <c r="F2142" s="669">
        <v>34</v>
      </c>
    </row>
    <row r="2143" spans="1:6" hidden="1" x14ac:dyDescent="0.2">
      <c r="A2143" s="1136" t="str">
        <f t="shared" si="67"/>
        <v>EA54ADC0</v>
      </c>
      <c r="B2143" s="669" t="s">
        <v>5128</v>
      </c>
      <c r="C2143" s="669" t="s">
        <v>1643</v>
      </c>
      <c r="D2143" s="1137">
        <f t="shared" si="66"/>
        <v>0</v>
      </c>
      <c r="E2143" s="669" t="s">
        <v>700</v>
      </c>
      <c r="F2143" s="669">
        <v>337</v>
      </c>
    </row>
    <row r="2144" spans="1:6" hidden="1" x14ac:dyDescent="0.2">
      <c r="A2144" s="1136" t="str">
        <f t="shared" si="67"/>
        <v>EA54AEL0</v>
      </c>
      <c r="B2144" s="669" t="s">
        <v>5129</v>
      </c>
      <c r="C2144" s="669" t="s">
        <v>1643</v>
      </c>
      <c r="D2144" s="1137">
        <f t="shared" si="66"/>
        <v>0</v>
      </c>
      <c r="E2144" s="669" t="s">
        <v>699</v>
      </c>
      <c r="F2144" s="669">
        <v>464</v>
      </c>
    </row>
    <row r="2145" spans="1:6" hidden="1" x14ac:dyDescent="0.2">
      <c r="A2145" s="1136" t="str">
        <f t="shared" si="67"/>
        <v>EA54AEM0</v>
      </c>
      <c r="B2145" s="669" t="s">
        <v>5130</v>
      </c>
      <c r="C2145" s="669" t="s">
        <v>1643</v>
      </c>
      <c r="D2145" s="1137">
        <f t="shared" si="66"/>
        <v>0</v>
      </c>
      <c r="E2145" s="669" t="s">
        <v>595</v>
      </c>
      <c r="F2145" s="669">
        <v>314</v>
      </c>
    </row>
    <row r="2146" spans="1:6" hidden="1" x14ac:dyDescent="0.2">
      <c r="A2146" s="1136" t="str">
        <f t="shared" si="67"/>
        <v>EA54ANE0</v>
      </c>
      <c r="B2146" s="669" t="s">
        <v>5131</v>
      </c>
      <c r="C2146" s="669" t="s">
        <v>1643</v>
      </c>
      <c r="D2146" s="1137">
        <f t="shared" si="66"/>
        <v>0</v>
      </c>
      <c r="E2146" s="669" t="s">
        <v>594</v>
      </c>
      <c r="F2146" s="669">
        <v>51</v>
      </c>
    </row>
    <row r="2147" spans="1:6" hidden="1" x14ac:dyDescent="0.2">
      <c r="A2147" s="1136" t="str">
        <f t="shared" si="67"/>
        <v>EA54BDC0</v>
      </c>
      <c r="B2147" s="669" t="s">
        <v>5132</v>
      </c>
      <c r="C2147" s="669" t="s">
        <v>1644</v>
      </c>
      <c r="D2147" s="1137">
        <f t="shared" si="66"/>
        <v>0</v>
      </c>
      <c r="E2147" s="669" t="s">
        <v>700</v>
      </c>
      <c r="F2147" s="669">
        <v>2199</v>
      </c>
    </row>
    <row r="2148" spans="1:6" hidden="1" x14ac:dyDescent="0.2">
      <c r="A2148" s="1136" t="str">
        <f t="shared" si="67"/>
        <v>EA54BEL0</v>
      </c>
      <c r="B2148" s="669" t="s">
        <v>5133</v>
      </c>
      <c r="C2148" s="669" t="s">
        <v>1644</v>
      </c>
      <c r="D2148" s="1137">
        <f t="shared" si="66"/>
        <v>0</v>
      </c>
      <c r="E2148" s="669" t="s">
        <v>699</v>
      </c>
      <c r="F2148" s="669">
        <v>3010</v>
      </c>
    </row>
    <row r="2149" spans="1:6" hidden="1" x14ac:dyDescent="0.2">
      <c r="A2149" s="1136" t="str">
        <f t="shared" si="67"/>
        <v>EA54BEM0</v>
      </c>
      <c r="B2149" s="669" t="s">
        <v>5134</v>
      </c>
      <c r="C2149" s="669" t="s">
        <v>1644</v>
      </c>
      <c r="D2149" s="1137">
        <f t="shared" si="66"/>
        <v>0</v>
      </c>
      <c r="E2149" s="669" t="s">
        <v>595</v>
      </c>
      <c r="F2149" s="669">
        <v>226</v>
      </c>
    </row>
    <row r="2150" spans="1:6" hidden="1" x14ac:dyDescent="0.2">
      <c r="A2150" s="1136" t="str">
        <f t="shared" si="67"/>
        <v>EA54BNE0</v>
      </c>
      <c r="B2150" s="669" t="s">
        <v>5135</v>
      </c>
      <c r="C2150" s="669" t="s">
        <v>1644</v>
      </c>
      <c r="D2150" s="1137">
        <f t="shared" si="66"/>
        <v>0</v>
      </c>
      <c r="E2150" s="669" t="s">
        <v>594</v>
      </c>
      <c r="F2150" s="669">
        <v>91</v>
      </c>
    </row>
    <row r="2151" spans="1:6" hidden="1" x14ac:dyDescent="0.2">
      <c r="A2151" s="1136" t="str">
        <f t="shared" si="67"/>
        <v>EA55ADC0</v>
      </c>
      <c r="B2151" s="669" t="s">
        <v>5136</v>
      </c>
      <c r="C2151" s="669" t="s">
        <v>1645</v>
      </c>
      <c r="D2151" s="1137">
        <f t="shared" si="66"/>
        <v>0</v>
      </c>
      <c r="E2151" s="669" t="s">
        <v>700</v>
      </c>
      <c r="F2151" s="669">
        <v>154</v>
      </c>
    </row>
    <row r="2152" spans="1:6" hidden="1" x14ac:dyDescent="0.2">
      <c r="A2152" s="1136" t="str">
        <f t="shared" si="67"/>
        <v>EA55AEL0</v>
      </c>
      <c r="B2152" s="669" t="s">
        <v>5137</v>
      </c>
      <c r="C2152" s="669" t="s">
        <v>1645</v>
      </c>
      <c r="D2152" s="1137">
        <f t="shared" si="66"/>
        <v>0</v>
      </c>
      <c r="E2152" s="669" t="s">
        <v>699</v>
      </c>
      <c r="F2152" s="669">
        <v>126</v>
      </c>
    </row>
    <row r="2153" spans="1:6" hidden="1" x14ac:dyDescent="0.2">
      <c r="A2153" s="1136" t="str">
        <f t="shared" si="67"/>
        <v>EA55AEM0</v>
      </c>
      <c r="B2153" s="669" t="s">
        <v>5138</v>
      </c>
      <c r="C2153" s="669" t="s">
        <v>1645</v>
      </c>
      <c r="D2153" s="1137">
        <f t="shared" si="66"/>
        <v>0</v>
      </c>
      <c r="E2153" s="669" t="s">
        <v>595</v>
      </c>
      <c r="F2153" s="669">
        <v>90</v>
      </c>
    </row>
    <row r="2154" spans="1:6" hidden="1" x14ac:dyDescent="0.2">
      <c r="A2154" s="1136" t="str">
        <f t="shared" si="67"/>
        <v>EA55ANE0</v>
      </c>
      <c r="B2154" s="669" t="s">
        <v>5139</v>
      </c>
      <c r="C2154" s="669" t="s">
        <v>1645</v>
      </c>
      <c r="D2154" s="1137">
        <f t="shared" si="66"/>
        <v>0</v>
      </c>
      <c r="E2154" s="669" t="s">
        <v>594</v>
      </c>
      <c r="F2154" s="669">
        <v>20</v>
      </c>
    </row>
    <row r="2155" spans="1:6" hidden="1" x14ac:dyDescent="0.2">
      <c r="A2155" s="1136" t="str">
        <f t="shared" si="67"/>
        <v>EA55BDC0</v>
      </c>
      <c r="B2155" s="669" t="s">
        <v>5140</v>
      </c>
      <c r="C2155" s="669" t="s">
        <v>1646</v>
      </c>
      <c r="D2155" s="1137">
        <f t="shared" si="66"/>
        <v>0</v>
      </c>
      <c r="E2155" s="669" t="s">
        <v>700</v>
      </c>
      <c r="F2155" s="669">
        <v>829</v>
      </c>
    </row>
    <row r="2156" spans="1:6" hidden="1" x14ac:dyDescent="0.2">
      <c r="A2156" s="1136" t="str">
        <f t="shared" si="67"/>
        <v>EA55BEL0</v>
      </c>
      <c r="B2156" s="669" t="s">
        <v>5141</v>
      </c>
      <c r="C2156" s="669" t="s">
        <v>1646</v>
      </c>
      <c r="D2156" s="1137">
        <f t="shared" si="66"/>
        <v>0</v>
      </c>
      <c r="E2156" s="669" t="s">
        <v>699</v>
      </c>
      <c r="F2156" s="669">
        <v>808</v>
      </c>
    </row>
    <row r="2157" spans="1:6" hidden="1" x14ac:dyDescent="0.2">
      <c r="A2157" s="1136" t="str">
        <f t="shared" si="67"/>
        <v>EA55BEM0</v>
      </c>
      <c r="B2157" s="669" t="s">
        <v>5142</v>
      </c>
      <c r="C2157" s="669" t="s">
        <v>1646</v>
      </c>
      <c r="D2157" s="1137">
        <f t="shared" si="66"/>
        <v>0</v>
      </c>
      <c r="E2157" s="669" t="s">
        <v>595</v>
      </c>
      <c r="F2157" s="669">
        <v>79</v>
      </c>
    </row>
    <row r="2158" spans="1:6" hidden="1" x14ac:dyDescent="0.2">
      <c r="A2158" s="1136" t="str">
        <f t="shared" si="67"/>
        <v>EA55BNE0</v>
      </c>
      <c r="B2158" s="669" t="s">
        <v>5143</v>
      </c>
      <c r="C2158" s="669" t="s">
        <v>1646</v>
      </c>
      <c r="D2158" s="1137">
        <f t="shared" si="66"/>
        <v>0</v>
      </c>
      <c r="E2158" s="669" t="s">
        <v>594</v>
      </c>
      <c r="F2158" s="669">
        <v>29</v>
      </c>
    </row>
    <row r="2159" spans="1:6" hidden="1" x14ac:dyDescent="0.2">
      <c r="A2159" s="1136" t="str">
        <f t="shared" si="67"/>
        <v>EA56ADC0</v>
      </c>
      <c r="B2159" s="669" t="s">
        <v>5144</v>
      </c>
      <c r="C2159" s="669" t="s">
        <v>1647</v>
      </c>
      <c r="D2159" s="1137">
        <f t="shared" si="66"/>
        <v>0</v>
      </c>
      <c r="E2159" s="669" t="s">
        <v>700</v>
      </c>
      <c r="F2159" s="669">
        <v>52</v>
      </c>
    </row>
    <row r="2160" spans="1:6" hidden="1" x14ac:dyDescent="0.2">
      <c r="A2160" s="1136" t="str">
        <f t="shared" si="67"/>
        <v>EA56AEL0</v>
      </c>
      <c r="B2160" s="669" t="s">
        <v>5145</v>
      </c>
      <c r="C2160" s="669" t="s">
        <v>1647</v>
      </c>
      <c r="D2160" s="1137">
        <f t="shared" si="66"/>
        <v>0</v>
      </c>
      <c r="E2160" s="669" t="s">
        <v>699</v>
      </c>
      <c r="F2160" s="669">
        <v>448</v>
      </c>
    </row>
    <row r="2161" spans="1:6" hidden="1" x14ac:dyDescent="0.2">
      <c r="A2161" s="1136" t="str">
        <f t="shared" si="67"/>
        <v>EA56AEM0</v>
      </c>
      <c r="B2161" s="669" t="s">
        <v>5146</v>
      </c>
      <c r="C2161" s="669" t="s">
        <v>1647</v>
      </c>
      <c r="D2161" s="1137">
        <f t="shared" si="66"/>
        <v>0</v>
      </c>
      <c r="E2161" s="669" t="s">
        <v>595</v>
      </c>
      <c r="F2161" s="669">
        <v>1079</v>
      </c>
    </row>
    <row r="2162" spans="1:6" hidden="1" x14ac:dyDescent="0.2">
      <c r="A2162" s="1136" t="str">
        <f t="shared" si="67"/>
        <v>EA56ANE0</v>
      </c>
      <c r="B2162" s="669" t="s">
        <v>5147</v>
      </c>
      <c r="C2162" s="669" t="s">
        <v>1647</v>
      </c>
      <c r="D2162" s="1137">
        <f t="shared" si="66"/>
        <v>0</v>
      </c>
      <c r="E2162" s="669" t="s">
        <v>594</v>
      </c>
      <c r="F2162" s="669">
        <v>156</v>
      </c>
    </row>
    <row r="2163" spans="1:6" hidden="1" x14ac:dyDescent="0.2">
      <c r="A2163" s="1136" t="str">
        <f t="shared" si="67"/>
        <v>EA56BDC0</v>
      </c>
      <c r="B2163" s="669" t="s">
        <v>5148</v>
      </c>
      <c r="C2163" s="669" t="s">
        <v>1648</v>
      </c>
      <c r="D2163" s="1137">
        <f t="shared" si="66"/>
        <v>0</v>
      </c>
      <c r="E2163" s="669" t="s">
        <v>700</v>
      </c>
      <c r="F2163" s="669">
        <v>125</v>
      </c>
    </row>
    <row r="2164" spans="1:6" hidden="1" x14ac:dyDescent="0.2">
      <c r="A2164" s="1136" t="str">
        <f t="shared" si="67"/>
        <v>EA56BEL0</v>
      </c>
      <c r="B2164" s="669" t="s">
        <v>5149</v>
      </c>
      <c r="C2164" s="669" t="s">
        <v>1648</v>
      </c>
      <c r="D2164" s="1137">
        <f t="shared" si="66"/>
        <v>0</v>
      </c>
      <c r="E2164" s="669" t="s">
        <v>699</v>
      </c>
      <c r="F2164" s="669">
        <v>813</v>
      </c>
    </row>
    <row r="2165" spans="1:6" hidden="1" x14ac:dyDescent="0.2">
      <c r="A2165" s="1136" t="str">
        <f t="shared" si="67"/>
        <v>EA56BEM0</v>
      </c>
      <c r="B2165" s="669" t="s">
        <v>5150</v>
      </c>
      <c r="C2165" s="669" t="s">
        <v>1648</v>
      </c>
      <c r="D2165" s="1137">
        <f t="shared" si="66"/>
        <v>0</v>
      </c>
      <c r="E2165" s="669" t="s">
        <v>595</v>
      </c>
      <c r="F2165" s="669">
        <v>430</v>
      </c>
    </row>
    <row r="2166" spans="1:6" hidden="1" x14ac:dyDescent="0.2">
      <c r="A2166" s="1136" t="str">
        <f t="shared" si="67"/>
        <v>EA56BNE0</v>
      </c>
      <c r="B2166" s="669" t="s">
        <v>5151</v>
      </c>
      <c r="C2166" s="669" t="s">
        <v>1648</v>
      </c>
      <c r="D2166" s="1137">
        <f t="shared" si="66"/>
        <v>0</v>
      </c>
      <c r="E2166" s="669" t="s">
        <v>594</v>
      </c>
      <c r="F2166" s="669">
        <v>104</v>
      </c>
    </row>
    <row r="2167" spans="1:6" hidden="1" x14ac:dyDescent="0.2">
      <c r="A2167" s="1136" t="str">
        <f t="shared" si="67"/>
        <v>EA56CDC0</v>
      </c>
      <c r="B2167" s="669" t="s">
        <v>5152</v>
      </c>
      <c r="C2167" s="669" t="s">
        <v>1649</v>
      </c>
      <c r="D2167" s="1137">
        <f t="shared" si="66"/>
        <v>0</v>
      </c>
      <c r="E2167" s="669" t="s">
        <v>700</v>
      </c>
      <c r="F2167" s="669">
        <v>64</v>
      </c>
    </row>
    <row r="2168" spans="1:6" hidden="1" x14ac:dyDescent="0.2">
      <c r="A2168" s="1136" t="str">
        <f t="shared" si="67"/>
        <v>EA56CEL0</v>
      </c>
      <c r="B2168" s="669" t="s">
        <v>5153</v>
      </c>
      <c r="C2168" s="669" t="s">
        <v>1649</v>
      </c>
      <c r="D2168" s="1137">
        <f t="shared" si="66"/>
        <v>0</v>
      </c>
      <c r="E2168" s="669" t="s">
        <v>699</v>
      </c>
      <c r="F2168" s="669">
        <v>565</v>
      </c>
    </row>
    <row r="2169" spans="1:6" hidden="1" x14ac:dyDescent="0.2">
      <c r="A2169" s="1136" t="str">
        <f t="shared" si="67"/>
        <v>EA56CEM0</v>
      </c>
      <c r="B2169" s="669" t="s">
        <v>5154</v>
      </c>
      <c r="C2169" s="669" t="s">
        <v>1649</v>
      </c>
      <c r="D2169" s="1137">
        <f t="shared" si="66"/>
        <v>0</v>
      </c>
      <c r="E2169" s="669" t="s">
        <v>595</v>
      </c>
      <c r="F2169" s="669">
        <v>112</v>
      </c>
    </row>
    <row r="2170" spans="1:6" hidden="1" x14ac:dyDescent="0.2">
      <c r="A2170" s="1136" t="str">
        <f t="shared" si="67"/>
        <v>EA56CNE0</v>
      </c>
      <c r="B2170" s="669" t="s">
        <v>5155</v>
      </c>
      <c r="C2170" s="669" t="s">
        <v>1649</v>
      </c>
      <c r="D2170" s="1137">
        <f t="shared" si="66"/>
        <v>0</v>
      </c>
      <c r="E2170" s="669" t="s">
        <v>594</v>
      </c>
      <c r="F2170" s="669">
        <v>67</v>
      </c>
    </row>
    <row r="2171" spans="1:6" hidden="1" x14ac:dyDescent="0.2">
      <c r="A2171" s="1136" t="str">
        <f t="shared" si="67"/>
        <v>EA57ADC0</v>
      </c>
      <c r="B2171" s="669" t="s">
        <v>5156</v>
      </c>
      <c r="C2171" s="669" t="s">
        <v>1650</v>
      </c>
      <c r="D2171" s="1137">
        <f t="shared" si="66"/>
        <v>0</v>
      </c>
      <c r="E2171" s="669" t="s">
        <v>700</v>
      </c>
      <c r="F2171" s="669">
        <v>1</v>
      </c>
    </row>
    <row r="2172" spans="1:6" hidden="1" x14ac:dyDescent="0.2">
      <c r="A2172" s="1136" t="str">
        <f t="shared" si="67"/>
        <v>EA57AEL0</v>
      </c>
      <c r="B2172" s="669" t="s">
        <v>5157</v>
      </c>
      <c r="C2172" s="669" t="s">
        <v>1650</v>
      </c>
      <c r="D2172" s="1137">
        <f t="shared" si="66"/>
        <v>0</v>
      </c>
      <c r="E2172" s="669" t="s">
        <v>699</v>
      </c>
      <c r="F2172" s="669">
        <v>128</v>
      </c>
    </row>
    <row r="2173" spans="1:6" hidden="1" x14ac:dyDescent="0.2">
      <c r="A2173" s="1136" t="str">
        <f t="shared" si="67"/>
        <v>EA57AEM0</v>
      </c>
      <c r="B2173" s="669" t="s">
        <v>5158</v>
      </c>
      <c r="C2173" s="669" t="s">
        <v>1650</v>
      </c>
      <c r="D2173" s="1137">
        <f t="shared" si="66"/>
        <v>0</v>
      </c>
      <c r="E2173" s="669" t="s">
        <v>595</v>
      </c>
      <c r="F2173" s="669">
        <v>256</v>
      </c>
    </row>
    <row r="2174" spans="1:6" hidden="1" x14ac:dyDescent="0.2">
      <c r="A2174" s="1136" t="str">
        <f t="shared" si="67"/>
        <v>EA57ANE0</v>
      </c>
      <c r="B2174" s="669" t="s">
        <v>5159</v>
      </c>
      <c r="C2174" s="669" t="s">
        <v>1650</v>
      </c>
      <c r="D2174" s="1137">
        <f t="shared" si="66"/>
        <v>0</v>
      </c>
      <c r="E2174" s="669" t="s">
        <v>594</v>
      </c>
      <c r="F2174" s="669">
        <v>73</v>
      </c>
    </row>
    <row r="2175" spans="1:6" hidden="1" x14ac:dyDescent="0.2">
      <c r="A2175" s="1136" t="str">
        <f t="shared" si="67"/>
        <v>EA57BDC0</v>
      </c>
      <c r="B2175" s="669" t="s">
        <v>5160</v>
      </c>
      <c r="C2175" s="669" t="s">
        <v>1651</v>
      </c>
      <c r="D2175" s="1137">
        <f t="shared" si="66"/>
        <v>0</v>
      </c>
      <c r="E2175" s="669" t="s">
        <v>700</v>
      </c>
      <c r="F2175" s="669">
        <v>29</v>
      </c>
    </row>
    <row r="2176" spans="1:6" hidden="1" x14ac:dyDescent="0.2">
      <c r="A2176" s="1136" t="str">
        <f t="shared" si="67"/>
        <v>EA57BEL0</v>
      </c>
      <c r="B2176" s="669" t="s">
        <v>5161</v>
      </c>
      <c r="C2176" s="669" t="s">
        <v>1651</v>
      </c>
      <c r="D2176" s="1137">
        <f t="shared" si="66"/>
        <v>0</v>
      </c>
      <c r="E2176" s="669" t="s">
        <v>699</v>
      </c>
      <c r="F2176" s="669">
        <v>214</v>
      </c>
    </row>
    <row r="2177" spans="1:6" hidden="1" x14ac:dyDescent="0.2">
      <c r="A2177" s="1136" t="str">
        <f t="shared" si="67"/>
        <v>EA57BEM0</v>
      </c>
      <c r="B2177" s="669" t="s">
        <v>5162</v>
      </c>
      <c r="C2177" s="669" t="s">
        <v>1651</v>
      </c>
      <c r="D2177" s="1137">
        <f t="shared" si="66"/>
        <v>0</v>
      </c>
      <c r="E2177" s="669" t="s">
        <v>595</v>
      </c>
      <c r="F2177" s="669">
        <v>55</v>
      </c>
    </row>
    <row r="2178" spans="1:6" hidden="1" x14ac:dyDescent="0.2">
      <c r="A2178" s="1136" t="str">
        <f t="shared" si="67"/>
        <v>EA57BNE0</v>
      </c>
      <c r="B2178" s="669" t="s">
        <v>5163</v>
      </c>
      <c r="C2178" s="669" t="s">
        <v>1651</v>
      </c>
      <c r="D2178" s="1137">
        <f t="shared" si="66"/>
        <v>0</v>
      </c>
      <c r="E2178" s="669" t="s">
        <v>594</v>
      </c>
      <c r="F2178" s="669">
        <v>63</v>
      </c>
    </row>
    <row r="2179" spans="1:6" hidden="1" x14ac:dyDescent="0.2">
      <c r="A2179" s="1136" t="str">
        <f t="shared" si="67"/>
        <v>EA58ZDC0</v>
      </c>
      <c r="B2179" s="669" t="s">
        <v>5164</v>
      </c>
      <c r="C2179" s="669" t="s">
        <v>1652</v>
      </c>
      <c r="D2179" s="1137">
        <f t="shared" si="66"/>
        <v>0</v>
      </c>
      <c r="E2179" s="669" t="s">
        <v>700</v>
      </c>
      <c r="F2179" s="669">
        <v>1</v>
      </c>
    </row>
    <row r="2180" spans="1:6" hidden="1" x14ac:dyDescent="0.2">
      <c r="A2180" s="1136" t="str">
        <f t="shared" si="67"/>
        <v>EA58ZEL0</v>
      </c>
      <c r="B2180" s="669" t="s">
        <v>5165</v>
      </c>
      <c r="C2180" s="669" t="s">
        <v>1652</v>
      </c>
      <c r="D2180" s="1137">
        <f t="shared" si="66"/>
        <v>0</v>
      </c>
      <c r="E2180" s="669" t="s">
        <v>699</v>
      </c>
      <c r="F2180" s="669">
        <v>901</v>
      </c>
    </row>
    <row r="2181" spans="1:6" hidden="1" x14ac:dyDescent="0.2">
      <c r="A2181" s="1136" t="str">
        <f t="shared" si="67"/>
        <v>EA58ZEM0</v>
      </c>
      <c r="B2181" s="669" t="s">
        <v>5166</v>
      </c>
      <c r="C2181" s="669" t="s">
        <v>1652</v>
      </c>
      <c r="D2181" s="1137">
        <f t="shared" si="66"/>
        <v>0</v>
      </c>
      <c r="E2181" s="669" t="s">
        <v>595</v>
      </c>
      <c r="F2181" s="669">
        <v>170</v>
      </c>
    </row>
    <row r="2182" spans="1:6" hidden="1" x14ac:dyDescent="0.2">
      <c r="A2182" s="1136" t="str">
        <f t="shared" si="67"/>
        <v>EA58ZNE0</v>
      </c>
      <c r="B2182" s="669" t="s">
        <v>5167</v>
      </c>
      <c r="C2182" s="669" t="s">
        <v>1652</v>
      </c>
      <c r="D2182" s="1137">
        <f t="shared" si="66"/>
        <v>0</v>
      </c>
      <c r="E2182" s="669" t="s">
        <v>594</v>
      </c>
      <c r="F2182" s="669">
        <v>85</v>
      </c>
    </row>
    <row r="2183" spans="1:6" hidden="1" x14ac:dyDescent="0.2">
      <c r="A2183" s="1136" t="str">
        <f t="shared" si="67"/>
        <v>EA59ZEL0</v>
      </c>
      <c r="B2183" s="669" t="s">
        <v>5168</v>
      </c>
      <c r="C2183" s="669" t="s">
        <v>1653</v>
      </c>
      <c r="D2183" s="1137">
        <f t="shared" si="66"/>
        <v>0</v>
      </c>
      <c r="E2183" s="669" t="s">
        <v>699</v>
      </c>
      <c r="F2183" s="669">
        <v>388</v>
      </c>
    </row>
    <row r="2184" spans="1:6" hidden="1" x14ac:dyDescent="0.2">
      <c r="A2184" s="1136" t="str">
        <f t="shared" si="67"/>
        <v>EA59ZEM0</v>
      </c>
      <c r="B2184" s="669" t="s">
        <v>5169</v>
      </c>
      <c r="C2184" s="669" t="s">
        <v>1653</v>
      </c>
      <c r="D2184" s="1137">
        <f t="shared" si="66"/>
        <v>0</v>
      </c>
      <c r="E2184" s="669" t="s">
        <v>595</v>
      </c>
      <c r="F2184" s="669">
        <v>47</v>
      </c>
    </row>
    <row r="2185" spans="1:6" hidden="1" x14ac:dyDescent="0.2">
      <c r="A2185" s="1136" t="str">
        <f t="shared" si="67"/>
        <v>EA59ZNE0</v>
      </c>
      <c r="B2185" s="669" t="s">
        <v>5170</v>
      </c>
      <c r="C2185" s="669" t="s">
        <v>1653</v>
      </c>
      <c r="D2185" s="1137">
        <f t="shared" si="66"/>
        <v>0</v>
      </c>
      <c r="E2185" s="669" t="s">
        <v>594</v>
      </c>
      <c r="F2185" s="669">
        <v>22</v>
      </c>
    </row>
    <row r="2186" spans="1:6" hidden="1" x14ac:dyDescent="0.2">
      <c r="A2186" s="1136" t="str">
        <f t="shared" si="67"/>
        <v>EB02ADC0</v>
      </c>
      <c r="B2186" s="669" t="s">
        <v>5171</v>
      </c>
      <c r="C2186" s="669" t="s">
        <v>1654</v>
      </c>
      <c r="D2186" s="1137">
        <f t="shared" si="66"/>
        <v>0</v>
      </c>
      <c r="E2186" s="669" t="s">
        <v>700</v>
      </c>
      <c r="F2186" s="669">
        <v>21</v>
      </c>
    </row>
    <row r="2187" spans="1:6" hidden="1" x14ac:dyDescent="0.2">
      <c r="A2187" s="1136" t="str">
        <f t="shared" si="67"/>
        <v>EB02AEL0</v>
      </c>
      <c r="B2187" s="669" t="s">
        <v>5172</v>
      </c>
      <c r="C2187" s="669" t="s">
        <v>1654</v>
      </c>
      <c r="D2187" s="1137">
        <f t="shared" si="66"/>
        <v>0</v>
      </c>
      <c r="E2187" s="669" t="s">
        <v>699</v>
      </c>
      <c r="F2187" s="669">
        <v>93</v>
      </c>
    </row>
    <row r="2188" spans="1:6" hidden="1" x14ac:dyDescent="0.2">
      <c r="A2188" s="1136" t="str">
        <f t="shared" si="67"/>
        <v>EB02AEM0</v>
      </c>
      <c r="B2188" s="669" t="s">
        <v>5173</v>
      </c>
      <c r="C2188" s="669" t="s">
        <v>1654</v>
      </c>
      <c r="D2188" s="1137">
        <f t="shared" si="66"/>
        <v>0</v>
      </c>
      <c r="E2188" s="669" t="s">
        <v>595</v>
      </c>
      <c r="F2188" s="669">
        <v>2067</v>
      </c>
    </row>
    <row r="2189" spans="1:6" hidden="1" x14ac:dyDescent="0.2">
      <c r="A2189" s="1136" t="str">
        <f t="shared" si="67"/>
        <v>EB02ANE0</v>
      </c>
      <c r="B2189" s="669" t="s">
        <v>5174</v>
      </c>
      <c r="C2189" s="669" t="s">
        <v>1654</v>
      </c>
      <c r="D2189" s="1137">
        <f t="shared" si="66"/>
        <v>0</v>
      </c>
      <c r="E2189" s="669" t="s">
        <v>594</v>
      </c>
      <c r="F2189" s="669">
        <v>197</v>
      </c>
    </row>
    <row r="2190" spans="1:6" hidden="1" x14ac:dyDescent="0.2">
      <c r="A2190" s="1136" t="str">
        <f t="shared" si="67"/>
        <v>EB02BDC0</v>
      </c>
      <c r="B2190" s="669" t="s">
        <v>5175</v>
      </c>
      <c r="C2190" s="669" t="s">
        <v>1655</v>
      </c>
      <c r="D2190" s="1137">
        <f t="shared" si="66"/>
        <v>0</v>
      </c>
      <c r="E2190" s="669" t="s">
        <v>700</v>
      </c>
      <c r="F2190" s="669">
        <v>73</v>
      </c>
    </row>
    <row r="2191" spans="1:6" hidden="1" x14ac:dyDescent="0.2">
      <c r="A2191" s="1136" t="str">
        <f t="shared" si="67"/>
        <v>EB02BEL0</v>
      </c>
      <c r="B2191" s="669" t="s">
        <v>5176</v>
      </c>
      <c r="C2191" s="669" t="s">
        <v>1655</v>
      </c>
      <c r="D2191" s="1137">
        <f t="shared" si="66"/>
        <v>0</v>
      </c>
      <c r="E2191" s="669" t="s">
        <v>699</v>
      </c>
      <c r="F2191" s="669">
        <v>54</v>
      </c>
    </row>
    <row r="2192" spans="1:6" hidden="1" x14ac:dyDescent="0.2">
      <c r="A2192" s="1136" t="str">
        <f t="shared" si="67"/>
        <v>EB02BEM0</v>
      </c>
      <c r="B2192" s="669" t="s">
        <v>5177</v>
      </c>
      <c r="C2192" s="669" t="s">
        <v>1655</v>
      </c>
      <c r="D2192" s="1137">
        <f t="shared" si="66"/>
        <v>0</v>
      </c>
      <c r="E2192" s="669" t="s">
        <v>595</v>
      </c>
      <c r="F2192" s="669">
        <v>1411</v>
      </c>
    </row>
    <row r="2193" spans="1:6" hidden="1" x14ac:dyDescent="0.2">
      <c r="A2193" s="1136" t="str">
        <f t="shared" si="67"/>
        <v>EB02BNE0</v>
      </c>
      <c r="B2193" s="669" t="s">
        <v>5178</v>
      </c>
      <c r="C2193" s="669" t="s">
        <v>1655</v>
      </c>
      <c r="D2193" s="1137">
        <f t="shared" ref="D2193:D2256" si="68">IFERROR(VLOOKUP(C2193,$M$2:$N$16,2,FALSE),0)</f>
        <v>0</v>
      </c>
      <c r="E2193" s="669" t="s">
        <v>594</v>
      </c>
      <c r="F2193" s="669">
        <v>166</v>
      </c>
    </row>
    <row r="2194" spans="1:6" hidden="1" x14ac:dyDescent="0.2">
      <c r="A2194" s="1136" t="str">
        <f t="shared" ref="A2194:A2257" si="69">C2194&amp;E2194&amp;D2194</f>
        <v>EB02BUX0</v>
      </c>
      <c r="B2194" s="669" t="s">
        <v>5179</v>
      </c>
      <c r="C2194" s="669" t="s">
        <v>1655</v>
      </c>
      <c r="D2194" s="1137">
        <f t="shared" si="68"/>
        <v>0</v>
      </c>
      <c r="E2194" s="669" t="s">
        <v>3001</v>
      </c>
      <c r="F2194" s="669">
        <v>1</v>
      </c>
    </row>
    <row r="2195" spans="1:6" hidden="1" x14ac:dyDescent="0.2">
      <c r="A2195" s="1136" t="str">
        <f t="shared" si="69"/>
        <v>EB02CDC0</v>
      </c>
      <c r="B2195" s="669" t="s">
        <v>5180</v>
      </c>
      <c r="C2195" s="669" t="s">
        <v>1656</v>
      </c>
      <c r="D2195" s="1137">
        <f t="shared" si="68"/>
        <v>0</v>
      </c>
      <c r="E2195" s="669" t="s">
        <v>700</v>
      </c>
      <c r="F2195" s="669">
        <v>222</v>
      </c>
    </row>
    <row r="2196" spans="1:6" hidden="1" x14ac:dyDescent="0.2">
      <c r="A2196" s="1136" t="str">
        <f t="shared" si="69"/>
        <v>EB02CEL0</v>
      </c>
      <c r="B2196" s="669" t="s">
        <v>5181</v>
      </c>
      <c r="C2196" s="669" t="s">
        <v>1656</v>
      </c>
      <c r="D2196" s="1137">
        <f t="shared" si="68"/>
        <v>0</v>
      </c>
      <c r="E2196" s="669" t="s">
        <v>699</v>
      </c>
      <c r="F2196" s="669">
        <v>46</v>
      </c>
    </row>
    <row r="2197" spans="1:6" hidden="1" x14ac:dyDescent="0.2">
      <c r="A2197" s="1136" t="str">
        <f t="shared" si="69"/>
        <v>EB02CEM0</v>
      </c>
      <c r="B2197" s="669" t="s">
        <v>5182</v>
      </c>
      <c r="C2197" s="669" t="s">
        <v>1656</v>
      </c>
      <c r="D2197" s="1137">
        <f t="shared" si="68"/>
        <v>0</v>
      </c>
      <c r="E2197" s="669" t="s">
        <v>595</v>
      </c>
      <c r="F2197" s="669">
        <v>761</v>
      </c>
    </row>
    <row r="2198" spans="1:6" hidden="1" x14ac:dyDescent="0.2">
      <c r="A2198" s="1136" t="str">
        <f t="shared" si="69"/>
        <v>EB02CNE0</v>
      </c>
      <c r="B2198" s="669" t="s">
        <v>5183</v>
      </c>
      <c r="C2198" s="669" t="s">
        <v>1656</v>
      </c>
      <c r="D2198" s="1137">
        <f t="shared" si="68"/>
        <v>0</v>
      </c>
      <c r="E2198" s="669" t="s">
        <v>594</v>
      </c>
      <c r="F2198" s="669">
        <v>90</v>
      </c>
    </row>
    <row r="2199" spans="1:6" hidden="1" x14ac:dyDescent="0.2">
      <c r="A2199" s="1136" t="str">
        <f t="shared" si="69"/>
        <v>EB03AEL0</v>
      </c>
      <c r="B2199" s="669" t="s">
        <v>5184</v>
      </c>
      <c r="C2199" s="669" t="s">
        <v>1657</v>
      </c>
      <c r="D2199" s="1137">
        <f t="shared" si="68"/>
        <v>0</v>
      </c>
      <c r="E2199" s="669" t="s">
        <v>699</v>
      </c>
      <c r="F2199" s="669">
        <v>171</v>
      </c>
    </row>
    <row r="2200" spans="1:6" hidden="1" x14ac:dyDescent="0.2">
      <c r="A2200" s="1136" t="str">
        <f t="shared" si="69"/>
        <v>EB03AEM0</v>
      </c>
      <c r="B2200" s="669" t="s">
        <v>5185</v>
      </c>
      <c r="C2200" s="669" t="s">
        <v>1657</v>
      </c>
      <c r="D2200" s="1137">
        <f t="shared" si="68"/>
        <v>0</v>
      </c>
      <c r="E2200" s="669" t="s">
        <v>595</v>
      </c>
      <c r="F2200" s="669">
        <v>18568</v>
      </c>
    </row>
    <row r="2201" spans="1:6" hidden="1" x14ac:dyDescent="0.2">
      <c r="A2201" s="1136" t="str">
        <f t="shared" si="69"/>
        <v>EB03ANE0</v>
      </c>
      <c r="B2201" s="669" t="s">
        <v>5186</v>
      </c>
      <c r="C2201" s="669" t="s">
        <v>1657</v>
      </c>
      <c r="D2201" s="1137">
        <f t="shared" si="68"/>
        <v>0</v>
      </c>
      <c r="E2201" s="669" t="s">
        <v>594</v>
      </c>
      <c r="F2201" s="669">
        <v>254</v>
      </c>
    </row>
    <row r="2202" spans="1:6" hidden="1" x14ac:dyDescent="0.2">
      <c r="A2202" s="1136" t="str">
        <f t="shared" si="69"/>
        <v>EB03AUX0</v>
      </c>
      <c r="B2202" s="669" t="s">
        <v>5187</v>
      </c>
      <c r="C2202" s="669" t="s">
        <v>1657</v>
      </c>
      <c r="D2202" s="1137">
        <f t="shared" si="68"/>
        <v>0</v>
      </c>
      <c r="E2202" s="669" t="s">
        <v>3001</v>
      </c>
      <c r="F2202" s="669">
        <v>2</v>
      </c>
    </row>
    <row r="2203" spans="1:6" hidden="1" x14ac:dyDescent="0.2">
      <c r="A2203" s="1136" t="str">
        <f t="shared" si="69"/>
        <v>EB03BDC0</v>
      </c>
      <c r="B2203" s="669" t="s">
        <v>5188</v>
      </c>
      <c r="C2203" s="669" t="s">
        <v>1659</v>
      </c>
      <c r="D2203" s="1137">
        <f t="shared" si="68"/>
        <v>0</v>
      </c>
      <c r="E2203" s="669" t="s">
        <v>700</v>
      </c>
      <c r="F2203" s="669">
        <v>22</v>
      </c>
    </row>
    <row r="2204" spans="1:6" hidden="1" x14ac:dyDescent="0.2">
      <c r="A2204" s="1136" t="str">
        <f t="shared" si="69"/>
        <v>EB03BEL0</v>
      </c>
      <c r="B2204" s="669" t="s">
        <v>5189</v>
      </c>
      <c r="C2204" s="669" t="s">
        <v>1659</v>
      </c>
      <c r="D2204" s="1137">
        <f t="shared" si="68"/>
        <v>0</v>
      </c>
      <c r="E2204" s="669" t="s">
        <v>699</v>
      </c>
      <c r="F2204" s="669">
        <v>253</v>
      </c>
    </row>
    <row r="2205" spans="1:6" hidden="1" x14ac:dyDescent="0.2">
      <c r="A2205" s="1136" t="str">
        <f t="shared" si="69"/>
        <v>EB03BEM0</v>
      </c>
      <c r="B2205" s="669" t="s">
        <v>5190</v>
      </c>
      <c r="C2205" s="669" t="s">
        <v>1659</v>
      </c>
      <c r="D2205" s="1137">
        <f t="shared" si="68"/>
        <v>0</v>
      </c>
      <c r="E2205" s="669" t="s">
        <v>595</v>
      </c>
      <c r="F2205" s="669">
        <v>21931</v>
      </c>
    </row>
    <row r="2206" spans="1:6" hidden="1" x14ac:dyDescent="0.2">
      <c r="A2206" s="1136" t="str">
        <f t="shared" si="69"/>
        <v>EB03BNE0</v>
      </c>
      <c r="B2206" s="669" t="s">
        <v>5191</v>
      </c>
      <c r="C2206" s="669" t="s">
        <v>1659</v>
      </c>
      <c r="D2206" s="1137">
        <f t="shared" si="68"/>
        <v>0</v>
      </c>
      <c r="E2206" s="669" t="s">
        <v>594</v>
      </c>
      <c r="F2206" s="669">
        <v>383</v>
      </c>
    </row>
    <row r="2207" spans="1:6" hidden="1" x14ac:dyDescent="0.2">
      <c r="A2207" s="1136" t="str">
        <f t="shared" si="69"/>
        <v>EB03BUX0</v>
      </c>
      <c r="B2207" s="669" t="s">
        <v>5192</v>
      </c>
      <c r="C2207" s="669" t="s">
        <v>1659</v>
      </c>
      <c r="D2207" s="1137">
        <f t="shared" si="68"/>
        <v>0</v>
      </c>
      <c r="E2207" s="669" t="s">
        <v>3001</v>
      </c>
      <c r="F2207" s="669">
        <v>1</v>
      </c>
    </row>
    <row r="2208" spans="1:6" hidden="1" x14ac:dyDescent="0.2">
      <c r="A2208" s="1136" t="str">
        <f t="shared" si="69"/>
        <v>EB03CDC0</v>
      </c>
      <c r="B2208" s="669" t="s">
        <v>5193</v>
      </c>
      <c r="C2208" s="669" t="s">
        <v>1661</v>
      </c>
      <c r="D2208" s="1137">
        <f t="shared" si="68"/>
        <v>0</v>
      </c>
      <c r="E2208" s="669" t="s">
        <v>700</v>
      </c>
      <c r="F2208" s="669">
        <v>67</v>
      </c>
    </row>
    <row r="2209" spans="1:6" hidden="1" x14ac:dyDescent="0.2">
      <c r="A2209" s="1136" t="str">
        <f t="shared" si="69"/>
        <v>EB03CEL0</v>
      </c>
      <c r="B2209" s="669" t="s">
        <v>5194</v>
      </c>
      <c r="C2209" s="669" t="s">
        <v>1661</v>
      </c>
      <c r="D2209" s="1137">
        <f t="shared" si="68"/>
        <v>0</v>
      </c>
      <c r="E2209" s="669" t="s">
        <v>699</v>
      </c>
      <c r="F2209" s="669">
        <v>317</v>
      </c>
    </row>
    <row r="2210" spans="1:6" hidden="1" x14ac:dyDescent="0.2">
      <c r="A2210" s="1136" t="str">
        <f t="shared" si="69"/>
        <v>EB03CEM0</v>
      </c>
      <c r="B2210" s="669" t="s">
        <v>5195</v>
      </c>
      <c r="C2210" s="669" t="s">
        <v>1661</v>
      </c>
      <c r="D2210" s="1137">
        <f t="shared" si="68"/>
        <v>0</v>
      </c>
      <c r="E2210" s="669" t="s">
        <v>595</v>
      </c>
      <c r="F2210" s="669">
        <v>32901</v>
      </c>
    </row>
    <row r="2211" spans="1:6" hidden="1" x14ac:dyDescent="0.2">
      <c r="A2211" s="1136" t="str">
        <f t="shared" si="69"/>
        <v>EB03CNE0</v>
      </c>
      <c r="B2211" s="669" t="s">
        <v>5196</v>
      </c>
      <c r="C2211" s="669" t="s">
        <v>1661</v>
      </c>
      <c r="D2211" s="1137">
        <f t="shared" si="68"/>
        <v>0</v>
      </c>
      <c r="E2211" s="669" t="s">
        <v>594</v>
      </c>
      <c r="F2211" s="669">
        <v>366</v>
      </c>
    </row>
    <row r="2212" spans="1:6" hidden="1" x14ac:dyDescent="0.2">
      <c r="A2212" s="1136" t="str">
        <f t="shared" si="69"/>
        <v>EB03CUX0</v>
      </c>
      <c r="B2212" s="669" t="s">
        <v>5197</v>
      </c>
      <c r="C2212" s="669" t="s">
        <v>1661</v>
      </c>
      <c r="D2212" s="1137">
        <f t="shared" si="68"/>
        <v>0</v>
      </c>
      <c r="E2212" s="669" t="s">
        <v>3001</v>
      </c>
      <c r="F2212" s="669">
        <v>2</v>
      </c>
    </row>
    <row r="2213" spans="1:6" hidden="1" x14ac:dyDescent="0.2">
      <c r="A2213" s="1136" t="str">
        <f t="shared" si="69"/>
        <v>EB03DDC0</v>
      </c>
      <c r="B2213" s="669" t="s">
        <v>5198</v>
      </c>
      <c r="C2213" s="669" t="s">
        <v>1663</v>
      </c>
      <c r="D2213" s="1137">
        <f t="shared" si="68"/>
        <v>0</v>
      </c>
      <c r="E2213" s="669" t="s">
        <v>700</v>
      </c>
      <c r="F2213" s="669">
        <v>141</v>
      </c>
    </row>
    <row r="2214" spans="1:6" hidden="1" x14ac:dyDescent="0.2">
      <c r="A2214" s="1136" t="str">
        <f t="shared" si="69"/>
        <v>EB03DEL0</v>
      </c>
      <c r="B2214" s="669" t="s">
        <v>5199</v>
      </c>
      <c r="C2214" s="669" t="s">
        <v>1663</v>
      </c>
      <c r="D2214" s="1137">
        <f t="shared" si="68"/>
        <v>0</v>
      </c>
      <c r="E2214" s="669" t="s">
        <v>699</v>
      </c>
      <c r="F2214" s="669">
        <v>466</v>
      </c>
    </row>
    <row r="2215" spans="1:6" hidden="1" x14ac:dyDescent="0.2">
      <c r="A2215" s="1136" t="str">
        <f t="shared" si="69"/>
        <v>EB03DEM0</v>
      </c>
      <c r="B2215" s="669" t="s">
        <v>5200</v>
      </c>
      <c r="C2215" s="669" t="s">
        <v>1663</v>
      </c>
      <c r="D2215" s="1137">
        <f t="shared" si="68"/>
        <v>0</v>
      </c>
      <c r="E2215" s="669" t="s">
        <v>595</v>
      </c>
      <c r="F2215" s="669">
        <v>43447</v>
      </c>
    </row>
    <row r="2216" spans="1:6" hidden="1" x14ac:dyDescent="0.2">
      <c r="A2216" s="1136" t="str">
        <f t="shared" si="69"/>
        <v>EB03DNE0</v>
      </c>
      <c r="B2216" s="669" t="s">
        <v>5201</v>
      </c>
      <c r="C2216" s="669" t="s">
        <v>1663</v>
      </c>
      <c r="D2216" s="1137">
        <f t="shared" si="68"/>
        <v>0</v>
      </c>
      <c r="E2216" s="669" t="s">
        <v>594</v>
      </c>
      <c r="F2216" s="669">
        <v>395</v>
      </c>
    </row>
    <row r="2217" spans="1:6" hidden="1" x14ac:dyDescent="0.2">
      <c r="A2217" s="1136" t="str">
        <f t="shared" si="69"/>
        <v>EB03DUX0</v>
      </c>
      <c r="B2217" s="669" t="s">
        <v>5202</v>
      </c>
      <c r="C2217" s="669" t="s">
        <v>1663</v>
      </c>
      <c r="D2217" s="1137">
        <f t="shared" si="68"/>
        <v>0</v>
      </c>
      <c r="E2217" s="669" t="s">
        <v>3001</v>
      </c>
      <c r="F2217" s="669">
        <v>4</v>
      </c>
    </row>
    <row r="2218" spans="1:6" hidden="1" x14ac:dyDescent="0.2">
      <c r="A2218" s="1136" t="str">
        <f t="shared" si="69"/>
        <v>EB03EDC0</v>
      </c>
      <c r="B2218" s="669" t="s">
        <v>5203</v>
      </c>
      <c r="C2218" s="669" t="s">
        <v>1665</v>
      </c>
      <c r="D2218" s="1137">
        <f t="shared" si="68"/>
        <v>0</v>
      </c>
      <c r="E2218" s="669" t="s">
        <v>700</v>
      </c>
      <c r="F2218" s="669">
        <v>154</v>
      </c>
    </row>
    <row r="2219" spans="1:6" hidden="1" x14ac:dyDescent="0.2">
      <c r="A2219" s="1136" t="str">
        <f t="shared" si="69"/>
        <v>EB03EEL0</v>
      </c>
      <c r="B2219" s="669" t="s">
        <v>5204</v>
      </c>
      <c r="C2219" s="669" t="s">
        <v>1665</v>
      </c>
      <c r="D2219" s="1137">
        <f t="shared" si="68"/>
        <v>0</v>
      </c>
      <c r="E2219" s="669" t="s">
        <v>699</v>
      </c>
      <c r="F2219" s="669">
        <v>164</v>
      </c>
    </row>
    <row r="2220" spans="1:6" hidden="1" x14ac:dyDescent="0.2">
      <c r="A2220" s="1136" t="str">
        <f t="shared" si="69"/>
        <v>EB03EEM0</v>
      </c>
      <c r="B2220" s="669" t="s">
        <v>5205</v>
      </c>
      <c r="C2220" s="669" t="s">
        <v>1665</v>
      </c>
      <c r="D2220" s="1137">
        <f t="shared" si="68"/>
        <v>0</v>
      </c>
      <c r="E2220" s="669" t="s">
        <v>595</v>
      </c>
      <c r="F2220" s="669">
        <v>9996</v>
      </c>
    </row>
    <row r="2221" spans="1:6" hidden="1" x14ac:dyDescent="0.2">
      <c r="A2221" s="1136" t="str">
        <f t="shared" si="69"/>
        <v>EB03ENE0</v>
      </c>
      <c r="B2221" s="669" t="s">
        <v>5206</v>
      </c>
      <c r="C2221" s="669" t="s">
        <v>1665</v>
      </c>
      <c r="D2221" s="1137">
        <f t="shared" si="68"/>
        <v>0</v>
      </c>
      <c r="E2221" s="669" t="s">
        <v>594</v>
      </c>
      <c r="F2221" s="669">
        <v>96</v>
      </c>
    </row>
    <row r="2222" spans="1:6" hidden="1" x14ac:dyDescent="0.2">
      <c r="A2222" s="1136" t="str">
        <f t="shared" si="69"/>
        <v>EB03EUX0</v>
      </c>
      <c r="B2222" s="669" t="s">
        <v>5207</v>
      </c>
      <c r="C2222" s="669" t="s">
        <v>1665</v>
      </c>
      <c r="D2222" s="1137">
        <f t="shared" si="68"/>
        <v>0</v>
      </c>
      <c r="E2222" s="669" t="s">
        <v>3001</v>
      </c>
      <c r="F2222" s="669">
        <v>1</v>
      </c>
    </row>
    <row r="2223" spans="1:6" hidden="1" x14ac:dyDescent="0.2">
      <c r="A2223" s="1136" t="str">
        <f t="shared" si="69"/>
        <v>EB04ZDC0</v>
      </c>
      <c r="B2223" s="669" t="s">
        <v>5208</v>
      </c>
      <c r="C2223" s="669" t="s">
        <v>1667</v>
      </c>
      <c r="D2223" s="1137">
        <f t="shared" si="68"/>
        <v>0</v>
      </c>
      <c r="E2223" s="669" t="s">
        <v>700</v>
      </c>
      <c r="F2223" s="669">
        <v>464</v>
      </c>
    </row>
    <row r="2224" spans="1:6" hidden="1" x14ac:dyDescent="0.2">
      <c r="A2224" s="1136" t="str">
        <f t="shared" si="69"/>
        <v>EB04ZEL0</v>
      </c>
      <c r="B2224" s="669" t="s">
        <v>5209</v>
      </c>
      <c r="C2224" s="669" t="s">
        <v>1667</v>
      </c>
      <c r="D2224" s="1137">
        <f t="shared" si="68"/>
        <v>0</v>
      </c>
      <c r="E2224" s="669" t="s">
        <v>699</v>
      </c>
      <c r="F2224" s="669">
        <v>237</v>
      </c>
    </row>
    <row r="2225" spans="1:6" hidden="1" x14ac:dyDescent="0.2">
      <c r="A2225" s="1136" t="str">
        <f t="shared" si="69"/>
        <v>EB04ZEM0</v>
      </c>
      <c r="B2225" s="669" t="s">
        <v>5210</v>
      </c>
      <c r="C2225" s="669" t="s">
        <v>1667</v>
      </c>
      <c r="D2225" s="1137">
        <f t="shared" si="68"/>
        <v>0</v>
      </c>
      <c r="E2225" s="669" t="s">
        <v>595</v>
      </c>
      <c r="F2225" s="669">
        <v>11565</v>
      </c>
    </row>
    <row r="2226" spans="1:6" hidden="1" x14ac:dyDescent="0.2">
      <c r="A2226" s="1136" t="str">
        <f t="shared" si="69"/>
        <v>EB04ZNE0</v>
      </c>
      <c r="B2226" s="669" t="s">
        <v>5211</v>
      </c>
      <c r="C2226" s="669" t="s">
        <v>1667</v>
      </c>
      <c r="D2226" s="1137">
        <f t="shared" si="68"/>
        <v>0</v>
      </c>
      <c r="E2226" s="669" t="s">
        <v>594</v>
      </c>
      <c r="F2226" s="669">
        <v>61</v>
      </c>
    </row>
    <row r="2227" spans="1:6" hidden="1" x14ac:dyDescent="0.2">
      <c r="A2227" s="1136" t="str">
        <f t="shared" si="69"/>
        <v>EB04ZUX0</v>
      </c>
      <c r="B2227" s="669" t="s">
        <v>5212</v>
      </c>
      <c r="C2227" s="669" t="s">
        <v>1667</v>
      </c>
      <c r="D2227" s="1137">
        <f t="shared" si="68"/>
        <v>0</v>
      </c>
      <c r="E2227" s="669" t="s">
        <v>3001</v>
      </c>
      <c r="F2227" s="669">
        <v>1</v>
      </c>
    </row>
    <row r="2228" spans="1:6" hidden="1" x14ac:dyDescent="0.2">
      <c r="A2228" s="1136" t="str">
        <f t="shared" si="69"/>
        <v>EB05AEL0</v>
      </c>
      <c r="B2228" s="669" t="s">
        <v>5213</v>
      </c>
      <c r="C2228" s="669" t="s">
        <v>1668</v>
      </c>
      <c r="D2228" s="1137">
        <f t="shared" si="68"/>
        <v>0</v>
      </c>
      <c r="E2228" s="669" t="s">
        <v>699</v>
      </c>
      <c r="F2228" s="669">
        <v>18</v>
      </c>
    </row>
    <row r="2229" spans="1:6" hidden="1" x14ac:dyDescent="0.2">
      <c r="A2229" s="1136" t="str">
        <f t="shared" si="69"/>
        <v>EB05AEM0</v>
      </c>
      <c r="B2229" s="669" t="s">
        <v>5214</v>
      </c>
      <c r="C2229" s="669" t="s">
        <v>1668</v>
      </c>
      <c r="D2229" s="1137">
        <f t="shared" si="68"/>
        <v>0</v>
      </c>
      <c r="E2229" s="669" t="s">
        <v>595</v>
      </c>
      <c r="F2229" s="669">
        <v>1297</v>
      </c>
    </row>
    <row r="2230" spans="1:6" hidden="1" x14ac:dyDescent="0.2">
      <c r="A2230" s="1136" t="str">
        <f t="shared" si="69"/>
        <v>EB05ANE0</v>
      </c>
      <c r="B2230" s="669" t="s">
        <v>5215</v>
      </c>
      <c r="C2230" s="669" t="s">
        <v>1668</v>
      </c>
      <c r="D2230" s="1137">
        <f t="shared" si="68"/>
        <v>0</v>
      </c>
      <c r="E2230" s="669" t="s">
        <v>594</v>
      </c>
      <c r="F2230" s="669">
        <v>31</v>
      </c>
    </row>
    <row r="2231" spans="1:6" hidden="1" x14ac:dyDescent="0.2">
      <c r="A2231" s="1136" t="str">
        <f t="shared" si="69"/>
        <v>EB05BDC0</v>
      </c>
      <c r="B2231" s="669" t="s">
        <v>5216</v>
      </c>
      <c r="C2231" s="669" t="s">
        <v>1669</v>
      </c>
      <c r="D2231" s="1137">
        <f t="shared" si="68"/>
        <v>0</v>
      </c>
      <c r="E2231" s="669" t="s">
        <v>700</v>
      </c>
      <c r="F2231" s="669">
        <v>3</v>
      </c>
    </row>
    <row r="2232" spans="1:6" hidden="1" x14ac:dyDescent="0.2">
      <c r="A2232" s="1136" t="str">
        <f t="shared" si="69"/>
        <v>EB05BEL0</v>
      </c>
      <c r="B2232" s="669" t="s">
        <v>5217</v>
      </c>
      <c r="C2232" s="669" t="s">
        <v>1669</v>
      </c>
      <c r="D2232" s="1137">
        <f t="shared" si="68"/>
        <v>0</v>
      </c>
      <c r="E2232" s="669" t="s">
        <v>699</v>
      </c>
      <c r="F2232" s="669">
        <v>23</v>
      </c>
    </row>
    <row r="2233" spans="1:6" hidden="1" x14ac:dyDescent="0.2">
      <c r="A2233" s="1136" t="str">
        <f t="shared" si="69"/>
        <v>EB05BEM0</v>
      </c>
      <c r="B2233" s="669" t="s">
        <v>5218</v>
      </c>
      <c r="C2233" s="669" t="s">
        <v>1669</v>
      </c>
      <c r="D2233" s="1137">
        <f t="shared" si="68"/>
        <v>0</v>
      </c>
      <c r="E2233" s="669" t="s">
        <v>595</v>
      </c>
      <c r="F2233" s="669">
        <v>1185</v>
      </c>
    </row>
    <row r="2234" spans="1:6" hidden="1" x14ac:dyDescent="0.2">
      <c r="A2234" s="1136" t="str">
        <f t="shared" si="69"/>
        <v>EB05BNE0</v>
      </c>
      <c r="B2234" s="669" t="s">
        <v>5219</v>
      </c>
      <c r="C2234" s="669" t="s">
        <v>1669</v>
      </c>
      <c r="D2234" s="1137">
        <f t="shared" si="68"/>
        <v>0</v>
      </c>
      <c r="E2234" s="669" t="s">
        <v>594</v>
      </c>
      <c r="F2234" s="669">
        <v>30</v>
      </c>
    </row>
    <row r="2235" spans="1:6" hidden="1" x14ac:dyDescent="0.2">
      <c r="A2235" s="1136" t="str">
        <f t="shared" si="69"/>
        <v>EB05CDC0</v>
      </c>
      <c r="B2235" s="669" t="s">
        <v>5220</v>
      </c>
      <c r="C2235" s="669" t="s">
        <v>1670</v>
      </c>
      <c r="D2235" s="1137">
        <f t="shared" si="68"/>
        <v>0</v>
      </c>
      <c r="E2235" s="669" t="s">
        <v>700</v>
      </c>
      <c r="F2235" s="669">
        <v>3</v>
      </c>
    </row>
    <row r="2236" spans="1:6" hidden="1" x14ac:dyDescent="0.2">
      <c r="A2236" s="1136" t="str">
        <f t="shared" si="69"/>
        <v>EB05CEL0</v>
      </c>
      <c r="B2236" s="669" t="s">
        <v>5221</v>
      </c>
      <c r="C2236" s="669" t="s">
        <v>1670</v>
      </c>
      <c r="D2236" s="1137">
        <f t="shared" si="68"/>
        <v>0</v>
      </c>
      <c r="E2236" s="669" t="s">
        <v>699</v>
      </c>
      <c r="F2236" s="669">
        <v>19</v>
      </c>
    </row>
    <row r="2237" spans="1:6" hidden="1" x14ac:dyDescent="0.2">
      <c r="A2237" s="1136" t="str">
        <f t="shared" si="69"/>
        <v>EB05CEM0</v>
      </c>
      <c r="B2237" s="669" t="s">
        <v>5222</v>
      </c>
      <c r="C2237" s="669" t="s">
        <v>1670</v>
      </c>
      <c r="D2237" s="1137">
        <f t="shared" si="68"/>
        <v>0</v>
      </c>
      <c r="E2237" s="669" t="s">
        <v>595</v>
      </c>
      <c r="F2237" s="669">
        <v>959</v>
      </c>
    </row>
    <row r="2238" spans="1:6" hidden="1" x14ac:dyDescent="0.2">
      <c r="A2238" s="1136" t="str">
        <f t="shared" si="69"/>
        <v>EB05CNE0</v>
      </c>
      <c r="B2238" s="669" t="s">
        <v>5223</v>
      </c>
      <c r="C2238" s="669" t="s">
        <v>1670</v>
      </c>
      <c r="D2238" s="1137">
        <f t="shared" si="68"/>
        <v>0</v>
      </c>
      <c r="E2238" s="669" t="s">
        <v>594</v>
      </c>
      <c r="F2238" s="669">
        <v>14</v>
      </c>
    </row>
    <row r="2239" spans="1:6" hidden="1" x14ac:dyDescent="0.2">
      <c r="A2239" s="1136" t="str">
        <f t="shared" si="69"/>
        <v>EB06ADC0</v>
      </c>
      <c r="B2239" s="669" t="s">
        <v>5224</v>
      </c>
      <c r="C2239" s="669" t="s">
        <v>1671</v>
      </c>
      <c r="D2239" s="1137">
        <f t="shared" si="68"/>
        <v>0</v>
      </c>
      <c r="E2239" s="669" t="s">
        <v>700</v>
      </c>
      <c r="F2239" s="669">
        <v>2</v>
      </c>
    </row>
    <row r="2240" spans="1:6" hidden="1" x14ac:dyDescent="0.2">
      <c r="A2240" s="1136" t="str">
        <f t="shared" si="69"/>
        <v>EB06AEL0</v>
      </c>
      <c r="B2240" s="669" t="s">
        <v>5225</v>
      </c>
      <c r="C2240" s="669" t="s">
        <v>1671</v>
      </c>
      <c r="D2240" s="1137">
        <f t="shared" si="68"/>
        <v>0</v>
      </c>
      <c r="E2240" s="669" t="s">
        <v>699</v>
      </c>
      <c r="F2240" s="669">
        <v>52</v>
      </c>
    </row>
    <row r="2241" spans="1:6" hidden="1" x14ac:dyDescent="0.2">
      <c r="A2241" s="1136" t="str">
        <f t="shared" si="69"/>
        <v>EB06AEM0</v>
      </c>
      <c r="B2241" s="669" t="s">
        <v>5226</v>
      </c>
      <c r="C2241" s="669" t="s">
        <v>1671</v>
      </c>
      <c r="D2241" s="1137">
        <f t="shared" si="68"/>
        <v>0</v>
      </c>
      <c r="E2241" s="669" t="s">
        <v>595</v>
      </c>
      <c r="F2241" s="669">
        <v>1271</v>
      </c>
    </row>
    <row r="2242" spans="1:6" hidden="1" x14ac:dyDescent="0.2">
      <c r="A2242" s="1136" t="str">
        <f t="shared" si="69"/>
        <v>EB06ANE0</v>
      </c>
      <c r="B2242" s="669" t="s">
        <v>5227</v>
      </c>
      <c r="C2242" s="669" t="s">
        <v>1671</v>
      </c>
      <c r="D2242" s="1137">
        <f t="shared" si="68"/>
        <v>0</v>
      </c>
      <c r="E2242" s="669" t="s">
        <v>594</v>
      </c>
      <c r="F2242" s="669">
        <v>157</v>
      </c>
    </row>
    <row r="2243" spans="1:6" hidden="1" x14ac:dyDescent="0.2">
      <c r="A2243" s="1136" t="str">
        <f t="shared" si="69"/>
        <v>EB06BDC0</v>
      </c>
      <c r="B2243" s="669" t="s">
        <v>5228</v>
      </c>
      <c r="C2243" s="669" t="s">
        <v>1672</v>
      </c>
      <c r="D2243" s="1137">
        <f t="shared" si="68"/>
        <v>0</v>
      </c>
      <c r="E2243" s="669" t="s">
        <v>700</v>
      </c>
      <c r="F2243" s="669">
        <v>26</v>
      </c>
    </row>
    <row r="2244" spans="1:6" hidden="1" x14ac:dyDescent="0.2">
      <c r="A2244" s="1136" t="str">
        <f t="shared" si="69"/>
        <v>EB06BEL0</v>
      </c>
      <c r="B2244" s="669" t="s">
        <v>5229</v>
      </c>
      <c r="C2244" s="669" t="s">
        <v>1672</v>
      </c>
      <c r="D2244" s="1137">
        <f t="shared" si="68"/>
        <v>0</v>
      </c>
      <c r="E2244" s="669" t="s">
        <v>699</v>
      </c>
      <c r="F2244" s="669">
        <v>134</v>
      </c>
    </row>
    <row r="2245" spans="1:6" hidden="1" x14ac:dyDescent="0.2">
      <c r="A2245" s="1136" t="str">
        <f t="shared" si="69"/>
        <v>EB06BEM0</v>
      </c>
      <c r="B2245" s="669" t="s">
        <v>5230</v>
      </c>
      <c r="C2245" s="669" t="s">
        <v>1672</v>
      </c>
      <c r="D2245" s="1137">
        <f t="shared" si="68"/>
        <v>0</v>
      </c>
      <c r="E2245" s="669" t="s">
        <v>595</v>
      </c>
      <c r="F2245" s="669">
        <v>2190</v>
      </c>
    </row>
    <row r="2246" spans="1:6" hidden="1" x14ac:dyDescent="0.2">
      <c r="A2246" s="1136" t="str">
        <f t="shared" si="69"/>
        <v>EB06BNE0</v>
      </c>
      <c r="B2246" s="669" t="s">
        <v>5231</v>
      </c>
      <c r="C2246" s="669" t="s">
        <v>1672</v>
      </c>
      <c r="D2246" s="1137">
        <f t="shared" si="68"/>
        <v>0</v>
      </c>
      <c r="E2246" s="669" t="s">
        <v>594</v>
      </c>
      <c r="F2246" s="669">
        <v>273</v>
      </c>
    </row>
    <row r="2247" spans="1:6" hidden="1" x14ac:dyDescent="0.2">
      <c r="A2247" s="1136" t="str">
        <f t="shared" si="69"/>
        <v>EB06CDC0</v>
      </c>
      <c r="B2247" s="669" t="s">
        <v>5232</v>
      </c>
      <c r="C2247" s="669" t="s">
        <v>1673</v>
      </c>
      <c r="D2247" s="1137">
        <f t="shared" si="68"/>
        <v>0</v>
      </c>
      <c r="E2247" s="669" t="s">
        <v>700</v>
      </c>
      <c r="F2247" s="669">
        <v>135</v>
      </c>
    </row>
    <row r="2248" spans="1:6" hidden="1" x14ac:dyDescent="0.2">
      <c r="A2248" s="1136" t="str">
        <f t="shared" si="69"/>
        <v>EB06CEL0</v>
      </c>
      <c r="B2248" s="669" t="s">
        <v>5233</v>
      </c>
      <c r="C2248" s="669" t="s">
        <v>1673</v>
      </c>
      <c r="D2248" s="1137">
        <f t="shared" si="68"/>
        <v>0</v>
      </c>
      <c r="E2248" s="669" t="s">
        <v>699</v>
      </c>
      <c r="F2248" s="669">
        <v>261</v>
      </c>
    </row>
    <row r="2249" spans="1:6" hidden="1" x14ac:dyDescent="0.2">
      <c r="A2249" s="1136" t="str">
        <f t="shared" si="69"/>
        <v>EB06CEM0</v>
      </c>
      <c r="B2249" s="669" t="s">
        <v>5234</v>
      </c>
      <c r="C2249" s="669" t="s">
        <v>1673</v>
      </c>
      <c r="D2249" s="1137">
        <f t="shared" si="68"/>
        <v>0</v>
      </c>
      <c r="E2249" s="669" t="s">
        <v>595</v>
      </c>
      <c r="F2249" s="669">
        <v>3582</v>
      </c>
    </row>
    <row r="2250" spans="1:6" hidden="1" x14ac:dyDescent="0.2">
      <c r="A2250" s="1136" t="str">
        <f t="shared" si="69"/>
        <v>EB06CNE0</v>
      </c>
      <c r="B2250" s="669" t="s">
        <v>5235</v>
      </c>
      <c r="C2250" s="669" t="s">
        <v>1673</v>
      </c>
      <c r="D2250" s="1137">
        <f t="shared" si="68"/>
        <v>0</v>
      </c>
      <c r="E2250" s="669" t="s">
        <v>594</v>
      </c>
      <c r="F2250" s="669">
        <v>351</v>
      </c>
    </row>
    <row r="2251" spans="1:6" hidden="1" x14ac:dyDescent="0.2">
      <c r="A2251" s="1136" t="str">
        <f t="shared" si="69"/>
        <v>EB06CUX0</v>
      </c>
      <c r="B2251" s="669" t="s">
        <v>5236</v>
      </c>
      <c r="C2251" s="669" t="s">
        <v>1673</v>
      </c>
      <c r="D2251" s="1137">
        <f t="shared" si="68"/>
        <v>0</v>
      </c>
      <c r="E2251" s="669" t="s">
        <v>3001</v>
      </c>
      <c r="F2251" s="669">
        <v>1</v>
      </c>
    </row>
    <row r="2252" spans="1:6" hidden="1" x14ac:dyDescent="0.2">
      <c r="A2252" s="1136" t="str">
        <f t="shared" si="69"/>
        <v>EB06DDC0</v>
      </c>
      <c r="B2252" s="669" t="s">
        <v>5237</v>
      </c>
      <c r="C2252" s="669" t="s">
        <v>1674</v>
      </c>
      <c r="D2252" s="1137">
        <f t="shared" si="68"/>
        <v>0</v>
      </c>
      <c r="E2252" s="669" t="s">
        <v>700</v>
      </c>
      <c r="F2252" s="669">
        <v>732</v>
      </c>
    </row>
    <row r="2253" spans="1:6" hidden="1" x14ac:dyDescent="0.2">
      <c r="A2253" s="1136" t="str">
        <f t="shared" si="69"/>
        <v>EB06DEL0</v>
      </c>
      <c r="B2253" s="669" t="s">
        <v>5238</v>
      </c>
      <c r="C2253" s="669" t="s">
        <v>1674</v>
      </c>
      <c r="D2253" s="1137">
        <f t="shared" si="68"/>
        <v>0</v>
      </c>
      <c r="E2253" s="669" t="s">
        <v>699</v>
      </c>
      <c r="F2253" s="669">
        <v>234</v>
      </c>
    </row>
    <row r="2254" spans="1:6" hidden="1" x14ac:dyDescent="0.2">
      <c r="A2254" s="1136" t="str">
        <f t="shared" si="69"/>
        <v>EB06DEM0</v>
      </c>
      <c r="B2254" s="669" t="s">
        <v>5239</v>
      </c>
      <c r="C2254" s="669" t="s">
        <v>1674</v>
      </c>
      <c r="D2254" s="1137">
        <f t="shared" si="68"/>
        <v>0</v>
      </c>
      <c r="E2254" s="669" t="s">
        <v>595</v>
      </c>
      <c r="F2254" s="669">
        <v>2540</v>
      </c>
    </row>
    <row r="2255" spans="1:6" hidden="1" x14ac:dyDescent="0.2">
      <c r="A2255" s="1136" t="str">
        <f t="shared" si="69"/>
        <v>EB06DNE0</v>
      </c>
      <c r="B2255" s="669" t="s">
        <v>5240</v>
      </c>
      <c r="C2255" s="669" t="s">
        <v>1674</v>
      </c>
      <c r="D2255" s="1137">
        <f t="shared" si="68"/>
        <v>0</v>
      </c>
      <c r="E2255" s="669" t="s">
        <v>594</v>
      </c>
      <c r="F2255" s="669">
        <v>169</v>
      </c>
    </row>
    <row r="2256" spans="1:6" hidden="1" x14ac:dyDescent="0.2">
      <c r="A2256" s="1136" t="str">
        <f t="shared" si="69"/>
        <v>EB07ADC0</v>
      </c>
      <c r="B2256" s="669" t="s">
        <v>5241</v>
      </c>
      <c r="C2256" s="669" t="s">
        <v>1675</v>
      </c>
      <c r="D2256" s="1137">
        <f t="shared" si="68"/>
        <v>0</v>
      </c>
      <c r="E2256" s="669" t="s">
        <v>700</v>
      </c>
      <c r="F2256" s="669">
        <v>13</v>
      </c>
    </row>
    <row r="2257" spans="1:6" hidden="1" x14ac:dyDescent="0.2">
      <c r="A2257" s="1136" t="str">
        <f t="shared" si="69"/>
        <v>EB07AEL0</v>
      </c>
      <c r="B2257" s="669" t="s">
        <v>5242</v>
      </c>
      <c r="C2257" s="669" t="s">
        <v>1675</v>
      </c>
      <c r="D2257" s="1137">
        <f t="shared" ref="D2257:D2320" si="70">IFERROR(VLOOKUP(C2257,$M$2:$N$16,2,FALSE),0)</f>
        <v>0</v>
      </c>
      <c r="E2257" s="669" t="s">
        <v>699</v>
      </c>
      <c r="F2257" s="669">
        <v>62</v>
      </c>
    </row>
    <row r="2258" spans="1:6" hidden="1" x14ac:dyDescent="0.2">
      <c r="A2258" s="1136" t="str">
        <f t="shared" ref="A2258:A2321" si="71">C2258&amp;E2258&amp;D2258</f>
        <v>EB07AEM0</v>
      </c>
      <c r="B2258" s="669" t="s">
        <v>5243</v>
      </c>
      <c r="C2258" s="669" t="s">
        <v>1675</v>
      </c>
      <c r="D2258" s="1137">
        <f t="shared" si="70"/>
        <v>0</v>
      </c>
      <c r="E2258" s="669" t="s">
        <v>595</v>
      </c>
      <c r="F2258" s="669">
        <v>3795</v>
      </c>
    </row>
    <row r="2259" spans="1:6" hidden="1" x14ac:dyDescent="0.2">
      <c r="A2259" s="1136" t="str">
        <f t="shared" si="71"/>
        <v>EB07ANE0</v>
      </c>
      <c r="B2259" s="669" t="s">
        <v>5244</v>
      </c>
      <c r="C2259" s="669" t="s">
        <v>1675</v>
      </c>
      <c r="D2259" s="1137">
        <f t="shared" si="70"/>
        <v>0</v>
      </c>
      <c r="E2259" s="669" t="s">
        <v>594</v>
      </c>
      <c r="F2259" s="669">
        <v>137</v>
      </c>
    </row>
    <row r="2260" spans="1:6" hidden="1" x14ac:dyDescent="0.2">
      <c r="A2260" s="1136" t="str">
        <f t="shared" si="71"/>
        <v>EB07AUX0</v>
      </c>
      <c r="B2260" s="669" t="s">
        <v>5245</v>
      </c>
      <c r="C2260" s="669" t="s">
        <v>1675</v>
      </c>
      <c r="D2260" s="1137">
        <f t="shared" si="70"/>
        <v>0</v>
      </c>
      <c r="E2260" s="669" t="s">
        <v>3001</v>
      </c>
      <c r="F2260" s="669">
        <v>2</v>
      </c>
    </row>
    <row r="2261" spans="1:6" hidden="1" x14ac:dyDescent="0.2">
      <c r="A2261" s="1136" t="str">
        <f t="shared" si="71"/>
        <v>EB07BDC0</v>
      </c>
      <c r="B2261" s="669" t="s">
        <v>5246</v>
      </c>
      <c r="C2261" s="669" t="s">
        <v>1676</v>
      </c>
      <c r="D2261" s="1137">
        <f t="shared" si="70"/>
        <v>0</v>
      </c>
      <c r="E2261" s="669" t="s">
        <v>700</v>
      </c>
      <c r="F2261" s="669">
        <v>87</v>
      </c>
    </row>
    <row r="2262" spans="1:6" hidden="1" x14ac:dyDescent="0.2">
      <c r="A2262" s="1136" t="str">
        <f t="shared" si="71"/>
        <v>EB07BEL0</v>
      </c>
      <c r="B2262" s="669" t="s">
        <v>5247</v>
      </c>
      <c r="C2262" s="669" t="s">
        <v>1676</v>
      </c>
      <c r="D2262" s="1137">
        <f t="shared" si="70"/>
        <v>0</v>
      </c>
      <c r="E2262" s="669" t="s">
        <v>699</v>
      </c>
      <c r="F2262" s="669">
        <v>105</v>
      </c>
    </row>
    <row r="2263" spans="1:6" hidden="1" x14ac:dyDescent="0.2">
      <c r="A2263" s="1136" t="str">
        <f t="shared" si="71"/>
        <v>EB07BEM0</v>
      </c>
      <c r="B2263" s="669" t="s">
        <v>5248</v>
      </c>
      <c r="C2263" s="669" t="s">
        <v>1676</v>
      </c>
      <c r="D2263" s="1137">
        <f t="shared" si="70"/>
        <v>0</v>
      </c>
      <c r="E2263" s="669" t="s">
        <v>595</v>
      </c>
      <c r="F2263" s="669">
        <v>7058</v>
      </c>
    </row>
    <row r="2264" spans="1:6" hidden="1" x14ac:dyDescent="0.2">
      <c r="A2264" s="1136" t="str">
        <f t="shared" si="71"/>
        <v>EB07BNE0</v>
      </c>
      <c r="B2264" s="669" t="s">
        <v>5249</v>
      </c>
      <c r="C2264" s="669" t="s">
        <v>1676</v>
      </c>
      <c r="D2264" s="1137">
        <f t="shared" si="70"/>
        <v>0</v>
      </c>
      <c r="E2264" s="669" t="s">
        <v>594</v>
      </c>
      <c r="F2264" s="669">
        <v>216</v>
      </c>
    </row>
    <row r="2265" spans="1:6" hidden="1" x14ac:dyDescent="0.2">
      <c r="A2265" s="1136" t="str">
        <f t="shared" si="71"/>
        <v>EB07BUX0</v>
      </c>
      <c r="B2265" s="669" t="s">
        <v>5250</v>
      </c>
      <c r="C2265" s="669" t="s">
        <v>1676</v>
      </c>
      <c r="D2265" s="1137">
        <f t="shared" si="70"/>
        <v>0</v>
      </c>
      <c r="E2265" s="669" t="s">
        <v>3001</v>
      </c>
      <c r="F2265" s="669">
        <v>2</v>
      </c>
    </row>
    <row r="2266" spans="1:6" hidden="1" x14ac:dyDescent="0.2">
      <c r="A2266" s="1136" t="str">
        <f t="shared" si="71"/>
        <v>EB07CDC0</v>
      </c>
      <c r="B2266" s="669" t="s">
        <v>5251</v>
      </c>
      <c r="C2266" s="669" t="s">
        <v>1677</v>
      </c>
      <c r="D2266" s="1137">
        <f t="shared" si="70"/>
        <v>0</v>
      </c>
      <c r="E2266" s="669" t="s">
        <v>700</v>
      </c>
      <c r="F2266" s="669">
        <v>508</v>
      </c>
    </row>
    <row r="2267" spans="1:6" hidden="1" x14ac:dyDescent="0.2">
      <c r="A2267" s="1136" t="str">
        <f t="shared" si="71"/>
        <v>EB07CEL0</v>
      </c>
      <c r="B2267" s="669" t="s">
        <v>5252</v>
      </c>
      <c r="C2267" s="669" t="s">
        <v>1677</v>
      </c>
      <c r="D2267" s="1137">
        <f t="shared" si="70"/>
        <v>0</v>
      </c>
      <c r="E2267" s="669" t="s">
        <v>699</v>
      </c>
      <c r="F2267" s="669">
        <v>271</v>
      </c>
    </row>
    <row r="2268" spans="1:6" hidden="1" x14ac:dyDescent="0.2">
      <c r="A2268" s="1136" t="str">
        <f t="shared" si="71"/>
        <v>EB07CEM0</v>
      </c>
      <c r="B2268" s="669" t="s">
        <v>5253</v>
      </c>
      <c r="C2268" s="669" t="s">
        <v>1677</v>
      </c>
      <c r="D2268" s="1137">
        <f t="shared" si="70"/>
        <v>0</v>
      </c>
      <c r="E2268" s="669" t="s">
        <v>595</v>
      </c>
      <c r="F2268" s="669">
        <v>17550</v>
      </c>
    </row>
    <row r="2269" spans="1:6" hidden="1" x14ac:dyDescent="0.2">
      <c r="A2269" s="1136" t="str">
        <f t="shared" si="71"/>
        <v>EB07CNE0</v>
      </c>
      <c r="B2269" s="669" t="s">
        <v>5254</v>
      </c>
      <c r="C2269" s="669" t="s">
        <v>1677</v>
      </c>
      <c r="D2269" s="1137">
        <f t="shared" si="70"/>
        <v>0</v>
      </c>
      <c r="E2269" s="669" t="s">
        <v>594</v>
      </c>
      <c r="F2269" s="669">
        <v>378</v>
      </c>
    </row>
    <row r="2270" spans="1:6" hidden="1" x14ac:dyDescent="0.2">
      <c r="A2270" s="1136" t="str">
        <f t="shared" si="71"/>
        <v>EB07CUX0</v>
      </c>
      <c r="B2270" s="669" t="s">
        <v>5255</v>
      </c>
      <c r="C2270" s="669" t="s">
        <v>1677</v>
      </c>
      <c r="D2270" s="1137">
        <f t="shared" si="70"/>
        <v>0</v>
      </c>
      <c r="E2270" s="669" t="s">
        <v>3001</v>
      </c>
      <c r="F2270" s="669">
        <v>3</v>
      </c>
    </row>
    <row r="2271" spans="1:6" hidden="1" x14ac:dyDescent="0.2">
      <c r="A2271" s="1136" t="str">
        <f t="shared" si="71"/>
        <v>EB07DDC0</v>
      </c>
      <c r="B2271" s="669" t="s">
        <v>5256</v>
      </c>
      <c r="C2271" s="669" t="s">
        <v>1679</v>
      </c>
      <c r="D2271" s="1137">
        <f t="shared" si="70"/>
        <v>0</v>
      </c>
      <c r="E2271" s="669" t="s">
        <v>700</v>
      </c>
      <c r="F2271" s="669">
        <v>2839</v>
      </c>
    </row>
    <row r="2272" spans="1:6" hidden="1" x14ac:dyDescent="0.2">
      <c r="A2272" s="1136" t="str">
        <f t="shared" si="71"/>
        <v>EB07DEL0</v>
      </c>
      <c r="B2272" s="669" t="s">
        <v>5257</v>
      </c>
      <c r="C2272" s="669" t="s">
        <v>1679</v>
      </c>
      <c r="D2272" s="1137">
        <f t="shared" si="70"/>
        <v>0</v>
      </c>
      <c r="E2272" s="669" t="s">
        <v>699</v>
      </c>
      <c r="F2272" s="669">
        <v>703</v>
      </c>
    </row>
    <row r="2273" spans="1:6" hidden="1" x14ac:dyDescent="0.2">
      <c r="A2273" s="1136" t="str">
        <f t="shared" si="71"/>
        <v>EB07DEM0</v>
      </c>
      <c r="B2273" s="669" t="s">
        <v>5258</v>
      </c>
      <c r="C2273" s="669" t="s">
        <v>1679</v>
      </c>
      <c r="D2273" s="1137">
        <f t="shared" si="70"/>
        <v>0</v>
      </c>
      <c r="E2273" s="669" t="s">
        <v>595</v>
      </c>
      <c r="F2273" s="669">
        <v>38452</v>
      </c>
    </row>
    <row r="2274" spans="1:6" hidden="1" x14ac:dyDescent="0.2">
      <c r="A2274" s="1136" t="str">
        <f t="shared" si="71"/>
        <v>EB07DNE0</v>
      </c>
      <c r="B2274" s="669" t="s">
        <v>5259</v>
      </c>
      <c r="C2274" s="669" t="s">
        <v>1679</v>
      </c>
      <c r="D2274" s="1137">
        <f t="shared" si="70"/>
        <v>0</v>
      </c>
      <c r="E2274" s="669" t="s">
        <v>594</v>
      </c>
      <c r="F2274" s="669">
        <v>443</v>
      </c>
    </row>
    <row r="2275" spans="1:6" hidden="1" x14ac:dyDescent="0.2">
      <c r="A2275" s="1136" t="str">
        <f t="shared" si="71"/>
        <v>EB07EDC0</v>
      </c>
      <c r="B2275" s="669" t="s">
        <v>5260</v>
      </c>
      <c r="C2275" s="669" t="s">
        <v>1681</v>
      </c>
      <c r="D2275" s="1137">
        <f t="shared" si="70"/>
        <v>0</v>
      </c>
      <c r="E2275" s="669" t="s">
        <v>700</v>
      </c>
      <c r="F2275" s="669">
        <v>14619</v>
      </c>
    </row>
    <row r="2276" spans="1:6" hidden="1" x14ac:dyDescent="0.2">
      <c r="A2276" s="1136" t="str">
        <f t="shared" si="71"/>
        <v>EB07EEL0</v>
      </c>
      <c r="B2276" s="669" t="s">
        <v>5261</v>
      </c>
      <c r="C2276" s="669" t="s">
        <v>1681</v>
      </c>
      <c r="D2276" s="1137">
        <f t="shared" si="70"/>
        <v>0</v>
      </c>
      <c r="E2276" s="669" t="s">
        <v>699</v>
      </c>
      <c r="F2276" s="669">
        <v>1405</v>
      </c>
    </row>
    <row r="2277" spans="1:6" hidden="1" x14ac:dyDescent="0.2">
      <c r="A2277" s="1136" t="str">
        <f t="shared" si="71"/>
        <v>EB07EEM0</v>
      </c>
      <c r="B2277" s="669" t="s">
        <v>5262</v>
      </c>
      <c r="C2277" s="669" t="s">
        <v>1681</v>
      </c>
      <c r="D2277" s="1137">
        <f t="shared" si="70"/>
        <v>0</v>
      </c>
      <c r="E2277" s="669" t="s">
        <v>595</v>
      </c>
      <c r="F2277" s="669">
        <v>63777</v>
      </c>
    </row>
    <row r="2278" spans="1:6" hidden="1" x14ac:dyDescent="0.2">
      <c r="A2278" s="1136" t="str">
        <f t="shared" si="71"/>
        <v>EB07ENE0</v>
      </c>
      <c r="B2278" s="669" t="s">
        <v>5263</v>
      </c>
      <c r="C2278" s="669" t="s">
        <v>1681</v>
      </c>
      <c r="D2278" s="1137">
        <f t="shared" si="70"/>
        <v>0</v>
      </c>
      <c r="E2278" s="669" t="s">
        <v>594</v>
      </c>
      <c r="F2278" s="669">
        <v>419</v>
      </c>
    </row>
    <row r="2279" spans="1:6" hidden="1" x14ac:dyDescent="0.2">
      <c r="A2279" s="1136" t="str">
        <f t="shared" si="71"/>
        <v>EB07EUX0</v>
      </c>
      <c r="B2279" s="669" t="s">
        <v>5264</v>
      </c>
      <c r="C2279" s="669" t="s">
        <v>1681</v>
      </c>
      <c r="D2279" s="1137">
        <f t="shared" si="70"/>
        <v>0</v>
      </c>
      <c r="E2279" s="669" t="s">
        <v>3001</v>
      </c>
      <c r="F2279" s="669">
        <v>1</v>
      </c>
    </row>
    <row r="2280" spans="1:6" hidden="1" x14ac:dyDescent="0.2">
      <c r="A2280" s="1136" t="str">
        <f t="shared" si="71"/>
        <v>EB08ADC0</v>
      </c>
      <c r="B2280" s="669" t="s">
        <v>5265</v>
      </c>
      <c r="C2280" s="669" t="s">
        <v>1683</v>
      </c>
      <c r="D2280" s="1137">
        <f t="shared" si="70"/>
        <v>0</v>
      </c>
      <c r="E2280" s="669" t="s">
        <v>700</v>
      </c>
      <c r="F2280" s="669">
        <v>1</v>
      </c>
    </row>
    <row r="2281" spans="1:6" hidden="1" x14ac:dyDescent="0.2">
      <c r="A2281" s="1136" t="str">
        <f t="shared" si="71"/>
        <v>EB08AEL0</v>
      </c>
      <c r="B2281" s="669" t="s">
        <v>5266</v>
      </c>
      <c r="C2281" s="669" t="s">
        <v>1683</v>
      </c>
      <c r="D2281" s="1137">
        <f t="shared" si="70"/>
        <v>0</v>
      </c>
      <c r="E2281" s="669" t="s">
        <v>699</v>
      </c>
      <c r="F2281" s="669">
        <v>16</v>
      </c>
    </row>
    <row r="2282" spans="1:6" hidden="1" x14ac:dyDescent="0.2">
      <c r="A2282" s="1136" t="str">
        <f t="shared" si="71"/>
        <v>EB08AEM0</v>
      </c>
      <c r="B2282" s="669" t="s">
        <v>5267</v>
      </c>
      <c r="C2282" s="669" t="s">
        <v>1683</v>
      </c>
      <c r="D2282" s="1137">
        <f t="shared" si="70"/>
        <v>0</v>
      </c>
      <c r="E2282" s="669" t="s">
        <v>595</v>
      </c>
      <c r="F2282" s="669">
        <v>3231</v>
      </c>
    </row>
    <row r="2283" spans="1:6" hidden="1" x14ac:dyDescent="0.2">
      <c r="A2283" s="1136" t="str">
        <f t="shared" si="71"/>
        <v>EB08ANE0</v>
      </c>
      <c r="B2283" s="669" t="s">
        <v>5268</v>
      </c>
      <c r="C2283" s="669" t="s">
        <v>1683</v>
      </c>
      <c r="D2283" s="1137">
        <f t="shared" si="70"/>
        <v>0</v>
      </c>
      <c r="E2283" s="669" t="s">
        <v>594</v>
      </c>
      <c r="F2283" s="669">
        <v>54</v>
      </c>
    </row>
    <row r="2284" spans="1:6" hidden="1" x14ac:dyDescent="0.2">
      <c r="A2284" s="1136" t="str">
        <f t="shared" si="71"/>
        <v>EB08BDC0</v>
      </c>
      <c r="B2284" s="669" t="s">
        <v>5269</v>
      </c>
      <c r="C2284" s="669" t="s">
        <v>1684</v>
      </c>
      <c r="D2284" s="1137">
        <f t="shared" si="70"/>
        <v>0</v>
      </c>
      <c r="E2284" s="669" t="s">
        <v>700</v>
      </c>
      <c r="F2284" s="669">
        <v>9</v>
      </c>
    </row>
    <row r="2285" spans="1:6" hidden="1" x14ac:dyDescent="0.2">
      <c r="A2285" s="1136" t="str">
        <f t="shared" si="71"/>
        <v>EB08BEL0</v>
      </c>
      <c r="B2285" s="669" t="s">
        <v>5270</v>
      </c>
      <c r="C2285" s="669" t="s">
        <v>1684</v>
      </c>
      <c r="D2285" s="1137">
        <f t="shared" si="70"/>
        <v>0</v>
      </c>
      <c r="E2285" s="669" t="s">
        <v>699</v>
      </c>
      <c r="F2285" s="669">
        <v>35</v>
      </c>
    </row>
    <row r="2286" spans="1:6" hidden="1" x14ac:dyDescent="0.2">
      <c r="A2286" s="1136" t="str">
        <f t="shared" si="71"/>
        <v>EB08BEM0</v>
      </c>
      <c r="B2286" s="669" t="s">
        <v>5271</v>
      </c>
      <c r="C2286" s="669" t="s">
        <v>1684</v>
      </c>
      <c r="D2286" s="1137">
        <f t="shared" si="70"/>
        <v>0</v>
      </c>
      <c r="E2286" s="669" t="s">
        <v>595</v>
      </c>
      <c r="F2286" s="669">
        <v>6919</v>
      </c>
    </row>
    <row r="2287" spans="1:6" hidden="1" x14ac:dyDescent="0.2">
      <c r="A2287" s="1136" t="str">
        <f t="shared" si="71"/>
        <v>EB08BNE0</v>
      </c>
      <c r="B2287" s="669" t="s">
        <v>5272</v>
      </c>
      <c r="C2287" s="669" t="s">
        <v>1684</v>
      </c>
      <c r="D2287" s="1137">
        <f t="shared" si="70"/>
        <v>0</v>
      </c>
      <c r="E2287" s="669" t="s">
        <v>594</v>
      </c>
      <c r="F2287" s="669">
        <v>129</v>
      </c>
    </row>
    <row r="2288" spans="1:6" hidden="1" x14ac:dyDescent="0.2">
      <c r="A2288" s="1136" t="str">
        <f t="shared" si="71"/>
        <v>EB08CDC0</v>
      </c>
      <c r="B2288" s="669" t="s">
        <v>5273</v>
      </c>
      <c r="C2288" s="669" t="s">
        <v>1685</v>
      </c>
      <c r="D2288" s="1137">
        <f t="shared" si="70"/>
        <v>0</v>
      </c>
      <c r="E2288" s="669" t="s">
        <v>700</v>
      </c>
      <c r="F2288" s="669">
        <v>48</v>
      </c>
    </row>
    <row r="2289" spans="1:6" hidden="1" x14ac:dyDescent="0.2">
      <c r="A2289" s="1136" t="str">
        <f t="shared" si="71"/>
        <v>EB08CEL0</v>
      </c>
      <c r="B2289" s="669" t="s">
        <v>5274</v>
      </c>
      <c r="C2289" s="669" t="s">
        <v>1685</v>
      </c>
      <c r="D2289" s="1137">
        <f t="shared" si="70"/>
        <v>0</v>
      </c>
      <c r="E2289" s="669" t="s">
        <v>699</v>
      </c>
      <c r="F2289" s="669">
        <v>90</v>
      </c>
    </row>
    <row r="2290" spans="1:6" hidden="1" x14ac:dyDescent="0.2">
      <c r="A2290" s="1136" t="str">
        <f t="shared" si="71"/>
        <v>EB08CEM0</v>
      </c>
      <c r="B2290" s="669" t="s">
        <v>5275</v>
      </c>
      <c r="C2290" s="669" t="s">
        <v>1685</v>
      </c>
      <c r="D2290" s="1137">
        <f t="shared" si="70"/>
        <v>0</v>
      </c>
      <c r="E2290" s="669" t="s">
        <v>595</v>
      </c>
      <c r="F2290" s="669">
        <v>16534</v>
      </c>
    </row>
    <row r="2291" spans="1:6" hidden="1" x14ac:dyDescent="0.2">
      <c r="A2291" s="1136" t="str">
        <f t="shared" si="71"/>
        <v>EB08CNE0</v>
      </c>
      <c r="B2291" s="669" t="s">
        <v>5276</v>
      </c>
      <c r="C2291" s="669" t="s">
        <v>1685</v>
      </c>
      <c r="D2291" s="1137">
        <f t="shared" si="70"/>
        <v>0</v>
      </c>
      <c r="E2291" s="669" t="s">
        <v>594</v>
      </c>
      <c r="F2291" s="669">
        <v>158</v>
      </c>
    </row>
    <row r="2292" spans="1:6" hidden="1" x14ac:dyDescent="0.2">
      <c r="A2292" s="1136" t="str">
        <f t="shared" si="71"/>
        <v>EB08CUX0</v>
      </c>
      <c r="B2292" s="669" t="s">
        <v>5277</v>
      </c>
      <c r="C2292" s="669" t="s">
        <v>1685</v>
      </c>
      <c r="D2292" s="1137">
        <f t="shared" si="70"/>
        <v>0</v>
      </c>
      <c r="E2292" s="669" t="s">
        <v>3001</v>
      </c>
      <c r="F2292" s="669">
        <v>5</v>
      </c>
    </row>
    <row r="2293" spans="1:6" hidden="1" x14ac:dyDescent="0.2">
      <c r="A2293" s="1136" t="str">
        <f t="shared" si="71"/>
        <v>EB08DDC0</v>
      </c>
      <c r="B2293" s="669" t="s">
        <v>5278</v>
      </c>
      <c r="C2293" s="669" t="s">
        <v>1686</v>
      </c>
      <c r="D2293" s="1137">
        <f t="shared" si="70"/>
        <v>0</v>
      </c>
      <c r="E2293" s="669" t="s">
        <v>700</v>
      </c>
      <c r="F2293" s="669">
        <v>143</v>
      </c>
    </row>
    <row r="2294" spans="1:6" hidden="1" x14ac:dyDescent="0.2">
      <c r="A2294" s="1136" t="str">
        <f t="shared" si="71"/>
        <v>EB08DEL0</v>
      </c>
      <c r="B2294" s="669" t="s">
        <v>5279</v>
      </c>
      <c r="C2294" s="669" t="s">
        <v>1686</v>
      </c>
      <c r="D2294" s="1137">
        <f t="shared" si="70"/>
        <v>0</v>
      </c>
      <c r="E2294" s="669" t="s">
        <v>699</v>
      </c>
      <c r="F2294" s="669">
        <v>117</v>
      </c>
    </row>
    <row r="2295" spans="1:6" hidden="1" x14ac:dyDescent="0.2">
      <c r="A2295" s="1136" t="str">
        <f t="shared" si="71"/>
        <v>EB08DEM0</v>
      </c>
      <c r="B2295" s="669" t="s">
        <v>5280</v>
      </c>
      <c r="C2295" s="669" t="s">
        <v>1686</v>
      </c>
      <c r="D2295" s="1137">
        <f t="shared" si="70"/>
        <v>0</v>
      </c>
      <c r="E2295" s="669" t="s">
        <v>595</v>
      </c>
      <c r="F2295" s="669">
        <v>32950</v>
      </c>
    </row>
    <row r="2296" spans="1:6" hidden="1" x14ac:dyDescent="0.2">
      <c r="A2296" s="1136" t="str">
        <f t="shared" si="71"/>
        <v>EB08DNE0</v>
      </c>
      <c r="B2296" s="669" t="s">
        <v>5281</v>
      </c>
      <c r="C2296" s="669" t="s">
        <v>1686</v>
      </c>
      <c r="D2296" s="1137">
        <f t="shared" si="70"/>
        <v>0</v>
      </c>
      <c r="E2296" s="669" t="s">
        <v>594</v>
      </c>
      <c r="F2296" s="669">
        <v>143</v>
      </c>
    </row>
    <row r="2297" spans="1:6" hidden="1" x14ac:dyDescent="0.2">
      <c r="A2297" s="1136" t="str">
        <f t="shared" si="71"/>
        <v>EB08DUX0</v>
      </c>
      <c r="B2297" s="669" t="s">
        <v>5282</v>
      </c>
      <c r="C2297" s="669" t="s">
        <v>1686</v>
      </c>
      <c r="D2297" s="1137">
        <f t="shared" si="70"/>
        <v>0</v>
      </c>
      <c r="E2297" s="669" t="s">
        <v>3001</v>
      </c>
      <c r="F2297" s="669">
        <v>1</v>
      </c>
    </row>
    <row r="2298" spans="1:6" hidden="1" x14ac:dyDescent="0.2">
      <c r="A2298" s="1136" t="str">
        <f t="shared" si="71"/>
        <v>EB08EDC0</v>
      </c>
      <c r="B2298" s="669" t="s">
        <v>5283</v>
      </c>
      <c r="C2298" s="669" t="s">
        <v>1687</v>
      </c>
      <c r="D2298" s="1137">
        <f t="shared" si="70"/>
        <v>0</v>
      </c>
      <c r="E2298" s="669" t="s">
        <v>700</v>
      </c>
      <c r="F2298" s="669">
        <v>609</v>
      </c>
    </row>
    <row r="2299" spans="1:6" hidden="1" x14ac:dyDescent="0.2">
      <c r="A2299" s="1136" t="str">
        <f t="shared" si="71"/>
        <v>EB08EEL0</v>
      </c>
      <c r="B2299" s="669" t="s">
        <v>5284</v>
      </c>
      <c r="C2299" s="669" t="s">
        <v>1687</v>
      </c>
      <c r="D2299" s="1137">
        <f t="shared" si="70"/>
        <v>0</v>
      </c>
      <c r="E2299" s="669" t="s">
        <v>699</v>
      </c>
      <c r="F2299" s="669">
        <v>205</v>
      </c>
    </row>
    <row r="2300" spans="1:6" hidden="1" x14ac:dyDescent="0.2">
      <c r="A2300" s="1136" t="str">
        <f t="shared" si="71"/>
        <v>EB08EEM0</v>
      </c>
      <c r="B2300" s="669" t="s">
        <v>5285</v>
      </c>
      <c r="C2300" s="669" t="s">
        <v>1687</v>
      </c>
      <c r="D2300" s="1137">
        <f t="shared" si="70"/>
        <v>0</v>
      </c>
      <c r="E2300" s="669" t="s">
        <v>595</v>
      </c>
      <c r="F2300" s="669">
        <v>43798</v>
      </c>
    </row>
    <row r="2301" spans="1:6" hidden="1" x14ac:dyDescent="0.2">
      <c r="A2301" s="1136" t="str">
        <f t="shared" si="71"/>
        <v>EB08ENE0</v>
      </c>
      <c r="B2301" s="669" t="s">
        <v>5286</v>
      </c>
      <c r="C2301" s="669" t="s">
        <v>1687</v>
      </c>
      <c r="D2301" s="1137">
        <f t="shared" si="70"/>
        <v>0</v>
      </c>
      <c r="E2301" s="669" t="s">
        <v>594</v>
      </c>
      <c r="F2301" s="669">
        <v>326</v>
      </c>
    </row>
    <row r="2302" spans="1:6" hidden="1" x14ac:dyDescent="0.2">
      <c r="A2302" s="1136" t="str">
        <f t="shared" si="71"/>
        <v>EB09ADC0</v>
      </c>
      <c r="B2302" s="669" t="s">
        <v>5287</v>
      </c>
      <c r="C2302" s="669" t="s">
        <v>1689</v>
      </c>
      <c r="D2302" s="1137">
        <f t="shared" si="70"/>
        <v>0</v>
      </c>
      <c r="E2302" s="669" t="s">
        <v>700</v>
      </c>
      <c r="F2302" s="669">
        <v>170</v>
      </c>
    </row>
    <row r="2303" spans="1:6" hidden="1" x14ac:dyDescent="0.2">
      <c r="A2303" s="1136" t="str">
        <f t="shared" si="71"/>
        <v>EB09AEL0</v>
      </c>
      <c r="B2303" s="669" t="s">
        <v>5288</v>
      </c>
      <c r="C2303" s="669" t="s">
        <v>1689</v>
      </c>
      <c r="D2303" s="1137">
        <f t="shared" si="70"/>
        <v>0</v>
      </c>
      <c r="E2303" s="669" t="s">
        <v>699</v>
      </c>
      <c r="F2303" s="669">
        <v>47</v>
      </c>
    </row>
    <row r="2304" spans="1:6" hidden="1" x14ac:dyDescent="0.2">
      <c r="A2304" s="1136" t="str">
        <f t="shared" si="71"/>
        <v>EB09AEM0</v>
      </c>
      <c r="B2304" s="669" t="s">
        <v>5289</v>
      </c>
      <c r="C2304" s="669" t="s">
        <v>1689</v>
      </c>
      <c r="D2304" s="1137">
        <f t="shared" si="70"/>
        <v>0</v>
      </c>
      <c r="E2304" s="669" t="s">
        <v>595</v>
      </c>
      <c r="F2304" s="669">
        <v>201</v>
      </c>
    </row>
    <row r="2305" spans="1:6" hidden="1" x14ac:dyDescent="0.2">
      <c r="A2305" s="1136" t="str">
        <f t="shared" si="71"/>
        <v>EB09ANE0</v>
      </c>
      <c r="B2305" s="669" t="s">
        <v>5290</v>
      </c>
      <c r="C2305" s="669" t="s">
        <v>1689</v>
      </c>
      <c r="D2305" s="1137">
        <f t="shared" si="70"/>
        <v>0</v>
      </c>
      <c r="E2305" s="669" t="s">
        <v>594</v>
      </c>
      <c r="F2305" s="669">
        <v>23</v>
      </c>
    </row>
    <row r="2306" spans="1:6" hidden="1" x14ac:dyDescent="0.2">
      <c r="A2306" s="1136" t="str">
        <f t="shared" si="71"/>
        <v>EB09BDC0</v>
      </c>
      <c r="B2306" s="669" t="s">
        <v>5291</v>
      </c>
      <c r="C2306" s="669" t="s">
        <v>1690</v>
      </c>
      <c r="D2306" s="1137">
        <f t="shared" si="70"/>
        <v>0</v>
      </c>
      <c r="E2306" s="669" t="s">
        <v>700</v>
      </c>
      <c r="F2306" s="669">
        <v>711</v>
      </c>
    </row>
    <row r="2307" spans="1:6" hidden="1" x14ac:dyDescent="0.2">
      <c r="A2307" s="1136" t="str">
        <f t="shared" si="71"/>
        <v>EB09BEL0</v>
      </c>
      <c r="B2307" s="669" t="s">
        <v>5292</v>
      </c>
      <c r="C2307" s="669" t="s">
        <v>1690</v>
      </c>
      <c r="D2307" s="1137">
        <f t="shared" si="70"/>
        <v>0</v>
      </c>
      <c r="E2307" s="669" t="s">
        <v>699</v>
      </c>
      <c r="F2307" s="669">
        <v>36</v>
      </c>
    </row>
    <row r="2308" spans="1:6" hidden="1" x14ac:dyDescent="0.2">
      <c r="A2308" s="1136" t="str">
        <f t="shared" si="71"/>
        <v>EB09BEM0</v>
      </c>
      <c r="B2308" s="669" t="s">
        <v>5293</v>
      </c>
      <c r="C2308" s="669" t="s">
        <v>1690</v>
      </c>
      <c r="D2308" s="1137">
        <f t="shared" si="70"/>
        <v>0</v>
      </c>
      <c r="E2308" s="669" t="s">
        <v>595</v>
      </c>
      <c r="F2308" s="669">
        <v>105</v>
      </c>
    </row>
    <row r="2309" spans="1:6" hidden="1" x14ac:dyDescent="0.2">
      <c r="A2309" s="1136" t="str">
        <f t="shared" si="71"/>
        <v>EB09BNE0</v>
      </c>
      <c r="B2309" s="669" t="s">
        <v>5294</v>
      </c>
      <c r="C2309" s="669" t="s">
        <v>1690</v>
      </c>
      <c r="D2309" s="1137">
        <f t="shared" si="70"/>
        <v>0</v>
      </c>
      <c r="E2309" s="669" t="s">
        <v>594</v>
      </c>
      <c r="F2309" s="669">
        <v>6</v>
      </c>
    </row>
    <row r="2310" spans="1:6" hidden="1" x14ac:dyDescent="0.2">
      <c r="A2310" s="1136" t="str">
        <f t="shared" si="71"/>
        <v>EB10ADC0</v>
      </c>
      <c r="B2310" s="669" t="s">
        <v>5295</v>
      </c>
      <c r="C2310" s="669" t="s">
        <v>1691</v>
      </c>
      <c r="D2310" s="1137">
        <f t="shared" si="70"/>
        <v>0</v>
      </c>
      <c r="E2310" s="669" t="s">
        <v>700</v>
      </c>
      <c r="F2310" s="669">
        <v>1</v>
      </c>
    </row>
    <row r="2311" spans="1:6" hidden="1" x14ac:dyDescent="0.2">
      <c r="A2311" s="1136" t="str">
        <f t="shared" si="71"/>
        <v>EB10AEL0</v>
      </c>
      <c r="B2311" s="669" t="s">
        <v>5296</v>
      </c>
      <c r="C2311" s="669" t="s">
        <v>1691</v>
      </c>
      <c r="D2311" s="1137">
        <f t="shared" si="70"/>
        <v>0</v>
      </c>
      <c r="E2311" s="669" t="s">
        <v>699</v>
      </c>
      <c r="F2311" s="669">
        <v>69</v>
      </c>
    </row>
    <row r="2312" spans="1:6" hidden="1" x14ac:dyDescent="0.2">
      <c r="A2312" s="1136" t="str">
        <f t="shared" si="71"/>
        <v>EB10AEM0</v>
      </c>
      <c r="B2312" s="669" t="s">
        <v>5297</v>
      </c>
      <c r="C2312" s="669" t="s">
        <v>1691</v>
      </c>
      <c r="D2312" s="1137">
        <f t="shared" si="70"/>
        <v>0</v>
      </c>
      <c r="E2312" s="669" t="s">
        <v>595</v>
      </c>
      <c r="F2312" s="669">
        <v>6888</v>
      </c>
    </row>
    <row r="2313" spans="1:6" hidden="1" x14ac:dyDescent="0.2">
      <c r="A2313" s="1136" t="str">
        <f t="shared" si="71"/>
        <v>EB10ANE0</v>
      </c>
      <c r="B2313" s="669" t="s">
        <v>5298</v>
      </c>
      <c r="C2313" s="669" t="s">
        <v>1691</v>
      </c>
      <c r="D2313" s="1137">
        <f t="shared" si="70"/>
        <v>0</v>
      </c>
      <c r="E2313" s="669" t="s">
        <v>594</v>
      </c>
      <c r="F2313" s="669">
        <v>371</v>
      </c>
    </row>
    <row r="2314" spans="1:6" hidden="1" x14ac:dyDescent="0.2">
      <c r="A2314" s="1136" t="str">
        <f t="shared" si="71"/>
        <v>EB10AUX0</v>
      </c>
      <c r="B2314" s="669" t="s">
        <v>5299</v>
      </c>
      <c r="C2314" s="669" t="s">
        <v>1691</v>
      </c>
      <c r="D2314" s="1137">
        <f t="shared" si="70"/>
        <v>0</v>
      </c>
      <c r="E2314" s="669" t="s">
        <v>3001</v>
      </c>
      <c r="F2314" s="669">
        <v>2</v>
      </c>
    </row>
    <row r="2315" spans="1:6" hidden="1" x14ac:dyDescent="0.2">
      <c r="A2315" s="1136" t="str">
        <f t="shared" si="71"/>
        <v>EB10BDC0</v>
      </c>
      <c r="B2315" s="669" t="s">
        <v>5300</v>
      </c>
      <c r="C2315" s="669" t="s">
        <v>1692</v>
      </c>
      <c r="D2315" s="1137">
        <f t="shared" si="70"/>
        <v>0</v>
      </c>
      <c r="E2315" s="669" t="s">
        <v>700</v>
      </c>
      <c r="F2315" s="669">
        <v>1</v>
      </c>
    </row>
    <row r="2316" spans="1:6" hidden="1" x14ac:dyDescent="0.2">
      <c r="A2316" s="1136" t="str">
        <f t="shared" si="71"/>
        <v>EB10BEL0</v>
      </c>
      <c r="B2316" s="669" t="s">
        <v>5301</v>
      </c>
      <c r="C2316" s="669" t="s">
        <v>1692</v>
      </c>
      <c r="D2316" s="1137">
        <f t="shared" si="70"/>
        <v>0</v>
      </c>
      <c r="E2316" s="669" t="s">
        <v>699</v>
      </c>
      <c r="F2316" s="669">
        <v>53</v>
      </c>
    </row>
    <row r="2317" spans="1:6" hidden="1" x14ac:dyDescent="0.2">
      <c r="A2317" s="1136" t="str">
        <f t="shared" si="71"/>
        <v>EB10BEM0</v>
      </c>
      <c r="B2317" s="669" t="s">
        <v>5302</v>
      </c>
      <c r="C2317" s="669" t="s">
        <v>1692</v>
      </c>
      <c r="D2317" s="1137">
        <f t="shared" si="70"/>
        <v>0</v>
      </c>
      <c r="E2317" s="669" t="s">
        <v>595</v>
      </c>
      <c r="F2317" s="669">
        <v>8748</v>
      </c>
    </row>
    <row r="2318" spans="1:6" hidden="1" x14ac:dyDescent="0.2">
      <c r="A2318" s="1136" t="str">
        <f t="shared" si="71"/>
        <v>EB10BNE0</v>
      </c>
      <c r="B2318" s="669" t="s">
        <v>5303</v>
      </c>
      <c r="C2318" s="669" t="s">
        <v>1692</v>
      </c>
      <c r="D2318" s="1137">
        <f t="shared" si="70"/>
        <v>0</v>
      </c>
      <c r="E2318" s="669" t="s">
        <v>594</v>
      </c>
      <c r="F2318" s="669">
        <v>538</v>
      </c>
    </row>
    <row r="2319" spans="1:6" hidden="1" x14ac:dyDescent="0.2">
      <c r="A2319" s="1136" t="str">
        <f t="shared" si="71"/>
        <v>EB10CEL0</v>
      </c>
      <c r="B2319" s="669" t="s">
        <v>5304</v>
      </c>
      <c r="C2319" s="669" t="s">
        <v>1693</v>
      </c>
      <c r="D2319" s="1137">
        <f t="shared" si="70"/>
        <v>0</v>
      </c>
      <c r="E2319" s="669" t="s">
        <v>699</v>
      </c>
      <c r="F2319" s="669">
        <v>120</v>
      </c>
    </row>
    <row r="2320" spans="1:6" hidden="1" x14ac:dyDescent="0.2">
      <c r="A2320" s="1136" t="str">
        <f t="shared" si="71"/>
        <v>EB10CEM0</v>
      </c>
      <c r="B2320" s="669" t="s">
        <v>5305</v>
      </c>
      <c r="C2320" s="669" t="s">
        <v>1693</v>
      </c>
      <c r="D2320" s="1137">
        <f t="shared" si="70"/>
        <v>0</v>
      </c>
      <c r="E2320" s="669" t="s">
        <v>595</v>
      </c>
      <c r="F2320" s="669">
        <v>13777</v>
      </c>
    </row>
    <row r="2321" spans="1:6" hidden="1" x14ac:dyDescent="0.2">
      <c r="A2321" s="1136" t="str">
        <f t="shared" si="71"/>
        <v>EB10CNE0</v>
      </c>
      <c r="B2321" s="669" t="s">
        <v>5306</v>
      </c>
      <c r="C2321" s="669" t="s">
        <v>1693</v>
      </c>
      <c r="D2321" s="1137">
        <f t="shared" ref="D2321:D2384" si="72">IFERROR(VLOOKUP(C2321,$M$2:$N$16,2,FALSE),0)</f>
        <v>0</v>
      </c>
      <c r="E2321" s="669" t="s">
        <v>594</v>
      </c>
      <c r="F2321" s="669">
        <v>1081</v>
      </c>
    </row>
    <row r="2322" spans="1:6" hidden="1" x14ac:dyDescent="0.2">
      <c r="A2322" s="1136" t="str">
        <f t="shared" ref="A2322:A2385" si="73">C2322&amp;E2322&amp;D2322</f>
        <v>EB10DDC0</v>
      </c>
      <c r="B2322" s="669" t="s">
        <v>5307</v>
      </c>
      <c r="C2322" s="669" t="s">
        <v>1694</v>
      </c>
      <c r="D2322" s="1137">
        <f t="shared" si="72"/>
        <v>0</v>
      </c>
      <c r="E2322" s="669" t="s">
        <v>700</v>
      </c>
      <c r="F2322" s="669">
        <v>8</v>
      </c>
    </row>
    <row r="2323" spans="1:6" hidden="1" x14ac:dyDescent="0.2">
      <c r="A2323" s="1136" t="str">
        <f t="shared" si="73"/>
        <v>EB10DEL0</v>
      </c>
      <c r="B2323" s="669" t="s">
        <v>5308</v>
      </c>
      <c r="C2323" s="669" t="s">
        <v>1694</v>
      </c>
      <c r="D2323" s="1137">
        <f t="shared" si="72"/>
        <v>0</v>
      </c>
      <c r="E2323" s="669" t="s">
        <v>699</v>
      </c>
      <c r="F2323" s="669">
        <v>134</v>
      </c>
    </row>
    <row r="2324" spans="1:6" hidden="1" x14ac:dyDescent="0.2">
      <c r="A2324" s="1136" t="str">
        <f t="shared" si="73"/>
        <v>EB10DEM0</v>
      </c>
      <c r="B2324" s="669" t="s">
        <v>5309</v>
      </c>
      <c r="C2324" s="669" t="s">
        <v>1694</v>
      </c>
      <c r="D2324" s="1137">
        <f t="shared" si="72"/>
        <v>0</v>
      </c>
      <c r="E2324" s="669" t="s">
        <v>595</v>
      </c>
      <c r="F2324" s="669">
        <v>17237</v>
      </c>
    </row>
    <row r="2325" spans="1:6" hidden="1" x14ac:dyDescent="0.2">
      <c r="A2325" s="1136" t="str">
        <f t="shared" si="73"/>
        <v>EB10DNE0</v>
      </c>
      <c r="B2325" s="669" t="s">
        <v>5310</v>
      </c>
      <c r="C2325" s="669" t="s">
        <v>1694</v>
      </c>
      <c r="D2325" s="1137">
        <f t="shared" si="72"/>
        <v>0</v>
      </c>
      <c r="E2325" s="669" t="s">
        <v>594</v>
      </c>
      <c r="F2325" s="669">
        <v>1641</v>
      </c>
    </row>
    <row r="2326" spans="1:6" hidden="1" x14ac:dyDescent="0.2">
      <c r="A2326" s="1136" t="str">
        <f t="shared" si="73"/>
        <v>EB10DUX0</v>
      </c>
      <c r="B2326" s="669" t="s">
        <v>5311</v>
      </c>
      <c r="C2326" s="669" t="s">
        <v>1694</v>
      </c>
      <c r="D2326" s="1137">
        <f t="shared" si="72"/>
        <v>0</v>
      </c>
      <c r="E2326" s="669" t="s">
        <v>3001</v>
      </c>
      <c r="F2326" s="669">
        <v>1</v>
      </c>
    </row>
    <row r="2327" spans="1:6" hidden="1" x14ac:dyDescent="0.2">
      <c r="A2327" s="1136" t="str">
        <f t="shared" si="73"/>
        <v>EB10EDC0</v>
      </c>
      <c r="B2327" s="669" t="s">
        <v>5312</v>
      </c>
      <c r="C2327" s="669" t="s">
        <v>1695</v>
      </c>
      <c r="D2327" s="1137">
        <f t="shared" si="72"/>
        <v>0</v>
      </c>
      <c r="E2327" s="669" t="s">
        <v>700</v>
      </c>
      <c r="F2327" s="669">
        <v>16</v>
      </c>
    </row>
    <row r="2328" spans="1:6" hidden="1" x14ac:dyDescent="0.2">
      <c r="A2328" s="1136" t="str">
        <f t="shared" si="73"/>
        <v>EB10EEL0</v>
      </c>
      <c r="B2328" s="669" t="s">
        <v>5313</v>
      </c>
      <c r="C2328" s="669" t="s">
        <v>1695</v>
      </c>
      <c r="D2328" s="1137">
        <f t="shared" si="72"/>
        <v>0</v>
      </c>
      <c r="E2328" s="669" t="s">
        <v>699</v>
      </c>
      <c r="F2328" s="669">
        <v>62</v>
      </c>
    </row>
    <row r="2329" spans="1:6" hidden="1" x14ac:dyDescent="0.2">
      <c r="A2329" s="1136" t="str">
        <f t="shared" si="73"/>
        <v>EB10EEM0</v>
      </c>
      <c r="B2329" s="669" t="s">
        <v>5314</v>
      </c>
      <c r="C2329" s="669" t="s">
        <v>1695</v>
      </c>
      <c r="D2329" s="1137">
        <f t="shared" si="72"/>
        <v>0</v>
      </c>
      <c r="E2329" s="669" t="s">
        <v>595</v>
      </c>
      <c r="F2329" s="669">
        <v>12122</v>
      </c>
    </row>
    <row r="2330" spans="1:6" hidden="1" x14ac:dyDescent="0.2">
      <c r="A2330" s="1136" t="str">
        <f t="shared" si="73"/>
        <v>EB10ENE0</v>
      </c>
      <c r="B2330" s="669" t="s">
        <v>5315</v>
      </c>
      <c r="C2330" s="669" t="s">
        <v>1695</v>
      </c>
      <c r="D2330" s="1137">
        <f t="shared" si="72"/>
        <v>0</v>
      </c>
      <c r="E2330" s="669" t="s">
        <v>594</v>
      </c>
      <c r="F2330" s="669">
        <v>641</v>
      </c>
    </row>
    <row r="2331" spans="1:6" hidden="1" x14ac:dyDescent="0.2">
      <c r="A2331" s="1136" t="str">
        <f t="shared" si="73"/>
        <v>EB10EUX0</v>
      </c>
      <c r="B2331" s="669" t="s">
        <v>5316</v>
      </c>
      <c r="C2331" s="669" t="s">
        <v>1695</v>
      </c>
      <c r="D2331" s="1137">
        <f t="shared" si="72"/>
        <v>0</v>
      </c>
      <c r="E2331" s="669" t="s">
        <v>3001</v>
      </c>
      <c r="F2331" s="669">
        <v>4</v>
      </c>
    </row>
    <row r="2332" spans="1:6" hidden="1" x14ac:dyDescent="0.2">
      <c r="A2332" s="1136" t="str">
        <f t="shared" si="73"/>
        <v>EB12ADC0</v>
      </c>
      <c r="B2332" s="669" t="s">
        <v>5317</v>
      </c>
      <c r="C2332" s="669" t="s">
        <v>1696</v>
      </c>
      <c r="D2332" s="1137">
        <f t="shared" si="72"/>
        <v>0</v>
      </c>
      <c r="E2332" s="669" t="s">
        <v>700</v>
      </c>
      <c r="F2332" s="669">
        <v>3</v>
      </c>
    </row>
    <row r="2333" spans="1:6" hidden="1" x14ac:dyDescent="0.2">
      <c r="A2333" s="1136" t="str">
        <f t="shared" si="73"/>
        <v>EB12AEL0</v>
      </c>
      <c r="B2333" s="669" t="s">
        <v>5318</v>
      </c>
      <c r="C2333" s="669" t="s">
        <v>1696</v>
      </c>
      <c r="D2333" s="1137">
        <f t="shared" si="72"/>
        <v>0</v>
      </c>
      <c r="E2333" s="669" t="s">
        <v>699</v>
      </c>
      <c r="F2333" s="669">
        <v>27</v>
      </c>
    </row>
    <row r="2334" spans="1:6" hidden="1" x14ac:dyDescent="0.2">
      <c r="A2334" s="1136" t="str">
        <f t="shared" si="73"/>
        <v>EB12AEM0</v>
      </c>
      <c r="B2334" s="669" t="s">
        <v>5319</v>
      </c>
      <c r="C2334" s="669" t="s">
        <v>1696</v>
      </c>
      <c r="D2334" s="1137">
        <f t="shared" si="72"/>
        <v>0</v>
      </c>
      <c r="E2334" s="669" t="s">
        <v>595</v>
      </c>
      <c r="F2334" s="669">
        <v>4544</v>
      </c>
    </row>
    <row r="2335" spans="1:6" hidden="1" x14ac:dyDescent="0.2">
      <c r="A2335" s="1136" t="str">
        <f t="shared" si="73"/>
        <v>EB12ANE0</v>
      </c>
      <c r="B2335" s="669" t="s">
        <v>5320</v>
      </c>
      <c r="C2335" s="669" t="s">
        <v>1696</v>
      </c>
      <c r="D2335" s="1137">
        <f t="shared" si="72"/>
        <v>0</v>
      </c>
      <c r="E2335" s="669" t="s">
        <v>594</v>
      </c>
      <c r="F2335" s="669">
        <v>52</v>
      </c>
    </row>
    <row r="2336" spans="1:6" hidden="1" x14ac:dyDescent="0.2">
      <c r="A2336" s="1136" t="str">
        <f t="shared" si="73"/>
        <v>EB12BDC0</v>
      </c>
      <c r="B2336" s="669" t="s">
        <v>5321</v>
      </c>
      <c r="C2336" s="669" t="s">
        <v>1697</v>
      </c>
      <c r="D2336" s="1137">
        <f t="shared" si="72"/>
        <v>0</v>
      </c>
      <c r="E2336" s="669" t="s">
        <v>700</v>
      </c>
      <c r="F2336" s="669">
        <v>258</v>
      </c>
    </row>
    <row r="2337" spans="1:6" hidden="1" x14ac:dyDescent="0.2">
      <c r="A2337" s="1136" t="str">
        <f t="shared" si="73"/>
        <v>EB12BEL0</v>
      </c>
      <c r="B2337" s="669" t="s">
        <v>5322</v>
      </c>
      <c r="C2337" s="669" t="s">
        <v>1697</v>
      </c>
      <c r="D2337" s="1137">
        <f t="shared" si="72"/>
        <v>0</v>
      </c>
      <c r="E2337" s="669" t="s">
        <v>699</v>
      </c>
      <c r="F2337" s="669">
        <v>201</v>
      </c>
    </row>
    <row r="2338" spans="1:6" hidden="1" x14ac:dyDescent="0.2">
      <c r="A2338" s="1136" t="str">
        <f t="shared" si="73"/>
        <v>EB12BEM0</v>
      </c>
      <c r="B2338" s="669" t="s">
        <v>5323</v>
      </c>
      <c r="C2338" s="669" t="s">
        <v>1697</v>
      </c>
      <c r="D2338" s="1137">
        <f t="shared" si="72"/>
        <v>0</v>
      </c>
      <c r="E2338" s="669" t="s">
        <v>595</v>
      </c>
      <c r="F2338" s="669">
        <v>61261</v>
      </c>
    </row>
    <row r="2339" spans="1:6" hidden="1" x14ac:dyDescent="0.2">
      <c r="A2339" s="1136" t="str">
        <f t="shared" si="73"/>
        <v>EB12BNE0</v>
      </c>
      <c r="B2339" s="669" t="s">
        <v>5324</v>
      </c>
      <c r="C2339" s="669" t="s">
        <v>1697</v>
      </c>
      <c r="D2339" s="1137">
        <f t="shared" si="72"/>
        <v>0</v>
      </c>
      <c r="E2339" s="669" t="s">
        <v>594</v>
      </c>
      <c r="F2339" s="669">
        <v>244</v>
      </c>
    </row>
    <row r="2340" spans="1:6" hidden="1" x14ac:dyDescent="0.2">
      <c r="A2340" s="1136" t="str">
        <f t="shared" si="73"/>
        <v>EB12BUX0</v>
      </c>
      <c r="B2340" s="669" t="s">
        <v>5325</v>
      </c>
      <c r="C2340" s="669" t="s">
        <v>1697</v>
      </c>
      <c r="D2340" s="1137">
        <f t="shared" si="72"/>
        <v>0</v>
      </c>
      <c r="E2340" s="669" t="s">
        <v>3001</v>
      </c>
      <c r="F2340" s="669">
        <v>6</v>
      </c>
    </row>
    <row r="2341" spans="1:6" hidden="1" x14ac:dyDescent="0.2">
      <c r="A2341" s="1136" t="str">
        <f t="shared" si="73"/>
        <v>EB12CDC0</v>
      </c>
      <c r="B2341" s="669" t="s">
        <v>5326</v>
      </c>
      <c r="C2341" s="669" t="s">
        <v>1699</v>
      </c>
      <c r="D2341" s="1137">
        <f t="shared" si="72"/>
        <v>0</v>
      </c>
      <c r="E2341" s="669" t="s">
        <v>700</v>
      </c>
      <c r="F2341" s="669">
        <v>3741</v>
      </c>
    </row>
    <row r="2342" spans="1:6" hidden="1" x14ac:dyDescent="0.2">
      <c r="A2342" s="1136" t="str">
        <f t="shared" si="73"/>
        <v>EB12CEL0</v>
      </c>
      <c r="B2342" s="669" t="s">
        <v>5327</v>
      </c>
      <c r="C2342" s="669" t="s">
        <v>1699</v>
      </c>
      <c r="D2342" s="1137">
        <f t="shared" si="72"/>
        <v>0</v>
      </c>
      <c r="E2342" s="669" t="s">
        <v>699</v>
      </c>
      <c r="F2342" s="669">
        <v>572</v>
      </c>
    </row>
    <row r="2343" spans="1:6" hidden="1" x14ac:dyDescent="0.2">
      <c r="A2343" s="1136" t="str">
        <f t="shared" si="73"/>
        <v>EB12CEM0</v>
      </c>
      <c r="B2343" s="669" t="s">
        <v>5328</v>
      </c>
      <c r="C2343" s="669" t="s">
        <v>1699</v>
      </c>
      <c r="D2343" s="1137">
        <f t="shared" si="72"/>
        <v>0</v>
      </c>
      <c r="E2343" s="669" t="s">
        <v>595</v>
      </c>
      <c r="F2343" s="669">
        <v>175853</v>
      </c>
    </row>
    <row r="2344" spans="1:6" hidden="1" x14ac:dyDescent="0.2">
      <c r="A2344" s="1136" t="str">
        <f t="shared" si="73"/>
        <v>EB12CNE0</v>
      </c>
      <c r="B2344" s="669" t="s">
        <v>5329</v>
      </c>
      <c r="C2344" s="669" t="s">
        <v>1699</v>
      </c>
      <c r="D2344" s="1137">
        <f t="shared" si="72"/>
        <v>0</v>
      </c>
      <c r="E2344" s="669" t="s">
        <v>594</v>
      </c>
      <c r="F2344" s="669">
        <v>704</v>
      </c>
    </row>
    <row r="2345" spans="1:6" hidden="1" x14ac:dyDescent="0.2">
      <c r="A2345" s="1136" t="str">
        <f t="shared" si="73"/>
        <v>EB12CUX0</v>
      </c>
      <c r="B2345" s="669" t="s">
        <v>5330</v>
      </c>
      <c r="C2345" s="669" t="s">
        <v>1699</v>
      </c>
      <c r="D2345" s="1137">
        <f t="shared" si="72"/>
        <v>0</v>
      </c>
      <c r="E2345" s="669" t="s">
        <v>3001</v>
      </c>
      <c r="F2345" s="669">
        <v>5</v>
      </c>
    </row>
    <row r="2346" spans="1:6" hidden="1" x14ac:dyDescent="0.2">
      <c r="A2346" s="1136" t="str">
        <f t="shared" si="73"/>
        <v>EB13AEL0</v>
      </c>
      <c r="B2346" s="669" t="s">
        <v>5331</v>
      </c>
      <c r="C2346" s="669" t="s">
        <v>1701</v>
      </c>
      <c r="D2346" s="1137">
        <f t="shared" si="72"/>
        <v>0</v>
      </c>
      <c r="E2346" s="669" t="s">
        <v>699</v>
      </c>
      <c r="F2346" s="669">
        <v>25</v>
      </c>
    </row>
    <row r="2347" spans="1:6" hidden="1" x14ac:dyDescent="0.2">
      <c r="A2347" s="1136" t="str">
        <f t="shared" si="73"/>
        <v>EB13AEM0</v>
      </c>
      <c r="B2347" s="669" t="s">
        <v>5332</v>
      </c>
      <c r="C2347" s="669" t="s">
        <v>1701</v>
      </c>
      <c r="D2347" s="1137">
        <f t="shared" si="72"/>
        <v>0</v>
      </c>
      <c r="E2347" s="669" t="s">
        <v>595</v>
      </c>
      <c r="F2347" s="669">
        <v>2794</v>
      </c>
    </row>
    <row r="2348" spans="1:6" hidden="1" x14ac:dyDescent="0.2">
      <c r="A2348" s="1136" t="str">
        <f t="shared" si="73"/>
        <v>EB13ANE0</v>
      </c>
      <c r="B2348" s="669" t="s">
        <v>5333</v>
      </c>
      <c r="C2348" s="669" t="s">
        <v>1701</v>
      </c>
      <c r="D2348" s="1137">
        <f t="shared" si="72"/>
        <v>0</v>
      </c>
      <c r="E2348" s="669" t="s">
        <v>594</v>
      </c>
      <c r="F2348" s="669">
        <v>70</v>
      </c>
    </row>
    <row r="2349" spans="1:6" hidden="1" x14ac:dyDescent="0.2">
      <c r="A2349" s="1136" t="str">
        <f t="shared" si="73"/>
        <v>EB13BDC0</v>
      </c>
      <c r="B2349" s="669" t="s">
        <v>5334</v>
      </c>
      <c r="C2349" s="669" t="s">
        <v>1702</v>
      </c>
      <c r="D2349" s="1137">
        <f t="shared" si="72"/>
        <v>0</v>
      </c>
      <c r="E2349" s="669" t="s">
        <v>700</v>
      </c>
      <c r="F2349" s="669">
        <v>4</v>
      </c>
    </row>
    <row r="2350" spans="1:6" hidden="1" x14ac:dyDescent="0.2">
      <c r="A2350" s="1136" t="str">
        <f t="shared" si="73"/>
        <v>EB13BEL0</v>
      </c>
      <c r="B2350" s="669" t="s">
        <v>5335</v>
      </c>
      <c r="C2350" s="669" t="s">
        <v>1702</v>
      </c>
      <c r="D2350" s="1137">
        <f t="shared" si="72"/>
        <v>0</v>
      </c>
      <c r="E2350" s="669" t="s">
        <v>699</v>
      </c>
      <c r="F2350" s="669">
        <v>41</v>
      </c>
    </row>
    <row r="2351" spans="1:6" hidden="1" x14ac:dyDescent="0.2">
      <c r="A2351" s="1136" t="str">
        <f t="shared" si="73"/>
        <v>EB13BEM0</v>
      </c>
      <c r="B2351" s="669" t="s">
        <v>5336</v>
      </c>
      <c r="C2351" s="669" t="s">
        <v>1702</v>
      </c>
      <c r="D2351" s="1137">
        <f t="shared" si="72"/>
        <v>0</v>
      </c>
      <c r="E2351" s="669" t="s">
        <v>595</v>
      </c>
      <c r="F2351" s="669">
        <v>10624</v>
      </c>
    </row>
    <row r="2352" spans="1:6" hidden="1" x14ac:dyDescent="0.2">
      <c r="A2352" s="1136" t="str">
        <f t="shared" si="73"/>
        <v>EB13BNE0</v>
      </c>
      <c r="B2352" s="669" t="s">
        <v>5337</v>
      </c>
      <c r="C2352" s="669" t="s">
        <v>1702</v>
      </c>
      <c r="D2352" s="1137">
        <f t="shared" si="72"/>
        <v>0</v>
      </c>
      <c r="E2352" s="669" t="s">
        <v>594</v>
      </c>
      <c r="F2352" s="669">
        <v>147</v>
      </c>
    </row>
    <row r="2353" spans="1:6" hidden="1" x14ac:dyDescent="0.2">
      <c r="A2353" s="1136" t="str">
        <f t="shared" si="73"/>
        <v>EB13BUX0</v>
      </c>
      <c r="B2353" s="669" t="s">
        <v>5338</v>
      </c>
      <c r="C2353" s="669" t="s">
        <v>1702</v>
      </c>
      <c r="D2353" s="1137">
        <f t="shared" si="72"/>
        <v>0</v>
      </c>
      <c r="E2353" s="669" t="s">
        <v>3001</v>
      </c>
      <c r="F2353" s="669">
        <v>3</v>
      </c>
    </row>
    <row r="2354" spans="1:6" hidden="1" x14ac:dyDescent="0.2">
      <c r="A2354" s="1136" t="str">
        <f t="shared" si="73"/>
        <v>EB13CDC0</v>
      </c>
      <c r="B2354" s="669" t="s">
        <v>5339</v>
      </c>
      <c r="C2354" s="669" t="s">
        <v>1703</v>
      </c>
      <c r="D2354" s="1137">
        <f t="shared" si="72"/>
        <v>0</v>
      </c>
      <c r="E2354" s="669" t="s">
        <v>700</v>
      </c>
      <c r="F2354" s="669">
        <v>72</v>
      </c>
    </row>
    <row r="2355" spans="1:6" hidden="1" x14ac:dyDescent="0.2">
      <c r="A2355" s="1136" t="str">
        <f t="shared" si="73"/>
        <v>EB13CEL0</v>
      </c>
      <c r="B2355" s="669" t="s">
        <v>5340</v>
      </c>
      <c r="C2355" s="669" t="s">
        <v>1703</v>
      </c>
      <c r="D2355" s="1137">
        <f t="shared" si="72"/>
        <v>0</v>
      </c>
      <c r="E2355" s="669" t="s">
        <v>699</v>
      </c>
      <c r="F2355" s="669">
        <v>118</v>
      </c>
    </row>
    <row r="2356" spans="1:6" hidden="1" x14ac:dyDescent="0.2">
      <c r="A2356" s="1136" t="str">
        <f t="shared" si="73"/>
        <v>EB13CEM0</v>
      </c>
      <c r="B2356" s="669" t="s">
        <v>5341</v>
      </c>
      <c r="C2356" s="669" t="s">
        <v>1703</v>
      </c>
      <c r="D2356" s="1137">
        <f t="shared" si="72"/>
        <v>0</v>
      </c>
      <c r="E2356" s="669" t="s">
        <v>595</v>
      </c>
      <c r="F2356" s="669">
        <v>30926</v>
      </c>
    </row>
    <row r="2357" spans="1:6" hidden="1" x14ac:dyDescent="0.2">
      <c r="A2357" s="1136" t="str">
        <f t="shared" si="73"/>
        <v>EB13CNE0</v>
      </c>
      <c r="B2357" s="669" t="s">
        <v>5342</v>
      </c>
      <c r="C2357" s="669" t="s">
        <v>1703</v>
      </c>
      <c r="D2357" s="1137">
        <f t="shared" si="72"/>
        <v>0</v>
      </c>
      <c r="E2357" s="669" t="s">
        <v>594</v>
      </c>
      <c r="F2357" s="669">
        <v>264</v>
      </c>
    </row>
    <row r="2358" spans="1:6" hidden="1" x14ac:dyDescent="0.2">
      <c r="A2358" s="1136" t="str">
        <f t="shared" si="73"/>
        <v>EB13CUX0</v>
      </c>
      <c r="B2358" s="669" t="s">
        <v>5343</v>
      </c>
      <c r="C2358" s="669" t="s">
        <v>1703</v>
      </c>
      <c r="D2358" s="1137">
        <f t="shared" si="72"/>
        <v>0</v>
      </c>
      <c r="E2358" s="669" t="s">
        <v>3001</v>
      </c>
      <c r="F2358" s="669">
        <v>7</v>
      </c>
    </row>
    <row r="2359" spans="1:6" hidden="1" x14ac:dyDescent="0.2">
      <c r="A2359" s="1136" t="str">
        <f t="shared" si="73"/>
        <v>EB13DDC0</v>
      </c>
      <c r="B2359" s="669" t="s">
        <v>5344</v>
      </c>
      <c r="C2359" s="669" t="s">
        <v>1705</v>
      </c>
      <c r="D2359" s="1137">
        <f t="shared" si="72"/>
        <v>0</v>
      </c>
      <c r="E2359" s="669" t="s">
        <v>700</v>
      </c>
      <c r="F2359" s="669">
        <v>153</v>
      </c>
    </row>
    <row r="2360" spans="1:6" hidden="1" x14ac:dyDescent="0.2">
      <c r="A2360" s="1136" t="str">
        <f t="shared" si="73"/>
        <v>EB13DEL0</v>
      </c>
      <c r="B2360" s="669" t="s">
        <v>5345</v>
      </c>
      <c r="C2360" s="669" t="s">
        <v>1705</v>
      </c>
      <c r="D2360" s="1137">
        <f t="shared" si="72"/>
        <v>0</v>
      </c>
      <c r="E2360" s="669" t="s">
        <v>699</v>
      </c>
      <c r="F2360" s="669">
        <v>81</v>
      </c>
    </row>
    <row r="2361" spans="1:6" hidden="1" x14ac:dyDescent="0.2">
      <c r="A2361" s="1136" t="str">
        <f t="shared" si="73"/>
        <v>EB13DEM0</v>
      </c>
      <c r="B2361" s="669" t="s">
        <v>5346</v>
      </c>
      <c r="C2361" s="669" t="s">
        <v>1705</v>
      </c>
      <c r="D2361" s="1137">
        <f t="shared" si="72"/>
        <v>0</v>
      </c>
      <c r="E2361" s="669" t="s">
        <v>595</v>
      </c>
      <c r="F2361" s="669">
        <v>20843</v>
      </c>
    </row>
    <row r="2362" spans="1:6" hidden="1" x14ac:dyDescent="0.2">
      <c r="A2362" s="1136" t="str">
        <f t="shared" si="73"/>
        <v>EB13DNE0</v>
      </c>
      <c r="B2362" s="669" t="s">
        <v>5347</v>
      </c>
      <c r="C2362" s="669" t="s">
        <v>1705</v>
      </c>
      <c r="D2362" s="1137">
        <f t="shared" si="72"/>
        <v>0</v>
      </c>
      <c r="E2362" s="669" t="s">
        <v>594</v>
      </c>
      <c r="F2362" s="669">
        <v>108</v>
      </c>
    </row>
    <row r="2363" spans="1:6" hidden="1" x14ac:dyDescent="0.2">
      <c r="A2363" s="1136" t="str">
        <f t="shared" si="73"/>
        <v>EB13DUX0</v>
      </c>
      <c r="B2363" s="669" t="s">
        <v>5348</v>
      </c>
      <c r="C2363" s="669" t="s">
        <v>1705</v>
      </c>
      <c r="D2363" s="1137">
        <f t="shared" si="72"/>
        <v>0</v>
      </c>
      <c r="E2363" s="669" t="s">
        <v>3001</v>
      </c>
      <c r="F2363" s="669">
        <v>1</v>
      </c>
    </row>
    <row r="2364" spans="1:6" hidden="1" x14ac:dyDescent="0.2">
      <c r="A2364" s="1136" t="str">
        <f t="shared" si="73"/>
        <v>EB14ADC0</v>
      </c>
      <c r="B2364" s="669" t="s">
        <v>5349</v>
      </c>
      <c r="C2364" s="669" t="s">
        <v>1707</v>
      </c>
      <c r="D2364" s="1137">
        <f t="shared" si="72"/>
        <v>0</v>
      </c>
      <c r="E2364" s="669" t="s">
        <v>700</v>
      </c>
      <c r="F2364" s="669">
        <v>42</v>
      </c>
    </row>
    <row r="2365" spans="1:6" hidden="1" x14ac:dyDescent="0.2">
      <c r="A2365" s="1136" t="str">
        <f t="shared" si="73"/>
        <v>EB14AEL0</v>
      </c>
      <c r="B2365" s="669" t="s">
        <v>5350</v>
      </c>
      <c r="C2365" s="669" t="s">
        <v>1707</v>
      </c>
      <c r="D2365" s="1137">
        <f t="shared" si="72"/>
        <v>0</v>
      </c>
      <c r="E2365" s="669" t="s">
        <v>699</v>
      </c>
      <c r="F2365" s="669">
        <v>332</v>
      </c>
    </row>
    <row r="2366" spans="1:6" hidden="1" x14ac:dyDescent="0.2">
      <c r="A2366" s="1136" t="str">
        <f t="shared" si="73"/>
        <v>EB14AEM0</v>
      </c>
      <c r="B2366" s="669" t="s">
        <v>5351</v>
      </c>
      <c r="C2366" s="669" t="s">
        <v>1707</v>
      </c>
      <c r="D2366" s="1137">
        <f t="shared" si="72"/>
        <v>0</v>
      </c>
      <c r="E2366" s="669" t="s">
        <v>595</v>
      </c>
      <c r="F2366" s="669">
        <v>2856</v>
      </c>
    </row>
    <row r="2367" spans="1:6" hidden="1" x14ac:dyDescent="0.2">
      <c r="A2367" s="1136" t="str">
        <f t="shared" si="73"/>
        <v>EB14ANE0</v>
      </c>
      <c r="B2367" s="669" t="s">
        <v>5352</v>
      </c>
      <c r="C2367" s="669" t="s">
        <v>1707</v>
      </c>
      <c r="D2367" s="1137">
        <f t="shared" si="72"/>
        <v>0</v>
      </c>
      <c r="E2367" s="669" t="s">
        <v>594</v>
      </c>
      <c r="F2367" s="669">
        <v>329</v>
      </c>
    </row>
    <row r="2368" spans="1:6" hidden="1" x14ac:dyDescent="0.2">
      <c r="A2368" s="1136" t="str">
        <f t="shared" si="73"/>
        <v>EB14BDC0</v>
      </c>
      <c r="B2368" s="669" t="s">
        <v>5353</v>
      </c>
      <c r="C2368" s="669" t="s">
        <v>1708</v>
      </c>
      <c r="D2368" s="1137">
        <f t="shared" si="72"/>
        <v>0</v>
      </c>
      <c r="E2368" s="669" t="s">
        <v>700</v>
      </c>
      <c r="F2368" s="669">
        <v>345</v>
      </c>
    </row>
    <row r="2369" spans="1:6" hidden="1" x14ac:dyDescent="0.2">
      <c r="A2369" s="1136" t="str">
        <f t="shared" si="73"/>
        <v>EB14BEL0</v>
      </c>
      <c r="B2369" s="669" t="s">
        <v>5354</v>
      </c>
      <c r="C2369" s="669" t="s">
        <v>1708</v>
      </c>
      <c r="D2369" s="1137">
        <f t="shared" si="72"/>
        <v>0</v>
      </c>
      <c r="E2369" s="669" t="s">
        <v>699</v>
      </c>
      <c r="F2369" s="669">
        <v>670</v>
      </c>
    </row>
    <row r="2370" spans="1:6" hidden="1" x14ac:dyDescent="0.2">
      <c r="A2370" s="1136" t="str">
        <f t="shared" si="73"/>
        <v>EB14BEM0</v>
      </c>
      <c r="B2370" s="669" t="s">
        <v>5355</v>
      </c>
      <c r="C2370" s="669" t="s">
        <v>1708</v>
      </c>
      <c r="D2370" s="1137">
        <f t="shared" si="72"/>
        <v>0</v>
      </c>
      <c r="E2370" s="669" t="s">
        <v>595</v>
      </c>
      <c r="F2370" s="669">
        <v>6248</v>
      </c>
    </row>
    <row r="2371" spans="1:6" hidden="1" x14ac:dyDescent="0.2">
      <c r="A2371" s="1136" t="str">
        <f t="shared" si="73"/>
        <v>EB14BNE0</v>
      </c>
      <c r="B2371" s="669" t="s">
        <v>5356</v>
      </c>
      <c r="C2371" s="669" t="s">
        <v>1708</v>
      </c>
      <c r="D2371" s="1137">
        <f t="shared" si="72"/>
        <v>0</v>
      </c>
      <c r="E2371" s="669" t="s">
        <v>594</v>
      </c>
      <c r="F2371" s="669">
        <v>534</v>
      </c>
    </row>
    <row r="2372" spans="1:6" hidden="1" x14ac:dyDescent="0.2">
      <c r="A2372" s="1136" t="str">
        <f t="shared" si="73"/>
        <v>EB14CDC0</v>
      </c>
      <c r="B2372" s="669" t="s">
        <v>5357</v>
      </c>
      <c r="C2372" s="669" t="s">
        <v>1709</v>
      </c>
      <c r="D2372" s="1137">
        <f t="shared" si="72"/>
        <v>0</v>
      </c>
      <c r="E2372" s="669" t="s">
        <v>700</v>
      </c>
      <c r="F2372" s="669">
        <v>1068</v>
      </c>
    </row>
    <row r="2373" spans="1:6" hidden="1" x14ac:dyDescent="0.2">
      <c r="A2373" s="1136" t="str">
        <f t="shared" si="73"/>
        <v>EB14CEL0</v>
      </c>
      <c r="B2373" s="669" t="s">
        <v>5358</v>
      </c>
      <c r="C2373" s="669" t="s">
        <v>1709</v>
      </c>
      <c r="D2373" s="1137">
        <f t="shared" si="72"/>
        <v>0</v>
      </c>
      <c r="E2373" s="669" t="s">
        <v>699</v>
      </c>
      <c r="F2373" s="669">
        <v>906</v>
      </c>
    </row>
    <row r="2374" spans="1:6" hidden="1" x14ac:dyDescent="0.2">
      <c r="A2374" s="1136" t="str">
        <f t="shared" si="73"/>
        <v>EB14CEM0</v>
      </c>
      <c r="B2374" s="669" t="s">
        <v>5359</v>
      </c>
      <c r="C2374" s="669" t="s">
        <v>1709</v>
      </c>
      <c r="D2374" s="1137">
        <f t="shared" si="72"/>
        <v>0</v>
      </c>
      <c r="E2374" s="669" t="s">
        <v>595</v>
      </c>
      <c r="F2374" s="669">
        <v>9259</v>
      </c>
    </row>
    <row r="2375" spans="1:6" hidden="1" x14ac:dyDescent="0.2">
      <c r="A2375" s="1136" t="str">
        <f t="shared" si="73"/>
        <v>EB14CNE0</v>
      </c>
      <c r="B2375" s="669" t="s">
        <v>5360</v>
      </c>
      <c r="C2375" s="669" t="s">
        <v>1709</v>
      </c>
      <c r="D2375" s="1137">
        <f t="shared" si="72"/>
        <v>0</v>
      </c>
      <c r="E2375" s="669" t="s">
        <v>594</v>
      </c>
      <c r="F2375" s="669">
        <v>567</v>
      </c>
    </row>
    <row r="2376" spans="1:6" hidden="1" x14ac:dyDescent="0.2">
      <c r="A2376" s="1136" t="str">
        <f t="shared" si="73"/>
        <v>EB14CUX0</v>
      </c>
      <c r="B2376" s="669" t="s">
        <v>5361</v>
      </c>
      <c r="C2376" s="669" t="s">
        <v>1709</v>
      </c>
      <c r="D2376" s="1137">
        <f t="shared" si="72"/>
        <v>0</v>
      </c>
      <c r="E2376" s="669" t="s">
        <v>3001</v>
      </c>
      <c r="F2376" s="669">
        <v>1</v>
      </c>
    </row>
    <row r="2377" spans="1:6" hidden="1" x14ac:dyDescent="0.2">
      <c r="A2377" s="1136" t="str">
        <f t="shared" si="73"/>
        <v>EB14DDC0</v>
      </c>
      <c r="B2377" s="669" t="s">
        <v>5362</v>
      </c>
      <c r="C2377" s="669" t="s">
        <v>1710</v>
      </c>
      <c r="D2377" s="1137">
        <f t="shared" si="72"/>
        <v>0</v>
      </c>
      <c r="E2377" s="669" t="s">
        <v>700</v>
      </c>
      <c r="F2377" s="669">
        <v>2345</v>
      </c>
    </row>
    <row r="2378" spans="1:6" hidden="1" x14ac:dyDescent="0.2">
      <c r="A2378" s="1136" t="str">
        <f t="shared" si="73"/>
        <v>EB14DEL0</v>
      </c>
      <c r="B2378" s="669" t="s">
        <v>5363</v>
      </c>
      <c r="C2378" s="669" t="s">
        <v>1710</v>
      </c>
      <c r="D2378" s="1137">
        <f t="shared" si="72"/>
        <v>0</v>
      </c>
      <c r="E2378" s="669" t="s">
        <v>699</v>
      </c>
      <c r="F2378" s="669">
        <v>964</v>
      </c>
    </row>
    <row r="2379" spans="1:6" hidden="1" x14ac:dyDescent="0.2">
      <c r="A2379" s="1136" t="str">
        <f t="shared" si="73"/>
        <v>EB14DEM0</v>
      </c>
      <c r="B2379" s="669" t="s">
        <v>5364</v>
      </c>
      <c r="C2379" s="669" t="s">
        <v>1710</v>
      </c>
      <c r="D2379" s="1137">
        <f t="shared" si="72"/>
        <v>0</v>
      </c>
      <c r="E2379" s="669" t="s">
        <v>595</v>
      </c>
      <c r="F2379" s="669">
        <v>11368</v>
      </c>
    </row>
    <row r="2380" spans="1:6" hidden="1" x14ac:dyDescent="0.2">
      <c r="A2380" s="1136" t="str">
        <f t="shared" si="73"/>
        <v>EB14DNE0</v>
      </c>
      <c r="B2380" s="669" t="s">
        <v>5365</v>
      </c>
      <c r="C2380" s="669" t="s">
        <v>1710</v>
      </c>
      <c r="D2380" s="1137">
        <f t="shared" si="72"/>
        <v>0</v>
      </c>
      <c r="E2380" s="669" t="s">
        <v>594</v>
      </c>
      <c r="F2380" s="669">
        <v>573</v>
      </c>
    </row>
    <row r="2381" spans="1:6" hidden="1" x14ac:dyDescent="0.2">
      <c r="A2381" s="1136" t="str">
        <f t="shared" si="73"/>
        <v>EB14DUX0</v>
      </c>
      <c r="B2381" s="669" t="s">
        <v>5366</v>
      </c>
      <c r="C2381" s="669" t="s">
        <v>1710</v>
      </c>
      <c r="D2381" s="1137">
        <f t="shared" si="72"/>
        <v>0</v>
      </c>
      <c r="E2381" s="669" t="s">
        <v>3001</v>
      </c>
      <c r="F2381" s="669">
        <v>2</v>
      </c>
    </row>
    <row r="2382" spans="1:6" hidden="1" x14ac:dyDescent="0.2">
      <c r="A2382" s="1136" t="str">
        <f t="shared" si="73"/>
        <v>EB14EDC0</v>
      </c>
      <c r="B2382" s="669" t="s">
        <v>5367</v>
      </c>
      <c r="C2382" s="669" t="s">
        <v>1711</v>
      </c>
      <c r="D2382" s="1137">
        <f t="shared" si="72"/>
        <v>0</v>
      </c>
      <c r="E2382" s="669" t="s">
        <v>700</v>
      </c>
      <c r="F2382" s="669">
        <v>4026</v>
      </c>
    </row>
    <row r="2383" spans="1:6" hidden="1" x14ac:dyDescent="0.2">
      <c r="A2383" s="1136" t="str">
        <f t="shared" si="73"/>
        <v>EB14EEL0</v>
      </c>
      <c r="B2383" s="669" t="s">
        <v>5368</v>
      </c>
      <c r="C2383" s="669" t="s">
        <v>1711</v>
      </c>
      <c r="D2383" s="1137">
        <f t="shared" si="72"/>
        <v>0</v>
      </c>
      <c r="E2383" s="669" t="s">
        <v>699</v>
      </c>
      <c r="F2383" s="669">
        <v>415</v>
      </c>
    </row>
    <row r="2384" spans="1:6" hidden="1" x14ac:dyDescent="0.2">
      <c r="A2384" s="1136" t="str">
        <f t="shared" si="73"/>
        <v>EB14EEM0</v>
      </c>
      <c r="B2384" s="669" t="s">
        <v>5369</v>
      </c>
      <c r="C2384" s="669" t="s">
        <v>1711</v>
      </c>
      <c r="D2384" s="1137">
        <f t="shared" si="72"/>
        <v>0</v>
      </c>
      <c r="E2384" s="669" t="s">
        <v>595</v>
      </c>
      <c r="F2384" s="669">
        <v>8476</v>
      </c>
    </row>
    <row r="2385" spans="1:6" hidden="1" x14ac:dyDescent="0.2">
      <c r="A2385" s="1136" t="str">
        <f t="shared" si="73"/>
        <v>EB14ENE0</v>
      </c>
      <c r="B2385" s="669" t="s">
        <v>5370</v>
      </c>
      <c r="C2385" s="669" t="s">
        <v>1711</v>
      </c>
      <c r="D2385" s="1137">
        <f t="shared" ref="D2385:D2448" si="74">IFERROR(VLOOKUP(C2385,$M$2:$N$16,2,FALSE),0)</f>
        <v>0</v>
      </c>
      <c r="E2385" s="669" t="s">
        <v>594</v>
      </c>
      <c r="F2385" s="669">
        <v>435</v>
      </c>
    </row>
    <row r="2386" spans="1:6" hidden="1" x14ac:dyDescent="0.2">
      <c r="A2386" s="1136" t="str">
        <f t="shared" ref="A2386:A2449" si="75">C2386&amp;E2386&amp;D2386</f>
        <v>EB14EUX0</v>
      </c>
      <c r="B2386" s="669" t="s">
        <v>5371</v>
      </c>
      <c r="C2386" s="669" t="s">
        <v>1711</v>
      </c>
      <c r="D2386" s="1137">
        <f t="shared" si="74"/>
        <v>0</v>
      </c>
      <c r="E2386" s="669" t="s">
        <v>3001</v>
      </c>
      <c r="F2386" s="669">
        <v>2</v>
      </c>
    </row>
    <row r="2387" spans="1:6" hidden="1" x14ac:dyDescent="0.2">
      <c r="A2387" s="1136" t="str">
        <f t="shared" si="75"/>
        <v>EB15ADC0</v>
      </c>
      <c r="B2387" s="669" t="s">
        <v>5372</v>
      </c>
      <c r="C2387" s="669" t="s">
        <v>1712</v>
      </c>
      <c r="D2387" s="1137">
        <f t="shared" si="74"/>
        <v>0</v>
      </c>
      <c r="E2387" s="669" t="s">
        <v>700</v>
      </c>
      <c r="F2387" s="669">
        <v>7</v>
      </c>
    </row>
    <row r="2388" spans="1:6" hidden="1" x14ac:dyDescent="0.2">
      <c r="A2388" s="1136" t="str">
        <f t="shared" si="75"/>
        <v>EB15AEL0</v>
      </c>
      <c r="B2388" s="669" t="s">
        <v>5373</v>
      </c>
      <c r="C2388" s="669" t="s">
        <v>1712</v>
      </c>
      <c r="D2388" s="1137">
        <f t="shared" si="74"/>
        <v>0</v>
      </c>
      <c r="E2388" s="669" t="s">
        <v>699</v>
      </c>
      <c r="F2388" s="669">
        <v>12</v>
      </c>
    </row>
    <row r="2389" spans="1:6" hidden="1" x14ac:dyDescent="0.2">
      <c r="A2389" s="1136" t="str">
        <f t="shared" si="75"/>
        <v>EB15AEM0</v>
      </c>
      <c r="B2389" s="669" t="s">
        <v>5374</v>
      </c>
      <c r="C2389" s="669" t="s">
        <v>1712</v>
      </c>
      <c r="D2389" s="1137">
        <f t="shared" si="74"/>
        <v>0</v>
      </c>
      <c r="E2389" s="669" t="s">
        <v>595</v>
      </c>
      <c r="F2389" s="669">
        <v>152</v>
      </c>
    </row>
    <row r="2390" spans="1:6" hidden="1" x14ac:dyDescent="0.2">
      <c r="A2390" s="1136" t="str">
        <f t="shared" si="75"/>
        <v>EB15ANE0</v>
      </c>
      <c r="B2390" s="669" t="s">
        <v>5375</v>
      </c>
      <c r="C2390" s="669" t="s">
        <v>1712</v>
      </c>
      <c r="D2390" s="1137">
        <f t="shared" si="74"/>
        <v>0</v>
      </c>
      <c r="E2390" s="669" t="s">
        <v>594</v>
      </c>
      <c r="F2390" s="669">
        <v>5</v>
      </c>
    </row>
    <row r="2391" spans="1:6" hidden="1" x14ac:dyDescent="0.2">
      <c r="A2391" s="1136" t="str">
        <f t="shared" si="75"/>
        <v>EB15BDC0</v>
      </c>
      <c r="B2391" s="669" t="s">
        <v>5376</v>
      </c>
      <c r="C2391" s="669" t="s">
        <v>1713</v>
      </c>
      <c r="D2391" s="1137">
        <f t="shared" si="74"/>
        <v>0</v>
      </c>
      <c r="E2391" s="669" t="s">
        <v>700</v>
      </c>
      <c r="F2391" s="669">
        <v>80</v>
      </c>
    </row>
    <row r="2392" spans="1:6" hidden="1" x14ac:dyDescent="0.2">
      <c r="A2392" s="1136" t="str">
        <f t="shared" si="75"/>
        <v>EB15BEL0</v>
      </c>
      <c r="B2392" s="669" t="s">
        <v>5377</v>
      </c>
      <c r="C2392" s="669" t="s">
        <v>1713</v>
      </c>
      <c r="D2392" s="1137">
        <f t="shared" si="74"/>
        <v>0</v>
      </c>
      <c r="E2392" s="669" t="s">
        <v>699</v>
      </c>
      <c r="F2392" s="669">
        <v>24</v>
      </c>
    </row>
    <row r="2393" spans="1:6" hidden="1" x14ac:dyDescent="0.2">
      <c r="A2393" s="1136" t="str">
        <f t="shared" si="75"/>
        <v>EB15BEM0</v>
      </c>
      <c r="B2393" s="669" t="s">
        <v>5378</v>
      </c>
      <c r="C2393" s="669" t="s">
        <v>1713</v>
      </c>
      <c r="D2393" s="1137">
        <f t="shared" si="74"/>
        <v>0</v>
      </c>
      <c r="E2393" s="669" t="s">
        <v>595</v>
      </c>
      <c r="F2393" s="669">
        <v>219</v>
      </c>
    </row>
    <row r="2394" spans="1:6" hidden="1" x14ac:dyDescent="0.2">
      <c r="A2394" s="1136" t="str">
        <f t="shared" si="75"/>
        <v>EB15BNE0</v>
      </c>
      <c r="B2394" s="669" t="s">
        <v>5379</v>
      </c>
      <c r="C2394" s="669" t="s">
        <v>1713</v>
      </c>
      <c r="D2394" s="1137">
        <f t="shared" si="74"/>
        <v>0</v>
      </c>
      <c r="E2394" s="669" t="s">
        <v>594</v>
      </c>
      <c r="F2394" s="669">
        <v>5</v>
      </c>
    </row>
    <row r="2395" spans="1:6" hidden="1" x14ac:dyDescent="0.2">
      <c r="A2395" s="1136" t="str">
        <f t="shared" si="75"/>
        <v>EB15CDC0</v>
      </c>
      <c r="B2395" s="669" t="s">
        <v>5380</v>
      </c>
      <c r="C2395" s="669" t="s">
        <v>1714</v>
      </c>
      <c r="D2395" s="1137">
        <f t="shared" si="74"/>
        <v>0</v>
      </c>
      <c r="E2395" s="669" t="s">
        <v>700</v>
      </c>
      <c r="F2395" s="669">
        <v>79</v>
      </c>
    </row>
    <row r="2396" spans="1:6" hidden="1" x14ac:dyDescent="0.2">
      <c r="A2396" s="1136" t="str">
        <f t="shared" si="75"/>
        <v>EB15CEL0</v>
      </c>
      <c r="B2396" s="669" t="s">
        <v>5381</v>
      </c>
      <c r="C2396" s="669" t="s">
        <v>1714</v>
      </c>
      <c r="D2396" s="1137">
        <f t="shared" si="74"/>
        <v>0</v>
      </c>
      <c r="E2396" s="669" t="s">
        <v>699</v>
      </c>
      <c r="F2396" s="669">
        <v>23</v>
      </c>
    </row>
    <row r="2397" spans="1:6" hidden="1" x14ac:dyDescent="0.2">
      <c r="A2397" s="1136" t="str">
        <f t="shared" si="75"/>
        <v>EB15CEM0</v>
      </c>
      <c r="B2397" s="669" t="s">
        <v>5382</v>
      </c>
      <c r="C2397" s="669" t="s">
        <v>1714</v>
      </c>
      <c r="D2397" s="1137">
        <f t="shared" si="74"/>
        <v>0</v>
      </c>
      <c r="E2397" s="669" t="s">
        <v>595</v>
      </c>
      <c r="F2397" s="669">
        <v>93</v>
      </c>
    </row>
    <row r="2398" spans="1:6" hidden="1" x14ac:dyDescent="0.2">
      <c r="A2398" s="1136" t="str">
        <f t="shared" si="75"/>
        <v>EB15CNE0</v>
      </c>
      <c r="B2398" s="669" t="s">
        <v>5383</v>
      </c>
      <c r="C2398" s="669" t="s">
        <v>1714</v>
      </c>
      <c r="D2398" s="1137">
        <f t="shared" si="74"/>
        <v>0</v>
      </c>
      <c r="E2398" s="669" t="s">
        <v>594</v>
      </c>
      <c r="F2398" s="669">
        <v>4</v>
      </c>
    </row>
    <row r="2399" spans="1:6" hidden="1" x14ac:dyDescent="0.2">
      <c r="A2399" s="1136" t="str">
        <f t="shared" si="75"/>
        <v>EC01ADC0</v>
      </c>
      <c r="B2399" s="669" t="s">
        <v>5384</v>
      </c>
      <c r="C2399" s="669" t="s">
        <v>1715</v>
      </c>
      <c r="D2399" s="1137">
        <f t="shared" si="74"/>
        <v>0</v>
      </c>
      <c r="E2399" s="669" t="s">
        <v>700</v>
      </c>
      <c r="F2399" s="669">
        <v>1709</v>
      </c>
    </row>
    <row r="2400" spans="1:6" hidden="1" x14ac:dyDescent="0.2">
      <c r="A2400" s="1136" t="str">
        <f t="shared" si="75"/>
        <v>EC01AEL0</v>
      </c>
      <c r="B2400" s="669" t="s">
        <v>5385</v>
      </c>
      <c r="C2400" s="669" t="s">
        <v>1715</v>
      </c>
      <c r="D2400" s="1137">
        <f t="shared" si="74"/>
        <v>0</v>
      </c>
      <c r="E2400" s="669" t="s">
        <v>699</v>
      </c>
      <c r="F2400" s="669">
        <v>3593</v>
      </c>
    </row>
    <row r="2401" spans="1:6" hidden="1" x14ac:dyDescent="0.2">
      <c r="A2401" s="1136" t="str">
        <f t="shared" si="75"/>
        <v>EC01AEM0</v>
      </c>
      <c r="B2401" s="669" t="s">
        <v>5386</v>
      </c>
      <c r="C2401" s="669" t="s">
        <v>1715</v>
      </c>
      <c r="D2401" s="1137">
        <f t="shared" si="74"/>
        <v>0</v>
      </c>
      <c r="E2401" s="669" t="s">
        <v>595</v>
      </c>
      <c r="F2401" s="669">
        <v>335</v>
      </c>
    </row>
    <row r="2402" spans="1:6" hidden="1" x14ac:dyDescent="0.2">
      <c r="A2402" s="1136" t="str">
        <f t="shared" si="75"/>
        <v>EC01ANE0</v>
      </c>
      <c r="B2402" s="669" t="s">
        <v>5387</v>
      </c>
      <c r="C2402" s="669" t="s">
        <v>1715</v>
      </c>
      <c r="D2402" s="1137">
        <f t="shared" si="74"/>
        <v>0</v>
      </c>
      <c r="E2402" s="669" t="s">
        <v>594</v>
      </c>
      <c r="F2402" s="669">
        <v>324</v>
      </c>
    </row>
    <row r="2403" spans="1:6" hidden="1" x14ac:dyDescent="0.2">
      <c r="A2403" s="1136" t="str">
        <f t="shared" si="75"/>
        <v>EC01BDC0</v>
      </c>
      <c r="B2403" s="669" t="s">
        <v>5388</v>
      </c>
      <c r="C2403" s="669" t="s">
        <v>1716</v>
      </c>
      <c r="D2403" s="1137">
        <f t="shared" si="74"/>
        <v>0</v>
      </c>
      <c r="E2403" s="669" t="s">
        <v>700</v>
      </c>
      <c r="F2403" s="669">
        <v>141</v>
      </c>
    </row>
    <row r="2404" spans="1:6" hidden="1" x14ac:dyDescent="0.2">
      <c r="A2404" s="1136" t="str">
        <f t="shared" si="75"/>
        <v>EC01BEL0</v>
      </c>
      <c r="B2404" s="669" t="s">
        <v>5389</v>
      </c>
      <c r="C2404" s="669" t="s">
        <v>1716</v>
      </c>
      <c r="D2404" s="1137">
        <f t="shared" si="74"/>
        <v>0</v>
      </c>
      <c r="E2404" s="669" t="s">
        <v>699</v>
      </c>
      <c r="F2404" s="669">
        <v>939</v>
      </c>
    </row>
    <row r="2405" spans="1:6" hidden="1" x14ac:dyDescent="0.2">
      <c r="A2405" s="1136" t="str">
        <f t="shared" si="75"/>
        <v>EC01BEM0</v>
      </c>
      <c r="B2405" s="669" t="s">
        <v>5390</v>
      </c>
      <c r="C2405" s="669" t="s">
        <v>1716</v>
      </c>
      <c r="D2405" s="1137">
        <f t="shared" si="74"/>
        <v>0</v>
      </c>
      <c r="E2405" s="669" t="s">
        <v>595</v>
      </c>
      <c r="F2405" s="669">
        <v>227</v>
      </c>
    </row>
    <row r="2406" spans="1:6" hidden="1" x14ac:dyDescent="0.2">
      <c r="A2406" s="1136" t="str">
        <f t="shared" si="75"/>
        <v>EC01BNE0</v>
      </c>
      <c r="B2406" s="669" t="s">
        <v>5391</v>
      </c>
      <c r="C2406" s="669" t="s">
        <v>1716</v>
      </c>
      <c r="D2406" s="1137">
        <f t="shared" si="74"/>
        <v>0</v>
      </c>
      <c r="E2406" s="669" t="s">
        <v>594</v>
      </c>
      <c r="F2406" s="669">
        <v>252</v>
      </c>
    </row>
    <row r="2407" spans="1:6" hidden="1" x14ac:dyDescent="0.2">
      <c r="A2407" s="1136" t="str">
        <f t="shared" si="75"/>
        <v>EC01CDC0</v>
      </c>
      <c r="B2407" s="669" t="s">
        <v>5392</v>
      </c>
      <c r="C2407" s="669" t="s">
        <v>1717</v>
      </c>
      <c r="D2407" s="1137">
        <f t="shared" si="74"/>
        <v>0</v>
      </c>
      <c r="E2407" s="669" t="s">
        <v>700</v>
      </c>
      <c r="F2407" s="669">
        <v>4</v>
      </c>
    </row>
    <row r="2408" spans="1:6" hidden="1" x14ac:dyDescent="0.2">
      <c r="A2408" s="1136" t="str">
        <f t="shared" si="75"/>
        <v>EC01CEL0</v>
      </c>
      <c r="B2408" s="669" t="s">
        <v>5393</v>
      </c>
      <c r="C2408" s="669" t="s">
        <v>1717</v>
      </c>
      <c r="D2408" s="1137">
        <f t="shared" si="74"/>
        <v>0</v>
      </c>
      <c r="E2408" s="669" t="s">
        <v>699</v>
      </c>
      <c r="F2408" s="669">
        <v>161</v>
      </c>
    </row>
    <row r="2409" spans="1:6" hidden="1" x14ac:dyDescent="0.2">
      <c r="A2409" s="1136" t="str">
        <f t="shared" si="75"/>
        <v>EC01CEM0</v>
      </c>
      <c r="B2409" s="669" t="s">
        <v>5394</v>
      </c>
      <c r="C2409" s="669" t="s">
        <v>1717</v>
      </c>
      <c r="D2409" s="1137">
        <f t="shared" si="74"/>
        <v>0</v>
      </c>
      <c r="E2409" s="669" t="s">
        <v>595</v>
      </c>
      <c r="F2409" s="669">
        <v>134</v>
      </c>
    </row>
    <row r="2410" spans="1:6" hidden="1" x14ac:dyDescent="0.2">
      <c r="A2410" s="1136" t="str">
        <f t="shared" si="75"/>
        <v>EC01CNE0</v>
      </c>
      <c r="B2410" s="669" t="s">
        <v>5395</v>
      </c>
      <c r="C2410" s="669" t="s">
        <v>1717</v>
      </c>
      <c r="D2410" s="1137">
        <f t="shared" si="74"/>
        <v>0</v>
      </c>
      <c r="E2410" s="669" t="s">
        <v>594</v>
      </c>
      <c r="F2410" s="669">
        <v>127</v>
      </c>
    </row>
    <row r="2411" spans="1:6" hidden="1" x14ac:dyDescent="0.2">
      <c r="A2411" s="1136" t="str">
        <f t="shared" si="75"/>
        <v>EC02ADC0</v>
      </c>
      <c r="B2411" s="669" t="s">
        <v>5396</v>
      </c>
      <c r="C2411" s="669" t="s">
        <v>1718</v>
      </c>
      <c r="D2411" s="1137">
        <f t="shared" si="74"/>
        <v>0</v>
      </c>
      <c r="E2411" s="669" t="s">
        <v>700</v>
      </c>
      <c r="F2411" s="669">
        <v>8</v>
      </c>
    </row>
    <row r="2412" spans="1:6" hidden="1" x14ac:dyDescent="0.2">
      <c r="A2412" s="1136" t="str">
        <f t="shared" si="75"/>
        <v>EC02AEL0</v>
      </c>
      <c r="B2412" s="669" t="s">
        <v>5397</v>
      </c>
      <c r="C2412" s="669" t="s">
        <v>1718</v>
      </c>
      <c r="D2412" s="1137">
        <f t="shared" si="74"/>
        <v>0</v>
      </c>
      <c r="E2412" s="669" t="s">
        <v>699</v>
      </c>
      <c r="F2412" s="669">
        <v>1228</v>
      </c>
    </row>
    <row r="2413" spans="1:6" hidden="1" x14ac:dyDescent="0.2">
      <c r="A2413" s="1136" t="str">
        <f t="shared" si="75"/>
        <v>EC02AEM0</v>
      </c>
      <c r="B2413" s="669" t="s">
        <v>5398</v>
      </c>
      <c r="C2413" s="669" t="s">
        <v>1718</v>
      </c>
      <c r="D2413" s="1137">
        <f t="shared" si="74"/>
        <v>0</v>
      </c>
      <c r="E2413" s="669" t="s">
        <v>595</v>
      </c>
      <c r="F2413" s="669">
        <v>135</v>
      </c>
    </row>
    <row r="2414" spans="1:6" hidden="1" x14ac:dyDescent="0.2">
      <c r="A2414" s="1136" t="str">
        <f t="shared" si="75"/>
        <v>EC02ANE0</v>
      </c>
      <c r="B2414" s="669" t="s">
        <v>5399</v>
      </c>
      <c r="C2414" s="669" t="s">
        <v>1718</v>
      </c>
      <c r="D2414" s="1137">
        <f t="shared" si="74"/>
        <v>0</v>
      </c>
      <c r="E2414" s="669" t="s">
        <v>594</v>
      </c>
      <c r="F2414" s="669">
        <v>103</v>
      </c>
    </row>
    <row r="2415" spans="1:6" hidden="1" x14ac:dyDescent="0.2">
      <c r="A2415" s="1136" t="str">
        <f t="shared" si="75"/>
        <v>EC02BDC0</v>
      </c>
      <c r="B2415" s="669" t="s">
        <v>5400</v>
      </c>
      <c r="C2415" s="669" t="s">
        <v>1719</v>
      </c>
      <c r="D2415" s="1137">
        <f t="shared" si="74"/>
        <v>0</v>
      </c>
      <c r="E2415" s="669" t="s">
        <v>700</v>
      </c>
      <c r="F2415" s="669">
        <v>4</v>
      </c>
    </row>
    <row r="2416" spans="1:6" hidden="1" x14ac:dyDescent="0.2">
      <c r="A2416" s="1136" t="str">
        <f t="shared" si="75"/>
        <v>EC02BEL0</v>
      </c>
      <c r="B2416" s="669" t="s">
        <v>5401</v>
      </c>
      <c r="C2416" s="669" t="s">
        <v>1719</v>
      </c>
      <c r="D2416" s="1137">
        <f t="shared" si="74"/>
        <v>0</v>
      </c>
      <c r="E2416" s="669" t="s">
        <v>699</v>
      </c>
      <c r="F2416" s="669">
        <v>956</v>
      </c>
    </row>
    <row r="2417" spans="1:6" hidden="1" x14ac:dyDescent="0.2">
      <c r="A2417" s="1136" t="str">
        <f t="shared" si="75"/>
        <v>EC02BEM0</v>
      </c>
      <c r="B2417" s="669" t="s">
        <v>5402</v>
      </c>
      <c r="C2417" s="669" t="s">
        <v>1719</v>
      </c>
      <c r="D2417" s="1137">
        <f t="shared" si="74"/>
        <v>0</v>
      </c>
      <c r="E2417" s="669" t="s">
        <v>595</v>
      </c>
      <c r="F2417" s="669">
        <v>246</v>
      </c>
    </row>
    <row r="2418" spans="1:6" hidden="1" x14ac:dyDescent="0.2">
      <c r="A2418" s="1136" t="str">
        <f t="shared" si="75"/>
        <v>EC02BNE0</v>
      </c>
      <c r="B2418" s="669" t="s">
        <v>5403</v>
      </c>
      <c r="C2418" s="669" t="s">
        <v>1719</v>
      </c>
      <c r="D2418" s="1137">
        <f t="shared" si="74"/>
        <v>0</v>
      </c>
      <c r="E2418" s="669" t="s">
        <v>594</v>
      </c>
      <c r="F2418" s="669">
        <v>239</v>
      </c>
    </row>
    <row r="2419" spans="1:6" hidden="1" x14ac:dyDescent="0.2">
      <c r="A2419" s="1136" t="str">
        <f t="shared" si="75"/>
        <v>EC02CDC0</v>
      </c>
      <c r="B2419" s="669" t="s">
        <v>5404</v>
      </c>
      <c r="C2419" s="669" t="s">
        <v>1720</v>
      </c>
      <c r="D2419" s="1137">
        <f t="shared" si="74"/>
        <v>0</v>
      </c>
      <c r="E2419" s="669" t="s">
        <v>700</v>
      </c>
      <c r="F2419" s="669">
        <v>2</v>
      </c>
    </row>
    <row r="2420" spans="1:6" hidden="1" x14ac:dyDescent="0.2">
      <c r="A2420" s="1136" t="str">
        <f t="shared" si="75"/>
        <v>EC02CEL0</v>
      </c>
      <c r="B2420" s="669" t="s">
        <v>5405</v>
      </c>
      <c r="C2420" s="669" t="s">
        <v>1720</v>
      </c>
      <c r="D2420" s="1137">
        <f t="shared" si="74"/>
        <v>0</v>
      </c>
      <c r="E2420" s="669" t="s">
        <v>699</v>
      </c>
      <c r="F2420" s="669">
        <v>347</v>
      </c>
    </row>
    <row r="2421" spans="1:6" hidden="1" x14ac:dyDescent="0.2">
      <c r="A2421" s="1136" t="str">
        <f t="shared" si="75"/>
        <v>EC02CEM0</v>
      </c>
      <c r="B2421" s="669" t="s">
        <v>5406</v>
      </c>
      <c r="C2421" s="669" t="s">
        <v>1720</v>
      </c>
      <c r="D2421" s="1137">
        <f t="shared" si="74"/>
        <v>0</v>
      </c>
      <c r="E2421" s="669" t="s">
        <v>595</v>
      </c>
      <c r="F2421" s="669">
        <v>239</v>
      </c>
    </row>
    <row r="2422" spans="1:6" hidden="1" x14ac:dyDescent="0.2">
      <c r="A2422" s="1136" t="str">
        <f t="shared" si="75"/>
        <v>EC02CNE0</v>
      </c>
      <c r="B2422" s="669" t="s">
        <v>5407</v>
      </c>
      <c r="C2422" s="669" t="s">
        <v>1720</v>
      </c>
      <c r="D2422" s="1137">
        <f t="shared" si="74"/>
        <v>0</v>
      </c>
      <c r="E2422" s="669" t="s">
        <v>594</v>
      </c>
      <c r="F2422" s="669">
        <v>297</v>
      </c>
    </row>
    <row r="2423" spans="1:6" hidden="1" x14ac:dyDescent="0.2">
      <c r="A2423" s="1136" t="str">
        <f t="shared" si="75"/>
        <v>EC03AEL0</v>
      </c>
      <c r="B2423" s="669" t="s">
        <v>5408</v>
      </c>
      <c r="C2423" s="669" t="s">
        <v>1721</v>
      </c>
      <c r="D2423" s="1137">
        <f t="shared" si="74"/>
        <v>0</v>
      </c>
      <c r="E2423" s="669" t="s">
        <v>699</v>
      </c>
      <c r="F2423" s="669">
        <v>278</v>
      </c>
    </row>
    <row r="2424" spans="1:6" hidden="1" x14ac:dyDescent="0.2">
      <c r="A2424" s="1136" t="str">
        <f t="shared" si="75"/>
        <v>EC03AEM0</v>
      </c>
      <c r="B2424" s="669" t="s">
        <v>5409</v>
      </c>
      <c r="C2424" s="669" t="s">
        <v>1721</v>
      </c>
      <c r="D2424" s="1137">
        <f t="shared" si="74"/>
        <v>0</v>
      </c>
      <c r="E2424" s="669" t="s">
        <v>595</v>
      </c>
      <c r="F2424" s="669">
        <v>63</v>
      </c>
    </row>
    <row r="2425" spans="1:6" hidden="1" x14ac:dyDescent="0.2">
      <c r="A2425" s="1136" t="str">
        <f t="shared" si="75"/>
        <v>EC03ANE0</v>
      </c>
      <c r="B2425" s="669" t="s">
        <v>5410</v>
      </c>
      <c r="C2425" s="669" t="s">
        <v>1721</v>
      </c>
      <c r="D2425" s="1137">
        <f t="shared" si="74"/>
        <v>0</v>
      </c>
      <c r="E2425" s="669" t="s">
        <v>594</v>
      </c>
      <c r="F2425" s="669">
        <v>48</v>
      </c>
    </row>
    <row r="2426" spans="1:6" hidden="1" x14ac:dyDescent="0.2">
      <c r="A2426" s="1136" t="str">
        <f t="shared" si="75"/>
        <v>EC03BEL0</v>
      </c>
      <c r="B2426" s="669" t="s">
        <v>5411</v>
      </c>
      <c r="C2426" s="669" t="s">
        <v>1722</v>
      </c>
      <c r="D2426" s="1137">
        <f t="shared" si="74"/>
        <v>0</v>
      </c>
      <c r="E2426" s="669" t="s">
        <v>699</v>
      </c>
      <c r="F2426" s="669">
        <v>547</v>
      </c>
    </row>
    <row r="2427" spans="1:6" hidden="1" x14ac:dyDescent="0.2">
      <c r="A2427" s="1136" t="str">
        <f t="shared" si="75"/>
        <v>EC03BEM0</v>
      </c>
      <c r="B2427" s="669" t="s">
        <v>5412</v>
      </c>
      <c r="C2427" s="669" t="s">
        <v>1722</v>
      </c>
      <c r="D2427" s="1137">
        <f t="shared" si="74"/>
        <v>0</v>
      </c>
      <c r="E2427" s="669" t="s">
        <v>595</v>
      </c>
      <c r="F2427" s="669">
        <v>233</v>
      </c>
    </row>
    <row r="2428" spans="1:6" hidden="1" x14ac:dyDescent="0.2">
      <c r="A2428" s="1136" t="str">
        <f t="shared" si="75"/>
        <v>EC03BNE0</v>
      </c>
      <c r="B2428" s="669" t="s">
        <v>5413</v>
      </c>
      <c r="C2428" s="669" t="s">
        <v>1722</v>
      </c>
      <c r="D2428" s="1137">
        <f t="shared" si="74"/>
        <v>0</v>
      </c>
      <c r="E2428" s="669" t="s">
        <v>594</v>
      </c>
      <c r="F2428" s="669">
        <v>174</v>
      </c>
    </row>
    <row r="2429" spans="1:6" hidden="1" x14ac:dyDescent="0.2">
      <c r="A2429" s="1136" t="str">
        <f t="shared" si="75"/>
        <v>EC03CEL0</v>
      </c>
      <c r="B2429" s="669" t="s">
        <v>5414</v>
      </c>
      <c r="C2429" s="669" t="s">
        <v>1723</v>
      </c>
      <c r="D2429" s="1137">
        <f t="shared" si="74"/>
        <v>0</v>
      </c>
      <c r="E2429" s="669" t="s">
        <v>699</v>
      </c>
      <c r="F2429" s="669">
        <v>561</v>
      </c>
    </row>
    <row r="2430" spans="1:6" hidden="1" x14ac:dyDescent="0.2">
      <c r="A2430" s="1136" t="str">
        <f t="shared" si="75"/>
        <v>EC03CEM0</v>
      </c>
      <c r="B2430" s="669" t="s">
        <v>5415</v>
      </c>
      <c r="C2430" s="669" t="s">
        <v>1723</v>
      </c>
      <c r="D2430" s="1137">
        <f t="shared" si="74"/>
        <v>0</v>
      </c>
      <c r="E2430" s="669" t="s">
        <v>595</v>
      </c>
      <c r="F2430" s="669">
        <v>498</v>
      </c>
    </row>
    <row r="2431" spans="1:6" hidden="1" x14ac:dyDescent="0.2">
      <c r="A2431" s="1136" t="str">
        <f t="shared" si="75"/>
        <v>EC03CNE0</v>
      </c>
      <c r="B2431" s="669" t="s">
        <v>5416</v>
      </c>
      <c r="C2431" s="669" t="s">
        <v>1723</v>
      </c>
      <c r="D2431" s="1137">
        <f t="shared" si="74"/>
        <v>0</v>
      </c>
      <c r="E2431" s="669" t="s">
        <v>594</v>
      </c>
      <c r="F2431" s="669">
        <v>533</v>
      </c>
    </row>
    <row r="2432" spans="1:6" hidden="1" x14ac:dyDescent="0.2">
      <c r="A2432" s="1136" t="str">
        <f t="shared" si="75"/>
        <v>FZ12LEL0</v>
      </c>
      <c r="B2432" s="669" t="s">
        <v>5417</v>
      </c>
      <c r="C2432" s="669" t="s">
        <v>1724</v>
      </c>
      <c r="D2432" s="1137">
        <f t="shared" si="74"/>
        <v>0</v>
      </c>
      <c r="E2432" s="669" t="s">
        <v>699</v>
      </c>
      <c r="F2432" s="669">
        <v>114</v>
      </c>
    </row>
    <row r="2433" spans="1:6" hidden="1" x14ac:dyDescent="0.2">
      <c r="A2433" s="1136" t="str">
        <f t="shared" si="75"/>
        <v>FZ12LEM0</v>
      </c>
      <c r="B2433" s="669" t="s">
        <v>5418</v>
      </c>
      <c r="C2433" s="669" t="s">
        <v>1724</v>
      </c>
      <c r="D2433" s="1137">
        <f t="shared" si="74"/>
        <v>0</v>
      </c>
      <c r="E2433" s="669" t="s">
        <v>595</v>
      </c>
      <c r="F2433" s="669">
        <v>1887</v>
      </c>
    </row>
    <row r="2434" spans="1:6" hidden="1" x14ac:dyDescent="0.2">
      <c r="A2434" s="1136" t="str">
        <f t="shared" si="75"/>
        <v>FZ12LNE0</v>
      </c>
      <c r="B2434" s="669" t="s">
        <v>5419</v>
      </c>
      <c r="C2434" s="669" t="s">
        <v>1724</v>
      </c>
      <c r="D2434" s="1137">
        <f t="shared" si="74"/>
        <v>0</v>
      </c>
      <c r="E2434" s="669" t="s">
        <v>594</v>
      </c>
      <c r="F2434" s="669">
        <v>63</v>
      </c>
    </row>
    <row r="2435" spans="1:6" hidden="1" x14ac:dyDescent="0.2">
      <c r="A2435" s="1136" t="str">
        <f t="shared" si="75"/>
        <v>FZ12LUX0</v>
      </c>
      <c r="B2435" s="669" t="s">
        <v>5420</v>
      </c>
      <c r="C2435" s="669" t="s">
        <v>1724</v>
      </c>
      <c r="D2435" s="1137">
        <f t="shared" si="74"/>
        <v>0</v>
      </c>
      <c r="E2435" s="669" t="s">
        <v>3001</v>
      </c>
      <c r="F2435" s="669">
        <v>12</v>
      </c>
    </row>
    <row r="2436" spans="1:6" hidden="1" x14ac:dyDescent="0.2">
      <c r="A2436" s="1136" t="str">
        <f t="shared" si="75"/>
        <v>FZ12MDC0</v>
      </c>
      <c r="B2436" s="669" t="s">
        <v>5421</v>
      </c>
      <c r="C2436" s="669" t="s">
        <v>1725</v>
      </c>
      <c r="D2436" s="1137">
        <f t="shared" si="74"/>
        <v>0</v>
      </c>
      <c r="E2436" s="669" t="s">
        <v>700</v>
      </c>
      <c r="F2436" s="669">
        <v>8</v>
      </c>
    </row>
    <row r="2437" spans="1:6" hidden="1" x14ac:dyDescent="0.2">
      <c r="A2437" s="1136" t="str">
        <f t="shared" si="75"/>
        <v>FZ12MEL0</v>
      </c>
      <c r="B2437" s="669" t="s">
        <v>5422</v>
      </c>
      <c r="C2437" s="669" t="s">
        <v>1725</v>
      </c>
      <c r="D2437" s="1137">
        <f t="shared" si="74"/>
        <v>0</v>
      </c>
      <c r="E2437" s="669" t="s">
        <v>699</v>
      </c>
      <c r="F2437" s="669">
        <v>282</v>
      </c>
    </row>
    <row r="2438" spans="1:6" hidden="1" x14ac:dyDescent="0.2">
      <c r="A2438" s="1136" t="str">
        <f t="shared" si="75"/>
        <v>FZ12MEM0</v>
      </c>
      <c r="B2438" s="669" t="s">
        <v>5423</v>
      </c>
      <c r="C2438" s="669" t="s">
        <v>1725</v>
      </c>
      <c r="D2438" s="1137">
        <f t="shared" si="74"/>
        <v>0</v>
      </c>
      <c r="E2438" s="669" t="s">
        <v>595</v>
      </c>
      <c r="F2438" s="669">
        <v>2681</v>
      </c>
    </row>
    <row r="2439" spans="1:6" hidden="1" x14ac:dyDescent="0.2">
      <c r="A2439" s="1136" t="str">
        <f t="shared" si="75"/>
        <v>FZ12MNE0</v>
      </c>
      <c r="B2439" s="669" t="s">
        <v>5424</v>
      </c>
      <c r="C2439" s="669" t="s">
        <v>1725</v>
      </c>
      <c r="D2439" s="1137">
        <f t="shared" si="74"/>
        <v>0</v>
      </c>
      <c r="E2439" s="669" t="s">
        <v>594</v>
      </c>
      <c r="F2439" s="669">
        <v>70</v>
      </c>
    </row>
    <row r="2440" spans="1:6" hidden="1" x14ac:dyDescent="0.2">
      <c r="A2440" s="1136" t="str">
        <f t="shared" si="75"/>
        <v>FZ12NDC0</v>
      </c>
      <c r="B2440" s="669" t="s">
        <v>5425</v>
      </c>
      <c r="C2440" s="669" t="s">
        <v>1726</v>
      </c>
      <c r="D2440" s="1137">
        <f t="shared" si="74"/>
        <v>0</v>
      </c>
      <c r="E2440" s="669" t="s">
        <v>700</v>
      </c>
      <c r="F2440" s="669">
        <v>193</v>
      </c>
    </row>
    <row r="2441" spans="1:6" hidden="1" x14ac:dyDescent="0.2">
      <c r="A2441" s="1136" t="str">
        <f t="shared" si="75"/>
        <v>FZ12NEL0</v>
      </c>
      <c r="B2441" s="669" t="s">
        <v>5426</v>
      </c>
      <c r="C2441" s="669" t="s">
        <v>1726</v>
      </c>
      <c r="D2441" s="1137">
        <f t="shared" si="74"/>
        <v>0</v>
      </c>
      <c r="E2441" s="669" t="s">
        <v>699</v>
      </c>
      <c r="F2441" s="669">
        <v>753</v>
      </c>
    </row>
    <row r="2442" spans="1:6" hidden="1" x14ac:dyDescent="0.2">
      <c r="A2442" s="1136" t="str">
        <f t="shared" si="75"/>
        <v>FZ12NEM0</v>
      </c>
      <c r="B2442" s="669" t="s">
        <v>5427</v>
      </c>
      <c r="C2442" s="669" t="s">
        <v>1726</v>
      </c>
      <c r="D2442" s="1137">
        <f t="shared" si="74"/>
        <v>0</v>
      </c>
      <c r="E2442" s="669" t="s">
        <v>595</v>
      </c>
      <c r="F2442" s="669">
        <v>3828</v>
      </c>
    </row>
    <row r="2443" spans="1:6" hidden="1" x14ac:dyDescent="0.2">
      <c r="A2443" s="1136" t="str">
        <f t="shared" si="75"/>
        <v>FZ12NNE0</v>
      </c>
      <c r="B2443" s="669" t="s">
        <v>5428</v>
      </c>
      <c r="C2443" s="669" t="s">
        <v>1726</v>
      </c>
      <c r="D2443" s="1137">
        <f t="shared" si="74"/>
        <v>0</v>
      </c>
      <c r="E2443" s="669" t="s">
        <v>594</v>
      </c>
      <c r="F2443" s="669">
        <v>108</v>
      </c>
    </row>
    <row r="2444" spans="1:6" hidden="1" x14ac:dyDescent="0.2">
      <c r="A2444" s="1136" t="str">
        <f t="shared" si="75"/>
        <v>FZ12PDC0</v>
      </c>
      <c r="B2444" s="669" t="s">
        <v>5429</v>
      </c>
      <c r="C2444" s="669" t="s">
        <v>1727</v>
      </c>
      <c r="D2444" s="1137">
        <f t="shared" si="74"/>
        <v>0</v>
      </c>
      <c r="E2444" s="669" t="s">
        <v>700</v>
      </c>
      <c r="F2444" s="669">
        <v>775</v>
      </c>
    </row>
    <row r="2445" spans="1:6" hidden="1" x14ac:dyDescent="0.2">
      <c r="A2445" s="1136" t="str">
        <f t="shared" si="75"/>
        <v>FZ12PEL0</v>
      </c>
      <c r="B2445" s="669" t="s">
        <v>5430</v>
      </c>
      <c r="C2445" s="669" t="s">
        <v>1727</v>
      </c>
      <c r="D2445" s="1137">
        <f t="shared" si="74"/>
        <v>0</v>
      </c>
      <c r="E2445" s="669" t="s">
        <v>699</v>
      </c>
      <c r="F2445" s="669">
        <v>1699</v>
      </c>
    </row>
    <row r="2446" spans="1:6" hidden="1" x14ac:dyDescent="0.2">
      <c r="A2446" s="1136" t="str">
        <f t="shared" si="75"/>
        <v>FZ12PEM0</v>
      </c>
      <c r="B2446" s="669" t="s">
        <v>5431</v>
      </c>
      <c r="C2446" s="669" t="s">
        <v>1727</v>
      </c>
      <c r="D2446" s="1137">
        <f t="shared" si="74"/>
        <v>0</v>
      </c>
      <c r="E2446" s="669" t="s">
        <v>595</v>
      </c>
      <c r="F2446" s="669">
        <v>4391</v>
      </c>
    </row>
    <row r="2447" spans="1:6" hidden="1" x14ac:dyDescent="0.2">
      <c r="A2447" s="1136" t="str">
        <f t="shared" si="75"/>
        <v>FZ12PNE0</v>
      </c>
      <c r="B2447" s="669" t="s">
        <v>5432</v>
      </c>
      <c r="C2447" s="669" t="s">
        <v>1727</v>
      </c>
      <c r="D2447" s="1137">
        <f t="shared" si="74"/>
        <v>0</v>
      </c>
      <c r="E2447" s="669" t="s">
        <v>594</v>
      </c>
      <c r="F2447" s="669">
        <v>44</v>
      </c>
    </row>
    <row r="2448" spans="1:6" hidden="1" x14ac:dyDescent="0.2">
      <c r="A2448" s="1136" t="str">
        <f t="shared" si="75"/>
        <v>FZ12PUX0</v>
      </c>
      <c r="B2448" s="669" t="s">
        <v>5433</v>
      </c>
      <c r="C2448" s="669" t="s">
        <v>1727</v>
      </c>
      <c r="D2448" s="1137">
        <f t="shared" si="74"/>
        <v>0</v>
      </c>
      <c r="E2448" s="669" t="s">
        <v>3001</v>
      </c>
      <c r="F2448" s="669">
        <v>1</v>
      </c>
    </row>
    <row r="2449" spans="1:6" hidden="1" x14ac:dyDescent="0.2">
      <c r="A2449" s="1136" t="str">
        <f t="shared" si="75"/>
        <v>FZ12QDC0</v>
      </c>
      <c r="B2449" s="669" t="s">
        <v>5434</v>
      </c>
      <c r="C2449" s="669" t="s">
        <v>1728</v>
      </c>
      <c r="D2449" s="1137">
        <f t="shared" ref="D2449:D2512" si="76">IFERROR(VLOOKUP(C2449,$M$2:$N$16,2,FALSE),0)</f>
        <v>0</v>
      </c>
      <c r="E2449" s="669" t="s">
        <v>700</v>
      </c>
      <c r="F2449" s="669">
        <v>2283</v>
      </c>
    </row>
    <row r="2450" spans="1:6" hidden="1" x14ac:dyDescent="0.2">
      <c r="A2450" s="1136" t="str">
        <f t="shared" ref="A2450:A2513" si="77">C2450&amp;E2450&amp;D2450</f>
        <v>FZ12QEL0</v>
      </c>
      <c r="B2450" s="669" t="s">
        <v>5435</v>
      </c>
      <c r="C2450" s="669" t="s">
        <v>1728</v>
      </c>
      <c r="D2450" s="1137">
        <f t="shared" si="76"/>
        <v>0</v>
      </c>
      <c r="E2450" s="669" t="s">
        <v>699</v>
      </c>
      <c r="F2450" s="669">
        <v>2389</v>
      </c>
    </row>
    <row r="2451" spans="1:6" hidden="1" x14ac:dyDescent="0.2">
      <c r="A2451" s="1136" t="str">
        <f t="shared" si="77"/>
        <v>FZ12QEM0</v>
      </c>
      <c r="B2451" s="669" t="s">
        <v>5436</v>
      </c>
      <c r="C2451" s="669" t="s">
        <v>1728</v>
      </c>
      <c r="D2451" s="1137">
        <f t="shared" si="76"/>
        <v>0</v>
      </c>
      <c r="E2451" s="669" t="s">
        <v>595</v>
      </c>
      <c r="F2451" s="669">
        <v>3421</v>
      </c>
    </row>
    <row r="2452" spans="1:6" hidden="1" x14ac:dyDescent="0.2">
      <c r="A2452" s="1136" t="str">
        <f t="shared" si="77"/>
        <v>FZ12QNE0</v>
      </c>
      <c r="B2452" s="669" t="s">
        <v>5437</v>
      </c>
      <c r="C2452" s="669" t="s">
        <v>1728</v>
      </c>
      <c r="D2452" s="1137">
        <f t="shared" si="76"/>
        <v>0</v>
      </c>
      <c r="E2452" s="669" t="s">
        <v>594</v>
      </c>
      <c r="F2452" s="669">
        <v>103</v>
      </c>
    </row>
    <row r="2453" spans="1:6" hidden="1" x14ac:dyDescent="0.2">
      <c r="A2453" s="1136" t="str">
        <f t="shared" si="77"/>
        <v>FZ12QUX0</v>
      </c>
      <c r="B2453" s="669" t="s">
        <v>5438</v>
      </c>
      <c r="C2453" s="669" t="s">
        <v>1728</v>
      </c>
      <c r="D2453" s="1137">
        <f t="shared" si="76"/>
        <v>0</v>
      </c>
      <c r="E2453" s="669" t="s">
        <v>3001</v>
      </c>
      <c r="F2453" s="669">
        <v>1</v>
      </c>
    </row>
    <row r="2454" spans="1:6" hidden="1" x14ac:dyDescent="0.2">
      <c r="A2454" s="1136" t="str">
        <f t="shared" si="77"/>
        <v>FZ12RDC0</v>
      </c>
      <c r="B2454" s="669" t="s">
        <v>5439</v>
      </c>
      <c r="C2454" s="669" t="s">
        <v>1729</v>
      </c>
      <c r="D2454" s="1137">
        <f t="shared" si="76"/>
        <v>0</v>
      </c>
      <c r="E2454" s="669" t="s">
        <v>700</v>
      </c>
      <c r="F2454" s="669">
        <v>7</v>
      </c>
    </row>
    <row r="2455" spans="1:6" hidden="1" x14ac:dyDescent="0.2">
      <c r="A2455" s="1136" t="str">
        <f t="shared" si="77"/>
        <v>FZ12REL0</v>
      </c>
      <c r="B2455" s="669" t="s">
        <v>5440</v>
      </c>
      <c r="C2455" s="669" t="s">
        <v>1729</v>
      </c>
      <c r="D2455" s="1137">
        <f t="shared" si="76"/>
        <v>0</v>
      </c>
      <c r="E2455" s="669" t="s">
        <v>699</v>
      </c>
      <c r="F2455" s="669">
        <v>41</v>
      </c>
    </row>
    <row r="2456" spans="1:6" hidden="1" x14ac:dyDescent="0.2">
      <c r="A2456" s="1136" t="str">
        <f t="shared" si="77"/>
        <v>FZ12REM0</v>
      </c>
      <c r="B2456" s="669" t="s">
        <v>5441</v>
      </c>
      <c r="C2456" s="669" t="s">
        <v>1729</v>
      </c>
      <c r="D2456" s="1137">
        <f t="shared" si="76"/>
        <v>0</v>
      </c>
      <c r="E2456" s="669" t="s">
        <v>595</v>
      </c>
      <c r="F2456" s="669">
        <v>219</v>
      </c>
    </row>
    <row r="2457" spans="1:6" hidden="1" x14ac:dyDescent="0.2">
      <c r="A2457" s="1136" t="str">
        <f t="shared" si="77"/>
        <v>FZ12RNE0</v>
      </c>
      <c r="B2457" s="669" t="s">
        <v>5442</v>
      </c>
      <c r="C2457" s="669" t="s">
        <v>1729</v>
      </c>
      <c r="D2457" s="1137">
        <f t="shared" si="76"/>
        <v>0</v>
      </c>
      <c r="E2457" s="669" t="s">
        <v>594</v>
      </c>
      <c r="F2457" s="669">
        <v>34</v>
      </c>
    </row>
    <row r="2458" spans="1:6" hidden="1" x14ac:dyDescent="0.2">
      <c r="A2458" s="1136" t="str">
        <f t="shared" si="77"/>
        <v>FZ12SDC0</v>
      </c>
      <c r="B2458" s="669" t="s">
        <v>5443</v>
      </c>
      <c r="C2458" s="669" t="s">
        <v>1730</v>
      </c>
      <c r="D2458" s="1137">
        <f t="shared" si="76"/>
        <v>0</v>
      </c>
      <c r="E2458" s="669" t="s">
        <v>700</v>
      </c>
      <c r="F2458" s="669">
        <v>68</v>
      </c>
    </row>
    <row r="2459" spans="1:6" hidden="1" x14ac:dyDescent="0.2">
      <c r="A2459" s="1136" t="str">
        <f t="shared" si="77"/>
        <v>FZ12SEL0</v>
      </c>
      <c r="B2459" s="669" t="s">
        <v>5444</v>
      </c>
      <c r="C2459" s="669" t="s">
        <v>1730</v>
      </c>
      <c r="D2459" s="1137">
        <f t="shared" si="76"/>
        <v>0</v>
      </c>
      <c r="E2459" s="669" t="s">
        <v>699</v>
      </c>
      <c r="F2459" s="669">
        <v>46</v>
      </c>
    </row>
    <row r="2460" spans="1:6" hidden="1" x14ac:dyDescent="0.2">
      <c r="A2460" s="1136" t="str">
        <f t="shared" si="77"/>
        <v>FZ12SEM0</v>
      </c>
      <c r="B2460" s="669" t="s">
        <v>5445</v>
      </c>
      <c r="C2460" s="669" t="s">
        <v>1730</v>
      </c>
      <c r="D2460" s="1137">
        <f t="shared" si="76"/>
        <v>0</v>
      </c>
      <c r="E2460" s="669" t="s">
        <v>595</v>
      </c>
      <c r="F2460" s="669">
        <v>289</v>
      </c>
    </row>
    <row r="2461" spans="1:6" hidden="1" x14ac:dyDescent="0.2">
      <c r="A2461" s="1136" t="str">
        <f t="shared" si="77"/>
        <v>FZ12SNE0</v>
      </c>
      <c r="B2461" s="669" t="s">
        <v>5446</v>
      </c>
      <c r="C2461" s="669" t="s">
        <v>1730</v>
      </c>
      <c r="D2461" s="1137">
        <f t="shared" si="76"/>
        <v>0</v>
      </c>
      <c r="E2461" s="669" t="s">
        <v>594</v>
      </c>
      <c r="F2461" s="669">
        <v>23</v>
      </c>
    </row>
    <row r="2462" spans="1:6" hidden="1" x14ac:dyDescent="0.2">
      <c r="A2462" s="1136" t="str">
        <f t="shared" si="77"/>
        <v>FZ12TEL0</v>
      </c>
      <c r="B2462" s="669" t="s">
        <v>5447</v>
      </c>
      <c r="C2462" s="669" t="s">
        <v>1731</v>
      </c>
      <c r="D2462" s="1137">
        <f t="shared" si="76"/>
        <v>0</v>
      </c>
      <c r="E2462" s="669" t="s">
        <v>699</v>
      </c>
      <c r="F2462" s="669">
        <v>21</v>
      </c>
    </row>
    <row r="2463" spans="1:6" hidden="1" x14ac:dyDescent="0.2">
      <c r="A2463" s="1136" t="str">
        <f t="shared" si="77"/>
        <v>FZ12TEM0</v>
      </c>
      <c r="B2463" s="669" t="s">
        <v>5448</v>
      </c>
      <c r="C2463" s="669" t="s">
        <v>1731</v>
      </c>
      <c r="D2463" s="1137">
        <f t="shared" si="76"/>
        <v>0</v>
      </c>
      <c r="E2463" s="669" t="s">
        <v>595</v>
      </c>
      <c r="F2463" s="669">
        <v>85</v>
      </c>
    </row>
    <row r="2464" spans="1:6" hidden="1" x14ac:dyDescent="0.2">
      <c r="A2464" s="1136" t="str">
        <f t="shared" si="77"/>
        <v>FZ12TNE0</v>
      </c>
      <c r="B2464" s="669" t="s">
        <v>5449</v>
      </c>
      <c r="C2464" s="669" t="s">
        <v>1731</v>
      </c>
      <c r="D2464" s="1137">
        <f t="shared" si="76"/>
        <v>0</v>
      </c>
      <c r="E2464" s="669" t="s">
        <v>594</v>
      </c>
      <c r="F2464" s="669">
        <v>205</v>
      </c>
    </row>
    <row r="2465" spans="1:6" hidden="1" x14ac:dyDescent="0.2">
      <c r="A2465" s="1136" t="str">
        <f t="shared" si="77"/>
        <v>FZ12UDC0</v>
      </c>
      <c r="B2465" s="669" t="s">
        <v>5450</v>
      </c>
      <c r="C2465" s="669" t="s">
        <v>1732</v>
      </c>
      <c r="D2465" s="1137">
        <f t="shared" si="76"/>
        <v>0</v>
      </c>
      <c r="E2465" s="669" t="s">
        <v>700</v>
      </c>
      <c r="F2465" s="669">
        <v>13</v>
      </c>
    </row>
    <row r="2466" spans="1:6" hidden="1" x14ac:dyDescent="0.2">
      <c r="A2466" s="1136" t="str">
        <f t="shared" si="77"/>
        <v>FZ12UEL0</v>
      </c>
      <c r="B2466" s="669" t="s">
        <v>5451</v>
      </c>
      <c r="C2466" s="669" t="s">
        <v>1732</v>
      </c>
      <c r="D2466" s="1137">
        <f t="shared" si="76"/>
        <v>0</v>
      </c>
      <c r="E2466" s="669" t="s">
        <v>699</v>
      </c>
      <c r="F2466" s="669">
        <v>27</v>
      </c>
    </row>
    <row r="2467" spans="1:6" hidden="1" x14ac:dyDescent="0.2">
      <c r="A2467" s="1136" t="str">
        <f t="shared" si="77"/>
        <v>FZ12UEM0</v>
      </c>
      <c r="B2467" s="669" t="s">
        <v>5452</v>
      </c>
      <c r="C2467" s="669" t="s">
        <v>1732</v>
      </c>
      <c r="D2467" s="1137">
        <f t="shared" si="76"/>
        <v>0</v>
      </c>
      <c r="E2467" s="669" t="s">
        <v>595</v>
      </c>
      <c r="F2467" s="669">
        <v>82</v>
      </c>
    </row>
    <row r="2468" spans="1:6" hidden="1" x14ac:dyDescent="0.2">
      <c r="A2468" s="1136" t="str">
        <f t="shared" si="77"/>
        <v>FZ12UNE0</v>
      </c>
      <c r="B2468" s="669" t="s">
        <v>5453</v>
      </c>
      <c r="C2468" s="669" t="s">
        <v>1732</v>
      </c>
      <c r="D2468" s="1137">
        <f t="shared" si="76"/>
        <v>0</v>
      </c>
      <c r="E2468" s="669" t="s">
        <v>594</v>
      </c>
      <c r="F2468" s="669">
        <v>201</v>
      </c>
    </row>
    <row r="2469" spans="1:6" hidden="1" x14ac:dyDescent="0.2">
      <c r="A2469" s="1136" t="str">
        <f t="shared" si="77"/>
        <v>FZ13CDC0</v>
      </c>
      <c r="B2469" s="669" t="s">
        <v>5454</v>
      </c>
      <c r="C2469" s="669" t="s">
        <v>1059</v>
      </c>
      <c r="D2469" s="1137">
        <f t="shared" si="76"/>
        <v>0</v>
      </c>
      <c r="E2469" s="669" t="s">
        <v>700</v>
      </c>
      <c r="F2469" s="669">
        <v>12955</v>
      </c>
    </row>
    <row r="2470" spans="1:6" hidden="1" x14ac:dyDescent="0.2">
      <c r="A2470" s="1136" t="str">
        <f t="shared" si="77"/>
        <v>FZ13CEL0</v>
      </c>
      <c r="B2470" s="669" t="s">
        <v>5455</v>
      </c>
      <c r="C2470" s="669" t="s">
        <v>1059</v>
      </c>
      <c r="D2470" s="1137">
        <f t="shared" si="76"/>
        <v>0</v>
      </c>
      <c r="E2470" s="669" t="s">
        <v>699</v>
      </c>
      <c r="F2470" s="669">
        <v>5895</v>
      </c>
    </row>
    <row r="2471" spans="1:6" hidden="1" x14ac:dyDescent="0.2">
      <c r="A2471" s="1136" t="str">
        <f t="shared" si="77"/>
        <v>FZ13CEM0</v>
      </c>
      <c r="B2471" s="669" t="s">
        <v>5456</v>
      </c>
      <c r="C2471" s="669" t="s">
        <v>1059</v>
      </c>
      <c r="D2471" s="1137">
        <f t="shared" si="76"/>
        <v>0</v>
      </c>
      <c r="E2471" s="669" t="s">
        <v>595</v>
      </c>
      <c r="F2471" s="669">
        <v>5154</v>
      </c>
    </row>
    <row r="2472" spans="1:6" hidden="1" x14ac:dyDescent="0.2">
      <c r="A2472" s="1136" t="str">
        <f t="shared" si="77"/>
        <v>FZ13CNE0</v>
      </c>
      <c r="B2472" s="669" t="s">
        <v>5457</v>
      </c>
      <c r="C2472" s="669" t="s">
        <v>1059</v>
      </c>
      <c r="D2472" s="1137">
        <f t="shared" si="76"/>
        <v>0</v>
      </c>
      <c r="E2472" s="669" t="s">
        <v>594</v>
      </c>
      <c r="F2472" s="669">
        <v>36</v>
      </c>
    </row>
    <row r="2473" spans="1:6" hidden="1" x14ac:dyDescent="0.2">
      <c r="A2473" s="1136" t="str">
        <f t="shared" si="77"/>
        <v>FZ13CUX0</v>
      </c>
      <c r="B2473" s="669" t="s">
        <v>5458</v>
      </c>
      <c r="C2473" s="669" t="s">
        <v>1059</v>
      </c>
      <c r="D2473" s="1137">
        <f t="shared" si="76"/>
        <v>0</v>
      </c>
      <c r="E2473" s="669" t="s">
        <v>3001</v>
      </c>
      <c r="F2473" s="669">
        <v>3</v>
      </c>
    </row>
    <row r="2474" spans="1:6" hidden="1" x14ac:dyDescent="0.2">
      <c r="A2474" s="1136" t="str">
        <f t="shared" si="77"/>
        <v>FZ13DDC0</v>
      </c>
      <c r="B2474" s="669" t="s">
        <v>5459</v>
      </c>
      <c r="C2474" s="669" t="s">
        <v>1058</v>
      </c>
      <c r="D2474" s="1137">
        <f t="shared" si="76"/>
        <v>0</v>
      </c>
      <c r="E2474" s="669" t="s">
        <v>700</v>
      </c>
      <c r="F2474" s="669">
        <v>317</v>
      </c>
    </row>
    <row r="2475" spans="1:6" hidden="1" x14ac:dyDescent="0.2">
      <c r="A2475" s="1136" t="str">
        <f t="shared" si="77"/>
        <v>FZ13DEL0</v>
      </c>
      <c r="B2475" s="669" t="s">
        <v>5460</v>
      </c>
      <c r="C2475" s="669" t="s">
        <v>1058</v>
      </c>
      <c r="D2475" s="1137">
        <f t="shared" si="76"/>
        <v>0</v>
      </c>
      <c r="E2475" s="669" t="s">
        <v>699</v>
      </c>
      <c r="F2475" s="669">
        <v>91</v>
      </c>
    </row>
    <row r="2476" spans="1:6" hidden="1" x14ac:dyDescent="0.2">
      <c r="A2476" s="1136" t="str">
        <f t="shared" si="77"/>
        <v>FZ13DEM0</v>
      </c>
      <c r="B2476" s="669" t="s">
        <v>5461</v>
      </c>
      <c r="C2476" s="669" t="s">
        <v>1058</v>
      </c>
      <c r="D2476" s="1137">
        <f t="shared" si="76"/>
        <v>0</v>
      </c>
      <c r="E2476" s="669" t="s">
        <v>595</v>
      </c>
      <c r="F2476" s="669">
        <v>255</v>
      </c>
    </row>
    <row r="2477" spans="1:6" hidden="1" x14ac:dyDescent="0.2">
      <c r="A2477" s="1136" t="str">
        <f t="shared" si="77"/>
        <v>FZ13DNE0</v>
      </c>
      <c r="B2477" s="669" t="s">
        <v>5462</v>
      </c>
      <c r="C2477" s="669" t="s">
        <v>1058</v>
      </c>
      <c r="D2477" s="1137">
        <f t="shared" si="76"/>
        <v>0</v>
      </c>
      <c r="E2477" s="669" t="s">
        <v>594</v>
      </c>
      <c r="F2477" s="669">
        <v>12</v>
      </c>
    </row>
    <row r="2478" spans="1:6" hidden="1" x14ac:dyDescent="0.2">
      <c r="A2478" s="1136" t="str">
        <f t="shared" si="77"/>
        <v>FZ17DDC0</v>
      </c>
      <c r="B2478" s="669" t="s">
        <v>5463</v>
      </c>
      <c r="C2478" s="669" t="s">
        <v>1057</v>
      </c>
      <c r="D2478" s="1137">
        <f t="shared" si="76"/>
        <v>0</v>
      </c>
      <c r="E2478" s="669" t="s">
        <v>700</v>
      </c>
      <c r="F2478" s="669">
        <v>464</v>
      </c>
    </row>
    <row r="2479" spans="1:6" hidden="1" x14ac:dyDescent="0.2">
      <c r="A2479" s="1136" t="str">
        <f t="shared" si="77"/>
        <v>FZ17DEL0</v>
      </c>
      <c r="B2479" s="669" t="s">
        <v>5464</v>
      </c>
      <c r="C2479" s="669" t="s">
        <v>1057</v>
      </c>
      <c r="D2479" s="1137">
        <f t="shared" si="76"/>
        <v>0</v>
      </c>
      <c r="E2479" s="669" t="s">
        <v>699</v>
      </c>
      <c r="F2479" s="669">
        <v>73</v>
      </c>
    </row>
    <row r="2480" spans="1:6" hidden="1" x14ac:dyDescent="0.2">
      <c r="A2480" s="1136" t="str">
        <f t="shared" si="77"/>
        <v>FZ17DEM0</v>
      </c>
      <c r="B2480" s="669" t="s">
        <v>5465</v>
      </c>
      <c r="C2480" s="669" t="s">
        <v>1057</v>
      </c>
      <c r="D2480" s="1137">
        <f t="shared" si="76"/>
        <v>0</v>
      </c>
      <c r="E2480" s="669" t="s">
        <v>595</v>
      </c>
      <c r="F2480" s="669">
        <v>33</v>
      </c>
    </row>
    <row r="2481" spans="1:6" hidden="1" x14ac:dyDescent="0.2">
      <c r="A2481" s="1136" t="str">
        <f t="shared" si="77"/>
        <v>FZ17EDC0</v>
      </c>
      <c r="B2481" s="669" t="s">
        <v>5466</v>
      </c>
      <c r="C2481" s="669" t="s">
        <v>1733</v>
      </c>
      <c r="D2481" s="1137">
        <f t="shared" si="76"/>
        <v>0</v>
      </c>
      <c r="E2481" s="669" t="s">
        <v>700</v>
      </c>
      <c r="F2481" s="669">
        <v>22</v>
      </c>
    </row>
    <row r="2482" spans="1:6" hidden="1" x14ac:dyDescent="0.2">
      <c r="A2482" s="1136" t="str">
        <f t="shared" si="77"/>
        <v>FZ17EEL0</v>
      </c>
      <c r="B2482" s="669" t="s">
        <v>5467</v>
      </c>
      <c r="C2482" s="669" t="s">
        <v>1733</v>
      </c>
      <c r="D2482" s="1137">
        <f t="shared" si="76"/>
        <v>0</v>
      </c>
      <c r="E2482" s="669" t="s">
        <v>699</v>
      </c>
      <c r="F2482" s="669">
        <v>626</v>
      </c>
    </row>
    <row r="2483" spans="1:6" hidden="1" x14ac:dyDescent="0.2">
      <c r="A2483" s="1136" t="str">
        <f t="shared" si="77"/>
        <v>FZ17EEM0</v>
      </c>
      <c r="B2483" s="669" t="s">
        <v>5468</v>
      </c>
      <c r="C2483" s="669" t="s">
        <v>1733</v>
      </c>
      <c r="D2483" s="1137">
        <f t="shared" si="76"/>
        <v>0</v>
      </c>
      <c r="E2483" s="669" t="s">
        <v>595</v>
      </c>
      <c r="F2483" s="669">
        <v>562</v>
      </c>
    </row>
    <row r="2484" spans="1:6" hidden="1" x14ac:dyDescent="0.2">
      <c r="A2484" s="1136" t="str">
        <f t="shared" si="77"/>
        <v>FZ17ENE0</v>
      </c>
      <c r="B2484" s="669" t="s">
        <v>5469</v>
      </c>
      <c r="C2484" s="669" t="s">
        <v>1733</v>
      </c>
      <c r="D2484" s="1137">
        <f t="shared" si="76"/>
        <v>0</v>
      </c>
      <c r="E2484" s="669" t="s">
        <v>594</v>
      </c>
      <c r="F2484" s="669">
        <v>3</v>
      </c>
    </row>
    <row r="2485" spans="1:6" hidden="1" x14ac:dyDescent="0.2">
      <c r="A2485" s="1136" t="str">
        <f t="shared" si="77"/>
        <v>FZ17FDC0</v>
      </c>
      <c r="B2485" s="669" t="s">
        <v>5470</v>
      </c>
      <c r="C2485" s="669" t="s">
        <v>1734</v>
      </c>
      <c r="D2485" s="1137">
        <f t="shared" si="76"/>
        <v>0</v>
      </c>
      <c r="E2485" s="669" t="s">
        <v>700</v>
      </c>
      <c r="F2485" s="669">
        <v>877</v>
      </c>
    </row>
    <row r="2486" spans="1:6" hidden="1" x14ac:dyDescent="0.2">
      <c r="A2486" s="1136" t="str">
        <f t="shared" si="77"/>
        <v>FZ17FEL0</v>
      </c>
      <c r="B2486" s="669" t="s">
        <v>5471</v>
      </c>
      <c r="C2486" s="669" t="s">
        <v>1734</v>
      </c>
      <c r="D2486" s="1137">
        <f t="shared" si="76"/>
        <v>0</v>
      </c>
      <c r="E2486" s="669" t="s">
        <v>699</v>
      </c>
      <c r="F2486" s="669">
        <v>3693</v>
      </c>
    </row>
    <row r="2487" spans="1:6" hidden="1" x14ac:dyDescent="0.2">
      <c r="A2487" s="1136" t="str">
        <f t="shared" si="77"/>
        <v>FZ17FEM0</v>
      </c>
      <c r="B2487" s="669" t="s">
        <v>5472</v>
      </c>
      <c r="C2487" s="669" t="s">
        <v>1734</v>
      </c>
      <c r="D2487" s="1137">
        <f t="shared" si="76"/>
        <v>0</v>
      </c>
      <c r="E2487" s="669" t="s">
        <v>595</v>
      </c>
      <c r="F2487" s="669">
        <v>1069</v>
      </c>
    </row>
    <row r="2488" spans="1:6" hidden="1" x14ac:dyDescent="0.2">
      <c r="A2488" s="1136" t="str">
        <f t="shared" si="77"/>
        <v>FZ17FNE0</v>
      </c>
      <c r="B2488" s="669" t="s">
        <v>5473</v>
      </c>
      <c r="C2488" s="669" t="s">
        <v>1734</v>
      </c>
      <c r="D2488" s="1137">
        <f t="shared" si="76"/>
        <v>0</v>
      </c>
      <c r="E2488" s="669" t="s">
        <v>594</v>
      </c>
      <c r="F2488" s="669">
        <v>5</v>
      </c>
    </row>
    <row r="2489" spans="1:6" hidden="1" x14ac:dyDescent="0.2">
      <c r="A2489" s="1136" t="str">
        <f t="shared" si="77"/>
        <v>FZ17GDC0</v>
      </c>
      <c r="B2489" s="669" t="s">
        <v>5474</v>
      </c>
      <c r="C2489" s="669" t="s">
        <v>1735</v>
      </c>
      <c r="D2489" s="1137">
        <f t="shared" si="76"/>
        <v>0</v>
      </c>
      <c r="E2489" s="669" t="s">
        <v>700</v>
      </c>
      <c r="F2489" s="669">
        <v>4069</v>
      </c>
    </row>
    <row r="2490" spans="1:6" hidden="1" x14ac:dyDescent="0.2">
      <c r="A2490" s="1136" t="str">
        <f t="shared" si="77"/>
        <v>FZ17GEL0</v>
      </c>
      <c r="B2490" s="669" t="s">
        <v>5475</v>
      </c>
      <c r="C2490" s="669" t="s">
        <v>1735</v>
      </c>
      <c r="D2490" s="1137">
        <f t="shared" si="76"/>
        <v>0</v>
      </c>
      <c r="E2490" s="669" t="s">
        <v>699</v>
      </c>
      <c r="F2490" s="669">
        <v>4505</v>
      </c>
    </row>
    <row r="2491" spans="1:6" hidden="1" x14ac:dyDescent="0.2">
      <c r="A2491" s="1136" t="str">
        <f t="shared" si="77"/>
        <v>FZ17GEM0</v>
      </c>
      <c r="B2491" s="669" t="s">
        <v>5476</v>
      </c>
      <c r="C2491" s="669" t="s">
        <v>1735</v>
      </c>
      <c r="D2491" s="1137">
        <f t="shared" si="76"/>
        <v>0</v>
      </c>
      <c r="E2491" s="669" t="s">
        <v>595</v>
      </c>
      <c r="F2491" s="669">
        <v>440</v>
      </c>
    </row>
    <row r="2492" spans="1:6" hidden="1" x14ac:dyDescent="0.2">
      <c r="A2492" s="1136" t="str">
        <f t="shared" si="77"/>
        <v>FZ17GNE0</v>
      </c>
      <c r="B2492" s="669" t="s">
        <v>5477</v>
      </c>
      <c r="C2492" s="669" t="s">
        <v>1735</v>
      </c>
      <c r="D2492" s="1137">
        <f t="shared" si="76"/>
        <v>0</v>
      </c>
      <c r="E2492" s="669" t="s">
        <v>594</v>
      </c>
      <c r="F2492" s="669">
        <v>6</v>
      </c>
    </row>
    <row r="2493" spans="1:6" hidden="1" x14ac:dyDescent="0.2">
      <c r="A2493" s="1136" t="str">
        <f t="shared" si="77"/>
        <v>FZ18EDC0</v>
      </c>
      <c r="B2493" s="669" t="s">
        <v>5478</v>
      </c>
      <c r="C2493" s="669" t="s">
        <v>1056</v>
      </c>
      <c r="D2493" s="1137">
        <f t="shared" si="76"/>
        <v>0</v>
      </c>
      <c r="E2493" s="669" t="s">
        <v>700</v>
      </c>
      <c r="F2493" s="669">
        <v>2144</v>
      </c>
    </row>
    <row r="2494" spans="1:6" hidden="1" x14ac:dyDescent="0.2">
      <c r="A2494" s="1136" t="str">
        <f t="shared" si="77"/>
        <v>FZ18EEL0</v>
      </c>
      <c r="B2494" s="669" t="s">
        <v>5479</v>
      </c>
      <c r="C2494" s="669" t="s">
        <v>1056</v>
      </c>
      <c r="D2494" s="1137">
        <f t="shared" si="76"/>
        <v>0</v>
      </c>
      <c r="E2494" s="669" t="s">
        <v>699</v>
      </c>
      <c r="F2494" s="669">
        <v>240</v>
      </c>
    </row>
    <row r="2495" spans="1:6" hidden="1" x14ac:dyDescent="0.2">
      <c r="A2495" s="1136" t="str">
        <f t="shared" si="77"/>
        <v>FZ18EEM0</v>
      </c>
      <c r="B2495" s="669" t="s">
        <v>5480</v>
      </c>
      <c r="C2495" s="669" t="s">
        <v>1056</v>
      </c>
      <c r="D2495" s="1137">
        <f t="shared" si="76"/>
        <v>0</v>
      </c>
      <c r="E2495" s="669" t="s">
        <v>595</v>
      </c>
      <c r="F2495" s="669">
        <v>87</v>
      </c>
    </row>
    <row r="2496" spans="1:6" hidden="1" x14ac:dyDescent="0.2">
      <c r="A2496" s="1136" t="str">
        <f t="shared" si="77"/>
        <v>FZ18ENE0</v>
      </c>
      <c r="B2496" s="669" t="s">
        <v>5481</v>
      </c>
      <c r="C2496" s="669" t="s">
        <v>1056</v>
      </c>
      <c r="D2496" s="1137">
        <f t="shared" si="76"/>
        <v>0</v>
      </c>
      <c r="E2496" s="669" t="s">
        <v>594</v>
      </c>
      <c r="F2496" s="669">
        <v>5</v>
      </c>
    </row>
    <row r="2497" spans="1:6" hidden="1" x14ac:dyDescent="0.2">
      <c r="A2497" s="1136" t="str">
        <f t="shared" si="77"/>
        <v>FZ18FDC0</v>
      </c>
      <c r="B2497" s="669" t="s">
        <v>5482</v>
      </c>
      <c r="C2497" s="669" t="s">
        <v>1055</v>
      </c>
      <c r="D2497" s="1137">
        <f t="shared" si="76"/>
        <v>0</v>
      </c>
      <c r="E2497" s="669" t="s">
        <v>700</v>
      </c>
      <c r="F2497" s="669">
        <v>341</v>
      </c>
    </row>
    <row r="2498" spans="1:6" hidden="1" x14ac:dyDescent="0.2">
      <c r="A2498" s="1136" t="str">
        <f t="shared" si="77"/>
        <v>FZ18FEL0</v>
      </c>
      <c r="B2498" s="669" t="s">
        <v>5483</v>
      </c>
      <c r="C2498" s="669" t="s">
        <v>1055</v>
      </c>
      <c r="D2498" s="1137">
        <f t="shared" si="76"/>
        <v>0</v>
      </c>
      <c r="E2498" s="669" t="s">
        <v>699</v>
      </c>
      <c r="F2498" s="669">
        <v>384</v>
      </c>
    </row>
    <row r="2499" spans="1:6" hidden="1" x14ac:dyDescent="0.2">
      <c r="A2499" s="1136" t="str">
        <f t="shared" si="77"/>
        <v>FZ18FEM0</v>
      </c>
      <c r="B2499" s="669" t="s">
        <v>5484</v>
      </c>
      <c r="C2499" s="669" t="s">
        <v>1055</v>
      </c>
      <c r="D2499" s="1137">
        <f t="shared" si="76"/>
        <v>0</v>
      </c>
      <c r="E2499" s="669" t="s">
        <v>595</v>
      </c>
      <c r="F2499" s="669">
        <v>186</v>
      </c>
    </row>
    <row r="2500" spans="1:6" hidden="1" x14ac:dyDescent="0.2">
      <c r="A2500" s="1136" t="str">
        <f t="shared" si="77"/>
        <v>FZ18FNE0</v>
      </c>
      <c r="B2500" s="669" t="s">
        <v>5485</v>
      </c>
      <c r="C2500" s="669" t="s">
        <v>1055</v>
      </c>
      <c r="D2500" s="1137">
        <f t="shared" si="76"/>
        <v>0</v>
      </c>
      <c r="E2500" s="669" t="s">
        <v>594</v>
      </c>
      <c r="F2500" s="669">
        <v>73</v>
      </c>
    </row>
    <row r="2501" spans="1:6" hidden="1" x14ac:dyDescent="0.2">
      <c r="A2501" s="1136" t="str">
        <f t="shared" si="77"/>
        <v>FZ18GDC0</v>
      </c>
      <c r="B2501" s="669" t="s">
        <v>5486</v>
      </c>
      <c r="C2501" s="669" t="s">
        <v>1736</v>
      </c>
      <c r="D2501" s="1137">
        <f t="shared" si="76"/>
        <v>0</v>
      </c>
      <c r="E2501" s="669" t="s">
        <v>700</v>
      </c>
      <c r="F2501" s="669">
        <v>35</v>
      </c>
    </row>
    <row r="2502" spans="1:6" hidden="1" x14ac:dyDescent="0.2">
      <c r="A2502" s="1136" t="str">
        <f t="shared" si="77"/>
        <v>FZ18GEL0</v>
      </c>
      <c r="B2502" s="669" t="s">
        <v>5487</v>
      </c>
      <c r="C2502" s="669" t="s">
        <v>1736</v>
      </c>
      <c r="D2502" s="1137">
        <f t="shared" si="76"/>
        <v>0</v>
      </c>
      <c r="E2502" s="669" t="s">
        <v>699</v>
      </c>
      <c r="F2502" s="669">
        <v>322</v>
      </c>
    </row>
    <row r="2503" spans="1:6" hidden="1" x14ac:dyDescent="0.2">
      <c r="A2503" s="1136" t="str">
        <f t="shared" si="77"/>
        <v>FZ18GEM0</v>
      </c>
      <c r="B2503" s="669" t="s">
        <v>5488</v>
      </c>
      <c r="C2503" s="669" t="s">
        <v>1736</v>
      </c>
      <c r="D2503" s="1137">
        <f t="shared" si="76"/>
        <v>0</v>
      </c>
      <c r="E2503" s="669" t="s">
        <v>595</v>
      </c>
      <c r="F2503" s="669">
        <v>1233</v>
      </c>
    </row>
    <row r="2504" spans="1:6" hidden="1" x14ac:dyDescent="0.2">
      <c r="A2504" s="1136" t="str">
        <f t="shared" si="77"/>
        <v>FZ18GNE0</v>
      </c>
      <c r="B2504" s="669" t="s">
        <v>5489</v>
      </c>
      <c r="C2504" s="669" t="s">
        <v>1736</v>
      </c>
      <c r="D2504" s="1137">
        <f t="shared" si="76"/>
        <v>0</v>
      </c>
      <c r="E2504" s="669" t="s">
        <v>594</v>
      </c>
      <c r="F2504" s="669">
        <v>5</v>
      </c>
    </row>
    <row r="2505" spans="1:6" hidden="1" x14ac:dyDescent="0.2">
      <c r="A2505" s="1136" t="str">
        <f t="shared" si="77"/>
        <v>FZ18HDC0</v>
      </c>
      <c r="B2505" s="669" t="s">
        <v>5490</v>
      </c>
      <c r="C2505" s="669" t="s">
        <v>1737</v>
      </c>
      <c r="D2505" s="1137">
        <f t="shared" si="76"/>
        <v>0</v>
      </c>
      <c r="E2505" s="669" t="s">
        <v>700</v>
      </c>
      <c r="F2505" s="669">
        <v>1078</v>
      </c>
    </row>
    <row r="2506" spans="1:6" hidden="1" x14ac:dyDescent="0.2">
      <c r="A2506" s="1136" t="str">
        <f t="shared" si="77"/>
        <v>FZ18HEL0</v>
      </c>
      <c r="B2506" s="669" t="s">
        <v>5491</v>
      </c>
      <c r="C2506" s="669" t="s">
        <v>1737</v>
      </c>
      <c r="D2506" s="1137">
        <f t="shared" si="76"/>
        <v>0</v>
      </c>
      <c r="E2506" s="669" t="s">
        <v>699</v>
      </c>
      <c r="F2506" s="669">
        <v>2453</v>
      </c>
    </row>
    <row r="2507" spans="1:6" hidden="1" x14ac:dyDescent="0.2">
      <c r="A2507" s="1136" t="str">
        <f t="shared" si="77"/>
        <v>FZ18HEM0</v>
      </c>
      <c r="B2507" s="669" t="s">
        <v>5492</v>
      </c>
      <c r="C2507" s="669" t="s">
        <v>1737</v>
      </c>
      <c r="D2507" s="1137">
        <f t="shared" si="76"/>
        <v>0</v>
      </c>
      <c r="E2507" s="669" t="s">
        <v>595</v>
      </c>
      <c r="F2507" s="669">
        <v>2138</v>
      </c>
    </row>
    <row r="2508" spans="1:6" hidden="1" x14ac:dyDescent="0.2">
      <c r="A2508" s="1136" t="str">
        <f t="shared" si="77"/>
        <v>FZ18HNE0</v>
      </c>
      <c r="B2508" s="669" t="s">
        <v>5493</v>
      </c>
      <c r="C2508" s="669" t="s">
        <v>1737</v>
      </c>
      <c r="D2508" s="1137">
        <f t="shared" si="76"/>
        <v>0</v>
      </c>
      <c r="E2508" s="669" t="s">
        <v>594</v>
      </c>
      <c r="F2508" s="669">
        <v>7</v>
      </c>
    </row>
    <row r="2509" spans="1:6" hidden="1" x14ac:dyDescent="0.2">
      <c r="A2509" s="1136" t="str">
        <f t="shared" si="77"/>
        <v>FZ18HUX0</v>
      </c>
      <c r="B2509" s="669" t="s">
        <v>5494</v>
      </c>
      <c r="C2509" s="669" t="s">
        <v>1737</v>
      </c>
      <c r="D2509" s="1137">
        <f t="shared" si="76"/>
        <v>0</v>
      </c>
      <c r="E2509" s="669" t="s">
        <v>3001</v>
      </c>
      <c r="F2509" s="669">
        <v>1</v>
      </c>
    </row>
    <row r="2510" spans="1:6" hidden="1" x14ac:dyDescent="0.2">
      <c r="A2510" s="1136" t="str">
        <f t="shared" si="77"/>
        <v>FZ18JDC0</v>
      </c>
      <c r="B2510" s="669" t="s">
        <v>5495</v>
      </c>
      <c r="C2510" s="669" t="s">
        <v>1738</v>
      </c>
      <c r="D2510" s="1137">
        <f t="shared" si="76"/>
        <v>0</v>
      </c>
      <c r="E2510" s="669" t="s">
        <v>700</v>
      </c>
      <c r="F2510" s="669">
        <v>9212</v>
      </c>
    </row>
    <row r="2511" spans="1:6" hidden="1" x14ac:dyDescent="0.2">
      <c r="A2511" s="1136" t="str">
        <f t="shared" si="77"/>
        <v>FZ18JEL0</v>
      </c>
      <c r="B2511" s="669" t="s">
        <v>5496</v>
      </c>
      <c r="C2511" s="669" t="s">
        <v>1738</v>
      </c>
      <c r="D2511" s="1137">
        <f t="shared" si="76"/>
        <v>0</v>
      </c>
      <c r="E2511" s="669" t="s">
        <v>699</v>
      </c>
      <c r="F2511" s="669">
        <v>8044</v>
      </c>
    </row>
    <row r="2512" spans="1:6" hidden="1" x14ac:dyDescent="0.2">
      <c r="A2512" s="1136" t="str">
        <f t="shared" si="77"/>
        <v>FZ18JEM0</v>
      </c>
      <c r="B2512" s="669" t="s">
        <v>5497</v>
      </c>
      <c r="C2512" s="669" t="s">
        <v>1738</v>
      </c>
      <c r="D2512" s="1137">
        <f t="shared" si="76"/>
        <v>0</v>
      </c>
      <c r="E2512" s="669" t="s">
        <v>595</v>
      </c>
      <c r="F2512" s="669">
        <v>2998</v>
      </c>
    </row>
    <row r="2513" spans="1:6" hidden="1" x14ac:dyDescent="0.2">
      <c r="A2513" s="1136" t="str">
        <f t="shared" si="77"/>
        <v>FZ18JNE0</v>
      </c>
      <c r="B2513" s="669" t="s">
        <v>5498</v>
      </c>
      <c r="C2513" s="669" t="s">
        <v>1738</v>
      </c>
      <c r="D2513" s="1137">
        <f t="shared" ref="D2513:D2576" si="78">IFERROR(VLOOKUP(C2513,$M$2:$N$16,2,FALSE),0)</f>
        <v>0</v>
      </c>
      <c r="E2513" s="669" t="s">
        <v>594</v>
      </c>
      <c r="F2513" s="669">
        <v>8</v>
      </c>
    </row>
    <row r="2514" spans="1:6" hidden="1" x14ac:dyDescent="0.2">
      <c r="A2514" s="1136" t="str">
        <f t="shared" ref="A2514:A2577" si="79">C2514&amp;E2514&amp;D2514</f>
        <v>FZ18JUX0</v>
      </c>
      <c r="B2514" s="669" t="s">
        <v>5499</v>
      </c>
      <c r="C2514" s="669" t="s">
        <v>1738</v>
      </c>
      <c r="D2514" s="1137">
        <f t="shared" si="78"/>
        <v>0</v>
      </c>
      <c r="E2514" s="669" t="s">
        <v>3001</v>
      </c>
      <c r="F2514" s="669">
        <v>2</v>
      </c>
    </row>
    <row r="2515" spans="1:6" hidden="1" x14ac:dyDescent="0.2">
      <c r="A2515" s="1136" t="str">
        <f t="shared" si="79"/>
        <v>FZ18KDC0</v>
      </c>
      <c r="B2515" s="669" t="s">
        <v>5500</v>
      </c>
      <c r="C2515" s="669" t="s">
        <v>1740</v>
      </c>
      <c r="D2515" s="1137">
        <f t="shared" si="78"/>
        <v>0</v>
      </c>
      <c r="E2515" s="669" t="s">
        <v>700</v>
      </c>
      <c r="F2515" s="669">
        <v>50721</v>
      </c>
    </row>
    <row r="2516" spans="1:6" hidden="1" x14ac:dyDescent="0.2">
      <c r="A2516" s="1136" t="str">
        <f t="shared" si="79"/>
        <v>FZ18KEL0</v>
      </c>
      <c r="B2516" s="669" t="s">
        <v>5501</v>
      </c>
      <c r="C2516" s="669" t="s">
        <v>1740</v>
      </c>
      <c r="D2516" s="1137">
        <f t="shared" si="78"/>
        <v>0</v>
      </c>
      <c r="E2516" s="669" t="s">
        <v>699</v>
      </c>
      <c r="F2516" s="669">
        <v>15855</v>
      </c>
    </row>
    <row r="2517" spans="1:6" hidden="1" x14ac:dyDescent="0.2">
      <c r="A2517" s="1136" t="str">
        <f t="shared" si="79"/>
        <v>FZ18KEM0</v>
      </c>
      <c r="B2517" s="669" t="s">
        <v>5502</v>
      </c>
      <c r="C2517" s="669" t="s">
        <v>1740</v>
      </c>
      <c r="D2517" s="1137">
        <f t="shared" si="78"/>
        <v>0</v>
      </c>
      <c r="E2517" s="669" t="s">
        <v>595</v>
      </c>
      <c r="F2517" s="669">
        <v>1891</v>
      </c>
    </row>
    <row r="2518" spans="1:6" hidden="1" x14ac:dyDescent="0.2">
      <c r="A2518" s="1136" t="str">
        <f t="shared" si="79"/>
        <v>FZ18KNE0</v>
      </c>
      <c r="B2518" s="669" t="s">
        <v>5503</v>
      </c>
      <c r="C2518" s="669" t="s">
        <v>1740</v>
      </c>
      <c r="D2518" s="1137">
        <f t="shared" si="78"/>
        <v>0</v>
      </c>
      <c r="E2518" s="669" t="s">
        <v>594</v>
      </c>
      <c r="F2518" s="669">
        <v>13</v>
      </c>
    </row>
    <row r="2519" spans="1:6" hidden="1" x14ac:dyDescent="0.2">
      <c r="A2519" s="1136" t="str">
        <f t="shared" si="79"/>
        <v>FZ19ADC0</v>
      </c>
      <c r="B2519" s="669" t="s">
        <v>5504</v>
      </c>
      <c r="C2519" s="669" t="s">
        <v>1054</v>
      </c>
      <c r="D2519" s="1137">
        <f t="shared" si="78"/>
        <v>0</v>
      </c>
      <c r="E2519" s="669" t="s">
        <v>700</v>
      </c>
      <c r="F2519" s="669">
        <v>3960</v>
      </c>
    </row>
    <row r="2520" spans="1:6" hidden="1" x14ac:dyDescent="0.2">
      <c r="A2520" s="1136" t="str">
        <f t="shared" si="79"/>
        <v>FZ19AEL0</v>
      </c>
      <c r="B2520" s="669" t="s">
        <v>5505</v>
      </c>
      <c r="C2520" s="669" t="s">
        <v>1054</v>
      </c>
      <c r="D2520" s="1137">
        <f t="shared" si="78"/>
        <v>0</v>
      </c>
      <c r="E2520" s="669" t="s">
        <v>699</v>
      </c>
      <c r="F2520" s="669">
        <v>255</v>
      </c>
    </row>
    <row r="2521" spans="1:6" hidden="1" x14ac:dyDescent="0.2">
      <c r="A2521" s="1136" t="str">
        <f t="shared" si="79"/>
        <v>FZ19AEM0</v>
      </c>
      <c r="B2521" s="669" t="s">
        <v>5506</v>
      </c>
      <c r="C2521" s="669" t="s">
        <v>1054</v>
      </c>
      <c r="D2521" s="1137">
        <f t="shared" si="78"/>
        <v>0</v>
      </c>
      <c r="E2521" s="669" t="s">
        <v>595</v>
      </c>
      <c r="F2521" s="669">
        <v>117</v>
      </c>
    </row>
    <row r="2522" spans="1:6" hidden="1" x14ac:dyDescent="0.2">
      <c r="A2522" s="1136" t="str">
        <f t="shared" si="79"/>
        <v>FZ19ANE0</v>
      </c>
      <c r="B2522" s="669" t="s">
        <v>5507</v>
      </c>
      <c r="C2522" s="669" t="s">
        <v>1054</v>
      </c>
      <c r="D2522" s="1137">
        <f t="shared" si="78"/>
        <v>0</v>
      </c>
      <c r="E2522" s="669" t="s">
        <v>594</v>
      </c>
      <c r="F2522" s="669">
        <v>9</v>
      </c>
    </row>
    <row r="2523" spans="1:6" hidden="1" x14ac:dyDescent="0.2">
      <c r="A2523" s="1136" t="str">
        <f t="shared" si="79"/>
        <v>FZ19BDC0</v>
      </c>
      <c r="B2523" s="669" t="s">
        <v>5508</v>
      </c>
      <c r="C2523" s="669" t="s">
        <v>1053</v>
      </c>
      <c r="D2523" s="1137">
        <f t="shared" si="78"/>
        <v>0</v>
      </c>
      <c r="E2523" s="669" t="s">
        <v>700</v>
      </c>
      <c r="F2523" s="669">
        <v>1120</v>
      </c>
    </row>
    <row r="2524" spans="1:6" hidden="1" x14ac:dyDescent="0.2">
      <c r="A2524" s="1136" t="str">
        <f t="shared" si="79"/>
        <v>FZ19BEL0</v>
      </c>
      <c r="B2524" s="669" t="s">
        <v>5509</v>
      </c>
      <c r="C2524" s="669" t="s">
        <v>1053</v>
      </c>
      <c r="D2524" s="1137">
        <f t="shared" si="78"/>
        <v>0</v>
      </c>
      <c r="E2524" s="669" t="s">
        <v>699</v>
      </c>
      <c r="F2524" s="669">
        <v>897</v>
      </c>
    </row>
    <row r="2525" spans="1:6" hidden="1" x14ac:dyDescent="0.2">
      <c r="A2525" s="1136" t="str">
        <f t="shared" si="79"/>
        <v>FZ19BEM0</v>
      </c>
      <c r="B2525" s="669" t="s">
        <v>5510</v>
      </c>
      <c r="C2525" s="669" t="s">
        <v>1053</v>
      </c>
      <c r="D2525" s="1137">
        <f t="shared" si="78"/>
        <v>0</v>
      </c>
      <c r="E2525" s="669" t="s">
        <v>595</v>
      </c>
      <c r="F2525" s="669">
        <v>564</v>
      </c>
    </row>
    <row r="2526" spans="1:6" hidden="1" x14ac:dyDescent="0.2">
      <c r="A2526" s="1136" t="str">
        <f t="shared" si="79"/>
        <v>FZ19BNE0</v>
      </c>
      <c r="B2526" s="669" t="s">
        <v>5511</v>
      </c>
      <c r="C2526" s="669" t="s">
        <v>1053</v>
      </c>
      <c r="D2526" s="1137">
        <f t="shared" si="78"/>
        <v>0</v>
      </c>
      <c r="E2526" s="669" t="s">
        <v>594</v>
      </c>
      <c r="F2526" s="669">
        <v>231</v>
      </c>
    </row>
    <row r="2527" spans="1:6" hidden="1" x14ac:dyDescent="0.2">
      <c r="A2527" s="1136" t="str">
        <f t="shared" si="79"/>
        <v>FZ20FEL0</v>
      </c>
      <c r="B2527" s="669" t="s">
        <v>5512</v>
      </c>
      <c r="C2527" s="669" t="s">
        <v>1742</v>
      </c>
      <c r="D2527" s="1137">
        <f t="shared" si="78"/>
        <v>0</v>
      </c>
      <c r="E2527" s="669" t="s">
        <v>699</v>
      </c>
      <c r="F2527" s="669">
        <v>13</v>
      </c>
    </row>
    <row r="2528" spans="1:6" hidden="1" x14ac:dyDescent="0.2">
      <c r="A2528" s="1136" t="str">
        <f t="shared" si="79"/>
        <v>FZ20FEM0</v>
      </c>
      <c r="B2528" s="669" t="s">
        <v>5513</v>
      </c>
      <c r="C2528" s="669" t="s">
        <v>1742</v>
      </c>
      <c r="D2528" s="1137">
        <f t="shared" si="78"/>
        <v>0</v>
      </c>
      <c r="E2528" s="669" t="s">
        <v>595</v>
      </c>
      <c r="F2528" s="669">
        <v>1614</v>
      </c>
    </row>
    <row r="2529" spans="1:6" hidden="1" x14ac:dyDescent="0.2">
      <c r="A2529" s="1136" t="str">
        <f t="shared" si="79"/>
        <v>FZ20FNE0</v>
      </c>
      <c r="B2529" s="669" t="s">
        <v>5514</v>
      </c>
      <c r="C2529" s="669" t="s">
        <v>1742</v>
      </c>
      <c r="D2529" s="1137">
        <f t="shared" si="78"/>
        <v>0</v>
      </c>
      <c r="E2529" s="669" t="s">
        <v>594</v>
      </c>
      <c r="F2529" s="669">
        <v>19</v>
      </c>
    </row>
    <row r="2530" spans="1:6" hidden="1" x14ac:dyDescent="0.2">
      <c r="A2530" s="1136" t="str">
        <f t="shared" si="79"/>
        <v>FZ20GDC0</v>
      </c>
      <c r="B2530" s="669" t="s">
        <v>5515</v>
      </c>
      <c r="C2530" s="669" t="s">
        <v>1743</v>
      </c>
      <c r="D2530" s="1137">
        <f t="shared" si="78"/>
        <v>0</v>
      </c>
      <c r="E2530" s="669" t="s">
        <v>700</v>
      </c>
      <c r="F2530" s="669">
        <v>8</v>
      </c>
    </row>
    <row r="2531" spans="1:6" hidden="1" x14ac:dyDescent="0.2">
      <c r="A2531" s="1136" t="str">
        <f t="shared" si="79"/>
        <v>FZ20GEL0</v>
      </c>
      <c r="B2531" s="669" t="s">
        <v>5516</v>
      </c>
      <c r="C2531" s="669" t="s">
        <v>1743</v>
      </c>
      <c r="D2531" s="1137">
        <f t="shared" si="78"/>
        <v>0</v>
      </c>
      <c r="E2531" s="669" t="s">
        <v>699</v>
      </c>
      <c r="F2531" s="669">
        <v>69</v>
      </c>
    </row>
    <row r="2532" spans="1:6" hidden="1" x14ac:dyDescent="0.2">
      <c r="A2532" s="1136" t="str">
        <f t="shared" si="79"/>
        <v>FZ20GEM0</v>
      </c>
      <c r="B2532" s="669" t="s">
        <v>5517</v>
      </c>
      <c r="C2532" s="669" t="s">
        <v>1743</v>
      </c>
      <c r="D2532" s="1137">
        <f t="shared" si="78"/>
        <v>0</v>
      </c>
      <c r="E2532" s="669" t="s">
        <v>595</v>
      </c>
      <c r="F2532" s="669">
        <v>3293</v>
      </c>
    </row>
    <row r="2533" spans="1:6" hidden="1" x14ac:dyDescent="0.2">
      <c r="A2533" s="1136" t="str">
        <f t="shared" si="79"/>
        <v>FZ20GNE0</v>
      </c>
      <c r="B2533" s="669" t="s">
        <v>5518</v>
      </c>
      <c r="C2533" s="669" t="s">
        <v>1743</v>
      </c>
      <c r="D2533" s="1137">
        <f t="shared" si="78"/>
        <v>0</v>
      </c>
      <c r="E2533" s="669" t="s">
        <v>594</v>
      </c>
      <c r="F2533" s="669">
        <v>20</v>
      </c>
    </row>
    <row r="2534" spans="1:6" hidden="1" x14ac:dyDescent="0.2">
      <c r="A2534" s="1136" t="str">
        <f t="shared" si="79"/>
        <v>FZ20HDC0</v>
      </c>
      <c r="B2534" s="669" t="s">
        <v>5519</v>
      </c>
      <c r="C2534" s="669" t="s">
        <v>1744</v>
      </c>
      <c r="D2534" s="1137">
        <f t="shared" si="78"/>
        <v>0</v>
      </c>
      <c r="E2534" s="669" t="s">
        <v>700</v>
      </c>
      <c r="F2534" s="669">
        <v>68</v>
      </c>
    </row>
    <row r="2535" spans="1:6" hidden="1" x14ac:dyDescent="0.2">
      <c r="A2535" s="1136" t="str">
        <f t="shared" si="79"/>
        <v>FZ20HEL0</v>
      </c>
      <c r="B2535" s="669" t="s">
        <v>5520</v>
      </c>
      <c r="C2535" s="669" t="s">
        <v>1744</v>
      </c>
      <c r="D2535" s="1137">
        <f t="shared" si="78"/>
        <v>0</v>
      </c>
      <c r="E2535" s="669" t="s">
        <v>699</v>
      </c>
      <c r="F2535" s="669">
        <v>286</v>
      </c>
    </row>
    <row r="2536" spans="1:6" hidden="1" x14ac:dyDescent="0.2">
      <c r="A2536" s="1136" t="str">
        <f t="shared" si="79"/>
        <v>FZ20HEM0</v>
      </c>
      <c r="B2536" s="669" t="s">
        <v>5521</v>
      </c>
      <c r="C2536" s="669" t="s">
        <v>1744</v>
      </c>
      <c r="D2536" s="1137">
        <f t="shared" si="78"/>
        <v>0</v>
      </c>
      <c r="E2536" s="669" t="s">
        <v>595</v>
      </c>
      <c r="F2536" s="669">
        <v>12384</v>
      </c>
    </row>
    <row r="2537" spans="1:6" hidden="1" x14ac:dyDescent="0.2">
      <c r="A2537" s="1136" t="str">
        <f t="shared" si="79"/>
        <v>FZ20HNE0</v>
      </c>
      <c r="B2537" s="669" t="s">
        <v>5522</v>
      </c>
      <c r="C2537" s="669" t="s">
        <v>1744</v>
      </c>
      <c r="D2537" s="1137">
        <f t="shared" si="78"/>
        <v>0</v>
      </c>
      <c r="E2537" s="669" t="s">
        <v>594</v>
      </c>
      <c r="F2537" s="669">
        <v>79</v>
      </c>
    </row>
    <row r="2538" spans="1:6" hidden="1" x14ac:dyDescent="0.2">
      <c r="A2538" s="1136" t="str">
        <f t="shared" si="79"/>
        <v>FZ20HUX0</v>
      </c>
      <c r="B2538" s="669" t="s">
        <v>5523</v>
      </c>
      <c r="C2538" s="669" t="s">
        <v>1744</v>
      </c>
      <c r="D2538" s="1137">
        <f t="shared" si="78"/>
        <v>0</v>
      </c>
      <c r="E2538" s="669" t="s">
        <v>3001</v>
      </c>
      <c r="F2538" s="669">
        <v>2</v>
      </c>
    </row>
    <row r="2539" spans="1:6" hidden="1" x14ac:dyDescent="0.2">
      <c r="A2539" s="1136" t="str">
        <f t="shared" si="79"/>
        <v>FZ20JDC0</v>
      </c>
      <c r="B2539" s="669" t="s">
        <v>5524</v>
      </c>
      <c r="C2539" s="669" t="s">
        <v>1745</v>
      </c>
      <c r="D2539" s="1137">
        <f t="shared" si="78"/>
        <v>0</v>
      </c>
      <c r="E2539" s="669" t="s">
        <v>700</v>
      </c>
      <c r="F2539" s="669">
        <v>178</v>
      </c>
    </row>
    <row r="2540" spans="1:6" hidden="1" x14ac:dyDescent="0.2">
      <c r="A2540" s="1136" t="str">
        <f t="shared" si="79"/>
        <v>FZ20JEL0</v>
      </c>
      <c r="B2540" s="669" t="s">
        <v>5525</v>
      </c>
      <c r="C2540" s="669" t="s">
        <v>1745</v>
      </c>
      <c r="D2540" s="1137">
        <f t="shared" si="78"/>
        <v>0</v>
      </c>
      <c r="E2540" s="669" t="s">
        <v>699</v>
      </c>
      <c r="F2540" s="669">
        <v>495</v>
      </c>
    </row>
    <row r="2541" spans="1:6" hidden="1" x14ac:dyDescent="0.2">
      <c r="A2541" s="1136" t="str">
        <f t="shared" si="79"/>
        <v>FZ20JEM0</v>
      </c>
      <c r="B2541" s="669" t="s">
        <v>5526</v>
      </c>
      <c r="C2541" s="669" t="s">
        <v>1745</v>
      </c>
      <c r="D2541" s="1137">
        <f t="shared" si="78"/>
        <v>0</v>
      </c>
      <c r="E2541" s="669" t="s">
        <v>595</v>
      </c>
      <c r="F2541" s="669">
        <v>22150</v>
      </c>
    </row>
    <row r="2542" spans="1:6" hidden="1" x14ac:dyDescent="0.2">
      <c r="A2542" s="1136" t="str">
        <f t="shared" si="79"/>
        <v>FZ20JNE0</v>
      </c>
      <c r="B2542" s="669" t="s">
        <v>5527</v>
      </c>
      <c r="C2542" s="669" t="s">
        <v>1745</v>
      </c>
      <c r="D2542" s="1137">
        <f t="shared" si="78"/>
        <v>0</v>
      </c>
      <c r="E2542" s="669" t="s">
        <v>594</v>
      </c>
      <c r="F2542" s="669">
        <v>153</v>
      </c>
    </row>
    <row r="2543" spans="1:6" hidden="1" x14ac:dyDescent="0.2">
      <c r="A2543" s="1136" t="str">
        <f t="shared" si="79"/>
        <v>FZ20KEL0</v>
      </c>
      <c r="B2543" s="669" t="s">
        <v>5528</v>
      </c>
      <c r="C2543" s="669" t="s">
        <v>1746</v>
      </c>
      <c r="D2543" s="1137">
        <f t="shared" si="78"/>
        <v>0</v>
      </c>
      <c r="E2543" s="669" t="s">
        <v>699</v>
      </c>
      <c r="F2543" s="669">
        <v>16</v>
      </c>
    </row>
    <row r="2544" spans="1:6" hidden="1" x14ac:dyDescent="0.2">
      <c r="A2544" s="1136" t="str">
        <f t="shared" si="79"/>
        <v>FZ20KEM0</v>
      </c>
      <c r="B2544" s="669" t="s">
        <v>5529</v>
      </c>
      <c r="C2544" s="669" t="s">
        <v>1746</v>
      </c>
      <c r="D2544" s="1137">
        <f t="shared" si="78"/>
        <v>0</v>
      </c>
      <c r="E2544" s="669" t="s">
        <v>595</v>
      </c>
      <c r="F2544" s="669">
        <v>1019</v>
      </c>
    </row>
    <row r="2545" spans="1:6" hidden="1" x14ac:dyDescent="0.2">
      <c r="A2545" s="1136" t="str">
        <f t="shared" si="79"/>
        <v>FZ20KNE0</v>
      </c>
      <c r="B2545" s="669" t="s">
        <v>5530</v>
      </c>
      <c r="C2545" s="669" t="s">
        <v>1746</v>
      </c>
      <c r="D2545" s="1137">
        <f t="shared" si="78"/>
        <v>0</v>
      </c>
      <c r="E2545" s="669" t="s">
        <v>594</v>
      </c>
      <c r="F2545" s="669">
        <v>24</v>
      </c>
    </row>
    <row r="2546" spans="1:6" hidden="1" x14ac:dyDescent="0.2">
      <c r="A2546" s="1136" t="str">
        <f t="shared" si="79"/>
        <v>FZ20LDC0</v>
      </c>
      <c r="B2546" s="669" t="s">
        <v>5531</v>
      </c>
      <c r="C2546" s="669" t="s">
        <v>1747</v>
      </c>
      <c r="D2546" s="1137">
        <f t="shared" si="78"/>
        <v>0</v>
      </c>
      <c r="E2546" s="669" t="s">
        <v>700</v>
      </c>
      <c r="F2546" s="669">
        <v>9</v>
      </c>
    </row>
    <row r="2547" spans="1:6" hidden="1" x14ac:dyDescent="0.2">
      <c r="A2547" s="1136" t="str">
        <f t="shared" si="79"/>
        <v>FZ20LEL0</v>
      </c>
      <c r="B2547" s="669" t="s">
        <v>5532</v>
      </c>
      <c r="C2547" s="669" t="s">
        <v>1747</v>
      </c>
      <c r="D2547" s="1137">
        <f t="shared" si="78"/>
        <v>0</v>
      </c>
      <c r="E2547" s="669" t="s">
        <v>699</v>
      </c>
      <c r="F2547" s="669">
        <v>83</v>
      </c>
    </row>
    <row r="2548" spans="1:6" hidden="1" x14ac:dyDescent="0.2">
      <c r="A2548" s="1136" t="str">
        <f t="shared" si="79"/>
        <v>FZ20LEM0</v>
      </c>
      <c r="B2548" s="669" t="s">
        <v>5533</v>
      </c>
      <c r="C2548" s="669" t="s">
        <v>1747</v>
      </c>
      <c r="D2548" s="1137">
        <f t="shared" si="78"/>
        <v>0</v>
      </c>
      <c r="E2548" s="669" t="s">
        <v>595</v>
      </c>
      <c r="F2548" s="669">
        <v>4863</v>
      </c>
    </row>
    <row r="2549" spans="1:6" hidden="1" x14ac:dyDescent="0.2">
      <c r="A2549" s="1136" t="str">
        <f t="shared" si="79"/>
        <v>FZ20LNE0</v>
      </c>
      <c r="B2549" s="669" t="s">
        <v>5534</v>
      </c>
      <c r="C2549" s="669" t="s">
        <v>1747</v>
      </c>
      <c r="D2549" s="1137">
        <f t="shared" si="78"/>
        <v>0</v>
      </c>
      <c r="E2549" s="669" t="s">
        <v>594</v>
      </c>
      <c r="F2549" s="669">
        <v>79</v>
      </c>
    </row>
    <row r="2550" spans="1:6" hidden="1" x14ac:dyDescent="0.2">
      <c r="A2550" s="1136" t="str">
        <f t="shared" si="79"/>
        <v>FZ20MDC0</v>
      </c>
      <c r="B2550" s="669" t="s">
        <v>5535</v>
      </c>
      <c r="C2550" s="669" t="s">
        <v>1748</v>
      </c>
      <c r="D2550" s="1137">
        <f t="shared" si="78"/>
        <v>0</v>
      </c>
      <c r="E2550" s="669" t="s">
        <v>700</v>
      </c>
      <c r="F2550" s="669">
        <v>42</v>
      </c>
    </row>
    <row r="2551" spans="1:6" hidden="1" x14ac:dyDescent="0.2">
      <c r="A2551" s="1136" t="str">
        <f t="shared" si="79"/>
        <v>FZ20MEL0</v>
      </c>
      <c r="B2551" s="669" t="s">
        <v>5536</v>
      </c>
      <c r="C2551" s="669" t="s">
        <v>1748</v>
      </c>
      <c r="D2551" s="1137">
        <f t="shared" si="78"/>
        <v>0</v>
      </c>
      <c r="E2551" s="669" t="s">
        <v>699</v>
      </c>
      <c r="F2551" s="669">
        <v>221</v>
      </c>
    </row>
    <row r="2552" spans="1:6" hidden="1" x14ac:dyDescent="0.2">
      <c r="A2552" s="1136" t="str">
        <f t="shared" si="79"/>
        <v>FZ20MEM0</v>
      </c>
      <c r="B2552" s="669" t="s">
        <v>5537</v>
      </c>
      <c r="C2552" s="669" t="s">
        <v>1748</v>
      </c>
      <c r="D2552" s="1137">
        <f t="shared" si="78"/>
        <v>0</v>
      </c>
      <c r="E2552" s="669" t="s">
        <v>595</v>
      </c>
      <c r="F2552" s="669">
        <v>10982</v>
      </c>
    </row>
    <row r="2553" spans="1:6" hidden="1" x14ac:dyDescent="0.2">
      <c r="A2553" s="1136" t="str">
        <f t="shared" si="79"/>
        <v>FZ20MNE0</v>
      </c>
      <c r="B2553" s="669" t="s">
        <v>5538</v>
      </c>
      <c r="C2553" s="669" t="s">
        <v>1748</v>
      </c>
      <c r="D2553" s="1137">
        <f t="shared" si="78"/>
        <v>0</v>
      </c>
      <c r="E2553" s="669" t="s">
        <v>594</v>
      </c>
      <c r="F2553" s="669">
        <v>62</v>
      </c>
    </row>
    <row r="2554" spans="1:6" hidden="1" x14ac:dyDescent="0.2">
      <c r="A2554" s="1136" t="str">
        <f t="shared" si="79"/>
        <v>FZ20MUX0</v>
      </c>
      <c r="B2554" s="669" t="s">
        <v>5539</v>
      </c>
      <c r="C2554" s="669" t="s">
        <v>1748</v>
      </c>
      <c r="D2554" s="1137">
        <f t="shared" si="78"/>
        <v>0</v>
      </c>
      <c r="E2554" s="669" t="s">
        <v>3001</v>
      </c>
      <c r="F2554" s="669">
        <v>1</v>
      </c>
    </row>
    <row r="2555" spans="1:6" hidden="1" x14ac:dyDescent="0.2">
      <c r="A2555" s="1136" t="str">
        <f t="shared" si="79"/>
        <v>FZ21BDC0</v>
      </c>
      <c r="B2555" s="669" t="s">
        <v>5540</v>
      </c>
      <c r="C2555" s="669" t="s">
        <v>1052</v>
      </c>
      <c r="D2555" s="1137">
        <f t="shared" si="78"/>
        <v>0</v>
      </c>
      <c r="E2555" s="669" t="s">
        <v>700</v>
      </c>
      <c r="F2555" s="669">
        <v>155</v>
      </c>
    </row>
    <row r="2556" spans="1:6" hidden="1" x14ac:dyDescent="0.2">
      <c r="A2556" s="1136" t="str">
        <f t="shared" si="79"/>
        <v>FZ21BEL0</v>
      </c>
      <c r="B2556" s="669" t="s">
        <v>5541</v>
      </c>
      <c r="C2556" s="669" t="s">
        <v>1052</v>
      </c>
      <c r="D2556" s="1137">
        <f t="shared" si="78"/>
        <v>0</v>
      </c>
      <c r="E2556" s="669" t="s">
        <v>699</v>
      </c>
      <c r="F2556" s="669">
        <v>201</v>
      </c>
    </row>
    <row r="2557" spans="1:6" hidden="1" x14ac:dyDescent="0.2">
      <c r="A2557" s="1136" t="str">
        <f t="shared" si="79"/>
        <v>FZ21BEM0</v>
      </c>
      <c r="B2557" s="669" t="s">
        <v>5542</v>
      </c>
      <c r="C2557" s="669" t="s">
        <v>1052</v>
      </c>
      <c r="D2557" s="1137">
        <f t="shared" si="78"/>
        <v>0</v>
      </c>
      <c r="E2557" s="669" t="s">
        <v>595</v>
      </c>
      <c r="F2557" s="669">
        <v>141</v>
      </c>
    </row>
    <row r="2558" spans="1:6" hidden="1" x14ac:dyDescent="0.2">
      <c r="A2558" s="1136" t="str">
        <f t="shared" si="79"/>
        <v>FZ21BNE0</v>
      </c>
      <c r="B2558" s="669" t="s">
        <v>5543</v>
      </c>
      <c r="C2558" s="669" t="s">
        <v>1052</v>
      </c>
      <c r="D2558" s="1137">
        <f t="shared" si="78"/>
        <v>0</v>
      </c>
      <c r="E2558" s="669" t="s">
        <v>594</v>
      </c>
      <c r="F2558" s="669">
        <v>29</v>
      </c>
    </row>
    <row r="2559" spans="1:6" hidden="1" x14ac:dyDescent="0.2">
      <c r="A2559" s="1136" t="str">
        <f t="shared" si="79"/>
        <v>FZ21CDC0</v>
      </c>
      <c r="B2559" s="669" t="s">
        <v>5544</v>
      </c>
      <c r="C2559" s="669" t="s">
        <v>1749</v>
      </c>
      <c r="D2559" s="1137">
        <f t="shared" si="78"/>
        <v>0</v>
      </c>
      <c r="E2559" s="669" t="s">
        <v>700</v>
      </c>
      <c r="F2559" s="669">
        <v>932</v>
      </c>
    </row>
    <row r="2560" spans="1:6" hidden="1" x14ac:dyDescent="0.2">
      <c r="A2560" s="1136" t="str">
        <f t="shared" si="79"/>
        <v>FZ21CEL0</v>
      </c>
      <c r="B2560" s="669" t="s">
        <v>5545</v>
      </c>
      <c r="C2560" s="669" t="s">
        <v>1749</v>
      </c>
      <c r="D2560" s="1137">
        <f t="shared" si="78"/>
        <v>0</v>
      </c>
      <c r="E2560" s="669" t="s">
        <v>699</v>
      </c>
      <c r="F2560" s="669">
        <v>595</v>
      </c>
    </row>
    <row r="2561" spans="1:6" hidden="1" x14ac:dyDescent="0.2">
      <c r="A2561" s="1136" t="str">
        <f t="shared" si="79"/>
        <v>FZ21CEM0</v>
      </c>
      <c r="B2561" s="669" t="s">
        <v>5546</v>
      </c>
      <c r="C2561" s="669" t="s">
        <v>1749</v>
      </c>
      <c r="D2561" s="1137">
        <f t="shared" si="78"/>
        <v>0</v>
      </c>
      <c r="E2561" s="669" t="s">
        <v>595</v>
      </c>
      <c r="F2561" s="669">
        <v>1326</v>
      </c>
    </row>
    <row r="2562" spans="1:6" hidden="1" x14ac:dyDescent="0.2">
      <c r="A2562" s="1136" t="str">
        <f t="shared" si="79"/>
        <v>FZ21CNE0</v>
      </c>
      <c r="B2562" s="669" t="s">
        <v>5547</v>
      </c>
      <c r="C2562" s="669" t="s">
        <v>1749</v>
      </c>
      <c r="D2562" s="1137">
        <f t="shared" si="78"/>
        <v>0</v>
      </c>
      <c r="E2562" s="669" t="s">
        <v>594</v>
      </c>
      <c r="F2562" s="669">
        <v>25</v>
      </c>
    </row>
    <row r="2563" spans="1:6" hidden="1" x14ac:dyDescent="0.2">
      <c r="A2563" s="1136" t="str">
        <f t="shared" si="79"/>
        <v>FZ21DDC0</v>
      </c>
      <c r="B2563" s="669" t="s">
        <v>5548</v>
      </c>
      <c r="C2563" s="669" t="s">
        <v>1750</v>
      </c>
      <c r="D2563" s="1137">
        <f t="shared" si="78"/>
        <v>0</v>
      </c>
      <c r="E2563" s="669" t="s">
        <v>700</v>
      </c>
      <c r="F2563" s="669">
        <v>4514</v>
      </c>
    </row>
    <row r="2564" spans="1:6" hidden="1" x14ac:dyDescent="0.2">
      <c r="A2564" s="1136" t="str">
        <f t="shared" si="79"/>
        <v>FZ21DEL0</v>
      </c>
      <c r="B2564" s="669" t="s">
        <v>5549</v>
      </c>
      <c r="C2564" s="669" t="s">
        <v>1750</v>
      </c>
      <c r="D2564" s="1137">
        <f t="shared" si="78"/>
        <v>0</v>
      </c>
      <c r="E2564" s="669" t="s">
        <v>699</v>
      </c>
      <c r="F2564" s="669">
        <v>1314</v>
      </c>
    </row>
    <row r="2565" spans="1:6" hidden="1" x14ac:dyDescent="0.2">
      <c r="A2565" s="1136" t="str">
        <f t="shared" si="79"/>
        <v>FZ21DEM0</v>
      </c>
      <c r="B2565" s="669" t="s">
        <v>5550</v>
      </c>
      <c r="C2565" s="669" t="s">
        <v>1750</v>
      </c>
      <c r="D2565" s="1137">
        <f t="shared" si="78"/>
        <v>0</v>
      </c>
      <c r="E2565" s="669" t="s">
        <v>595</v>
      </c>
      <c r="F2565" s="669">
        <v>1767</v>
      </c>
    </row>
    <row r="2566" spans="1:6" hidden="1" x14ac:dyDescent="0.2">
      <c r="A2566" s="1136" t="str">
        <f t="shared" si="79"/>
        <v>FZ21DNE0</v>
      </c>
      <c r="B2566" s="669" t="s">
        <v>5551</v>
      </c>
      <c r="C2566" s="669" t="s">
        <v>1750</v>
      </c>
      <c r="D2566" s="1137">
        <f t="shared" si="78"/>
        <v>0</v>
      </c>
      <c r="E2566" s="669" t="s">
        <v>594</v>
      </c>
      <c r="F2566" s="669">
        <v>4</v>
      </c>
    </row>
    <row r="2567" spans="1:6" hidden="1" x14ac:dyDescent="0.2">
      <c r="A2567" s="1136" t="str">
        <f t="shared" si="79"/>
        <v>FZ21DUX0</v>
      </c>
      <c r="B2567" s="669" t="s">
        <v>5552</v>
      </c>
      <c r="C2567" s="669" t="s">
        <v>1750</v>
      </c>
      <c r="D2567" s="1137">
        <f t="shared" si="78"/>
        <v>0</v>
      </c>
      <c r="E2567" s="669" t="s">
        <v>3001</v>
      </c>
      <c r="F2567" s="669">
        <v>1</v>
      </c>
    </row>
    <row r="2568" spans="1:6" hidden="1" x14ac:dyDescent="0.2">
      <c r="A2568" s="1136" t="str">
        <f t="shared" si="79"/>
        <v>FZ22BDC0</v>
      </c>
      <c r="B2568" s="669" t="s">
        <v>5553</v>
      </c>
      <c r="C2568" s="669" t="s">
        <v>1051</v>
      </c>
      <c r="D2568" s="1137">
        <f t="shared" si="78"/>
        <v>0</v>
      </c>
      <c r="E2568" s="669" t="s">
        <v>700</v>
      </c>
      <c r="F2568" s="669">
        <v>1195</v>
      </c>
    </row>
    <row r="2569" spans="1:6" hidden="1" x14ac:dyDescent="0.2">
      <c r="A2569" s="1136" t="str">
        <f t="shared" si="79"/>
        <v>FZ22BEL0</v>
      </c>
      <c r="B2569" s="669" t="s">
        <v>5554</v>
      </c>
      <c r="C2569" s="669" t="s">
        <v>1051</v>
      </c>
      <c r="D2569" s="1137">
        <f t="shared" si="78"/>
        <v>0</v>
      </c>
      <c r="E2569" s="669" t="s">
        <v>699</v>
      </c>
      <c r="F2569" s="669">
        <v>406</v>
      </c>
    </row>
    <row r="2570" spans="1:6" hidden="1" x14ac:dyDescent="0.2">
      <c r="A2570" s="1136" t="str">
        <f t="shared" si="79"/>
        <v>FZ22BEM0</v>
      </c>
      <c r="B2570" s="669" t="s">
        <v>5555</v>
      </c>
      <c r="C2570" s="669" t="s">
        <v>1051</v>
      </c>
      <c r="D2570" s="1137">
        <f t="shared" si="78"/>
        <v>0</v>
      </c>
      <c r="E2570" s="669" t="s">
        <v>595</v>
      </c>
      <c r="F2570" s="669">
        <v>1822</v>
      </c>
    </row>
    <row r="2571" spans="1:6" hidden="1" x14ac:dyDescent="0.2">
      <c r="A2571" s="1136" t="str">
        <f t="shared" si="79"/>
        <v>FZ22BNE0</v>
      </c>
      <c r="B2571" s="669" t="s">
        <v>5556</v>
      </c>
      <c r="C2571" s="669" t="s">
        <v>1051</v>
      </c>
      <c r="D2571" s="1137">
        <f t="shared" si="78"/>
        <v>0</v>
      </c>
      <c r="E2571" s="669" t="s">
        <v>594</v>
      </c>
      <c r="F2571" s="669">
        <v>45</v>
      </c>
    </row>
    <row r="2572" spans="1:6" hidden="1" x14ac:dyDescent="0.2">
      <c r="A2572" s="1136" t="str">
        <f t="shared" si="79"/>
        <v>FZ22BUX0</v>
      </c>
      <c r="B2572" s="669" t="s">
        <v>5557</v>
      </c>
      <c r="C2572" s="669" t="s">
        <v>1051</v>
      </c>
      <c r="D2572" s="1137">
        <f t="shared" si="78"/>
        <v>0</v>
      </c>
      <c r="E2572" s="669" t="s">
        <v>3001</v>
      </c>
      <c r="F2572" s="669">
        <v>1</v>
      </c>
    </row>
    <row r="2573" spans="1:6" hidden="1" x14ac:dyDescent="0.2">
      <c r="A2573" s="1136" t="str">
        <f t="shared" si="79"/>
        <v>FZ22CDC0</v>
      </c>
      <c r="B2573" s="669" t="s">
        <v>5558</v>
      </c>
      <c r="C2573" s="669" t="s">
        <v>1751</v>
      </c>
      <c r="D2573" s="1137">
        <f t="shared" si="78"/>
        <v>0</v>
      </c>
      <c r="E2573" s="669" t="s">
        <v>700</v>
      </c>
      <c r="F2573" s="669">
        <v>306</v>
      </c>
    </row>
    <row r="2574" spans="1:6" hidden="1" x14ac:dyDescent="0.2">
      <c r="A2574" s="1136" t="str">
        <f t="shared" si="79"/>
        <v>FZ22CEL0</v>
      </c>
      <c r="B2574" s="669" t="s">
        <v>5559</v>
      </c>
      <c r="C2574" s="669" t="s">
        <v>1751</v>
      </c>
      <c r="D2574" s="1137">
        <f t="shared" si="78"/>
        <v>0</v>
      </c>
      <c r="E2574" s="669" t="s">
        <v>699</v>
      </c>
      <c r="F2574" s="669">
        <v>396</v>
      </c>
    </row>
    <row r="2575" spans="1:6" hidden="1" x14ac:dyDescent="0.2">
      <c r="A2575" s="1136" t="str">
        <f t="shared" si="79"/>
        <v>FZ22CEM0</v>
      </c>
      <c r="B2575" s="669" t="s">
        <v>5560</v>
      </c>
      <c r="C2575" s="669" t="s">
        <v>1751</v>
      </c>
      <c r="D2575" s="1137">
        <f t="shared" si="78"/>
        <v>0</v>
      </c>
      <c r="E2575" s="669" t="s">
        <v>595</v>
      </c>
      <c r="F2575" s="669">
        <v>928</v>
      </c>
    </row>
    <row r="2576" spans="1:6" hidden="1" x14ac:dyDescent="0.2">
      <c r="A2576" s="1136" t="str">
        <f t="shared" si="79"/>
        <v>FZ22CNE0</v>
      </c>
      <c r="B2576" s="669" t="s">
        <v>5561</v>
      </c>
      <c r="C2576" s="669" t="s">
        <v>1751</v>
      </c>
      <c r="D2576" s="1137">
        <f t="shared" si="78"/>
        <v>0</v>
      </c>
      <c r="E2576" s="669" t="s">
        <v>594</v>
      </c>
      <c r="F2576" s="669">
        <v>22</v>
      </c>
    </row>
    <row r="2577" spans="1:6" hidden="1" x14ac:dyDescent="0.2">
      <c r="A2577" s="1136" t="str">
        <f t="shared" si="79"/>
        <v>FZ22DDC0</v>
      </c>
      <c r="B2577" s="669" t="s">
        <v>5562</v>
      </c>
      <c r="C2577" s="669" t="s">
        <v>1752</v>
      </c>
      <c r="D2577" s="1137">
        <f t="shared" ref="D2577:D2640" si="80">IFERROR(VLOOKUP(C2577,$M$2:$N$16,2,FALSE),0)</f>
        <v>0</v>
      </c>
      <c r="E2577" s="669" t="s">
        <v>700</v>
      </c>
      <c r="F2577" s="669">
        <v>3237</v>
      </c>
    </row>
    <row r="2578" spans="1:6" hidden="1" x14ac:dyDescent="0.2">
      <c r="A2578" s="1136" t="str">
        <f t="shared" ref="A2578:A2641" si="81">C2578&amp;E2578&amp;D2578</f>
        <v>FZ22DEL0</v>
      </c>
      <c r="B2578" s="669" t="s">
        <v>5563</v>
      </c>
      <c r="C2578" s="669" t="s">
        <v>1752</v>
      </c>
      <c r="D2578" s="1137">
        <f t="shared" si="80"/>
        <v>0</v>
      </c>
      <c r="E2578" s="669" t="s">
        <v>699</v>
      </c>
      <c r="F2578" s="669">
        <v>1548</v>
      </c>
    </row>
    <row r="2579" spans="1:6" hidden="1" x14ac:dyDescent="0.2">
      <c r="A2579" s="1136" t="str">
        <f t="shared" si="81"/>
        <v>FZ22DEM0</v>
      </c>
      <c r="B2579" s="669" t="s">
        <v>5564</v>
      </c>
      <c r="C2579" s="669" t="s">
        <v>1752</v>
      </c>
      <c r="D2579" s="1137">
        <f t="shared" si="80"/>
        <v>0</v>
      </c>
      <c r="E2579" s="669" t="s">
        <v>595</v>
      </c>
      <c r="F2579" s="669">
        <v>2672</v>
      </c>
    </row>
    <row r="2580" spans="1:6" hidden="1" x14ac:dyDescent="0.2">
      <c r="A2580" s="1136" t="str">
        <f t="shared" si="81"/>
        <v>FZ22DNE0</v>
      </c>
      <c r="B2580" s="669" t="s">
        <v>5565</v>
      </c>
      <c r="C2580" s="669" t="s">
        <v>1752</v>
      </c>
      <c r="D2580" s="1137">
        <f t="shared" si="80"/>
        <v>0</v>
      </c>
      <c r="E2580" s="669" t="s">
        <v>594</v>
      </c>
      <c r="F2580" s="669">
        <v>17</v>
      </c>
    </row>
    <row r="2581" spans="1:6" hidden="1" x14ac:dyDescent="0.2">
      <c r="A2581" s="1136" t="str">
        <f t="shared" si="81"/>
        <v>FZ22EDC0</v>
      </c>
      <c r="B2581" s="669" t="s">
        <v>5566</v>
      </c>
      <c r="C2581" s="669" t="s">
        <v>1753</v>
      </c>
      <c r="D2581" s="1137">
        <f t="shared" si="80"/>
        <v>0</v>
      </c>
      <c r="E2581" s="669" t="s">
        <v>700</v>
      </c>
      <c r="F2581" s="669">
        <v>22633</v>
      </c>
    </row>
    <row r="2582" spans="1:6" hidden="1" x14ac:dyDescent="0.2">
      <c r="A2582" s="1136" t="str">
        <f t="shared" si="81"/>
        <v>FZ22EEL0</v>
      </c>
      <c r="B2582" s="669" t="s">
        <v>5567</v>
      </c>
      <c r="C2582" s="669" t="s">
        <v>1753</v>
      </c>
      <c r="D2582" s="1137">
        <f t="shared" si="80"/>
        <v>0</v>
      </c>
      <c r="E2582" s="669" t="s">
        <v>699</v>
      </c>
      <c r="F2582" s="669">
        <v>4803</v>
      </c>
    </row>
    <row r="2583" spans="1:6" hidden="1" x14ac:dyDescent="0.2">
      <c r="A2583" s="1136" t="str">
        <f t="shared" si="81"/>
        <v>FZ22EEM0</v>
      </c>
      <c r="B2583" s="669" t="s">
        <v>5568</v>
      </c>
      <c r="C2583" s="669" t="s">
        <v>1753</v>
      </c>
      <c r="D2583" s="1137">
        <f t="shared" si="80"/>
        <v>0</v>
      </c>
      <c r="E2583" s="669" t="s">
        <v>595</v>
      </c>
      <c r="F2583" s="669">
        <v>13568</v>
      </c>
    </row>
    <row r="2584" spans="1:6" hidden="1" x14ac:dyDescent="0.2">
      <c r="A2584" s="1136" t="str">
        <f t="shared" si="81"/>
        <v>FZ22ENE0</v>
      </c>
      <c r="B2584" s="669" t="s">
        <v>5569</v>
      </c>
      <c r="C2584" s="669" t="s">
        <v>1753</v>
      </c>
      <c r="D2584" s="1137">
        <f t="shared" si="80"/>
        <v>0</v>
      </c>
      <c r="E2584" s="669" t="s">
        <v>594</v>
      </c>
      <c r="F2584" s="669">
        <v>46</v>
      </c>
    </row>
    <row r="2585" spans="1:6" hidden="1" x14ac:dyDescent="0.2">
      <c r="A2585" s="1136" t="str">
        <f t="shared" si="81"/>
        <v>FZ22EUX0</v>
      </c>
      <c r="B2585" s="669" t="s">
        <v>5570</v>
      </c>
      <c r="C2585" s="669" t="s">
        <v>1753</v>
      </c>
      <c r="D2585" s="1137">
        <f t="shared" si="80"/>
        <v>0</v>
      </c>
      <c r="E2585" s="669" t="s">
        <v>3001</v>
      </c>
      <c r="F2585" s="669">
        <v>4</v>
      </c>
    </row>
    <row r="2586" spans="1:6" hidden="1" x14ac:dyDescent="0.2">
      <c r="A2586" s="1136" t="str">
        <f t="shared" si="81"/>
        <v>FZ23ADC0</v>
      </c>
      <c r="B2586" s="669" t="s">
        <v>5571</v>
      </c>
      <c r="C2586" s="669" t="s">
        <v>1050</v>
      </c>
      <c r="D2586" s="1137">
        <f t="shared" si="80"/>
        <v>0</v>
      </c>
      <c r="E2586" s="669" t="s">
        <v>700</v>
      </c>
      <c r="F2586" s="669">
        <v>29529</v>
      </c>
    </row>
    <row r="2587" spans="1:6" hidden="1" x14ac:dyDescent="0.2">
      <c r="A2587" s="1136" t="str">
        <f t="shared" si="81"/>
        <v>FZ23AEL0</v>
      </c>
      <c r="B2587" s="669" t="s">
        <v>5572</v>
      </c>
      <c r="C2587" s="669" t="s">
        <v>1050</v>
      </c>
      <c r="D2587" s="1137">
        <f t="shared" si="80"/>
        <v>0</v>
      </c>
      <c r="E2587" s="669" t="s">
        <v>699</v>
      </c>
      <c r="F2587" s="669">
        <v>2646</v>
      </c>
    </row>
    <row r="2588" spans="1:6" hidden="1" x14ac:dyDescent="0.2">
      <c r="A2588" s="1136" t="str">
        <f t="shared" si="81"/>
        <v>FZ23AEM0</v>
      </c>
      <c r="B2588" s="669" t="s">
        <v>5573</v>
      </c>
      <c r="C2588" s="669" t="s">
        <v>1050</v>
      </c>
      <c r="D2588" s="1137">
        <f t="shared" si="80"/>
        <v>0</v>
      </c>
      <c r="E2588" s="669" t="s">
        <v>595</v>
      </c>
      <c r="F2588" s="669">
        <v>377</v>
      </c>
    </row>
    <row r="2589" spans="1:6" hidden="1" x14ac:dyDescent="0.2">
      <c r="A2589" s="1136" t="str">
        <f t="shared" si="81"/>
        <v>FZ23ANE0</v>
      </c>
      <c r="B2589" s="669" t="s">
        <v>5574</v>
      </c>
      <c r="C2589" s="669" t="s">
        <v>1050</v>
      </c>
      <c r="D2589" s="1137">
        <f t="shared" si="80"/>
        <v>0</v>
      </c>
      <c r="E2589" s="669" t="s">
        <v>594</v>
      </c>
      <c r="F2589" s="669">
        <v>2</v>
      </c>
    </row>
    <row r="2590" spans="1:6" hidden="1" x14ac:dyDescent="0.2">
      <c r="A2590" s="1136" t="str">
        <f t="shared" si="81"/>
        <v>FZ23BDC0</v>
      </c>
      <c r="B2590" s="669" t="s">
        <v>5575</v>
      </c>
      <c r="C2590" s="669" t="s">
        <v>1049</v>
      </c>
      <c r="D2590" s="1137">
        <f t="shared" si="80"/>
        <v>0</v>
      </c>
      <c r="E2590" s="669" t="s">
        <v>700</v>
      </c>
      <c r="F2590" s="669">
        <v>501</v>
      </c>
    </row>
    <row r="2591" spans="1:6" hidden="1" x14ac:dyDescent="0.2">
      <c r="A2591" s="1136" t="str">
        <f t="shared" si="81"/>
        <v>FZ23BEL0</v>
      </c>
      <c r="B2591" s="669" t="s">
        <v>5576</v>
      </c>
      <c r="C2591" s="669" t="s">
        <v>1049</v>
      </c>
      <c r="D2591" s="1137">
        <f t="shared" si="80"/>
        <v>0</v>
      </c>
      <c r="E2591" s="669" t="s">
        <v>699</v>
      </c>
      <c r="F2591" s="669">
        <v>53</v>
      </c>
    </row>
    <row r="2592" spans="1:6" hidden="1" x14ac:dyDescent="0.2">
      <c r="A2592" s="1136" t="str">
        <f t="shared" si="81"/>
        <v>FZ23BEM0</v>
      </c>
      <c r="B2592" s="669" t="s">
        <v>5577</v>
      </c>
      <c r="C2592" s="669" t="s">
        <v>1049</v>
      </c>
      <c r="D2592" s="1137">
        <f t="shared" si="80"/>
        <v>0</v>
      </c>
      <c r="E2592" s="669" t="s">
        <v>595</v>
      </c>
      <c r="F2592" s="669">
        <v>17</v>
      </c>
    </row>
    <row r="2593" spans="1:6" hidden="1" x14ac:dyDescent="0.2">
      <c r="A2593" s="1136" t="str">
        <f t="shared" si="81"/>
        <v>FZ23BNE0</v>
      </c>
      <c r="B2593" s="669" t="s">
        <v>5578</v>
      </c>
      <c r="C2593" s="669" t="s">
        <v>1049</v>
      </c>
      <c r="D2593" s="1137">
        <f t="shared" si="80"/>
        <v>0</v>
      </c>
      <c r="E2593" s="669" t="s">
        <v>594</v>
      </c>
      <c r="F2593" s="669">
        <v>4</v>
      </c>
    </row>
    <row r="2594" spans="1:6" hidden="1" x14ac:dyDescent="0.2">
      <c r="A2594" s="1136" t="str">
        <f t="shared" si="81"/>
        <v>FZ24EDC0</v>
      </c>
      <c r="B2594" s="669" t="s">
        <v>5579</v>
      </c>
      <c r="C2594" s="669" t="s">
        <v>1048</v>
      </c>
      <c r="D2594" s="1137">
        <f t="shared" si="80"/>
        <v>0</v>
      </c>
      <c r="E2594" s="669" t="s">
        <v>700</v>
      </c>
      <c r="F2594" s="669">
        <v>134</v>
      </c>
    </row>
    <row r="2595" spans="1:6" hidden="1" x14ac:dyDescent="0.2">
      <c r="A2595" s="1136" t="str">
        <f t="shared" si="81"/>
        <v>FZ24EEL0</v>
      </c>
      <c r="B2595" s="669" t="s">
        <v>5580</v>
      </c>
      <c r="C2595" s="669" t="s">
        <v>1048</v>
      </c>
      <c r="D2595" s="1137">
        <f t="shared" si="80"/>
        <v>0</v>
      </c>
      <c r="E2595" s="669" t="s">
        <v>699</v>
      </c>
      <c r="F2595" s="669">
        <v>97</v>
      </c>
    </row>
    <row r="2596" spans="1:6" hidden="1" x14ac:dyDescent="0.2">
      <c r="A2596" s="1136" t="str">
        <f t="shared" si="81"/>
        <v>FZ24EEM0</v>
      </c>
      <c r="B2596" s="669" t="s">
        <v>5581</v>
      </c>
      <c r="C2596" s="669" t="s">
        <v>1048</v>
      </c>
      <c r="D2596" s="1137">
        <f t="shared" si="80"/>
        <v>0</v>
      </c>
      <c r="E2596" s="669" t="s">
        <v>595</v>
      </c>
      <c r="F2596" s="669">
        <v>588</v>
      </c>
    </row>
    <row r="2597" spans="1:6" hidden="1" x14ac:dyDescent="0.2">
      <c r="A2597" s="1136" t="str">
        <f t="shared" si="81"/>
        <v>FZ24ENE0</v>
      </c>
      <c r="B2597" s="669" t="s">
        <v>5582</v>
      </c>
      <c r="C2597" s="669" t="s">
        <v>1048</v>
      </c>
      <c r="D2597" s="1137">
        <f t="shared" si="80"/>
        <v>0</v>
      </c>
      <c r="E2597" s="669" t="s">
        <v>594</v>
      </c>
      <c r="F2597" s="669">
        <v>46</v>
      </c>
    </row>
    <row r="2598" spans="1:6" hidden="1" x14ac:dyDescent="0.2">
      <c r="A2598" s="1136" t="str">
        <f t="shared" si="81"/>
        <v>FZ24FDC0</v>
      </c>
      <c r="B2598" s="669" t="s">
        <v>5583</v>
      </c>
      <c r="C2598" s="669" t="s">
        <v>1047</v>
      </c>
      <c r="D2598" s="1137">
        <f t="shared" si="80"/>
        <v>0</v>
      </c>
      <c r="E2598" s="669" t="s">
        <v>700</v>
      </c>
      <c r="F2598" s="669">
        <v>91</v>
      </c>
    </row>
    <row r="2599" spans="1:6" hidden="1" x14ac:dyDescent="0.2">
      <c r="A2599" s="1136" t="str">
        <f t="shared" si="81"/>
        <v>FZ24FEL0</v>
      </c>
      <c r="B2599" s="669" t="s">
        <v>5584</v>
      </c>
      <c r="C2599" s="669" t="s">
        <v>1047</v>
      </c>
      <c r="D2599" s="1137">
        <f t="shared" si="80"/>
        <v>0</v>
      </c>
      <c r="E2599" s="669" t="s">
        <v>699</v>
      </c>
      <c r="F2599" s="669">
        <v>80</v>
      </c>
    </row>
    <row r="2600" spans="1:6" hidden="1" x14ac:dyDescent="0.2">
      <c r="A2600" s="1136" t="str">
        <f t="shared" si="81"/>
        <v>FZ24FEM0</v>
      </c>
      <c r="B2600" s="669" t="s">
        <v>5585</v>
      </c>
      <c r="C2600" s="669" t="s">
        <v>1047</v>
      </c>
      <c r="D2600" s="1137">
        <f t="shared" si="80"/>
        <v>0</v>
      </c>
      <c r="E2600" s="669" t="s">
        <v>595</v>
      </c>
      <c r="F2600" s="669">
        <v>151</v>
      </c>
    </row>
    <row r="2601" spans="1:6" hidden="1" x14ac:dyDescent="0.2">
      <c r="A2601" s="1136" t="str">
        <f t="shared" si="81"/>
        <v>FZ24FNE0</v>
      </c>
      <c r="B2601" s="669" t="s">
        <v>5586</v>
      </c>
      <c r="C2601" s="669" t="s">
        <v>1047</v>
      </c>
      <c r="D2601" s="1137">
        <f t="shared" si="80"/>
        <v>0</v>
      </c>
      <c r="E2601" s="669" t="s">
        <v>594</v>
      </c>
      <c r="F2601" s="669">
        <v>25</v>
      </c>
    </row>
    <row r="2602" spans="1:6" hidden="1" x14ac:dyDescent="0.2">
      <c r="A2602" s="1136" t="str">
        <f t="shared" si="81"/>
        <v>FZ24GDC0</v>
      </c>
      <c r="B2602" s="669" t="s">
        <v>5587</v>
      </c>
      <c r="C2602" s="669" t="s">
        <v>1754</v>
      </c>
      <c r="D2602" s="1137">
        <f t="shared" si="80"/>
        <v>0</v>
      </c>
      <c r="E2602" s="669" t="s">
        <v>700</v>
      </c>
      <c r="F2602" s="669">
        <v>599</v>
      </c>
    </row>
    <row r="2603" spans="1:6" hidden="1" x14ac:dyDescent="0.2">
      <c r="A2603" s="1136" t="str">
        <f t="shared" si="81"/>
        <v>FZ24GEL0</v>
      </c>
      <c r="B2603" s="669" t="s">
        <v>5588</v>
      </c>
      <c r="C2603" s="669" t="s">
        <v>1754</v>
      </c>
      <c r="D2603" s="1137">
        <f t="shared" si="80"/>
        <v>0</v>
      </c>
      <c r="E2603" s="669" t="s">
        <v>699</v>
      </c>
      <c r="F2603" s="669">
        <v>321</v>
      </c>
    </row>
    <row r="2604" spans="1:6" hidden="1" x14ac:dyDescent="0.2">
      <c r="A2604" s="1136" t="str">
        <f t="shared" si="81"/>
        <v>FZ24GEM0</v>
      </c>
      <c r="B2604" s="669" t="s">
        <v>5589</v>
      </c>
      <c r="C2604" s="669" t="s">
        <v>1754</v>
      </c>
      <c r="D2604" s="1137">
        <f t="shared" si="80"/>
        <v>0</v>
      </c>
      <c r="E2604" s="669" t="s">
        <v>595</v>
      </c>
      <c r="F2604" s="669">
        <v>1346</v>
      </c>
    </row>
    <row r="2605" spans="1:6" hidden="1" x14ac:dyDescent="0.2">
      <c r="A2605" s="1136" t="str">
        <f t="shared" si="81"/>
        <v>FZ24GNE0</v>
      </c>
      <c r="B2605" s="669" t="s">
        <v>5590</v>
      </c>
      <c r="C2605" s="669" t="s">
        <v>1754</v>
      </c>
      <c r="D2605" s="1137">
        <f t="shared" si="80"/>
        <v>0</v>
      </c>
      <c r="E2605" s="669" t="s">
        <v>594</v>
      </c>
      <c r="F2605" s="669">
        <v>15</v>
      </c>
    </row>
    <row r="2606" spans="1:6" hidden="1" x14ac:dyDescent="0.2">
      <c r="A2606" s="1136" t="str">
        <f t="shared" si="81"/>
        <v>FZ24HDC0</v>
      </c>
      <c r="B2606" s="669" t="s">
        <v>5591</v>
      </c>
      <c r="C2606" s="669" t="s">
        <v>1755</v>
      </c>
      <c r="D2606" s="1137">
        <f t="shared" si="80"/>
        <v>0</v>
      </c>
      <c r="E2606" s="669" t="s">
        <v>700</v>
      </c>
      <c r="F2606" s="669">
        <v>3467</v>
      </c>
    </row>
    <row r="2607" spans="1:6" hidden="1" x14ac:dyDescent="0.2">
      <c r="A2607" s="1136" t="str">
        <f t="shared" si="81"/>
        <v>FZ24HEL0</v>
      </c>
      <c r="B2607" s="669" t="s">
        <v>5592</v>
      </c>
      <c r="C2607" s="669" t="s">
        <v>1755</v>
      </c>
      <c r="D2607" s="1137">
        <f t="shared" si="80"/>
        <v>0</v>
      </c>
      <c r="E2607" s="669" t="s">
        <v>699</v>
      </c>
      <c r="F2607" s="669">
        <v>719</v>
      </c>
    </row>
    <row r="2608" spans="1:6" hidden="1" x14ac:dyDescent="0.2">
      <c r="A2608" s="1136" t="str">
        <f t="shared" si="81"/>
        <v>FZ24HEM0</v>
      </c>
      <c r="B2608" s="669" t="s">
        <v>5593</v>
      </c>
      <c r="C2608" s="669" t="s">
        <v>1755</v>
      </c>
      <c r="D2608" s="1137">
        <f t="shared" si="80"/>
        <v>0</v>
      </c>
      <c r="E2608" s="669" t="s">
        <v>595</v>
      </c>
      <c r="F2608" s="669">
        <v>1150</v>
      </c>
    </row>
    <row r="2609" spans="1:6" hidden="1" x14ac:dyDescent="0.2">
      <c r="A2609" s="1136" t="str">
        <f t="shared" si="81"/>
        <v>FZ24HNE0</v>
      </c>
      <c r="B2609" s="669" t="s">
        <v>5594</v>
      </c>
      <c r="C2609" s="669" t="s">
        <v>1755</v>
      </c>
      <c r="D2609" s="1137">
        <f t="shared" si="80"/>
        <v>0</v>
      </c>
      <c r="E2609" s="669" t="s">
        <v>594</v>
      </c>
      <c r="F2609" s="669">
        <v>13</v>
      </c>
    </row>
    <row r="2610" spans="1:6" hidden="1" x14ac:dyDescent="0.2">
      <c r="A2610" s="1136" t="str">
        <f t="shared" si="81"/>
        <v>FZ24JDC0</v>
      </c>
      <c r="B2610" s="669" t="s">
        <v>5595</v>
      </c>
      <c r="C2610" s="669" t="s">
        <v>1756</v>
      </c>
      <c r="D2610" s="1137">
        <f t="shared" si="80"/>
        <v>0</v>
      </c>
      <c r="E2610" s="669" t="s">
        <v>700</v>
      </c>
      <c r="F2610" s="669">
        <v>8135</v>
      </c>
    </row>
    <row r="2611" spans="1:6" hidden="1" x14ac:dyDescent="0.2">
      <c r="A2611" s="1136" t="str">
        <f t="shared" si="81"/>
        <v>FZ24JEL0</v>
      </c>
      <c r="B2611" s="669" t="s">
        <v>5596</v>
      </c>
      <c r="C2611" s="669" t="s">
        <v>1756</v>
      </c>
      <c r="D2611" s="1137">
        <f t="shared" si="80"/>
        <v>0</v>
      </c>
      <c r="E2611" s="669" t="s">
        <v>699</v>
      </c>
      <c r="F2611" s="669">
        <v>797</v>
      </c>
    </row>
    <row r="2612" spans="1:6" hidden="1" x14ac:dyDescent="0.2">
      <c r="A2612" s="1136" t="str">
        <f t="shared" si="81"/>
        <v>FZ24JEM0</v>
      </c>
      <c r="B2612" s="669" t="s">
        <v>5597</v>
      </c>
      <c r="C2612" s="669" t="s">
        <v>1756</v>
      </c>
      <c r="D2612" s="1137">
        <f t="shared" si="80"/>
        <v>0</v>
      </c>
      <c r="E2612" s="669" t="s">
        <v>595</v>
      </c>
      <c r="F2612" s="669">
        <v>1491</v>
      </c>
    </row>
    <row r="2613" spans="1:6" hidden="1" x14ac:dyDescent="0.2">
      <c r="A2613" s="1136" t="str">
        <f t="shared" si="81"/>
        <v>FZ24JNE0</v>
      </c>
      <c r="B2613" s="669" t="s">
        <v>5598</v>
      </c>
      <c r="C2613" s="669" t="s">
        <v>1756</v>
      </c>
      <c r="D2613" s="1137">
        <f t="shared" si="80"/>
        <v>0</v>
      </c>
      <c r="E2613" s="669" t="s">
        <v>594</v>
      </c>
      <c r="F2613" s="669">
        <v>13</v>
      </c>
    </row>
    <row r="2614" spans="1:6" hidden="1" x14ac:dyDescent="0.2">
      <c r="A2614" s="1136" t="str">
        <f t="shared" si="81"/>
        <v>FZ27DDC0</v>
      </c>
      <c r="B2614" s="669" t="s">
        <v>5599</v>
      </c>
      <c r="C2614" s="669" t="s">
        <v>1046</v>
      </c>
      <c r="D2614" s="1137">
        <f t="shared" si="80"/>
        <v>0</v>
      </c>
      <c r="E2614" s="669" t="s">
        <v>700</v>
      </c>
      <c r="F2614" s="669">
        <v>289</v>
      </c>
    </row>
    <row r="2615" spans="1:6" hidden="1" x14ac:dyDescent="0.2">
      <c r="A2615" s="1136" t="str">
        <f t="shared" si="81"/>
        <v>FZ27DEL0</v>
      </c>
      <c r="B2615" s="669" t="s">
        <v>5600</v>
      </c>
      <c r="C2615" s="669" t="s">
        <v>1046</v>
      </c>
      <c r="D2615" s="1137">
        <f t="shared" si="80"/>
        <v>0</v>
      </c>
      <c r="E2615" s="669" t="s">
        <v>699</v>
      </c>
      <c r="F2615" s="669">
        <v>103</v>
      </c>
    </row>
    <row r="2616" spans="1:6" hidden="1" x14ac:dyDescent="0.2">
      <c r="A2616" s="1136" t="str">
        <f t="shared" si="81"/>
        <v>FZ27DEM0</v>
      </c>
      <c r="B2616" s="669" t="s">
        <v>5601</v>
      </c>
      <c r="C2616" s="669" t="s">
        <v>1046</v>
      </c>
      <c r="D2616" s="1137">
        <f t="shared" si="80"/>
        <v>0</v>
      </c>
      <c r="E2616" s="669" t="s">
        <v>595</v>
      </c>
      <c r="F2616" s="669">
        <v>191</v>
      </c>
    </row>
    <row r="2617" spans="1:6" hidden="1" x14ac:dyDescent="0.2">
      <c r="A2617" s="1136" t="str">
        <f t="shared" si="81"/>
        <v>FZ27DNE0</v>
      </c>
      <c r="B2617" s="669" t="s">
        <v>5602</v>
      </c>
      <c r="C2617" s="669" t="s">
        <v>1046</v>
      </c>
      <c r="D2617" s="1137">
        <f t="shared" si="80"/>
        <v>0</v>
      </c>
      <c r="E2617" s="669" t="s">
        <v>594</v>
      </c>
      <c r="F2617" s="669">
        <v>18</v>
      </c>
    </row>
    <row r="2618" spans="1:6" hidden="1" x14ac:dyDescent="0.2">
      <c r="A2618" s="1136" t="str">
        <f t="shared" si="81"/>
        <v>FZ27EDC0</v>
      </c>
      <c r="B2618" s="669" t="s">
        <v>5603</v>
      </c>
      <c r="C2618" s="669" t="s">
        <v>1758</v>
      </c>
      <c r="D2618" s="1137">
        <f t="shared" si="80"/>
        <v>0</v>
      </c>
      <c r="E2618" s="669" t="s">
        <v>700</v>
      </c>
      <c r="F2618" s="669">
        <v>118</v>
      </c>
    </row>
    <row r="2619" spans="1:6" hidden="1" x14ac:dyDescent="0.2">
      <c r="A2619" s="1136" t="str">
        <f t="shared" si="81"/>
        <v>FZ27EEL0</v>
      </c>
      <c r="B2619" s="669" t="s">
        <v>5604</v>
      </c>
      <c r="C2619" s="669" t="s">
        <v>1758</v>
      </c>
      <c r="D2619" s="1137">
        <f t="shared" si="80"/>
        <v>0</v>
      </c>
      <c r="E2619" s="669" t="s">
        <v>699</v>
      </c>
      <c r="F2619" s="669">
        <v>180</v>
      </c>
    </row>
    <row r="2620" spans="1:6" hidden="1" x14ac:dyDescent="0.2">
      <c r="A2620" s="1136" t="str">
        <f t="shared" si="81"/>
        <v>FZ27EEM0</v>
      </c>
      <c r="B2620" s="669" t="s">
        <v>5605</v>
      </c>
      <c r="C2620" s="669" t="s">
        <v>1758</v>
      </c>
      <c r="D2620" s="1137">
        <f t="shared" si="80"/>
        <v>0</v>
      </c>
      <c r="E2620" s="669" t="s">
        <v>595</v>
      </c>
      <c r="F2620" s="669">
        <v>690</v>
      </c>
    </row>
    <row r="2621" spans="1:6" hidden="1" x14ac:dyDescent="0.2">
      <c r="A2621" s="1136" t="str">
        <f t="shared" si="81"/>
        <v>FZ27ENE0</v>
      </c>
      <c r="B2621" s="669" t="s">
        <v>5606</v>
      </c>
      <c r="C2621" s="669" t="s">
        <v>1758</v>
      </c>
      <c r="D2621" s="1137">
        <f t="shared" si="80"/>
        <v>0</v>
      </c>
      <c r="E2621" s="669" t="s">
        <v>594</v>
      </c>
      <c r="F2621" s="669">
        <v>6</v>
      </c>
    </row>
    <row r="2622" spans="1:6" hidden="1" x14ac:dyDescent="0.2">
      <c r="A2622" s="1136" t="str">
        <f t="shared" si="81"/>
        <v>FZ27FDC0</v>
      </c>
      <c r="B2622" s="669" t="s">
        <v>5607</v>
      </c>
      <c r="C2622" s="669" t="s">
        <v>1759</v>
      </c>
      <c r="D2622" s="1137">
        <f t="shared" si="80"/>
        <v>0</v>
      </c>
      <c r="E2622" s="669" t="s">
        <v>700</v>
      </c>
      <c r="F2622" s="669">
        <v>344</v>
      </c>
    </row>
    <row r="2623" spans="1:6" hidden="1" x14ac:dyDescent="0.2">
      <c r="A2623" s="1136" t="str">
        <f t="shared" si="81"/>
        <v>FZ27FEL0</v>
      </c>
      <c r="B2623" s="669" t="s">
        <v>5608</v>
      </c>
      <c r="C2623" s="669" t="s">
        <v>1759</v>
      </c>
      <c r="D2623" s="1137">
        <f t="shared" si="80"/>
        <v>0</v>
      </c>
      <c r="E2623" s="669" t="s">
        <v>699</v>
      </c>
      <c r="F2623" s="669">
        <v>567</v>
      </c>
    </row>
    <row r="2624" spans="1:6" hidden="1" x14ac:dyDescent="0.2">
      <c r="A2624" s="1136" t="str">
        <f t="shared" si="81"/>
        <v>FZ27FEM0</v>
      </c>
      <c r="B2624" s="669" t="s">
        <v>5609</v>
      </c>
      <c r="C2624" s="669" t="s">
        <v>1759</v>
      </c>
      <c r="D2624" s="1137">
        <f t="shared" si="80"/>
        <v>0</v>
      </c>
      <c r="E2624" s="669" t="s">
        <v>595</v>
      </c>
      <c r="F2624" s="669">
        <v>750</v>
      </c>
    </row>
    <row r="2625" spans="1:6" hidden="1" x14ac:dyDescent="0.2">
      <c r="A2625" s="1136" t="str">
        <f t="shared" si="81"/>
        <v>FZ27FNE0</v>
      </c>
      <c r="B2625" s="669" t="s">
        <v>5610</v>
      </c>
      <c r="C2625" s="669" t="s">
        <v>1759</v>
      </c>
      <c r="D2625" s="1137">
        <f t="shared" si="80"/>
        <v>0</v>
      </c>
      <c r="E2625" s="669" t="s">
        <v>594</v>
      </c>
      <c r="F2625" s="669">
        <v>9</v>
      </c>
    </row>
    <row r="2626" spans="1:6" hidden="1" x14ac:dyDescent="0.2">
      <c r="A2626" s="1136" t="str">
        <f t="shared" si="81"/>
        <v>FZ27GDC0</v>
      </c>
      <c r="B2626" s="669" t="s">
        <v>5611</v>
      </c>
      <c r="C2626" s="669" t="s">
        <v>1760</v>
      </c>
      <c r="D2626" s="1137">
        <f t="shared" si="80"/>
        <v>0</v>
      </c>
      <c r="E2626" s="669" t="s">
        <v>700</v>
      </c>
      <c r="F2626" s="669">
        <v>1472</v>
      </c>
    </row>
    <row r="2627" spans="1:6" hidden="1" x14ac:dyDescent="0.2">
      <c r="A2627" s="1136" t="str">
        <f t="shared" si="81"/>
        <v>FZ27GEL0</v>
      </c>
      <c r="B2627" s="669" t="s">
        <v>5612</v>
      </c>
      <c r="C2627" s="669" t="s">
        <v>1760</v>
      </c>
      <c r="D2627" s="1137">
        <f t="shared" si="80"/>
        <v>0</v>
      </c>
      <c r="E2627" s="669" t="s">
        <v>699</v>
      </c>
      <c r="F2627" s="669">
        <v>1062</v>
      </c>
    </row>
    <row r="2628" spans="1:6" hidden="1" x14ac:dyDescent="0.2">
      <c r="A2628" s="1136" t="str">
        <f t="shared" si="81"/>
        <v>FZ27GEM0</v>
      </c>
      <c r="B2628" s="669" t="s">
        <v>5613</v>
      </c>
      <c r="C2628" s="669" t="s">
        <v>1760</v>
      </c>
      <c r="D2628" s="1137">
        <f t="shared" si="80"/>
        <v>0</v>
      </c>
      <c r="E2628" s="669" t="s">
        <v>595</v>
      </c>
      <c r="F2628" s="669">
        <v>1138</v>
      </c>
    </row>
    <row r="2629" spans="1:6" hidden="1" x14ac:dyDescent="0.2">
      <c r="A2629" s="1136" t="str">
        <f t="shared" si="81"/>
        <v>FZ27GNE0</v>
      </c>
      <c r="B2629" s="669" t="s">
        <v>5614</v>
      </c>
      <c r="C2629" s="669" t="s">
        <v>1760</v>
      </c>
      <c r="D2629" s="1137">
        <f t="shared" si="80"/>
        <v>0</v>
      </c>
      <c r="E2629" s="669" t="s">
        <v>594</v>
      </c>
      <c r="F2629" s="669">
        <v>10</v>
      </c>
    </row>
    <row r="2630" spans="1:6" hidden="1" x14ac:dyDescent="0.2">
      <c r="A2630" s="1136" t="str">
        <f t="shared" si="81"/>
        <v>FZ36GEL0</v>
      </c>
      <c r="B2630" s="669" t="s">
        <v>5615</v>
      </c>
      <c r="C2630" s="669" t="s">
        <v>1761</v>
      </c>
      <c r="D2630" s="1137">
        <f t="shared" si="80"/>
        <v>0</v>
      </c>
      <c r="E2630" s="669" t="s">
        <v>699</v>
      </c>
      <c r="F2630" s="669">
        <v>73</v>
      </c>
    </row>
    <row r="2631" spans="1:6" hidden="1" x14ac:dyDescent="0.2">
      <c r="A2631" s="1136" t="str">
        <f t="shared" si="81"/>
        <v>FZ36GEM0</v>
      </c>
      <c r="B2631" s="669" t="s">
        <v>5616</v>
      </c>
      <c r="C2631" s="669" t="s">
        <v>1761</v>
      </c>
      <c r="D2631" s="1137">
        <f t="shared" si="80"/>
        <v>0</v>
      </c>
      <c r="E2631" s="669" t="s">
        <v>595</v>
      </c>
      <c r="F2631" s="669">
        <v>2372</v>
      </c>
    </row>
    <row r="2632" spans="1:6" hidden="1" x14ac:dyDescent="0.2">
      <c r="A2632" s="1136" t="str">
        <f t="shared" si="81"/>
        <v>FZ36GNE0</v>
      </c>
      <c r="B2632" s="669" t="s">
        <v>5617</v>
      </c>
      <c r="C2632" s="669" t="s">
        <v>1761</v>
      </c>
      <c r="D2632" s="1137">
        <f t="shared" si="80"/>
        <v>0</v>
      </c>
      <c r="E2632" s="669" t="s">
        <v>594</v>
      </c>
      <c r="F2632" s="669">
        <v>57</v>
      </c>
    </row>
    <row r="2633" spans="1:6" hidden="1" x14ac:dyDescent="0.2">
      <c r="A2633" s="1136" t="str">
        <f t="shared" si="81"/>
        <v>FZ36HEL0</v>
      </c>
      <c r="B2633" s="669" t="s">
        <v>5618</v>
      </c>
      <c r="C2633" s="669" t="s">
        <v>1762</v>
      </c>
      <c r="D2633" s="1137">
        <f t="shared" si="80"/>
        <v>0</v>
      </c>
      <c r="E2633" s="669" t="s">
        <v>699</v>
      </c>
      <c r="F2633" s="669">
        <v>95</v>
      </c>
    </row>
    <row r="2634" spans="1:6" hidden="1" x14ac:dyDescent="0.2">
      <c r="A2634" s="1136" t="str">
        <f t="shared" si="81"/>
        <v>FZ36HEM0</v>
      </c>
      <c r="B2634" s="669" t="s">
        <v>5619</v>
      </c>
      <c r="C2634" s="669" t="s">
        <v>1762</v>
      </c>
      <c r="D2634" s="1137">
        <f t="shared" si="80"/>
        <v>0</v>
      </c>
      <c r="E2634" s="669" t="s">
        <v>595</v>
      </c>
      <c r="F2634" s="669">
        <v>1049</v>
      </c>
    </row>
    <row r="2635" spans="1:6" hidden="1" x14ac:dyDescent="0.2">
      <c r="A2635" s="1136" t="str">
        <f t="shared" si="81"/>
        <v>FZ36HNE0</v>
      </c>
      <c r="B2635" s="669" t="s">
        <v>5620</v>
      </c>
      <c r="C2635" s="669" t="s">
        <v>1762</v>
      </c>
      <c r="D2635" s="1137">
        <f t="shared" si="80"/>
        <v>0</v>
      </c>
      <c r="E2635" s="669" t="s">
        <v>594</v>
      </c>
      <c r="F2635" s="669">
        <v>7</v>
      </c>
    </row>
    <row r="2636" spans="1:6" hidden="1" x14ac:dyDescent="0.2">
      <c r="A2636" s="1136" t="str">
        <f t="shared" si="81"/>
        <v>FZ36JEL0</v>
      </c>
      <c r="B2636" s="669" t="s">
        <v>5621</v>
      </c>
      <c r="C2636" s="669" t="s">
        <v>1763</v>
      </c>
      <c r="D2636" s="1137">
        <f t="shared" si="80"/>
        <v>0</v>
      </c>
      <c r="E2636" s="669" t="s">
        <v>699</v>
      </c>
      <c r="F2636" s="669">
        <v>56</v>
      </c>
    </row>
    <row r="2637" spans="1:6" hidden="1" x14ac:dyDescent="0.2">
      <c r="A2637" s="1136" t="str">
        <f t="shared" si="81"/>
        <v>FZ36JEM0</v>
      </c>
      <c r="B2637" s="669" t="s">
        <v>5622</v>
      </c>
      <c r="C2637" s="669" t="s">
        <v>1763</v>
      </c>
      <c r="D2637" s="1137">
        <f t="shared" si="80"/>
        <v>0</v>
      </c>
      <c r="E2637" s="669" t="s">
        <v>595</v>
      </c>
      <c r="F2637" s="669">
        <v>4107</v>
      </c>
    </row>
    <row r="2638" spans="1:6" hidden="1" x14ac:dyDescent="0.2">
      <c r="A2638" s="1136" t="str">
        <f t="shared" si="81"/>
        <v>FZ36JNE0</v>
      </c>
      <c r="B2638" s="669" t="s">
        <v>5623</v>
      </c>
      <c r="C2638" s="669" t="s">
        <v>1763</v>
      </c>
      <c r="D2638" s="1137">
        <f t="shared" si="80"/>
        <v>0</v>
      </c>
      <c r="E2638" s="669" t="s">
        <v>594</v>
      </c>
      <c r="F2638" s="669">
        <v>42</v>
      </c>
    </row>
    <row r="2639" spans="1:6" hidden="1" x14ac:dyDescent="0.2">
      <c r="A2639" s="1136" t="str">
        <f t="shared" si="81"/>
        <v>FZ36JUX0</v>
      </c>
      <c r="B2639" s="669" t="s">
        <v>5624</v>
      </c>
      <c r="C2639" s="669" t="s">
        <v>1763</v>
      </c>
      <c r="D2639" s="1137">
        <f t="shared" si="80"/>
        <v>0</v>
      </c>
      <c r="E2639" s="669" t="s">
        <v>3001</v>
      </c>
      <c r="F2639" s="669">
        <v>3</v>
      </c>
    </row>
    <row r="2640" spans="1:6" hidden="1" x14ac:dyDescent="0.2">
      <c r="A2640" s="1136" t="str">
        <f t="shared" si="81"/>
        <v>FZ36KEL0</v>
      </c>
      <c r="B2640" s="669" t="s">
        <v>5625</v>
      </c>
      <c r="C2640" s="669" t="s">
        <v>1764</v>
      </c>
      <c r="D2640" s="1137">
        <f t="shared" si="80"/>
        <v>0</v>
      </c>
      <c r="E2640" s="669" t="s">
        <v>699</v>
      </c>
      <c r="F2640" s="669">
        <v>154</v>
      </c>
    </row>
    <row r="2641" spans="1:6" hidden="1" x14ac:dyDescent="0.2">
      <c r="A2641" s="1136" t="str">
        <f t="shared" si="81"/>
        <v>FZ36KEM0</v>
      </c>
      <c r="B2641" s="669" t="s">
        <v>5626</v>
      </c>
      <c r="C2641" s="669" t="s">
        <v>1764</v>
      </c>
      <c r="D2641" s="1137">
        <f t="shared" ref="D2641:D2704" si="82">IFERROR(VLOOKUP(C2641,$M$2:$N$16,2,FALSE),0)</f>
        <v>0</v>
      </c>
      <c r="E2641" s="669" t="s">
        <v>595</v>
      </c>
      <c r="F2641" s="669">
        <v>3953</v>
      </c>
    </row>
    <row r="2642" spans="1:6" hidden="1" x14ac:dyDescent="0.2">
      <c r="A2642" s="1136" t="str">
        <f t="shared" ref="A2642:A2705" si="83">C2642&amp;E2642&amp;D2642</f>
        <v>FZ36KNE0</v>
      </c>
      <c r="B2642" s="669" t="s">
        <v>5627</v>
      </c>
      <c r="C2642" s="669" t="s">
        <v>1764</v>
      </c>
      <c r="D2642" s="1137">
        <f t="shared" si="82"/>
        <v>0</v>
      </c>
      <c r="E2642" s="669" t="s">
        <v>594</v>
      </c>
      <c r="F2642" s="669">
        <v>16</v>
      </c>
    </row>
    <row r="2643" spans="1:6" hidden="1" x14ac:dyDescent="0.2">
      <c r="A2643" s="1136" t="str">
        <f t="shared" si="83"/>
        <v>FZ36LEL0</v>
      </c>
      <c r="B2643" s="669" t="s">
        <v>5628</v>
      </c>
      <c r="C2643" s="669" t="s">
        <v>1765</v>
      </c>
      <c r="D2643" s="1137">
        <f t="shared" si="82"/>
        <v>0</v>
      </c>
      <c r="E2643" s="669" t="s">
        <v>699</v>
      </c>
      <c r="F2643" s="669">
        <v>254</v>
      </c>
    </row>
    <row r="2644" spans="1:6" hidden="1" x14ac:dyDescent="0.2">
      <c r="A2644" s="1136" t="str">
        <f t="shared" si="83"/>
        <v>FZ36LEM0</v>
      </c>
      <c r="B2644" s="669" t="s">
        <v>5629</v>
      </c>
      <c r="C2644" s="669" t="s">
        <v>1765</v>
      </c>
      <c r="D2644" s="1137">
        <f t="shared" si="82"/>
        <v>0</v>
      </c>
      <c r="E2644" s="669" t="s">
        <v>595</v>
      </c>
      <c r="F2644" s="669">
        <v>3329</v>
      </c>
    </row>
    <row r="2645" spans="1:6" hidden="1" x14ac:dyDescent="0.2">
      <c r="A2645" s="1136" t="str">
        <f t="shared" si="83"/>
        <v>FZ36LNE0</v>
      </c>
      <c r="B2645" s="669" t="s">
        <v>5630</v>
      </c>
      <c r="C2645" s="669" t="s">
        <v>1765</v>
      </c>
      <c r="D2645" s="1137">
        <f t="shared" si="82"/>
        <v>0</v>
      </c>
      <c r="E2645" s="669" t="s">
        <v>594</v>
      </c>
      <c r="F2645" s="669">
        <v>11</v>
      </c>
    </row>
    <row r="2646" spans="1:6" hidden="1" x14ac:dyDescent="0.2">
      <c r="A2646" s="1136" t="str">
        <f t="shared" si="83"/>
        <v>FZ36MEL0</v>
      </c>
      <c r="B2646" s="669" t="s">
        <v>5631</v>
      </c>
      <c r="C2646" s="669" t="s">
        <v>1766</v>
      </c>
      <c r="D2646" s="1137">
        <f t="shared" si="82"/>
        <v>0</v>
      </c>
      <c r="E2646" s="669" t="s">
        <v>699</v>
      </c>
      <c r="F2646" s="669">
        <v>13</v>
      </c>
    </row>
    <row r="2647" spans="1:6" hidden="1" x14ac:dyDescent="0.2">
      <c r="A2647" s="1136" t="str">
        <f t="shared" si="83"/>
        <v>FZ36MEM0</v>
      </c>
      <c r="B2647" s="669" t="s">
        <v>5632</v>
      </c>
      <c r="C2647" s="669" t="s">
        <v>1766</v>
      </c>
      <c r="D2647" s="1137">
        <f t="shared" si="82"/>
        <v>0</v>
      </c>
      <c r="E2647" s="669" t="s">
        <v>595</v>
      </c>
      <c r="F2647" s="669">
        <v>4930</v>
      </c>
    </row>
    <row r="2648" spans="1:6" hidden="1" x14ac:dyDescent="0.2">
      <c r="A2648" s="1136" t="str">
        <f t="shared" si="83"/>
        <v>FZ36MNE0</v>
      </c>
      <c r="B2648" s="669" t="s">
        <v>5633</v>
      </c>
      <c r="C2648" s="669" t="s">
        <v>1766</v>
      </c>
      <c r="D2648" s="1137">
        <f t="shared" si="82"/>
        <v>0</v>
      </c>
      <c r="E2648" s="669" t="s">
        <v>594</v>
      </c>
      <c r="F2648" s="669">
        <v>47</v>
      </c>
    </row>
    <row r="2649" spans="1:6" hidden="1" x14ac:dyDescent="0.2">
      <c r="A2649" s="1136" t="str">
        <f t="shared" si="83"/>
        <v>FZ36NDC0</v>
      </c>
      <c r="B2649" s="669" t="s">
        <v>5634</v>
      </c>
      <c r="C2649" s="669" t="s">
        <v>1767</v>
      </c>
      <c r="D2649" s="1137">
        <f t="shared" si="82"/>
        <v>0</v>
      </c>
      <c r="E2649" s="669" t="s">
        <v>700</v>
      </c>
      <c r="F2649" s="669">
        <v>12</v>
      </c>
    </row>
    <row r="2650" spans="1:6" hidden="1" x14ac:dyDescent="0.2">
      <c r="A2650" s="1136" t="str">
        <f t="shared" si="83"/>
        <v>FZ36NEL0</v>
      </c>
      <c r="B2650" s="669" t="s">
        <v>5635</v>
      </c>
      <c r="C2650" s="669" t="s">
        <v>1767</v>
      </c>
      <c r="D2650" s="1137">
        <f t="shared" si="82"/>
        <v>0</v>
      </c>
      <c r="E2650" s="669" t="s">
        <v>699</v>
      </c>
      <c r="F2650" s="669">
        <v>103</v>
      </c>
    </row>
    <row r="2651" spans="1:6" hidden="1" x14ac:dyDescent="0.2">
      <c r="A2651" s="1136" t="str">
        <f t="shared" si="83"/>
        <v>FZ36NEM0</v>
      </c>
      <c r="B2651" s="669" t="s">
        <v>5636</v>
      </c>
      <c r="C2651" s="669" t="s">
        <v>1767</v>
      </c>
      <c r="D2651" s="1137">
        <f t="shared" si="82"/>
        <v>0</v>
      </c>
      <c r="E2651" s="669" t="s">
        <v>595</v>
      </c>
      <c r="F2651" s="669">
        <v>12519</v>
      </c>
    </row>
    <row r="2652" spans="1:6" hidden="1" x14ac:dyDescent="0.2">
      <c r="A2652" s="1136" t="str">
        <f t="shared" si="83"/>
        <v>FZ36NNE0</v>
      </c>
      <c r="B2652" s="669" t="s">
        <v>5637</v>
      </c>
      <c r="C2652" s="669" t="s">
        <v>1767</v>
      </c>
      <c r="D2652" s="1137">
        <f t="shared" si="82"/>
        <v>0</v>
      </c>
      <c r="E2652" s="669" t="s">
        <v>594</v>
      </c>
      <c r="F2652" s="669">
        <v>112</v>
      </c>
    </row>
    <row r="2653" spans="1:6" hidden="1" x14ac:dyDescent="0.2">
      <c r="A2653" s="1136" t="str">
        <f t="shared" si="83"/>
        <v>FZ36PDC0</v>
      </c>
      <c r="B2653" s="669" t="s">
        <v>5638</v>
      </c>
      <c r="C2653" s="669" t="s">
        <v>1768</v>
      </c>
      <c r="D2653" s="1137">
        <f t="shared" si="82"/>
        <v>0</v>
      </c>
      <c r="E2653" s="669" t="s">
        <v>700</v>
      </c>
      <c r="F2653" s="669">
        <v>93</v>
      </c>
    </row>
    <row r="2654" spans="1:6" hidden="1" x14ac:dyDescent="0.2">
      <c r="A2654" s="1136" t="str">
        <f t="shared" si="83"/>
        <v>FZ36PEL0</v>
      </c>
      <c r="B2654" s="669" t="s">
        <v>5639</v>
      </c>
      <c r="C2654" s="669" t="s">
        <v>1768</v>
      </c>
      <c r="D2654" s="1137">
        <f t="shared" si="82"/>
        <v>0</v>
      </c>
      <c r="E2654" s="669" t="s">
        <v>699</v>
      </c>
      <c r="F2654" s="669">
        <v>276</v>
      </c>
    </row>
    <row r="2655" spans="1:6" hidden="1" x14ac:dyDescent="0.2">
      <c r="A2655" s="1136" t="str">
        <f t="shared" si="83"/>
        <v>FZ36PEM0</v>
      </c>
      <c r="B2655" s="669" t="s">
        <v>5640</v>
      </c>
      <c r="C2655" s="669" t="s">
        <v>1768</v>
      </c>
      <c r="D2655" s="1137">
        <f t="shared" si="82"/>
        <v>0</v>
      </c>
      <c r="E2655" s="669" t="s">
        <v>595</v>
      </c>
      <c r="F2655" s="669">
        <v>31244</v>
      </c>
    </row>
    <row r="2656" spans="1:6" hidden="1" x14ac:dyDescent="0.2">
      <c r="A2656" s="1136" t="str">
        <f t="shared" si="83"/>
        <v>FZ36PNE0</v>
      </c>
      <c r="B2656" s="669" t="s">
        <v>5641</v>
      </c>
      <c r="C2656" s="669" t="s">
        <v>1768</v>
      </c>
      <c r="D2656" s="1137">
        <f t="shared" si="82"/>
        <v>0</v>
      </c>
      <c r="E2656" s="669" t="s">
        <v>594</v>
      </c>
      <c r="F2656" s="669">
        <v>202</v>
      </c>
    </row>
    <row r="2657" spans="1:6" hidden="1" x14ac:dyDescent="0.2">
      <c r="A2657" s="1136" t="str">
        <f t="shared" si="83"/>
        <v>FZ36PUX0</v>
      </c>
      <c r="B2657" s="669" t="s">
        <v>5642</v>
      </c>
      <c r="C2657" s="669" t="s">
        <v>1768</v>
      </c>
      <c r="D2657" s="1137">
        <f t="shared" si="82"/>
        <v>0</v>
      </c>
      <c r="E2657" s="669" t="s">
        <v>3001</v>
      </c>
      <c r="F2657" s="669">
        <v>3</v>
      </c>
    </row>
    <row r="2658" spans="1:6" hidden="1" x14ac:dyDescent="0.2">
      <c r="A2658" s="1136" t="str">
        <f t="shared" si="83"/>
        <v>FZ36QDC0</v>
      </c>
      <c r="B2658" s="669" t="s">
        <v>5643</v>
      </c>
      <c r="C2658" s="669" t="s">
        <v>1769</v>
      </c>
      <c r="D2658" s="1137">
        <f t="shared" si="82"/>
        <v>0</v>
      </c>
      <c r="E2658" s="669" t="s">
        <v>700</v>
      </c>
      <c r="F2658" s="669">
        <v>917</v>
      </c>
    </row>
    <row r="2659" spans="1:6" hidden="1" x14ac:dyDescent="0.2">
      <c r="A2659" s="1136" t="str">
        <f t="shared" si="83"/>
        <v>FZ36QEL0</v>
      </c>
      <c r="B2659" s="669" t="s">
        <v>5644</v>
      </c>
      <c r="C2659" s="669" t="s">
        <v>1769</v>
      </c>
      <c r="D2659" s="1137">
        <f t="shared" si="82"/>
        <v>0</v>
      </c>
      <c r="E2659" s="669" t="s">
        <v>699</v>
      </c>
      <c r="F2659" s="669">
        <v>304</v>
      </c>
    </row>
    <row r="2660" spans="1:6" hidden="1" x14ac:dyDescent="0.2">
      <c r="A2660" s="1136" t="str">
        <f t="shared" si="83"/>
        <v>FZ36QEM0</v>
      </c>
      <c r="B2660" s="669" t="s">
        <v>5645</v>
      </c>
      <c r="C2660" s="669" t="s">
        <v>1769</v>
      </c>
      <c r="D2660" s="1137">
        <f t="shared" si="82"/>
        <v>0</v>
      </c>
      <c r="E2660" s="669" t="s">
        <v>595</v>
      </c>
      <c r="F2660" s="669">
        <v>39950</v>
      </c>
    </row>
    <row r="2661" spans="1:6" hidden="1" x14ac:dyDescent="0.2">
      <c r="A2661" s="1136" t="str">
        <f t="shared" si="83"/>
        <v>FZ36QNE0</v>
      </c>
      <c r="B2661" s="669" t="s">
        <v>5646</v>
      </c>
      <c r="C2661" s="669" t="s">
        <v>1769</v>
      </c>
      <c r="D2661" s="1137">
        <f t="shared" si="82"/>
        <v>0</v>
      </c>
      <c r="E2661" s="669" t="s">
        <v>594</v>
      </c>
      <c r="F2661" s="669">
        <v>428</v>
      </c>
    </row>
    <row r="2662" spans="1:6" hidden="1" x14ac:dyDescent="0.2">
      <c r="A2662" s="1136" t="str">
        <f t="shared" si="83"/>
        <v>FZ36QUX0</v>
      </c>
      <c r="B2662" s="669" t="s">
        <v>5647</v>
      </c>
      <c r="C2662" s="669" t="s">
        <v>1769</v>
      </c>
      <c r="D2662" s="1137">
        <f t="shared" si="82"/>
        <v>0</v>
      </c>
      <c r="E2662" s="669" t="s">
        <v>3001</v>
      </c>
      <c r="F2662" s="669">
        <v>6</v>
      </c>
    </row>
    <row r="2663" spans="1:6" hidden="1" x14ac:dyDescent="0.2">
      <c r="A2663" s="1136" t="str">
        <f t="shared" si="83"/>
        <v>FZ37KEL0</v>
      </c>
      <c r="B2663" s="669" t="s">
        <v>5648</v>
      </c>
      <c r="C2663" s="669" t="s">
        <v>1770</v>
      </c>
      <c r="D2663" s="1137">
        <f t="shared" si="82"/>
        <v>0</v>
      </c>
      <c r="E2663" s="669" t="s">
        <v>699</v>
      </c>
      <c r="F2663" s="669">
        <v>112</v>
      </c>
    </row>
    <row r="2664" spans="1:6" hidden="1" x14ac:dyDescent="0.2">
      <c r="A2664" s="1136" t="str">
        <f t="shared" si="83"/>
        <v>FZ37KEM0</v>
      </c>
      <c r="B2664" s="669" t="s">
        <v>5649</v>
      </c>
      <c r="C2664" s="669" t="s">
        <v>1770</v>
      </c>
      <c r="D2664" s="1137">
        <f t="shared" si="82"/>
        <v>0</v>
      </c>
      <c r="E2664" s="669" t="s">
        <v>595</v>
      </c>
      <c r="F2664" s="669">
        <v>1590</v>
      </c>
    </row>
    <row r="2665" spans="1:6" hidden="1" x14ac:dyDescent="0.2">
      <c r="A2665" s="1136" t="str">
        <f t="shared" si="83"/>
        <v>FZ37KNE0</v>
      </c>
      <c r="B2665" s="669" t="s">
        <v>5650</v>
      </c>
      <c r="C2665" s="669" t="s">
        <v>1770</v>
      </c>
      <c r="D2665" s="1137">
        <f t="shared" si="82"/>
        <v>0</v>
      </c>
      <c r="E2665" s="669" t="s">
        <v>594</v>
      </c>
      <c r="F2665" s="669">
        <v>49</v>
      </c>
    </row>
    <row r="2666" spans="1:6" hidden="1" x14ac:dyDescent="0.2">
      <c r="A2666" s="1136" t="str">
        <f t="shared" si="83"/>
        <v>FZ37LEL0</v>
      </c>
      <c r="B2666" s="669" t="s">
        <v>5651</v>
      </c>
      <c r="C2666" s="669" t="s">
        <v>1771</v>
      </c>
      <c r="D2666" s="1137">
        <f t="shared" si="82"/>
        <v>0</v>
      </c>
      <c r="E2666" s="669" t="s">
        <v>699</v>
      </c>
      <c r="F2666" s="669">
        <v>220</v>
      </c>
    </row>
    <row r="2667" spans="1:6" hidden="1" x14ac:dyDescent="0.2">
      <c r="A2667" s="1136" t="str">
        <f t="shared" si="83"/>
        <v>FZ37LEM0</v>
      </c>
      <c r="B2667" s="669" t="s">
        <v>5652</v>
      </c>
      <c r="C2667" s="669" t="s">
        <v>1771</v>
      </c>
      <c r="D2667" s="1137">
        <f t="shared" si="82"/>
        <v>0</v>
      </c>
      <c r="E2667" s="669" t="s">
        <v>595</v>
      </c>
      <c r="F2667" s="669">
        <v>1556</v>
      </c>
    </row>
    <row r="2668" spans="1:6" hidden="1" x14ac:dyDescent="0.2">
      <c r="A2668" s="1136" t="str">
        <f t="shared" si="83"/>
        <v>FZ37LNE0</v>
      </c>
      <c r="B2668" s="669" t="s">
        <v>5653</v>
      </c>
      <c r="C2668" s="669" t="s">
        <v>1771</v>
      </c>
      <c r="D2668" s="1137">
        <f t="shared" si="82"/>
        <v>0</v>
      </c>
      <c r="E2668" s="669" t="s">
        <v>594</v>
      </c>
      <c r="F2668" s="669">
        <v>6</v>
      </c>
    </row>
    <row r="2669" spans="1:6" hidden="1" x14ac:dyDescent="0.2">
      <c r="A2669" s="1136" t="str">
        <f t="shared" si="83"/>
        <v>FZ37MEL0</v>
      </c>
      <c r="B2669" s="669" t="s">
        <v>5654</v>
      </c>
      <c r="C2669" s="669" t="s">
        <v>1772</v>
      </c>
      <c r="D2669" s="1137">
        <f t="shared" si="82"/>
        <v>0</v>
      </c>
      <c r="E2669" s="669" t="s">
        <v>699</v>
      </c>
      <c r="F2669" s="669">
        <v>163</v>
      </c>
    </row>
    <row r="2670" spans="1:6" hidden="1" x14ac:dyDescent="0.2">
      <c r="A2670" s="1136" t="str">
        <f t="shared" si="83"/>
        <v>FZ37MEM0</v>
      </c>
      <c r="B2670" s="669" t="s">
        <v>5655</v>
      </c>
      <c r="C2670" s="669" t="s">
        <v>1772</v>
      </c>
      <c r="D2670" s="1137">
        <f t="shared" si="82"/>
        <v>0</v>
      </c>
      <c r="E2670" s="669" t="s">
        <v>595</v>
      </c>
      <c r="F2670" s="669">
        <v>2177</v>
      </c>
    </row>
    <row r="2671" spans="1:6" hidden="1" x14ac:dyDescent="0.2">
      <c r="A2671" s="1136" t="str">
        <f t="shared" si="83"/>
        <v>FZ37MNE0</v>
      </c>
      <c r="B2671" s="669" t="s">
        <v>5656</v>
      </c>
      <c r="C2671" s="669" t="s">
        <v>1772</v>
      </c>
      <c r="D2671" s="1137">
        <f t="shared" si="82"/>
        <v>0</v>
      </c>
      <c r="E2671" s="669" t="s">
        <v>594</v>
      </c>
      <c r="F2671" s="669">
        <v>14</v>
      </c>
    </row>
    <row r="2672" spans="1:6" hidden="1" x14ac:dyDescent="0.2">
      <c r="A2672" s="1136" t="str">
        <f t="shared" si="83"/>
        <v>FZ37MUX0</v>
      </c>
      <c r="B2672" s="669" t="s">
        <v>5657</v>
      </c>
      <c r="C2672" s="669" t="s">
        <v>1772</v>
      </c>
      <c r="D2672" s="1137">
        <f t="shared" si="82"/>
        <v>0</v>
      </c>
      <c r="E2672" s="669" t="s">
        <v>3001</v>
      </c>
      <c r="F2672" s="669">
        <v>3</v>
      </c>
    </row>
    <row r="2673" spans="1:6" hidden="1" x14ac:dyDescent="0.2">
      <c r="A2673" s="1136" t="str">
        <f t="shared" si="83"/>
        <v>FZ37NDC0</v>
      </c>
      <c r="B2673" s="669" t="s">
        <v>5658</v>
      </c>
      <c r="C2673" s="669" t="s">
        <v>1773</v>
      </c>
      <c r="D2673" s="1137">
        <f t="shared" si="82"/>
        <v>0</v>
      </c>
      <c r="E2673" s="669" t="s">
        <v>700</v>
      </c>
      <c r="F2673" s="669">
        <v>7</v>
      </c>
    </row>
    <row r="2674" spans="1:6" hidden="1" x14ac:dyDescent="0.2">
      <c r="A2674" s="1136" t="str">
        <f t="shared" si="83"/>
        <v>FZ37NEL0</v>
      </c>
      <c r="B2674" s="669" t="s">
        <v>5659</v>
      </c>
      <c r="C2674" s="669" t="s">
        <v>1773</v>
      </c>
      <c r="D2674" s="1137">
        <f t="shared" si="82"/>
        <v>0</v>
      </c>
      <c r="E2674" s="669" t="s">
        <v>699</v>
      </c>
      <c r="F2674" s="669">
        <v>1203</v>
      </c>
    </row>
    <row r="2675" spans="1:6" hidden="1" x14ac:dyDescent="0.2">
      <c r="A2675" s="1136" t="str">
        <f t="shared" si="83"/>
        <v>FZ37NEM0</v>
      </c>
      <c r="B2675" s="669" t="s">
        <v>5660</v>
      </c>
      <c r="C2675" s="669" t="s">
        <v>1773</v>
      </c>
      <c r="D2675" s="1137">
        <f t="shared" si="82"/>
        <v>0</v>
      </c>
      <c r="E2675" s="669" t="s">
        <v>595</v>
      </c>
      <c r="F2675" s="669">
        <v>10221</v>
      </c>
    </row>
    <row r="2676" spans="1:6" hidden="1" x14ac:dyDescent="0.2">
      <c r="A2676" s="1136" t="str">
        <f t="shared" si="83"/>
        <v>FZ37NNE0</v>
      </c>
      <c r="B2676" s="669" t="s">
        <v>5661</v>
      </c>
      <c r="C2676" s="669" t="s">
        <v>1773</v>
      </c>
      <c r="D2676" s="1137">
        <f t="shared" si="82"/>
        <v>0</v>
      </c>
      <c r="E2676" s="669" t="s">
        <v>594</v>
      </c>
      <c r="F2676" s="669">
        <v>35</v>
      </c>
    </row>
    <row r="2677" spans="1:6" hidden="1" x14ac:dyDescent="0.2">
      <c r="A2677" s="1136" t="str">
        <f t="shared" si="83"/>
        <v>FZ37PDC0</v>
      </c>
      <c r="B2677" s="669" t="s">
        <v>5662</v>
      </c>
      <c r="C2677" s="669" t="s">
        <v>1774</v>
      </c>
      <c r="D2677" s="1137">
        <f t="shared" si="82"/>
        <v>0</v>
      </c>
      <c r="E2677" s="669" t="s">
        <v>700</v>
      </c>
      <c r="F2677" s="669">
        <v>38</v>
      </c>
    </row>
    <row r="2678" spans="1:6" hidden="1" x14ac:dyDescent="0.2">
      <c r="A2678" s="1136" t="str">
        <f t="shared" si="83"/>
        <v>FZ37PEL0</v>
      </c>
      <c r="B2678" s="669" t="s">
        <v>5663</v>
      </c>
      <c r="C2678" s="669" t="s">
        <v>1774</v>
      </c>
      <c r="D2678" s="1137">
        <f t="shared" si="82"/>
        <v>0</v>
      </c>
      <c r="E2678" s="669" t="s">
        <v>699</v>
      </c>
      <c r="F2678" s="669">
        <v>46</v>
      </c>
    </row>
    <row r="2679" spans="1:6" hidden="1" x14ac:dyDescent="0.2">
      <c r="A2679" s="1136" t="str">
        <f t="shared" si="83"/>
        <v>FZ37PEM0</v>
      </c>
      <c r="B2679" s="669" t="s">
        <v>5664</v>
      </c>
      <c r="C2679" s="669" t="s">
        <v>1774</v>
      </c>
      <c r="D2679" s="1137">
        <f t="shared" si="82"/>
        <v>0</v>
      </c>
      <c r="E2679" s="669" t="s">
        <v>595</v>
      </c>
      <c r="F2679" s="669">
        <v>2039</v>
      </c>
    </row>
    <row r="2680" spans="1:6" hidden="1" x14ac:dyDescent="0.2">
      <c r="A2680" s="1136" t="str">
        <f t="shared" si="83"/>
        <v>FZ37PNE0</v>
      </c>
      <c r="B2680" s="669" t="s">
        <v>5665</v>
      </c>
      <c r="C2680" s="669" t="s">
        <v>1774</v>
      </c>
      <c r="D2680" s="1137">
        <f t="shared" si="82"/>
        <v>0</v>
      </c>
      <c r="E2680" s="669" t="s">
        <v>594</v>
      </c>
      <c r="F2680" s="669">
        <v>24</v>
      </c>
    </row>
    <row r="2681" spans="1:6" hidden="1" x14ac:dyDescent="0.2">
      <c r="A2681" s="1136" t="str">
        <f t="shared" si="83"/>
        <v>FZ37QDC0</v>
      </c>
      <c r="B2681" s="669" t="s">
        <v>5666</v>
      </c>
      <c r="C2681" s="669" t="s">
        <v>1775</v>
      </c>
      <c r="D2681" s="1137">
        <f t="shared" si="82"/>
        <v>0</v>
      </c>
      <c r="E2681" s="669" t="s">
        <v>700</v>
      </c>
      <c r="F2681" s="669">
        <v>301</v>
      </c>
    </row>
    <row r="2682" spans="1:6" hidden="1" x14ac:dyDescent="0.2">
      <c r="A2682" s="1136" t="str">
        <f t="shared" si="83"/>
        <v>FZ37QEL0</v>
      </c>
      <c r="B2682" s="669" t="s">
        <v>5667</v>
      </c>
      <c r="C2682" s="669" t="s">
        <v>1775</v>
      </c>
      <c r="D2682" s="1137">
        <f t="shared" si="82"/>
        <v>0</v>
      </c>
      <c r="E2682" s="669" t="s">
        <v>699</v>
      </c>
      <c r="F2682" s="669">
        <v>76</v>
      </c>
    </row>
    <row r="2683" spans="1:6" hidden="1" x14ac:dyDescent="0.2">
      <c r="A2683" s="1136" t="str">
        <f t="shared" si="83"/>
        <v>FZ37QEM0</v>
      </c>
      <c r="B2683" s="669" t="s">
        <v>5668</v>
      </c>
      <c r="C2683" s="669" t="s">
        <v>1775</v>
      </c>
      <c r="D2683" s="1137">
        <f t="shared" si="82"/>
        <v>0</v>
      </c>
      <c r="E2683" s="669" t="s">
        <v>595</v>
      </c>
      <c r="F2683" s="669">
        <v>2431</v>
      </c>
    </row>
    <row r="2684" spans="1:6" hidden="1" x14ac:dyDescent="0.2">
      <c r="A2684" s="1136" t="str">
        <f t="shared" si="83"/>
        <v>FZ37QNE0</v>
      </c>
      <c r="B2684" s="669" t="s">
        <v>5669</v>
      </c>
      <c r="C2684" s="669" t="s">
        <v>1775</v>
      </c>
      <c r="D2684" s="1137">
        <f t="shared" si="82"/>
        <v>0</v>
      </c>
      <c r="E2684" s="669" t="s">
        <v>594</v>
      </c>
      <c r="F2684" s="669">
        <v>29</v>
      </c>
    </row>
    <row r="2685" spans="1:6" hidden="1" x14ac:dyDescent="0.2">
      <c r="A2685" s="1136" t="str">
        <f t="shared" si="83"/>
        <v>FZ37RDC0</v>
      </c>
      <c r="B2685" s="669" t="s">
        <v>5670</v>
      </c>
      <c r="C2685" s="669" t="s">
        <v>1776</v>
      </c>
      <c r="D2685" s="1137">
        <f t="shared" si="82"/>
        <v>0</v>
      </c>
      <c r="E2685" s="669" t="s">
        <v>700</v>
      </c>
      <c r="F2685" s="669">
        <v>5730</v>
      </c>
    </row>
    <row r="2686" spans="1:6" hidden="1" x14ac:dyDescent="0.2">
      <c r="A2686" s="1136" t="str">
        <f t="shared" si="83"/>
        <v>FZ37REL0</v>
      </c>
      <c r="B2686" s="669" t="s">
        <v>5671</v>
      </c>
      <c r="C2686" s="669" t="s">
        <v>1776</v>
      </c>
      <c r="D2686" s="1137">
        <f t="shared" si="82"/>
        <v>0</v>
      </c>
      <c r="E2686" s="669" t="s">
        <v>699</v>
      </c>
      <c r="F2686" s="669">
        <v>354</v>
      </c>
    </row>
    <row r="2687" spans="1:6" hidden="1" x14ac:dyDescent="0.2">
      <c r="A2687" s="1136" t="str">
        <f t="shared" si="83"/>
        <v>FZ37REM0</v>
      </c>
      <c r="B2687" s="669" t="s">
        <v>5672</v>
      </c>
      <c r="C2687" s="669" t="s">
        <v>1776</v>
      </c>
      <c r="D2687" s="1137">
        <f t="shared" si="82"/>
        <v>0</v>
      </c>
      <c r="E2687" s="669" t="s">
        <v>595</v>
      </c>
      <c r="F2687" s="669">
        <v>5975</v>
      </c>
    </row>
    <row r="2688" spans="1:6" hidden="1" x14ac:dyDescent="0.2">
      <c r="A2688" s="1136" t="str">
        <f t="shared" si="83"/>
        <v>FZ37RNE0</v>
      </c>
      <c r="B2688" s="669" t="s">
        <v>5673</v>
      </c>
      <c r="C2688" s="669" t="s">
        <v>1776</v>
      </c>
      <c r="D2688" s="1137">
        <f t="shared" si="82"/>
        <v>0</v>
      </c>
      <c r="E2688" s="669" t="s">
        <v>594</v>
      </c>
      <c r="F2688" s="669">
        <v>43</v>
      </c>
    </row>
    <row r="2689" spans="1:6" hidden="1" x14ac:dyDescent="0.2">
      <c r="A2689" s="1136" t="str">
        <f t="shared" si="83"/>
        <v>FZ37RUX0</v>
      </c>
      <c r="B2689" s="669" t="s">
        <v>5674</v>
      </c>
      <c r="C2689" s="669" t="s">
        <v>1776</v>
      </c>
      <c r="D2689" s="1137">
        <f t="shared" si="82"/>
        <v>0</v>
      </c>
      <c r="E2689" s="669" t="s">
        <v>3001</v>
      </c>
      <c r="F2689" s="669">
        <v>2</v>
      </c>
    </row>
    <row r="2690" spans="1:6" hidden="1" x14ac:dyDescent="0.2">
      <c r="A2690" s="1136" t="str">
        <f t="shared" si="83"/>
        <v>FZ37SDC0</v>
      </c>
      <c r="B2690" s="669" t="s">
        <v>5675</v>
      </c>
      <c r="C2690" s="669" t="s">
        <v>1777</v>
      </c>
      <c r="D2690" s="1137">
        <f t="shared" si="82"/>
        <v>0</v>
      </c>
      <c r="E2690" s="669" t="s">
        <v>700</v>
      </c>
      <c r="F2690" s="669">
        <v>40388</v>
      </c>
    </row>
    <row r="2691" spans="1:6" hidden="1" x14ac:dyDescent="0.2">
      <c r="A2691" s="1136" t="str">
        <f t="shared" si="83"/>
        <v>FZ37SEL0</v>
      </c>
      <c r="B2691" s="669" t="s">
        <v>5676</v>
      </c>
      <c r="C2691" s="669" t="s">
        <v>1777</v>
      </c>
      <c r="D2691" s="1137">
        <f t="shared" si="82"/>
        <v>0</v>
      </c>
      <c r="E2691" s="669" t="s">
        <v>699</v>
      </c>
      <c r="F2691" s="669">
        <v>1299</v>
      </c>
    </row>
    <row r="2692" spans="1:6" hidden="1" x14ac:dyDescent="0.2">
      <c r="A2692" s="1136" t="str">
        <f t="shared" si="83"/>
        <v>FZ37SEM0</v>
      </c>
      <c r="B2692" s="669" t="s">
        <v>5677</v>
      </c>
      <c r="C2692" s="669" t="s">
        <v>1777</v>
      </c>
      <c r="D2692" s="1137">
        <f t="shared" si="82"/>
        <v>0</v>
      </c>
      <c r="E2692" s="669" t="s">
        <v>595</v>
      </c>
      <c r="F2692" s="669">
        <v>9357</v>
      </c>
    </row>
    <row r="2693" spans="1:6" hidden="1" x14ac:dyDescent="0.2">
      <c r="A2693" s="1136" t="str">
        <f t="shared" si="83"/>
        <v>FZ37SNE0</v>
      </c>
      <c r="B2693" s="669" t="s">
        <v>5678</v>
      </c>
      <c r="C2693" s="669" t="s">
        <v>1777</v>
      </c>
      <c r="D2693" s="1137">
        <f t="shared" si="82"/>
        <v>0</v>
      </c>
      <c r="E2693" s="669" t="s">
        <v>594</v>
      </c>
      <c r="F2693" s="669">
        <v>38</v>
      </c>
    </row>
    <row r="2694" spans="1:6" hidden="1" x14ac:dyDescent="0.2">
      <c r="A2694" s="1136" t="str">
        <f t="shared" si="83"/>
        <v>FZ37SUX0</v>
      </c>
      <c r="B2694" s="669" t="s">
        <v>5679</v>
      </c>
      <c r="C2694" s="669" t="s">
        <v>1777</v>
      </c>
      <c r="D2694" s="1137">
        <f t="shared" si="82"/>
        <v>0</v>
      </c>
      <c r="E2694" s="669" t="s">
        <v>3001</v>
      </c>
      <c r="F2694" s="669">
        <v>6</v>
      </c>
    </row>
    <row r="2695" spans="1:6" hidden="1" x14ac:dyDescent="0.2">
      <c r="A2695" s="1136" t="str">
        <f t="shared" si="83"/>
        <v>FZ38GEL0</v>
      </c>
      <c r="B2695" s="669" t="s">
        <v>5680</v>
      </c>
      <c r="C2695" s="669" t="s">
        <v>1778</v>
      </c>
      <c r="D2695" s="1137">
        <f t="shared" si="82"/>
        <v>0</v>
      </c>
      <c r="E2695" s="669" t="s">
        <v>699</v>
      </c>
      <c r="F2695" s="669">
        <v>151</v>
      </c>
    </row>
    <row r="2696" spans="1:6" hidden="1" x14ac:dyDescent="0.2">
      <c r="A2696" s="1136" t="str">
        <f t="shared" si="83"/>
        <v>FZ38GEM0</v>
      </c>
      <c r="B2696" s="669" t="s">
        <v>5681</v>
      </c>
      <c r="C2696" s="669" t="s">
        <v>1778</v>
      </c>
      <c r="D2696" s="1137">
        <f t="shared" si="82"/>
        <v>0</v>
      </c>
      <c r="E2696" s="669" t="s">
        <v>595</v>
      </c>
      <c r="F2696" s="669">
        <v>7667</v>
      </c>
    </row>
    <row r="2697" spans="1:6" hidden="1" x14ac:dyDescent="0.2">
      <c r="A2697" s="1136" t="str">
        <f t="shared" si="83"/>
        <v>FZ38GNE0</v>
      </c>
      <c r="B2697" s="669" t="s">
        <v>5682</v>
      </c>
      <c r="C2697" s="669" t="s">
        <v>1778</v>
      </c>
      <c r="D2697" s="1137">
        <f t="shared" si="82"/>
        <v>0</v>
      </c>
      <c r="E2697" s="669" t="s">
        <v>594</v>
      </c>
      <c r="F2697" s="669">
        <v>96</v>
      </c>
    </row>
    <row r="2698" spans="1:6" hidden="1" x14ac:dyDescent="0.2">
      <c r="A2698" s="1136" t="str">
        <f t="shared" si="83"/>
        <v>FZ38HEL0</v>
      </c>
      <c r="B2698" s="669" t="s">
        <v>5683</v>
      </c>
      <c r="C2698" s="669" t="s">
        <v>1779</v>
      </c>
      <c r="D2698" s="1137">
        <f t="shared" si="82"/>
        <v>0</v>
      </c>
      <c r="E2698" s="669" t="s">
        <v>699</v>
      </c>
      <c r="F2698" s="669">
        <v>170</v>
      </c>
    </row>
    <row r="2699" spans="1:6" hidden="1" x14ac:dyDescent="0.2">
      <c r="A2699" s="1136" t="str">
        <f t="shared" si="83"/>
        <v>FZ38HEM0</v>
      </c>
      <c r="B2699" s="669" t="s">
        <v>5684</v>
      </c>
      <c r="C2699" s="669" t="s">
        <v>1779</v>
      </c>
      <c r="D2699" s="1137">
        <f t="shared" si="82"/>
        <v>0</v>
      </c>
      <c r="E2699" s="669" t="s">
        <v>595</v>
      </c>
      <c r="F2699" s="669">
        <v>6154</v>
      </c>
    </row>
    <row r="2700" spans="1:6" hidden="1" x14ac:dyDescent="0.2">
      <c r="A2700" s="1136" t="str">
        <f t="shared" si="83"/>
        <v>FZ38HNE0</v>
      </c>
      <c r="B2700" s="669" t="s">
        <v>5685</v>
      </c>
      <c r="C2700" s="669" t="s">
        <v>1779</v>
      </c>
      <c r="D2700" s="1137">
        <f t="shared" si="82"/>
        <v>0</v>
      </c>
      <c r="E2700" s="669" t="s">
        <v>594</v>
      </c>
      <c r="F2700" s="669">
        <v>31</v>
      </c>
    </row>
    <row r="2701" spans="1:6" hidden="1" x14ac:dyDescent="0.2">
      <c r="A2701" s="1136" t="str">
        <f t="shared" si="83"/>
        <v>FZ38JEL0</v>
      </c>
      <c r="B2701" s="669" t="s">
        <v>5686</v>
      </c>
      <c r="C2701" s="669" t="s">
        <v>1780</v>
      </c>
      <c r="D2701" s="1137">
        <f t="shared" si="82"/>
        <v>0</v>
      </c>
      <c r="E2701" s="669" t="s">
        <v>699</v>
      </c>
      <c r="F2701" s="669">
        <v>75</v>
      </c>
    </row>
    <row r="2702" spans="1:6" hidden="1" x14ac:dyDescent="0.2">
      <c r="A2702" s="1136" t="str">
        <f t="shared" si="83"/>
        <v>FZ38JEM0</v>
      </c>
      <c r="B2702" s="669" t="s">
        <v>5687</v>
      </c>
      <c r="C2702" s="669" t="s">
        <v>1780</v>
      </c>
      <c r="D2702" s="1137">
        <f t="shared" si="82"/>
        <v>0</v>
      </c>
      <c r="E2702" s="669" t="s">
        <v>595</v>
      </c>
      <c r="F2702" s="669">
        <v>5751</v>
      </c>
    </row>
    <row r="2703" spans="1:6" hidden="1" x14ac:dyDescent="0.2">
      <c r="A2703" s="1136" t="str">
        <f t="shared" si="83"/>
        <v>FZ38JNE0</v>
      </c>
      <c r="B2703" s="669" t="s">
        <v>5688</v>
      </c>
      <c r="C2703" s="669" t="s">
        <v>1780</v>
      </c>
      <c r="D2703" s="1137">
        <f t="shared" si="82"/>
        <v>0</v>
      </c>
      <c r="E2703" s="669" t="s">
        <v>594</v>
      </c>
      <c r="F2703" s="669">
        <v>55</v>
      </c>
    </row>
    <row r="2704" spans="1:6" hidden="1" x14ac:dyDescent="0.2">
      <c r="A2704" s="1136" t="str">
        <f t="shared" si="83"/>
        <v>FZ38KEL0</v>
      </c>
      <c r="B2704" s="669" t="s">
        <v>5689</v>
      </c>
      <c r="C2704" s="669" t="s">
        <v>1781</v>
      </c>
      <c r="D2704" s="1137">
        <f t="shared" si="82"/>
        <v>0</v>
      </c>
      <c r="E2704" s="669" t="s">
        <v>699</v>
      </c>
      <c r="F2704" s="669">
        <v>106</v>
      </c>
    </row>
    <row r="2705" spans="1:6" hidden="1" x14ac:dyDescent="0.2">
      <c r="A2705" s="1136" t="str">
        <f t="shared" si="83"/>
        <v>FZ38KEM0</v>
      </c>
      <c r="B2705" s="669" t="s">
        <v>5690</v>
      </c>
      <c r="C2705" s="669" t="s">
        <v>1781</v>
      </c>
      <c r="D2705" s="1137">
        <f t="shared" ref="D2705:D2768" si="84">IFERROR(VLOOKUP(C2705,$M$2:$N$16,2,FALSE),0)</f>
        <v>0</v>
      </c>
      <c r="E2705" s="669" t="s">
        <v>595</v>
      </c>
      <c r="F2705" s="669">
        <v>7453</v>
      </c>
    </row>
    <row r="2706" spans="1:6" hidden="1" x14ac:dyDescent="0.2">
      <c r="A2706" s="1136" t="str">
        <f t="shared" ref="A2706:A2769" si="85">C2706&amp;E2706&amp;D2706</f>
        <v>FZ38KNE0</v>
      </c>
      <c r="B2706" s="669" t="s">
        <v>5691</v>
      </c>
      <c r="C2706" s="669" t="s">
        <v>1781</v>
      </c>
      <c r="D2706" s="1137">
        <f t="shared" si="84"/>
        <v>0</v>
      </c>
      <c r="E2706" s="669" t="s">
        <v>594</v>
      </c>
      <c r="F2706" s="669">
        <v>50</v>
      </c>
    </row>
    <row r="2707" spans="1:6" hidden="1" x14ac:dyDescent="0.2">
      <c r="A2707" s="1136" t="str">
        <f t="shared" si="85"/>
        <v>FZ38LDC0</v>
      </c>
      <c r="B2707" s="669" t="s">
        <v>5692</v>
      </c>
      <c r="C2707" s="669" t="s">
        <v>1782</v>
      </c>
      <c r="D2707" s="1137">
        <f t="shared" si="84"/>
        <v>0</v>
      </c>
      <c r="E2707" s="669" t="s">
        <v>700</v>
      </c>
      <c r="F2707" s="669">
        <v>3</v>
      </c>
    </row>
    <row r="2708" spans="1:6" hidden="1" x14ac:dyDescent="0.2">
      <c r="A2708" s="1136" t="str">
        <f t="shared" si="85"/>
        <v>FZ38LEL0</v>
      </c>
      <c r="B2708" s="669" t="s">
        <v>5693</v>
      </c>
      <c r="C2708" s="669" t="s">
        <v>1782</v>
      </c>
      <c r="D2708" s="1137">
        <f t="shared" si="84"/>
        <v>0</v>
      </c>
      <c r="E2708" s="669" t="s">
        <v>699</v>
      </c>
      <c r="F2708" s="669">
        <v>515</v>
      </c>
    </row>
    <row r="2709" spans="1:6" hidden="1" x14ac:dyDescent="0.2">
      <c r="A2709" s="1136" t="str">
        <f t="shared" si="85"/>
        <v>FZ38LEM0</v>
      </c>
      <c r="B2709" s="669" t="s">
        <v>5694</v>
      </c>
      <c r="C2709" s="669" t="s">
        <v>1782</v>
      </c>
      <c r="D2709" s="1137">
        <f t="shared" si="84"/>
        <v>0</v>
      </c>
      <c r="E2709" s="669" t="s">
        <v>595</v>
      </c>
      <c r="F2709" s="669">
        <v>21290</v>
      </c>
    </row>
    <row r="2710" spans="1:6" hidden="1" x14ac:dyDescent="0.2">
      <c r="A2710" s="1136" t="str">
        <f t="shared" si="85"/>
        <v>FZ38LNE0</v>
      </c>
      <c r="B2710" s="669" t="s">
        <v>5695</v>
      </c>
      <c r="C2710" s="669" t="s">
        <v>1782</v>
      </c>
      <c r="D2710" s="1137">
        <f t="shared" si="84"/>
        <v>0</v>
      </c>
      <c r="E2710" s="669" t="s">
        <v>594</v>
      </c>
      <c r="F2710" s="669">
        <v>97</v>
      </c>
    </row>
    <row r="2711" spans="1:6" hidden="1" x14ac:dyDescent="0.2">
      <c r="A2711" s="1136" t="str">
        <f t="shared" si="85"/>
        <v>FZ38MEL0</v>
      </c>
      <c r="B2711" s="669" t="s">
        <v>5696</v>
      </c>
      <c r="C2711" s="669" t="s">
        <v>1783</v>
      </c>
      <c r="D2711" s="1137">
        <f t="shared" si="84"/>
        <v>0</v>
      </c>
      <c r="E2711" s="669" t="s">
        <v>699</v>
      </c>
      <c r="F2711" s="669">
        <v>2</v>
      </c>
    </row>
    <row r="2712" spans="1:6" hidden="1" x14ac:dyDescent="0.2">
      <c r="A2712" s="1136" t="str">
        <f t="shared" si="85"/>
        <v>FZ38MEM0</v>
      </c>
      <c r="B2712" s="669" t="s">
        <v>5697</v>
      </c>
      <c r="C2712" s="669" t="s">
        <v>1783</v>
      </c>
      <c r="D2712" s="1137">
        <f t="shared" si="84"/>
        <v>0</v>
      </c>
      <c r="E2712" s="669" t="s">
        <v>595</v>
      </c>
      <c r="F2712" s="669">
        <v>988</v>
      </c>
    </row>
    <row r="2713" spans="1:6" hidden="1" x14ac:dyDescent="0.2">
      <c r="A2713" s="1136" t="str">
        <f t="shared" si="85"/>
        <v>FZ38MNE0</v>
      </c>
      <c r="B2713" s="669" t="s">
        <v>5698</v>
      </c>
      <c r="C2713" s="669" t="s">
        <v>1783</v>
      </c>
      <c r="D2713" s="1137">
        <f t="shared" si="84"/>
        <v>0</v>
      </c>
      <c r="E2713" s="669" t="s">
        <v>594</v>
      </c>
      <c r="F2713" s="669">
        <v>27</v>
      </c>
    </row>
    <row r="2714" spans="1:6" hidden="1" x14ac:dyDescent="0.2">
      <c r="A2714" s="1136" t="str">
        <f t="shared" si="85"/>
        <v>FZ38NDC0</v>
      </c>
      <c r="B2714" s="669" t="s">
        <v>5699</v>
      </c>
      <c r="C2714" s="669" t="s">
        <v>1784</v>
      </c>
      <c r="D2714" s="1137">
        <f t="shared" si="84"/>
        <v>0</v>
      </c>
      <c r="E2714" s="669" t="s">
        <v>700</v>
      </c>
      <c r="F2714" s="669">
        <v>14</v>
      </c>
    </row>
    <row r="2715" spans="1:6" hidden="1" x14ac:dyDescent="0.2">
      <c r="A2715" s="1136" t="str">
        <f t="shared" si="85"/>
        <v>FZ38NEL0</v>
      </c>
      <c r="B2715" s="669" t="s">
        <v>5700</v>
      </c>
      <c r="C2715" s="669" t="s">
        <v>1784</v>
      </c>
      <c r="D2715" s="1137">
        <f t="shared" si="84"/>
        <v>0</v>
      </c>
      <c r="E2715" s="669" t="s">
        <v>699</v>
      </c>
      <c r="F2715" s="669">
        <v>55</v>
      </c>
    </row>
    <row r="2716" spans="1:6" hidden="1" x14ac:dyDescent="0.2">
      <c r="A2716" s="1136" t="str">
        <f t="shared" si="85"/>
        <v>FZ38NEM0</v>
      </c>
      <c r="B2716" s="669" t="s">
        <v>5701</v>
      </c>
      <c r="C2716" s="669" t="s">
        <v>1784</v>
      </c>
      <c r="D2716" s="1137">
        <f t="shared" si="84"/>
        <v>0</v>
      </c>
      <c r="E2716" s="669" t="s">
        <v>595</v>
      </c>
      <c r="F2716" s="669">
        <v>4414</v>
      </c>
    </row>
    <row r="2717" spans="1:6" hidden="1" x14ac:dyDescent="0.2">
      <c r="A2717" s="1136" t="str">
        <f t="shared" si="85"/>
        <v>FZ38NNE0</v>
      </c>
      <c r="B2717" s="669" t="s">
        <v>5702</v>
      </c>
      <c r="C2717" s="669" t="s">
        <v>1784</v>
      </c>
      <c r="D2717" s="1137">
        <f t="shared" si="84"/>
        <v>0</v>
      </c>
      <c r="E2717" s="669" t="s">
        <v>594</v>
      </c>
      <c r="F2717" s="669">
        <v>97</v>
      </c>
    </row>
    <row r="2718" spans="1:6" hidden="1" x14ac:dyDescent="0.2">
      <c r="A2718" s="1136" t="str">
        <f t="shared" si="85"/>
        <v>FZ38PDC0</v>
      </c>
      <c r="B2718" s="669" t="s">
        <v>5703</v>
      </c>
      <c r="C2718" s="669" t="s">
        <v>1785</v>
      </c>
      <c r="D2718" s="1137">
        <f t="shared" si="84"/>
        <v>0</v>
      </c>
      <c r="E2718" s="669" t="s">
        <v>700</v>
      </c>
      <c r="F2718" s="669">
        <v>553</v>
      </c>
    </row>
    <row r="2719" spans="1:6" hidden="1" x14ac:dyDescent="0.2">
      <c r="A2719" s="1136" t="str">
        <f t="shared" si="85"/>
        <v>FZ38PEL0</v>
      </c>
      <c r="B2719" s="669" t="s">
        <v>5704</v>
      </c>
      <c r="C2719" s="669" t="s">
        <v>1785</v>
      </c>
      <c r="D2719" s="1137">
        <f t="shared" si="84"/>
        <v>0</v>
      </c>
      <c r="E2719" s="669" t="s">
        <v>699</v>
      </c>
      <c r="F2719" s="669">
        <v>296</v>
      </c>
    </row>
    <row r="2720" spans="1:6" hidden="1" x14ac:dyDescent="0.2">
      <c r="A2720" s="1136" t="str">
        <f t="shared" si="85"/>
        <v>FZ38PEM0</v>
      </c>
      <c r="B2720" s="669" t="s">
        <v>5705</v>
      </c>
      <c r="C2720" s="669" t="s">
        <v>1785</v>
      </c>
      <c r="D2720" s="1137">
        <f t="shared" si="84"/>
        <v>0</v>
      </c>
      <c r="E2720" s="669" t="s">
        <v>595</v>
      </c>
      <c r="F2720" s="669">
        <v>31737</v>
      </c>
    </row>
    <row r="2721" spans="1:6" hidden="1" x14ac:dyDescent="0.2">
      <c r="A2721" s="1136" t="str">
        <f t="shared" si="85"/>
        <v>FZ38PNE0</v>
      </c>
      <c r="B2721" s="669" t="s">
        <v>5706</v>
      </c>
      <c r="C2721" s="669" t="s">
        <v>1785</v>
      </c>
      <c r="D2721" s="1137">
        <f t="shared" si="84"/>
        <v>0</v>
      </c>
      <c r="E2721" s="669" t="s">
        <v>594</v>
      </c>
      <c r="F2721" s="669">
        <v>285</v>
      </c>
    </row>
    <row r="2722" spans="1:6" hidden="1" x14ac:dyDescent="0.2">
      <c r="A2722" s="1136" t="str">
        <f t="shared" si="85"/>
        <v>FZ42ADC0</v>
      </c>
      <c r="B2722" s="669" t="s">
        <v>5707</v>
      </c>
      <c r="C2722" s="669" t="s">
        <v>1045</v>
      </c>
      <c r="D2722" s="1137">
        <f t="shared" si="84"/>
        <v>0</v>
      </c>
      <c r="E2722" s="669" t="s">
        <v>700</v>
      </c>
      <c r="F2722" s="669">
        <v>6211</v>
      </c>
    </row>
    <row r="2723" spans="1:6" hidden="1" x14ac:dyDescent="0.2">
      <c r="A2723" s="1136" t="str">
        <f t="shared" si="85"/>
        <v>FZ42AEL0</v>
      </c>
      <c r="B2723" s="669" t="s">
        <v>5708</v>
      </c>
      <c r="C2723" s="669" t="s">
        <v>1045</v>
      </c>
      <c r="D2723" s="1137">
        <f t="shared" si="84"/>
        <v>0</v>
      </c>
      <c r="E2723" s="669" t="s">
        <v>699</v>
      </c>
      <c r="F2723" s="669">
        <v>211</v>
      </c>
    </row>
    <row r="2724" spans="1:6" hidden="1" x14ac:dyDescent="0.2">
      <c r="A2724" s="1136" t="str">
        <f t="shared" si="85"/>
        <v>FZ42AEM0</v>
      </c>
      <c r="B2724" s="669" t="s">
        <v>5709</v>
      </c>
      <c r="C2724" s="669" t="s">
        <v>1045</v>
      </c>
      <c r="D2724" s="1137">
        <f t="shared" si="84"/>
        <v>0</v>
      </c>
      <c r="E2724" s="669" t="s">
        <v>595</v>
      </c>
      <c r="F2724" s="669">
        <v>18</v>
      </c>
    </row>
    <row r="2725" spans="1:6" hidden="1" x14ac:dyDescent="0.2">
      <c r="A2725" s="1136" t="str">
        <f t="shared" si="85"/>
        <v>FZ42ANE0</v>
      </c>
      <c r="B2725" s="669" t="s">
        <v>5710</v>
      </c>
      <c r="C2725" s="669" t="s">
        <v>1045</v>
      </c>
      <c r="D2725" s="1137">
        <f t="shared" si="84"/>
        <v>0</v>
      </c>
      <c r="E2725" s="669" t="s">
        <v>594</v>
      </c>
      <c r="F2725" s="669">
        <v>4</v>
      </c>
    </row>
    <row r="2726" spans="1:6" hidden="1" x14ac:dyDescent="0.2">
      <c r="A2726" s="1136" t="str">
        <f t="shared" si="85"/>
        <v>FZ42BDC0</v>
      </c>
      <c r="B2726" s="669" t="s">
        <v>5711</v>
      </c>
      <c r="C2726" s="669" t="s">
        <v>1044</v>
      </c>
      <c r="D2726" s="1137">
        <f t="shared" si="84"/>
        <v>0</v>
      </c>
      <c r="E2726" s="669" t="s">
        <v>700</v>
      </c>
      <c r="F2726" s="669">
        <v>240</v>
      </c>
    </row>
    <row r="2727" spans="1:6" hidden="1" x14ac:dyDescent="0.2">
      <c r="A2727" s="1136" t="str">
        <f t="shared" si="85"/>
        <v>FZ42BEL0</v>
      </c>
      <c r="B2727" s="669" t="s">
        <v>5712</v>
      </c>
      <c r="C2727" s="669" t="s">
        <v>1044</v>
      </c>
      <c r="D2727" s="1137">
        <f t="shared" si="84"/>
        <v>0</v>
      </c>
      <c r="E2727" s="669" t="s">
        <v>699</v>
      </c>
      <c r="F2727" s="669">
        <v>62</v>
      </c>
    </row>
    <row r="2728" spans="1:6" hidden="1" x14ac:dyDescent="0.2">
      <c r="A2728" s="1136" t="str">
        <f t="shared" si="85"/>
        <v>FZ49DDC0</v>
      </c>
      <c r="B2728" s="669" t="s">
        <v>5713</v>
      </c>
      <c r="C2728" s="669" t="s">
        <v>1786</v>
      </c>
      <c r="D2728" s="1137">
        <f t="shared" si="84"/>
        <v>0</v>
      </c>
      <c r="E2728" s="669" t="s">
        <v>700</v>
      </c>
      <c r="F2728" s="669">
        <v>1</v>
      </c>
    </row>
    <row r="2729" spans="1:6" hidden="1" x14ac:dyDescent="0.2">
      <c r="A2729" s="1136" t="str">
        <f t="shared" si="85"/>
        <v>FZ49DEL0</v>
      </c>
      <c r="B2729" s="669" t="s">
        <v>5714</v>
      </c>
      <c r="C2729" s="669" t="s">
        <v>1786</v>
      </c>
      <c r="D2729" s="1137">
        <f t="shared" si="84"/>
        <v>0</v>
      </c>
      <c r="E2729" s="669" t="s">
        <v>699</v>
      </c>
      <c r="F2729" s="669">
        <v>200</v>
      </c>
    </row>
    <row r="2730" spans="1:6" hidden="1" x14ac:dyDescent="0.2">
      <c r="A2730" s="1136" t="str">
        <f t="shared" si="85"/>
        <v>FZ49DEM0</v>
      </c>
      <c r="B2730" s="669" t="s">
        <v>5715</v>
      </c>
      <c r="C2730" s="669" t="s">
        <v>1786</v>
      </c>
      <c r="D2730" s="1137">
        <f t="shared" si="84"/>
        <v>0</v>
      </c>
      <c r="E2730" s="669" t="s">
        <v>595</v>
      </c>
      <c r="F2730" s="669">
        <v>2048</v>
      </c>
    </row>
    <row r="2731" spans="1:6" hidden="1" x14ac:dyDescent="0.2">
      <c r="A2731" s="1136" t="str">
        <f t="shared" si="85"/>
        <v>FZ49DNE0</v>
      </c>
      <c r="B2731" s="669" t="s">
        <v>5716</v>
      </c>
      <c r="C2731" s="669" t="s">
        <v>1786</v>
      </c>
      <c r="D2731" s="1137">
        <f t="shared" si="84"/>
        <v>0</v>
      </c>
      <c r="E2731" s="669" t="s">
        <v>594</v>
      </c>
      <c r="F2731" s="669">
        <v>51</v>
      </c>
    </row>
    <row r="2732" spans="1:6" hidden="1" x14ac:dyDescent="0.2">
      <c r="A2732" s="1136" t="str">
        <f t="shared" si="85"/>
        <v>FZ49EDC0</v>
      </c>
      <c r="B2732" s="669" t="s">
        <v>5717</v>
      </c>
      <c r="C2732" s="669" t="s">
        <v>1787</v>
      </c>
      <c r="D2732" s="1137">
        <f t="shared" si="84"/>
        <v>0</v>
      </c>
      <c r="E2732" s="669" t="s">
        <v>700</v>
      </c>
      <c r="F2732" s="669">
        <v>3</v>
      </c>
    </row>
    <row r="2733" spans="1:6" hidden="1" x14ac:dyDescent="0.2">
      <c r="A2733" s="1136" t="str">
        <f t="shared" si="85"/>
        <v>FZ49EEL0</v>
      </c>
      <c r="B2733" s="669" t="s">
        <v>5718</v>
      </c>
      <c r="C2733" s="669" t="s">
        <v>1787</v>
      </c>
      <c r="D2733" s="1137">
        <f t="shared" si="84"/>
        <v>0</v>
      </c>
      <c r="E2733" s="669" t="s">
        <v>699</v>
      </c>
      <c r="F2733" s="669">
        <v>177</v>
      </c>
    </row>
    <row r="2734" spans="1:6" hidden="1" x14ac:dyDescent="0.2">
      <c r="A2734" s="1136" t="str">
        <f t="shared" si="85"/>
        <v>FZ49EEM0</v>
      </c>
      <c r="B2734" s="669" t="s">
        <v>5719</v>
      </c>
      <c r="C2734" s="669" t="s">
        <v>1787</v>
      </c>
      <c r="D2734" s="1137">
        <f t="shared" si="84"/>
        <v>0</v>
      </c>
      <c r="E2734" s="669" t="s">
        <v>595</v>
      </c>
      <c r="F2734" s="669">
        <v>338</v>
      </c>
    </row>
    <row r="2735" spans="1:6" hidden="1" x14ac:dyDescent="0.2">
      <c r="A2735" s="1136" t="str">
        <f t="shared" si="85"/>
        <v>FZ49ENE0</v>
      </c>
      <c r="B2735" s="669" t="s">
        <v>5720</v>
      </c>
      <c r="C2735" s="669" t="s">
        <v>1787</v>
      </c>
      <c r="D2735" s="1137">
        <f t="shared" si="84"/>
        <v>0</v>
      </c>
      <c r="E2735" s="669" t="s">
        <v>594</v>
      </c>
      <c r="F2735" s="669">
        <v>7</v>
      </c>
    </row>
    <row r="2736" spans="1:6" hidden="1" x14ac:dyDescent="0.2">
      <c r="A2736" s="1136" t="str">
        <f t="shared" si="85"/>
        <v>FZ49FDC0</v>
      </c>
      <c r="B2736" s="669" t="s">
        <v>5721</v>
      </c>
      <c r="C2736" s="669" t="s">
        <v>1788</v>
      </c>
      <c r="D2736" s="1137">
        <f t="shared" si="84"/>
        <v>0</v>
      </c>
      <c r="E2736" s="669" t="s">
        <v>700</v>
      </c>
      <c r="F2736" s="669">
        <v>42</v>
      </c>
    </row>
    <row r="2737" spans="1:6" hidden="1" x14ac:dyDescent="0.2">
      <c r="A2737" s="1136" t="str">
        <f t="shared" si="85"/>
        <v>FZ49FEL0</v>
      </c>
      <c r="B2737" s="669" t="s">
        <v>5722</v>
      </c>
      <c r="C2737" s="669" t="s">
        <v>1788</v>
      </c>
      <c r="D2737" s="1137">
        <f t="shared" si="84"/>
        <v>0</v>
      </c>
      <c r="E2737" s="669" t="s">
        <v>699</v>
      </c>
      <c r="F2737" s="669">
        <v>27</v>
      </c>
    </row>
    <row r="2738" spans="1:6" hidden="1" x14ac:dyDescent="0.2">
      <c r="A2738" s="1136" t="str">
        <f t="shared" si="85"/>
        <v>FZ49FEM0</v>
      </c>
      <c r="B2738" s="669" t="s">
        <v>5723</v>
      </c>
      <c r="C2738" s="669" t="s">
        <v>1788</v>
      </c>
      <c r="D2738" s="1137">
        <f t="shared" si="84"/>
        <v>0</v>
      </c>
      <c r="E2738" s="669" t="s">
        <v>595</v>
      </c>
      <c r="F2738" s="669">
        <v>1391</v>
      </c>
    </row>
    <row r="2739" spans="1:6" hidden="1" x14ac:dyDescent="0.2">
      <c r="A2739" s="1136" t="str">
        <f t="shared" si="85"/>
        <v>FZ49FNE0</v>
      </c>
      <c r="B2739" s="669" t="s">
        <v>5724</v>
      </c>
      <c r="C2739" s="669" t="s">
        <v>1788</v>
      </c>
      <c r="D2739" s="1137">
        <f t="shared" si="84"/>
        <v>0</v>
      </c>
      <c r="E2739" s="669" t="s">
        <v>594</v>
      </c>
      <c r="F2739" s="669">
        <v>13</v>
      </c>
    </row>
    <row r="2740" spans="1:6" hidden="1" x14ac:dyDescent="0.2">
      <c r="A2740" s="1136" t="str">
        <f t="shared" si="85"/>
        <v>FZ49GDC0</v>
      </c>
      <c r="B2740" s="669" t="s">
        <v>5725</v>
      </c>
      <c r="C2740" s="669" t="s">
        <v>1789</v>
      </c>
      <c r="D2740" s="1137">
        <f t="shared" si="84"/>
        <v>0</v>
      </c>
      <c r="E2740" s="669" t="s">
        <v>700</v>
      </c>
      <c r="F2740" s="669">
        <v>595</v>
      </c>
    </row>
    <row r="2741" spans="1:6" hidden="1" x14ac:dyDescent="0.2">
      <c r="A2741" s="1136" t="str">
        <f t="shared" si="85"/>
        <v>FZ49GEL0</v>
      </c>
      <c r="B2741" s="669" t="s">
        <v>5726</v>
      </c>
      <c r="C2741" s="669" t="s">
        <v>1789</v>
      </c>
      <c r="D2741" s="1137">
        <f t="shared" si="84"/>
        <v>0</v>
      </c>
      <c r="E2741" s="669" t="s">
        <v>699</v>
      </c>
      <c r="F2741" s="669">
        <v>167</v>
      </c>
    </row>
    <row r="2742" spans="1:6" hidden="1" x14ac:dyDescent="0.2">
      <c r="A2742" s="1136" t="str">
        <f t="shared" si="85"/>
        <v>FZ49GEM0</v>
      </c>
      <c r="B2742" s="669" t="s">
        <v>5727</v>
      </c>
      <c r="C2742" s="669" t="s">
        <v>1789</v>
      </c>
      <c r="D2742" s="1137">
        <f t="shared" si="84"/>
        <v>0</v>
      </c>
      <c r="E2742" s="669" t="s">
        <v>595</v>
      </c>
      <c r="F2742" s="669">
        <v>3165</v>
      </c>
    </row>
    <row r="2743" spans="1:6" hidden="1" x14ac:dyDescent="0.2">
      <c r="A2743" s="1136" t="str">
        <f t="shared" si="85"/>
        <v>FZ49GNE0</v>
      </c>
      <c r="B2743" s="669" t="s">
        <v>5728</v>
      </c>
      <c r="C2743" s="669" t="s">
        <v>1789</v>
      </c>
      <c r="D2743" s="1137">
        <f t="shared" si="84"/>
        <v>0</v>
      </c>
      <c r="E2743" s="669" t="s">
        <v>594</v>
      </c>
      <c r="F2743" s="669">
        <v>43</v>
      </c>
    </row>
    <row r="2744" spans="1:6" hidden="1" x14ac:dyDescent="0.2">
      <c r="A2744" s="1136" t="str">
        <f t="shared" si="85"/>
        <v>FZ49HDC0</v>
      </c>
      <c r="B2744" s="669" t="s">
        <v>5729</v>
      </c>
      <c r="C2744" s="669" t="s">
        <v>1790</v>
      </c>
      <c r="D2744" s="1137">
        <f t="shared" si="84"/>
        <v>0</v>
      </c>
      <c r="E2744" s="669" t="s">
        <v>700</v>
      </c>
      <c r="F2744" s="669">
        <v>2060</v>
      </c>
    </row>
    <row r="2745" spans="1:6" hidden="1" x14ac:dyDescent="0.2">
      <c r="A2745" s="1136" t="str">
        <f t="shared" si="85"/>
        <v>FZ49HEL0</v>
      </c>
      <c r="B2745" s="669" t="s">
        <v>5730</v>
      </c>
      <c r="C2745" s="669" t="s">
        <v>1790</v>
      </c>
      <c r="D2745" s="1137">
        <f t="shared" si="84"/>
        <v>0</v>
      </c>
      <c r="E2745" s="669" t="s">
        <v>699</v>
      </c>
      <c r="F2745" s="669">
        <v>247</v>
      </c>
    </row>
    <row r="2746" spans="1:6" hidden="1" x14ac:dyDescent="0.2">
      <c r="A2746" s="1136" t="str">
        <f t="shared" si="85"/>
        <v>FZ49HEM0</v>
      </c>
      <c r="B2746" s="669" t="s">
        <v>5731</v>
      </c>
      <c r="C2746" s="669" t="s">
        <v>1790</v>
      </c>
      <c r="D2746" s="1137">
        <f t="shared" si="84"/>
        <v>0</v>
      </c>
      <c r="E2746" s="669" t="s">
        <v>595</v>
      </c>
      <c r="F2746" s="669">
        <v>2032</v>
      </c>
    </row>
    <row r="2747" spans="1:6" hidden="1" x14ac:dyDescent="0.2">
      <c r="A2747" s="1136" t="str">
        <f t="shared" si="85"/>
        <v>FZ49HNE0</v>
      </c>
      <c r="B2747" s="669" t="s">
        <v>5732</v>
      </c>
      <c r="C2747" s="669" t="s">
        <v>1790</v>
      </c>
      <c r="D2747" s="1137">
        <f t="shared" si="84"/>
        <v>0</v>
      </c>
      <c r="E2747" s="669" t="s">
        <v>594</v>
      </c>
      <c r="F2747" s="669">
        <v>51</v>
      </c>
    </row>
    <row r="2748" spans="1:6" hidden="1" x14ac:dyDescent="0.2">
      <c r="A2748" s="1136" t="str">
        <f t="shared" si="85"/>
        <v>FZ49HUX0</v>
      </c>
      <c r="B2748" s="669" t="s">
        <v>5733</v>
      </c>
      <c r="C2748" s="669" t="s">
        <v>1790</v>
      </c>
      <c r="D2748" s="1137">
        <f t="shared" si="84"/>
        <v>0</v>
      </c>
      <c r="E2748" s="669" t="s">
        <v>3001</v>
      </c>
      <c r="F2748" s="669">
        <v>1</v>
      </c>
    </row>
    <row r="2749" spans="1:6" hidden="1" x14ac:dyDescent="0.2">
      <c r="A2749" s="1136" t="str">
        <f t="shared" si="85"/>
        <v>FZ50ZDC0</v>
      </c>
      <c r="B2749" s="669" t="s">
        <v>5734</v>
      </c>
      <c r="C2749" s="669" t="s">
        <v>1043</v>
      </c>
      <c r="D2749" s="1137">
        <f t="shared" si="84"/>
        <v>0</v>
      </c>
      <c r="E2749" s="669" t="s">
        <v>700</v>
      </c>
      <c r="F2749" s="669">
        <v>7401</v>
      </c>
    </row>
    <row r="2750" spans="1:6" hidden="1" x14ac:dyDescent="0.2">
      <c r="A2750" s="1136" t="str">
        <f t="shared" si="85"/>
        <v>FZ50ZEL0</v>
      </c>
      <c r="B2750" s="669" t="s">
        <v>5735</v>
      </c>
      <c r="C2750" s="669" t="s">
        <v>1043</v>
      </c>
      <c r="D2750" s="1137">
        <f t="shared" si="84"/>
        <v>0</v>
      </c>
      <c r="E2750" s="669" t="s">
        <v>699</v>
      </c>
      <c r="F2750" s="669">
        <v>2311</v>
      </c>
    </row>
    <row r="2751" spans="1:6" hidden="1" x14ac:dyDescent="0.2">
      <c r="A2751" s="1136" t="str">
        <f t="shared" si="85"/>
        <v>FZ50ZEM0</v>
      </c>
      <c r="B2751" s="669" t="s">
        <v>5736</v>
      </c>
      <c r="C2751" s="669" t="s">
        <v>1043</v>
      </c>
      <c r="D2751" s="1137">
        <f t="shared" si="84"/>
        <v>0</v>
      </c>
      <c r="E2751" s="669" t="s">
        <v>595</v>
      </c>
      <c r="F2751" s="669">
        <v>1573</v>
      </c>
    </row>
    <row r="2752" spans="1:6" hidden="1" x14ac:dyDescent="0.2">
      <c r="A2752" s="1136" t="str">
        <f t="shared" si="85"/>
        <v>FZ50ZNE0</v>
      </c>
      <c r="B2752" s="669" t="s">
        <v>5737</v>
      </c>
      <c r="C2752" s="669" t="s">
        <v>1043</v>
      </c>
      <c r="D2752" s="1137">
        <f t="shared" si="84"/>
        <v>0</v>
      </c>
      <c r="E2752" s="669" t="s">
        <v>594</v>
      </c>
      <c r="F2752" s="669">
        <v>11</v>
      </c>
    </row>
    <row r="2753" spans="1:6" hidden="1" x14ac:dyDescent="0.2">
      <c r="A2753" s="1136" t="str">
        <f t="shared" si="85"/>
        <v>FZ51ZDC0</v>
      </c>
      <c r="B2753" s="669" t="s">
        <v>5738</v>
      </c>
      <c r="C2753" s="669" t="s">
        <v>348</v>
      </c>
      <c r="D2753" s="1137">
        <f t="shared" si="84"/>
        <v>0</v>
      </c>
      <c r="E2753" s="669" t="s">
        <v>700</v>
      </c>
      <c r="F2753" s="669">
        <v>156661</v>
      </c>
    </row>
    <row r="2754" spans="1:6" hidden="1" x14ac:dyDescent="0.2">
      <c r="A2754" s="1136" t="str">
        <f t="shared" si="85"/>
        <v>FZ51ZEL0</v>
      </c>
      <c r="B2754" s="669" t="s">
        <v>5739</v>
      </c>
      <c r="C2754" s="669" t="s">
        <v>348</v>
      </c>
      <c r="D2754" s="1137">
        <f t="shared" si="84"/>
        <v>0</v>
      </c>
      <c r="E2754" s="669" t="s">
        <v>699</v>
      </c>
      <c r="F2754" s="669">
        <v>4189</v>
      </c>
    </row>
    <row r="2755" spans="1:6" hidden="1" x14ac:dyDescent="0.2">
      <c r="A2755" s="1136" t="str">
        <f t="shared" si="85"/>
        <v>FZ51ZEM0</v>
      </c>
      <c r="B2755" s="669" t="s">
        <v>5740</v>
      </c>
      <c r="C2755" s="669" t="s">
        <v>348</v>
      </c>
      <c r="D2755" s="1137">
        <f t="shared" si="84"/>
        <v>0</v>
      </c>
      <c r="E2755" s="669" t="s">
        <v>595</v>
      </c>
      <c r="F2755" s="669">
        <v>167</v>
      </c>
    </row>
    <row r="2756" spans="1:6" hidden="1" x14ac:dyDescent="0.2">
      <c r="A2756" s="1136" t="str">
        <f t="shared" si="85"/>
        <v>FZ51ZNE0</v>
      </c>
      <c r="B2756" s="669" t="s">
        <v>5741</v>
      </c>
      <c r="C2756" s="669" t="s">
        <v>348</v>
      </c>
      <c r="D2756" s="1137">
        <f t="shared" si="84"/>
        <v>0</v>
      </c>
      <c r="E2756" s="669" t="s">
        <v>594</v>
      </c>
      <c r="F2756" s="669">
        <v>14</v>
      </c>
    </row>
    <row r="2757" spans="1:6" hidden="1" x14ac:dyDescent="0.2">
      <c r="A2757" s="1136" t="str">
        <f t="shared" si="85"/>
        <v>FZ51ZUX0</v>
      </c>
      <c r="B2757" s="669" t="s">
        <v>5742</v>
      </c>
      <c r="C2757" s="669" t="s">
        <v>348</v>
      </c>
      <c r="D2757" s="1137">
        <f t="shared" si="84"/>
        <v>0</v>
      </c>
      <c r="E2757" s="669" t="s">
        <v>3001</v>
      </c>
      <c r="F2757" s="669">
        <v>1</v>
      </c>
    </row>
    <row r="2758" spans="1:6" hidden="1" x14ac:dyDescent="0.2">
      <c r="A2758" s="1136" t="str">
        <f t="shared" si="85"/>
        <v>FZ52ZDC0</v>
      </c>
      <c r="B2758" s="669" t="s">
        <v>5743</v>
      </c>
      <c r="C2758" s="669" t="s">
        <v>346</v>
      </c>
      <c r="D2758" s="1137">
        <f t="shared" si="84"/>
        <v>0</v>
      </c>
      <c r="E2758" s="669" t="s">
        <v>700</v>
      </c>
      <c r="F2758" s="669">
        <v>147922</v>
      </c>
    </row>
    <row r="2759" spans="1:6" hidden="1" x14ac:dyDescent="0.2">
      <c r="A2759" s="1136" t="str">
        <f t="shared" si="85"/>
        <v>FZ52ZEL0</v>
      </c>
      <c r="B2759" s="669" t="s">
        <v>5744</v>
      </c>
      <c r="C2759" s="669" t="s">
        <v>346</v>
      </c>
      <c r="D2759" s="1137">
        <f t="shared" si="84"/>
        <v>0</v>
      </c>
      <c r="E2759" s="669" t="s">
        <v>699</v>
      </c>
      <c r="F2759" s="669">
        <v>3193</v>
      </c>
    </row>
    <row r="2760" spans="1:6" hidden="1" x14ac:dyDescent="0.2">
      <c r="A2760" s="1136" t="str">
        <f t="shared" si="85"/>
        <v>FZ52ZEM0</v>
      </c>
      <c r="B2760" s="669" t="s">
        <v>5745</v>
      </c>
      <c r="C2760" s="669" t="s">
        <v>346</v>
      </c>
      <c r="D2760" s="1137">
        <f t="shared" si="84"/>
        <v>0</v>
      </c>
      <c r="E2760" s="669" t="s">
        <v>595</v>
      </c>
      <c r="F2760" s="669">
        <v>239</v>
      </c>
    </row>
    <row r="2761" spans="1:6" hidden="1" x14ac:dyDescent="0.2">
      <c r="A2761" s="1136" t="str">
        <f t="shared" si="85"/>
        <v>FZ52ZNE0</v>
      </c>
      <c r="B2761" s="669" t="s">
        <v>5746</v>
      </c>
      <c r="C2761" s="669" t="s">
        <v>346</v>
      </c>
      <c r="D2761" s="1137">
        <f t="shared" si="84"/>
        <v>0</v>
      </c>
      <c r="E2761" s="669" t="s">
        <v>594</v>
      </c>
      <c r="F2761" s="669">
        <v>5</v>
      </c>
    </row>
    <row r="2762" spans="1:6" hidden="1" x14ac:dyDescent="0.2">
      <c r="A2762" s="1136" t="str">
        <f t="shared" si="85"/>
        <v>FZ53ZDC0</v>
      </c>
      <c r="B2762" s="669" t="s">
        <v>5747</v>
      </c>
      <c r="C2762" s="669" t="s">
        <v>344</v>
      </c>
      <c r="D2762" s="1137">
        <f t="shared" si="84"/>
        <v>0</v>
      </c>
      <c r="E2762" s="669" t="s">
        <v>700</v>
      </c>
      <c r="F2762" s="669">
        <v>105253</v>
      </c>
    </row>
    <row r="2763" spans="1:6" hidden="1" x14ac:dyDescent="0.2">
      <c r="A2763" s="1136" t="str">
        <f t="shared" si="85"/>
        <v>FZ53ZEL0</v>
      </c>
      <c r="B2763" s="669" t="s">
        <v>5748</v>
      </c>
      <c r="C2763" s="669" t="s">
        <v>344</v>
      </c>
      <c r="D2763" s="1137">
        <f t="shared" si="84"/>
        <v>0</v>
      </c>
      <c r="E2763" s="669" t="s">
        <v>699</v>
      </c>
      <c r="F2763" s="669">
        <v>2828</v>
      </c>
    </row>
    <row r="2764" spans="1:6" hidden="1" x14ac:dyDescent="0.2">
      <c r="A2764" s="1136" t="str">
        <f t="shared" si="85"/>
        <v>FZ53ZEM0</v>
      </c>
      <c r="B2764" s="669" t="s">
        <v>5749</v>
      </c>
      <c r="C2764" s="669" t="s">
        <v>344</v>
      </c>
      <c r="D2764" s="1137">
        <f t="shared" si="84"/>
        <v>0</v>
      </c>
      <c r="E2764" s="669" t="s">
        <v>595</v>
      </c>
      <c r="F2764" s="669">
        <v>117</v>
      </c>
    </row>
    <row r="2765" spans="1:6" hidden="1" x14ac:dyDescent="0.2">
      <c r="A2765" s="1136" t="str">
        <f t="shared" si="85"/>
        <v>FZ53ZNE0</v>
      </c>
      <c r="B2765" s="669" t="s">
        <v>5750</v>
      </c>
      <c r="C2765" s="669" t="s">
        <v>344</v>
      </c>
      <c r="D2765" s="1137">
        <f t="shared" si="84"/>
        <v>0</v>
      </c>
      <c r="E2765" s="669" t="s">
        <v>594</v>
      </c>
      <c r="F2765" s="669">
        <v>6</v>
      </c>
    </row>
    <row r="2766" spans="1:6" hidden="1" x14ac:dyDescent="0.2">
      <c r="A2766" s="1136" t="str">
        <f t="shared" si="85"/>
        <v>FZ53ZUX0</v>
      </c>
      <c r="B2766" s="669" t="s">
        <v>5751</v>
      </c>
      <c r="C2766" s="669" t="s">
        <v>344</v>
      </c>
      <c r="D2766" s="1137">
        <f t="shared" si="84"/>
        <v>0</v>
      </c>
      <c r="E2766" s="669" t="s">
        <v>3001</v>
      </c>
      <c r="F2766" s="669">
        <v>1</v>
      </c>
    </row>
    <row r="2767" spans="1:6" hidden="1" x14ac:dyDescent="0.2">
      <c r="A2767" s="1136" t="str">
        <f t="shared" si="85"/>
        <v>FZ54ZDC0</v>
      </c>
      <c r="B2767" s="669" t="s">
        <v>5752</v>
      </c>
      <c r="C2767" s="669" t="s">
        <v>342</v>
      </c>
      <c r="D2767" s="1137">
        <f t="shared" si="84"/>
        <v>0</v>
      </c>
      <c r="E2767" s="669" t="s">
        <v>700</v>
      </c>
      <c r="F2767" s="669">
        <v>122587</v>
      </c>
    </row>
    <row r="2768" spans="1:6" hidden="1" x14ac:dyDescent="0.2">
      <c r="A2768" s="1136" t="str">
        <f t="shared" si="85"/>
        <v>FZ54ZEL0</v>
      </c>
      <c r="B2768" s="669" t="s">
        <v>5753</v>
      </c>
      <c r="C2768" s="669" t="s">
        <v>342</v>
      </c>
      <c r="D2768" s="1137">
        <f t="shared" si="84"/>
        <v>0</v>
      </c>
      <c r="E2768" s="669" t="s">
        <v>699</v>
      </c>
      <c r="F2768" s="669">
        <v>1958</v>
      </c>
    </row>
    <row r="2769" spans="1:6" hidden="1" x14ac:dyDescent="0.2">
      <c r="A2769" s="1136" t="str">
        <f t="shared" si="85"/>
        <v>FZ54ZEM0</v>
      </c>
      <c r="B2769" s="669" t="s">
        <v>5754</v>
      </c>
      <c r="C2769" s="669" t="s">
        <v>342</v>
      </c>
      <c r="D2769" s="1137">
        <f t="shared" ref="D2769:D2832" si="86">IFERROR(VLOOKUP(C2769,$M$2:$N$16,2,FALSE),0)</f>
        <v>0</v>
      </c>
      <c r="E2769" s="669" t="s">
        <v>595</v>
      </c>
      <c r="F2769" s="669">
        <v>921</v>
      </c>
    </row>
    <row r="2770" spans="1:6" hidden="1" x14ac:dyDescent="0.2">
      <c r="A2770" s="1136" t="str">
        <f t="shared" ref="A2770:A2833" si="87">C2770&amp;E2770&amp;D2770</f>
        <v>FZ54ZNE0</v>
      </c>
      <c r="B2770" s="669" t="s">
        <v>5755</v>
      </c>
      <c r="C2770" s="669" t="s">
        <v>342</v>
      </c>
      <c r="D2770" s="1137">
        <f t="shared" si="86"/>
        <v>0</v>
      </c>
      <c r="E2770" s="669" t="s">
        <v>594</v>
      </c>
      <c r="F2770" s="669">
        <v>9</v>
      </c>
    </row>
    <row r="2771" spans="1:6" hidden="1" x14ac:dyDescent="0.2">
      <c r="A2771" s="1136" t="str">
        <f t="shared" si="87"/>
        <v>FZ54ZUX0</v>
      </c>
      <c r="B2771" s="669" t="s">
        <v>5756</v>
      </c>
      <c r="C2771" s="669" t="s">
        <v>342</v>
      </c>
      <c r="D2771" s="1137">
        <f t="shared" si="86"/>
        <v>0</v>
      </c>
      <c r="E2771" s="669" t="s">
        <v>3001</v>
      </c>
      <c r="F2771" s="669">
        <v>1</v>
      </c>
    </row>
    <row r="2772" spans="1:6" hidden="1" x14ac:dyDescent="0.2">
      <c r="A2772" s="1136" t="str">
        <f t="shared" si="87"/>
        <v>FZ55ZDC0</v>
      </c>
      <c r="B2772" s="669" t="s">
        <v>5757</v>
      </c>
      <c r="C2772" s="669" t="s">
        <v>340</v>
      </c>
      <c r="D2772" s="1137">
        <f t="shared" si="86"/>
        <v>0</v>
      </c>
      <c r="E2772" s="669" t="s">
        <v>700</v>
      </c>
      <c r="F2772" s="669">
        <v>60624</v>
      </c>
    </row>
    <row r="2773" spans="1:6" hidden="1" x14ac:dyDescent="0.2">
      <c r="A2773" s="1136" t="str">
        <f t="shared" si="87"/>
        <v>FZ55ZEL0</v>
      </c>
      <c r="B2773" s="669" t="s">
        <v>5758</v>
      </c>
      <c r="C2773" s="669" t="s">
        <v>340</v>
      </c>
      <c r="D2773" s="1137">
        <f t="shared" si="86"/>
        <v>0</v>
      </c>
      <c r="E2773" s="669" t="s">
        <v>699</v>
      </c>
      <c r="F2773" s="669">
        <v>864</v>
      </c>
    </row>
    <row r="2774" spans="1:6" hidden="1" x14ac:dyDescent="0.2">
      <c r="A2774" s="1136" t="str">
        <f t="shared" si="87"/>
        <v>FZ55ZEM0</v>
      </c>
      <c r="B2774" s="669" t="s">
        <v>5759</v>
      </c>
      <c r="C2774" s="669" t="s">
        <v>340</v>
      </c>
      <c r="D2774" s="1137">
        <f t="shared" si="86"/>
        <v>0</v>
      </c>
      <c r="E2774" s="669" t="s">
        <v>595</v>
      </c>
      <c r="F2774" s="669">
        <v>693</v>
      </c>
    </row>
    <row r="2775" spans="1:6" hidden="1" x14ac:dyDescent="0.2">
      <c r="A2775" s="1136" t="str">
        <f t="shared" si="87"/>
        <v>FZ55ZNE0</v>
      </c>
      <c r="B2775" s="669" t="s">
        <v>5760</v>
      </c>
      <c r="C2775" s="669" t="s">
        <v>340</v>
      </c>
      <c r="D2775" s="1137">
        <f t="shared" si="86"/>
        <v>0</v>
      </c>
      <c r="E2775" s="669" t="s">
        <v>594</v>
      </c>
      <c r="F2775" s="669">
        <v>20</v>
      </c>
    </row>
    <row r="2776" spans="1:6" hidden="1" x14ac:dyDescent="0.2">
      <c r="A2776" s="1136" t="str">
        <f t="shared" si="87"/>
        <v>FZ56ZDC0</v>
      </c>
      <c r="B2776" s="669" t="s">
        <v>5761</v>
      </c>
      <c r="C2776" s="669" t="s">
        <v>338</v>
      </c>
      <c r="D2776" s="1137">
        <f t="shared" si="86"/>
        <v>0</v>
      </c>
      <c r="E2776" s="669" t="s">
        <v>700</v>
      </c>
      <c r="F2776" s="669">
        <v>21733</v>
      </c>
    </row>
    <row r="2777" spans="1:6" hidden="1" x14ac:dyDescent="0.2">
      <c r="A2777" s="1136" t="str">
        <f t="shared" si="87"/>
        <v>FZ56ZEL0</v>
      </c>
      <c r="B2777" s="669" t="s">
        <v>5762</v>
      </c>
      <c r="C2777" s="669" t="s">
        <v>338</v>
      </c>
      <c r="D2777" s="1137">
        <f t="shared" si="86"/>
        <v>0</v>
      </c>
      <c r="E2777" s="669" t="s">
        <v>699</v>
      </c>
      <c r="F2777" s="669">
        <v>667</v>
      </c>
    </row>
    <row r="2778" spans="1:6" hidden="1" x14ac:dyDescent="0.2">
      <c r="A2778" s="1136" t="str">
        <f t="shared" si="87"/>
        <v>FZ56ZEM0</v>
      </c>
      <c r="B2778" s="669" t="s">
        <v>5763</v>
      </c>
      <c r="C2778" s="669" t="s">
        <v>338</v>
      </c>
      <c r="D2778" s="1137">
        <f t="shared" si="86"/>
        <v>0</v>
      </c>
      <c r="E2778" s="669" t="s">
        <v>595</v>
      </c>
      <c r="F2778" s="669">
        <v>323</v>
      </c>
    </row>
    <row r="2779" spans="1:6" hidden="1" x14ac:dyDescent="0.2">
      <c r="A2779" s="1136" t="str">
        <f t="shared" si="87"/>
        <v>FZ56ZNE0</v>
      </c>
      <c r="B2779" s="669" t="s">
        <v>5764</v>
      </c>
      <c r="C2779" s="669" t="s">
        <v>338</v>
      </c>
      <c r="D2779" s="1137">
        <f t="shared" si="86"/>
        <v>0</v>
      </c>
      <c r="E2779" s="669" t="s">
        <v>594</v>
      </c>
      <c r="F2779" s="669">
        <v>7</v>
      </c>
    </row>
    <row r="2780" spans="1:6" hidden="1" x14ac:dyDescent="0.2">
      <c r="A2780" s="1136" t="str">
        <f t="shared" si="87"/>
        <v>FZ57ZDC0</v>
      </c>
      <c r="B2780" s="669" t="s">
        <v>5765</v>
      </c>
      <c r="C2780" s="669" t="s">
        <v>1042</v>
      </c>
      <c r="D2780" s="1137">
        <f t="shared" si="86"/>
        <v>0</v>
      </c>
      <c r="E2780" s="669" t="s">
        <v>700</v>
      </c>
      <c r="F2780" s="669">
        <v>1530</v>
      </c>
    </row>
    <row r="2781" spans="1:6" hidden="1" x14ac:dyDescent="0.2">
      <c r="A2781" s="1136" t="str">
        <f t="shared" si="87"/>
        <v>FZ57ZEL0</v>
      </c>
      <c r="B2781" s="669" t="s">
        <v>5766</v>
      </c>
      <c r="C2781" s="669" t="s">
        <v>1042</v>
      </c>
      <c r="D2781" s="1137">
        <f t="shared" si="86"/>
        <v>0</v>
      </c>
      <c r="E2781" s="669" t="s">
        <v>699</v>
      </c>
      <c r="F2781" s="669">
        <v>184</v>
      </c>
    </row>
    <row r="2782" spans="1:6" hidden="1" x14ac:dyDescent="0.2">
      <c r="A2782" s="1136" t="str">
        <f t="shared" si="87"/>
        <v>FZ57ZEM0</v>
      </c>
      <c r="B2782" s="669" t="s">
        <v>5767</v>
      </c>
      <c r="C2782" s="669" t="s">
        <v>1042</v>
      </c>
      <c r="D2782" s="1137">
        <f t="shared" si="86"/>
        <v>0</v>
      </c>
      <c r="E2782" s="669" t="s">
        <v>595</v>
      </c>
      <c r="F2782" s="669">
        <v>574</v>
      </c>
    </row>
    <row r="2783" spans="1:6" hidden="1" x14ac:dyDescent="0.2">
      <c r="A2783" s="1136" t="str">
        <f t="shared" si="87"/>
        <v>FZ57ZNE0</v>
      </c>
      <c r="B2783" s="669" t="s">
        <v>5768</v>
      </c>
      <c r="C2783" s="669" t="s">
        <v>1042</v>
      </c>
      <c r="D2783" s="1137">
        <f t="shared" si="86"/>
        <v>0</v>
      </c>
      <c r="E2783" s="669" t="s">
        <v>594</v>
      </c>
      <c r="F2783" s="669">
        <v>3</v>
      </c>
    </row>
    <row r="2784" spans="1:6" hidden="1" x14ac:dyDescent="0.2">
      <c r="A2784" s="1136" t="str">
        <f t="shared" si="87"/>
        <v>FZ57ZUX0</v>
      </c>
      <c r="B2784" s="669" t="s">
        <v>5769</v>
      </c>
      <c r="C2784" s="669" t="s">
        <v>1042</v>
      </c>
      <c r="D2784" s="1137">
        <f t="shared" si="86"/>
        <v>0</v>
      </c>
      <c r="E2784" s="669" t="s">
        <v>3001</v>
      </c>
      <c r="F2784" s="669">
        <v>1</v>
      </c>
    </row>
    <row r="2785" spans="1:6" hidden="1" x14ac:dyDescent="0.2">
      <c r="A2785" s="1136" t="str">
        <f t="shared" si="87"/>
        <v>FZ58ADC0</v>
      </c>
      <c r="B2785" s="669" t="s">
        <v>5770</v>
      </c>
      <c r="C2785" s="669" t="s">
        <v>1041</v>
      </c>
      <c r="D2785" s="1137">
        <f t="shared" si="86"/>
        <v>0</v>
      </c>
      <c r="E2785" s="669" t="s">
        <v>700</v>
      </c>
      <c r="F2785" s="669">
        <v>4876</v>
      </c>
    </row>
    <row r="2786" spans="1:6" hidden="1" x14ac:dyDescent="0.2">
      <c r="A2786" s="1136" t="str">
        <f t="shared" si="87"/>
        <v>FZ58AEL0</v>
      </c>
      <c r="B2786" s="669" t="s">
        <v>5771</v>
      </c>
      <c r="C2786" s="669" t="s">
        <v>1041</v>
      </c>
      <c r="D2786" s="1137">
        <f t="shared" si="86"/>
        <v>0</v>
      </c>
      <c r="E2786" s="669" t="s">
        <v>699</v>
      </c>
      <c r="F2786" s="669">
        <v>374</v>
      </c>
    </row>
    <row r="2787" spans="1:6" hidden="1" x14ac:dyDescent="0.2">
      <c r="A2787" s="1136" t="str">
        <f t="shared" si="87"/>
        <v>FZ58AEM0</v>
      </c>
      <c r="B2787" s="669" t="s">
        <v>5772</v>
      </c>
      <c r="C2787" s="669" t="s">
        <v>1041</v>
      </c>
      <c r="D2787" s="1137">
        <f t="shared" si="86"/>
        <v>0</v>
      </c>
      <c r="E2787" s="669" t="s">
        <v>595</v>
      </c>
      <c r="F2787" s="669">
        <v>300</v>
      </c>
    </row>
    <row r="2788" spans="1:6" hidden="1" x14ac:dyDescent="0.2">
      <c r="A2788" s="1136" t="str">
        <f t="shared" si="87"/>
        <v>FZ58ANE0</v>
      </c>
      <c r="B2788" s="669" t="s">
        <v>5773</v>
      </c>
      <c r="C2788" s="669" t="s">
        <v>1041</v>
      </c>
      <c r="D2788" s="1137">
        <f t="shared" si="86"/>
        <v>0</v>
      </c>
      <c r="E2788" s="669" t="s">
        <v>594</v>
      </c>
      <c r="F2788" s="669">
        <v>8</v>
      </c>
    </row>
    <row r="2789" spans="1:6" hidden="1" x14ac:dyDescent="0.2">
      <c r="A2789" s="1136" t="str">
        <f t="shared" si="87"/>
        <v>FZ58BDC0</v>
      </c>
      <c r="B2789" s="669" t="s">
        <v>5774</v>
      </c>
      <c r="C2789" s="669" t="s">
        <v>1040</v>
      </c>
      <c r="D2789" s="1137">
        <f t="shared" si="86"/>
        <v>0</v>
      </c>
      <c r="E2789" s="669" t="s">
        <v>700</v>
      </c>
      <c r="F2789" s="669">
        <v>278</v>
      </c>
    </row>
    <row r="2790" spans="1:6" hidden="1" x14ac:dyDescent="0.2">
      <c r="A2790" s="1136" t="str">
        <f t="shared" si="87"/>
        <v>FZ58BEL0</v>
      </c>
      <c r="B2790" s="669" t="s">
        <v>5775</v>
      </c>
      <c r="C2790" s="669" t="s">
        <v>1040</v>
      </c>
      <c r="D2790" s="1137">
        <f t="shared" si="86"/>
        <v>0</v>
      </c>
      <c r="E2790" s="669" t="s">
        <v>699</v>
      </c>
      <c r="F2790" s="669">
        <v>71</v>
      </c>
    </row>
    <row r="2791" spans="1:6" hidden="1" x14ac:dyDescent="0.2">
      <c r="A2791" s="1136" t="str">
        <f t="shared" si="87"/>
        <v>FZ58BEM0</v>
      </c>
      <c r="B2791" s="669" t="s">
        <v>5776</v>
      </c>
      <c r="C2791" s="669" t="s">
        <v>1040</v>
      </c>
      <c r="D2791" s="1137">
        <f t="shared" si="86"/>
        <v>0</v>
      </c>
      <c r="E2791" s="669" t="s">
        <v>595</v>
      </c>
      <c r="F2791" s="669">
        <v>109</v>
      </c>
    </row>
    <row r="2792" spans="1:6" hidden="1" x14ac:dyDescent="0.2">
      <c r="A2792" s="1136" t="str">
        <f t="shared" si="87"/>
        <v>FZ58BNE0</v>
      </c>
      <c r="B2792" s="669" t="s">
        <v>5777</v>
      </c>
      <c r="C2792" s="669" t="s">
        <v>1040</v>
      </c>
      <c r="D2792" s="1137">
        <f t="shared" si="86"/>
        <v>0</v>
      </c>
      <c r="E2792" s="669" t="s">
        <v>594</v>
      </c>
      <c r="F2792" s="669">
        <v>28</v>
      </c>
    </row>
    <row r="2793" spans="1:6" hidden="1" x14ac:dyDescent="0.2">
      <c r="A2793" s="1136" t="str">
        <f t="shared" si="87"/>
        <v>FZ59ZDC0</v>
      </c>
      <c r="B2793" s="669" t="s">
        <v>5778</v>
      </c>
      <c r="C2793" s="669" t="s">
        <v>1039</v>
      </c>
      <c r="D2793" s="1137">
        <f t="shared" si="86"/>
        <v>0</v>
      </c>
      <c r="E2793" s="669" t="s">
        <v>700</v>
      </c>
      <c r="F2793" s="669">
        <v>8468</v>
      </c>
    </row>
    <row r="2794" spans="1:6" hidden="1" x14ac:dyDescent="0.2">
      <c r="A2794" s="1136" t="str">
        <f t="shared" si="87"/>
        <v>FZ59ZEL0</v>
      </c>
      <c r="B2794" s="669" t="s">
        <v>5779</v>
      </c>
      <c r="C2794" s="669" t="s">
        <v>1039</v>
      </c>
      <c r="D2794" s="1137">
        <f t="shared" si="86"/>
        <v>0</v>
      </c>
      <c r="E2794" s="669" t="s">
        <v>699</v>
      </c>
      <c r="F2794" s="669">
        <v>371</v>
      </c>
    </row>
    <row r="2795" spans="1:6" hidden="1" x14ac:dyDescent="0.2">
      <c r="A2795" s="1136" t="str">
        <f t="shared" si="87"/>
        <v>FZ59ZEM0</v>
      </c>
      <c r="B2795" s="669" t="s">
        <v>5780</v>
      </c>
      <c r="C2795" s="669" t="s">
        <v>1039</v>
      </c>
      <c r="D2795" s="1137">
        <f t="shared" si="86"/>
        <v>0</v>
      </c>
      <c r="E2795" s="669" t="s">
        <v>595</v>
      </c>
      <c r="F2795" s="669">
        <v>1127</v>
      </c>
    </row>
    <row r="2796" spans="1:6" hidden="1" x14ac:dyDescent="0.2">
      <c r="A2796" s="1136" t="str">
        <f t="shared" si="87"/>
        <v>FZ59ZNE0</v>
      </c>
      <c r="B2796" s="669" t="s">
        <v>5781</v>
      </c>
      <c r="C2796" s="669" t="s">
        <v>1039</v>
      </c>
      <c r="D2796" s="1137">
        <f t="shared" si="86"/>
        <v>0</v>
      </c>
      <c r="E2796" s="669" t="s">
        <v>594</v>
      </c>
      <c r="F2796" s="669">
        <v>17</v>
      </c>
    </row>
    <row r="2797" spans="1:6" hidden="1" x14ac:dyDescent="0.2">
      <c r="A2797" s="1136" t="str">
        <f t="shared" si="87"/>
        <v>FZ59ZUX0</v>
      </c>
      <c r="B2797" s="669" t="s">
        <v>5782</v>
      </c>
      <c r="C2797" s="669" t="s">
        <v>1039</v>
      </c>
      <c r="D2797" s="1137">
        <f t="shared" si="86"/>
        <v>0</v>
      </c>
      <c r="E2797" s="669" t="s">
        <v>3001</v>
      </c>
      <c r="F2797" s="669">
        <v>1</v>
      </c>
    </row>
    <row r="2798" spans="1:6" hidden="1" x14ac:dyDescent="0.2">
      <c r="A2798" s="1136" t="str">
        <f t="shared" si="87"/>
        <v>FZ60ZDC0</v>
      </c>
      <c r="B2798" s="669" t="s">
        <v>5783</v>
      </c>
      <c r="C2798" s="669" t="s">
        <v>336</v>
      </c>
      <c r="D2798" s="1137">
        <f t="shared" si="86"/>
        <v>0</v>
      </c>
      <c r="E2798" s="669" t="s">
        <v>700</v>
      </c>
      <c r="F2798" s="669">
        <v>156076</v>
      </c>
    </row>
    <row r="2799" spans="1:6" hidden="1" x14ac:dyDescent="0.2">
      <c r="A2799" s="1136" t="str">
        <f t="shared" si="87"/>
        <v>FZ60ZEL0</v>
      </c>
      <c r="B2799" s="669" t="s">
        <v>5784</v>
      </c>
      <c r="C2799" s="669" t="s">
        <v>336</v>
      </c>
      <c r="D2799" s="1137">
        <f t="shared" si="86"/>
        <v>0</v>
      </c>
      <c r="E2799" s="669" t="s">
        <v>699</v>
      </c>
      <c r="F2799" s="669">
        <v>2187</v>
      </c>
    </row>
    <row r="2800" spans="1:6" hidden="1" x14ac:dyDescent="0.2">
      <c r="A2800" s="1136" t="str">
        <f t="shared" si="87"/>
        <v>FZ60ZEM0</v>
      </c>
      <c r="B2800" s="669" t="s">
        <v>5785</v>
      </c>
      <c r="C2800" s="669" t="s">
        <v>336</v>
      </c>
      <c r="D2800" s="1137">
        <f t="shared" si="86"/>
        <v>0</v>
      </c>
      <c r="E2800" s="669" t="s">
        <v>595</v>
      </c>
      <c r="F2800" s="669">
        <v>7227</v>
      </c>
    </row>
    <row r="2801" spans="1:6" hidden="1" x14ac:dyDescent="0.2">
      <c r="A2801" s="1136" t="str">
        <f t="shared" si="87"/>
        <v>FZ60ZNE0</v>
      </c>
      <c r="B2801" s="669" t="s">
        <v>5786</v>
      </c>
      <c r="C2801" s="669" t="s">
        <v>336</v>
      </c>
      <c r="D2801" s="1137">
        <f t="shared" si="86"/>
        <v>0</v>
      </c>
      <c r="E2801" s="669" t="s">
        <v>594</v>
      </c>
      <c r="F2801" s="669">
        <v>62</v>
      </c>
    </row>
    <row r="2802" spans="1:6" hidden="1" x14ac:dyDescent="0.2">
      <c r="A2802" s="1136" t="str">
        <f t="shared" si="87"/>
        <v>FZ60ZUX0</v>
      </c>
      <c r="B2802" s="669" t="s">
        <v>5787</v>
      </c>
      <c r="C2802" s="669" t="s">
        <v>336</v>
      </c>
      <c r="D2802" s="1137">
        <f t="shared" si="86"/>
        <v>0</v>
      </c>
      <c r="E2802" s="669" t="s">
        <v>3001</v>
      </c>
      <c r="F2802" s="669">
        <v>11</v>
      </c>
    </row>
    <row r="2803" spans="1:6" hidden="1" x14ac:dyDescent="0.2">
      <c r="A2803" s="1136" t="str">
        <f t="shared" si="87"/>
        <v>FZ61ZDC0</v>
      </c>
      <c r="B2803" s="669" t="s">
        <v>5788</v>
      </c>
      <c r="C2803" s="669" t="s">
        <v>334</v>
      </c>
      <c r="D2803" s="1137">
        <f t="shared" si="86"/>
        <v>0</v>
      </c>
      <c r="E2803" s="669" t="s">
        <v>700</v>
      </c>
      <c r="F2803" s="669">
        <v>328560</v>
      </c>
    </row>
    <row r="2804" spans="1:6" hidden="1" x14ac:dyDescent="0.2">
      <c r="A2804" s="1136" t="str">
        <f t="shared" si="87"/>
        <v>FZ61ZEL0</v>
      </c>
      <c r="B2804" s="669" t="s">
        <v>5789</v>
      </c>
      <c r="C2804" s="669" t="s">
        <v>334</v>
      </c>
      <c r="D2804" s="1137">
        <f t="shared" si="86"/>
        <v>0</v>
      </c>
      <c r="E2804" s="669" t="s">
        <v>699</v>
      </c>
      <c r="F2804" s="669">
        <v>3701</v>
      </c>
    </row>
    <row r="2805" spans="1:6" hidden="1" x14ac:dyDescent="0.2">
      <c r="A2805" s="1136" t="str">
        <f t="shared" si="87"/>
        <v>FZ61ZEM0</v>
      </c>
      <c r="B2805" s="669" t="s">
        <v>5790</v>
      </c>
      <c r="C2805" s="669" t="s">
        <v>334</v>
      </c>
      <c r="D2805" s="1137">
        <f t="shared" si="86"/>
        <v>0</v>
      </c>
      <c r="E2805" s="669" t="s">
        <v>595</v>
      </c>
      <c r="F2805" s="669">
        <v>5774</v>
      </c>
    </row>
    <row r="2806" spans="1:6" hidden="1" x14ac:dyDescent="0.2">
      <c r="A2806" s="1136" t="str">
        <f t="shared" si="87"/>
        <v>FZ61ZNE0</v>
      </c>
      <c r="B2806" s="669" t="s">
        <v>5791</v>
      </c>
      <c r="C2806" s="669" t="s">
        <v>334</v>
      </c>
      <c r="D2806" s="1137">
        <f t="shared" si="86"/>
        <v>0</v>
      </c>
      <c r="E2806" s="669" t="s">
        <v>594</v>
      </c>
      <c r="F2806" s="669">
        <v>48</v>
      </c>
    </row>
    <row r="2807" spans="1:6" hidden="1" x14ac:dyDescent="0.2">
      <c r="A2807" s="1136" t="str">
        <f t="shared" si="87"/>
        <v>FZ61ZUX0</v>
      </c>
      <c r="B2807" s="669" t="s">
        <v>5792</v>
      </c>
      <c r="C2807" s="669" t="s">
        <v>334</v>
      </c>
      <c r="D2807" s="1137">
        <f t="shared" si="86"/>
        <v>0</v>
      </c>
      <c r="E2807" s="669" t="s">
        <v>3001</v>
      </c>
      <c r="F2807" s="669">
        <v>4</v>
      </c>
    </row>
    <row r="2808" spans="1:6" hidden="1" x14ac:dyDescent="0.2">
      <c r="A2808" s="1136" t="str">
        <f t="shared" si="87"/>
        <v>FZ62ADC0</v>
      </c>
      <c r="B2808" s="669" t="s">
        <v>5793</v>
      </c>
      <c r="C2808" s="669" t="s">
        <v>1038</v>
      </c>
      <c r="D2808" s="1137">
        <f t="shared" si="86"/>
        <v>0</v>
      </c>
      <c r="E2808" s="669" t="s">
        <v>700</v>
      </c>
      <c r="F2808" s="669">
        <v>8449</v>
      </c>
    </row>
    <row r="2809" spans="1:6" hidden="1" x14ac:dyDescent="0.2">
      <c r="A2809" s="1136" t="str">
        <f t="shared" si="87"/>
        <v>FZ62AEL0</v>
      </c>
      <c r="B2809" s="669" t="s">
        <v>5794</v>
      </c>
      <c r="C2809" s="669" t="s">
        <v>1038</v>
      </c>
      <c r="D2809" s="1137">
        <f t="shared" si="86"/>
        <v>0</v>
      </c>
      <c r="E2809" s="669" t="s">
        <v>699</v>
      </c>
      <c r="F2809" s="669">
        <v>1576</v>
      </c>
    </row>
    <row r="2810" spans="1:6" hidden="1" x14ac:dyDescent="0.2">
      <c r="A2810" s="1136" t="str">
        <f t="shared" si="87"/>
        <v>FZ62AEM0</v>
      </c>
      <c r="B2810" s="669" t="s">
        <v>5795</v>
      </c>
      <c r="C2810" s="669" t="s">
        <v>1038</v>
      </c>
      <c r="D2810" s="1137">
        <f t="shared" si="86"/>
        <v>0</v>
      </c>
      <c r="E2810" s="669" t="s">
        <v>595</v>
      </c>
      <c r="F2810" s="669">
        <v>758</v>
      </c>
    </row>
    <row r="2811" spans="1:6" hidden="1" x14ac:dyDescent="0.2">
      <c r="A2811" s="1136" t="str">
        <f t="shared" si="87"/>
        <v>FZ62ANE0</v>
      </c>
      <c r="B2811" s="669" t="s">
        <v>5796</v>
      </c>
      <c r="C2811" s="669" t="s">
        <v>1038</v>
      </c>
      <c r="D2811" s="1137">
        <f t="shared" si="86"/>
        <v>0</v>
      </c>
      <c r="E2811" s="669" t="s">
        <v>594</v>
      </c>
      <c r="F2811" s="669">
        <v>41</v>
      </c>
    </row>
    <row r="2812" spans="1:6" hidden="1" x14ac:dyDescent="0.2">
      <c r="A2812" s="1136" t="str">
        <f t="shared" si="87"/>
        <v>FZ62AUX0</v>
      </c>
      <c r="B2812" s="669" t="s">
        <v>5797</v>
      </c>
      <c r="C2812" s="669" t="s">
        <v>1038</v>
      </c>
      <c r="D2812" s="1137">
        <f t="shared" si="86"/>
        <v>0</v>
      </c>
      <c r="E2812" s="669" t="s">
        <v>3001</v>
      </c>
      <c r="F2812" s="669">
        <v>1</v>
      </c>
    </row>
    <row r="2813" spans="1:6" hidden="1" x14ac:dyDescent="0.2">
      <c r="A2813" s="1136" t="str">
        <f t="shared" si="87"/>
        <v>FZ62BDC0</v>
      </c>
      <c r="B2813" s="669" t="s">
        <v>5798</v>
      </c>
      <c r="C2813" s="669" t="s">
        <v>1037</v>
      </c>
      <c r="D2813" s="1137">
        <f t="shared" si="86"/>
        <v>0</v>
      </c>
      <c r="E2813" s="669" t="s">
        <v>700</v>
      </c>
      <c r="F2813" s="669">
        <v>698</v>
      </c>
    </row>
    <row r="2814" spans="1:6" hidden="1" x14ac:dyDescent="0.2">
      <c r="A2814" s="1136" t="str">
        <f t="shared" si="87"/>
        <v>FZ62BEL0</v>
      </c>
      <c r="B2814" s="669" t="s">
        <v>5799</v>
      </c>
      <c r="C2814" s="669" t="s">
        <v>1037</v>
      </c>
      <c r="D2814" s="1137">
        <f t="shared" si="86"/>
        <v>0</v>
      </c>
      <c r="E2814" s="669" t="s">
        <v>699</v>
      </c>
      <c r="F2814" s="669">
        <v>485</v>
      </c>
    </row>
    <row r="2815" spans="1:6" hidden="1" x14ac:dyDescent="0.2">
      <c r="A2815" s="1136" t="str">
        <f t="shared" si="87"/>
        <v>FZ62BEM0</v>
      </c>
      <c r="B2815" s="669" t="s">
        <v>5800</v>
      </c>
      <c r="C2815" s="669" t="s">
        <v>1037</v>
      </c>
      <c r="D2815" s="1137">
        <f t="shared" si="86"/>
        <v>0</v>
      </c>
      <c r="E2815" s="669" t="s">
        <v>595</v>
      </c>
      <c r="F2815" s="669">
        <v>636</v>
      </c>
    </row>
    <row r="2816" spans="1:6" hidden="1" x14ac:dyDescent="0.2">
      <c r="A2816" s="1136" t="str">
        <f t="shared" si="87"/>
        <v>FZ62BNE0</v>
      </c>
      <c r="B2816" s="669" t="s">
        <v>5801</v>
      </c>
      <c r="C2816" s="669" t="s">
        <v>1037</v>
      </c>
      <c r="D2816" s="1137">
        <f t="shared" si="86"/>
        <v>0</v>
      </c>
      <c r="E2816" s="669" t="s">
        <v>594</v>
      </c>
      <c r="F2816" s="669">
        <v>55</v>
      </c>
    </row>
    <row r="2817" spans="1:6" hidden="1" x14ac:dyDescent="0.2">
      <c r="A2817" s="1136" t="str">
        <f t="shared" si="87"/>
        <v>FZ62BUX0</v>
      </c>
      <c r="B2817" s="669" t="s">
        <v>5802</v>
      </c>
      <c r="C2817" s="669" t="s">
        <v>1037</v>
      </c>
      <c r="D2817" s="1137">
        <f t="shared" si="86"/>
        <v>0</v>
      </c>
      <c r="E2817" s="669" t="s">
        <v>3001</v>
      </c>
      <c r="F2817" s="669">
        <v>2</v>
      </c>
    </row>
    <row r="2818" spans="1:6" hidden="1" x14ac:dyDescent="0.2">
      <c r="A2818" s="1136" t="str">
        <f t="shared" si="87"/>
        <v>FZ63ZDC0</v>
      </c>
      <c r="B2818" s="669" t="s">
        <v>5803</v>
      </c>
      <c r="C2818" s="669" t="s">
        <v>332</v>
      </c>
      <c r="D2818" s="1137">
        <f t="shared" si="86"/>
        <v>0</v>
      </c>
      <c r="E2818" s="669" t="s">
        <v>700</v>
      </c>
      <c r="F2818" s="669">
        <v>5953</v>
      </c>
    </row>
    <row r="2819" spans="1:6" hidden="1" x14ac:dyDescent="0.2">
      <c r="A2819" s="1136" t="str">
        <f t="shared" si="87"/>
        <v>FZ63ZEL0</v>
      </c>
      <c r="B2819" s="669" t="s">
        <v>5804</v>
      </c>
      <c r="C2819" s="669" t="s">
        <v>332</v>
      </c>
      <c r="D2819" s="1137">
        <f t="shared" si="86"/>
        <v>0</v>
      </c>
      <c r="E2819" s="669" t="s">
        <v>699</v>
      </c>
      <c r="F2819" s="669">
        <v>256</v>
      </c>
    </row>
    <row r="2820" spans="1:6" hidden="1" x14ac:dyDescent="0.2">
      <c r="A2820" s="1136" t="str">
        <f t="shared" si="87"/>
        <v>FZ63ZEM0</v>
      </c>
      <c r="B2820" s="669" t="s">
        <v>5805</v>
      </c>
      <c r="C2820" s="669" t="s">
        <v>332</v>
      </c>
      <c r="D2820" s="1137">
        <f t="shared" si="86"/>
        <v>0</v>
      </c>
      <c r="E2820" s="669" t="s">
        <v>595</v>
      </c>
      <c r="F2820" s="669">
        <v>102</v>
      </c>
    </row>
    <row r="2821" spans="1:6" hidden="1" x14ac:dyDescent="0.2">
      <c r="A2821" s="1136" t="str">
        <f t="shared" si="87"/>
        <v>FZ64ADC0</v>
      </c>
      <c r="B2821" s="669" t="s">
        <v>5806</v>
      </c>
      <c r="C2821" s="669" t="s">
        <v>328</v>
      </c>
      <c r="D2821" s="1137">
        <f t="shared" si="86"/>
        <v>0</v>
      </c>
      <c r="E2821" s="669" t="s">
        <v>700</v>
      </c>
      <c r="F2821" s="669">
        <v>43997</v>
      </c>
    </row>
    <row r="2822" spans="1:6" hidden="1" x14ac:dyDescent="0.2">
      <c r="A2822" s="1136" t="str">
        <f t="shared" si="87"/>
        <v>FZ64AEL0</v>
      </c>
      <c r="B2822" s="669" t="s">
        <v>5807</v>
      </c>
      <c r="C2822" s="669" t="s">
        <v>328</v>
      </c>
      <c r="D2822" s="1137">
        <f t="shared" si="86"/>
        <v>0</v>
      </c>
      <c r="E2822" s="669" t="s">
        <v>699</v>
      </c>
      <c r="F2822" s="669">
        <v>1409</v>
      </c>
    </row>
    <row r="2823" spans="1:6" hidden="1" x14ac:dyDescent="0.2">
      <c r="A2823" s="1136" t="str">
        <f t="shared" si="87"/>
        <v>FZ64AEM0</v>
      </c>
      <c r="B2823" s="669" t="s">
        <v>5808</v>
      </c>
      <c r="C2823" s="669" t="s">
        <v>328</v>
      </c>
      <c r="D2823" s="1137">
        <f t="shared" si="86"/>
        <v>0</v>
      </c>
      <c r="E2823" s="669" t="s">
        <v>595</v>
      </c>
      <c r="F2823" s="669">
        <v>156</v>
      </c>
    </row>
    <row r="2824" spans="1:6" hidden="1" x14ac:dyDescent="0.2">
      <c r="A2824" s="1136" t="str">
        <f t="shared" si="87"/>
        <v>FZ64ANE0</v>
      </c>
      <c r="B2824" s="669" t="s">
        <v>5809</v>
      </c>
      <c r="C2824" s="669" t="s">
        <v>328</v>
      </c>
      <c r="D2824" s="1137">
        <f t="shared" si="86"/>
        <v>0</v>
      </c>
      <c r="E2824" s="669" t="s">
        <v>594</v>
      </c>
      <c r="F2824" s="669">
        <v>4</v>
      </c>
    </row>
    <row r="2825" spans="1:6" hidden="1" x14ac:dyDescent="0.2">
      <c r="A2825" s="1136" t="str">
        <f t="shared" si="87"/>
        <v>FZ64BDC0</v>
      </c>
      <c r="B2825" s="669" t="s">
        <v>5810</v>
      </c>
      <c r="C2825" s="669" t="s">
        <v>1036</v>
      </c>
      <c r="D2825" s="1137">
        <f t="shared" si="86"/>
        <v>0</v>
      </c>
      <c r="E2825" s="669" t="s">
        <v>700</v>
      </c>
      <c r="F2825" s="669">
        <v>2649</v>
      </c>
    </row>
    <row r="2826" spans="1:6" hidden="1" x14ac:dyDescent="0.2">
      <c r="A2826" s="1136" t="str">
        <f t="shared" si="87"/>
        <v>FZ64BEL0</v>
      </c>
      <c r="B2826" s="669" t="s">
        <v>5811</v>
      </c>
      <c r="C2826" s="669" t="s">
        <v>1036</v>
      </c>
      <c r="D2826" s="1137">
        <f t="shared" si="86"/>
        <v>0</v>
      </c>
      <c r="E2826" s="669" t="s">
        <v>699</v>
      </c>
      <c r="F2826" s="669">
        <v>1187</v>
      </c>
    </row>
    <row r="2827" spans="1:6" hidden="1" x14ac:dyDescent="0.2">
      <c r="A2827" s="1136" t="str">
        <f t="shared" si="87"/>
        <v>FZ64BEM0</v>
      </c>
      <c r="B2827" s="669" t="s">
        <v>5812</v>
      </c>
      <c r="C2827" s="669" t="s">
        <v>1036</v>
      </c>
      <c r="D2827" s="1137">
        <f t="shared" si="86"/>
        <v>0</v>
      </c>
      <c r="E2827" s="669" t="s">
        <v>595</v>
      </c>
      <c r="F2827" s="669">
        <v>30</v>
      </c>
    </row>
    <row r="2828" spans="1:6" hidden="1" x14ac:dyDescent="0.2">
      <c r="A2828" s="1136" t="str">
        <f t="shared" si="87"/>
        <v>FZ64BNE0</v>
      </c>
      <c r="B2828" s="669" t="s">
        <v>5813</v>
      </c>
      <c r="C2828" s="669" t="s">
        <v>1036</v>
      </c>
      <c r="D2828" s="1137">
        <f t="shared" si="86"/>
        <v>0</v>
      </c>
      <c r="E2828" s="669" t="s">
        <v>594</v>
      </c>
      <c r="F2828" s="669">
        <v>6</v>
      </c>
    </row>
    <row r="2829" spans="1:6" hidden="1" x14ac:dyDescent="0.2">
      <c r="A2829" s="1136" t="str">
        <f t="shared" si="87"/>
        <v>FZ65ZDC0</v>
      </c>
      <c r="B2829" s="669" t="s">
        <v>5814</v>
      </c>
      <c r="C2829" s="669" t="s">
        <v>330</v>
      </c>
      <c r="D2829" s="1137">
        <f t="shared" si="86"/>
        <v>0</v>
      </c>
      <c r="E2829" s="669" t="s">
        <v>700</v>
      </c>
      <c r="F2829" s="669">
        <v>10019</v>
      </c>
    </row>
    <row r="2830" spans="1:6" hidden="1" x14ac:dyDescent="0.2">
      <c r="A2830" s="1136" t="str">
        <f t="shared" si="87"/>
        <v>FZ65ZEL0</v>
      </c>
      <c r="B2830" s="669" t="s">
        <v>5815</v>
      </c>
      <c r="C2830" s="669" t="s">
        <v>330</v>
      </c>
      <c r="D2830" s="1137">
        <f t="shared" si="86"/>
        <v>0</v>
      </c>
      <c r="E2830" s="669" t="s">
        <v>699</v>
      </c>
      <c r="F2830" s="669">
        <v>434</v>
      </c>
    </row>
    <row r="2831" spans="1:6" hidden="1" x14ac:dyDescent="0.2">
      <c r="A2831" s="1136" t="str">
        <f t="shared" si="87"/>
        <v>FZ65ZEM0</v>
      </c>
      <c r="B2831" s="669" t="s">
        <v>5816</v>
      </c>
      <c r="C2831" s="669" t="s">
        <v>330</v>
      </c>
      <c r="D2831" s="1137">
        <f t="shared" si="86"/>
        <v>0</v>
      </c>
      <c r="E2831" s="669" t="s">
        <v>595</v>
      </c>
      <c r="F2831" s="669">
        <v>34</v>
      </c>
    </row>
    <row r="2832" spans="1:6" hidden="1" x14ac:dyDescent="0.2">
      <c r="A2832" s="1136" t="str">
        <f t="shared" si="87"/>
        <v>FZ65ZNE0</v>
      </c>
      <c r="B2832" s="669" t="s">
        <v>5817</v>
      </c>
      <c r="C2832" s="669" t="s">
        <v>330</v>
      </c>
      <c r="D2832" s="1137">
        <f t="shared" si="86"/>
        <v>0</v>
      </c>
      <c r="E2832" s="669" t="s">
        <v>594</v>
      </c>
      <c r="F2832" s="669">
        <v>2</v>
      </c>
    </row>
    <row r="2833" spans="1:6" hidden="1" x14ac:dyDescent="0.2">
      <c r="A2833" s="1136" t="str">
        <f t="shared" si="87"/>
        <v>FZ66CEL0</v>
      </c>
      <c r="B2833" s="669" t="s">
        <v>5818</v>
      </c>
      <c r="C2833" s="669" t="s">
        <v>1796</v>
      </c>
      <c r="D2833" s="1137">
        <f t="shared" ref="D2833:D2896" si="88">IFERROR(VLOOKUP(C2833,$M$2:$N$16,2,FALSE),0)</f>
        <v>0</v>
      </c>
      <c r="E2833" s="669" t="s">
        <v>699</v>
      </c>
      <c r="F2833" s="669">
        <v>306</v>
      </c>
    </row>
    <row r="2834" spans="1:6" hidden="1" x14ac:dyDescent="0.2">
      <c r="A2834" s="1136" t="str">
        <f t="shared" ref="A2834:A2897" si="89">C2834&amp;E2834&amp;D2834</f>
        <v>FZ66CEM0</v>
      </c>
      <c r="B2834" s="669" t="s">
        <v>5819</v>
      </c>
      <c r="C2834" s="669" t="s">
        <v>1796</v>
      </c>
      <c r="D2834" s="1137">
        <f t="shared" si="88"/>
        <v>0</v>
      </c>
      <c r="E2834" s="669" t="s">
        <v>595</v>
      </c>
      <c r="F2834" s="669">
        <v>3131</v>
      </c>
    </row>
    <row r="2835" spans="1:6" hidden="1" x14ac:dyDescent="0.2">
      <c r="A2835" s="1136" t="str">
        <f t="shared" si="89"/>
        <v>FZ66CNE0</v>
      </c>
      <c r="B2835" s="669" t="s">
        <v>5820</v>
      </c>
      <c r="C2835" s="669" t="s">
        <v>1796</v>
      </c>
      <c r="D2835" s="1137">
        <f t="shared" si="88"/>
        <v>0</v>
      </c>
      <c r="E2835" s="669" t="s">
        <v>594</v>
      </c>
      <c r="F2835" s="669">
        <v>81</v>
      </c>
    </row>
    <row r="2836" spans="1:6" hidden="1" x14ac:dyDescent="0.2">
      <c r="A2836" s="1136" t="str">
        <f t="shared" si="89"/>
        <v>FZ66DDC0</v>
      </c>
      <c r="B2836" s="669" t="s">
        <v>5821</v>
      </c>
      <c r="C2836" s="669" t="s">
        <v>1797</v>
      </c>
      <c r="D2836" s="1137">
        <f t="shared" si="88"/>
        <v>0</v>
      </c>
      <c r="E2836" s="669" t="s">
        <v>700</v>
      </c>
      <c r="F2836" s="669">
        <v>1</v>
      </c>
    </row>
    <row r="2837" spans="1:6" hidden="1" x14ac:dyDescent="0.2">
      <c r="A2837" s="1136" t="str">
        <f t="shared" si="89"/>
        <v>FZ66DEL0</v>
      </c>
      <c r="B2837" s="669" t="s">
        <v>5822</v>
      </c>
      <c r="C2837" s="669" t="s">
        <v>1797</v>
      </c>
      <c r="D2837" s="1137">
        <f t="shared" si="88"/>
        <v>0</v>
      </c>
      <c r="E2837" s="669" t="s">
        <v>699</v>
      </c>
      <c r="F2837" s="669">
        <v>388</v>
      </c>
    </row>
    <row r="2838" spans="1:6" hidden="1" x14ac:dyDescent="0.2">
      <c r="A2838" s="1136" t="str">
        <f t="shared" si="89"/>
        <v>FZ66DEM0</v>
      </c>
      <c r="B2838" s="669" t="s">
        <v>5823</v>
      </c>
      <c r="C2838" s="669" t="s">
        <v>1797</v>
      </c>
      <c r="D2838" s="1137">
        <f t="shared" si="88"/>
        <v>0</v>
      </c>
      <c r="E2838" s="669" t="s">
        <v>595</v>
      </c>
      <c r="F2838" s="669">
        <v>2265</v>
      </c>
    </row>
    <row r="2839" spans="1:6" hidden="1" x14ac:dyDescent="0.2">
      <c r="A2839" s="1136" t="str">
        <f t="shared" si="89"/>
        <v>FZ66DNE0</v>
      </c>
      <c r="B2839" s="669" t="s">
        <v>5824</v>
      </c>
      <c r="C2839" s="669" t="s">
        <v>1797</v>
      </c>
      <c r="D2839" s="1137">
        <f t="shared" si="88"/>
        <v>0</v>
      </c>
      <c r="E2839" s="669" t="s">
        <v>594</v>
      </c>
      <c r="F2839" s="669">
        <v>54</v>
      </c>
    </row>
    <row r="2840" spans="1:6" hidden="1" x14ac:dyDescent="0.2">
      <c r="A2840" s="1136" t="str">
        <f t="shared" si="89"/>
        <v>FZ66EDC0</v>
      </c>
      <c r="B2840" s="669" t="s">
        <v>5825</v>
      </c>
      <c r="C2840" s="669" t="s">
        <v>1798</v>
      </c>
      <c r="D2840" s="1137">
        <f t="shared" si="88"/>
        <v>0</v>
      </c>
      <c r="E2840" s="669" t="s">
        <v>700</v>
      </c>
      <c r="F2840" s="669">
        <v>9</v>
      </c>
    </row>
    <row r="2841" spans="1:6" hidden="1" x14ac:dyDescent="0.2">
      <c r="A2841" s="1136" t="str">
        <f t="shared" si="89"/>
        <v>FZ66EEL0</v>
      </c>
      <c r="B2841" s="669" t="s">
        <v>5826</v>
      </c>
      <c r="C2841" s="669" t="s">
        <v>1798</v>
      </c>
      <c r="D2841" s="1137">
        <f t="shared" si="88"/>
        <v>0</v>
      </c>
      <c r="E2841" s="669" t="s">
        <v>699</v>
      </c>
      <c r="F2841" s="669">
        <v>1142</v>
      </c>
    </row>
    <row r="2842" spans="1:6" hidden="1" x14ac:dyDescent="0.2">
      <c r="A2842" s="1136" t="str">
        <f t="shared" si="89"/>
        <v>FZ66EEM0</v>
      </c>
      <c r="B2842" s="669" t="s">
        <v>5827</v>
      </c>
      <c r="C2842" s="669" t="s">
        <v>1798</v>
      </c>
      <c r="D2842" s="1137">
        <f t="shared" si="88"/>
        <v>0</v>
      </c>
      <c r="E2842" s="669" t="s">
        <v>595</v>
      </c>
      <c r="F2842" s="669">
        <v>3269</v>
      </c>
    </row>
    <row r="2843" spans="1:6" hidden="1" x14ac:dyDescent="0.2">
      <c r="A2843" s="1136" t="str">
        <f t="shared" si="89"/>
        <v>FZ66ENE0</v>
      </c>
      <c r="B2843" s="669" t="s">
        <v>5828</v>
      </c>
      <c r="C2843" s="669" t="s">
        <v>1798</v>
      </c>
      <c r="D2843" s="1137">
        <f t="shared" si="88"/>
        <v>0</v>
      </c>
      <c r="E2843" s="669" t="s">
        <v>594</v>
      </c>
      <c r="F2843" s="669">
        <v>42</v>
      </c>
    </row>
    <row r="2844" spans="1:6" hidden="1" x14ac:dyDescent="0.2">
      <c r="A2844" s="1136" t="str">
        <f t="shared" si="89"/>
        <v>FZ66FDC0</v>
      </c>
      <c r="B2844" s="669" t="s">
        <v>5829</v>
      </c>
      <c r="C2844" s="669" t="s">
        <v>1799</v>
      </c>
      <c r="D2844" s="1137">
        <f t="shared" si="88"/>
        <v>0</v>
      </c>
      <c r="E2844" s="669" t="s">
        <v>700</v>
      </c>
      <c r="F2844" s="669">
        <v>36</v>
      </c>
    </row>
    <row r="2845" spans="1:6" hidden="1" x14ac:dyDescent="0.2">
      <c r="A2845" s="1136" t="str">
        <f t="shared" si="89"/>
        <v>FZ66FEL0</v>
      </c>
      <c r="B2845" s="669" t="s">
        <v>5830</v>
      </c>
      <c r="C2845" s="669" t="s">
        <v>1799</v>
      </c>
      <c r="D2845" s="1137">
        <f t="shared" si="88"/>
        <v>0</v>
      </c>
      <c r="E2845" s="669" t="s">
        <v>699</v>
      </c>
      <c r="F2845" s="669">
        <v>1246</v>
      </c>
    </row>
    <row r="2846" spans="1:6" hidden="1" x14ac:dyDescent="0.2">
      <c r="A2846" s="1136" t="str">
        <f t="shared" si="89"/>
        <v>FZ66FEM0</v>
      </c>
      <c r="B2846" s="669" t="s">
        <v>5831</v>
      </c>
      <c r="C2846" s="669" t="s">
        <v>1799</v>
      </c>
      <c r="D2846" s="1137">
        <f t="shared" si="88"/>
        <v>0</v>
      </c>
      <c r="E2846" s="669" t="s">
        <v>595</v>
      </c>
      <c r="F2846" s="669">
        <v>2230</v>
      </c>
    </row>
    <row r="2847" spans="1:6" hidden="1" x14ac:dyDescent="0.2">
      <c r="A2847" s="1136" t="str">
        <f t="shared" si="89"/>
        <v>FZ66FNE0</v>
      </c>
      <c r="B2847" s="669" t="s">
        <v>5832</v>
      </c>
      <c r="C2847" s="669" t="s">
        <v>1799</v>
      </c>
      <c r="D2847" s="1137">
        <f t="shared" si="88"/>
        <v>0</v>
      </c>
      <c r="E2847" s="669" t="s">
        <v>594</v>
      </c>
      <c r="F2847" s="669">
        <v>64</v>
      </c>
    </row>
    <row r="2848" spans="1:6" hidden="1" x14ac:dyDescent="0.2">
      <c r="A2848" s="1136" t="str">
        <f t="shared" si="89"/>
        <v>FZ67CDC0</v>
      </c>
      <c r="B2848" s="669" t="s">
        <v>5833</v>
      </c>
      <c r="C2848" s="669" t="s">
        <v>1800</v>
      </c>
      <c r="D2848" s="1137">
        <f t="shared" si="88"/>
        <v>0</v>
      </c>
      <c r="E2848" s="669" t="s">
        <v>700</v>
      </c>
      <c r="F2848" s="669">
        <v>1</v>
      </c>
    </row>
    <row r="2849" spans="1:6" hidden="1" x14ac:dyDescent="0.2">
      <c r="A2849" s="1136" t="str">
        <f t="shared" si="89"/>
        <v>FZ67CEL0</v>
      </c>
      <c r="B2849" s="669" t="s">
        <v>5834</v>
      </c>
      <c r="C2849" s="669" t="s">
        <v>1800</v>
      </c>
      <c r="D2849" s="1137">
        <f t="shared" si="88"/>
        <v>0</v>
      </c>
      <c r="E2849" s="669" t="s">
        <v>699</v>
      </c>
      <c r="F2849" s="669">
        <v>344</v>
      </c>
    </row>
    <row r="2850" spans="1:6" hidden="1" x14ac:dyDescent="0.2">
      <c r="A2850" s="1136" t="str">
        <f t="shared" si="89"/>
        <v>FZ67CEM0</v>
      </c>
      <c r="B2850" s="669" t="s">
        <v>5835</v>
      </c>
      <c r="C2850" s="669" t="s">
        <v>1800</v>
      </c>
      <c r="D2850" s="1137">
        <f t="shared" si="88"/>
        <v>0</v>
      </c>
      <c r="E2850" s="669" t="s">
        <v>595</v>
      </c>
      <c r="F2850" s="669">
        <v>1769</v>
      </c>
    </row>
    <row r="2851" spans="1:6" hidden="1" x14ac:dyDescent="0.2">
      <c r="A2851" s="1136" t="str">
        <f t="shared" si="89"/>
        <v>FZ67CNE0</v>
      </c>
      <c r="B2851" s="669" t="s">
        <v>5836</v>
      </c>
      <c r="C2851" s="669" t="s">
        <v>1800</v>
      </c>
      <c r="D2851" s="1137">
        <f t="shared" si="88"/>
        <v>0</v>
      </c>
      <c r="E2851" s="669" t="s">
        <v>594</v>
      </c>
      <c r="F2851" s="669">
        <v>35</v>
      </c>
    </row>
    <row r="2852" spans="1:6" hidden="1" x14ac:dyDescent="0.2">
      <c r="A2852" s="1136" t="str">
        <f t="shared" si="89"/>
        <v>FZ67DDC0</v>
      </c>
      <c r="B2852" s="669" t="s">
        <v>5837</v>
      </c>
      <c r="C2852" s="669" t="s">
        <v>1801</v>
      </c>
      <c r="D2852" s="1137">
        <f t="shared" si="88"/>
        <v>0</v>
      </c>
      <c r="E2852" s="669" t="s">
        <v>700</v>
      </c>
      <c r="F2852" s="669">
        <v>19</v>
      </c>
    </row>
    <row r="2853" spans="1:6" hidden="1" x14ac:dyDescent="0.2">
      <c r="A2853" s="1136" t="str">
        <f t="shared" si="89"/>
        <v>FZ67DEL0</v>
      </c>
      <c r="B2853" s="669" t="s">
        <v>5838</v>
      </c>
      <c r="C2853" s="669" t="s">
        <v>1801</v>
      </c>
      <c r="D2853" s="1137">
        <f t="shared" si="88"/>
        <v>0</v>
      </c>
      <c r="E2853" s="669" t="s">
        <v>699</v>
      </c>
      <c r="F2853" s="669">
        <v>805</v>
      </c>
    </row>
    <row r="2854" spans="1:6" hidden="1" x14ac:dyDescent="0.2">
      <c r="A2854" s="1136" t="str">
        <f t="shared" si="89"/>
        <v>FZ67DEM0</v>
      </c>
      <c r="B2854" s="669" t="s">
        <v>5839</v>
      </c>
      <c r="C2854" s="669" t="s">
        <v>1801</v>
      </c>
      <c r="D2854" s="1137">
        <f t="shared" si="88"/>
        <v>0</v>
      </c>
      <c r="E2854" s="669" t="s">
        <v>595</v>
      </c>
      <c r="F2854" s="669">
        <v>1336</v>
      </c>
    </row>
    <row r="2855" spans="1:6" hidden="1" x14ac:dyDescent="0.2">
      <c r="A2855" s="1136" t="str">
        <f t="shared" si="89"/>
        <v>FZ67DNE0</v>
      </c>
      <c r="B2855" s="669" t="s">
        <v>5840</v>
      </c>
      <c r="C2855" s="669" t="s">
        <v>1801</v>
      </c>
      <c r="D2855" s="1137">
        <f t="shared" si="88"/>
        <v>0</v>
      </c>
      <c r="E2855" s="669" t="s">
        <v>594</v>
      </c>
      <c r="F2855" s="669">
        <v>36</v>
      </c>
    </row>
    <row r="2856" spans="1:6" hidden="1" x14ac:dyDescent="0.2">
      <c r="A2856" s="1136" t="str">
        <f t="shared" si="89"/>
        <v>FZ67EDC0</v>
      </c>
      <c r="B2856" s="669" t="s">
        <v>5841</v>
      </c>
      <c r="C2856" s="669" t="s">
        <v>1802</v>
      </c>
      <c r="D2856" s="1137">
        <f t="shared" si="88"/>
        <v>0</v>
      </c>
      <c r="E2856" s="669" t="s">
        <v>700</v>
      </c>
      <c r="F2856" s="669">
        <v>69</v>
      </c>
    </row>
    <row r="2857" spans="1:6" hidden="1" x14ac:dyDescent="0.2">
      <c r="A2857" s="1136" t="str">
        <f t="shared" si="89"/>
        <v>FZ67EEL0</v>
      </c>
      <c r="B2857" s="669" t="s">
        <v>5842</v>
      </c>
      <c r="C2857" s="669" t="s">
        <v>1802</v>
      </c>
      <c r="D2857" s="1137">
        <f t="shared" si="88"/>
        <v>0</v>
      </c>
      <c r="E2857" s="669" t="s">
        <v>699</v>
      </c>
      <c r="F2857" s="669">
        <v>2085</v>
      </c>
    </row>
    <row r="2858" spans="1:6" hidden="1" x14ac:dyDescent="0.2">
      <c r="A2858" s="1136" t="str">
        <f t="shared" si="89"/>
        <v>FZ67EEM0</v>
      </c>
      <c r="B2858" s="669" t="s">
        <v>5843</v>
      </c>
      <c r="C2858" s="669" t="s">
        <v>1802</v>
      </c>
      <c r="D2858" s="1137">
        <f t="shared" si="88"/>
        <v>0</v>
      </c>
      <c r="E2858" s="669" t="s">
        <v>595</v>
      </c>
      <c r="F2858" s="669">
        <v>1310</v>
      </c>
    </row>
    <row r="2859" spans="1:6" hidden="1" x14ac:dyDescent="0.2">
      <c r="A2859" s="1136" t="str">
        <f t="shared" si="89"/>
        <v>FZ67ENE0</v>
      </c>
      <c r="B2859" s="669" t="s">
        <v>5844</v>
      </c>
      <c r="C2859" s="669" t="s">
        <v>1802</v>
      </c>
      <c r="D2859" s="1137">
        <f t="shared" si="88"/>
        <v>0</v>
      </c>
      <c r="E2859" s="669" t="s">
        <v>594</v>
      </c>
      <c r="F2859" s="669">
        <v>29</v>
      </c>
    </row>
    <row r="2860" spans="1:6" hidden="1" x14ac:dyDescent="0.2">
      <c r="A2860" s="1136" t="str">
        <f t="shared" si="89"/>
        <v>FZ67FDC0</v>
      </c>
      <c r="B2860" s="669" t="s">
        <v>5845</v>
      </c>
      <c r="C2860" s="669" t="s">
        <v>1803</v>
      </c>
      <c r="D2860" s="1137">
        <f t="shared" si="88"/>
        <v>0</v>
      </c>
      <c r="E2860" s="669" t="s">
        <v>700</v>
      </c>
      <c r="F2860" s="669">
        <v>228</v>
      </c>
    </row>
    <row r="2861" spans="1:6" hidden="1" x14ac:dyDescent="0.2">
      <c r="A2861" s="1136" t="str">
        <f t="shared" si="89"/>
        <v>FZ67FEL0</v>
      </c>
      <c r="B2861" s="669" t="s">
        <v>5846</v>
      </c>
      <c r="C2861" s="669" t="s">
        <v>1803</v>
      </c>
      <c r="D2861" s="1137">
        <f t="shared" si="88"/>
        <v>0</v>
      </c>
      <c r="E2861" s="669" t="s">
        <v>699</v>
      </c>
      <c r="F2861" s="669">
        <v>3488</v>
      </c>
    </row>
    <row r="2862" spans="1:6" hidden="1" x14ac:dyDescent="0.2">
      <c r="A2862" s="1136" t="str">
        <f t="shared" si="89"/>
        <v>FZ67FEM0</v>
      </c>
      <c r="B2862" s="669" t="s">
        <v>5847</v>
      </c>
      <c r="C2862" s="669" t="s">
        <v>1803</v>
      </c>
      <c r="D2862" s="1137">
        <f t="shared" si="88"/>
        <v>0</v>
      </c>
      <c r="E2862" s="669" t="s">
        <v>595</v>
      </c>
      <c r="F2862" s="669">
        <v>1257</v>
      </c>
    </row>
    <row r="2863" spans="1:6" hidden="1" x14ac:dyDescent="0.2">
      <c r="A2863" s="1136" t="str">
        <f t="shared" si="89"/>
        <v>FZ67FNE0</v>
      </c>
      <c r="B2863" s="669" t="s">
        <v>5848</v>
      </c>
      <c r="C2863" s="669" t="s">
        <v>1803</v>
      </c>
      <c r="D2863" s="1137">
        <f t="shared" si="88"/>
        <v>0</v>
      </c>
      <c r="E2863" s="669" t="s">
        <v>594</v>
      </c>
      <c r="F2863" s="669">
        <v>47</v>
      </c>
    </row>
    <row r="2864" spans="1:6" hidden="1" x14ac:dyDescent="0.2">
      <c r="A2864" s="1136" t="str">
        <f t="shared" si="89"/>
        <v>FZ68GDC0</v>
      </c>
      <c r="B2864" s="669" t="s">
        <v>5849</v>
      </c>
      <c r="C2864" s="669" t="s">
        <v>1804</v>
      </c>
      <c r="D2864" s="1137">
        <f t="shared" si="88"/>
        <v>0</v>
      </c>
      <c r="E2864" s="669" t="s">
        <v>700</v>
      </c>
      <c r="F2864" s="669">
        <v>5</v>
      </c>
    </row>
    <row r="2865" spans="1:6" hidden="1" x14ac:dyDescent="0.2">
      <c r="A2865" s="1136" t="str">
        <f t="shared" si="89"/>
        <v>FZ68GEL0</v>
      </c>
      <c r="B2865" s="669" t="s">
        <v>5850</v>
      </c>
      <c r="C2865" s="669" t="s">
        <v>1804</v>
      </c>
      <c r="D2865" s="1137">
        <f t="shared" si="88"/>
        <v>0</v>
      </c>
      <c r="E2865" s="669" t="s">
        <v>699</v>
      </c>
      <c r="F2865" s="669">
        <v>140</v>
      </c>
    </row>
    <row r="2866" spans="1:6" hidden="1" x14ac:dyDescent="0.2">
      <c r="A2866" s="1136" t="str">
        <f t="shared" si="89"/>
        <v>FZ68GEM0</v>
      </c>
      <c r="B2866" s="669" t="s">
        <v>5851</v>
      </c>
      <c r="C2866" s="669" t="s">
        <v>1804</v>
      </c>
      <c r="D2866" s="1137">
        <f t="shared" si="88"/>
        <v>0</v>
      </c>
      <c r="E2866" s="669" t="s">
        <v>595</v>
      </c>
      <c r="F2866" s="669">
        <v>227</v>
      </c>
    </row>
    <row r="2867" spans="1:6" hidden="1" x14ac:dyDescent="0.2">
      <c r="A2867" s="1136" t="str">
        <f t="shared" si="89"/>
        <v>FZ68GNE0</v>
      </c>
      <c r="B2867" s="669" t="s">
        <v>5852</v>
      </c>
      <c r="C2867" s="669" t="s">
        <v>1804</v>
      </c>
      <c r="D2867" s="1137">
        <f t="shared" si="88"/>
        <v>0</v>
      </c>
      <c r="E2867" s="669" t="s">
        <v>594</v>
      </c>
      <c r="F2867" s="669">
        <v>38</v>
      </c>
    </row>
    <row r="2868" spans="1:6" hidden="1" x14ac:dyDescent="0.2">
      <c r="A2868" s="1136" t="str">
        <f t="shared" si="89"/>
        <v>FZ68HDC0</v>
      </c>
      <c r="B2868" s="669" t="s">
        <v>5853</v>
      </c>
      <c r="C2868" s="669" t="s">
        <v>1805</v>
      </c>
      <c r="D2868" s="1137">
        <f t="shared" si="88"/>
        <v>0</v>
      </c>
      <c r="E2868" s="669" t="s">
        <v>700</v>
      </c>
      <c r="F2868" s="669">
        <v>33</v>
      </c>
    </row>
    <row r="2869" spans="1:6" hidden="1" x14ac:dyDescent="0.2">
      <c r="A2869" s="1136" t="str">
        <f t="shared" si="89"/>
        <v>FZ68HEL0</v>
      </c>
      <c r="B2869" s="669" t="s">
        <v>5854</v>
      </c>
      <c r="C2869" s="669" t="s">
        <v>1805</v>
      </c>
      <c r="D2869" s="1137">
        <f t="shared" si="88"/>
        <v>0</v>
      </c>
      <c r="E2869" s="669" t="s">
        <v>699</v>
      </c>
      <c r="F2869" s="669">
        <v>209</v>
      </c>
    </row>
    <row r="2870" spans="1:6" hidden="1" x14ac:dyDescent="0.2">
      <c r="A2870" s="1136" t="str">
        <f t="shared" si="89"/>
        <v>FZ68HEM0</v>
      </c>
      <c r="B2870" s="669" t="s">
        <v>5855</v>
      </c>
      <c r="C2870" s="669" t="s">
        <v>1805</v>
      </c>
      <c r="D2870" s="1137">
        <f t="shared" si="88"/>
        <v>0</v>
      </c>
      <c r="E2870" s="669" t="s">
        <v>595</v>
      </c>
      <c r="F2870" s="669">
        <v>278</v>
      </c>
    </row>
    <row r="2871" spans="1:6" hidden="1" x14ac:dyDescent="0.2">
      <c r="A2871" s="1136" t="str">
        <f t="shared" si="89"/>
        <v>FZ68HNE0</v>
      </c>
      <c r="B2871" s="669" t="s">
        <v>5856</v>
      </c>
      <c r="C2871" s="669" t="s">
        <v>1805</v>
      </c>
      <c r="D2871" s="1137">
        <f t="shared" si="88"/>
        <v>0</v>
      </c>
      <c r="E2871" s="669" t="s">
        <v>594</v>
      </c>
      <c r="F2871" s="669">
        <v>34</v>
      </c>
    </row>
    <row r="2872" spans="1:6" hidden="1" x14ac:dyDescent="0.2">
      <c r="A2872" s="1136" t="str">
        <f t="shared" si="89"/>
        <v>FZ68JEL0</v>
      </c>
      <c r="B2872" s="669" t="s">
        <v>5857</v>
      </c>
      <c r="C2872" s="669" t="s">
        <v>1806</v>
      </c>
      <c r="D2872" s="1137">
        <f t="shared" si="88"/>
        <v>0</v>
      </c>
      <c r="E2872" s="669" t="s">
        <v>699</v>
      </c>
      <c r="F2872" s="669">
        <v>61</v>
      </c>
    </row>
    <row r="2873" spans="1:6" hidden="1" x14ac:dyDescent="0.2">
      <c r="A2873" s="1136" t="str">
        <f t="shared" si="89"/>
        <v>FZ68JEM0</v>
      </c>
      <c r="B2873" s="669" t="s">
        <v>5858</v>
      </c>
      <c r="C2873" s="669" t="s">
        <v>1806</v>
      </c>
      <c r="D2873" s="1137">
        <f t="shared" si="88"/>
        <v>0</v>
      </c>
      <c r="E2873" s="669" t="s">
        <v>595</v>
      </c>
      <c r="F2873" s="669">
        <v>138</v>
      </c>
    </row>
    <row r="2874" spans="1:6" hidden="1" x14ac:dyDescent="0.2">
      <c r="A2874" s="1136" t="str">
        <f t="shared" si="89"/>
        <v>FZ68JNE0</v>
      </c>
      <c r="B2874" s="669" t="s">
        <v>5859</v>
      </c>
      <c r="C2874" s="669" t="s">
        <v>1806</v>
      </c>
      <c r="D2874" s="1137">
        <f t="shared" si="88"/>
        <v>0</v>
      </c>
      <c r="E2874" s="669" t="s">
        <v>594</v>
      </c>
      <c r="F2874" s="669">
        <v>198</v>
      </c>
    </row>
    <row r="2875" spans="1:6" hidden="1" x14ac:dyDescent="0.2">
      <c r="A2875" s="1136" t="str">
        <f t="shared" si="89"/>
        <v>FZ68KDC0</v>
      </c>
      <c r="B2875" s="669" t="s">
        <v>5860</v>
      </c>
      <c r="C2875" s="669" t="s">
        <v>1807</v>
      </c>
      <c r="D2875" s="1137">
        <f t="shared" si="88"/>
        <v>0</v>
      </c>
      <c r="E2875" s="669" t="s">
        <v>700</v>
      </c>
      <c r="F2875" s="669">
        <v>1</v>
      </c>
    </row>
    <row r="2876" spans="1:6" hidden="1" x14ac:dyDescent="0.2">
      <c r="A2876" s="1136" t="str">
        <f t="shared" si="89"/>
        <v>FZ68KEL0</v>
      </c>
      <c r="B2876" s="669" t="s">
        <v>5861</v>
      </c>
      <c r="C2876" s="669" t="s">
        <v>1807</v>
      </c>
      <c r="D2876" s="1137">
        <f t="shared" si="88"/>
        <v>0</v>
      </c>
      <c r="E2876" s="669" t="s">
        <v>699</v>
      </c>
      <c r="F2876" s="669">
        <v>113</v>
      </c>
    </row>
    <row r="2877" spans="1:6" hidden="1" x14ac:dyDescent="0.2">
      <c r="A2877" s="1136" t="str">
        <f t="shared" si="89"/>
        <v>FZ68KEM0</v>
      </c>
      <c r="B2877" s="669" t="s">
        <v>5862</v>
      </c>
      <c r="C2877" s="669" t="s">
        <v>1807</v>
      </c>
      <c r="D2877" s="1137">
        <f t="shared" si="88"/>
        <v>0</v>
      </c>
      <c r="E2877" s="669" t="s">
        <v>595</v>
      </c>
      <c r="F2877" s="669">
        <v>138</v>
      </c>
    </row>
    <row r="2878" spans="1:6" hidden="1" x14ac:dyDescent="0.2">
      <c r="A2878" s="1136" t="str">
        <f t="shared" si="89"/>
        <v>FZ68KNE0</v>
      </c>
      <c r="B2878" s="669" t="s">
        <v>5863</v>
      </c>
      <c r="C2878" s="669" t="s">
        <v>1807</v>
      </c>
      <c r="D2878" s="1137">
        <f t="shared" si="88"/>
        <v>0</v>
      </c>
      <c r="E2878" s="669" t="s">
        <v>594</v>
      </c>
      <c r="F2878" s="669">
        <v>156</v>
      </c>
    </row>
    <row r="2879" spans="1:6" hidden="1" x14ac:dyDescent="0.2">
      <c r="A2879" s="1136" t="str">
        <f t="shared" si="89"/>
        <v>FZ68LDC0</v>
      </c>
      <c r="B2879" s="669" t="s">
        <v>5864</v>
      </c>
      <c r="C2879" s="669" t="s">
        <v>1808</v>
      </c>
      <c r="D2879" s="1137">
        <f t="shared" si="88"/>
        <v>0</v>
      </c>
      <c r="E2879" s="669" t="s">
        <v>700</v>
      </c>
      <c r="F2879" s="669">
        <v>5</v>
      </c>
    </row>
    <row r="2880" spans="1:6" hidden="1" x14ac:dyDescent="0.2">
      <c r="A2880" s="1136" t="str">
        <f t="shared" si="89"/>
        <v>FZ68LEL0</v>
      </c>
      <c r="B2880" s="669" t="s">
        <v>5865</v>
      </c>
      <c r="C2880" s="669" t="s">
        <v>1808</v>
      </c>
      <c r="D2880" s="1137">
        <f t="shared" si="88"/>
        <v>0</v>
      </c>
      <c r="E2880" s="669" t="s">
        <v>699</v>
      </c>
      <c r="F2880" s="669">
        <v>95</v>
      </c>
    </row>
    <row r="2881" spans="1:6" hidden="1" x14ac:dyDescent="0.2">
      <c r="A2881" s="1136" t="str">
        <f t="shared" si="89"/>
        <v>FZ68LEM0</v>
      </c>
      <c r="B2881" s="669" t="s">
        <v>5866</v>
      </c>
      <c r="C2881" s="669" t="s">
        <v>1808</v>
      </c>
      <c r="D2881" s="1137">
        <f t="shared" si="88"/>
        <v>0</v>
      </c>
      <c r="E2881" s="669" t="s">
        <v>595</v>
      </c>
      <c r="F2881" s="669">
        <v>244</v>
      </c>
    </row>
    <row r="2882" spans="1:6" hidden="1" x14ac:dyDescent="0.2">
      <c r="A2882" s="1136" t="str">
        <f t="shared" si="89"/>
        <v>FZ68LNE0</v>
      </c>
      <c r="B2882" s="669" t="s">
        <v>5867</v>
      </c>
      <c r="C2882" s="669" t="s">
        <v>1808</v>
      </c>
      <c r="D2882" s="1137">
        <f t="shared" si="88"/>
        <v>0</v>
      </c>
      <c r="E2882" s="669" t="s">
        <v>594</v>
      </c>
      <c r="F2882" s="669">
        <v>129</v>
      </c>
    </row>
    <row r="2883" spans="1:6" hidden="1" x14ac:dyDescent="0.2">
      <c r="A2883" s="1136" t="str">
        <f t="shared" si="89"/>
        <v>FZ69BEL0</v>
      </c>
      <c r="B2883" s="669" t="s">
        <v>5868</v>
      </c>
      <c r="C2883" s="669" t="s">
        <v>1035</v>
      </c>
      <c r="D2883" s="1137">
        <f t="shared" si="88"/>
        <v>0</v>
      </c>
      <c r="E2883" s="669" t="s">
        <v>699</v>
      </c>
      <c r="F2883" s="669">
        <v>77</v>
      </c>
    </row>
    <row r="2884" spans="1:6" hidden="1" x14ac:dyDescent="0.2">
      <c r="A2884" s="1136" t="str">
        <f t="shared" si="89"/>
        <v>FZ69BEM0</v>
      </c>
      <c r="B2884" s="669" t="s">
        <v>5869</v>
      </c>
      <c r="C2884" s="669" t="s">
        <v>1035</v>
      </c>
      <c r="D2884" s="1137">
        <f t="shared" si="88"/>
        <v>0</v>
      </c>
      <c r="E2884" s="669" t="s">
        <v>595</v>
      </c>
      <c r="F2884" s="669">
        <v>196</v>
      </c>
    </row>
    <row r="2885" spans="1:6" hidden="1" x14ac:dyDescent="0.2">
      <c r="A2885" s="1136" t="str">
        <f t="shared" si="89"/>
        <v>FZ69BNE0</v>
      </c>
      <c r="B2885" s="669" t="s">
        <v>5870</v>
      </c>
      <c r="C2885" s="669" t="s">
        <v>1035</v>
      </c>
      <c r="D2885" s="1137">
        <f t="shared" si="88"/>
        <v>0</v>
      </c>
      <c r="E2885" s="669" t="s">
        <v>594</v>
      </c>
      <c r="F2885" s="669">
        <v>354</v>
      </c>
    </row>
    <row r="2886" spans="1:6" hidden="1" x14ac:dyDescent="0.2">
      <c r="A2886" s="1136" t="str">
        <f t="shared" si="89"/>
        <v>FZ69CEL0</v>
      </c>
      <c r="B2886" s="669" t="s">
        <v>5871</v>
      </c>
      <c r="C2886" s="669" t="s">
        <v>1809</v>
      </c>
      <c r="D2886" s="1137">
        <f t="shared" si="88"/>
        <v>0</v>
      </c>
      <c r="E2886" s="669" t="s">
        <v>699</v>
      </c>
      <c r="F2886" s="669">
        <v>424</v>
      </c>
    </row>
    <row r="2887" spans="1:6" hidden="1" x14ac:dyDescent="0.2">
      <c r="A2887" s="1136" t="str">
        <f t="shared" si="89"/>
        <v>FZ69CEM0</v>
      </c>
      <c r="B2887" s="669" t="s">
        <v>5872</v>
      </c>
      <c r="C2887" s="669" t="s">
        <v>1809</v>
      </c>
      <c r="D2887" s="1137">
        <f t="shared" si="88"/>
        <v>0</v>
      </c>
      <c r="E2887" s="669" t="s">
        <v>595</v>
      </c>
      <c r="F2887" s="669">
        <v>1642</v>
      </c>
    </row>
    <row r="2888" spans="1:6" hidden="1" x14ac:dyDescent="0.2">
      <c r="A2888" s="1136" t="str">
        <f t="shared" si="89"/>
        <v>FZ69CNE0</v>
      </c>
      <c r="B2888" s="669" t="s">
        <v>5873</v>
      </c>
      <c r="C2888" s="669" t="s">
        <v>1809</v>
      </c>
      <c r="D2888" s="1137">
        <f t="shared" si="88"/>
        <v>0</v>
      </c>
      <c r="E2888" s="669" t="s">
        <v>594</v>
      </c>
      <c r="F2888" s="669">
        <v>92</v>
      </c>
    </row>
    <row r="2889" spans="1:6" hidden="1" x14ac:dyDescent="0.2">
      <c r="A2889" s="1136" t="str">
        <f t="shared" si="89"/>
        <v>FZ69DEL0</v>
      </c>
      <c r="B2889" s="669" t="s">
        <v>5874</v>
      </c>
      <c r="C2889" s="669" t="s">
        <v>1810</v>
      </c>
      <c r="D2889" s="1137">
        <f t="shared" si="88"/>
        <v>0</v>
      </c>
      <c r="E2889" s="669" t="s">
        <v>699</v>
      </c>
      <c r="F2889" s="669">
        <v>367</v>
      </c>
    </row>
    <row r="2890" spans="1:6" hidden="1" x14ac:dyDescent="0.2">
      <c r="A2890" s="1136" t="str">
        <f t="shared" si="89"/>
        <v>FZ69DEM0</v>
      </c>
      <c r="B2890" s="669" t="s">
        <v>5875</v>
      </c>
      <c r="C2890" s="669" t="s">
        <v>1810</v>
      </c>
      <c r="D2890" s="1137">
        <f t="shared" si="88"/>
        <v>0</v>
      </c>
      <c r="E2890" s="669" t="s">
        <v>595</v>
      </c>
      <c r="F2890" s="669">
        <v>805</v>
      </c>
    </row>
    <row r="2891" spans="1:6" hidden="1" x14ac:dyDescent="0.2">
      <c r="A2891" s="1136" t="str">
        <f t="shared" si="89"/>
        <v>FZ69DNE0</v>
      </c>
      <c r="B2891" s="669" t="s">
        <v>5876</v>
      </c>
      <c r="C2891" s="669" t="s">
        <v>1810</v>
      </c>
      <c r="D2891" s="1137">
        <f t="shared" si="88"/>
        <v>0</v>
      </c>
      <c r="E2891" s="669" t="s">
        <v>594</v>
      </c>
      <c r="F2891" s="669">
        <v>28</v>
      </c>
    </row>
    <row r="2892" spans="1:6" hidden="1" x14ac:dyDescent="0.2">
      <c r="A2892" s="1136" t="str">
        <f t="shared" si="89"/>
        <v>FZ69EDC0</v>
      </c>
      <c r="B2892" s="669" t="s">
        <v>5877</v>
      </c>
      <c r="C2892" s="669" t="s">
        <v>1811</v>
      </c>
      <c r="D2892" s="1137">
        <f t="shared" si="88"/>
        <v>0</v>
      </c>
      <c r="E2892" s="669" t="s">
        <v>700</v>
      </c>
      <c r="F2892" s="669">
        <v>1</v>
      </c>
    </row>
    <row r="2893" spans="1:6" hidden="1" x14ac:dyDescent="0.2">
      <c r="A2893" s="1136" t="str">
        <f t="shared" si="89"/>
        <v>FZ69EEL0</v>
      </c>
      <c r="B2893" s="669" t="s">
        <v>5878</v>
      </c>
      <c r="C2893" s="669" t="s">
        <v>1811</v>
      </c>
      <c r="D2893" s="1137">
        <f t="shared" si="88"/>
        <v>0</v>
      </c>
      <c r="E2893" s="669" t="s">
        <v>699</v>
      </c>
      <c r="F2893" s="669">
        <v>314</v>
      </c>
    </row>
    <row r="2894" spans="1:6" hidden="1" x14ac:dyDescent="0.2">
      <c r="A2894" s="1136" t="str">
        <f t="shared" si="89"/>
        <v>FZ69EEM0</v>
      </c>
      <c r="B2894" s="669" t="s">
        <v>5879</v>
      </c>
      <c r="C2894" s="669" t="s">
        <v>1811</v>
      </c>
      <c r="D2894" s="1137">
        <f t="shared" si="88"/>
        <v>0</v>
      </c>
      <c r="E2894" s="669" t="s">
        <v>595</v>
      </c>
      <c r="F2894" s="669">
        <v>425</v>
      </c>
    </row>
    <row r="2895" spans="1:6" hidden="1" x14ac:dyDescent="0.2">
      <c r="A2895" s="1136" t="str">
        <f t="shared" si="89"/>
        <v>FZ69ENE0</v>
      </c>
      <c r="B2895" s="669" t="s">
        <v>5880</v>
      </c>
      <c r="C2895" s="669" t="s">
        <v>1811</v>
      </c>
      <c r="D2895" s="1137">
        <f t="shared" si="88"/>
        <v>0</v>
      </c>
      <c r="E2895" s="669" t="s">
        <v>594</v>
      </c>
      <c r="F2895" s="669">
        <v>5</v>
      </c>
    </row>
    <row r="2896" spans="1:6" hidden="1" x14ac:dyDescent="0.2">
      <c r="A2896" s="1136" t="str">
        <f t="shared" si="89"/>
        <v>FZ70ZDC0</v>
      </c>
      <c r="B2896" s="669" t="s">
        <v>5881</v>
      </c>
      <c r="C2896" s="669" t="s">
        <v>326</v>
      </c>
      <c r="D2896" s="1137">
        <f t="shared" si="88"/>
        <v>0</v>
      </c>
      <c r="E2896" s="669" t="s">
        <v>700</v>
      </c>
      <c r="F2896" s="669">
        <v>16222</v>
      </c>
    </row>
    <row r="2897" spans="1:6" hidden="1" x14ac:dyDescent="0.2">
      <c r="A2897" s="1136" t="str">
        <f t="shared" si="89"/>
        <v>FZ70ZEL0</v>
      </c>
      <c r="B2897" s="669" t="s">
        <v>5882</v>
      </c>
      <c r="C2897" s="669" t="s">
        <v>326</v>
      </c>
      <c r="D2897" s="1137">
        <f t="shared" ref="D2897:D2960" si="90">IFERROR(VLOOKUP(C2897,$M$2:$N$16,2,FALSE),0)</f>
        <v>0</v>
      </c>
      <c r="E2897" s="669" t="s">
        <v>699</v>
      </c>
      <c r="F2897" s="669">
        <v>1207</v>
      </c>
    </row>
    <row r="2898" spans="1:6" hidden="1" x14ac:dyDescent="0.2">
      <c r="A2898" s="1136" t="str">
        <f t="shared" ref="A2898:A2961" si="91">C2898&amp;E2898&amp;D2898</f>
        <v>FZ70ZEM0</v>
      </c>
      <c r="B2898" s="669" t="s">
        <v>5883</v>
      </c>
      <c r="C2898" s="669" t="s">
        <v>326</v>
      </c>
      <c r="D2898" s="1137">
        <f t="shared" si="90"/>
        <v>0</v>
      </c>
      <c r="E2898" s="669" t="s">
        <v>595</v>
      </c>
      <c r="F2898" s="669">
        <v>1224</v>
      </c>
    </row>
    <row r="2899" spans="1:6" hidden="1" x14ac:dyDescent="0.2">
      <c r="A2899" s="1136" t="str">
        <f t="shared" si="91"/>
        <v>FZ70ZNE0</v>
      </c>
      <c r="B2899" s="669" t="s">
        <v>5884</v>
      </c>
      <c r="C2899" s="669" t="s">
        <v>326</v>
      </c>
      <c r="D2899" s="1137">
        <f t="shared" si="90"/>
        <v>0</v>
      </c>
      <c r="E2899" s="669" t="s">
        <v>594</v>
      </c>
      <c r="F2899" s="669">
        <v>30</v>
      </c>
    </row>
    <row r="2900" spans="1:6" hidden="1" x14ac:dyDescent="0.2">
      <c r="A2900" s="1136" t="str">
        <f t="shared" si="91"/>
        <v>FZ70ZUX0</v>
      </c>
      <c r="B2900" s="669" t="s">
        <v>5885</v>
      </c>
      <c r="C2900" s="669" t="s">
        <v>326</v>
      </c>
      <c r="D2900" s="1137">
        <f t="shared" si="90"/>
        <v>0</v>
      </c>
      <c r="E2900" s="669" t="s">
        <v>3001</v>
      </c>
      <c r="F2900" s="669">
        <v>1</v>
      </c>
    </row>
    <row r="2901" spans="1:6" hidden="1" x14ac:dyDescent="0.2">
      <c r="A2901" s="1136" t="str">
        <f t="shared" si="91"/>
        <v>FZ71DDC0</v>
      </c>
      <c r="B2901" s="669" t="s">
        <v>5886</v>
      </c>
      <c r="C2901" s="669" t="s">
        <v>1813</v>
      </c>
      <c r="D2901" s="1137">
        <f t="shared" si="90"/>
        <v>0</v>
      </c>
      <c r="E2901" s="669" t="s">
        <v>700</v>
      </c>
      <c r="F2901" s="669">
        <v>7</v>
      </c>
    </row>
    <row r="2902" spans="1:6" hidden="1" x14ac:dyDescent="0.2">
      <c r="A2902" s="1136" t="str">
        <f t="shared" si="91"/>
        <v>FZ71DEL0</v>
      </c>
      <c r="B2902" s="669" t="s">
        <v>5887</v>
      </c>
      <c r="C2902" s="669" t="s">
        <v>1813</v>
      </c>
      <c r="D2902" s="1137">
        <f t="shared" si="90"/>
        <v>0</v>
      </c>
      <c r="E2902" s="669" t="s">
        <v>699</v>
      </c>
      <c r="F2902" s="669">
        <v>200</v>
      </c>
    </row>
    <row r="2903" spans="1:6" hidden="1" x14ac:dyDescent="0.2">
      <c r="A2903" s="1136" t="str">
        <f t="shared" si="91"/>
        <v>FZ71DEM0</v>
      </c>
      <c r="B2903" s="669" t="s">
        <v>5888</v>
      </c>
      <c r="C2903" s="669" t="s">
        <v>1813</v>
      </c>
      <c r="D2903" s="1137">
        <f t="shared" si="90"/>
        <v>0</v>
      </c>
      <c r="E2903" s="669" t="s">
        <v>595</v>
      </c>
      <c r="F2903" s="669">
        <v>2949</v>
      </c>
    </row>
    <row r="2904" spans="1:6" hidden="1" x14ac:dyDescent="0.2">
      <c r="A2904" s="1136" t="str">
        <f t="shared" si="91"/>
        <v>FZ71DNE0</v>
      </c>
      <c r="B2904" s="669" t="s">
        <v>5889</v>
      </c>
      <c r="C2904" s="669" t="s">
        <v>1813</v>
      </c>
      <c r="D2904" s="1137">
        <f t="shared" si="90"/>
        <v>0</v>
      </c>
      <c r="E2904" s="669" t="s">
        <v>594</v>
      </c>
      <c r="F2904" s="669">
        <v>38</v>
      </c>
    </row>
    <row r="2905" spans="1:6" hidden="1" x14ac:dyDescent="0.2">
      <c r="A2905" s="1136" t="str">
        <f t="shared" si="91"/>
        <v>FZ71EDC0</v>
      </c>
      <c r="B2905" s="669" t="s">
        <v>5890</v>
      </c>
      <c r="C2905" s="669" t="s">
        <v>1814</v>
      </c>
      <c r="D2905" s="1137">
        <f t="shared" si="90"/>
        <v>0</v>
      </c>
      <c r="E2905" s="669" t="s">
        <v>700</v>
      </c>
      <c r="F2905" s="669">
        <v>75</v>
      </c>
    </row>
    <row r="2906" spans="1:6" hidden="1" x14ac:dyDescent="0.2">
      <c r="A2906" s="1136" t="str">
        <f t="shared" si="91"/>
        <v>FZ71EEL0</v>
      </c>
      <c r="B2906" s="669" t="s">
        <v>5891</v>
      </c>
      <c r="C2906" s="669" t="s">
        <v>1814</v>
      </c>
      <c r="D2906" s="1137">
        <f t="shared" si="90"/>
        <v>0</v>
      </c>
      <c r="E2906" s="669" t="s">
        <v>699</v>
      </c>
      <c r="F2906" s="669">
        <v>477</v>
      </c>
    </row>
    <row r="2907" spans="1:6" hidden="1" x14ac:dyDescent="0.2">
      <c r="A2907" s="1136" t="str">
        <f t="shared" si="91"/>
        <v>FZ71EEM0</v>
      </c>
      <c r="B2907" s="669" t="s">
        <v>5892</v>
      </c>
      <c r="C2907" s="669" t="s">
        <v>1814</v>
      </c>
      <c r="D2907" s="1137">
        <f t="shared" si="90"/>
        <v>0</v>
      </c>
      <c r="E2907" s="669" t="s">
        <v>595</v>
      </c>
      <c r="F2907" s="669">
        <v>2800</v>
      </c>
    </row>
    <row r="2908" spans="1:6" hidden="1" x14ac:dyDescent="0.2">
      <c r="A2908" s="1136" t="str">
        <f t="shared" si="91"/>
        <v>FZ71ENE0</v>
      </c>
      <c r="B2908" s="669" t="s">
        <v>5893</v>
      </c>
      <c r="C2908" s="669" t="s">
        <v>1814</v>
      </c>
      <c r="D2908" s="1137">
        <f t="shared" si="90"/>
        <v>0</v>
      </c>
      <c r="E2908" s="669" t="s">
        <v>594</v>
      </c>
      <c r="F2908" s="669">
        <v>34</v>
      </c>
    </row>
    <row r="2909" spans="1:6" hidden="1" x14ac:dyDescent="0.2">
      <c r="A2909" s="1136" t="str">
        <f t="shared" si="91"/>
        <v>FZ71EUX0</v>
      </c>
      <c r="B2909" s="669" t="s">
        <v>5894</v>
      </c>
      <c r="C2909" s="669" t="s">
        <v>1814</v>
      </c>
      <c r="D2909" s="1137">
        <f t="shared" si="90"/>
        <v>0</v>
      </c>
      <c r="E2909" s="669" t="s">
        <v>3001</v>
      </c>
      <c r="F2909" s="669">
        <v>1</v>
      </c>
    </row>
    <row r="2910" spans="1:6" hidden="1" x14ac:dyDescent="0.2">
      <c r="A2910" s="1136" t="str">
        <f t="shared" si="91"/>
        <v>FZ71FDC0</v>
      </c>
      <c r="B2910" s="669" t="s">
        <v>5895</v>
      </c>
      <c r="C2910" s="669" t="s">
        <v>1815</v>
      </c>
      <c r="D2910" s="1137">
        <f t="shared" si="90"/>
        <v>0</v>
      </c>
      <c r="E2910" s="669" t="s">
        <v>700</v>
      </c>
      <c r="F2910" s="669">
        <v>624</v>
      </c>
    </row>
    <row r="2911" spans="1:6" hidden="1" x14ac:dyDescent="0.2">
      <c r="A2911" s="1136" t="str">
        <f t="shared" si="91"/>
        <v>FZ71FEL0</v>
      </c>
      <c r="B2911" s="669" t="s">
        <v>5896</v>
      </c>
      <c r="C2911" s="669" t="s">
        <v>1815</v>
      </c>
      <c r="D2911" s="1137">
        <f t="shared" si="90"/>
        <v>0</v>
      </c>
      <c r="E2911" s="669" t="s">
        <v>699</v>
      </c>
      <c r="F2911" s="669">
        <v>1346</v>
      </c>
    </row>
    <row r="2912" spans="1:6" hidden="1" x14ac:dyDescent="0.2">
      <c r="A2912" s="1136" t="str">
        <f t="shared" si="91"/>
        <v>FZ71FEM0</v>
      </c>
      <c r="B2912" s="669" t="s">
        <v>5897</v>
      </c>
      <c r="C2912" s="669" t="s">
        <v>1815</v>
      </c>
      <c r="D2912" s="1137">
        <f t="shared" si="90"/>
        <v>0</v>
      </c>
      <c r="E2912" s="669" t="s">
        <v>595</v>
      </c>
      <c r="F2912" s="669">
        <v>2835</v>
      </c>
    </row>
    <row r="2913" spans="1:6" hidden="1" x14ac:dyDescent="0.2">
      <c r="A2913" s="1136" t="str">
        <f t="shared" si="91"/>
        <v>FZ71FNE0</v>
      </c>
      <c r="B2913" s="669" t="s">
        <v>5898</v>
      </c>
      <c r="C2913" s="669" t="s">
        <v>1815</v>
      </c>
      <c r="D2913" s="1137">
        <f t="shared" si="90"/>
        <v>0</v>
      </c>
      <c r="E2913" s="669" t="s">
        <v>594</v>
      </c>
      <c r="F2913" s="669">
        <v>68</v>
      </c>
    </row>
    <row r="2914" spans="1:6" hidden="1" x14ac:dyDescent="0.2">
      <c r="A2914" s="1136" t="str">
        <f t="shared" si="91"/>
        <v>FZ71FUX0</v>
      </c>
      <c r="B2914" s="669" t="s">
        <v>5899</v>
      </c>
      <c r="C2914" s="669" t="s">
        <v>1815</v>
      </c>
      <c r="D2914" s="1137">
        <f t="shared" si="90"/>
        <v>0</v>
      </c>
      <c r="E2914" s="669" t="s">
        <v>3001</v>
      </c>
      <c r="F2914" s="669">
        <v>1</v>
      </c>
    </row>
    <row r="2915" spans="1:6" hidden="1" x14ac:dyDescent="0.2">
      <c r="A2915" s="1136" t="str">
        <f t="shared" si="91"/>
        <v>FZ71GDC0</v>
      </c>
      <c r="B2915" s="669" t="s">
        <v>5900</v>
      </c>
      <c r="C2915" s="669" t="s">
        <v>1816</v>
      </c>
      <c r="D2915" s="1137">
        <f t="shared" si="90"/>
        <v>0</v>
      </c>
      <c r="E2915" s="669" t="s">
        <v>700</v>
      </c>
      <c r="F2915" s="669">
        <v>896</v>
      </c>
    </row>
    <row r="2916" spans="1:6" hidden="1" x14ac:dyDescent="0.2">
      <c r="A2916" s="1136" t="str">
        <f t="shared" si="91"/>
        <v>FZ71GEL0</v>
      </c>
      <c r="B2916" s="669" t="s">
        <v>5901</v>
      </c>
      <c r="C2916" s="669" t="s">
        <v>1816</v>
      </c>
      <c r="D2916" s="1137">
        <f t="shared" si="90"/>
        <v>0</v>
      </c>
      <c r="E2916" s="669" t="s">
        <v>699</v>
      </c>
      <c r="F2916" s="669">
        <v>788</v>
      </c>
    </row>
    <row r="2917" spans="1:6" hidden="1" x14ac:dyDescent="0.2">
      <c r="A2917" s="1136" t="str">
        <f t="shared" si="91"/>
        <v>FZ71GEM0</v>
      </c>
      <c r="B2917" s="669" t="s">
        <v>5902</v>
      </c>
      <c r="C2917" s="669" t="s">
        <v>1816</v>
      </c>
      <c r="D2917" s="1137">
        <f t="shared" si="90"/>
        <v>0</v>
      </c>
      <c r="E2917" s="669" t="s">
        <v>595</v>
      </c>
      <c r="F2917" s="669">
        <v>608</v>
      </c>
    </row>
    <row r="2918" spans="1:6" hidden="1" x14ac:dyDescent="0.2">
      <c r="A2918" s="1136" t="str">
        <f t="shared" si="91"/>
        <v>FZ71GNE0</v>
      </c>
      <c r="B2918" s="669" t="s">
        <v>5903</v>
      </c>
      <c r="C2918" s="669" t="s">
        <v>1816</v>
      </c>
      <c r="D2918" s="1137">
        <f t="shared" si="90"/>
        <v>0</v>
      </c>
      <c r="E2918" s="669" t="s">
        <v>594</v>
      </c>
      <c r="F2918" s="669">
        <v>39</v>
      </c>
    </row>
    <row r="2919" spans="1:6" hidden="1" x14ac:dyDescent="0.2">
      <c r="A2919" s="1136" t="str">
        <f t="shared" si="91"/>
        <v>FZ71GUX0</v>
      </c>
      <c r="B2919" s="669" t="s">
        <v>5904</v>
      </c>
      <c r="C2919" s="669" t="s">
        <v>1816</v>
      </c>
      <c r="D2919" s="1137">
        <f t="shared" si="90"/>
        <v>0</v>
      </c>
      <c r="E2919" s="669" t="s">
        <v>3001</v>
      </c>
      <c r="F2919" s="669">
        <v>1</v>
      </c>
    </row>
    <row r="2920" spans="1:6" hidden="1" x14ac:dyDescent="0.2">
      <c r="A2920" s="1136" t="str">
        <f t="shared" si="91"/>
        <v>FZ72ZDC0</v>
      </c>
      <c r="B2920" s="669" t="s">
        <v>5905</v>
      </c>
      <c r="C2920" s="669" t="s">
        <v>1034</v>
      </c>
      <c r="D2920" s="1137">
        <f t="shared" si="90"/>
        <v>0</v>
      </c>
      <c r="E2920" s="669" t="s">
        <v>700</v>
      </c>
      <c r="F2920" s="669">
        <v>35</v>
      </c>
    </row>
    <row r="2921" spans="1:6" hidden="1" x14ac:dyDescent="0.2">
      <c r="A2921" s="1136" t="str">
        <f t="shared" si="91"/>
        <v>FZ72ZEL0</v>
      </c>
      <c r="B2921" s="669" t="s">
        <v>5906</v>
      </c>
      <c r="C2921" s="669" t="s">
        <v>1034</v>
      </c>
      <c r="D2921" s="1137">
        <f t="shared" si="90"/>
        <v>0</v>
      </c>
      <c r="E2921" s="669" t="s">
        <v>699</v>
      </c>
      <c r="F2921" s="669">
        <v>15</v>
      </c>
    </row>
    <row r="2922" spans="1:6" hidden="1" x14ac:dyDescent="0.2">
      <c r="A2922" s="1136" t="str">
        <f t="shared" si="91"/>
        <v>FZ72ZEM0</v>
      </c>
      <c r="B2922" s="669" t="s">
        <v>5907</v>
      </c>
      <c r="C2922" s="669" t="s">
        <v>1034</v>
      </c>
      <c r="D2922" s="1137">
        <f t="shared" si="90"/>
        <v>0</v>
      </c>
      <c r="E2922" s="669" t="s">
        <v>595</v>
      </c>
      <c r="F2922" s="669">
        <v>1</v>
      </c>
    </row>
    <row r="2923" spans="1:6" hidden="1" x14ac:dyDescent="0.2">
      <c r="A2923" s="1136" t="str">
        <f t="shared" si="91"/>
        <v>FZ73CEL0</v>
      </c>
      <c r="B2923" s="669" t="s">
        <v>5908</v>
      </c>
      <c r="C2923" s="669" t="s">
        <v>1817</v>
      </c>
      <c r="D2923" s="1137">
        <f t="shared" si="90"/>
        <v>0</v>
      </c>
      <c r="E2923" s="669" t="s">
        <v>699</v>
      </c>
      <c r="F2923" s="669">
        <v>748</v>
      </c>
    </row>
    <row r="2924" spans="1:6" hidden="1" x14ac:dyDescent="0.2">
      <c r="A2924" s="1136" t="str">
        <f t="shared" si="91"/>
        <v>FZ73CEM0</v>
      </c>
      <c r="B2924" s="669" t="s">
        <v>5909</v>
      </c>
      <c r="C2924" s="669" t="s">
        <v>1817</v>
      </c>
      <c r="D2924" s="1137">
        <f t="shared" si="90"/>
        <v>0</v>
      </c>
      <c r="E2924" s="669" t="s">
        <v>595</v>
      </c>
      <c r="F2924" s="669">
        <v>1693</v>
      </c>
    </row>
    <row r="2925" spans="1:6" hidden="1" x14ac:dyDescent="0.2">
      <c r="A2925" s="1136" t="str">
        <f t="shared" si="91"/>
        <v>FZ73CNE0</v>
      </c>
      <c r="B2925" s="669" t="s">
        <v>5910</v>
      </c>
      <c r="C2925" s="669" t="s">
        <v>1817</v>
      </c>
      <c r="D2925" s="1137">
        <f t="shared" si="90"/>
        <v>0</v>
      </c>
      <c r="E2925" s="669" t="s">
        <v>594</v>
      </c>
      <c r="F2925" s="669">
        <v>50</v>
      </c>
    </row>
    <row r="2926" spans="1:6" hidden="1" x14ac:dyDescent="0.2">
      <c r="A2926" s="1136" t="str">
        <f t="shared" si="91"/>
        <v>FZ73CUX0</v>
      </c>
      <c r="B2926" s="669" t="s">
        <v>5911</v>
      </c>
      <c r="C2926" s="669" t="s">
        <v>1817</v>
      </c>
      <c r="D2926" s="1137">
        <f t="shared" si="90"/>
        <v>0</v>
      </c>
      <c r="E2926" s="669" t="s">
        <v>3001</v>
      </c>
      <c r="F2926" s="669">
        <v>2</v>
      </c>
    </row>
    <row r="2927" spans="1:6" hidden="1" x14ac:dyDescent="0.2">
      <c r="A2927" s="1136" t="str">
        <f t="shared" si="91"/>
        <v>FZ73DEL0</v>
      </c>
      <c r="B2927" s="669" t="s">
        <v>5912</v>
      </c>
      <c r="C2927" s="669" t="s">
        <v>1818</v>
      </c>
      <c r="D2927" s="1137">
        <f t="shared" si="90"/>
        <v>0</v>
      </c>
      <c r="E2927" s="669" t="s">
        <v>699</v>
      </c>
      <c r="F2927" s="669">
        <v>598</v>
      </c>
    </row>
    <row r="2928" spans="1:6" hidden="1" x14ac:dyDescent="0.2">
      <c r="A2928" s="1136" t="str">
        <f t="shared" si="91"/>
        <v>FZ73DEM0</v>
      </c>
      <c r="B2928" s="669" t="s">
        <v>5913</v>
      </c>
      <c r="C2928" s="669" t="s">
        <v>1818</v>
      </c>
      <c r="D2928" s="1137">
        <f t="shared" si="90"/>
        <v>0</v>
      </c>
      <c r="E2928" s="669" t="s">
        <v>595</v>
      </c>
      <c r="F2928" s="669">
        <v>858</v>
      </c>
    </row>
    <row r="2929" spans="1:6" hidden="1" x14ac:dyDescent="0.2">
      <c r="A2929" s="1136" t="str">
        <f t="shared" si="91"/>
        <v>FZ73DNE0</v>
      </c>
      <c r="B2929" s="669" t="s">
        <v>5914</v>
      </c>
      <c r="C2929" s="669" t="s">
        <v>1818</v>
      </c>
      <c r="D2929" s="1137">
        <f t="shared" si="90"/>
        <v>0</v>
      </c>
      <c r="E2929" s="669" t="s">
        <v>594</v>
      </c>
      <c r="F2929" s="669">
        <v>12</v>
      </c>
    </row>
    <row r="2930" spans="1:6" hidden="1" x14ac:dyDescent="0.2">
      <c r="A2930" s="1136" t="str">
        <f t="shared" si="91"/>
        <v>FZ73EEL0</v>
      </c>
      <c r="B2930" s="669" t="s">
        <v>5915</v>
      </c>
      <c r="C2930" s="669" t="s">
        <v>1819</v>
      </c>
      <c r="D2930" s="1137">
        <f t="shared" si="90"/>
        <v>0</v>
      </c>
      <c r="E2930" s="669" t="s">
        <v>699</v>
      </c>
      <c r="F2930" s="669">
        <v>1166</v>
      </c>
    </row>
    <row r="2931" spans="1:6" hidden="1" x14ac:dyDescent="0.2">
      <c r="A2931" s="1136" t="str">
        <f t="shared" si="91"/>
        <v>FZ73EEM0</v>
      </c>
      <c r="B2931" s="669" t="s">
        <v>5916</v>
      </c>
      <c r="C2931" s="669" t="s">
        <v>1819</v>
      </c>
      <c r="D2931" s="1137">
        <f t="shared" si="90"/>
        <v>0</v>
      </c>
      <c r="E2931" s="669" t="s">
        <v>595</v>
      </c>
      <c r="F2931" s="669">
        <v>936</v>
      </c>
    </row>
    <row r="2932" spans="1:6" hidden="1" x14ac:dyDescent="0.2">
      <c r="A2932" s="1136" t="str">
        <f t="shared" si="91"/>
        <v>FZ73ENE0</v>
      </c>
      <c r="B2932" s="669" t="s">
        <v>5917</v>
      </c>
      <c r="C2932" s="669" t="s">
        <v>1819</v>
      </c>
      <c r="D2932" s="1137">
        <f t="shared" si="90"/>
        <v>0</v>
      </c>
      <c r="E2932" s="669" t="s">
        <v>594</v>
      </c>
      <c r="F2932" s="669">
        <v>36</v>
      </c>
    </row>
    <row r="2933" spans="1:6" hidden="1" x14ac:dyDescent="0.2">
      <c r="A2933" s="1136" t="str">
        <f t="shared" si="91"/>
        <v>FZ73EUX0</v>
      </c>
      <c r="B2933" s="669" t="s">
        <v>5918</v>
      </c>
      <c r="C2933" s="669" t="s">
        <v>1819</v>
      </c>
      <c r="D2933" s="1137">
        <f t="shared" si="90"/>
        <v>0</v>
      </c>
      <c r="E2933" s="669" t="s">
        <v>3001</v>
      </c>
      <c r="F2933" s="669">
        <v>3</v>
      </c>
    </row>
    <row r="2934" spans="1:6" hidden="1" x14ac:dyDescent="0.2">
      <c r="A2934" s="1136" t="str">
        <f t="shared" si="91"/>
        <v>FZ73FDC0</v>
      </c>
      <c r="B2934" s="669" t="s">
        <v>5919</v>
      </c>
      <c r="C2934" s="669" t="s">
        <v>1820</v>
      </c>
      <c r="D2934" s="1137">
        <f t="shared" si="90"/>
        <v>0</v>
      </c>
      <c r="E2934" s="669" t="s">
        <v>700</v>
      </c>
      <c r="F2934" s="669">
        <v>2</v>
      </c>
    </row>
    <row r="2935" spans="1:6" hidden="1" x14ac:dyDescent="0.2">
      <c r="A2935" s="1136" t="str">
        <f t="shared" si="91"/>
        <v>FZ73FEL0</v>
      </c>
      <c r="B2935" s="669" t="s">
        <v>5920</v>
      </c>
      <c r="C2935" s="669" t="s">
        <v>1820</v>
      </c>
      <c r="D2935" s="1137">
        <f t="shared" si="90"/>
        <v>0</v>
      </c>
      <c r="E2935" s="669" t="s">
        <v>699</v>
      </c>
      <c r="F2935" s="669">
        <v>1410</v>
      </c>
    </row>
    <row r="2936" spans="1:6" hidden="1" x14ac:dyDescent="0.2">
      <c r="A2936" s="1136" t="str">
        <f t="shared" si="91"/>
        <v>FZ73FEM0</v>
      </c>
      <c r="B2936" s="669" t="s">
        <v>5921</v>
      </c>
      <c r="C2936" s="669" t="s">
        <v>1820</v>
      </c>
      <c r="D2936" s="1137">
        <f t="shared" si="90"/>
        <v>0</v>
      </c>
      <c r="E2936" s="669" t="s">
        <v>595</v>
      </c>
      <c r="F2936" s="669">
        <v>601</v>
      </c>
    </row>
    <row r="2937" spans="1:6" hidden="1" x14ac:dyDescent="0.2">
      <c r="A2937" s="1136" t="str">
        <f t="shared" si="91"/>
        <v>FZ73FNE0</v>
      </c>
      <c r="B2937" s="669" t="s">
        <v>5922</v>
      </c>
      <c r="C2937" s="669" t="s">
        <v>1820</v>
      </c>
      <c r="D2937" s="1137">
        <f t="shared" si="90"/>
        <v>0</v>
      </c>
      <c r="E2937" s="669" t="s">
        <v>594</v>
      </c>
      <c r="F2937" s="669">
        <v>28</v>
      </c>
    </row>
    <row r="2938" spans="1:6" hidden="1" x14ac:dyDescent="0.2">
      <c r="A2938" s="1136" t="str">
        <f t="shared" si="91"/>
        <v>FZ74CEL0</v>
      </c>
      <c r="B2938" s="669" t="s">
        <v>5923</v>
      </c>
      <c r="C2938" s="669" t="s">
        <v>1821</v>
      </c>
      <c r="D2938" s="1137">
        <f t="shared" si="90"/>
        <v>0</v>
      </c>
      <c r="E2938" s="669" t="s">
        <v>699</v>
      </c>
      <c r="F2938" s="669">
        <v>774</v>
      </c>
    </row>
    <row r="2939" spans="1:6" hidden="1" x14ac:dyDescent="0.2">
      <c r="A2939" s="1136" t="str">
        <f t="shared" si="91"/>
        <v>FZ74CEM0</v>
      </c>
      <c r="B2939" s="669" t="s">
        <v>5924</v>
      </c>
      <c r="C2939" s="669" t="s">
        <v>1821</v>
      </c>
      <c r="D2939" s="1137">
        <f t="shared" si="90"/>
        <v>0</v>
      </c>
      <c r="E2939" s="669" t="s">
        <v>595</v>
      </c>
      <c r="F2939" s="669">
        <v>3826</v>
      </c>
    </row>
    <row r="2940" spans="1:6" hidden="1" x14ac:dyDescent="0.2">
      <c r="A2940" s="1136" t="str">
        <f t="shared" si="91"/>
        <v>FZ74CNE0</v>
      </c>
      <c r="B2940" s="669" t="s">
        <v>5925</v>
      </c>
      <c r="C2940" s="669" t="s">
        <v>1821</v>
      </c>
      <c r="D2940" s="1137">
        <f t="shared" si="90"/>
        <v>0</v>
      </c>
      <c r="E2940" s="669" t="s">
        <v>594</v>
      </c>
      <c r="F2940" s="669">
        <v>52</v>
      </c>
    </row>
    <row r="2941" spans="1:6" hidden="1" x14ac:dyDescent="0.2">
      <c r="A2941" s="1136" t="str">
        <f t="shared" si="91"/>
        <v>FZ74DEL0</v>
      </c>
      <c r="B2941" s="669" t="s">
        <v>5926</v>
      </c>
      <c r="C2941" s="669" t="s">
        <v>1822</v>
      </c>
      <c r="D2941" s="1137">
        <f t="shared" si="90"/>
        <v>0</v>
      </c>
      <c r="E2941" s="669" t="s">
        <v>699</v>
      </c>
      <c r="F2941" s="669">
        <v>1131</v>
      </c>
    </row>
    <row r="2942" spans="1:6" hidden="1" x14ac:dyDescent="0.2">
      <c r="A2942" s="1136" t="str">
        <f t="shared" si="91"/>
        <v>FZ74DEM0</v>
      </c>
      <c r="B2942" s="669" t="s">
        <v>5927</v>
      </c>
      <c r="C2942" s="669" t="s">
        <v>1822</v>
      </c>
      <c r="D2942" s="1137">
        <f t="shared" si="90"/>
        <v>0</v>
      </c>
      <c r="E2942" s="669" t="s">
        <v>595</v>
      </c>
      <c r="F2942" s="669">
        <v>2949</v>
      </c>
    </row>
    <row r="2943" spans="1:6" hidden="1" x14ac:dyDescent="0.2">
      <c r="A2943" s="1136" t="str">
        <f t="shared" si="91"/>
        <v>FZ74DNE0</v>
      </c>
      <c r="B2943" s="669" t="s">
        <v>5928</v>
      </c>
      <c r="C2943" s="669" t="s">
        <v>1822</v>
      </c>
      <c r="D2943" s="1137">
        <f t="shared" si="90"/>
        <v>0</v>
      </c>
      <c r="E2943" s="669" t="s">
        <v>594</v>
      </c>
      <c r="F2943" s="669">
        <v>43</v>
      </c>
    </row>
    <row r="2944" spans="1:6" hidden="1" x14ac:dyDescent="0.2">
      <c r="A2944" s="1136" t="str">
        <f t="shared" si="91"/>
        <v>FZ74EDC0</v>
      </c>
      <c r="B2944" s="669" t="s">
        <v>5929</v>
      </c>
      <c r="C2944" s="669" t="s">
        <v>1823</v>
      </c>
      <c r="D2944" s="1137">
        <f t="shared" si="90"/>
        <v>0</v>
      </c>
      <c r="E2944" s="669" t="s">
        <v>700</v>
      </c>
      <c r="F2944" s="669">
        <v>7</v>
      </c>
    </row>
    <row r="2945" spans="1:6" hidden="1" x14ac:dyDescent="0.2">
      <c r="A2945" s="1136" t="str">
        <f t="shared" si="91"/>
        <v>FZ74EEL0</v>
      </c>
      <c r="B2945" s="669" t="s">
        <v>5930</v>
      </c>
      <c r="C2945" s="669" t="s">
        <v>1823</v>
      </c>
      <c r="D2945" s="1137">
        <f t="shared" si="90"/>
        <v>0</v>
      </c>
      <c r="E2945" s="669" t="s">
        <v>699</v>
      </c>
      <c r="F2945" s="669">
        <v>3491</v>
      </c>
    </row>
    <row r="2946" spans="1:6" hidden="1" x14ac:dyDescent="0.2">
      <c r="A2946" s="1136" t="str">
        <f t="shared" si="91"/>
        <v>FZ74EEM0</v>
      </c>
      <c r="B2946" s="669" t="s">
        <v>5931</v>
      </c>
      <c r="C2946" s="669" t="s">
        <v>1823</v>
      </c>
      <c r="D2946" s="1137">
        <f t="shared" si="90"/>
        <v>0</v>
      </c>
      <c r="E2946" s="669" t="s">
        <v>595</v>
      </c>
      <c r="F2946" s="669">
        <v>4733</v>
      </c>
    </row>
    <row r="2947" spans="1:6" hidden="1" x14ac:dyDescent="0.2">
      <c r="A2947" s="1136" t="str">
        <f t="shared" si="91"/>
        <v>FZ74ENE0</v>
      </c>
      <c r="B2947" s="669" t="s">
        <v>5932</v>
      </c>
      <c r="C2947" s="669" t="s">
        <v>1823</v>
      </c>
      <c r="D2947" s="1137">
        <f t="shared" si="90"/>
        <v>0</v>
      </c>
      <c r="E2947" s="669" t="s">
        <v>594</v>
      </c>
      <c r="F2947" s="669">
        <v>45</v>
      </c>
    </row>
    <row r="2948" spans="1:6" hidden="1" x14ac:dyDescent="0.2">
      <c r="A2948" s="1136" t="str">
        <f t="shared" si="91"/>
        <v>FZ74EUX0</v>
      </c>
      <c r="B2948" s="669" t="s">
        <v>5933</v>
      </c>
      <c r="C2948" s="669" t="s">
        <v>1823</v>
      </c>
      <c r="D2948" s="1137">
        <f t="shared" si="90"/>
        <v>0</v>
      </c>
      <c r="E2948" s="669" t="s">
        <v>3001</v>
      </c>
      <c r="F2948" s="669">
        <v>1</v>
      </c>
    </row>
    <row r="2949" spans="1:6" hidden="1" x14ac:dyDescent="0.2">
      <c r="A2949" s="1136" t="str">
        <f t="shared" si="91"/>
        <v>FZ74FDC0</v>
      </c>
      <c r="B2949" s="669" t="s">
        <v>5934</v>
      </c>
      <c r="C2949" s="669" t="s">
        <v>1824</v>
      </c>
      <c r="D2949" s="1137">
        <f t="shared" si="90"/>
        <v>0</v>
      </c>
      <c r="E2949" s="669" t="s">
        <v>700</v>
      </c>
      <c r="F2949" s="669">
        <v>87</v>
      </c>
    </row>
    <row r="2950" spans="1:6" hidden="1" x14ac:dyDescent="0.2">
      <c r="A2950" s="1136" t="str">
        <f t="shared" si="91"/>
        <v>FZ74FEL0</v>
      </c>
      <c r="B2950" s="669" t="s">
        <v>5935</v>
      </c>
      <c r="C2950" s="669" t="s">
        <v>1824</v>
      </c>
      <c r="D2950" s="1137">
        <f t="shared" si="90"/>
        <v>0</v>
      </c>
      <c r="E2950" s="669" t="s">
        <v>699</v>
      </c>
      <c r="F2950" s="669">
        <v>11873</v>
      </c>
    </row>
    <row r="2951" spans="1:6" hidden="1" x14ac:dyDescent="0.2">
      <c r="A2951" s="1136" t="str">
        <f t="shared" si="91"/>
        <v>FZ74FEM0</v>
      </c>
      <c r="B2951" s="669" t="s">
        <v>5936</v>
      </c>
      <c r="C2951" s="669" t="s">
        <v>1824</v>
      </c>
      <c r="D2951" s="1137">
        <f t="shared" si="90"/>
        <v>0</v>
      </c>
      <c r="E2951" s="669" t="s">
        <v>595</v>
      </c>
      <c r="F2951" s="669">
        <v>5167</v>
      </c>
    </row>
    <row r="2952" spans="1:6" hidden="1" x14ac:dyDescent="0.2">
      <c r="A2952" s="1136" t="str">
        <f t="shared" si="91"/>
        <v>FZ74FNE0</v>
      </c>
      <c r="B2952" s="669" t="s">
        <v>5937</v>
      </c>
      <c r="C2952" s="669" t="s">
        <v>1824</v>
      </c>
      <c r="D2952" s="1137">
        <f t="shared" si="90"/>
        <v>0</v>
      </c>
      <c r="E2952" s="669" t="s">
        <v>594</v>
      </c>
      <c r="F2952" s="669">
        <v>53</v>
      </c>
    </row>
    <row r="2953" spans="1:6" hidden="1" x14ac:dyDescent="0.2">
      <c r="A2953" s="1136" t="str">
        <f t="shared" si="91"/>
        <v>FZ74FUX0</v>
      </c>
      <c r="B2953" s="669" t="s">
        <v>5938</v>
      </c>
      <c r="C2953" s="669" t="s">
        <v>1824</v>
      </c>
      <c r="D2953" s="1137">
        <f t="shared" si="90"/>
        <v>0</v>
      </c>
      <c r="E2953" s="669" t="s">
        <v>3001</v>
      </c>
      <c r="F2953" s="669">
        <v>4</v>
      </c>
    </row>
    <row r="2954" spans="1:6" hidden="1" x14ac:dyDescent="0.2">
      <c r="A2954" s="1136" t="str">
        <f t="shared" si="91"/>
        <v>FZ75CEL0</v>
      </c>
      <c r="B2954" s="669" t="s">
        <v>5939</v>
      </c>
      <c r="C2954" s="669" t="s">
        <v>1825</v>
      </c>
      <c r="D2954" s="1137">
        <f t="shared" si="90"/>
        <v>0</v>
      </c>
      <c r="E2954" s="669" t="s">
        <v>699</v>
      </c>
      <c r="F2954" s="669">
        <v>758</v>
      </c>
    </row>
    <row r="2955" spans="1:6" hidden="1" x14ac:dyDescent="0.2">
      <c r="A2955" s="1136" t="str">
        <f t="shared" si="91"/>
        <v>FZ75CEM0</v>
      </c>
      <c r="B2955" s="669" t="s">
        <v>5940</v>
      </c>
      <c r="C2955" s="669" t="s">
        <v>1825</v>
      </c>
      <c r="D2955" s="1137">
        <f t="shared" si="90"/>
        <v>0</v>
      </c>
      <c r="E2955" s="669" t="s">
        <v>595</v>
      </c>
      <c r="F2955" s="669">
        <v>1192</v>
      </c>
    </row>
    <row r="2956" spans="1:6" hidden="1" x14ac:dyDescent="0.2">
      <c r="A2956" s="1136" t="str">
        <f t="shared" si="91"/>
        <v>FZ75CNE0</v>
      </c>
      <c r="B2956" s="669" t="s">
        <v>5941</v>
      </c>
      <c r="C2956" s="669" t="s">
        <v>1825</v>
      </c>
      <c r="D2956" s="1137">
        <f t="shared" si="90"/>
        <v>0</v>
      </c>
      <c r="E2956" s="669" t="s">
        <v>594</v>
      </c>
      <c r="F2956" s="669">
        <v>6</v>
      </c>
    </row>
    <row r="2957" spans="1:6" hidden="1" x14ac:dyDescent="0.2">
      <c r="A2957" s="1136" t="str">
        <f t="shared" si="91"/>
        <v>FZ75DDC0</v>
      </c>
      <c r="B2957" s="669" t="s">
        <v>5942</v>
      </c>
      <c r="C2957" s="669" t="s">
        <v>1826</v>
      </c>
      <c r="D2957" s="1137">
        <f t="shared" si="90"/>
        <v>0</v>
      </c>
      <c r="E2957" s="669" t="s">
        <v>700</v>
      </c>
      <c r="F2957" s="669">
        <v>1</v>
      </c>
    </row>
    <row r="2958" spans="1:6" hidden="1" x14ac:dyDescent="0.2">
      <c r="A2958" s="1136" t="str">
        <f t="shared" si="91"/>
        <v>FZ75DEL0</v>
      </c>
      <c r="B2958" s="669" t="s">
        <v>5943</v>
      </c>
      <c r="C2958" s="669" t="s">
        <v>1826</v>
      </c>
      <c r="D2958" s="1137">
        <f t="shared" si="90"/>
        <v>0</v>
      </c>
      <c r="E2958" s="669" t="s">
        <v>699</v>
      </c>
      <c r="F2958" s="669">
        <v>1782</v>
      </c>
    </row>
    <row r="2959" spans="1:6" hidden="1" x14ac:dyDescent="0.2">
      <c r="A2959" s="1136" t="str">
        <f t="shared" si="91"/>
        <v>FZ75DEM0</v>
      </c>
      <c r="B2959" s="669" t="s">
        <v>5944</v>
      </c>
      <c r="C2959" s="669" t="s">
        <v>1826</v>
      </c>
      <c r="D2959" s="1137">
        <f t="shared" si="90"/>
        <v>0</v>
      </c>
      <c r="E2959" s="669" t="s">
        <v>595</v>
      </c>
      <c r="F2959" s="669">
        <v>1270</v>
      </c>
    </row>
    <row r="2960" spans="1:6" hidden="1" x14ac:dyDescent="0.2">
      <c r="A2960" s="1136" t="str">
        <f t="shared" si="91"/>
        <v>FZ75DNE0</v>
      </c>
      <c r="B2960" s="669" t="s">
        <v>5945</v>
      </c>
      <c r="C2960" s="669" t="s">
        <v>1826</v>
      </c>
      <c r="D2960" s="1137">
        <f t="shared" si="90"/>
        <v>0</v>
      </c>
      <c r="E2960" s="669" t="s">
        <v>594</v>
      </c>
      <c r="F2960" s="669">
        <v>14</v>
      </c>
    </row>
    <row r="2961" spans="1:6" hidden="1" x14ac:dyDescent="0.2">
      <c r="A2961" s="1136" t="str">
        <f t="shared" si="91"/>
        <v>FZ75EDC0</v>
      </c>
      <c r="B2961" s="669" t="s">
        <v>5946</v>
      </c>
      <c r="C2961" s="669" t="s">
        <v>1827</v>
      </c>
      <c r="D2961" s="1137">
        <f t="shared" ref="D2961:D3024" si="92">IFERROR(VLOOKUP(C2961,$M$2:$N$16,2,FALSE),0)</f>
        <v>0</v>
      </c>
      <c r="E2961" s="669" t="s">
        <v>700</v>
      </c>
      <c r="F2961" s="669">
        <v>4</v>
      </c>
    </row>
    <row r="2962" spans="1:6" hidden="1" x14ac:dyDescent="0.2">
      <c r="A2962" s="1136" t="str">
        <f t="shared" ref="A2962:A3025" si="93">C2962&amp;E2962&amp;D2962</f>
        <v>FZ75EEL0</v>
      </c>
      <c r="B2962" s="669" t="s">
        <v>5947</v>
      </c>
      <c r="C2962" s="669" t="s">
        <v>1827</v>
      </c>
      <c r="D2962" s="1137">
        <f t="shared" si="92"/>
        <v>0</v>
      </c>
      <c r="E2962" s="669" t="s">
        <v>699</v>
      </c>
      <c r="F2962" s="669">
        <v>5816</v>
      </c>
    </row>
    <row r="2963" spans="1:6" hidden="1" x14ac:dyDescent="0.2">
      <c r="A2963" s="1136" t="str">
        <f t="shared" si="93"/>
        <v>FZ75EEM0</v>
      </c>
      <c r="B2963" s="669" t="s">
        <v>5948</v>
      </c>
      <c r="C2963" s="669" t="s">
        <v>1827</v>
      </c>
      <c r="D2963" s="1137">
        <f t="shared" si="92"/>
        <v>0</v>
      </c>
      <c r="E2963" s="669" t="s">
        <v>595</v>
      </c>
      <c r="F2963" s="669">
        <v>2685</v>
      </c>
    </row>
    <row r="2964" spans="1:6" hidden="1" x14ac:dyDescent="0.2">
      <c r="A2964" s="1136" t="str">
        <f t="shared" si="93"/>
        <v>FZ75ENE0</v>
      </c>
      <c r="B2964" s="669" t="s">
        <v>5949</v>
      </c>
      <c r="C2964" s="669" t="s">
        <v>1827</v>
      </c>
      <c r="D2964" s="1137">
        <f t="shared" si="92"/>
        <v>0</v>
      </c>
      <c r="E2964" s="669" t="s">
        <v>594</v>
      </c>
      <c r="F2964" s="669">
        <v>23</v>
      </c>
    </row>
    <row r="2965" spans="1:6" hidden="1" x14ac:dyDescent="0.2">
      <c r="A2965" s="1136" t="str">
        <f t="shared" si="93"/>
        <v>FZ75EUX0</v>
      </c>
      <c r="B2965" s="669" t="s">
        <v>5950</v>
      </c>
      <c r="C2965" s="669" t="s">
        <v>1827</v>
      </c>
      <c r="D2965" s="1137">
        <f t="shared" si="92"/>
        <v>0</v>
      </c>
      <c r="E2965" s="669" t="s">
        <v>3001</v>
      </c>
      <c r="F2965" s="669">
        <v>1</v>
      </c>
    </row>
    <row r="2966" spans="1:6" hidden="1" x14ac:dyDescent="0.2">
      <c r="A2966" s="1136" t="str">
        <f t="shared" si="93"/>
        <v>FZ76CDC0</v>
      </c>
      <c r="B2966" s="669" t="s">
        <v>5951</v>
      </c>
      <c r="C2966" s="669" t="s">
        <v>1828</v>
      </c>
      <c r="D2966" s="1137">
        <f t="shared" si="92"/>
        <v>0</v>
      </c>
      <c r="E2966" s="669" t="s">
        <v>700</v>
      </c>
      <c r="F2966" s="669">
        <v>5</v>
      </c>
    </row>
    <row r="2967" spans="1:6" hidden="1" x14ac:dyDescent="0.2">
      <c r="A2967" s="1136" t="str">
        <f t="shared" si="93"/>
        <v>FZ76CEL0</v>
      </c>
      <c r="B2967" s="669" t="s">
        <v>5952</v>
      </c>
      <c r="C2967" s="669" t="s">
        <v>1828</v>
      </c>
      <c r="D2967" s="1137">
        <f t="shared" si="92"/>
        <v>0</v>
      </c>
      <c r="E2967" s="669" t="s">
        <v>699</v>
      </c>
      <c r="F2967" s="669">
        <v>726</v>
      </c>
    </row>
    <row r="2968" spans="1:6" hidden="1" x14ac:dyDescent="0.2">
      <c r="A2968" s="1136" t="str">
        <f t="shared" si="93"/>
        <v>FZ76CEM0</v>
      </c>
      <c r="B2968" s="669" t="s">
        <v>5953</v>
      </c>
      <c r="C2968" s="669" t="s">
        <v>1828</v>
      </c>
      <c r="D2968" s="1137">
        <f t="shared" si="92"/>
        <v>0</v>
      </c>
      <c r="E2968" s="669" t="s">
        <v>595</v>
      </c>
      <c r="F2968" s="669">
        <v>423</v>
      </c>
    </row>
    <row r="2969" spans="1:6" hidden="1" x14ac:dyDescent="0.2">
      <c r="A2969" s="1136" t="str">
        <f t="shared" si="93"/>
        <v>FZ76CNE0</v>
      </c>
      <c r="B2969" s="669" t="s">
        <v>5954</v>
      </c>
      <c r="C2969" s="669" t="s">
        <v>1828</v>
      </c>
      <c r="D2969" s="1137">
        <f t="shared" si="92"/>
        <v>0</v>
      </c>
      <c r="E2969" s="669" t="s">
        <v>594</v>
      </c>
      <c r="F2969" s="669">
        <v>6</v>
      </c>
    </row>
    <row r="2970" spans="1:6" hidden="1" x14ac:dyDescent="0.2">
      <c r="A2970" s="1136" t="str">
        <f t="shared" si="93"/>
        <v>FZ76CUX0</v>
      </c>
      <c r="B2970" s="669" t="s">
        <v>5955</v>
      </c>
      <c r="C2970" s="669" t="s">
        <v>1828</v>
      </c>
      <c r="D2970" s="1137">
        <f t="shared" si="92"/>
        <v>0</v>
      </c>
      <c r="E2970" s="669" t="s">
        <v>3001</v>
      </c>
      <c r="F2970" s="669">
        <v>5</v>
      </c>
    </row>
    <row r="2971" spans="1:6" hidden="1" x14ac:dyDescent="0.2">
      <c r="A2971" s="1136" t="str">
        <f t="shared" si="93"/>
        <v>FZ76DDC0</v>
      </c>
      <c r="B2971" s="669" t="s">
        <v>5956</v>
      </c>
      <c r="C2971" s="669" t="s">
        <v>1829</v>
      </c>
      <c r="D2971" s="1137">
        <f t="shared" si="92"/>
        <v>0</v>
      </c>
      <c r="E2971" s="669" t="s">
        <v>700</v>
      </c>
      <c r="F2971" s="669">
        <v>374</v>
      </c>
    </row>
    <row r="2972" spans="1:6" hidden="1" x14ac:dyDescent="0.2">
      <c r="A2972" s="1136" t="str">
        <f t="shared" si="93"/>
        <v>FZ76DEL0</v>
      </c>
      <c r="B2972" s="669" t="s">
        <v>5957</v>
      </c>
      <c r="C2972" s="669" t="s">
        <v>1829</v>
      </c>
      <c r="D2972" s="1137">
        <f t="shared" si="92"/>
        <v>0</v>
      </c>
      <c r="E2972" s="669" t="s">
        <v>699</v>
      </c>
      <c r="F2972" s="669">
        <v>2629</v>
      </c>
    </row>
    <row r="2973" spans="1:6" hidden="1" x14ac:dyDescent="0.2">
      <c r="A2973" s="1136" t="str">
        <f t="shared" si="93"/>
        <v>FZ76DEM0</v>
      </c>
      <c r="B2973" s="669" t="s">
        <v>5958</v>
      </c>
      <c r="C2973" s="669" t="s">
        <v>1829</v>
      </c>
      <c r="D2973" s="1137">
        <f t="shared" si="92"/>
        <v>0</v>
      </c>
      <c r="E2973" s="669" t="s">
        <v>595</v>
      </c>
      <c r="F2973" s="669">
        <v>412</v>
      </c>
    </row>
    <row r="2974" spans="1:6" hidden="1" x14ac:dyDescent="0.2">
      <c r="A2974" s="1136" t="str">
        <f t="shared" si="93"/>
        <v>FZ76DNE0</v>
      </c>
      <c r="B2974" s="669" t="s">
        <v>5959</v>
      </c>
      <c r="C2974" s="669" t="s">
        <v>1829</v>
      </c>
      <c r="D2974" s="1137">
        <f t="shared" si="92"/>
        <v>0</v>
      </c>
      <c r="E2974" s="669" t="s">
        <v>594</v>
      </c>
      <c r="F2974" s="669">
        <v>1</v>
      </c>
    </row>
    <row r="2975" spans="1:6" hidden="1" x14ac:dyDescent="0.2">
      <c r="A2975" s="1136" t="str">
        <f t="shared" si="93"/>
        <v>FZ77CDC0</v>
      </c>
      <c r="B2975" s="669" t="s">
        <v>5960</v>
      </c>
      <c r="C2975" s="669" t="s">
        <v>1830</v>
      </c>
      <c r="D2975" s="1137">
        <f t="shared" si="92"/>
        <v>0</v>
      </c>
      <c r="E2975" s="669" t="s">
        <v>700</v>
      </c>
      <c r="F2975" s="669">
        <v>17</v>
      </c>
    </row>
    <row r="2976" spans="1:6" hidden="1" x14ac:dyDescent="0.2">
      <c r="A2976" s="1136" t="str">
        <f t="shared" si="93"/>
        <v>FZ77CEL0</v>
      </c>
      <c r="B2976" s="669" t="s">
        <v>5961</v>
      </c>
      <c r="C2976" s="669" t="s">
        <v>1830</v>
      </c>
      <c r="D2976" s="1137">
        <f t="shared" si="92"/>
        <v>0</v>
      </c>
      <c r="E2976" s="669" t="s">
        <v>699</v>
      </c>
      <c r="F2976" s="669">
        <v>350</v>
      </c>
    </row>
    <row r="2977" spans="1:6" hidden="1" x14ac:dyDescent="0.2">
      <c r="A2977" s="1136" t="str">
        <f t="shared" si="93"/>
        <v>FZ77CEM0</v>
      </c>
      <c r="B2977" s="669" t="s">
        <v>5962</v>
      </c>
      <c r="C2977" s="669" t="s">
        <v>1830</v>
      </c>
      <c r="D2977" s="1137">
        <f t="shared" si="92"/>
        <v>0</v>
      </c>
      <c r="E2977" s="669" t="s">
        <v>595</v>
      </c>
      <c r="F2977" s="669">
        <v>607</v>
      </c>
    </row>
    <row r="2978" spans="1:6" hidden="1" x14ac:dyDescent="0.2">
      <c r="A2978" s="1136" t="str">
        <f t="shared" si="93"/>
        <v>FZ77CNE0</v>
      </c>
      <c r="B2978" s="669" t="s">
        <v>5963</v>
      </c>
      <c r="C2978" s="669" t="s">
        <v>1830</v>
      </c>
      <c r="D2978" s="1137">
        <f t="shared" si="92"/>
        <v>0</v>
      </c>
      <c r="E2978" s="669" t="s">
        <v>594</v>
      </c>
      <c r="F2978" s="669">
        <v>6</v>
      </c>
    </row>
    <row r="2979" spans="1:6" hidden="1" x14ac:dyDescent="0.2">
      <c r="A2979" s="1136" t="str">
        <f t="shared" si="93"/>
        <v>FZ77DDC0</v>
      </c>
      <c r="B2979" s="669" t="s">
        <v>5964</v>
      </c>
      <c r="C2979" s="669" t="s">
        <v>1831</v>
      </c>
      <c r="D2979" s="1137">
        <f t="shared" si="92"/>
        <v>0</v>
      </c>
      <c r="E2979" s="669" t="s">
        <v>700</v>
      </c>
      <c r="F2979" s="669">
        <v>82</v>
      </c>
    </row>
    <row r="2980" spans="1:6" hidden="1" x14ac:dyDescent="0.2">
      <c r="A2980" s="1136" t="str">
        <f t="shared" si="93"/>
        <v>FZ77DEL0</v>
      </c>
      <c r="B2980" s="669" t="s">
        <v>5965</v>
      </c>
      <c r="C2980" s="669" t="s">
        <v>1831</v>
      </c>
      <c r="D2980" s="1137">
        <f t="shared" si="92"/>
        <v>0</v>
      </c>
      <c r="E2980" s="669" t="s">
        <v>699</v>
      </c>
      <c r="F2980" s="669">
        <v>901</v>
      </c>
    </row>
    <row r="2981" spans="1:6" hidden="1" x14ac:dyDescent="0.2">
      <c r="A2981" s="1136" t="str">
        <f t="shared" si="93"/>
        <v>FZ77DEM0</v>
      </c>
      <c r="B2981" s="669" t="s">
        <v>5966</v>
      </c>
      <c r="C2981" s="669" t="s">
        <v>1831</v>
      </c>
      <c r="D2981" s="1137">
        <f t="shared" si="92"/>
        <v>0</v>
      </c>
      <c r="E2981" s="669" t="s">
        <v>595</v>
      </c>
      <c r="F2981" s="669">
        <v>320</v>
      </c>
    </row>
    <row r="2982" spans="1:6" hidden="1" x14ac:dyDescent="0.2">
      <c r="A2982" s="1136" t="str">
        <f t="shared" si="93"/>
        <v>FZ77DNE0</v>
      </c>
      <c r="B2982" s="669" t="s">
        <v>5967</v>
      </c>
      <c r="C2982" s="669" t="s">
        <v>1831</v>
      </c>
      <c r="D2982" s="1137">
        <f t="shared" si="92"/>
        <v>0</v>
      </c>
      <c r="E2982" s="669" t="s">
        <v>594</v>
      </c>
      <c r="F2982" s="669">
        <v>6</v>
      </c>
    </row>
    <row r="2983" spans="1:6" hidden="1" x14ac:dyDescent="0.2">
      <c r="A2983" s="1136" t="str">
        <f t="shared" si="93"/>
        <v>FZ77EDC0</v>
      </c>
      <c r="B2983" s="669" t="s">
        <v>5968</v>
      </c>
      <c r="C2983" s="669" t="s">
        <v>1832</v>
      </c>
      <c r="D2983" s="1137">
        <f t="shared" si="92"/>
        <v>0</v>
      </c>
      <c r="E2983" s="669" t="s">
        <v>700</v>
      </c>
      <c r="F2983" s="669">
        <v>334</v>
      </c>
    </row>
    <row r="2984" spans="1:6" hidden="1" x14ac:dyDescent="0.2">
      <c r="A2984" s="1136" t="str">
        <f t="shared" si="93"/>
        <v>FZ77EEL0</v>
      </c>
      <c r="B2984" s="669" t="s">
        <v>5969</v>
      </c>
      <c r="C2984" s="669" t="s">
        <v>1832</v>
      </c>
      <c r="D2984" s="1137">
        <f t="shared" si="92"/>
        <v>0</v>
      </c>
      <c r="E2984" s="669" t="s">
        <v>699</v>
      </c>
      <c r="F2984" s="669">
        <v>1364</v>
      </c>
    </row>
    <row r="2985" spans="1:6" hidden="1" x14ac:dyDescent="0.2">
      <c r="A2985" s="1136" t="str">
        <f t="shared" si="93"/>
        <v>FZ77EEM0</v>
      </c>
      <c r="B2985" s="669" t="s">
        <v>5970</v>
      </c>
      <c r="C2985" s="669" t="s">
        <v>1832</v>
      </c>
      <c r="D2985" s="1137">
        <f t="shared" si="92"/>
        <v>0</v>
      </c>
      <c r="E2985" s="669" t="s">
        <v>595</v>
      </c>
      <c r="F2985" s="669">
        <v>261</v>
      </c>
    </row>
    <row r="2986" spans="1:6" hidden="1" x14ac:dyDescent="0.2">
      <c r="A2986" s="1136" t="str">
        <f t="shared" si="93"/>
        <v>FZ77ENE0</v>
      </c>
      <c r="B2986" s="669" t="s">
        <v>5971</v>
      </c>
      <c r="C2986" s="669" t="s">
        <v>1832</v>
      </c>
      <c r="D2986" s="1137">
        <f t="shared" si="92"/>
        <v>0</v>
      </c>
      <c r="E2986" s="669" t="s">
        <v>594</v>
      </c>
      <c r="F2986" s="669">
        <v>4</v>
      </c>
    </row>
    <row r="2987" spans="1:6" hidden="1" x14ac:dyDescent="0.2">
      <c r="A2987" s="1136" t="str">
        <f t="shared" si="93"/>
        <v>FZ78ADC0</v>
      </c>
      <c r="B2987" s="669" t="s">
        <v>5972</v>
      </c>
      <c r="C2987" s="669" t="s">
        <v>1033</v>
      </c>
      <c r="D2987" s="1137">
        <f t="shared" si="92"/>
        <v>0</v>
      </c>
      <c r="E2987" s="669" t="s">
        <v>700</v>
      </c>
      <c r="F2987" s="669">
        <v>6</v>
      </c>
    </row>
    <row r="2988" spans="1:6" hidden="1" x14ac:dyDescent="0.2">
      <c r="A2988" s="1136" t="str">
        <f t="shared" si="93"/>
        <v>FZ78AEL0</v>
      </c>
      <c r="B2988" s="669" t="s">
        <v>5973</v>
      </c>
      <c r="C2988" s="669" t="s">
        <v>1033</v>
      </c>
      <c r="D2988" s="1137">
        <f t="shared" si="92"/>
        <v>0</v>
      </c>
      <c r="E2988" s="669" t="s">
        <v>699</v>
      </c>
      <c r="F2988" s="669">
        <v>185</v>
      </c>
    </row>
    <row r="2989" spans="1:6" hidden="1" x14ac:dyDescent="0.2">
      <c r="A2989" s="1136" t="str">
        <f t="shared" si="93"/>
        <v>FZ78AEM0</v>
      </c>
      <c r="B2989" s="669" t="s">
        <v>5974</v>
      </c>
      <c r="C2989" s="669" t="s">
        <v>1033</v>
      </c>
      <c r="D2989" s="1137">
        <f t="shared" si="92"/>
        <v>0</v>
      </c>
      <c r="E2989" s="669" t="s">
        <v>595</v>
      </c>
      <c r="F2989" s="669">
        <v>273</v>
      </c>
    </row>
    <row r="2990" spans="1:6" hidden="1" x14ac:dyDescent="0.2">
      <c r="A2990" s="1136" t="str">
        <f t="shared" si="93"/>
        <v>FZ78ANE0</v>
      </c>
      <c r="B2990" s="669" t="s">
        <v>5975</v>
      </c>
      <c r="C2990" s="669" t="s">
        <v>1033</v>
      </c>
      <c r="D2990" s="1137">
        <f t="shared" si="92"/>
        <v>0</v>
      </c>
      <c r="E2990" s="669" t="s">
        <v>594</v>
      </c>
      <c r="F2990" s="669">
        <v>25</v>
      </c>
    </row>
    <row r="2991" spans="1:6" hidden="1" x14ac:dyDescent="0.2">
      <c r="A2991" s="1136" t="str">
        <f t="shared" si="93"/>
        <v>FZ78BDC0</v>
      </c>
      <c r="B2991" s="669" t="s">
        <v>5976</v>
      </c>
      <c r="C2991" s="669" t="s">
        <v>1032</v>
      </c>
      <c r="D2991" s="1137">
        <f t="shared" si="92"/>
        <v>0</v>
      </c>
      <c r="E2991" s="669" t="s">
        <v>700</v>
      </c>
      <c r="F2991" s="669">
        <v>19</v>
      </c>
    </row>
    <row r="2992" spans="1:6" hidden="1" x14ac:dyDescent="0.2">
      <c r="A2992" s="1136" t="str">
        <f t="shared" si="93"/>
        <v>FZ78BEL0</v>
      </c>
      <c r="B2992" s="669" t="s">
        <v>5977</v>
      </c>
      <c r="C2992" s="669" t="s">
        <v>1032</v>
      </c>
      <c r="D2992" s="1137">
        <f t="shared" si="92"/>
        <v>0</v>
      </c>
      <c r="E2992" s="669" t="s">
        <v>699</v>
      </c>
      <c r="F2992" s="669">
        <v>163</v>
      </c>
    </row>
    <row r="2993" spans="1:6" hidden="1" x14ac:dyDescent="0.2">
      <c r="A2993" s="1136" t="str">
        <f t="shared" si="93"/>
        <v>FZ78BEM0</v>
      </c>
      <c r="B2993" s="669" t="s">
        <v>5978</v>
      </c>
      <c r="C2993" s="669" t="s">
        <v>1032</v>
      </c>
      <c r="D2993" s="1137">
        <f t="shared" si="92"/>
        <v>0</v>
      </c>
      <c r="E2993" s="669" t="s">
        <v>595</v>
      </c>
      <c r="F2993" s="669">
        <v>131</v>
      </c>
    </row>
    <row r="2994" spans="1:6" hidden="1" x14ac:dyDescent="0.2">
      <c r="A2994" s="1136" t="str">
        <f t="shared" si="93"/>
        <v>FZ78BNE0</v>
      </c>
      <c r="B2994" s="669" t="s">
        <v>5979</v>
      </c>
      <c r="C2994" s="669" t="s">
        <v>1032</v>
      </c>
      <c r="D2994" s="1137">
        <f t="shared" si="92"/>
        <v>0</v>
      </c>
      <c r="E2994" s="669" t="s">
        <v>594</v>
      </c>
      <c r="F2994" s="669">
        <v>12</v>
      </c>
    </row>
    <row r="2995" spans="1:6" hidden="1" x14ac:dyDescent="0.2">
      <c r="A2995" s="1136" t="str">
        <f t="shared" si="93"/>
        <v>FZ78CDC0</v>
      </c>
      <c r="B2995" s="669" t="s">
        <v>5980</v>
      </c>
      <c r="C2995" s="669" t="s">
        <v>1031</v>
      </c>
      <c r="D2995" s="1137">
        <f t="shared" si="92"/>
        <v>0</v>
      </c>
      <c r="E2995" s="669" t="s">
        <v>700</v>
      </c>
      <c r="F2995" s="669">
        <v>1</v>
      </c>
    </row>
    <row r="2996" spans="1:6" hidden="1" x14ac:dyDescent="0.2">
      <c r="A2996" s="1136" t="str">
        <f t="shared" si="93"/>
        <v>FZ78CEL0</v>
      </c>
      <c r="B2996" s="669" t="s">
        <v>5981</v>
      </c>
      <c r="C2996" s="669" t="s">
        <v>1031</v>
      </c>
      <c r="D2996" s="1137">
        <f t="shared" si="92"/>
        <v>0</v>
      </c>
      <c r="E2996" s="669" t="s">
        <v>699</v>
      </c>
      <c r="F2996" s="669">
        <v>91</v>
      </c>
    </row>
    <row r="2997" spans="1:6" hidden="1" x14ac:dyDescent="0.2">
      <c r="A2997" s="1136" t="str">
        <f t="shared" si="93"/>
        <v>FZ78CEM0</v>
      </c>
      <c r="B2997" s="669" t="s">
        <v>5982</v>
      </c>
      <c r="C2997" s="669" t="s">
        <v>1031</v>
      </c>
      <c r="D2997" s="1137">
        <f t="shared" si="92"/>
        <v>0</v>
      </c>
      <c r="E2997" s="669" t="s">
        <v>595</v>
      </c>
      <c r="F2997" s="669">
        <v>114</v>
      </c>
    </row>
    <row r="2998" spans="1:6" hidden="1" x14ac:dyDescent="0.2">
      <c r="A2998" s="1136" t="str">
        <f t="shared" si="93"/>
        <v>FZ78CNE0</v>
      </c>
      <c r="B2998" s="669" t="s">
        <v>5983</v>
      </c>
      <c r="C2998" s="669" t="s">
        <v>1031</v>
      </c>
      <c r="D2998" s="1137">
        <f t="shared" si="92"/>
        <v>0</v>
      </c>
      <c r="E2998" s="669" t="s">
        <v>594</v>
      </c>
      <c r="F2998" s="669">
        <v>196</v>
      </c>
    </row>
    <row r="2999" spans="1:6" hidden="1" x14ac:dyDescent="0.2">
      <c r="A2999" s="1136" t="str">
        <f t="shared" si="93"/>
        <v>FZ78DEL0</v>
      </c>
      <c r="B2999" s="669" t="s">
        <v>5984</v>
      </c>
      <c r="C2999" s="669" t="s">
        <v>1030</v>
      </c>
      <c r="D2999" s="1137">
        <f t="shared" si="92"/>
        <v>0</v>
      </c>
      <c r="E2999" s="669" t="s">
        <v>699</v>
      </c>
      <c r="F2999" s="669">
        <v>101</v>
      </c>
    </row>
    <row r="3000" spans="1:6" hidden="1" x14ac:dyDescent="0.2">
      <c r="A3000" s="1136" t="str">
        <f t="shared" si="93"/>
        <v>FZ78DEM0</v>
      </c>
      <c r="B3000" s="669" t="s">
        <v>5985</v>
      </c>
      <c r="C3000" s="669" t="s">
        <v>1030</v>
      </c>
      <c r="D3000" s="1137">
        <f t="shared" si="92"/>
        <v>0</v>
      </c>
      <c r="E3000" s="669" t="s">
        <v>595</v>
      </c>
      <c r="F3000" s="669">
        <v>95</v>
      </c>
    </row>
    <row r="3001" spans="1:6" hidden="1" x14ac:dyDescent="0.2">
      <c r="A3001" s="1136" t="str">
        <f t="shared" si="93"/>
        <v>FZ78DNE0</v>
      </c>
      <c r="B3001" s="669" t="s">
        <v>5986</v>
      </c>
      <c r="C3001" s="669" t="s">
        <v>1030</v>
      </c>
      <c r="D3001" s="1137">
        <f t="shared" si="92"/>
        <v>0</v>
      </c>
      <c r="E3001" s="669" t="s">
        <v>594</v>
      </c>
      <c r="F3001" s="669">
        <v>116</v>
      </c>
    </row>
    <row r="3002" spans="1:6" hidden="1" x14ac:dyDescent="0.2">
      <c r="A3002" s="1136" t="str">
        <f t="shared" si="93"/>
        <v>FZ79CEL0</v>
      </c>
      <c r="B3002" s="669" t="s">
        <v>5987</v>
      </c>
      <c r="C3002" s="669" t="s">
        <v>1833</v>
      </c>
      <c r="D3002" s="1137">
        <f t="shared" si="92"/>
        <v>0</v>
      </c>
      <c r="E3002" s="669" t="s">
        <v>699</v>
      </c>
      <c r="F3002" s="669">
        <v>45</v>
      </c>
    </row>
    <row r="3003" spans="1:6" hidden="1" x14ac:dyDescent="0.2">
      <c r="A3003" s="1136" t="str">
        <f t="shared" si="93"/>
        <v>FZ79CEM0</v>
      </c>
      <c r="B3003" s="669" t="s">
        <v>5988</v>
      </c>
      <c r="C3003" s="669" t="s">
        <v>1833</v>
      </c>
      <c r="D3003" s="1137">
        <f t="shared" si="92"/>
        <v>0</v>
      </c>
      <c r="E3003" s="669" t="s">
        <v>595</v>
      </c>
      <c r="F3003" s="669">
        <v>615</v>
      </c>
    </row>
    <row r="3004" spans="1:6" hidden="1" x14ac:dyDescent="0.2">
      <c r="A3004" s="1136" t="str">
        <f t="shared" si="93"/>
        <v>FZ79CNE0</v>
      </c>
      <c r="B3004" s="669" t="s">
        <v>5989</v>
      </c>
      <c r="C3004" s="669" t="s">
        <v>1833</v>
      </c>
      <c r="D3004" s="1137">
        <f t="shared" si="92"/>
        <v>0</v>
      </c>
      <c r="E3004" s="669" t="s">
        <v>594</v>
      </c>
      <c r="F3004" s="669">
        <v>77</v>
      </c>
    </row>
    <row r="3005" spans="1:6" hidden="1" x14ac:dyDescent="0.2">
      <c r="A3005" s="1136" t="str">
        <f t="shared" si="93"/>
        <v>FZ79DDC0</v>
      </c>
      <c r="B3005" s="669" t="s">
        <v>5990</v>
      </c>
      <c r="C3005" s="669" t="s">
        <v>1834</v>
      </c>
      <c r="D3005" s="1137">
        <f t="shared" si="92"/>
        <v>0</v>
      </c>
      <c r="E3005" s="669" t="s">
        <v>700</v>
      </c>
      <c r="F3005" s="669">
        <v>2</v>
      </c>
    </row>
    <row r="3006" spans="1:6" hidden="1" x14ac:dyDescent="0.2">
      <c r="A3006" s="1136" t="str">
        <f t="shared" si="93"/>
        <v>FZ79DEL0</v>
      </c>
      <c r="B3006" s="669" t="s">
        <v>5991</v>
      </c>
      <c r="C3006" s="669" t="s">
        <v>1834</v>
      </c>
      <c r="D3006" s="1137">
        <f t="shared" si="92"/>
        <v>0</v>
      </c>
      <c r="E3006" s="669" t="s">
        <v>699</v>
      </c>
      <c r="F3006" s="669">
        <v>78</v>
      </c>
    </row>
    <row r="3007" spans="1:6" hidden="1" x14ac:dyDescent="0.2">
      <c r="A3007" s="1136" t="str">
        <f t="shared" si="93"/>
        <v>FZ79DEM0</v>
      </c>
      <c r="B3007" s="669" t="s">
        <v>5992</v>
      </c>
      <c r="C3007" s="669" t="s">
        <v>1834</v>
      </c>
      <c r="D3007" s="1137">
        <f t="shared" si="92"/>
        <v>0</v>
      </c>
      <c r="E3007" s="669" t="s">
        <v>595</v>
      </c>
      <c r="F3007" s="669">
        <v>298</v>
      </c>
    </row>
    <row r="3008" spans="1:6" hidden="1" x14ac:dyDescent="0.2">
      <c r="A3008" s="1136" t="str">
        <f t="shared" si="93"/>
        <v>FZ79DNE0</v>
      </c>
      <c r="B3008" s="669" t="s">
        <v>5993</v>
      </c>
      <c r="C3008" s="669" t="s">
        <v>1834</v>
      </c>
      <c r="D3008" s="1137">
        <f t="shared" si="92"/>
        <v>0</v>
      </c>
      <c r="E3008" s="669" t="s">
        <v>594</v>
      </c>
      <c r="F3008" s="669">
        <v>21</v>
      </c>
    </row>
    <row r="3009" spans="1:6" hidden="1" x14ac:dyDescent="0.2">
      <c r="A3009" s="1136" t="str">
        <f t="shared" si="93"/>
        <v>FZ79EDC0</v>
      </c>
      <c r="B3009" s="669" t="s">
        <v>5994</v>
      </c>
      <c r="C3009" s="669" t="s">
        <v>1835</v>
      </c>
      <c r="D3009" s="1137">
        <f t="shared" si="92"/>
        <v>0</v>
      </c>
      <c r="E3009" s="669" t="s">
        <v>700</v>
      </c>
      <c r="F3009" s="669">
        <v>20</v>
      </c>
    </row>
    <row r="3010" spans="1:6" hidden="1" x14ac:dyDescent="0.2">
      <c r="A3010" s="1136" t="str">
        <f t="shared" si="93"/>
        <v>FZ79EEL0</v>
      </c>
      <c r="B3010" s="669" t="s">
        <v>5995</v>
      </c>
      <c r="C3010" s="669" t="s">
        <v>1835</v>
      </c>
      <c r="D3010" s="1137">
        <f t="shared" si="92"/>
        <v>0</v>
      </c>
      <c r="E3010" s="669" t="s">
        <v>699</v>
      </c>
      <c r="F3010" s="669">
        <v>241</v>
      </c>
    </row>
    <row r="3011" spans="1:6" hidden="1" x14ac:dyDescent="0.2">
      <c r="A3011" s="1136" t="str">
        <f t="shared" si="93"/>
        <v>FZ79EEM0</v>
      </c>
      <c r="B3011" s="669" t="s">
        <v>5996</v>
      </c>
      <c r="C3011" s="669" t="s">
        <v>1835</v>
      </c>
      <c r="D3011" s="1137">
        <f t="shared" si="92"/>
        <v>0</v>
      </c>
      <c r="E3011" s="669" t="s">
        <v>595</v>
      </c>
      <c r="F3011" s="669">
        <v>479</v>
      </c>
    </row>
    <row r="3012" spans="1:6" hidden="1" x14ac:dyDescent="0.2">
      <c r="A3012" s="1136" t="str">
        <f t="shared" si="93"/>
        <v>FZ79ENE0</v>
      </c>
      <c r="B3012" s="669" t="s">
        <v>5997</v>
      </c>
      <c r="C3012" s="669" t="s">
        <v>1835</v>
      </c>
      <c r="D3012" s="1137">
        <f t="shared" si="92"/>
        <v>0</v>
      </c>
      <c r="E3012" s="669" t="s">
        <v>594</v>
      </c>
      <c r="F3012" s="669">
        <v>85</v>
      </c>
    </row>
    <row r="3013" spans="1:6" hidden="1" x14ac:dyDescent="0.2">
      <c r="A3013" s="1136" t="str">
        <f t="shared" si="93"/>
        <v>FZ80CEL0</v>
      </c>
      <c r="B3013" s="669" t="s">
        <v>5998</v>
      </c>
      <c r="C3013" s="669" t="s">
        <v>1836</v>
      </c>
      <c r="D3013" s="1137">
        <f t="shared" si="92"/>
        <v>0</v>
      </c>
      <c r="E3013" s="669" t="s">
        <v>699</v>
      </c>
      <c r="F3013" s="669">
        <v>714</v>
      </c>
    </row>
    <row r="3014" spans="1:6" hidden="1" x14ac:dyDescent="0.2">
      <c r="A3014" s="1136" t="str">
        <f t="shared" si="93"/>
        <v>FZ80CEM0</v>
      </c>
      <c r="B3014" s="669" t="s">
        <v>5999</v>
      </c>
      <c r="C3014" s="669" t="s">
        <v>1836</v>
      </c>
      <c r="D3014" s="1137">
        <f t="shared" si="92"/>
        <v>0</v>
      </c>
      <c r="E3014" s="669" t="s">
        <v>595</v>
      </c>
      <c r="F3014" s="669">
        <v>639</v>
      </c>
    </row>
    <row r="3015" spans="1:6" hidden="1" x14ac:dyDescent="0.2">
      <c r="A3015" s="1136" t="str">
        <f t="shared" si="93"/>
        <v>FZ80CNE0</v>
      </c>
      <c r="B3015" s="669" t="s">
        <v>6000</v>
      </c>
      <c r="C3015" s="669" t="s">
        <v>1836</v>
      </c>
      <c r="D3015" s="1137">
        <f t="shared" si="92"/>
        <v>0</v>
      </c>
      <c r="E3015" s="669" t="s">
        <v>594</v>
      </c>
      <c r="F3015" s="669">
        <v>60</v>
      </c>
    </row>
    <row r="3016" spans="1:6" hidden="1" x14ac:dyDescent="0.2">
      <c r="A3016" s="1136" t="str">
        <f t="shared" si="93"/>
        <v>FZ80DEL0</v>
      </c>
      <c r="B3016" s="669" t="s">
        <v>6001</v>
      </c>
      <c r="C3016" s="669" t="s">
        <v>1837</v>
      </c>
      <c r="D3016" s="1137">
        <f t="shared" si="92"/>
        <v>0</v>
      </c>
      <c r="E3016" s="669" t="s">
        <v>699</v>
      </c>
      <c r="F3016" s="669">
        <v>591</v>
      </c>
    </row>
    <row r="3017" spans="1:6" hidden="1" x14ac:dyDescent="0.2">
      <c r="A3017" s="1136" t="str">
        <f t="shared" si="93"/>
        <v>FZ80DEM0</v>
      </c>
      <c r="B3017" s="669" t="s">
        <v>6002</v>
      </c>
      <c r="C3017" s="669" t="s">
        <v>1837</v>
      </c>
      <c r="D3017" s="1137">
        <f t="shared" si="92"/>
        <v>0</v>
      </c>
      <c r="E3017" s="669" t="s">
        <v>595</v>
      </c>
      <c r="F3017" s="669">
        <v>204</v>
      </c>
    </row>
    <row r="3018" spans="1:6" hidden="1" x14ac:dyDescent="0.2">
      <c r="A3018" s="1136" t="str">
        <f t="shared" si="93"/>
        <v>FZ80DNE0</v>
      </c>
      <c r="B3018" s="669" t="s">
        <v>6003</v>
      </c>
      <c r="C3018" s="669" t="s">
        <v>1837</v>
      </c>
      <c r="D3018" s="1137">
        <f t="shared" si="92"/>
        <v>0</v>
      </c>
      <c r="E3018" s="669" t="s">
        <v>594</v>
      </c>
      <c r="F3018" s="669">
        <v>20</v>
      </c>
    </row>
    <row r="3019" spans="1:6" hidden="1" x14ac:dyDescent="0.2">
      <c r="A3019" s="1136" t="str">
        <f t="shared" si="93"/>
        <v>FZ80EDC0</v>
      </c>
      <c r="B3019" s="669" t="s">
        <v>6004</v>
      </c>
      <c r="C3019" s="669" t="s">
        <v>1838</v>
      </c>
      <c r="D3019" s="1137">
        <f t="shared" si="92"/>
        <v>0</v>
      </c>
      <c r="E3019" s="669" t="s">
        <v>700</v>
      </c>
      <c r="F3019" s="669">
        <v>1</v>
      </c>
    </row>
    <row r="3020" spans="1:6" hidden="1" x14ac:dyDescent="0.2">
      <c r="A3020" s="1136" t="str">
        <f t="shared" si="93"/>
        <v>FZ80EEL0</v>
      </c>
      <c r="B3020" s="669" t="s">
        <v>6005</v>
      </c>
      <c r="C3020" s="669" t="s">
        <v>1838</v>
      </c>
      <c r="D3020" s="1137">
        <f t="shared" si="92"/>
        <v>0</v>
      </c>
      <c r="E3020" s="669" t="s">
        <v>699</v>
      </c>
      <c r="F3020" s="669">
        <v>999</v>
      </c>
    </row>
    <row r="3021" spans="1:6" hidden="1" x14ac:dyDescent="0.2">
      <c r="A3021" s="1136" t="str">
        <f t="shared" si="93"/>
        <v>FZ80EEM0</v>
      </c>
      <c r="B3021" s="669" t="s">
        <v>6006</v>
      </c>
      <c r="C3021" s="669" t="s">
        <v>1838</v>
      </c>
      <c r="D3021" s="1137">
        <f t="shared" si="92"/>
        <v>0</v>
      </c>
      <c r="E3021" s="669" t="s">
        <v>595</v>
      </c>
      <c r="F3021" s="669">
        <v>152</v>
      </c>
    </row>
    <row r="3022" spans="1:6" hidden="1" x14ac:dyDescent="0.2">
      <c r="A3022" s="1136" t="str">
        <f t="shared" si="93"/>
        <v>FZ80ENE0</v>
      </c>
      <c r="B3022" s="669" t="s">
        <v>6007</v>
      </c>
      <c r="C3022" s="669" t="s">
        <v>1838</v>
      </c>
      <c r="D3022" s="1137">
        <f t="shared" si="92"/>
        <v>0</v>
      </c>
      <c r="E3022" s="669" t="s">
        <v>594</v>
      </c>
      <c r="F3022" s="669">
        <v>36</v>
      </c>
    </row>
    <row r="3023" spans="1:6" hidden="1" x14ac:dyDescent="0.2">
      <c r="A3023" s="1136" t="str">
        <f t="shared" si="93"/>
        <v>FZ81CEL0</v>
      </c>
      <c r="B3023" s="669" t="s">
        <v>6008</v>
      </c>
      <c r="C3023" s="669" t="s">
        <v>1839</v>
      </c>
      <c r="D3023" s="1137">
        <f t="shared" si="92"/>
        <v>0</v>
      </c>
      <c r="E3023" s="669" t="s">
        <v>699</v>
      </c>
      <c r="F3023" s="669">
        <v>1087</v>
      </c>
    </row>
    <row r="3024" spans="1:6" hidden="1" x14ac:dyDescent="0.2">
      <c r="A3024" s="1136" t="str">
        <f t="shared" si="93"/>
        <v>FZ81CEM0</v>
      </c>
      <c r="B3024" s="669" t="s">
        <v>6009</v>
      </c>
      <c r="C3024" s="669" t="s">
        <v>1839</v>
      </c>
      <c r="D3024" s="1137">
        <f t="shared" si="92"/>
        <v>0</v>
      </c>
      <c r="E3024" s="669" t="s">
        <v>595</v>
      </c>
      <c r="F3024" s="669">
        <v>1861</v>
      </c>
    </row>
    <row r="3025" spans="1:6" hidden="1" x14ac:dyDescent="0.2">
      <c r="A3025" s="1136" t="str">
        <f t="shared" si="93"/>
        <v>FZ81CNE0</v>
      </c>
      <c r="B3025" s="669" t="s">
        <v>6010</v>
      </c>
      <c r="C3025" s="669" t="s">
        <v>1839</v>
      </c>
      <c r="D3025" s="1137">
        <f t="shared" ref="D3025:D3088" si="94">IFERROR(VLOOKUP(C3025,$M$2:$N$16,2,FALSE),0)</f>
        <v>0</v>
      </c>
      <c r="E3025" s="669" t="s">
        <v>594</v>
      </c>
      <c r="F3025" s="669">
        <v>51</v>
      </c>
    </row>
    <row r="3026" spans="1:6" hidden="1" x14ac:dyDescent="0.2">
      <c r="A3026" s="1136" t="str">
        <f t="shared" ref="A3026:A3089" si="95">C3026&amp;E3026&amp;D3026</f>
        <v>FZ81CUX0</v>
      </c>
      <c r="B3026" s="669" t="s">
        <v>6011</v>
      </c>
      <c r="C3026" s="669" t="s">
        <v>1839</v>
      </c>
      <c r="D3026" s="1137">
        <f t="shared" si="94"/>
        <v>0</v>
      </c>
      <c r="E3026" s="669" t="s">
        <v>3001</v>
      </c>
      <c r="F3026" s="669">
        <v>2</v>
      </c>
    </row>
    <row r="3027" spans="1:6" hidden="1" x14ac:dyDescent="0.2">
      <c r="A3027" s="1136" t="str">
        <f t="shared" si="95"/>
        <v>FZ81DDC0</v>
      </c>
      <c r="B3027" s="669" t="s">
        <v>6012</v>
      </c>
      <c r="C3027" s="669" t="s">
        <v>1840</v>
      </c>
      <c r="D3027" s="1137">
        <f t="shared" si="94"/>
        <v>0</v>
      </c>
      <c r="E3027" s="669" t="s">
        <v>700</v>
      </c>
      <c r="F3027" s="669">
        <v>5</v>
      </c>
    </row>
    <row r="3028" spans="1:6" hidden="1" x14ac:dyDescent="0.2">
      <c r="A3028" s="1136" t="str">
        <f t="shared" si="95"/>
        <v>FZ81DEL0</v>
      </c>
      <c r="B3028" s="669" t="s">
        <v>6013</v>
      </c>
      <c r="C3028" s="669" t="s">
        <v>1840</v>
      </c>
      <c r="D3028" s="1137">
        <f t="shared" si="94"/>
        <v>0</v>
      </c>
      <c r="E3028" s="669" t="s">
        <v>699</v>
      </c>
      <c r="F3028" s="669">
        <v>959</v>
      </c>
    </row>
    <row r="3029" spans="1:6" hidden="1" x14ac:dyDescent="0.2">
      <c r="A3029" s="1136" t="str">
        <f t="shared" si="95"/>
        <v>FZ81DEM0</v>
      </c>
      <c r="B3029" s="669" t="s">
        <v>6014</v>
      </c>
      <c r="C3029" s="669" t="s">
        <v>1840</v>
      </c>
      <c r="D3029" s="1137">
        <f t="shared" si="94"/>
        <v>0</v>
      </c>
      <c r="E3029" s="669" t="s">
        <v>595</v>
      </c>
      <c r="F3029" s="669">
        <v>546</v>
      </c>
    </row>
    <row r="3030" spans="1:6" hidden="1" x14ac:dyDescent="0.2">
      <c r="A3030" s="1136" t="str">
        <f t="shared" si="95"/>
        <v>FZ81DNE0</v>
      </c>
      <c r="B3030" s="669" t="s">
        <v>6015</v>
      </c>
      <c r="C3030" s="669" t="s">
        <v>1840</v>
      </c>
      <c r="D3030" s="1137">
        <f t="shared" si="94"/>
        <v>0</v>
      </c>
      <c r="E3030" s="669" t="s">
        <v>594</v>
      </c>
      <c r="F3030" s="669">
        <v>39</v>
      </c>
    </row>
    <row r="3031" spans="1:6" hidden="1" x14ac:dyDescent="0.2">
      <c r="A3031" s="1136" t="str">
        <f t="shared" si="95"/>
        <v>FZ81EDC0</v>
      </c>
      <c r="B3031" s="669" t="s">
        <v>6016</v>
      </c>
      <c r="C3031" s="669" t="s">
        <v>1841</v>
      </c>
      <c r="D3031" s="1137">
        <f t="shared" si="94"/>
        <v>0</v>
      </c>
      <c r="E3031" s="669" t="s">
        <v>700</v>
      </c>
      <c r="F3031" s="669">
        <v>73</v>
      </c>
    </row>
    <row r="3032" spans="1:6" hidden="1" x14ac:dyDescent="0.2">
      <c r="A3032" s="1136" t="str">
        <f t="shared" si="95"/>
        <v>FZ81EEL0</v>
      </c>
      <c r="B3032" s="669" t="s">
        <v>6017</v>
      </c>
      <c r="C3032" s="669" t="s">
        <v>1841</v>
      </c>
      <c r="D3032" s="1137">
        <f t="shared" si="94"/>
        <v>0</v>
      </c>
      <c r="E3032" s="669" t="s">
        <v>699</v>
      </c>
      <c r="F3032" s="669">
        <v>2525</v>
      </c>
    </row>
    <row r="3033" spans="1:6" hidden="1" x14ac:dyDescent="0.2">
      <c r="A3033" s="1136" t="str">
        <f t="shared" si="95"/>
        <v>FZ81EEM0</v>
      </c>
      <c r="B3033" s="669" t="s">
        <v>6018</v>
      </c>
      <c r="C3033" s="669" t="s">
        <v>1841</v>
      </c>
      <c r="D3033" s="1137">
        <f t="shared" si="94"/>
        <v>0</v>
      </c>
      <c r="E3033" s="669" t="s">
        <v>595</v>
      </c>
      <c r="F3033" s="669">
        <v>487</v>
      </c>
    </row>
    <row r="3034" spans="1:6" hidden="1" x14ac:dyDescent="0.2">
      <c r="A3034" s="1136" t="str">
        <f t="shared" si="95"/>
        <v>FZ81ENE0</v>
      </c>
      <c r="B3034" s="669" t="s">
        <v>6019</v>
      </c>
      <c r="C3034" s="669" t="s">
        <v>1841</v>
      </c>
      <c r="D3034" s="1137">
        <f t="shared" si="94"/>
        <v>0</v>
      </c>
      <c r="E3034" s="669" t="s">
        <v>594</v>
      </c>
      <c r="F3034" s="669">
        <v>25</v>
      </c>
    </row>
    <row r="3035" spans="1:6" hidden="1" x14ac:dyDescent="0.2">
      <c r="A3035" s="1136" t="str">
        <f t="shared" si="95"/>
        <v>FZ82CEL0</v>
      </c>
      <c r="B3035" s="669" t="s">
        <v>6020</v>
      </c>
      <c r="C3035" s="669" t="s">
        <v>1842</v>
      </c>
      <c r="D3035" s="1137">
        <f t="shared" si="94"/>
        <v>0</v>
      </c>
      <c r="E3035" s="669" t="s">
        <v>699</v>
      </c>
      <c r="F3035" s="669">
        <v>65</v>
      </c>
    </row>
    <row r="3036" spans="1:6" hidden="1" x14ac:dyDescent="0.2">
      <c r="A3036" s="1136" t="str">
        <f t="shared" si="95"/>
        <v>FZ82CEM0</v>
      </c>
      <c r="B3036" s="669" t="s">
        <v>6021</v>
      </c>
      <c r="C3036" s="669" t="s">
        <v>1842</v>
      </c>
      <c r="D3036" s="1137">
        <f t="shared" si="94"/>
        <v>0</v>
      </c>
      <c r="E3036" s="669" t="s">
        <v>595</v>
      </c>
      <c r="F3036" s="669">
        <v>87</v>
      </c>
    </row>
    <row r="3037" spans="1:6" hidden="1" x14ac:dyDescent="0.2">
      <c r="A3037" s="1136" t="str">
        <f t="shared" si="95"/>
        <v>FZ82CNE0</v>
      </c>
      <c r="B3037" s="669" t="s">
        <v>6022</v>
      </c>
      <c r="C3037" s="669" t="s">
        <v>1842</v>
      </c>
      <c r="D3037" s="1137">
        <f t="shared" si="94"/>
        <v>0</v>
      </c>
      <c r="E3037" s="669" t="s">
        <v>594</v>
      </c>
      <c r="F3037" s="669">
        <v>200</v>
      </c>
    </row>
    <row r="3038" spans="1:6" hidden="1" x14ac:dyDescent="0.2">
      <c r="A3038" s="1136" t="str">
        <f t="shared" si="95"/>
        <v>FZ82DDC0</v>
      </c>
      <c r="B3038" s="669" t="s">
        <v>6023</v>
      </c>
      <c r="C3038" s="669" t="s">
        <v>1843</v>
      </c>
      <c r="D3038" s="1137">
        <f t="shared" si="94"/>
        <v>0</v>
      </c>
      <c r="E3038" s="669" t="s">
        <v>700</v>
      </c>
      <c r="F3038" s="669">
        <v>4</v>
      </c>
    </row>
    <row r="3039" spans="1:6" hidden="1" x14ac:dyDescent="0.2">
      <c r="A3039" s="1136" t="str">
        <f t="shared" si="95"/>
        <v>FZ82DEL0</v>
      </c>
      <c r="B3039" s="669" t="s">
        <v>6024</v>
      </c>
      <c r="C3039" s="669" t="s">
        <v>1843</v>
      </c>
      <c r="D3039" s="1137">
        <f t="shared" si="94"/>
        <v>0</v>
      </c>
      <c r="E3039" s="669" t="s">
        <v>699</v>
      </c>
      <c r="F3039" s="669">
        <v>108</v>
      </c>
    </row>
    <row r="3040" spans="1:6" hidden="1" x14ac:dyDescent="0.2">
      <c r="A3040" s="1136" t="str">
        <f t="shared" si="95"/>
        <v>FZ82DEM0</v>
      </c>
      <c r="B3040" s="669" t="s">
        <v>6025</v>
      </c>
      <c r="C3040" s="669" t="s">
        <v>1843</v>
      </c>
      <c r="D3040" s="1137">
        <f t="shared" si="94"/>
        <v>0</v>
      </c>
      <c r="E3040" s="669" t="s">
        <v>595</v>
      </c>
      <c r="F3040" s="669">
        <v>109</v>
      </c>
    </row>
    <row r="3041" spans="1:6" hidden="1" x14ac:dyDescent="0.2">
      <c r="A3041" s="1136" t="str">
        <f t="shared" si="95"/>
        <v>FZ82DNE0</v>
      </c>
      <c r="B3041" s="669" t="s">
        <v>6026</v>
      </c>
      <c r="C3041" s="669" t="s">
        <v>1843</v>
      </c>
      <c r="D3041" s="1137">
        <f t="shared" si="94"/>
        <v>0</v>
      </c>
      <c r="E3041" s="669" t="s">
        <v>594</v>
      </c>
      <c r="F3041" s="669">
        <v>170</v>
      </c>
    </row>
    <row r="3042" spans="1:6" hidden="1" x14ac:dyDescent="0.2">
      <c r="A3042" s="1136" t="str">
        <f t="shared" si="95"/>
        <v>FZ83CDC0</v>
      </c>
      <c r="B3042" s="669" t="s">
        <v>6027</v>
      </c>
      <c r="C3042" s="669" t="s">
        <v>1029</v>
      </c>
      <c r="D3042" s="1137">
        <f t="shared" si="94"/>
        <v>0</v>
      </c>
      <c r="E3042" s="669" t="s">
        <v>700</v>
      </c>
      <c r="F3042" s="669">
        <v>4</v>
      </c>
    </row>
    <row r="3043" spans="1:6" hidden="1" x14ac:dyDescent="0.2">
      <c r="A3043" s="1136" t="str">
        <f t="shared" si="95"/>
        <v>FZ83CEL0</v>
      </c>
      <c r="B3043" s="669" t="s">
        <v>6028</v>
      </c>
      <c r="C3043" s="669" t="s">
        <v>1029</v>
      </c>
      <c r="D3043" s="1137">
        <f t="shared" si="94"/>
        <v>0</v>
      </c>
      <c r="E3043" s="669" t="s">
        <v>699</v>
      </c>
      <c r="F3043" s="669">
        <v>202</v>
      </c>
    </row>
    <row r="3044" spans="1:6" hidden="1" x14ac:dyDescent="0.2">
      <c r="A3044" s="1136" t="str">
        <f t="shared" si="95"/>
        <v>FZ83CEM0</v>
      </c>
      <c r="B3044" s="669" t="s">
        <v>6029</v>
      </c>
      <c r="C3044" s="669" t="s">
        <v>1029</v>
      </c>
      <c r="D3044" s="1137">
        <f t="shared" si="94"/>
        <v>0</v>
      </c>
      <c r="E3044" s="669" t="s">
        <v>595</v>
      </c>
      <c r="F3044" s="669">
        <v>91</v>
      </c>
    </row>
    <row r="3045" spans="1:6" hidden="1" x14ac:dyDescent="0.2">
      <c r="A3045" s="1136" t="str">
        <f t="shared" si="95"/>
        <v>FZ83CNE0</v>
      </c>
      <c r="B3045" s="669" t="s">
        <v>6030</v>
      </c>
      <c r="C3045" s="669" t="s">
        <v>1029</v>
      </c>
      <c r="D3045" s="1137">
        <f t="shared" si="94"/>
        <v>0</v>
      </c>
      <c r="E3045" s="669" t="s">
        <v>594</v>
      </c>
      <c r="F3045" s="669">
        <v>15</v>
      </c>
    </row>
    <row r="3046" spans="1:6" hidden="1" x14ac:dyDescent="0.2">
      <c r="A3046" s="1136" t="str">
        <f t="shared" si="95"/>
        <v>FZ83DDC0</v>
      </c>
      <c r="B3046" s="669" t="s">
        <v>6031</v>
      </c>
      <c r="C3046" s="669" t="s">
        <v>1028</v>
      </c>
      <c r="D3046" s="1137">
        <f t="shared" si="94"/>
        <v>0</v>
      </c>
      <c r="E3046" s="669" t="s">
        <v>700</v>
      </c>
      <c r="F3046" s="669">
        <v>9</v>
      </c>
    </row>
    <row r="3047" spans="1:6" hidden="1" x14ac:dyDescent="0.2">
      <c r="A3047" s="1136" t="str">
        <f t="shared" si="95"/>
        <v>FZ83DEL0</v>
      </c>
      <c r="B3047" s="669" t="s">
        <v>6032</v>
      </c>
      <c r="C3047" s="669" t="s">
        <v>1028</v>
      </c>
      <c r="D3047" s="1137">
        <f t="shared" si="94"/>
        <v>0</v>
      </c>
      <c r="E3047" s="669" t="s">
        <v>699</v>
      </c>
      <c r="F3047" s="669">
        <v>170</v>
      </c>
    </row>
    <row r="3048" spans="1:6" hidden="1" x14ac:dyDescent="0.2">
      <c r="A3048" s="1136" t="str">
        <f t="shared" si="95"/>
        <v>FZ83DEM0</v>
      </c>
      <c r="B3048" s="669" t="s">
        <v>6033</v>
      </c>
      <c r="C3048" s="669" t="s">
        <v>1028</v>
      </c>
      <c r="D3048" s="1137">
        <f t="shared" si="94"/>
        <v>0</v>
      </c>
      <c r="E3048" s="669" t="s">
        <v>595</v>
      </c>
      <c r="F3048" s="669">
        <v>36</v>
      </c>
    </row>
    <row r="3049" spans="1:6" hidden="1" x14ac:dyDescent="0.2">
      <c r="A3049" s="1136" t="str">
        <f t="shared" si="95"/>
        <v>FZ83DNE0</v>
      </c>
      <c r="B3049" s="669" t="s">
        <v>6034</v>
      </c>
      <c r="C3049" s="669" t="s">
        <v>1028</v>
      </c>
      <c r="D3049" s="1137">
        <f t="shared" si="94"/>
        <v>0</v>
      </c>
      <c r="E3049" s="669" t="s">
        <v>594</v>
      </c>
      <c r="F3049" s="669">
        <v>4</v>
      </c>
    </row>
    <row r="3050" spans="1:6" hidden="1" x14ac:dyDescent="0.2">
      <c r="A3050" s="1136" t="str">
        <f t="shared" si="95"/>
        <v>FZ83EEL0</v>
      </c>
      <c r="B3050" s="669" t="s">
        <v>6035</v>
      </c>
      <c r="C3050" s="669" t="s">
        <v>1027</v>
      </c>
      <c r="D3050" s="1137">
        <f t="shared" si="94"/>
        <v>0</v>
      </c>
      <c r="E3050" s="669" t="s">
        <v>699</v>
      </c>
      <c r="F3050" s="669">
        <v>147</v>
      </c>
    </row>
    <row r="3051" spans="1:6" hidden="1" x14ac:dyDescent="0.2">
      <c r="A3051" s="1136" t="str">
        <f t="shared" si="95"/>
        <v>FZ83EEM0</v>
      </c>
      <c r="B3051" s="669" t="s">
        <v>6036</v>
      </c>
      <c r="C3051" s="669" t="s">
        <v>1027</v>
      </c>
      <c r="D3051" s="1137">
        <f t="shared" si="94"/>
        <v>0</v>
      </c>
      <c r="E3051" s="669" t="s">
        <v>595</v>
      </c>
      <c r="F3051" s="669">
        <v>196</v>
      </c>
    </row>
    <row r="3052" spans="1:6" hidden="1" x14ac:dyDescent="0.2">
      <c r="A3052" s="1136" t="str">
        <f t="shared" si="95"/>
        <v>FZ83ENE0</v>
      </c>
      <c r="B3052" s="669" t="s">
        <v>6037</v>
      </c>
      <c r="C3052" s="669" t="s">
        <v>1027</v>
      </c>
      <c r="D3052" s="1137">
        <f t="shared" si="94"/>
        <v>0</v>
      </c>
      <c r="E3052" s="669" t="s">
        <v>594</v>
      </c>
      <c r="F3052" s="669">
        <v>263</v>
      </c>
    </row>
    <row r="3053" spans="1:6" hidden="1" x14ac:dyDescent="0.2">
      <c r="A3053" s="1136" t="str">
        <f t="shared" si="95"/>
        <v>FZ83FDC0</v>
      </c>
      <c r="B3053" s="669" t="s">
        <v>6038</v>
      </c>
      <c r="C3053" s="669" t="s">
        <v>1026</v>
      </c>
      <c r="D3053" s="1137">
        <f t="shared" si="94"/>
        <v>0</v>
      </c>
      <c r="E3053" s="669" t="s">
        <v>700</v>
      </c>
      <c r="F3053" s="669">
        <v>2</v>
      </c>
    </row>
    <row r="3054" spans="1:6" hidden="1" x14ac:dyDescent="0.2">
      <c r="A3054" s="1136" t="str">
        <f t="shared" si="95"/>
        <v>FZ83FEL0</v>
      </c>
      <c r="B3054" s="669" t="s">
        <v>6039</v>
      </c>
      <c r="C3054" s="669" t="s">
        <v>1026</v>
      </c>
      <c r="D3054" s="1137">
        <f t="shared" si="94"/>
        <v>0</v>
      </c>
      <c r="E3054" s="669" t="s">
        <v>699</v>
      </c>
      <c r="F3054" s="669">
        <v>141</v>
      </c>
    </row>
    <row r="3055" spans="1:6" hidden="1" x14ac:dyDescent="0.2">
      <c r="A3055" s="1136" t="str">
        <f t="shared" si="95"/>
        <v>FZ83FEM0</v>
      </c>
      <c r="B3055" s="669" t="s">
        <v>6040</v>
      </c>
      <c r="C3055" s="669" t="s">
        <v>1026</v>
      </c>
      <c r="D3055" s="1137">
        <f t="shared" si="94"/>
        <v>0</v>
      </c>
      <c r="E3055" s="669" t="s">
        <v>595</v>
      </c>
      <c r="F3055" s="669">
        <v>507</v>
      </c>
    </row>
    <row r="3056" spans="1:6" hidden="1" x14ac:dyDescent="0.2">
      <c r="A3056" s="1136" t="str">
        <f t="shared" si="95"/>
        <v>FZ83FNE0</v>
      </c>
      <c r="B3056" s="669" t="s">
        <v>6041</v>
      </c>
      <c r="C3056" s="669" t="s">
        <v>1026</v>
      </c>
      <c r="D3056" s="1137">
        <f t="shared" si="94"/>
        <v>0</v>
      </c>
      <c r="E3056" s="669" t="s">
        <v>594</v>
      </c>
      <c r="F3056" s="669">
        <v>539</v>
      </c>
    </row>
    <row r="3057" spans="1:6" hidden="1" x14ac:dyDescent="0.2">
      <c r="A3057" s="1136" t="str">
        <f t="shared" si="95"/>
        <v>FZ83GEL0</v>
      </c>
      <c r="B3057" s="669" t="s">
        <v>6042</v>
      </c>
      <c r="C3057" s="669" t="s">
        <v>1844</v>
      </c>
      <c r="D3057" s="1137">
        <f t="shared" si="94"/>
        <v>0</v>
      </c>
      <c r="E3057" s="669" t="s">
        <v>699</v>
      </c>
      <c r="F3057" s="669">
        <v>56</v>
      </c>
    </row>
    <row r="3058" spans="1:6" hidden="1" x14ac:dyDescent="0.2">
      <c r="A3058" s="1136" t="str">
        <f t="shared" si="95"/>
        <v>FZ83GEM0</v>
      </c>
      <c r="B3058" s="669" t="s">
        <v>6043</v>
      </c>
      <c r="C3058" s="669" t="s">
        <v>1844</v>
      </c>
      <c r="D3058" s="1137">
        <f t="shared" si="94"/>
        <v>0</v>
      </c>
      <c r="E3058" s="669" t="s">
        <v>595</v>
      </c>
      <c r="F3058" s="669">
        <v>1439</v>
      </c>
    </row>
    <row r="3059" spans="1:6" hidden="1" x14ac:dyDescent="0.2">
      <c r="A3059" s="1136" t="str">
        <f t="shared" si="95"/>
        <v>FZ83GNE0</v>
      </c>
      <c r="B3059" s="669" t="s">
        <v>6044</v>
      </c>
      <c r="C3059" s="669" t="s">
        <v>1844</v>
      </c>
      <c r="D3059" s="1137">
        <f t="shared" si="94"/>
        <v>0</v>
      </c>
      <c r="E3059" s="669" t="s">
        <v>594</v>
      </c>
      <c r="F3059" s="669">
        <v>21</v>
      </c>
    </row>
    <row r="3060" spans="1:6" hidden="1" x14ac:dyDescent="0.2">
      <c r="A3060" s="1136" t="str">
        <f t="shared" si="95"/>
        <v>FZ83HDC0</v>
      </c>
      <c r="B3060" s="669" t="s">
        <v>6045</v>
      </c>
      <c r="C3060" s="669" t="s">
        <v>1845</v>
      </c>
      <c r="D3060" s="1137">
        <f t="shared" si="94"/>
        <v>0</v>
      </c>
      <c r="E3060" s="669" t="s">
        <v>700</v>
      </c>
      <c r="F3060" s="669">
        <v>4</v>
      </c>
    </row>
    <row r="3061" spans="1:6" hidden="1" x14ac:dyDescent="0.2">
      <c r="A3061" s="1136" t="str">
        <f t="shared" si="95"/>
        <v>FZ83HEL0</v>
      </c>
      <c r="B3061" s="669" t="s">
        <v>6046</v>
      </c>
      <c r="C3061" s="669" t="s">
        <v>1845</v>
      </c>
      <c r="D3061" s="1137">
        <f t="shared" si="94"/>
        <v>0</v>
      </c>
      <c r="E3061" s="669" t="s">
        <v>699</v>
      </c>
      <c r="F3061" s="669">
        <v>174</v>
      </c>
    </row>
    <row r="3062" spans="1:6" hidden="1" x14ac:dyDescent="0.2">
      <c r="A3062" s="1136" t="str">
        <f t="shared" si="95"/>
        <v>FZ83HEM0</v>
      </c>
      <c r="B3062" s="669" t="s">
        <v>6047</v>
      </c>
      <c r="C3062" s="669" t="s">
        <v>1845</v>
      </c>
      <c r="D3062" s="1137">
        <f t="shared" si="94"/>
        <v>0</v>
      </c>
      <c r="E3062" s="669" t="s">
        <v>595</v>
      </c>
      <c r="F3062" s="669">
        <v>933</v>
      </c>
    </row>
    <row r="3063" spans="1:6" hidden="1" x14ac:dyDescent="0.2">
      <c r="A3063" s="1136" t="str">
        <f t="shared" si="95"/>
        <v>FZ83HNE0</v>
      </c>
      <c r="B3063" s="669" t="s">
        <v>6048</v>
      </c>
      <c r="C3063" s="669" t="s">
        <v>1845</v>
      </c>
      <c r="D3063" s="1137">
        <f t="shared" si="94"/>
        <v>0</v>
      </c>
      <c r="E3063" s="669" t="s">
        <v>594</v>
      </c>
      <c r="F3063" s="669">
        <v>17</v>
      </c>
    </row>
    <row r="3064" spans="1:6" hidden="1" x14ac:dyDescent="0.2">
      <c r="A3064" s="1136" t="str">
        <f t="shared" si="95"/>
        <v>FZ83JDC0</v>
      </c>
      <c r="B3064" s="669" t="s">
        <v>6049</v>
      </c>
      <c r="C3064" s="669" t="s">
        <v>1846</v>
      </c>
      <c r="D3064" s="1137">
        <f t="shared" si="94"/>
        <v>0</v>
      </c>
      <c r="E3064" s="669" t="s">
        <v>700</v>
      </c>
      <c r="F3064" s="669">
        <v>58</v>
      </c>
    </row>
    <row r="3065" spans="1:6" hidden="1" x14ac:dyDescent="0.2">
      <c r="A3065" s="1136" t="str">
        <f t="shared" si="95"/>
        <v>FZ83JEL0</v>
      </c>
      <c r="B3065" s="669" t="s">
        <v>6050</v>
      </c>
      <c r="C3065" s="669" t="s">
        <v>1846</v>
      </c>
      <c r="D3065" s="1137">
        <f t="shared" si="94"/>
        <v>0</v>
      </c>
      <c r="E3065" s="669" t="s">
        <v>699</v>
      </c>
      <c r="F3065" s="669">
        <v>572</v>
      </c>
    </row>
    <row r="3066" spans="1:6" hidden="1" x14ac:dyDescent="0.2">
      <c r="A3066" s="1136" t="str">
        <f t="shared" si="95"/>
        <v>FZ83JEM0</v>
      </c>
      <c r="B3066" s="669" t="s">
        <v>6051</v>
      </c>
      <c r="C3066" s="669" t="s">
        <v>1846</v>
      </c>
      <c r="D3066" s="1137">
        <f t="shared" si="94"/>
        <v>0</v>
      </c>
      <c r="E3066" s="669" t="s">
        <v>595</v>
      </c>
      <c r="F3066" s="669">
        <v>1351</v>
      </c>
    </row>
    <row r="3067" spans="1:6" hidden="1" x14ac:dyDescent="0.2">
      <c r="A3067" s="1136" t="str">
        <f t="shared" si="95"/>
        <v>FZ83JNE0</v>
      </c>
      <c r="B3067" s="669" t="s">
        <v>6052</v>
      </c>
      <c r="C3067" s="669" t="s">
        <v>1846</v>
      </c>
      <c r="D3067" s="1137">
        <f t="shared" si="94"/>
        <v>0</v>
      </c>
      <c r="E3067" s="669" t="s">
        <v>594</v>
      </c>
      <c r="F3067" s="669">
        <v>25</v>
      </c>
    </row>
    <row r="3068" spans="1:6" hidden="1" x14ac:dyDescent="0.2">
      <c r="A3068" s="1136" t="str">
        <f t="shared" si="95"/>
        <v>FZ83KDC0</v>
      </c>
      <c r="B3068" s="669" t="s">
        <v>6053</v>
      </c>
      <c r="C3068" s="669" t="s">
        <v>1847</v>
      </c>
      <c r="D3068" s="1137">
        <f t="shared" si="94"/>
        <v>0</v>
      </c>
      <c r="E3068" s="669" t="s">
        <v>700</v>
      </c>
      <c r="F3068" s="669">
        <v>597</v>
      </c>
    </row>
    <row r="3069" spans="1:6" hidden="1" x14ac:dyDescent="0.2">
      <c r="A3069" s="1136" t="str">
        <f t="shared" si="95"/>
        <v>FZ83KEL0</v>
      </c>
      <c r="B3069" s="669" t="s">
        <v>6054</v>
      </c>
      <c r="C3069" s="669" t="s">
        <v>1847</v>
      </c>
      <c r="D3069" s="1137">
        <f t="shared" si="94"/>
        <v>0</v>
      </c>
      <c r="E3069" s="669" t="s">
        <v>699</v>
      </c>
      <c r="F3069" s="669">
        <v>3080</v>
      </c>
    </row>
    <row r="3070" spans="1:6" hidden="1" x14ac:dyDescent="0.2">
      <c r="A3070" s="1136" t="str">
        <f t="shared" si="95"/>
        <v>FZ83KEM0</v>
      </c>
      <c r="B3070" s="669" t="s">
        <v>6055</v>
      </c>
      <c r="C3070" s="669" t="s">
        <v>1847</v>
      </c>
      <c r="D3070" s="1137">
        <f t="shared" si="94"/>
        <v>0</v>
      </c>
      <c r="E3070" s="669" t="s">
        <v>595</v>
      </c>
      <c r="F3070" s="669">
        <v>806</v>
      </c>
    </row>
    <row r="3071" spans="1:6" hidden="1" x14ac:dyDescent="0.2">
      <c r="A3071" s="1136" t="str">
        <f t="shared" si="95"/>
        <v>FZ83KNE0</v>
      </c>
      <c r="B3071" s="669" t="s">
        <v>6056</v>
      </c>
      <c r="C3071" s="669" t="s">
        <v>1847</v>
      </c>
      <c r="D3071" s="1137">
        <f t="shared" si="94"/>
        <v>0</v>
      </c>
      <c r="E3071" s="669" t="s">
        <v>594</v>
      </c>
      <c r="F3071" s="669">
        <v>29</v>
      </c>
    </row>
    <row r="3072" spans="1:6" hidden="1" x14ac:dyDescent="0.2">
      <c r="A3072" s="1136" t="str">
        <f t="shared" si="95"/>
        <v>FZ84ZDC0</v>
      </c>
      <c r="B3072" s="669" t="s">
        <v>6057</v>
      </c>
      <c r="C3072" s="669" t="s">
        <v>1025</v>
      </c>
      <c r="D3072" s="1137">
        <f t="shared" si="94"/>
        <v>0</v>
      </c>
      <c r="E3072" s="669" t="s">
        <v>700</v>
      </c>
      <c r="F3072" s="669">
        <v>1</v>
      </c>
    </row>
    <row r="3073" spans="1:6" hidden="1" x14ac:dyDescent="0.2">
      <c r="A3073" s="1136" t="str">
        <f t="shared" si="95"/>
        <v>FZ84ZEL0</v>
      </c>
      <c r="B3073" s="669" t="s">
        <v>6058</v>
      </c>
      <c r="C3073" s="669" t="s">
        <v>1025</v>
      </c>
      <c r="D3073" s="1137">
        <f t="shared" si="94"/>
        <v>0</v>
      </c>
      <c r="E3073" s="669" t="s">
        <v>699</v>
      </c>
      <c r="F3073" s="669">
        <v>3835</v>
      </c>
    </row>
    <row r="3074" spans="1:6" hidden="1" x14ac:dyDescent="0.2">
      <c r="A3074" s="1136" t="str">
        <f t="shared" si="95"/>
        <v>FZ84ZEM0</v>
      </c>
      <c r="B3074" s="669" t="s">
        <v>6059</v>
      </c>
      <c r="C3074" s="669" t="s">
        <v>1025</v>
      </c>
      <c r="D3074" s="1137">
        <f t="shared" si="94"/>
        <v>0</v>
      </c>
      <c r="E3074" s="669" t="s">
        <v>595</v>
      </c>
      <c r="F3074" s="669">
        <v>21</v>
      </c>
    </row>
    <row r="3075" spans="1:6" hidden="1" x14ac:dyDescent="0.2">
      <c r="A3075" s="1136" t="str">
        <f t="shared" si="95"/>
        <v>FZ85ZDC0</v>
      </c>
      <c r="B3075" s="669" t="s">
        <v>6060</v>
      </c>
      <c r="C3075" s="669" t="s">
        <v>1024</v>
      </c>
      <c r="D3075" s="1137">
        <f t="shared" si="94"/>
        <v>0</v>
      </c>
      <c r="E3075" s="669" t="s">
        <v>700</v>
      </c>
      <c r="F3075" s="669">
        <v>108</v>
      </c>
    </row>
    <row r="3076" spans="1:6" hidden="1" x14ac:dyDescent="0.2">
      <c r="A3076" s="1136" t="str">
        <f t="shared" si="95"/>
        <v>FZ85ZEL0</v>
      </c>
      <c r="B3076" s="669" t="s">
        <v>6061</v>
      </c>
      <c r="C3076" s="669" t="s">
        <v>1024</v>
      </c>
      <c r="D3076" s="1137">
        <f t="shared" si="94"/>
        <v>0</v>
      </c>
      <c r="E3076" s="669" t="s">
        <v>699</v>
      </c>
      <c r="F3076" s="669">
        <v>1841</v>
      </c>
    </row>
    <row r="3077" spans="1:6" hidden="1" x14ac:dyDescent="0.2">
      <c r="A3077" s="1136" t="str">
        <f t="shared" si="95"/>
        <v>FZ85ZEM0</v>
      </c>
      <c r="B3077" s="669" t="s">
        <v>6062</v>
      </c>
      <c r="C3077" s="669" t="s">
        <v>1024</v>
      </c>
      <c r="D3077" s="1137">
        <f t="shared" si="94"/>
        <v>0</v>
      </c>
      <c r="E3077" s="669" t="s">
        <v>595</v>
      </c>
      <c r="F3077" s="669">
        <v>12</v>
      </c>
    </row>
    <row r="3078" spans="1:6" hidden="1" x14ac:dyDescent="0.2">
      <c r="A3078" s="1136" t="str">
        <f t="shared" si="95"/>
        <v>FZ86ZDC0</v>
      </c>
      <c r="B3078" s="669" t="s">
        <v>6063</v>
      </c>
      <c r="C3078" s="669" t="s">
        <v>1023</v>
      </c>
      <c r="D3078" s="1137">
        <f t="shared" si="94"/>
        <v>0</v>
      </c>
      <c r="E3078" s="669" t="s">
        <v>700</v>
      </c>
      <c r="F3078" s="669">
        <v>127</v>
      </c>
    </row>
    <row r="3079" spans="1:6" hidden="1" x14ac:dyDescent="0.2">
      <c r="A3079" s="1136" t="str">
        <f t="shared" si="95"/>
        <v>FZ86ZEL0</v>
      </c>
      <c r="B3079" s="669" t="s">
        <v>6064</v>
      </c>
      <c r="C3079" s="669" t="s">
        <v>1023</v>
      </c>
      <c r="D3079" s="1137">
        <f t="shared" si="94"/>
        <v>0</v>
      </c>
      <c r="E3079" s="669" t="s">
        <v>699</v>
      </c>
      <c r="F3079" s="669">
        <v>90</v>
      </c>
    </row>
    <row r="3080" spans="1:6" hidden="1" x14ac:dyDescent="0.2">
      <c r="A3080" s="1136" t="str">
        <f t="shared" si="95"/>
        <v>FZ86ZEM0</v>
      </c>
      <c r="B3080" s="669" t="s">
        <v>6065</v>
      </c>
      <c r="C3080" s="669" t="s">
        <v>1023</v>
      </c>
      <c r="D3080" s="1137">
        <f t="shared" si="94"/>
        <v>0</v>
      </c>
      <c r="E3080" s="669" t="s">
        <v>595</v>
      </c>
      <c r="F3080" s="669">
        <v>7</v>
      </c>
    </row>
    <row r="3081" spans="1:6" hidden="1" x14ac:dyDescent="0.2">
      <c r="A3081" s="1136" t="str">
        <f t="shared" si="95"/>
        <v>FZ87DDC0</v>
      </c>
      <c r="B3081" s="669" t="s">
        <v>6066</v>
      </c>
      <c r="C3081" s="669" t="s">
        <v>1848</v>
      </c>
      <c r="D3081" s="1137">
        <f t="shared" si="94"/>
        <v>0</v>
      </c>
      <c r="E3081" s="669" t="s">
        <v>700</v>
      </c>
      <c r="F3081" s="669">
        <v>4</v>
      </c>
    </row>
    <row r="3082" spans="1:6" hidden="1" x14ac:dyDescent="0.2">
      <c r="A3082" s="1136" t="str">
        <f t="shared" si="95"/>
        <v>FZ87DEL0</v>
      </c>
      <c r="B3082" s="669" t="s">
        <v>6067</v>
      </c>
      <c r="C3082" s="669" t="s">
        <v>1848</v>
      </c>
      <c r="D3082" s="1137">
        <f t="shared" si="94"/>
        <v>0</v>
      </c>
      <c r="E3082" s="669" t="s">
        <v>699</v>
      </c>
      <c r="F3082" s="669">
        <v>397</v>
      </c>
    </row>
    <row r="3083" spans="1:6" hidden="1" x14ac:dyDescent="0.2">
      <c r="A3083" s="1136" t="str">
        <f t="shared" si="95"/>
        <v>FZ87DEM0</v>
      </c>
      <c r="B3083" s="669" t="s">
        <v>6068</v>
      </c>
      <c r="C3083" s="669" t="s">
        <v>1848</v>
      </c>
      <c r="D3083" s="1137">
        <f t="shared" si="94"/>
        <v>0</v>
      </c>
      <c r="E3083" s="669" t="s">
        <v>595</v>
      </c>
      <c r="F3083" s="669">
        <v>972</v>
      </c>
    </row>
    <row r="3084" spans="1:6" hidden="1" x14ac:dyDescent="0.2">
      <c r="A3084" s="1136" t="str">
        <f t="shared" si="95"/>
        <v>FZ87DNE0</v>
      </c>
      <c r="B3084" s="669" t="s">
        <v>6069</v>
      </c>
      <c r="C3084" s="669" t="s">
        <v>1848</v>
      </c>
      <c r="D3084" s="1137">
        <f t="shared" si="94"/>
        <v>0</v>
      </c>
      <c r="E3084" s="669" t="s">
        <v>594</v>
      </c>
      <c r="F3084" s="669">
        <v>15</v>
      </c>
    </row>
    <row r="3085" spans="1:6" hidden="1" x14ac:dyDescent="0.2">
      <c r="A3085" s="1136" t="str">
        <f t="shared" si="95"/>
        <v>FZ87EDC0</v>
      </c>
      <c r="B3085" s="669" t="s">
        <v>6070</v>
      </c>
      <c r="C3085" s="669" t="s">
        <v>1849</v>
      </c>
      <c r="D3085" s="1137">
        <f t="shared" si="94"/>
        <v>0</v>
      </c>
      <c r="E3085" s="669" t="s">
        <v>700</v>
      </c>
      <c r="F3085" s="669">
        <v>68</v>
      </c>
    </row>
    <row r="3086" spans="1:6" hidden="1" x14ac:dyDescent="0.2">
      <c r="A3086" s="1136" t="str">
        <f t="shared" si="95"/>
        <v>FZ87EEL0</v>
      </c>
      <c r="B3086" s="669" t="s">
        <v>6071</v>
      </c>
      <c r="C3086" s="669" t="s">
        <v>1849</v>
      </c>
      <c r="D3086" s="1137">
        <f t="shared" si="94"/>
        <v>0</v>
      </c>
      <c r="E3086" s="669" t="s">
        <v>699</v>
      </c>
      <c r="F3086" s="669">
        <v>652</v>
      </c>
    </row>
    <row r="3087" spans="1:6" hidden="1" x14ac:dyDescent="0.2">
      <c r="A3087" s="1136" t="str">
        <f t="shared" si="95"/>
        <v>FZ87EEM0</v>
      </c>
      <c r="B3087" s="669" t="s">
        <v>6072</v>
      </c>
      <c r="C3087" s="669" t="s">
        <v>1849</v>
      </c>
      <c r="D3087" s="1137">
        <f t="shared" si="94"/>
        <v>0</v>
      </c>
      <c r="E3087" s="669" t="s">
        <v>595</v>
      </c>
      <c r="F3087" s="669">
        <v>626</v>
      </c>
    </row>
    <row r="3088" spans="1:6" hidden="1" x14ac:dyDescent="0.2">
      <c r="A3088" s="1136" t="str">
        <f t="shared" si="95"/>
        <v>FZ87ENE0</v>
      </c>
      <c r="B3088" s="669" t="s">
        <v>6073</v>
      </c>
      <c r="C3088" s="669" t="s">
        <v>1849</v>
      </c>
      <c r="D3088" s="1137">
        <f t="shared" si="94"/>
        <v>0</v>
      </c>
      <c r="E3088" s="669" t="s">
        <v>594</v>
      </c>
      <c r="F3088" s="669">
        <v>11</v>
      </c>
    </row>
    <row r="3089" spans="1:6" hidden="1" x14ac:dyDescent="0.2">
      <c r="A3089" s="1136" t="str">
        <f t="shared" si="95"/>
        <v>FZ87FDC0</v>
      </c>
      <c r="B3089" s="669" t="s">
        <v>6074</v>
      </c>
      <c r="C3089" s="669" t="s">
        <v>1850</v>
      </c>
      <c r="D3089" s="1137">
        <f t="shared" ref="D3089:D3152" si="96">IFERROR(VLOOKUP(C3089,$M$2:$N$16,2,FALSE),0)</f>
        <v>0</v>
      </c>
      <c r="E3089" s="669" t="s">
        <v>700</v>
      </c>
      <c r="F3089" s="669">
        <v>576</v>
      </c>
    </row>
    <row r="3090" spans="1:6" hidden="1" x14ac:dyDescent="0.2">
      <c r="A3090" s="1136" t="str">
        <f t="shared" ref="A3090:A3153" si="97">C3090&amp;E3090&amp;D3090</f>
        <v>FZ87FEL0</v>
      </c>
      <c r="B3090" s="669" t="s">
        <v>6075</v>
      </c>
      <c r="C3090" s="669" t="s">
        <v>1850</v>
      </c>
      <c r="D3090" s="1137">
        <f t="shared" si="96"/>
        <v>0</v>
      </c>
      <c r="E3090" s="669" t="s">
        <v>699</v>
      </c>
      <c r="F3090" s="669">
        <v>1765</v>
      </c>
    </row>
    <row r="3091" spans="1:6" hidden="1" x14ac:dyDescent="0.2">
      <c r="A3091" s="1136" t="str">
        <f t="shared" si="97"/>
        <v>FZ87FEM0</v>
      </c>
      <c r="B3091" s="669" t="s">
        <v>6076</v>
      </c>
      <c r="C3091" s="669" t="s">
        <v>1850</v>
      </c>
      <c r="D3091" s="1137">
        <f t="shared" si="96"/>
        <v>0</v>
      </c>
      <c r="E3091" s="669" t="s">
        <v>595</v>
      </c>
      <c r="F3091" s="669">
        <v>578</v>
      </c>
    </row>
    <row r="3092" spans="1:6" hidden="1" x14ac:dyDescent="0.2">
      <c r="A3092" s="1136" t="str">
        <f t="shared" si="97"/>
        <v>FZ87FNE0</v>
      </c>
      <c r="B3092" s="669" t="s">
        <v>6077</v>
      </c>
      <c r="C3092" s="669" t="s">
        <v>1850</v>
      </c>
      <c r="D3092" s="1137">
        <f t="shared" si="96"/>
        <v>0</v>
      </c>
      <c r="E3092" s="669" t="s">
        <v>594</v>
      </c>
      <c r="F3092" s="669">
        <v>5</v>
      </c>
    </row>
    <row r="3093" spans="1:6" hidden="1" x14ac:dyDescent="0.2">
      <c r="A3093" s="1136" t="str">
        <f t="shared" si="97"/>
        <v>FZ87GDC0</v>
      </c>
      <c r="B3093" s="669" t="s">
        <v>6078</v>
      </c>
      <c r="C3093" s="669" t="s">
        <v>1851</v>
      </c>
      <c r="D3093" s="1137">
        <f t="shared" si="96"/>
        <v>0</v>
      </c>
      <c r="E3093" s="669" t="s">
        <v>700</v>
      </c>
      <c r="F3093" s="669">
        <v>1210</v>
      </c>
    </row>
    <row r="3094" spans="1:6" hidden="1" x14ac:dyDescent="0.2">
      <c r="A3094" s="1136" t="str">
        <f t="shared" si="97"/>
        <v>FZ87GEL0</v>
      </c>
      <c r="B3094" s="669" t="s">
        <v>6079</v>
      </c>
      <c r="C3094" s="669" t="s">
        <v>1851</v>
      </c>
      <c r="D3094" s="1137">
        <f t="shared" si="96"/>
        <v>0</v>
      </c>
      <c r="E3094" s="669" t="s">
        <v>699</v>
      </c>
      <c r="F3094" s="669">
        <v>1036</v>
      </c>
    </row>
    <row r="3095" spans="1:6" hidden="1" x14ac:dyDescent="0.2">
      <c r="A3095" s="1136" t="str">
        <f t="shared" si="97"/>
        <v>FZ87GEM0</v>
      </c>
      <c r="B3095" s="669" t="s">
        <v>6080</v>
      </c>
      <c r="C3095" s="669" t="s">
        <v>1851</v>
      </c>
      <c r="D3095" s="1137">
        <f t="shared" si="96"/>
        <v>0</v>
      </c>
      <c r="E3095" s="669" t="s">
        <v>595</v>
      </c>
      <c r="F3095" s="669">
        <v>185</v>
      </c>
    </row>
    <row r="3096" spans="1:6" hidden="1" x14ac:dyDescent="0.2">
      <c r="A3096" s="1136" t="str">
        <f t="shared" si="97"/>
        <v>FZ87GNE0</v>
      </c>
      <c r="B3096" s="669" t="s">
        <v>6081</v>
      </c>
      <c r="C3096" s="669" t="s">
        <v>1851</v>
      </c>
      <c r="D3096" s="1137">
        <f t="shared" si="96"/>
        <v>0</v>
      </c>
      <c r="E3096" s="669" t="s">
        <v>594</v>
      </c>
      <c r="F3096" s="669">
        <v>9</v>
      </c>
    </row>
    <row r="3097" spans="1:6" hidden="1" x14ac:dyDescent="0.2">
      <c r="A3097" s="1136" t="str">
        <f t="shared" si="97"/>
        <v>FZ88ADC0</v>
      </c>
      <c r="B3097" s="669" t="s">
        <v>6082</v>
      </c>
      <c r="C3097" s="669" t="s">
        <v>324</v>
      </c>
      <c r="D3097" s="1137">
        <f t="shared" si="96"/>
        <v>0</v>
      </c>
      <c r="E3097" s="669" t="s">
        <v>700</v>
      </c>
      <c r="F3097" s="669">
        <v>1259</v>
      </c>
    </row>
    <row r="3098" spans="1:6" hidden="1" x14ac:dyDescent="0.2">
      <c r="A3098" s="1136" t="str">
        <f t="shared" si="97"/>
        <v>FZ88AEL0</v>
      </c>
      <c r="B3098" s="669" t="s">
        <v>6083</v>
      </c>
      <c r="C3098" s="669" t="s">
        <v>324</v>
      </c>
      <c r="D3098" s="1137">
        <f t="shared" si="96"/>
        <v>0</v>
      </c>
      <c r="E3098" s="669" t="s">
        <v>699</v>
      </c>
      <c r="F3098" s="669">
        <v>1686</v>
      </c>
    </row>
    <row r="3099" spans="1:6" hidden="1" x14ac:dyDescent="0.2">
      <c r="A3099" s="1136" t="str">
        <f t="shared" si="97"/>
        <v>FZ88AEM0</v>
      </c>
      <c r="B3099" s="669" t="s">
        <v>6084</v>
      </c>
      <c r="C3099" s="669" t="s">
        <v>324</v>
      </c>
      <c r="D3099" s="1137">
        <f t="shared" si="96"/>
        <v>0</v>
      </c>
      <c r="E3099" s="669" t="s">
        <v>595</v>
      </c>
      <c r="F3099" s="669">
        <v>338</v>
      </c>
    </row>
    <row r="3100" spans="1:6" hidden="1" x14ac:dyDescent="0.2">
      <c r="A3100" s="1136" t="str">
        <f t="shared" si="97"/>
        <v>FZ88ANE0</v>
      </c>
      <c r="B3100" s="669" t="s">
        <v>6085</v>
      </c>
      <c r="C3100" s="669" t="s">
        <v>324</v>
      </c>
      <c r="D3100" s="1137">
        <f t="shared" si="96"/>
        <v>0</v>
      </c>
      <c r="E3100" s="669" t="s">
        <v>594</v>
      </c>
      <c r="F3100" s="669">
        <v>38</v>
      </c>
    </row>
    <row r="3101" spans="1:6" hidden="1" x14ac:dyDescent="0.2">
      <c r="A3101" s="1136" t="str">
        <f t="shared" si="97"/>
        <v>FZ88AUX0</v>
      </c>
      <c r="B3101" s="669" t="s">
        <v>6086</v>
      </c>
      <c r="C3101" s="669" t="s">
        <v>324</v>
      </c>
      <c r="D3101" s="1137">
        <f t="shared" si="96"/>
        <v>0</v>
      </c>
      <c r="E3101" s="669" t="s">
        <v>3001</v>
      </c>
      <c r="F3101" s="669">
        <v>1</v>
      </c>
    </row>
    <row r="3102" spans="1:6" hidden="1" x14ac:dyDescent="0.2">
      <c r="A3102" s="1136" t="str">
        <f t="shared" si="97"/>
        <v>FZ88BDC0</v>
      </c>
      <c r="B3102" s="669" t="s">
        <v>6087</v>
      </c>
      <c r="C3102" s="669" t="s">
        <v>1022</v>
      </c>
      <c r="D3102" s="1137">
        <f t="shared" si="96"/>
        <v>0</v>
      </c>
      <c r="E3102" s="669" t="s">
        <v>700</v>
      </c>
      <c r="F3102" s="669">
        <v>62</v>
      </c>
    </row>
    <row r="3103" spans="1:6" hidden="1" x14ac:dyDescent="0.2">
      <c r="A3103" s="1136" t="str">
        <f t="shared" si="97"/>
        <v>FZ88BEL0</v>
      </c>
      <c r="B3103" s="669" t="s">
        <v>6088</v>
      </c>
      <c r="C3103" s="669" t="s">
        <v>1022</v>
      </c>
      <c r="D3103" s="1137">
        <f t="shared" si="96"/>
        <v>0</v>
      </c>
      <c r="E3103" s="669" t="s">
        <v>699</v>
      </c>
      <c r="F3103" s="669">
        <v>275</v>
      </c>
    </row>
    <row r="3104" spans="1:6" hidden="1" x14ac:dyDescent="0.2">
      <c r="A3104" s="1136" t="str">
        <f t="shared" si="97"/>
        <v>FZ88BEM0</v>
      </c>
      <c r="B3104" s="669" t="s">
        <v>6089</v>
      </c>
      <c r="C3104" s="669" t="s">
        <v>1022</v>
      </c>
      <c r="D3104" s="1137">
        <f t="shared" si="96"/>
        <v>0</v>
      </c>
      <c r="E3104" s="669" t="s">
        <v>595</v>
      </c>
      <c r="F3104" s="669">
        <v>31</v>
      </c>
    </row>
    <row r="3105" spans="1:6" hidden="1" x14ac:dyDescent="0.2">
      <c r="A3105" s="1136" t="str">
        <f t="shared" si="97"/>
        <v>FZ88BNE0</v>
      </c>
      <c r="B3105" s="669" t="s">
        <v>6090</v>
      </c>
      <c r="C3105" s="669" t="s">
        <v>1022</v>
      </c>
      <c r="D3105" s="1137">
        <f t="shared" si="96"/>
        <v>0</v>
      </c>
      <c r="E3105" s="669" t="s">
        <v>594</v>
      </c>
      <c r="F3105" s="669">
        <v>4</v>
      </c>
    </row>
    <row r="3106" spans="1:6" hidden="1" x14ac:dyDescent="0.2">
      <c r="A3106" s="1136" t="str">
        <f t="shared" si="97"/>
        <v>FZ89ZDC0</v>
      </c>
      <c r="B3106" s="669" t="s">
        <v>6091</v>
      </c>
      <c r="C3106" s="669" t="s">
        <v>797</v>
      </c>
      <c r="D3106" s="1137">
        <f t="shared" si="96"/>
        <v>0</v>
      </c>
      <c r="E3106" s="669" t="s">
        <v>700</v>
      </c>
      <c r="F3106" s="669">
        <v>1063</v>
      </c>
    </row>
    <row r="3107" spans="1:6" hidden="1" x14ac:dyDescent="0.2">
      <c r="A3107" s="1136" t="str">
        <f t="shared" si="97"/>
        <v>FZ89ZEL0</v>
      </c>
      <c r="B3107" s="669" t="s">
        <v>6092</v>
      </c>
      <c r="C3107" s="669" t="s">
        <v>797</v>
      </c>
      <c r="D3107" s="1137">
        <f t="shared" si="96"/>
        <v>0</v>
      </c>
      <c r="E3107" s="669" t="s">
        <v>699</v>
      </c>
      <c r="F3107" s="669">
        <v>158</v>
      </c>
    </row>
    <row r="3108" spans="1:6" hidden="1" x14ac:dyDescent="0.2">
      <c r="A3108" s="1136" t="str">
        <f t="shared" si="97"/>
        <v>FZ89ZEM0</v>
      </c>
      <c r="B3108" s="669" t="s">
        <v>6093</v>
      </c>
      <c r="C3108" s="669" t="s">
        <v>797</v>
      </c>
      <c r="D3108" s="1137">
        <f t="shared" si="96"/>
        <v>0</v>
      </c>
      <c r="E3108" s="669" t="s">
        <v>595</v>
      </c>
      <c r="F3108" s="669">
        <v>513</v>
      </c>
    </row>
    <row r="3109" spans="1:6" hidden="1" x14ac:dyDescent="0.2">
      <c r="A3109" s="1136" t="str">
        <f t="shared" si="97"/>
        <v>FZ89ZNE0</v>
      </c>
      <c r="B3109" s="669" t="s">
        <v>6094</v>
      </c>
      <c r="C3109" s="669" t="s">
        <v>797</v>
      </c>
      <c r="D3109" s="1137">
        <f t="shared" si="96"/>
        <v>0</v>
      </c>
      <c r="E3109" s="669" t="s">
        <v>594</v>
      </c>
      <c r="F3109" s="669">
        <v>15</v>
      </c>
    </row>
    <row r="3110" spans="1:6" hidden="1" x14ac:dyDescent="0.2">
      <c r="A3110" s="1136" t="str">
        <f t="shared" si="97"/>
        <v>FZ90ADC0</v>
      </c>
      <c r="B3110" s="669" t="s">
        <v>6095</v>
      </c>
      <c r="C3110" s="669" t="s">
        <v>1852</v>
      </c>
      <c r="D3110" s="1137">
        <f t="shared" si="96"/>
        <v>0</v>
      </c>
      <c r="E3110" s="669" t="s">
        <v>700</v>
      </c>
      <c r="F3110" s="669">
        <v>10</v>
      </c>
    </row>
    <row r="3111" spans="1:6" hidden="1" x14ac:dyDescent="0.2">
      <c r="A3111" s="1136" t="str">
        <f t="shared" si="97"/>
        <v>FZ90AEL0</v>
      </c>
      <c r="B3111" s="669" t="s">
        <v>6096</v>
      </c>
      <c r="C3111" s="669" t="s">
        <v>1852</v>
      </c>
      <c r="D3111" s="1137">
        <f t="shared" si="96"/>
        <v>0</v>
      </c>
      <c r="E3111" s="669" t="s">
        <v>699</v>
      </c>
      <c r="F3111" s="669">
        <v>428</v>
      </c>
    </row>
    <row r="3112" spans="1:6" hidden="1" x14ac:dyDescent="0.2">
      <c r="A3112" s="1136" t="str">
        <f t="shared" si="97"/>
        <v>FZ90AEM0</v>
      </c>
      <c r="B3112" s="669" t="s">
        <v>6097</v>
      </c>
      <c r="C3112" s="669" t="s">
        <v>1852</v>
      </c>
      <c r="D3112" s="1137">
        <f t="shared" si="96"/>
        <v>0</v>
      </c>
      <c r="E3112" s="669" t="s">
        <v>595</v>
      </c>
      <c r="F3112" s="669">
        <v>12239</v>
      </c>
    </row>
    <row r="3113" spans="1:6" hidden="1" x14ac:dyDescent="0.2">
      <c r="A3113" s="1136" t="str">
        <f t="shared" si="97"/>
        <v>FZ90ANE0</v>
      </c>
      <c r="B3113" s="669" t="s">
        <v>6098</v>
      </c>
      <c r="C3113" s="669" t="s">
        <v>1852</v>
      </c>
      <c r="D3113" s="1137">
        <f t="shared" si="96"/>
        <v>0</v>
      </c>
      <c r="E3113" s="669" t="s">
        <v>594</v>
      </c>
      <c r="F3113" s="669">
        <v>49</v>
      </c>
    </row>
    <row r="3114" spans="1:6" hidden="1" x14ac:dyDescent="0.2">
      <c r="A3114" s="1136" t="str">
        <f t="shared" si="97"/>
        <v>FZ90AUX0</v>
      </c>
      <c r="B3114" s="669" t="s">
        <v>6099</v>
      </c>
      <c r="C3114" s="669" t="s">
        <v>1852</v>
      </c>
      <c r="D3114" s="1137">
        <f t="shared" si="96"/>
        <v>0</v>
      </c>
      <c r="E3114" s="669" t="s">
        <v>3001</v>
      </c>
      <c r="F3114" s="669">
        <v>5</v>
      </c>
    </row>
    <row r="3115" spans="1:6" hidden="1" x14ac:dyDescent="0.2">
      <c r="A3115" s="1136" t="str">
        <f t="shared" si="97"/>
        <v>FZ90BDC0</v>
      </c>
      <c r="B3115" s="669" t="s">
        <v>6100</v>
      </c>
      <c r="C3115" s="669" t="s">
        <v>1853</v>
      </c>
      <c r="D3115" s="1137">
        <f t="shared" si="96"/>
        <v>0</v>
      </c>
      <c r="E3115" s="669" t="s">
        <v>700</v>
      </c>
      <c r="F3115" s="669">
        <v>2238</v>
      </c>
    </row>
    <row r="3116" spans="1:6" hidden="1" x14ac:dyDescent="0.2">
      <c r="A3116" s="1136" t="str">
        <f t="shared" si="97"/>
        <v>FZ90BEL0</v>
      </c>
      <c r="B3116" s="669" t="s">
        <v>6101</v>
      </c>
      <c r="C3116" s="669" t="s">
        <v>1853</v>
      </c>
      <c r="D3116" s="1137">
        <f t="shared" si="96"/>
        <v>0</v>
      </c>
      <c r="E3116" s="669" t="s">
        <v>699</v>
      </c>
      <c r="F3116" s="669">
        <v>960</v>
      </c>
    </row>
    <row r="3117" spans="1:6" hidden="1" x14ac:dyDescent="0.2">
      <c r="A3117" s="1136" t="str">
        <f t="shared" si="97"/>
        <v>FZ90BEM0</v>
      </c>
      <c r="B3117" s="669" t="s">
        <v>6102</v>
      </c>
      <c r="C3117" s="669" t="s">
        <v>1853</v>
      </c>
      <c r="D3117" s="1137">
        <f t="shared" si="96"/>
        <v>0</v>
      </c>
      <c r="E3117" s="669" t="s">
        <v>595</v>
      </c>
      <c r="F3117" s="669">
        <v>169485</v>
      </c>
    </row>
    <row r="3118" spans="1:6" hidden="1" x14ac:dyDescent="0.2">
      <c r="A3118" s="1136" t="str">
        <f t="shared" si="97"/>
        <v>FZ90BNE0</v>
      </c>
      <c r="B3118" s="669" t="s">
        <v>6103</v>
      </c>
      <c r="C3118" s="669" t="s">
        <v>1853</v>
      </c>
      <c r="D3118" s="1137">
        <f t="shared" si="96"/>
        <v>0</v>
      </c>
      <c r="E3118" s="669" t="s">
        <v>594</v>
      </c>
      <c r="F3118" s="669">
        <v>2848</v>
      </c>
    </row>
    <row r="3119" spans="1:6" hidden="1" x14ac:dyDescent="0.2">
      <c r="A3119" s="1136" t="str">
        <f t="shared" si="97"/>
        <v>FZ90BUX0</v>
      </c>
      <c r="B3119" s="669" t="s">
        <v>6104</v>
      </c>
      <c r="C3119" s="669" t="s">
        <v>1853</v>
      </c>
      <c r="D3119" s="1137">
        <f t="shared" si="96"/>
        <v>0</v>
      </c>
      <c r="E3119" s="669" t="s">
        <v>3001</v>
      </c>
      <c r="F3119" s="669">
        <v>9</v>
      </c>
    </row>
    <row r="3120" spans="1:6" hidden="1" x14ac:dyDescent="0.2">
      <c r="A3120" s="1136" t="str">
        <f t="shared" si="97"/>
        <v>FZ91AEL0</v>
      </c>
      <c r="B3120" s="669" t="s">
        <v>6105</v>
      </c>
      <c r="C3120" s="669" t="s">
        <v>1855</v>
      </c>
      <c r="D3120" s="1137">
        <f t="shared" si="96"/>
        <v>0</v>
      </c>
      <c r="E3120" s="669" t="s">
        <v>699</v>
      </c>
      <c r="F3120" s="669">
        <v>267</v>
      </c>
    </row>
    <row r="3121" spans="1:6" hidden="1" x14ac:dyDescent="0.2">
      <c r="A3121" s="1136" t="str">
        <f t="shared" si="97"/>
        <v>FZ91AEM0</v>
      </c>
      <c r="B3121" s="669" t="s">
        <v>6106</v>
      </c>
      <c r="C3121" s="669" t="s">
        <v>1855</v>
      </c>
      <c r="D3121" s="1137">
        <f t="shared" si="96"/>
        <v>0</v>
      </c>
      <c r="E3121" s="669" t="s">
        <v>595</v>
      </c>
      <c r="F3121" s="669">
        <v>9291</v>
      </c>
    </row>
    <row r="3122" spans="1:6" hidden="1" x14ac:dyDescent="0.2">
      <c r="A3122" s="1136" t="str">
        <f t="shared" si="97"/>
        <v>FZ91ANE0</v>
      </c>
      <c r="B3122" s="669" t="s">
        <v>6107</v>
      </c>
      <c r="C3122" s="669" t="s">
        <v>1855</v>
      </c>
      <c r="D3122" s="1137">
        <f t="shared" si="96"/>
        <v>0</v>
      </c>
      <c r="E3122" s="669" t="s">
        <v>594</v>
      </c>
      <c r="F3122" s="669">
        <v>273</v>
      </c>
    </row>
    <row r="3123" spans="1:6" hidden="1" x14ac:dyDescent="0.2">
      <c r="A3123" s="1136" t="str">
        <f t="shared" si="97"/>
        <v>FZ91BEL0</v>
      </c>
      <c r="B3123" s="669" t="s">
        <v>6108</v>
      </c>
      <c r="C3123" s="669" t="s">
        <v>1856</v>
      </c>
      <c r="D3123" s="1137">
        <f t="shared" si="96"/>
        <v>0</v>
      </c>
      <c r="E3123" s="669" t="s">
        <v>699</v>
      </c>
      <c r="F3123" s="669">
        <v>476</v>
      </c>
    </row>
    <row r="3124" spans="1:6" hidden="1" x14ac:dyDescent="0.2">
      <c r="A3124" s="1136" t="str">
        <f t="shared" si="97"/>
        <v>FZ91BEM0</v>
      </c>
      <c r="B3124" s="669" t="s">
        <v>6109</v>
      </c>
      <c r="C3124" s="669" t="s">
        <v>1856</v>
      </c>
      <c r="D3124" s="1137">
        <f t="shared" si="96"/>
        <v>0</v>
      </c>
      <c r="E3124" s="669" t="s">
        <v>595</v>
      </c>
      <c r="F3124" s="669">
        <v>7816</v>
      </c>
    </row>
    <row r="3125" spans="1:6" hidden="1" x14ac:dyDescent="0.2">
      <c r="A3125" s="1136" t="str">
        <f t="shared" si="97"/>
        <v>FZ91BNE0</v>
      </c>
      <c r="B3125" s="669" t="s">
        <v>6110</v>
      </c>
      <c r="C3125" s="669" t="s">
        <v>1856</v>
      </c>
      <c r="D3125" s="1137">
        <f t="shared" si="96"/>
        <v>0</v>
      </c>
      <c r="E3125" s="669" t="s">
        <v>594</v>
      </c>
      <c r="F3125" s="669">
        <v>90</v>
      </c>
    </row>
    <row r="3126" spans="1:6" hidden="1" x14ac:dyDescent="0.2">
      <c r="A3126" s="1136" t="str">
        <f t="shared" si="97"/>
        <v>FZ91CEL0</v>
      </c>
      <c r="B3126" s="669" t="s">
        <v>6111</v>
      </c>
      <c r="C3126" s="669" t="s">
        <v>1857</v>
      </c>
      <c r="D3126" s="1137">
        <f t="shared" si="96"/>
        <v>0</v>
      </c>
      <c r="E3126" s="669" t="s">
        <v>699</v>
      </c>
      <c r="F3126" s="669">
        <v>733</v>
      </c>
    </row>
    <row r="3127" spans="1:6" hidden="1" x14ac:dyDescent="0.2">
      <c r="A3127" s="1136" t="str">
        <f t="shared" si="97"/>
        <v>FZ91CEM0</v>
      </c>
      <c r="B3127" s="669" t="s">
        <v>6112</v>
      </c>
      <c r="C3127" s="669" t="s">
        <v>1857</v>
      </c>
      <c r="D3127" s="1137">
        <f t="shared" si="96"/>
        <v>0</v>
      </c>
      <c r="E3127" s="669" t="s">
        <v>595</v>
      </c>
      <c r="F3127" s="669">
        <v>7015</v>
      </c>
    </row>
    <row r="3128" spans="1:6" hidden="1" x14ac:dyDescent="0.2">
      <c r="A3128" s="1136" t="str">
        <f t="shared" si="97"/>
        <v>FZ91CNE0</v>
      </c>
      <c r="B3128" s="669" t="s">
        <v>6113</v>
      </c>
      <c r="C3128" s="669" t="s">
        <v>1857</v>
      </c>
      <c r="D3128" s="1137">
        <f t="shared" si="96"/>
        <v>0</v>
      </c>
      <c r="E3128" s="669" t="s">
        <v>594</v>
      </c>
      <c r="F3128" s="669">
        <v>90</v>
      </c>
    </row>
    <row r="3129" spans="1:6" hidden="1" x14ac:dyDescent="0.2">
      <c r="A3129" s="1136" t="str">
        <f t="shared" si="97"/>
        <v>FZ91DDC0</v>
      </c>
      <c r="B3129" s="669" t="s">
        <v>6114</v>
      </c>
      <c r="C3129" s="669" t="s">
        <v>1858</v>
      </c>
      <c r="D3129" s="1137">
        <f t="shared" si="96"/>
        <v>0</v>
      </c>
      <c r="E3129" s="669" t="s">
        <v>700</v>
      </c>
      <c r="F3129" s="669">
        <v>3</v>
      </c>
    </row>
    <row r="3130" spans="1:6" hidden="1" x14ac:dyDescent="0.2">
      <c r="A3130" s="1136" t="str">
        <f t="shared" si="97"/>
        <v>FZ91DEL0</v>
      </c>
      <c r="B3130" s="669" t="s">
        <v>6115</v>
      </c>
      <c r="C3130" s="669" t="s">
        <v>1858</v>
      </c>
      <c r="D3130" s="1137">
        <f t="shared" si="96"/>
        <v>0</v>
      </c>
      <c r="E3130" s="669" t="s">
        <v>699</v>
      </c>
      <c r="F3130" s="669">
        <v>1614</v>
      </c>
    </row>
    <row r="3131" spans="1:6" hidden="1" x14ac:dyDescent="0.2">
      <c r="A3131" s="1136" t="str">
        <f t="shared" si="97"/>
        <v>FZ91DEM0</v>
      </c>
      <c r="B3131" s="669" t="s">
        <v>6116</v>
      </c>
      <c r="C3131" s="669" t="s">
        <v>1858</v>
      </c>
      <c r="D3131" s="1137">
        <f t="shared" si="96"/>
        <v>0</v>
      </c>
      <c r="E3131" s="669" t="s">
        <v>595</v>
      </c>
      <c r="F3131" s="669">
        <v>8585</v>
      </c>
    </row>
    <row r="3132" spans="1:6" hidden="1" x14ac:dyDescent="0.2">
      <c r="A3132" s="1136" t="str">
        <f t="shared" si="97"/>
        <v>FZ91DNE0</v>
      </c>
      <c r="B3132" s="669" t="s">
        <v>6117</v>
      </c>
      <c r="C3132" s="669" t="s">
        <v>1858</v>
      </c>
      <c r="D3132" s="1137">
        <f t="shared" si="96"/>
        <v>0</v>
      </c>
      <c r="E3132" s="669" t="s">
        <v>594</v>
      </c>
      <c r="F3132" s="669">
        <v>61</v>
      </c>
    </row>
    <row r="3133" spans="1:6" hidden="1" x14ac:dyDescent="0.2">
      <c r="A3133" s="1136" t="str">
        <f t="shared" si="97"/>
        <v>FZ91EEL0</v>
      </c>
      <c r="B3133" s="669" t="s">
        <v>6118</v>
      </c>
      <c r="C3133" s="669" t="s">
        <v>1859</v>
      </c>
      <c r="D3133" s="1137">
        <f t="shared" si="96"/>
        <v>0</v>
      </c>
      <c r="E3133" s="669" t="s">
        <v>699</v>
      </c>
      <c r="F3133" s="669">
        <v>194</v>
      </c>
    </row>
    <row r="3134" spans="1:6" hidden="1" x14ac:dyDescent="0.2">
      <c r="A3134" s="1136" t="str">
        <f t="shared" si="97"/>
        <v>FZ91EEM0</v>
      </c>
      <c r="B3134" s="669" t="s">
        <v>6119</v>
      </c>
      <c r="C3134" s="669" t="s">
        <v>1859</v>
      </c>
      <c r="D3134" s="1137">
        <f t="shared" si="96"/>
        <v>0</v>
      </c>
      <c r="E3134" s="669" t="s">
        <v>595</v>
      </c>
      <c r="F3134" s="669">
        <v>9999</v>
      </c>
    </row>
    <row r="3135" spans="1:6" hidden="1" x14ac:dyDescent="0.2">
      <c r="A3135" s="1136" t="str">
        <f t="shared" si="97"/>
        <v>FZ91ENE0</v>
      </c>
      <c r="B3135" s="669" t="s">
        <v>6120</v>
      </c>
      <c r="C3135" s="669" t="s">
        <v>1859</v>
      </c>
      <c r="D3135" s="1137">
        <f t="shared" si="96"/>
        <v>0</v>
      </c>
      <c r="E3135" s="669" t="s">
        <v>594</v>
      </c>
      <c r="F3135" s="669">
        <v>146</v>
      </c>
    </row>
    <row r="3136" spans="1:6" hidden="1" x14ac:dyDescent="0.2">
      <c r="A3136" s="1136" t="str">
        <f t="shared" si="97"/>
        <v>FZ91EUX0</v>
      </c>
      <c r="B3136" s="669" t="s">
        <v>6121</v>
      </c>
      <c r="C3136" s="669" t="s">
        <v>1859</v>
      </c>
      <c r="D3136" s="1137">
        <f t="shared" si="96"/>
        <v>0</v>
      </c>
      <c r="E3136" s="669" t="s">
        <v>3001</v>
      </c>
      <c r="F3136" s="669">
        <v>4</v>
      </c>
    </row>
    <row r="3137" spans="1:6" hidden="1" x14ac:dyDescent="0.2">
      <c r="A3137" s="1136" t="str">
        <f t="shared" si="97"/>
        <v>FZ91FEL0</v>
      </c>
      <c r="B3137" s="669" t="s">
        <v>6122</v>
      </c>
      <c r="C3137" s="669" t="s">
        <v>1860</v>
      </c>
      <c r="D3137" s="1137">
        <f t="shared" si="96"/>
        <v>0</v>
      </c>
      <c r="E3137" s="669" t="s">
        <v>699</v>
      </c>
      <c r="F3137" s="669">
        <v>872</v>
      </c>
    </row>
    <row r="3138" spans="1:6" hidden="1" x14ac:dyDescent="0.2">
      <c r="A3138" s="1136" t="str">
        <f t="shared" si="97"/>
        <v>FZ91FEM0</v>
      </c>
      <c r="B3138" s="669" t="s">
        <v>6123</v>
      </c>
      <c r="C3138" s="669" t="s">
        <v>1860</v>
      </c>
      <c r="D3138" s="1137">
        <f t="shared" si="96"/>
        <v>0</v>
      </c>
      <c r="E3138" s="669" t="s">
        <v>595</v>
      </c>
      <c r="F3138" s="669">
        <v>23089</v>
      </c>
    </row>
    <row r="3139" spans="1:6" hidden="1" x14ac:dyDescent="0.2">
      <c r="A3139" s="1136" t="str">
        <f t="shared" si="97"/>
        <v>FZ91FNE0</v>
      </c>
      <c r="B3139" s="669" t="s">
        <v>6124</v>
      </c>
      <c r="C3139" s="669" t="s">
        <v>1860</v>
      </c>
      <c r="D3139" s="1137">
        <f t="shared" si="96"/>
        <v>0</v>
      </c>
      <c r="E3139" s="669" t="s">
        <v>594</v>
      </c>
      <c r="F3139" s="669">
        <v>273</v>
      </c>
    </row>
    <row r="3140" spans="1:6" hidden="1" x14ac:dyDescent="0.2">
      <c r="A3140" s="1136" t="str">
        <f t="shared" si="97"/>
        <v>FZ91FUX0</v>
      </c>
      <c r="B3140" s="669" t="s">
        <v>6125</v>
      </c>
      <c r="C3140" s="669" t="s">
        <v>1860</v>
      </c>
      <c r="D3140" s="1137">
        <f t="shared" si="96"/>
        <v>0</v>
      </c>
      <c r="E3140" s="669" t="s">
        <v>3001</v>
      </c>
      <c r="F3140" s="669">
        <v>4</v>
      </c>
    </row>
    <row r="3141" spans="1:6" hidden="1" x14ac:dyDescent="0.2">
      <c r="A3141" s="1136" t="str">
        <f t="shared" si="97"/>
        <v>FZ91GDC0</v>
      </c>
      <c r="B3141" s="669" t="s">
        <v>6126</v>
      </c>
      <c r="C3141" s="669" t="s">
        <v>1861</v>
      </c>
      <c r="D3141" s="1137">
        <f t="shared" si="96"/>
        <v>0</v>
      </c>
      <c r="E3141" s="669" t="s">
        <v>700</v>
      </c>
      <c r="F3141" s="669">
        <v>1</v>
      </c>
    </row>
    <row r="3142" spans="1:6" hidden="1" x14ac:dyDescent="0.2">
      <c r="A3142" s="1136" t="str">
        <f t="shared" si="97"/>
        <v>FZ91GEL0</v>
      </c>
      <c r="B3142" s="669" t="s">
        <v>6127</v>
      </c>
      <c r="C3142" s="669" t="s">
        <v>1861</v>
      </c>
      <c r="D3142" s="1137">
        <f t="shared" si="96"/>
        <v>0</v>
      </c>
      <c r="E3142" s="669" t="s">
        <v>699</v>
      </c>
      <c r="F3142" s="669">
        <v>1823</v>
      </c>
    </row>
    <row r="3143" spans="1:6" hidden="1" x14ac:dyDescent="0.2">
      <c r="A3143" s="1136" t="str">
        <f t="shared" si="97"/>
        <v>FZ91GEM0</v>
      </c>
      <c r="B3143" s="669" t="s">
        <v>6128</v>
      </c>
      <c r="C3143" s="669" t="s">
        <v>1861</v>
      </c>
      <c r="D3143" s="1137">
        <f t="shared" si="96"/>
        <v>0</v>
      </c>
      <c r="E3143" s="669" t="s">
        <v>595</v>
      </c>
      <c r="F3143" s="669">
        <v>22493</v>
      </c>
    </row>
    <row r="3144" spans="1:6" hidden="1" x14ac:dyDescent="0.2">
      <c r="A3144" s="1136" t="str">
        <f t="shared" si="97"/>
        <v>FZ91GNE0</v>
      </c>
      <c r="B3144" s="669" t="s">
        <v>6129</v>
      </c>
      <c r="C3144" s="669" t="s">
        <v>1861</v>
      </c>
      <c r="D3144" s="1137">
        <f t="shared" si="96"/>
        <v>0</v>
      </c>
      <c r="E3144" s="669" t="s">
        <v>594</v>
      </c>
      <c r="F3144" s="669">
        <v>151</v>
      </c>
    </row>
    <row r="3145" spans="1:6" hidden="1" x14ac:dyDescent="0.2">
      <c r="A3145" s="1136" t="str">
        <f t="shared" si="97"/>
        <v>FZ91HDC0</v>
      </c>
      <c r="B3145" s="669" t="s">
        <v>6130</v>
      </c>
      <c r="C3145" s="669" t="s">
        <v>1862</v>
      </c>
      <c r="D3145" s="1137">
        <f t="shared" si="96"/>
        <v>0</v>
      </c>
      <c r="E3145" s="669" t="s">
        <v>700</v>
      </c>
      <c r="F3145" s="669">
        <v>4</v>
      </c>
    </row>
    <row r="3146" spans="1:6" hidden="1" x14ac:dyDescent="0.2">
      <c r="A3146" s="1136" t="str">
        <f t="shared" si="97"/>
        <v>FZ91HEL0</v>
      </c>
      <c r="B3146" s="669" t="s">
        <v>6131</v>
      </c>
      <c r="C3146" s="669" t="s">
        <v>1862</v>
      </c>
      <c r="D3146" s="1137">
        <f t="shared" si="96"/>
        <v>0</v>
      </c>
      <c r="E3146" s="669" t="s">
        <v>699</v>
      </c>
      <c r="F3146" s="669">
        <v>6350</v>
      </c>
    </row>
    <row r="3147" spans="1:6" hidden="1" x14ac:dyDescent="0.2">
      <c r="A3147" s="1136" t="str">
        <f t="shared" si="97"/>
        <v>FZ91HEM0</v>
      </c>
      <c r="B3147" s="669" t="s">
        <v>6132</v>
      </c>
      <c r="C3147" s="669" t="s">
        <v>1862</v>
      </c>
      <c r="D3147" s="1137">
        <f t="shared" si="96"/>
        <v>0</v>
      </c>
      <c r="E3147" s="669" t="s">
        <v>595</v>
      </c>
      <c r="F3147" s="669">
        <v>39032</v>
      </c>
    </row>
    <row r="3148" spans="1:6" hidden="1" x14ac:dyDescent="0.2">
      <c r="A3148" s="1136" t="str">
        <f t="shared" si="97"/>
        <v>FZ91HNE0</v>
      </c>
      <c r="B3148" s="669" t="s">
        <v>6133</v>
      </c>
      <c r="C3148" s="669" t="s">
        <v>1862</v>
      </c>
      <c r="D3148" s="1137">
        <f t="shared" si="96"/>
        <v>0</v>
      </c>
      <c r="E3148" s="669" t="s">
        <v>594</v>
      </c>
      <c r="F3148" s="669">
        <v>203</v>
      </c>
    </row>
    <row r="3149" spans="1:6" hidden="1" x14ac:dyDescent="0.2">
      <c r="A3149" s="1136" t="str">
        <f t="shared" si="97"/>
        <v>FZ91HUX0</v>
      </c>
      <c r="B3149" s="669" t="s">
        <v>6134</v>
      </c>
      <c r="C3149" s="669" t="s">
        <v>1862</v>
      </c>
      <c r="D3149" s="1137">
        <f t="shared" si="96"/>
        <v>0</v>
      </c>
      <c r="E3149" s="669" t="s">
        <v>3001</v>
      </c>
      <c r="F3149" s="669">
        <v>3</v>
      </c>
    </row>
    <row r="3150" spans="1:6" hidden="1" x14ac:dyDescent="0.2">
      <c r="A3150" s="1136" t="str">
        <f t="shared" si="97"/>
        <v>FZ91JDC0</v>
      </c>
      <c r="B3150" s="669" t="s">
        <v>6135</v>
      </c>
      <c r="C3150" s="669" t="s">
        <v>1863</v>
      </c>
      <c r="D3150" s="1137">
        <f t="shared" si="96"/>
        <v>0</v>
      </c>
      <c r="E3150" s="669" t="s">
        <v>700</v>
      </c>
      <c r="F3150" s="669">
        <v>1</v>
      </c>
    </row>
    <row r="3151" spans="1:6" hidden="1" x14ac:dyDescent="0.2">
      <c r="A3151" s="1136" t="str">
        <f t="shared" si="97"/>
        <v>FZ91JEL0</v>
      </c>
      <c r="B3151" s="669" t="s">
        <v>6136</v>
      </c>
      <c r="C3151" s="669" t="s">
        <v>1863</v>
      </c>
      <c r="D3151" s="1137">
        <f t="shared" si="96"/>
        <v>0</v>
      </c>
      <c r="E3151" s="669" t="s">
        <v>699</v>
      </c>
      <c r="F3151" s="669">
        <v>20</v>
      </c>
    </row>
    <row r="3152" spans="1:6" hidden="1" x14ac:dyDescent="0.2">
      <c r="A3152" s="1136" t="str">
        <f t="shared" si="97"/>
        <v>FZ91JEM0</v>
      </c>
      <c r="B3152" s="669" t="s">
        <v>6137</v>
      </c>
      <c r="C3152" s="669" t="s">
        <v>1863</v>
      </c>
      <c r="D3152" s="1137">
        <f t="shared" si="96"/>
        <v>0</v>
      </c>
      <c r="E3152" s="669" t="s">
        <v>595</v>
      </c>
      <c r="F3152" s="669">
        <v>1730</v>
      </c>
    </row>
    <row r="3153" spans="1:6" hidden="1" x14ac:dyDescent="0.2">
      <c r="A3153" s="1136" t="str">
        <f t="shared" si="97"/>
        <v>FZ91JNE0</v>
      </c>
      <c r="B3153" s="669" t="s">
        <v>6138</v>
      </c>
      <c r="C3153" s="669" t="s">
        <v>1863</v>
      </c>
      <c r="D3153" s="1137">
        <f t="shared" ref="D3153:D3216" si="98">IFERROR(VLOOKUP(C3153,$M$2:$N$16,2,FALSE),0)</f>
        <v>0</v>
      </c>
      <c r="E3153" s="669" t="s">
        <v>594</v>
      </c>
      <c r="F3153" s="669">
        <v>61</v>
      </c>
    </row>
    <row r="3154" spans="1:6" hidden="1" x14ac:dyDescent="0.2">
      <c r="A3154" s="1136" t="str">
        <f t="shared" ref="A3154:A3217" si="99">C3154&amp;E3154&amp;D3154</f>
        <v>FZ91KDC0</v>
      </c>
      <c r="B3154" s="669" t="s">
        <v>6139</v>
      </c>
      <c r="C3154" s="669" t="s">
        <v>1864</v>
      </c>
      <c r="D3154" s="1137">
        <f t="shared" si="98"/>
        <v>0</v>
      </c>
      <c r="E3154" s="669" t="s">
        <v>700</v>
      </c>
      <c r="F3154" s="669">
        <v>89</v>
      </c>
    </row>
    <row r="3155" spans="1:6" hidden="1" x14ac:dyDescent="0.2">
      <c r="A3155" s="1136" t="str">
        <f t="shared" si="99"/>
        <v>FZ91KEL0</v>
      </c>
      <c r="B3155" s="669" t="s">
        <v>6140</v>
      </c>
      <c r="C3155" s="669" t="s">
        <v>1864</v>
      </c>
      <c r="D3155" s="1137">
        <f t="shared" si="98"/>
        <v>0</v>
      </c>
      <c r="E3155" s="669" t="s">
        <v>699</v>
      </c>
      <c r="F3155" s="669">
        <v>265</v>
      </c>
    </row>
    <row r="3156" spans="1:6" hidden="1" x14ac:dyDescent="0.2">
      <c r="A3156" s="1136" t="str">
        <f t="shared" si="99"/>
        <v>FZ91KEM0</v>
      </c>
      <c r="B3156" s="669" t="s">
        <v>6141</v>
      </c>
      <c r="C3156" s="669" t="s">
        <v>1864</v>
      </c>
      <c r="D3156" s="1137">
        <f t="shared" si="98"/>
        <v>0</v>
      </c>
      <c r="E3156" s="669" t="s">
        <v>595</v>
      </c>
      <c r="F3156" s="669">
        <v>14662</v>
      </c>
    </row>
    <row r="3157" spans="1:6" hidden="1" x14ac:dyDescent="0.2">
      <c r="A3157" s="1136" t="str">
        <f t="shared" si="99"/>
        <v>FZ91KNE0</v>
      </c>
      <c r="B3157" s="669" t="s">
        <v>6142</v>
      </c>
      <c r="C3157" s="669" t="s">
        <v>1864</v>
      </c>
      <c r="D3157" s="1137">
        <f t="shared" si="98"/>
        <v>0</v>
      </c>
      <c r="E3157" s="669" t="s">
        <v>594</v>
      </c>
      <c r="F3157" s="669">
        <v>360</v>
      </c>
    </row>
    <row r="3158" spans="1:6" hidden="1" x14ac:dyDescent="0.2">
      <c r="A3158" s="1136" t="str">
        <f t="shared" si="99"/>
        <v>FZ91LDC0</v>
      </c>
      <c r="B3158" s="669" t="s">
        <v>6143</v>
      </c>
      <c r="C3158" s="669" t="s">
        <v>1865</v>
      </c>
      <c r="D3158" s="1137">
        <f t="shared" si="98"/>
        <v>0</v>
      </c>
      <c r="E3158" s="669" t="s">
        <v>700</v>
      </c>
      <c r="F3158" s="669">
        <v>777</v>
      </c>
    </row>
    <row r="3159" spans="1:6" hidden="1" x14ac:dyDescent="0.2">
      <c r="A3159" s="1136" t="str">
        <f t="shared" si="99"/>
        <v>FZ91LEL0</v>
      </c>
      <c r="B3159" s="669" t="s">
        <v>6144</v>
      </c>
      <c r="C3159" s="669" t="s">
        <v>1865</v>
      </c>
      <c r="D3159" s="1137">
        <f t="shared" si="98"/>
        <v>0</v>
      </c>
      <c r="E3159" s="669" t="s">
        <v>699</v>
      </c>
      <c r="F3159" s="669">
        <v>753</v>
      </c>
    </row>
    <row r="3160" spans="1:6" hidden="1" x14ac:dyDescent="0.2">
      <c r="A3160" s="1136" t="str">
        <f t="shared" si="99"/>
        <v>FZ91LEM0</v>
      </c>
      <c r="B3160" s="669" t="s">
        <v>6145</v>
      </c>
      <c r="C3160" s="669" t="s">
        <v>1865</v>
      </c>
      <c r="D3160" s="1137">
        <f t="shared" si="98"/>
        <v>0</v>
      </c>
      <c r="E3160" s="669" t="s">
        <v>595</v>
      </c>
      <c r="F3160" s="669">
        <v>40924</v>
      </c>
    </row>
    <row r="3161" spans="1:6" hidden="1" x14ac:dyDescent="0.2">
      <c r="A3161" s="1136" t="str">
        <f t="shared" si="99"/>
        <v>FZ91LNE0</v>
      </c>
      <c r="B3161" s="669" t="s">
        <v>6146</v>
      </c>
      <c r="C3161" s="669" t="s">
        <v>1865</v>
      </c>
      <c r="D3161" s="1137">
        <f t="shared" si="98"/>
        <v>0</v>
      </c>
      <c r="E3161" s="669" t="s">
        <v>594</v>
      </c>
      <c r="F3161" s="669">
        <v>637</v>
      </c>
    </row>
    <row r="3162" spans="1:6" hidden="1" x14ac:dyDescent="0.2">
      <c r="A3162" s="1136" t="str">
        <f t="shared" si="99"/>
        <v>FZ91LUX0</v>
      </c>
      <c r="B3162" s="669" t="s">
        <v>6147</v>
      </c>
      <c r="C3162" s="669" t="s">
        <v>1865</v>
      </c>
      <c r="D3162" s="1137">
        <f t="shared" si="98"/>
        <v>0</v>
      </c>
      <c r="E3162" s="669" t="s">
        <v>3001</v>
      </c>
      <c r="F3162" s="669">
        <v>7</v>
      </c>
    </row>
    <row r="3163" spans="1:6" hidden="1" x14ac:dyDescent="0.2">
      <c r="A3163" s="1136" t="str">
        <f t="shared" si="99"/>
        <v>FZ91MDC0</v>
      </c>
      <c r="B3163" s="669" t="s">
        <v>6148</v>
      </c>
      <c r="C3163" s="669" t="s">
        <v>1866</v>
      </c>
      <c r="D3163" s="1137">
        <f t="shared" si="98"/>
        <v>0</v>
      </c>
      <c r="E3163" s="669" t="s">
        <v>700</v>
      </c>
      <c r="F3163" s="669">
        <v>7847</v>
      </c>
    </row>
    <row r="3164" spans="1:6" hidden="1" x14ac:dyDescent="0.2">
      <c r="A3164" s="1136" t="str">
        <f t="shared" si="99"/>
        <v>FZ91MEL0</v>
      </c>
      <c r="B3164" s="669" t="s">
        <v>6149</v>
      </c>
      <c r="C3164" s="669" t="s">
        <v>1866</v>
      </c>
      <c r="D3164" s="1137">
        <f t="shared" si="98"/>
        <v>0</v>
      </c>
      <c r="E3164" s="669" t="s">
        <v>699</v>
      </c>
      <c r="F3164" s="669">
        <v>2340</v>
      </c>
    </row>
    <row r="3165" spans="1:6" hidden="1" x14ac:dyDescent="0.2">
      <c r="A3165" s="1136" t="str">
        <f t="shared" si="99"/>
        <v>FZ91MEM0</v>
      </c>
      <c r="B3165" s="669" t="s">
        <v>6150</v>
      </c>
      <c r="C3165" s="669" t="s">
        <v>1866</v>
      </c>
      <c r="D3165" s="1137">
        <f t="shared" si="98"/>
        <v>0</v>
      </c>
      <c r="E3165" s="669" t="s">
        <v>595</v>
      </c>
      <c r="F3165" s="669">
        <v>143395</v>
      </c>
    </row>
    <row r="3166" spans="1:6" hidden="1" x14ac:dyDescent="0.2">
      <c r="A3166" s="1136" t="str">
        <f t="shared" si="99"/>
        <v>FZ91MNE0</v>
      </c>
      <c r="B3166" s="669" t="s">
        <v>6151</v>
      </c>
      <c r="C3166" s="669" t="s">
        <v>1866</v>
      </c>
      <c r="D3166" s="1137">
        <f t="shared" si="98"/>
        <v>0</v>
      </c>
      <c r="E3166" s="669" t="s">
        <v>594</v>
      </c>
      <c r="F3166" s="669">
        <v>927</v>
      </c>
    </row>
    <row r="3167" spans="1:6" hidden="1" x14ac:dyDescent="0.2">
      <c r="A3167" s="1136" t="str">
        <f t="shared" si="99"/>
        <v>FZ91MUX0</v>
      </c>
      <c r="B3167" s="669" t="s">
        <v>6152</v>
      </c>
      <c r="C3167" s="669" t="s">
        <v>1866</v>
      </c>
      <c r="D3167" s="1137">
        <f t="shared" si="98"/>
        <v>0</v>
      </c>
      <c r="E3167" s="669" t="s">
        <v>3001</v>
      </c>
      <c r="F3167" s="669">
        <v>6</v>
      </c>
    </row>
    <row r="3168" spans="1:6" hidden="1" x14ac:dyDescent="0.2">
      <c r="A3168" s="1136" t="str">
        <f t="shared" si="99"/>
        <v>FZ92AEL0</v>
      </c>
      <c r="B3168" s="669" t="s">
        <v>6153</v>
      </c>
      <c r="C3168" s="669" t="s">
        <v>1867</v>
      </c>
      <c r="D3168" s="1137">
        <f t="shared" si="98"/>
        <v>0</v>
      </c>
      <c r="E3168" s="669" t="s">
        <v>699</v>
      </c>
      <c r="F3168" s="669">
        <v>133</v>
      </c>
    </row>
    <row r="3169" spans="1:6" hidden="1" x14ac:dyDescent="0.2">
      <c r="A3169" s="1136" t="str">
        <f t="shared" si="99"/>
        <v>FZ92AEM0</v>
      </c>
      <c r="B3169" s="669" t="s">
        <v>6154</v>
      </c>
      <c r="C3169" s="669" t="s">
        <v>1867</v>
      </c>
      <c r="D3169" s="1137">
        <f t="shared" si="98"/>
        <v>0</v>
      </c>
      <c r="E3169" s="669" t="s">
        <v>595</v>
      </c>
      <c r="F3169" s="669">
        <v>2115</v>
      </c>
    </row>
    <row r="3170" spans="1:6" hidden="1" x14ac:dyDescent="0.2">
      <c r="A3170" s="1136" t="str">
        <f t="shared" si="99"/>
        <v>FZ92ANE0</v>
      </c>
      <c r="B3170" s="669" t="s">
        <v>6155</v>
      </c>
      <c r="C3170" s="669" t="s">
        <v>1867</v>
      </c>
      <c r="D3170" s="1137">
        <f t="shared" si="98"/>
        <v>0</v>
      </c>
      <c r="E3170" s="669" t="s">
        <v>594</v>
      </c>
      <c r="F3170" s="669">
        <v>22</v>
      </c>
    </row>
    <row r="3171" spans="1:6" hidden="1" x14ac:dyDescent="0.2">
      <c r="A3171" s="1136" t="str">
        <f t="shared" si="99"/>
        <v>FZ92BDC0</v>
      </c>
      <c r="B3171" s="669" t="s">
        <v>6156</v>
      </c>
      <c r="C3171" s="669" t="s">
        <v>1868</v>
      </c>
      <c r="D3171" s="1137">
        <f t="shared" si="98"/>
        <v>0</v>
      </c>
      <c r="E3171" s="669" t="s">
        <v>700</v>
      </c>
      <c r="F3171" s="669">
        <v>3</v>
      </c>
    </row>
    <row r="3172" spans="1:6" hidden="1" x14ac:dyDescent="0.2">
      <c r="A3172" s="1136" t="str">
        <f t="shared" si="99"/>
        <v>FZ92BEL0</v>
      </c>
      <c r="B3172" s="669" t="s">
        <v>6157</v>
      </c>
      <c r="C3172" s="669" t="s">
        <v>1868</v>
      </c>
      <c r="D3172" s="1137">
        <f t="shared" si="98"/>
        <v>0</v>
      </c>
      <c r="E3172" s="669" t="s">
        <v>699</v>
      </c>
      <c r="F3172" s="669">
        <v>385</v>
      </c>
    </row>
    <row r="3173" spans="1:6" hidden="1" x14ac:dyDescent="0.2">
      <c r="A3173" s="1136" t="str">
        <f t="shared" si="99"/>
        <v>FZ92BEM0</v>
      </c>
      <c r="B3173" s="669" t="s">
        <v>6158</v>
      </c>
      <c r="C3173" s="669" t="s">
        <v>1868</v>
      </c>
      <c r="D3173" s="1137">
        <f t="shared" si="98"/>
        <v>0</v>
      </c>
      <c r="E3173" s="669" t="s">
        <v>595</v>
      </c>
      <c r="F3173" s="669">
        <v>2054</v>
      </c>
    </row>
    <row r="3174" spans="1:6" hidden="1" x14ac:dyDescent="0.2">
      <c r="A3174" s="1136" t="str">
        <f t="shared" si="99"/>
        <v>FZ92BNE0</v>
      </c>
      <c r="B3174" s="669" t="s">
        <v>6159</v>
      </c>
      <c r="C3174" s="669" t="s">
        <v>1868</v>
      </c>
      <c r="D3174" s="1137">
        <f t="shared" si="98"/>
        <v>0</v>
      </c>
      <c r="E3174" s="669" t="s">
        <v>594</v>
      </c>
      <c r="F3174" s="669">
        <v>21</v>
      </c>
    </row>
    <row r="3175" spans="1:6" hidden="1" x14ac:dyDescent="0.2">
      <c r="A3175" s="1136" t="str">
        <f t="shared" si="99"/>
        <v>FZ92BUX0</v>
      </c>
      <c r="B3175" s="669" t="s">
        <v>6160</v>
      </c>
      <c r="C3175" s="669" t="s">
        <v>1868</v>
      </c>
      <c r="D3175" s="1137">
        <f t="shared" si="98"/>
        <v>0</v>
      </c>
      <c r="E3175" s="669" t="s">
        <v>3001</v>
      </c>
      <c r="F3175" s="669">
        <v>5</v>
      </c>
    </row>
    <row r="3176" spans="1:6" hidden="1" x14ac:dyDescent="0.2">
      <c r="A3176" s="1136" t="str">
        <f t="shared" si="99"/>
        <v>FZ92CDC0</v>
      </c>
      <c r="B3176" s="669" t="s">
        <v>6161</v>
      </c>
      <c r="C3176" s="669" t="s">
        <v>1869</v>
      </c>
      <c r="D3176" s="1137">
        <f t="shared" si="98"/>
        <v>0</v>
      </c>
      <c r="E3176" s="669" t="s">
        <v>700</v>
      </c>
      <c r="F3176" s="669">
        <v>1</v>
      </c>
    </row>
    <row r="3177" spans="1:6" hidden="1" x14ac:dyDescent="0.2">
      <c r="A3177" s="1136" t="str">
        <f t="shared" si="99"/>
        <v>FZ92CEL0</v>
      </c>
      <c r="B3177" s="669" t="s">
        <v>6162</v>
      </c>
      <c r="C3177" s="669" t="s">
        <v>1869</v>
      </c>
      <c r="D3177" s="1137">
        <f t="shared" si="98"/>
        <v>0</v>
      </c>
      <c r="E3177" s="669" t="s">
        <v>699</v>
      </c>
      <c r="F3177" s="669">
        <v>419</v>
      </c>
    </row>
    <row r="3178" spans="1:6" hidden="1" x14ac:dyDescent="0.2">
      <c r="A3178" s="1136" t="str">
        <f t="shared" si="99"/>
        <v>FZ92CEM0</v>
      </c>
      <c r="B3178" s="669" t="s">
        <v>6163</v>
      </c>
      <c r="C3178" s="669" t="s">
        <v>1869</v>
      </c>
      <c r="D3178" s="1137">
        <f t="shared" si="98"/>
        <v>0</v>
      </c>
      <c r="E3178" s="669" t="s">
        <v>595</v>
      </c>
      <c r="F3178" s="669">
        <v>898</v>
      </c>
    </row>
    <row r="3179" spans="1:6" hidden="1" x14ac:dyDescent="0.2">
      <c r="A3179" s="1136" t="str">
        <f t="shared" si="99"/>
        <v>FZ92CNE0</v>
      </c>
      <c r="B3179" s="669" t="s">
        <v>6164</v>
      </c>
      <c r="C3179" s="669" t="s">
        <v>1869</v>
      </c>
      <c r="D3179" s="1137">
        <f t="shared" si="98"/>
        <v>0</v>
      </c>
      <c r="E3179" s="669" t="s">
        <v>594</v>
      </c>
      <c r="F3179" s="669">
        <v>18</v>
      </c>
    </row>
    <row r="3180" spans="1:6" hidden="1" x14ac:dyDescent="0.2">
      <c r="A3180" s="1136" t="str">
        <f t="shared" si="99"/>
        <v>FZ92DEL0</v>
      </c>
      <c r="B3180" s="669" t="s">
        <v>6165</v>
      </c>
      <c r="C3180" s="669" t="s">
        <v>1870</v>
      </c>
      <c r="D3180" s="1137">
        <f t="shared" si="98"/>
        <v>0</v>
      </c>
      <c r="E3180" s="669" t="s">
        <v>699</v>
      </c>
      <c r="F3180" s="669">
        <v>250</v>
      </c>
    </row>
    <row r="3181" spans="1:6" hidden="1" x14ac:dyDescent="0.2">
      <c r="A3181" s="1136" t="str">
        <f t="shared" si="99"/>
        <v>FZ92DEM0</v>
      </c>
      <c r="B3181" s="669" t="s">
        <v>6166</v>
      </c>
      <c r="C3181" s="669" t="s">
        <v>1870</v>
      </c>
      <c r="D3181" s="1137">
        <f t="shared" si="98"/>
        <v>0</v>
      </c>
      <c r="E3181" s="669" t="s">
        <v>595</v>
      </c>
      <c r="F3181" s="669">
        <v>4808</v>
      </c>
    </row>
    <row r="3182" spans="1:6" hidden="1" x14ac:dyDescent="0.2">
      <c r="A3182" s="1136" t="str">
        <f t="shared" si="99"/>
        <v>FZ92DNE0</v>
      </c>
      <c r="B3182" s="669" t="s">
        <v>6167</v>
      </c>
      <c r="C3182" s="669" t="s">
        <v>1870</v>
      </c>
      <c r="D3182" s="1137">
        <f t="shared" si="98"/>
        <v>0</v>
      </c>
      <c r="E3182" s="669" t="s">
        <v>594</v>
      </c>
      <c r="F3182" s="669">
        <v>39</v>
      </c>
    </row>
    <row r="3183" spans="1:6" hidden="1" x14ac:dyDescent="0.2">
      <c r="A3183" s="1136" t="str">
        <f t="shared" si="99"/>
        <v>FZ92EDC0</v>
      </c>
      <c r="B3183" s="669" t="s">
        <v>6168</v>
      </c>
      <c r="C3183" s="669" t="s">
        <v>1871</v>
      </c>
      <c r="D3183" s="1137">
        <f t="shared" si="98"/>
        <v>0</v>
      </c>
      <c r="E3183" s="669" t="s">
        <v>700</v>
      </c>
      <c r="F3183" s="669">
        <v>5</v>
      </c>
    </row>
    <row r="3184" spans="1:6" hidden="1" x14ac:dyDescent="0.2">
      <c r="A3184" s="1136" t="str">
        <f t="shared" si="99"/>
        <v>FZ92EEL0</v>
      </c>
      <c r="B3184" s="669" t="s">
        <v>6169</v>
      </c>
      <c r="C3184" s="669" t="s">
        <v>1871</v>
      </c>
      <c r="D3184" s="1137">
        <f t="shared" si="98"/>
        <v>0</v>
      </c>
      <c r="E3184" s="669" t="s">
        <v>699</v>
      </c>
      <c r="F3184" s="669">
        <v>645</v>
      </c>
    </row>
    <row r="3185" spans="1:6" hidden="1" x14ac:dyDescent="0.2">
      <c r="A3185" s="1136" t="str">
        <f t="shared" si="99"/>
        <v>FZ92EEM0</v>
      </c>
      <c r="B3185" s="669" t="s">
        <v>6170</v>
      </c>
      <c r="C3185" s="669" t="s">
        <v>1871</v>
      </c>
      <c r="D3185" s="1137">
        <f t="shared" si="98"/>
        <v>0</v>
      </c>
      <c r="E3185" s="669" t="s">
        <v>595</v>
      </c>
      <c r="F3185" s="669">
        <v>4306</v>
      </c>
    </row>
    <row r="3186" spans="1:6" hidden="1" x14ac:dyDescent="0.2">
      <c r="A3186" s="1136" t="str">
        <f t="shared" si="99"/>
        <v>FZ92ENE0</v>
      </c>
      <c r="B3186" s="669" t="s">
        <v>6171</v>
      </c>
      <c r="C3186" s="669" t="s">
        <v>1871</v>
      </c>
      <c r="D3186" s="1137">
        <f t="shared" si="98"/>
        <v>0</v>
      </c>
      <c r="E3186" s="669" t="s">
        <v>594</v>
      </c>
      <c r="F3186" s="669">
        <v>56</v>
      </c>
    </row>
    <row r="3187" spans="1:6" hidden="1" x14ac:dyDescent="0.2">
      <c r="A3187" s="1136" t="str">
        <f t="shared" si="99"/>
        <v>FZ92EUX0</v>
      </c>
      <c r="B3187" s="669" t="s">
        <v>6172</v>
      </c>
      <c r="C3187" s="669" t="s">
        <v>1871</v>
      </c>
      <c r="D3187" s="1137">
        <f t="shared" si="98"/>
        <v>0</v>
      </c>
      <c r="E3187" s="669" t="s">
        <v>3001</v>
      </c>
      <c r="F3187" s="669">
        <v>3</v>
      </c>
    </row>
    <row r="3188" spans="1:6" hidden="1" x14ac:dyDescent="0.2">
      <c r="A3188" s="1136" t="str">
        <f t="shared" si="99"/>
        <v>FZ92FDC0</v>
      </c>
      <c r="B3188" s="669" t="s">
        <v>6173</v>
      </c>
      <c r="C3188" s="669" t="s">
        <v>1872</v>
      </c>
      <c r="D3188" s="1137">
        <f t="shared" si="98"/>
        <v>0</v>
      </c>
      <c r="E3188" s="669" t="s">
        <v>700</v>
      </c>
      <c r="F3188" s="669">
        <v>29</v>
      </c>
    </row>
    <row r="3189" spans="1:6" hidden="1" x14ac:dyDescent="0.2">
      <c r="A3189" s="1136" t="str">
        <f t="shared" si="99"/>
        <v>FZ92FEL0</v>
      </c>
      <c r="B3189" s="669" t="s">
        <v>6174</v>
      </c>
      <c r="C3189" s="669" t="s">
        <v>1872</v>
      </c>
      <c r="D3189" s="1137">
        <f t="shared" si="98"/>
        <v>0</v>
      </c>
      <c r="E3189" s="669" t="s">
        <v>699</v>
      </c>
      <c r="F3189" s="669">
        <v>1410</v>
      </c>
    </row>
    <row r="3190" spans="1:6" hidden="1" x14ac:dyDescent="0.2">
      <c r="A3190" s="1136" t="str">
        <f t="shared" si="99"/>
        <v>FZ92FEM0</v>
      </c>
      <c r="B3190" s="669" t="s">
        <v>6175</v>
      </c>
      <c r="C3190" s="669" t="s">
        <v>1872</v>
      </c>
      <c r="D3190" s="1137">
        <f t="shared" si="98"/>
        <v>0</v>
      </c>
      <c r="E3190" s="669" t="s">
        <v>595</v>
      </c>
      <c r="F3190" s="669">
        <v>3433</v>
      </c>
    </row>
    <row r="3191" spans="1:6" hidden="1" x14ac:dyDescent="0.2">
      <c r="A3191" s="1136" t="str">
        <f t="shared" si="99"/>
        <v>FZ92FNE0</v>
      </c>
      <c r="B3191" s="669" t="s">
        <v>6176</v>
      </c>
      <c r="C3191" s="669" t="s">
        <v>1872</v>
      </c>
      <c r="D3191" s="1137">
        <f t="shared" si="98"/>
        <v>0</v>
      </c>
      <c r="E3191" s="669" t="s">
        <v>594</v>
      </c>
      <c r="F3191" s="669">
        <v>55</v>
      </c>
    </row>
    <row r="3192" spans="1:6" hidden="1" x14ac:dyDescent="0.2">
      <c r="A3192" s="1136" t="str">
        <f t="shared" si="99"/>
        <v>FZ92GDC0</v>
      </c>
      <c r="B3192" s="669" t="s">
        <v>6177</v>
      </c>
      <c r="C3192" s="669" t="s">
        <v>1873</v>
      </c>
      <c r="D3192" s="1137">
        <f t="shared" si="98"/>
        <v>0</v>
      </c>
      <c r="E3192" s="669" t="s">
        <v>700</v>
      </c>
      <c r="F3192" s="669">
        <v>17</v>
      </c>
    </row>
    <row r="3193" spans="1:6" hidden="1" x14ac:dyDescent="0.2">
      <c r="A3193" s="1136" t="str">
        <f t="shared" si="99"/>
        <v>FZ92GEL0</v>
      </c>
      <c r="B3193" s="669" t="s">
        <v>6178</v>
      </c>
      <c r="C3193" s="669" t="s">
        <v>1873</v>
      </c>
      <c r="D3193" s="1137">
        <f t="shared" si="98"/>
        <v>0</v>
      </c>
      <c r="E3193" s="669" t="s">
        <v>699</v>
      </c>
      <c r="F3193" s="669">
        <v>84</v>
      </c>
    </row>
    <row r="3194" spans="1:6" hidden="1" x14ac:dyDescent="0.2">
      <c r="A3194" s="1136" t="str">
        <f t="shared" si="99"/>
        <v>FZ92GEM0</v>
      </c>
      <c r="B3194" s="669" t="s">
        <v>6179</v>
      </c>
      <c r="C3194" s="669" t="s">
        <v>1873</v>
      </c>
      <c r="D3194" s="1137">
        <f t="shared" si="98"/>
        <v>0</v>
      </c>
      <c r="E3194" s="669" t="s">
        <v>595</v>
      </c>
      <c r="F3194" s="669">
        <v>2434</v>
      </c>
    </row>
    <row r="3195" spans="1:6" hidden="1" x14ac:dyDescent="0.2">
      <c r="A3195" s="1136" t="str">
        <f t="shared" si="99"/>
        <v>FZ92GNE0</v>
      </c>
      <c r="B3195" s="669" t="s">
        <v>6180</v>
      </c>
      <c r="C3195" s="669" t="s">
        <v>1873</v>
      </c>
      <c r="D3195" s="1137">
        <f t="shared" si="98"/>
        <v>0</v>
      </c>
      <c r="E3195" s="669" t="s">
        <v>594</v>
      </c>
      <c r="F3195" s="669">
        <v>52</v>
      </c>
    </row>
    <row r="3196" spans="1:6" hidden="1" x14ac:dyDescent="0.2">
      <c r="A3196" s="1136" t="str">
        <f t="shared" si="99"/>
        <v>FZ92HDC0</v>
      </c>
      <c r="B3196" s="669" t="s">
        <v>6181</v>
      </c>
      <c r="C3196" s="669" t="s">
        <v>1874</v>
      </c>
      <c r="D3196" s="1137">
        <f t="shared" si="98"/>
        <v>0</v>
      </c>
      <c r="E3196" s="669" t="s">
        <v>700</v>
      </c>
      <c r="F3196" s="669">
        <v>163</v>
      </c>
    </row>
    <row r="3197" spans="1:6" hidden="1" x14ac:dyDescent="0.2">
      <c r="A3197" s="1136" t="str">
        <f t="shared" si="99"/>
        <v>FZ92HEL0</v>
      </c>
      <c r="B3197" s="669" t="s">
        <v>6182</v>
      </c>
      <c r="C3197" s="669" t="s">
        <v>1874</v>
      </c>
      <c r="D3197" s="1137">
        <f t="shared" si="98"/>
        <v>0</v>
      </c>
      <c r="E3197" s="669" t="s">
        <v>699</v>
      </c>
      <c r="F3197" s="669">
        <v>553</v>
      </c>
    </row>
    <row r="3198" spans="1:6" hidden="1" x14ac:dyDescent="0.2">
      <c r="A3198" s="1136" t="str">
        <f t="shared" si="99"/>
        <v>FZ92HEM0</v>
      </c>
      <c r="B3198" s="669" t="s">
        <v>6183</v>
      </c>
      <c r="C3198" s="669" t="s">
        <v>1874</v>
      </c>
      <c r="D3198" s="1137">
        <f t="shared" si="98"/>
        <v>0</v>
      </c>
      <c r="E3198" s="669" t="s">
        <v>595</v>
      </c>
      <c r="F3198" s="669">
        <v>6048</v>
      </c>
    </row>
    <row r="3199" spans="1:6" hidden="1" x14ac:dyDescent="0.2">
      <c r="A3199" s="1136" t="str">
        <f t="shared" si="99"/>
        <v>FZ92HNE0</v>
      </c>
      <c r="B3199" s="669" t="s">
        <v>6184</v>
      </c>
      <c r="C3199" s="669" t="s">
        <v>1874</v>
      </c>
      <c r="D3199" s="1137">
        <f t="shared" si="98"/>
        <v>0</v>
      </c>
      <c r="E3199" s="669" t="s">
        <v>594</v>
      </c>
      <c r="F3199" s="669">
        <v>195</v>
      </c>
    </row>
    <row r="3200" spans="1:6" hidden="1" x14ac:dyDescent="0.2">
      <c r="A3200" s="1136" t="str">
        <f t="shared" si="99"/>
        <v>FZ92HUX0</v>
      </c>
      <c r="B3200" s="669" t="s">
        <v>6185</v>
      </c>
      <c r="C3200" s="669" t="s">
        <v>1874</v>
      </c>
      <c r="D3200" s="1137">
        <f t="shared" si="98"/>
        <v>0</v>
      </c>
      <c r="E3200" s="669" t="s">
        <v>3001</v>
      </c>
      <c r="F3200" s="669">
        <v>1</v>
      </c>
    </row>
    <row r="3201" spans="1:6" hidden="1" x14ac:dyDescent="0.2">
      <c r="A3201" s="1136" t="str">
        <f t="shared" si="99"/>
        <v>FZ92JDC0</v>
      </c>
      <c r="B3201" s="669" t="s">
        <v>6186</v>
      </c>
      <c r="C3201" s="669" t="s">
        <v>1875</v>
      </c>
      <c r="D3201" s="1137">
        <f t="shared" si="98"/>
        <v>0</v>
      </c>
      <c r="E3201" s="669" t="s">
        <v>700</v>
      </c>
      <c r="F3201" s="669">
        <v>1215</v>
      </c>
    </row>
    <row r="3202" spans="1:6" hidden="1" x14ac:dyDescent="0.2">
      <c r="A3202" s="1136" t="str">
        <f t="shared" si="99"/>
        <v>FZ92JEL0</v>
      </c>
      <c r="B3202" s="669" t="s">
        <v>6187</v>
      </c>
      <c r="C3202" s="669" t="s">
        <v>1875</v>
      </c>
      <c r="D3202" s="1137">
        <f t="shared" si="98"/>
        <v>0</v>
      </c>
      <c r="E3202" s="669" t="s">
        <v>699</v>
      </c>
      <c r="F3202" s="669">
        <v>1022</v>
      </c>
    </row>
    <row r="3203" spans="1:6" hidden="1" x14ac:dyDescent="0.2">
      <c r="A3203" s="1136" t="str">
        <f t="shared" si="99"/>
        <v>FZ92JEM0</v>
      </c>
      <c r="B3203" s="669" t="s">
        <v>6188</v>
      </c>
      <c r="C3203" s="669" t="s">
        <v>1875</v>
      </c>
      <c r="D3203" s="1137">
        <f t="shared" si="98"/>
        <v>0</v>
      </c>
      <c r="E3203" s="669" t="s">
        <v>595</v>
      </c>
      <c r="F3203" s="669">
        <v>4263</v>
      </c>
    </row>
    <row r="3204" spans="1:6" hidden="1" x14ac:dyDescent="0.2">
      <c r="A3204" s="1136" t="str">
        <f t="shared" si="99"/>
        <v>FZ92JNE0</v>
      </c>
      <c r="B3204" s="669" t="s">
        <v>6189</v>
      </c>
      <c r="C3204" s="669" t="s">
        <v>1875</v>
      </c>
      <c r="D3204" s="1137">
        <f t="shared" si="98"/>
        <v>0</v>
      </c>
      <c r="E3204" s="669" t="s">
        <v>594</v>
      </c>
      <c r="F3204" s="669">
        <v>191</v>
      </c>
    </row>
    <row r="3205" spans="1:6" hidden="1" x14ac:dyDescent="0.2">
      <c r="A3205" s="1136" t="str">
        <f t="shared" si="99"/>
        <v>FZ92JUX0</v>
      </c>
      <c r="B3205" s="669" t="s">
        <v>6190</v>
      </c>
      <c r="C3205" s="669" t="s">
        <v>1875</v>
      </c>
      <c r="D3205" s="1137">
        <f t="shared" si="98"/>
        <v>0</v>
      </c>
      <c r="E3205" s="669" t="s">
        <v>3001</v>
      </c>
      <c r="F3205" s="669">
        <v>4</v>
      </c>
    </row>
    <row r="3206" spans="1:6" hidden="1" x14ac:dyDescent="0.2">
      <c r="A3206" s="1136" t="str">
        <f t="shared" si="99"/>
        <v>FZ92KDC0</v>
      </c>
      <c r="B3206" s="669" t="s">
        <v>6191</v>
      </c>
      <c r="C3206" s="669" t="s">
        <v>1876</v>
      </c>
      <c r="D3206" s="1137">
        <f t="shared" si="98"/>
        <v>0</v>
      </c>
      <c r="E3206" s="669" t="s">
        <v>700</v>
      </c>
      <c r="F3206" s="669">
        <v>6967</v>
      </c>
    </row>
    <row r="3207" spans="1:6" hidden="1" x14ac:dyDescent="0.2">
      <c r="A3207" s="1136" t="str">
        <f t="shared" si="99"/>
        <v>FZ92KEL0</v>
      </c>
      <c r="B3207" s="669" t="s">
        <v>6192</v>
      </c>
      <c r="C3207" s="669" t="s">
        <v>1876</v>
      </c>
      <c r="D3207" s="1137">
        <f t="shared" si="98"/>
        <v>0</v>
      </c>
      <c r="E3207" s="669" t="s">
        <v>699</v>
      </c>
      <c r="F3207" s="669">
        <v>3886</v>
      </c>
    </row>
    <row r="3208" spans="1:6" hidden="1" x14ac:dyDescent="0.2">
      <c r="A3208" s="1136" t="str">
        <f t="shared" si="99"/>
        <v>FZ92KEM0</v>
      </c>
      <c r="B3208" s="669" t="s">
        <v>6193</v>
      </c>
      <c r="C3208" s="669" t="s">
        <v>1876</v>
      </c>
      <c r="D3208" s="1137">
        <f t="shared" si="98"/>
        <v>0</v>
      </c>
      <c r="E3208" s="669" t="s">
        <v>595</v>
      </c>
      <c r="F3208" s="669">
        <v>4915</v>
      </c>
    </row>
    <row r="3209" spans="1:6" hidden="1" x14ac:dyDescent="0.2">
      <c r="A3209" s="1136" t="str">
        <f t="shared" si="99"/>
        <v>FZ92KNE0</v>
      </c>
      <c r="B3209" s="669" t="s">
        <v>6194</v>
      </c>
      <c r="C3209" s="669" t="s">
        <v>1876</v>
      </c>
      <c r="D3209" s="1137">
        <f t="shared" si="98"/>
        <v>0</v>
      </c>
      <c r="E3209" s="669" t="s">
        <v>594</v>
      </c>
      <c r="F3209" s="669">
        <v>216</v>
      </c>
    </row>
    <row r="3210" spans="1:6" hidden="1" x14ac:dyDescent="0.2">
      <c r="A3210" s="1136" t="str">
        <f t="shared" si="99"/>
        <v>FZ92KUX0</v>
      </c>
      <c r="B3210" s="669" t="s">
        <v>6195</v>
      </c>
      <c r="C3210" s="669" t="s">
        <v>1876</v>
      </c>
      <c r="D3210" s="1137">
        <f t="shared" si="98"/>
        <v>0</v>
      </c>
      <c r="E3210" s="669" t="s">
        <v>3001</v>
      </c>
      <c r="F3210" s="669">
        <v>4</v>
      </c>
    </row>
    <row r="3211" spans="1:6" hidden="1" x14ac:dyDescent="0.2">
      <c r="A3211" s="1136" t="str">
        <f t="shared" si="99"/>
        <v>GA01AEL0</v>
      </c>
      <c r="B3211" s="669" t="s">
        <v>6196</v>
      </c>
      <c r="C3211" s="669" t="s">
        <v>6197</v>
      </c>
      <c r="D3211" s="1137">
        <f t="shared" si="98"/>
        <v>0</v>
      </c>
      <c r="E3211" s="669" t="s">
        <v>699</v>
      </c>
      <c r="F3211" s="669">
        <v>4</v>
      </c>
    </row>
    <row r="3212" spans="1:6" hidden="1" x14ac:dyDescent="0.2">
      <c r="A3212" s="1136" t="str">
        <f t="shared" si="99"/>
        <v>GA01AEM0</v>
      </c>
      <c r="B3212" s="669" t="s">
        <v>6198</v>
      </c>
      <c r="C3212" s="669" t="s">
        <v>6197</v>
      </c>
      <c r="D3212" s="1137">
        <f t="shared" si="98"/>
        <v>0</v>
      </c>
      <c r="E3212" s="669" t="s">
        <v>595</v>
      </c>
      <c r="F3212" s="669">
        <v>3</v>
      </c>
    </row>
    <row r="3213" spans="1:6" hidden="1" x14ac:dyDescent="0.2">
      <c r="A3213" s="1136" t="str">
        <f t="shared" si="99"/>
        <v>GA01ANE0</v>
      </c>
      <c r="B3213" s="669" t="s">
        <v>6199</v>
      </c>
      <c r="C3213" s="669" t="s">
        <v>6197</v>
      </c>
      <c r="D3213" s="1137">
        <f t="shared" si="98"/>
        <v>0</v>
      </c>
      <c r="E3213" s="669" t="s">
        <v>594</v>
      </c>
      <c r="F3213" s="669">
        <v>1</v>
      </c>
    </row>
    <row r="3214" spans="1:6" hidden="1" x14ac:dyDescent="0.2">
      <c r="A3214" s="1136" t="str">
        <f t="shared" si="99"/>
        <v>GA01BEL0</v>
      </c>
      <c r="B3214" s="669" t="s">
        <v>6200</v>
      </c>
      <c r="C3214" s="669" t="s">
        <v>6201</v>
      </c>
      <c r="D3214" s="1137">
        <f t="shared" si="98"/>
        <v>0</v>
      </c>
      <c r="E3214" s="669" t="s">
        <v>699</v>
      </c>
      <c r="F3214" s="669">
        <v>2</v>
      </c>
    </row>
    <row r="3215" spans="1:6" hidden="1" x14ac:dyDescent="0.2">
      <c r="A3215" s="1136" t="str">
        <f t="shared" si="99"/>
        <v>GA01BEM0</v>
      </c>
      <c r="B3215" s="669" t="s">
        <v>6202</v>
      </c>
      <c r="C3215" s="669" t="s">
        <v>6201</v>
      </c>
      <c r="D3215" s="1137">
        <f t="shared" si="98"/>
        <v>0</v>
      </c>
      <c r="E3215" s="669" t="s">
        <v>595</v>
      </c>
      <c r="F3215" s="669">
        <v>6</v>
      </c>
    </row>
    <row r="3216" spans="1:6" hidden="1" x14ac:dyDescent="0.2">
      <c r="A3216" s="1136" t="str">
        <f t="shared" si="99"/>
        <v>GA01CDC0</v>
      </c>
      <c r="B3216" s="669" t="s">
        <v>6203</v>
      </c>
      <c r="C3216" s="669" t="s">
        <v>6204</v>
      </c>
      <c r="D3216" s="1137">
        <f t="shared" si="98"/>
        <v>0</v>
      </c>
      <c r="E3216" s="669" t="s">
        <v>700</v>
      </c>
      <c r="F3216" s="669">
        <v>1</v>
      </c>
    </row>
    <row r="3217" spans="1:6" hidden="1" x14ac:dyDescent="0.2">
      <c r="A3217" s="1136" t="str">
        <f t="shared" si="99"/>
        <v>GA01CEL0</v>
      </c>
      <c r="B3217" s="669" t="s">
        <v>6205</v>
      </c>
      <c r="C3217" s="669" t="s">
        <v>6204</v>
      </c>
      <c r="D3217" s="1137">
        <f t="shared" ref="D3217:D3280" si="100">IFERROR(VLOOKUP(C3217,$M$2:$N$16,2,FALSE),0)</f>
        <v>0</v>
      </c>
      <c r="E3217" s="669" t="s">
        <v>699</v>
      </c>
      <c r="F3217" s="669">
        <v>99</v>
      </c>
    </row>
    <row r="3218" spans="1:6" hidden="1" x14ac:dyDescent="0.2">
      <c r="A3218" s="1136" t="str">
        <f t="shared" ref="A3218:A3281" si="101">C3218&amp;E3218&amp;D3218</f>
        <v>GA01CEM0</v>
      </c>
      <c r="B3218" s="669" t="s">
        <v>6206</v>
      </c>
      <c r="C3218" s="669" t="s">
        <v>6204</v>
      </c>
      <c r="D3218" s="1137">
        <f t="shared" si="100"/>
        <v>0</v>
      </c>
      <c r="E3218" s="669" t="s">
        <v>595</v>
      </c>
      <c r="F3218" s="669">
        <v>79</v>
      </c>
    </row>
    <row r="3219" spans="1:6" hidden="1" x14ac:dyDescent="0.2">
      <c r="A3219" s="1136" t="str">
        <f t="shared" si="101"/>
        <v>GA01CNE0</v>
      </c>
      <c r="B3219" s="669" t="s">
        <v>6207</v>
      </c>
      <c r="C3219" s="669" t="s">
        <v>6204</v>
      </c>
      <c r="D3219" s="1137">
        <f t="shared" si="100"/>
        <v>0</v>
      </c>
      <c r="E3219" s="669" t="s">
        <v>594</v>
      </c>
      <c r="F3219" s="669">
        <v>13</v>
      </c>
    </row>
    <row r="3220" spans="1:6" hidden="1" x14ac:dyDescent="0.2">
      <c r="A3220" s="1136" t="str">
        <f t="shared" si="101"/>
        <v>GA03CEL0</v>
      </c>
      <c r="B3220" s="669" t="s">
        <v>6208</v>
      </c>
      <c r="C3220" s="669" t="s">
        <v>1878</v>
      </c>
      <c r="D3220" s="1137">
        <f t="shared" si="100"/>
        <v>0</v>
      </c>
      <c r="E3220" s="669" t="s">
        <v>699</v>
      </c>
      <c r="F3220" s="669">
        <v>844</v>
      </c>
    </row>
    <row r="3221" spans="1:6" hidden="1" x14ac:dyDescent="0.2">
      <c r="A3221" s="1136" t="str">
        <f t="shared" si="101"/>
        <v>GA03CEM0</v>
      </c>
      <c r="B3221" s="669" t="s">
        <v>6209</v>
      </c>
      <c r="C3221" s="669" t="s">
        <v>1878</v>
      </c>
      <c r="D3221" s="1137">
        <f t="shared" si="100"/>
        <v>0</v>
      </c>
      <c r="E3221" s="669" t="s">
        <v>595</v>
      </c>
      <c r="F3221" s="669">
        <v>707</v>
      </c>
    </row>
    <row r="3222" spans="1:6" hidden="1" x14ac:dyDescent="0.2">
      <c r="A3222" s="1136" t="str">
        <f t="shared" si="101"/>
        <v>GA03CNE0</v>
      </c>
      <c r="B3222" s="669" t="s">
        <v>6210</v>
      </c>
      <c r="C3222" s="669" t="s">
        <v>1878</v>
      </c>
      <c r="D3222" s="1137">
        <f t="shared" si="100"/>
        <v>0</v>
      </c>
      <c r="E3222" s="669" t="s">
        <v>594</v>
      </c>
      <c r="F3222" s="669">
        <v>74</v>
      </c>
    </row>
    <row r="3223" spans="1:6" hidden="1" x14ac:dyDescent="0.2">
      <c r="A3223" s="1136" t="str">
        <f t="shared" si="101"/>
        <v>GA03DDC0</v>
      </c>
      <c r="B3223" s="669" t="s">
        <v>6211</v>
      </c>
      <c r="C3223" s="669" t="s">
        <v>1879</v>
      </c>
      <c r="D3223" s="1137">
        <f t="shared" si="100"/>
        <v>0</v>
      </c>
      <c r="E3223" s="669" t="s">
        <v>700</v>
      </c>
      <c r="F3223" s="669">
        <v>3</v>
      </c>
    </row>
    <row r="3224" spans="1:6" hidden="1" x14ac:dyDescent="0.2">
      <c r="A3224" s="1136" t="str">
        <f t="shared" si="101"/>
        <v>GA03DEL0</v>
      </c>
      <c r="B3224" s="669" t="s">
        <v>6212</v>
      </c>
      <c r="C3224" s="669" t="s">
        <v>1879</v>
      </c>
      <c r="D3224" s="1137">
        <f t="shared" si="100"/>
        <v>0</v>
      </c>
      <c r="E3224" s="669" t="s">
        <v>699</v>
      </c>
      <c r="F3224" s="669">
        <v>640</v>
      </c>
    </row>
    <row r="3225" spans="1:6" hidden="1" x14ac:dyDescent="0.2">
      <c r="A3225" s="1136" t="str">
        <f t="shared" si="101"/>
        <v>GA03DEM0</v>
      </c>
      <c r="B3225" s="669" t="s">
        <v>6213</v>
      </c>
      <c r="C3225" s="669" t="s">
        <v>1879</v>
      </c>
      <c r="D3225" s="1137">
        <f t="shared" si="100"/>
        <v>0</v>
      </c>
      <c r="E3225" s="669" t="s">
        <v>595</v>
      </c>
      <c r="F3225" s="669">
        <v>207</v>
      </c>
    </row>
    <row r="3226" spans="1:6" hidden="1" x14ac:dyDescent="0.2">
      <c r="A3226" s="1136" t="str">
        <f t="shared" si="101"/>
        <v>GA03DNE0</v>
      </c>
      <c r="B3226" s="669" t="s">
        <v>6214</v>
      </c>
      <c r="C3226" s="669" t="s">
        <v>1879</v>
      </c>
      <c r="D3226" s="1137">
        <f t="shared" si="100"/>
        <v>0</v>
      </c>
      <c r="E3226" s="669" t="s">
        <v>594</v>
      </c>
      <c r="F3226" s="669">
        <v>30</v>
      </c>
    </row>
    <row r="3227" spans="1:6" hidden="1" x14ac:dyDescent="0.2">
      <c r="A3227" s="1136" t="str">
        <f t="shared" si="101"/>
        <v>GA03EDC0</v>
      </c>
      <c r="B3227" s="669" t="s">
        <v>6215</v>
      </c>
      <c r="C3227" s="669" t="s">
        <v>1880</v>
      </c>
      <c r="D3227" s="1137">
        <f t="shared" si="100"/>
        <v>0</v>
      </c>
      <c r="E3227" s="669" t="s">
        <v>700</v>
      </c>
      <c r="F3227" s="669">
        <v>22</v>
      </c>
    </row>
    <row r="3228" spans="1:6" hidden="1" x14ac:dyDescent="0.2">
      <c r="A3228" s="1136" t="str">
        <f t="shared" si="101"/>
        <v>GA03EEL0</v>
      </c>
      <c r="B3228" s="669" t="s">
        <v>6216</v>
      </c>
      <c r="C3228" s="669" t="s">
        <v>1880</v>
      </c>
      <c r="D3228" s="1137">
        <f t="shared" si="100"/>
        <v>0</v>
      </c>
      <c r="E3228" s="669" t="s">
        <v>699</v>
      </c>
      <c r="F3228" s="669">
        <v>889</v>
      </c>
    </row>
    <row r="3229" spans="1:6" hidden="1" x14ac:dyDescent="0.2">
      <c r="A3229" s="1136" t="str">
        <f t="shared" si="101"/>
        <v>GA03EEM0</v>
      </c>
      <c r="B3229" s="669" t="s">
        <v>6217</v>
      </c>
      <c r="C3229" s="669" t="s">
        <v>1880</v>
      </c>
      <c r="D3229" s="1137">
        <f t="shared" si="100"/>
        <v>0</v>
      </c>
      <c r="E3229" s="669" t="s">
        <v>595</v>
      </c>
      <c r="F3229" s="669">
        <v>176</v>
      </c>
    </row>
    <row r="3230" spans="1:6" hidden="1" x14ac:dyDescent="0.2">
      <c r="A3230" s="1136" t="str">
        <f t="shared" si="101"/>
        <v>GA03ENE0</v>
      </c>
      <c r="B3230" s="669" t="s">
        <v>6218</v>
      </c>
      <c r="C3230" s="669" t="s">
        <v>1880</v>
      </c>
      <c r="D3230" s="1137">
        <f t="shared" si="100"/>
        <v>0</v>
      </c>
      <c r="E3230" s="669" t="s">
        <v>594</v>
      </c>
      <c r="F3230" s="669">
        <v>24</v>
      </c>
    </row>
    <row r="3231" spans="1:6" hidden="1" x14ac:dyDescent="0.2">
      <c r="A3231" s="1136" t="str">
        <f t="shared" si="101"/>
        <v>GA04CEL0</v>
      </c>
      <c r="B3231" s="669" t="s">
        <v>6219</v>
      </c>
      <c r="C3231" s="669" t="s">
        <v>1881</v>
      </c>
      <c r="D3231" s="1137">
        <f t="shared" si="100"/>
        <v>0</v>
      </c>
      <c r="E3231" s="669" t="s">
        <v>699</v>
      </c>
      <c r="F3231" s="669">
        <v>469</v>
      </c>
    </row>
    <row r="3232" spans="1:6" hidden="1" x14ac:dyDescent="0.2">
      <c r="A3232" s="1136" t="str">
        <f t="shared" si="101"/>
        <v>GA04CEM0</v>
      </c>
      <c r="B3232" s="669" t="s">
        <v>6220</v>
      </c>
      <c r="C3232" s="669" t="s">
        <v>1881</v>
      </c>
      <c r="D3232" s="1137">
        <f t="shared" si="100"/>
        <v>0</v>
      </c>
      <c r="E3232" s="669" t="s">
        <v>595</v>
      </c>
      <c r="F3232" s="669">
        <v>84</v>
      </c>
    </row>
    <row r="3233" spans="1:6" hidden="1" x14ac:dyDescent="0.2">
      <c r="A3233" s="1136" t="str">
        <f t="shared" si="101"/>
        <v>GA04CNE0</v>
      </c>
      <c r="B3233" s="669" t="s">
        <v>6221</v>
      </c>
      <c r="C3233" s="669" t="s">
        <v>1881</v>
      </c>
      <c r="D3233" s="1137">
        <f t="shared" si="100"/>
        <v>0</v>
      </c>
      <c r="E3233" s="669" t="s">
        <v>594</v>
      </c>
      <c r="F3233" s="669">
        <v>14</v>
      </c>
    </row>
    <row r="3234" spans="1:6" hidden="1" x14ac:dyDescent="0.2">
      <c r="A3234" s="1136" t="str">
        <f t="shared" si="101"/>
        <v>GA04DDC0</v>
      </c>
      <c r="B3234" s="669" t="s">
        <v>6222</v>
      </c>
      <c r="C3234" s="669" t="s">
        <v>1882</v>
      </c>
      <c r="D3234" s="1137">
        <f t="shared" si="100"/>
        <v>0</v>
      </c>
      <c r="E3234" s="669" t="s">
        <v>700</v>
      </c>
      <c r="F3234" s="669">
        <v>7</v>
      </c>
    </row>
    <row r="3235" spans="1:6" hidden="1" x14ac:dyDescent="0.2">
      <c r="A3235" s="1136" t="str">
        <f t="shared" si="101"/>
        <v>GA04DEL0</v>
      </c>
      <c r="B3235" s="669" t="s">
        <v>6223</v>
      </c>
      <c r="C3235" s="669" t="s">
        <v>1882</v>
      </c>
      <c r="D3235" s="1137">
        <f t="shared" si="100"/>
        <v>0</v>
      </c>
      <c r="E3235" s="669" t="s">
        <v>699</v>
      </c>
      <c r="F3235" s="669">
        <v>1131</v>
      </c>
    </row>
    <row r="3236" spans="1:6" hidden="1" x14ac:dyDescent="0.2">
      <c r="A3236" s="1136" t="str">
        <f t="shared" si="101"/>
        <v>GA04DEM0</v>
      </c>
      <c r="B3236" s="669" t="s">
        <v>6224</v>
      </c>
      <c r="C3236" s="669" t="s">
        <v>1882</v>
      </c>
      <c r="D3236" s="1137">
        <f t="shared" si="100"/>
        <v>0</v>
      </c>
      <c r="E3236" s="669" t="s">
        <v>595</v>
      </c>
      <c r="F3236" s="669">
        <v>43</v>
      </c>
    </row>
    <row r="3237" spans="1:6" hidden="1" x14ac:dyDescent="0.2">
      <c r="A3237" s="1136" t="str">
        <f t="shared" si="101"/>
        <v>GA04DNE0</v>
      </c>
      <c r="B3237" s="669" t="s">
        <v>6225</v>
      </c>
      <c r="C3237" s="669" t="s">
        <v>1882</v>
      </c>
      <c r="D3237" s="1137">
        <f t="shared" si="100"/>
        <v>0</v>
      </c>
      <c r="E3237" s="669" t="s">
        <v>594</v>
      </c>
      <c r="F3237" s="669">
        <v>11</v>
      </c>
    </row>
    <row r="3238" spans="1:6" hidden="1" x14ac:dyDescent="0.2">
      <c r="A3238" s="1136" t="str">
        <f t="shared" si="101"/>
        <v>GA05CDC0</v>
      </c>
      <c r="B3238" s="669" t="s">
        <v>6226</v>
      </c>
      <c r="C3238" s="669" t="s">
        <v>1883</v>
      </c>
      <c r="D3238" s="1137">
        <f t="shared" si="100"/>
        <v>0</v>
      </c>
      <c r="E3238" s="669" t="s">
        <v>700</v>
      </c>
      <c r="F3238" s="669">
        <v>6</v>
      </c>
    </row>
    <row r="3239" spans="1:6" hidden="1" x14ac:dyDescent="0.2">
      <c r="A3239" s="1136" t="str">
        <f t="shared" si="101"/>
        <v>GA05CEL0</v>
      </c>
      <c r="B3239" s="669" t="s">
        <v>6227</v>
      </c>
      <c r="C3239" s="669" t="s">
        <v>1883</v>
      </c>
      <c r="D3239" s="1137">
        <f t="shared" si="100"/>
        <v>0</v>
      </c>
      <c r="E3239" s="669" t="s">
        <v>699</v>
      </c>
      <c r="F3239" s="669">
        <v>701</v>
      </c>
    </row>
    <row r="3240" spans="1:6" hidden="1" x14ac:dyDescent="0.2">
      <c r="A3240" s="1136" t="str">
        <f t="shared" si="101"/>
        <v>GA05CEM0</v>
      </c>
      <c r="B3240" s="669" t="s">
        <v>6228</v>
      </c>
      <c r="C3240" s="669" t="s">
        <v>1883</v>
      </c>
      <c r="D3240" s="1137">
        <f t="shared" si="100"/>
        <v>0</v>
      </c>
      <c r="E3240" s="669" t="s">
        <v>595</v>
      </c>
      <c r="F3240" s="669">
        <v>487</v>
      </c>
    </row>
    <row r="3241" spans="1:6" hidden="1" x14ac:dyDescent="0.2">
      <c r="A3241" s="1136" t="str">
        <f t="shared" si="101"/>
        <v>GA05CNE0</v>
      </c>
      <c r="B3241" s="669" t="s">
        <v>6229</v>
      </c>
      <c r="C3241" s="669" t="s">
        <v>1883</v>
      </c>
      <c r="D3241" s="1137">
        <f t="shared" si="100"/>
        <v>0</v>
      </c>
      <c r="E3241" s="669" t="s">
        <v>594</v>
      </c>
      <c r="F3241" s="669">
        <v>18</v>
      </c>
    </row>
    <row r="3242" spans="1:6" hidden="1" x14ac:dyDescent="0.2">
      <c r="A3242" s="1136" t="str">
        <f t="shared" si="101"/>
        <v>GA05DDC0</v>
      </c>
      <c r="B3242" s="669" t="s">
        <v>6230</v>
      </c>
      <c r="C3242" s="669" t="s">
        <v>1884</v>
      </c>
      <c r="D3242" s="1137">
        <f t="shared" si="100"/>
        <v>0</v>
      </c>
      <c r="E3242" s="669" t="s">
        <v>700</v>
      </c>
      <c r="F3242" s="669">
        <v>56</v>
      </c>
    </row>
    <row r="3243" spans="1:6" hidden="1" x14ac:dyDescent="0.2">
      <c r="A3243" s="1136" t="str">
        <f t="shared" si="101"/>
        <v>GA05DEL0</v>
      </c>
      <c r="B3243" s="669" t="s">
        <v>6231</v>
      </c>
      <c r="C3243" s="669" t="s">
        <v>1884</v>
      </c>
      <c r="D3243" s="1137">
        <f t="shared" si="100"/>
        <v>0</v>
      </c>
      <c r="E3243" s="669" t="s">
        <v>699</v>
      </c>
      <c r="F3243" s="669">
        <v>1706</v>
      </c>
    </row>
    <row r="3244" spans="1:6" hidden="1" x14ac:dyDescent="0.2">
      <c r="A3244" s="1136" t="str">
        <f t="shared" si="101"/>
        <v>GA05DEM0</v>
      </c>
      <c r="B3244" s="669" t="s">
        <v>6232</v>
      </c>
      <c r="C3244" s="669" t="s">
        <v>1884</v>
      </c>
      <c r="D3244" s="1137">
        <f t="shared" si="100"/>
        <v>0</v>
      </c>
      <c r="E3244" s="669" t="s">
        <v>595</v>
      </c>
      <c r="F3244" s="669">
        <v>234</v>
      </c>
    </row>
    <row r="3245" spans="1:6" hidden="1" x14ac:dyDescent="0.2">
      <c r="A3245" s="1136" t="str">
        <f t="shared" si="101"/>
        <v>GA05DNE0</v>
      </c>
      <c r="B3245" s="669" t="s">
        <v>6233</v>
      </c>
      <c r="C3245" s="669" t="s">
        <v>1884</v>
      </c>
      <c r="D3245" s="1137">
        <f t="shared" si="100"/>
        <v>0</v>
      </c>
      <c r="E3245" s="669" t="s">
        <v>594</v>
      </c>
      <c r="F3245" s="669">
        <v>40</v>
      </c>
    </row>
    <row r="3246" spans="1:6" hidden="1" x14ac:dyDescent="0.2">
      <c r="A3246" s="1136" t="str">
        <f t="shared" si="101"/>
        <v>GA05DUX0</v>
      </c>
      <c r="B3246" s="669" t="s">
        <v>6234</v>
      </c>
      <c r="C3246" s="669" t="s">
        <v>1884</v>
      </c>
      <c r="D3246" s="1137">
        <f t="shared" si="100"/>
        <v>0</v>
      </c>
      <c r="E3246" s="669" t="s">
        <v>3001</v>
      </c>
      <c r="F3246" s="669">
        <v>1</v>
      </c>
    </row>
    <row r="3247" spans="1:6" hidden="1" x14ac:dyDescent="0.2">
      <c r="A3247" s="1136" t="str">
        <f t="shared" si="101"/>
        <v>GA06CDC0</v>
      </c>
      <c r="B3247" s="669" t="s">
        <v>6235</v>
      </c>
      <c r="C3247" s="669" t="s">
        <v>1885</v>
      </c>
      <c r="D3247" s="1137">
        <f t="shared" si="100"/>
        <v>0</v>
      </c>
      <c r="E3247" s="669" t="s">
        <v>700</v>
      </c>
      <c r="F3247" s="669">
        <v>37</v>
      </c>
    </row>
    <row r="3248" spans="1:6" hidden="1" x14ac:dyDescent="0.2">
      <c r="A3248" s="1136" t="str">
        <f t="shared" si="101"/>
        <v>GA06CEL0</v>
      </c>
      <c r="B3248" s="669" t="s">
        <v>6236</v>
      </c>
      <c r="C3248" s="669" t="s">
        <v>1885</v>
      </c>
      <c r="D3248" s="1137">
        <f t="shared" si="100"/>
        <v>0</v>
      </c>
      <c r="E3248" s="669" t="s">
        <v>699</v>
      </c>
      <c r="F3248" s="669">
        <v>351</v>
      </c>
    </row>
    <row r="3249" spans="1:6" hidden="1" x14ac:dyDescent="0.2">
      <c r="A3249" s="1136" t="str">
        <f t="shared" si="101"/>
        <v>GA06CEM0</v>
      </c>
      <c r="B3249" s="669" t="s">
        <v>6237</v>
      </c>
      <c r="C3249" s="669" t="s">
        <v>1885</v>
      </c>
      <c r="D3249" s="1137">
        <f t="shared" si="100"/>
        <v>0</v>
      </c>
      <c r="E3249" s="669" t="s">
        <v>595</v>
      </c>
      <c r="F3249" s="669">
        <v>517</v>
      </c>
    </row>
    <row r="3250" spans="1:6" hidden="1" x14ac:dyDescent="0.2">
      <c r="A3250" s="1136" t="str">
        <f t="shared" si="101"/>
        <v>GA06CNE0</v>
      </c>
      <c r="B3250" s="669" t="s">
        <v>6238</v>
      </c>
      <c r="C3250" s="669" t="s">
        <v>1885</v>
      </c>
      <c r="D3250" s="1137">
        <f t="shared" si="100"/>
        <v>0</v>
      </c>
      <c r="E3250" s="669" t="s">
        <v>594</v>
      </c>
      <c r="F3250" s="669">
        <v>23</v>
      </c>
    </row>
    <row r="3251" spans="1:6" hidden="1" x14ac:dyDescent="0.2">
      <c r="A3251" s="1136" t="str">
        <f t="shared" si="101"/>
        <v>GA06DDC0</v>
      </c>
      <c r="B3251" s="669" t="s">
        <v>6239</v>
      </c>
      <c r="C3251" s="669" t="s">
        <v>1886</v>
      </c>
      <c r="D3251" s="1137">
        <f t="shared" si="100"/>
        <v>0</v>
      </c>
      <c r="E3251" s="669" t="s">
        <v>700</v>
      </c>
      <c r="F3251" s="669">
        <v>145</v>
      </c>
    </row>
    <row r="3252" spans="1:6" hidden="1" x14ac:dyDescent="0.2">
      <c r="A3252" s="1136" t="str">
        <f t="shared" si="101"/>
        <v>GA06DEL0</v>
      </c>
      <c r="B3252" s="669" t="s">
        <v>6240</v>
      </c>
      <c r="C3252" s="669" t="s">
        <v>1886</v>
      </c>
      <c r="D3252" s="1137">
        <f t="shared" si="100"/>
        <v>0</v>
      </c>
      <c r="E3252" s="669" t="s">
        <v>699</v>
      </c>
      <c r="F3252" s="669">
        <v>415</v>
      </c>
    </row>
    <row r="3253" spans="1:6" hidden="1" x14ac:dyDescent="0.2">
      <c r="A3253" s="1136" t="str">
        <f t="shared" si="101"/>
        <v>GA06DEM0</v>
      </c>
      <c r="B3253" s="669" t="s">
        <v>6241</v>
      </c>
      <c r="C3253" s="669" t="s">
        <v>1886</v>
      </c>
      <c r="D3253" s="1137">
        <f t="shared" si="100"/>
        <v>0</v>
      </c>
      <c r="E3253" s="669" t="s">
        <v>595</v>
      </c>
      <c r="F3253" s="669">
        <v>205</v>
      </c>
    </row>
    <row r="3254" spans="1:6" hidden="1" x14ac:dyDescent="0.2">
      <c r="A3254" s="1136" t="str">
        <f t="shared" si="101"/>
        <v>GA06DNE0</v>
      </c>
      <c r="B3254" s="669" t="s">
        <v>6242</v>
      </c>
      <c r="C3254" s="669" t="s">
        <v>1886</v>
      </c>
      <c r="D3254" s="1137">
        <f t="shared" si="100"/>
        <v>0</v>
      </c>
      <c r="E3254" s="669" t="s">
        <v>594</v>
      </c>
      <c r="F3254" s="669">
        <v>10</v>
      </c>
    </row>
    <row r="3255" spans="1:6" hidden="1" x14ac:dyDescent="0.2">
      <c r="A3255" s="1136" t="str">
        <f t="shared" si="101"/>
        <v>GA07CDC0</v>
      </c>
      <c r="B3255" s="669" t="s">
        <v>6243</v>
      </c>
      <c r="C3255" s="669" t="s">
        <v>1887</v>
      </c>
      <c r="D3255" s="1137">
        <f t="shared" si="100"/>
        <v>0</v>
      </c>
      <c r="E3255" s="669" t="s">
        <v>700</v>
      </c>
      <c r="F3255" s="669">
        <v>25</v>
      </c>
    </row>
    <row r="3256" spans="1:6" hidden="1" x14ac:dyDescent="0.2">
      <c r="A3256" s="1136" t="str">
        <f t="shared" si="101"/>
        <v>GA07CEL0</v>
      </c>
      <c r="B3256" s="669" t="s">
        <v>6244</v>
      </c>
      <c r="C3256" s="669" t="s">
        <v>1887</v>
      </c>
      <c r="D3256" s="1137">
        <f t="shared" si="100"/>
        <v>0</v>
      </c>
      <c r="E3256" s="669" t="s">
        <v>699</v>
      </c>
      <c r="F3256" s="669">
        <v>559</v>
      </c>
    </row>
    <row r="3257" spans="1:6" hidden="1" x14ac:dyDescent="0.2">
      <c r="A3257" s="1136" t="str">
        <f t="shared" si="101"/>
        <v>GA07CEM0</v>
      </c>
      <c r="B3257" s="669" t="s">
        <v>6245</v>
      </c>
      <c r="C3257" s="669" t="s">
        <v>1887</v>
      </c>
      <c r="D3257" s="1137">
        <f t="shared" si="100"/>
        <v>0</v>
      </c>
      <c r="E3257" s="669" t="s">
        <v>595</v>
      </c>
      <c r="F3257" s="669">
        <v>1051</v>
      </c>
    </row>
    <row r="3258" spans="1:6" hidden="1" x14ac:dyDescent="0.2">
      <c r="A3258" s="1136" t="str">
        <f t="shared" si="101"/>
        <v>GA07CNE0</v>
      </c>
      <c r="B3258" s="669" t="s">
        <v>6246</v>
      </c>
      <c r="C3258" s="669" t="s">
        <v>1887</v>
      </c>
      <c r="D3258" s="1137">
        <f t="shared" si="100"/>
        <v>0</v>
      </c>
      <c r="E3258" s="669" t="s">
        <v>594</v>
      </c>
      <c r="F3258" s="669">
        <v>24</v>
      </c>
    </row>
    <row r="3259" spans="1:6" hidden="1" x14ac:dyDescent="0.2">
      <c r="A3259" s="1136" t="str">
        <f t="shared" si="101"/>
        <v>GA07DDC0</v>
      </c>
      <c r="B3259" s="669" t="s">
        <v>6247</v>
      </c>
      <c r="C3259" s="669" t="s">
        <v>1888</v>
      </c>
      <c r="D3259" s="1137">
        <f t="shared" si="100"/>
        <v>0</v>
      </c>
      <c r="E3259" s="669" t="s">
        <v>700</v>
      </c>
      <c r="F3259" s="669">
        <v>137</v>
      </c>
    </row>
    <row r="3260" spans="1:6" hidden="1" x14ac:dyDescent="0.2">
      <c r="A3260" s="1136" t="str">
        <f t="shared" si="101"/>
        <v>GA07DEL0</v>
      </c>
      <c r="B3260" s="669" t="s">
        <v>6248</v>
      </c>
      <c r="C3260" s="669" t="s">
        <v>1888</v>
      </c>
      <c r="D3260" s="1137">
        <f t="shared" si="100"/>
        <v>0</v>
      </c>
      <c r="E3260" s="669" t="s">
        <v>699</v>
      </c>
      <c r="F3260" s="669">
        <v>933</v>
      </c>
    </row>
    <row r="3261" spans="1:6" hidden="1" x14ac:dyDescent="0.2">
      <c r="A3261" s="1136" t="str">
        <f t="shared" si="101"/>
        <v>GA07DEM0</v>
      </c>
      <c r="B3261" s="669" t="s">
        <v>6249</v>
      </c>
      <c r="C3261" s="669" t="s">
        <v>1888</v>
      </c>
      <c r="D3261" s="1137">
        <f t="shared" si="100"/>
        <v>0</v>
      </c>
      <c r="E3261" s="669" t="s">
        <v>595</v>
      </c>
      <c r="F3261" s="669">
        <v>713</v>
      </c>
    </row>
    <row r="3262" spans="1:6" hidden="1" x14ac:dyDescent="0.2">
      <c r="A3262" s="1136" t="str">
        <f t="shared" si="101"/>
        <v>GA07DNE0</v>
      </c>
      <c r="B3262" s="669" t="s">
        <v>6250</v>
      </c>
      <c r="C3262" s="669" t="s">
        <v>1888</v>
      </c>
      <c r="D3262" s="1137">
        <f t="shared" si="100"/>
        <v>0</v>
      </c>
      <c r="E3262" s="669" t="s">
        <v>594</v>
      </c>
      <c r="F3262" s="669">
        <v>13</v>
      </c>
    </row>
    <row r="3263" spans="1:6" hidden="1" x14ac:dyDescent="0.2">
      <c r="A3263" s="1136" t="str">
        <f t="shared" si="101"/>
        <v>GA07EDC0</v>
      </c>
      <c r="B3263" s="669" t="s">
        <v>6251</v>
      </c>
      <c r="C3263" s="669" t="s">
        <v>1889</v>
      </c>
      <c r="D3263" s="1137">
        <f t="shared" si="100"/>
        <v>0</v>
      </c>
      <c r="E3263" s="669" t="s">
        <v>700</v>
      </c>
      <c r="F3263" s="669">
        <v>310</v>
      </c>
    </row>
    <row r="3264" spans="1:6" hidden="1" x14ac:dyDescent="0.2">
      <c r="A3264" s="1136" t="str">
        <f t="shared" si="101"/>
        <v>GA07EEL0</v>
      </c>
      <c r="B3264" s="669" t="s">
        <v>6252</v>
      </c>
      <c r="C3264" s="669" t="s">
        <v>1889</v>
      </c>
      <c r="D3264" s="1137">
        <f t="shared" si="100"/>
        <v>0</v>
      </c>
      <c r="E3264" s="669" t="s">
        <v>699</v>
      </c>
      <c r="F3264" s="669">
        <v>1157</v>
      </c>
    </row>
    <row r="3265" spans="1:6" hidden="1" x14ac:dyDescent="0.2">
      <c r="A3265" s="1136" t="str">
        <f t="shared" si="101"/>
        <v>GA07EEM0</v>
      </c>
      <c r="B3265" s="669" t="s">
        <v>6253</v>
      </c>
      <c r="C3265" s="669" t="s">
        <v>1889</v>
      </c>
      <c r="D3265" s="1137">
        <f t="shared" si="100"/>
        <v>0</v>
      </c>
      <c r="E3265" s="669" t="s">
        <v>595</v>
      </c>
      <c r="F3265" s="669">
        <v>511</v>
      </c>
    </row>
    <row r="3266" spans="1:6" hidden="1" x14ac:dyDescent="0.2">
      <c r="A3266" s="1136" t="str">
        <f t="shared" si="101"/>
        <v>GA07ENE0</v>
      </c>
      <c r="B3266" s="669" t="s">
        <v>6254</v>
      </c>
      <c r="C3266" s="669" t="s">
        <v>1889</v>
      </c>
      <c r="D3266" s="1137">
        <f t="shared" si="100"/>
        <v>0</v>
      </c>
      <c r="E3266" s="669" t="s">
        <v>594</v>
      </c>
      <c r="F3266" s="669">
        <v>15</v>
      </c>
    </row>
    <row r="3267" spans="1:6" hidden="1" x14ac:dyDescent="0.2">
      <c r="A3267" s="1136" t="str">
        <f t="shared" si="101"/>
        <v>GA10GDC0</v>
      </c>
      <c r="B3267" s="669" t="s">
        <v>6255</v>
      </c>
      <c r="C3267" s="669" t="s">
        <v>1021</v>
      </c>
      <c r="D3267" s="1137">
        <f t="shared" si="100"/>
        <v>0</v>
      </c>
      <c r="E3267" s="669" t="s">
        <v>700</v>
      </c>
      <c r="F3267" s="669">
        <v>226</v>
      </c>
    </row>
    <row r="3268" spans="1:6" hidden="1" x14ac:dyDescent="0.2">
      <c r="A3268" s="1136" t="str">
        <f t="shared" si="101"/>
        <v>GA10GEL0</v>
      </c>
      <c r="B3268" s="669" t="s">
        <v>6256</v>
      </c>
      <c r="C3268" s="669" t="s">
        <v>1021</v>
      </c>
      <c r="D3268" s="1137">
        <f t="shared" si="100"/>
        <v>0</v>
      </c>
      <c r="E3268" s="669" t="s">
        <v>699</v>
      </c>
      <c r="F3268" s="669">
        <v>316</v>
      </c>
    </row>
    <row r="3269" spans="1:6" hidden="1" x14ac:dyDescent="0.2">
      <c r="A3269" s="1136" t="str">
        <f t="shared" si="101"/>
        <v>GA10GEM0</v>
      </c>
      <c r="B3269" s="669" t="s">
        <v>6257</v>
      </c>
      <c r="C3269" s="669" t="s">
        <v>1021</v>
      </c>
      <c r="D3269" s="1137">
        <f t="shared" si="100"/>
        <v>0</v>
      </c>
      <c r="E3269" s="669" t="s">
        <v>595</v>
      </c>
      <c r="F3269" s="669">
        <v>166</v>
      </c>
    </row>
    <row r="3270" spans="1:6" hidden="1" x14ac:dyDescent="0.2">
      <c r="A3270" s="1136" t="str">
        <f t="shared" si="101"/>
        <v>GA10GNE0</v>
      </c>
      <c r="B3270" s="669" t="s">
        <v>6258</v>
      </c>
      <c r="C3270" s="669" t="s">
        <v>1021</v>
      </c>
      <c r="D3270" s="1137">
        <f t="shared" si="100"/>
        <v>0</v>
      </c>
      <c r="E3270" s="669" t="s">
        <v>594</v>
      </c>
      <c r="F3270" s="669">
        <v>8</v>
      </c>
    </row>
    <row r="3271" spans="1:6" hidden="1" x14ac:dyDescent="0.2">
      <c r="A3271" s="1136" t="str">
        <f t="shared" si="101"/>
        <v>GA10HDC0</v>
      </c>
      <c r="B3271" s="669" t="s">
        <v>6259</v>
      </c>
      <c r="C3271" s="669" t="s">
        <v>1890</v>
      </c>
      <c r="D3271" s="1137">
        <f t="shared" si="100"/>
        <v>0</v>
      </c>
      <c r="E3271" s="669" t="s">
        <v>700</v>
      </c>
      <c r="F3271" s="669">
        <v>97</v>
      </c>
    </row>
    <row r="3272" spans="1:6" hidden="1" x14ac:dyDescent="0.2">
      <c r="A3272" s="1136" t="str">
        <f t="shared" si="101"/>
        <v>GA10HEL0</v>
      </c>
      <c r="B3272" s="669" t="s">
        <v>6260</v>
      </c>
      <c r="C3272" s="669" t="s">
        <v>1890</v>
      </c>
      <c r="D3272" s="1137">
        <f t="shared" si="100"/>
        <v>0</v>
      </c>
      <c r="E3272" s="669" t="s">
        <v>699</v>
      </c>
      <c r="F3272" s="669">
        <v>936</v>
      </c>
    </row>
    <row r="3273" spans="1:6" hidden="1" x14ac:dyDescent="0.2">
      <c r="A3273" s="1136" t="str">
        <f t="shared" si="101"/>
        <v>GA10HEM0</v>
      </c>
      <c r="B3273" s="669" t="s">
        <v>6261</v>
      </c>
      <c r="C3273" s="669" t="s">
        <v>1890</v>
      </c>
      <c r="D3273" s="1137">
        <f t="shared" si="100"/>
        <v>0</v>
      </c>
      <c r="E3273" s="669" t="s">
        <v>595</v>
      </c>
      <c r="F3273" s="669">
        <v>1279</v>
      </c>
    </row>
    <row r="3274" spans="1:6" hidden="1" x14ac:dyDescent="0.2">
      <c r="A3274" s="1136" t="str">
        <f t="shared" si="101"/>
        <v>GA10HNE0</v>
      </c>
      <c r="B3274" s="669" t="s">
        <v>6262</v>
      </c>
      <c r="C3274" s="669" t="s">
        <v>1890</v>
      </c>
      <c r="D3274" s="1137">
        <f t="shared" si="100"/>
        <v>0</v>
      </c>
      <c r="E3274" s="669" t="s">
        <v>594</v>
      </c>
      <c r="F3274" s="669">
        <v>6</v>
      </c>
    </row>
    <row r="3275" spans="1:6" hidden="1" x14ac:dyDescent="0.2">
      <c r="A3275" s="1136" t="str">
        <f t="shared" si="101"/>
        <v>GA10JDC0</v>
      </c>
      <c r="B3275" s="669" t="s">
        <v>6263</v>
      </c>
      <c r="C3275" s="669" t="s">
        <v>1891</v>
      </c>
      <c r="D3275" s="1137">
        <f t="shared" si="100"/>
        <v>0</v>
      </c>
      <c r="E3275" s="669" t="s">
        <v>700</v>
      </c>
      <c r="F3275" s="669">
        <v>3685</v>
      </c>
    </row>
    <row r="3276" spans="1:6" hidden="1" x14ac:dyDescent="0.2">
      <c r="A3276" s="1136" t="str">
        <f t="shared" si="101"/>
        <v>GA10JEL0</v>
      </c>
      <c r="B3276" s="669" t="s">
        <v>6264</v>
      </c>
      <c r="C3276" s="669" t="s">
        <v>1891</v>
      </c>
      <c r="D3276" s="1137">
        <f t="shared" si="100"/>
        <v>0</v>
      </c>
      <c r="E3276" s="669" t="s">
        <v>699</v>
      </c>
      <c r="F3276" s="669">
        <v>8169</v>
      </c>
    </row>
    <row r="3277" spans="1:6" hidden="1" x14ac:dyDescent="0.2">
      <c r="A3277" s="1136" t="str">
        <f t="shared" si="101"/>
        <v>GA10JEM0</v>
      </c>
      <c r="B3277" s="669" t="s">
        <v>6265</v>
      </c>
      <c r="C3277" s="669" t="s">
        <v>1891</v>
      </c>
      <c r="D3277" s="1137">
        <f t="shared" si="100"/>
        <v>0</v>
      </c>
      <c r="E3277" s="669" t="s">
        <v>595</v>
      </c>
      <c r="F3277" s="669">
        <v>4210</v>
      </c>
    </row>
    <row r="3278" spans="1:6" hidden="1" x14ac:dyDescent="0.2">
      <c r="A3278" s="1136" t="str">
        <f t="shared" si="101"/>
        <v>GA10JNE0</v>
      </c>
      <c r="B3278" s="669" t="s">
        <v>6266</v>
      </c>
      <c r="C3278" s="669" t="s">
        <v>1891</v>
      </c>
      <c r="D3278" s="1137">
        <f t="shared" si="100"/>
        <v>0</v>
      </c>
      <c r="E3278" s="669" t="s">
        <v>594</v>
      </c>
      <c r="F3278" s="669">
        <v>18</v>
      </c>
    </row>
    <row r="3279" spans="1:6" hidden="1" x14ac:dyDescent="0.2">
      <c r="A3279" s="1136" t="str">
        <f t="shared" si="101"/>
        <v>GA10JUX0</v>
      </c>
      <c r="B3279" s="669" t="s">
        <v>6267</v>
      </c>
      <c r="C3279" s="669" t="s">
        <v>1891</v>
      </c>
      <c r="D3279" s="1137">
        <f t="shared" si="100"/>
        <v>0</v>
      </c>
      <c r="E3279" s="669" t="s">
        <v>3001</v>
      </c>
      <c r="F3279" s="669">
        <v>2</v>
      </c>
    </row>
    <row r="3280" spans="1:6" hidden="1" x14ac:dyDescent="0.2">
      <c r="A3280" s="1136" t="str">
        <f t="shared" si="101"/>
        <v>GA10KDC0</v>
      </c>
      <c r="B3280" s="669" t="s">
        <v>6268</v>
      </c>
      <c r="C3280" s="669" t="s">
        <v>1892</v>
      </c>
      <c r="D3280" s="1137">
        <f t="shared" si="100"/>
        <v>0</v>
      </c>
      <c r="E3280" s="669" t="s">
        <v>700</v>
      </c>
      <c r="F3280" s="669">
        <v>23148</v>
      </c>
    </row>
    <row r="3281" spans="1:6" hidden="1" x14ac:dyDescent="0.2">
      <c r="A3281" s="1136" t="str">
        <f t="shared" si="101"/>
        <v>GA10KEL0</v>
      </c>
      <c r="B3281" s="669" t="s">
        <v>6269</v>
      </c>
      <c r="C3281" s="669" t="s">
        <v>1892</v>
      </c>
      <c r="D3281" s="1137">
        <f t="shared" ref="D3281:D3344" si="102">IFERROR(VLOOKUP(C3281,$M$2:$N$16,2,FALSE),0)</f>
        <v>0</v>
      </c>
      <c r="E3281" s="669" t="s">
        <v>699</v>
      </c>
      <c r="F3281" s="669">
        <v>21553</v>
      </c>
    </row>
    <row r="3282" spans="1:6" hidden="1" x14ac:dyDescent="0.2">
      <c r="A3282" s="1136" t="str">
        <f t="shared" ref="A3282:A3345" si="103">C3282&amp;E3282&amp;D3282</f>
        <v>GA10KEM0</v>
      </c>
      <c r="B3282" s="669" t="s">
        <v>6270</v>
      </c>
      <c r="C3282" s="669" t="s">
        <v>1892</v>
      </c>
      <c r="D3282" s="1137">
        <f t="shared" si="102"/>
        <v>0</v>
      </c>
      <c r="E3282" s="669" t="s">
        <v>595</v>
      </c>
      <c r="F3282" s="669">
        <v>4723</v>
      </c>
    </row>
    <row r="3283" spans="1:6" hidden="1" x14ac:dyDescent="0.2">
      <c r="A3283" s="1136" t="str">
        <f t="shared" si="103"/>
        <v>GA10KNE0</v>
      </c>
      <c r="B3283" s="669" t="s">
        <v>6271</v>
      </c>
      <c r="C3283" s="669" t="s">
        <v>1892</v>
      </c>
      <c r="D3283" s="1137">
        <f t="shared" si="102"/>
        <v>0</v>
      </c>
      <c r="E3283" s="669" t="s">
        <v>594</v>
      </c>
      <c r="F3283" s="669">
        <v>10</v>
      </c>
    </row>
    <row r="3284" spans="1:6" hidden="1" x14ac:dyDescent="0.2">
      <c r="A3284" s="1136" t="str">
        <f t="shared" si="103"/>
        <v>GA10KUX0</v>
      </c>
      <c r="B3284" s="669" t="s">
        <v>6272</v>
      </c>
      <c r="C3284" s="669" t="s">
        <v>1892</v>
      </c>
      <c r="D3284" s="1137">
        <f t="shared" si="102"/>
        <v>0</v>
      </c>
      <c r="E3284" s="669" t="s">
        <v>3001</v>
      </c>
      <c r="F3284" s="669">
        <v>2</v>
      </c>
    </row>
    <row r="3285" spans="1:6" hidden="1" x14ac:dyDescent="0.2">
      <c r="A3285" s="1136" t="str">
        <f t="shared" si="103"/>
        <v>GA10LDC0</v>
      </c>
      <c r="B3285" s="669" t="s">
        <v>6273</v>
      </c>
      <c r="C3285" s="669" t="s">
        <v>1894</v>
      </c>
      <c r="D3285" s="1137">
        <f t="shared" si="102"/>
        <v>0</v>
      </c>
      <c r="E3285" s="669" t="s">
        <v>700</v>
      </c>
      <c r="F3285" s="669">
        <v>12</v>
      </c>
    </row>
    <row r="3286" spans="1:6" hidden="1" x14ac:dyDescent="0.2">
      <c r="A3286" s="1136" t="str">
        <f t="shared" si="103"/>
        <v>GA10LEL0</v>
      </c>
      <c r="B3286" s="669" t="s">
        <v>6274</v>
      </c>
      <c r="C3286" s="669" t="s">
        <v>1894</v>
      </c>
      <c r="D3286" s="1137">
        <f t="shared" si="102"/>
        <v>0</v>
      </c>
      <c r="E3286" s="669" t="s">
        <v>699</v>
      </c>
      <c r="F3286" s="669">
        <v>498</v>
      </c>
    </row>
    <row r="3287" spans="1:6" hidden="1" x14ac:dyDescent="0.2">
      <c r="A3287" s="1136" t="str">
        <f t="shared" si="103"/>
        <v>GA10LEM0</v>
      </c>
      <c r="B3287" s="669" t="s">
        <v>6275</v>
      </c>
      <c r="C3287" s="669" t="s">
        <v>1894</v>
      </c>
      <c r="D3287" s="1137">
        <f t="shared" si="102"/>
        <v>0</v>
      </c>
      <c r="E3287" s="669" t="s">
        <v>595</v>
      </c>
      <c r="F3287" s="669">
        <v>714</v>
      </c>
    </row>
    <row r="3288" spans="1:6" hidden="1" x14ac:dyDescent="0.2">
      <c r="A3288" s="1136" t="str">
        <f t="shared" si="103"/>
        <v>GA10LNE0</v>
      </c>
      <c r="B3288" s="669" t="s">
        <v>6276</v>
      </c>
      <c r="C3288" s="669" t="s">
        <v>1894</v>
      </c>
      <c r="D3288" s="1137">
        <f t="shared" si="102"/>
        <v>0</v>
      </c>
      <c r="E3288" s="669" t="s">
        <v>594</v>
      </c>
      <c r="F3288" s="669">
        <v>4</v>
      </c>
    </row>
    <row r="3289" spans="1:6" hidden="1" x14ac:dyDescent="0.2">
      <c r="A3289" s="1136" t="str">
        <f t="shared" si="103"/>
        <v>GA10MDC0</v>
      </c>
      <c r="B3289" s="669" t="s">
        <v>6277</v>
      </c>
      <c r="C3289" s="669" t="s">
        <v>1895</v>
      </c>
      <c r="D3289" s="1137">
        <f t="shared" si="102"/>
        <v>0</v>
      </c>
      <c r="E3289" s="669" t="s">
        <v>700</v>
      </c>
      <c r="F3289" s="669">
        <v>129</v>
      </c>
    </row>
    <row r="3290" spans="1:6" hidden="1" x14ac:dyDescent="0.2">
      <c r="A3290" s="1136" t="str">
        <f t="shared" si="103"/>
        <v>GA10MEL0</v>
      </c>
      <c r="B3290" s="669" t="s">
        <v>6278</v>
      </c>
      <c r="C3290" s="669" t="s">
        <v>1895</v>
      </c>
      <c r="D3290" s="1137">
        <f t="shared" si="102"/>
        <v>0</v>
      </c>
      <c r="E3290" s="669" t="s">
        <v>699</v>
      </c>
      <c r="F3290" s="669">
        <v>848</v>
      </c>
    </row>
    <row r="3291" spans="1:6" hidden="1" x14ac:dyDescent="0.2">
      <c r="A3291" s="1136" t="str">
        <f t="shared" si="103"/>
        <v>GA10MEM0</v>
      </c>
      <c r="B3291" s="669" t="s">
        <v>6279</v>
      </c>
      <c r="C3291" s="669" t="s">
        <v>1895</v>
      </c>
      <c r="D3291" s="1137">
        <f t="shared" si="102"/>
        <v>0</v>
      </c>
      <c r="E3291" s="669" t="s">
        <v>595</v>
      </c>
      <c r="F3291" s="669">
        <v>430</v>
      </c>
    </row>
    <row r="3292" spans="1:6" hidden="1" x14ac:dyDescent="0.2">
      <c r="A3292" s="1136" t="str">
        <f t="shared" si="103"/>
        <v>GA10MNE0</v>
      </c>
      <c r="B3292" s="669" t="s">
        <v>6280</v>
      </c>
      <c r="C3292" s="669" t="s">
        <v>1895</v>
      </c>
      <c r="D3292" s="1137">
        <f t="shared" si="102"/>
        <v>0</v>
      </c>
      <c r="E3292" s="669" t="s">
        <v>594</v>
      </c>
      <c r="F3292" s="669">
        <v>6</v>
      </c>
    </row>
    <row r="3293" spans="1:6" hidden="1" x14ac:dyDescent="0.2">
      <c r="A3293" s="1136" t="str">
        <f t="shared" si="103"/>
        <v>GA10NDC0</v>
      </c>
      <c r="B3293" s="669" t="s">
        <v>6281</v>
      </c>
      <c r="C3293" s="669" t="s">
        <v>1896</v>
      </c>
      <c r="D3293" s="1137">
        <f t="shared" si="102"/>
        <v>0</v>
      </c>
      <c r="E3293" s="669" t="s">
        <v>700</v>
      </c>
      <c r="F3293" s="669">
        <v>523</v>
      </c>
    </row>
    <row r="3294" spans="1:6" hidden="1" x14ac:dyDescent="0.2">
      <c r="A3294" s="1136" t="str">
        <f t="shared" si="103"/>
        <v>GA10NEL0</v>
      </c>
      <c r="B3294" s="669" t="s">
        <v>6282</v>
      </c>
      <c r="C3294" s="669" t="s">
        <v>1896</v>
      </c>
      <c r="D3294" s="1137">
        <f t="shared" si="102"/>
        <v>0</v>
      </c>
      <c r="E3294" s="669" t="s">
        <v>699</v>
      </c>
      <c r="F3294" s="669">
        <v>1278</v>
      </c>
    </row>
    <row r="3295" spans="1:6" hidden="1" x14ac:dyDescent="0.2">
      <c r="A3295" s="1136" t="str">
        <f t="shared" si="103"/>
        <v>GA10NEM0</v>
      </c>
      <c r="B3295" s="669" t="s">
        <v>6283</v>
      </c>
      <c r="C3295" s="669" t="s">
        <v>1896</v>
      </c>
      <c r="D3295" s="1137">
        <f t="shared" si="102"/>
        <v>0</v>
      </c>
      <c r="E3295" s="669" t="s">
        <v>595</v>
      </c>
      <c r="F3295" s="669">
        <v>393</v>
      </c>
    </row>
    <row r="3296" spans="1:6" hidden="1" x14ac:dyDescent="0.2">
      <c r="A3296" s="1136" t="str">
        <f t="shared" si="103"/>
        <v>GA10NNE0</v>
      </c>
      <c r="B3296" s="669" t="s">
        <v>6284</v>
      </c>
      <c r="C3296" s="669" t="s">
        <v>1896</v>
      </c>
      <c r="D3296" s="1137">
        <f t="shared" si="102"/>
        <v>0</v>
      </c>
      <c r="E3296" s="669" t="s">
        <v>594</v>
      </c>
      <c r="F3296" s="669">
        <v>3</v>
      </c>
    </row>
    <row r="3297" spans="1:6" hidden="1" x14ac:dyDescent="0.2">
      <c r="A3297" s="1136" t="str">
        <f t="shared" si="103"/>
        <v>GA11ZDC0</v>
      </c>
      <c r="B3297" s="669" t="s">
        <v>6285</v>
      </c>
      <c r="C3297" s="669" t="s">
        <v>1020</v>
      </c>
      <c r="D3297" s="1137">
        <f t="shared" si="102"/>
        <v>0</v>
      </c>
      <c r="E3297" s="669" t="s">
        <v>700</v>
      </c>
      <c r="F3297" s="669">
        <v>4</v>
      </c>
    </row>
    <row r="3298" spans="1:6" hidden="1" x14ac:dyDescent="0.2">
      <c r="A3298" s="1136" t="str">
        <f t="shared" si="103"/>
        <v>GA11ZEL0</v>
      </c>
      <c r="B3298" s="669" t="s">
        <v>6286</v>
      </c>
      <c r="C3298" s="669" t="s">
        <v>1020</v>
      </c>
      <c r="D3298" s="1137">
        <f t="shared" si="102"/>
        <v>0</v>
      </c>
      <c r="E3298" s="669" t="s">
        <v>699</v>
      </c>
      <c r="F3298" s="669">
        <v>61</v>
      </c>
    </row>
    <row r="3299" spans="1:6" hidden="1" x14ac:dyDescent="0.2">
      <c r="A3299" s="1136" t="str">
        <f t="shared" si="103"/>
        <v>GA11ZEM0</v>
      </c>
      <c r="B3299" s="669" t="s">
        <v>6287</v>
      </c>
      <c r="C3299" s="669" t="s">
        <v>1020</v>
      </c>
      <c r="D3299" s="1137">
        <f t="shared" si="102"/>
        <v>0</v>
      </c>
      <c r="E3299" s="669" t="s">
        <v>595</v>
      </c>
      <c r="F3299" s="669">
        <v>372</v>
      </c>
    </row>
    <row r="3300" spans="1:6" hidden="1" x14ac:dyDescent="0.2">
      <c r="A3300" s="1136" t="str">
        <f t="shared" si="103"/>
        <v>GA11ZNE0</v>
      </c>
      <c r="B3300" s="669" t="s">
        <v>6288</v>
      </c>
      <c r="C3300" s="669" t="s">
        <v>1020</v>
      </c>
      <c r="D3300" s="1137">
        <f t="shared" si="102"/>
        <v>0</v>
      </c>
      <c r="E3300" s="669" t="s">
        <v>594</v>
      </c>
      <c r="F3300" s="669">
        <v>94</v>
      </c>
    </row>
    <row r="3301" spans="1:6" hidden="1" x14ac:dyDescent="0.2">
      <c r="A3301" s="1136" t="str">
        <f t="shared" si="103"/>
        <v>GA12ZEL0</v>
      </c>
      <c r="B3301" s="669" t="s">
        <v>6289</v>
      </c>
      <c r="C3301" s="669" t="s">
        <v>6290</v>
      </c>
      <c r="D3301" s="1137">
        <f t="shared" si="102"/>
        <v>0</v>
      </c>
      <c r="E3301" s="669" t="s">
        <v>699</v>
      </c>
      <c r="F3301" s="669">
        <v>61</v>
      </c>
    </row>
    <row r="3302" spans="1:6" hidden="1" x14ac:dyDescent="0.2">
      <c r="A3302" s="1136" t="str">
        <f t="shared" si="103"/>
        <v>GA12ZEM0</v>
      </c>
      <c r="B3302" s="669" t="s">
        <v>6291</v>
      </c>
      <c r="C3302" s="669" t="s">
        <v>6290</v>
      </c>
      <c r="D3302" s="1137">
        <f t="shared" si="102"/>
        <v>0</v>
      </c>
      <c r="E3302" s="669" t="s">
        <v>595</v>
      </c>
      <c r="F3302" s="669">
        <v>236</v>
      </c>
    </row>
    <row r="3303" spans="1:6" hidden="1" x14ac:dyDescent="0.2">
      <c r="A3303" s="1136" t="str">
        <f t="shared" si="103"/>
        <v>GA12ZNE0</v>
      </c>
      <c r="B3303" s="669" t="s">
        <v>6292</v>
      </c>
      <c r="C3303" s="669" t="s">
        <v>6290</v>
      </c>
      <c r="D3303" s="1137">
        <f t="shared" si="102"/>
        <v>0</v>
      </c>
      <c r="E3303" s="669" t="s">
        <v>594</v>
      </c>
      <c r="F3303" s="669">
        <v>2</v>
      </c>
    </row>
    <row r="3304" spans="1:6" hidden="1" x14ac:dyDescent="0.2">
      <c r="A3304" s="1136" t="str">
        <f t="shared" si="103"/>
        <v>GA13ADC0</v>
      </c>
      <c r="B3304" s="669" t="s">
        <v>6293</v>
      </c>
      <c r="C3304" s="669" t="s">
        <v>1019</v>
      </c>
      <c r="D3304" s="1137">
        <f t="shared" si="102"/>
        <v>0</v>
      </c>
      <c r="E3304" s="669" t="s">
        <v>700</v>
      </c>
      <c r="F3304" s="669">
        <v>109</v>
      </c>
    </row>
    <row r="3305" spans="1:6" hidden="1" x14ac:dyDescent="0.2">
      <c r="A3305" s="1136" t="str">
        <f t="shared" si="103"/>
        <v>GA13AEL0</v>
      </c>
      <c r="B3305" s="669" t="s">
        <v>6294</v>
      </c>
      <c r="C3305" s="669" t="s">
        <v>1019</v>
      </c>
      <c r="D3305" s="1137">
        <f t="shared" si="102"/>
        <v>0</v>
      </c>
      <c r="E3305" s="669" t="s">
        <v>699</v>
      </c>
      <c r="F3305" s="669">
        <v>347</v>
      </c>
    </row>
    <row r="3306" spans="1:6" hidden="1" x14ac:dyDescent="0.2">
      <c r="A3306" s="1136" t="str">
        <f t="shared" si="103"/>
        <v>GA13AEM0</v>
      </c>
      <c r="B3306" s="669" t="s">
        <v>6295</v>
      </c>
      <c r="C3306" s="669" t="s">
        <v>1019</v>
      </c>
      <c r="D3306" s="1137">
        <f t="shared" si="102"/>
        <v>0</v>
      </c>
      <c r="E3306" s="669" t="s">
        <v>595</v>
      </c>
      <c r="F3306" s="669">
        <v>218</v>
      </c>
    </row>
    <row r="3307" spans="1:6" hidden="1" x14ac:dyDescent="0.2">
      <c r="A3307" s="1136" t="str">
        <f t="shared" si="103"/>
        <v>GA13BDC0</v>
      </c>
      <c r="B3307" s="669" t="s">
        <v>6296</v>
      </c>
      <c r="C3307" s="669" t="s">
        <v>1018</v>
      </c>
      <c r="D3307" s="1137">
        <f t="shared" si="102"/>
        <v>0</v>
      </c>
      <c r="E3307" s="669" t="s">
        <v>700</v>
      </c>
      <c r="F3307" s="669">
        <v>271</v>
      </c>
    </row>
    <row r="3308" spans="1:6" hidden="1" x14ac:dyDescent="0.2">
      <c r="A3308" s="1136" t="str">
        <f t="shared" si="103"/>
        <v>GA13BEL0</v>
      </c>
      <c r="B3308" s="669" t="s">
        <v>6297</v>
      </c>
      <c r="C3308" s="669" t="s">
        <v>1018</v>
      </c>
      <c r="D3308" s="1137">
        <f t="shared" si="102"/>
        <v>0</v>
      </c>
      <c r="E3308" s="669" t="s">
        <v>699</v>
      </c>
      <c r="F3308" s="669">
        <v>252</v>
      </c>
    </row>
    <row r="3309" spans="1:6" hidden="1" x14ac:dyDescent="0.2">
      <c r="A3309" s="1136" t="str">
        <f t="shared" si="103"/>
        <v>GA13BEM0</v>
      </c>
      <c r="B3309" s="669" t="s">
        <v>6298</v>
      </c>
      <c r="C3309" s="669" t="s">
        <v>1018</v>
      </c>
      <c r="D3309" s="1137">
        <f t="shared" si="102"/>
        <v>0</v>
      </c>
      <c r="E3309" s="669" t="s">
        <v>595</v>
      </c>
      <c r="F3309" s="669">
        <v>65</v>
      </c>
    </row>
    <row r="3310" spans="1:6" hidden="1" x14ac:dyDescent="0.2">
      <c r="A3310" s="1136" t="str">
        <f t="shared" si="103"/>
        <v>GA13BNE0</v>
      </c>
      <c r="B3310" s="669" t="s">
        <v>6299</v>
      </c>
      <c r="C3310" s="669" t="s">
        <v>1018</v>
      </c>
      <c r="D3310" s="1137">
        <f t="shared" si="102"/>
        <v>0</v>
      </c>
      <c r="E3310" s="669" t="s">
        <v>594</v>
      </c>
      <c r="F3310" s="669">
        <v>1</v>
      </c>
    </row>
    <row r="3311" spans="1:6" hidden="1" x14ac:dyDescent="0.2">
      <c r="A3311" s="1136" t="str">
        <f t="shared" si="103"/>
        <v>GB01CDC0</v>
      </c>
      <c r="B3311" s="669" t="s">
        <v>6300</v>
      </c>
      <c r="C3311" s="669" t="s">
        <v>1897</v>
      </c>
      <c r="D3311" s="1137">
        <f t="shared" si="102"/>
        <v>0</v>
      </c>
      <c r="E3311" s="669" t="s">
        <v>700</v>
      </c>
      <c r="F3311" s="669">
        <v>2</v>
      </c>
    </row>
    <row r="3312" spans="1:6" hidden="1" x14ac:dyDescent="0.2">
      <c r="A3312" s="1136" t="str">
        <f t="shared" si="103"/>
        <v>GB01CEL0</v>
      </c>
      <c r="B3312" s="669" t="s">
        <v>6301</v>
      </c>
      <c r="C3312" s="669" t="s">
        <v>1897</v>
      </c>
      <c r="D3312" s="1137">
        <f t="shared" si="102"/>
        <v>0</v>
      </c>
      <c r="E3312" s="669" t="s">
        <v>699</v>
      </c>
      <c r="F3312" s="669">
        <v>96</v>
      </c>
    </row>
    <row r="3313" spans="1:6" hidden="1" x14ac:dyDescent="0.2">
      <c r="A3313" s="1136" t="str">
        <f t="shared" si="103"/>
        <v>GB01CEM0</v>
      </c>
      <c r="B3313" s="669" t="s">
        <v>6302</v>
      </c>
      <c r="C3313" s="669" t="s">
        <v>1897</v>
      </c>
      <c r="D3313" s="1137">
        <f t="shared" si="102"/>
        <v>0</v>
      </c>
      <c r="E3313" s="669" t="s">
        <v>595</v>
      </c>
      <c r="F3313" s="669">
        <v>1655</v>
      </c>
    </row>
    <row r="3314" spans="1:6" hidden="1" x14ac:dyDescent="0.2">
      <c r="A3314" s="1136" t="str">
        <f t="shared" si="103"/>
        <v>GB01CNE0</v>
      </c>
      <c r="B3314" s="669" t="s">
        <v>6303</v>
      </c>
      <c r="C3314" s="669" t="s">
        <v>1897</v>
      </c>
      <c r="D3314" s="1137">
        <f t="shared" si="102"/>
        <v>0</v>
      </c>
      <c r="E3314" s="669" t="s">
        <v>594</v>
      </c>
      <c r="F3314" s="669">
        <v>40</v>
      </c>
    </row>
    <row r="3315" spans="1:6" hidden="1" x14ac:dyDescent="0.2">
      <c r="A3315" s="1136" t="str">
        <f t="shared" si="103"/>
        <v>GB01DDC0</v>
      </c>
      <c r="B3315" s="669" t="s">
        <v>6304</v>
      </c>
      <c r="C3315" s="669" t="s">
        <v>1898</v>
      </c>
      <c r="D3315" s="1137">
        <f t="shared" si="102"/>
        <v>0</v>
      </c>
      <c r="E3315" s="669" t="s">
        <v>700</v>
      </c>
      <c r="F3315" s="669">
        <v>5</v>
      </c>
    </row>
    <row r="3316" spans="1:6" hidden="1" x14ac:dyDescent="0.2">
      <c r="A3316" s="1136" t="str">
        <f t="shared" si="103"/>
        <v>GB01DEL0</v>
      </c>
      <c r="B3316" s="669" t="s">
        <v>6305</v>
      </c>
      <c r="C3316" s="669" t="s">
        <v>1898</v>
      </c>
      <c r="D3316" s="1137">
        <f t="shared" si="102"/>
        <v>0</v>
      </c>
      <c r="E3316" s="669" t="s">
        <v>699</v>
      </c>
      <c r="F3316" s="669">
        <v>175</v>
      </c>
    </row>
    <row r="3317" spans="1:6" hidden="1" x14ac:dyDescent="0.2">
      <c r="A3317" s="1136" t="str">
        <f t="shared" si="103"/>
        <v>GB01DEM0</v>
      </c>
      <c r="B3317" s="669" t="s">
        <v>6306</v>
      </c>
      <c r="C3317" s="669" t="s">
        <v>1898</v>
      </c>
      <c r="D3317" s="1137">
        <f t="shared" si="102"/>
        <v>0</v>
      </c>
      <c r="E3317" s="669" t="s">
        <v>595</v>
      </c>
      <c r="F3317" s="669">
        <v>964</v>
      </c>
    </row>
    <row r="3318" spans="1:6" hidden="1" x14ac:dyDescent="0.2">
      <c r="A3318" s="1136" t="str">
        <f t="shared" si="103"/>
        <v>GB01DNE0</v>
      </c>
      <c r="B3318" s="669" t="s">
        <v>6307</v>
      </c>
      <c r="C3318" s="669" t="s">
        <v>1898</v>
      </c>
      <c r="D3318" s="1137">
        <f t="shared" si="102"/>
        <v>0</v>
      </c>
      <c r="E3318" s="669" t="s">
        <v>594</v>
      </c>
      <c r="F3318" s="669">
        <v>29</v>
      </c>
    </row>
    <row r="3319" spans="1:6" hidden="1" x14ac:dyDescent="0.2">
      <c r="A3319" s="1136" t="str">
        <f t="shared" si="103"/>
        <v>GB01EDC0</v>
      </c>
      <c r="B3319" s="669" t="s">
        <v>6308</v>
      </c>
      <c r="C3319" s="669" t="s">
        <v>1899</v>
      </c>
      <c r="D3319" s="1137">
        <f t="shared" si="102"/>
        <v>0</v>
      </c>
      <c r="E3319" s="669" t="s">
        <v>700</v>
      </c>
      <c r="F3319" s="669">
        <v>19</v>
      </c>
    </row>
    <row r="3320" spans="1:6" hidden="1" x14ac:dyDescent="0.2">
      <c r="A3320" s="1136" t="str">
        <f t="shared" si="103"/>
        <v>GB01EEL0</v>
      </c>
      <c r="B3320" s="669" t="s">
        <v>6309</v>
      </c>
      <c r="C3320" s="669" t="s">
        <v>1899</v>
      </c>
      <c r="D3320" s="1137">
        <f t="shared" si="102"/>
        <v>0</v>
      </c>
      <c r="E3320" s="669" t="s">
        <v>699</v>
      </c>
      <c r="F3320" s="669">
        <v>350</v>
      </c>
    </row>
    <row r="3321" spans="1:6" hidden="1" x14ac:dyDescent="0.2">
      <c r="A3321" s="1136" t="str">
        <f t="shared" si="103"/>
        <v>GB01EEM0</v>
      </c>
      <c r="B3321" s="669" t="s">
        <v>6310</v>
      </c>
      <c r="C3321" s="669" t="s">
        <v>1899</v>
      </c>
      <c r="D3321" s="1137">
        <f t="shared" si="102"/>
        <v>0</v>
      </c>
      <c r="E3321" s="669" t="s">
        <v>595</v>
      </c>
      <c r="F3321" s="669">
        <v>687</v>
      </c>
    </row>
    <row r="3322" spans="1:6" hidden="1" x14ac:dyDescent="0.2">
      <c r="A3322" s="1136" t="str">
        <f t="shared" si="103"/>
        <v>GB01ENE0</v>
      </c>
      <c r="B3322" s="669" t="s">
        <v>6311</v>
      </c>
      <c r="C3322" s="669" t="s">
        <v>1899</v>
      </c>
      <c r="D3322" s="1137">
        <f t="shared" si="102"/>
        <v>0</v>
      </c>
      <c r="E3322" s="669" t="s">
        <v>594</v>
      </c>
      <c r="F3322" s="669">
        <v>45</v>
      </c>
    </row>
    <row r="3323" spans="1:6" hidden="1" x14ac:dyDescent="0.2">
      <c r="A3323" s="1136" t="str">
        <f t="shared" si="103"/>
        <v>GB01FDC0</v>
      </c>
      <c r="B3323" s="669" t="s">
        <v>6312</v>
      </c>
      <c r="C3323" s="669" t="s">
        <v>1900</v>
      </c>
      <c r="D3323" s="1137">
        <f t="shared" si="102"/>
        <v>0</v>
      </c>
      <c r="E3323" s="669" t="s">
        <v>700</v>
      </c>
      <c r="F3323" s="669">
        <v>86</v>
      </c>
    </row>
    <row r="3324" spans="1:6" hidden="1" x14ac:dyDescent="0.2">
      <c r="A3324" s="1136" t="str">
        <f t="shared" si="103"/>
        <v>GB01FEL0</v>
      </c>
      <c r="B3324" s="669" t="s">
        <v>6313</v>
      </c>
      <c r="C3324" s="669" t="s">
        <v>1900</v>
      </c>
      <c r="D3324" s="1137">
        <f t="shared" si="102"/>
        <v>0</v>
      </c>
      <c r="E3324" s="669" t="s">
        <v>699</v>
      </c>
      <c r="F3324" s="669">
        <v>688</v>
      </c>
    </row>
    <row r="3325" spans="1:6" hidden="1" x14ac:dyDescent="0.2">
      <c r="A3325" s="1136" t="str">
        <f t="shared" si="103"/>
        <v>GB01FEM0</v>
      </c>
      <c r="B3325" s="669" t="s">
        <v>6314</v>
      </c>
      <c r="C3325" s="669" t="s">
        <v>1900</v>
      </c>
      <c r="D3325" s="1137">
        <f t="shared" si="102"/>
        <v>0</v>
      </c>
      <c r="E3325" s="669" t="s">
        <v>595</v>
      </c>
      <c r="F3325" s="669">
        <v>596</v>
      </c>
    </row>
    <row r="3326" spans="1:6" hidden="1" x14ac:dyDescent="0.2">
      <c r="A3326" s="1136" t="str">
        <f t="shared" si="103"/>
        <v>GB01FNE0</v>
      </c>
      <c r="B3326" s="669" t="s">
        <v>6315</v>
      </c>
      <c r="C3326" s="669" t="s">
        <v>1900</v>
      </c>
      <c r="D3326" s="1137">
        <f t="shared" si="102"/>
        <v>0</v>
      </c>
      <c r="E3326" s="669" t="s">
        <v>594</v>
      </c>
      <c r="F3326" s="669">
        <v>16</v>
      </c>
    </row>
    <row r="3327" spans="1:6" hidden="1" x14ac:dyDescent="0.2">
      <c r="A3327" s="1136" t="str">
        <f t="shared" si="103"/>
        <v>GB02DDC0</v>
      </c>
      <c r="B3327" s="669" t="s">
        <v>6316</v>
      </c>
      <c r="C3327" s="669" t="s">
        <v>1901</v>
      </c>
      <c r="D3327" s="1137">
        <f t="shared" si="102"/>
        <v>0</v>
      </c>
      <c r="E3327" s="669" t="s">
        <v>700</v>
      </c>
      <c r="F3327" s="669">
        <v>14</v>
      </c>
    </row>
    <row r="3328" spans="1:6" hidden="1" x14ac:dyDescent="0.2">
      <c r="A3328" s="1136" t="str">
        <f t="shared" si="103"/>
        <v>GB02DEL0</v>
      </c>
      <c r="B3328" s="669" t="s">
        <v>6317</v>
      </c>
      <c r="C3328" s="669" t="s">
        <v>1901</v>
      </c>
      <c r="D3328" s="1137">
        <f t="shared" si="102"/>
        <v>0</v>
      </c>
      <c r="E3328" s="669" t="s">
        <v>699</v>
      </c>
      <c r="F3328" s="669">
        <v>168</v>
      </c>
    </row>
    <row r="3329" spans="1:6" hidden="1" x14ac:dyDescent="0.2">
      <c r="A3329" s="1136" t="str">
        <f t="shared" si="103"/>
        <v>GB02DEM0</v>
      </c>
      <c r="B3329" s="669" t="s">
        <v>6318</v>
      </c>
      <c r="C3329" s="669" t="s">
        <v>1901</v>
      </c>
      <c r="D3329" s="1137">
        <f t="shared" si="102"/>
        <v>0</v>
      </c>
      <c r="E3329" s="669" t="s">
        <v>595</v>
      </c>
      <c r="F3329" s="669">
        <v>1710</v>
      </c>
    </row>
    <row r="3330" spans="1:6" hidden="1" x14ac:dyDescent="0.2">
      <c r="A3330" s="1136" t="str">
        <f t="shared" si="103"/>
        <v>GB02DNE0</v>
      </c>
      <c r="B3330" s="669" t="s">
        <v>6319</v>
      </c>
      <c r="C3330" s="669" t="s">
        <v>1901</v>
      </c>
      <c r="D3330" s="1137">
        <f t="shared" si="102"/>
        <v>0</v>
      </c>
      <c r="E3330" s="669" t="s">
        <v>594</v>
      </c>
      <c r="F3330" s="669">
        <v>47</v>
      </c>
    </row>
    <row r="3331" spans="1:6" hidden="1" x14ac:dyDescent="0.2">
      <c r="A3331" s="1136" t="str">
        <f t="shared" si="103"/>
        <v>GB02EDC0</v>
      </c>
      <c r="B3331" s="669" t="s">
        <v>6320</v>
      </c>
      <c r="C3331" s="669" t="s">
        <v>1902</v>
      </c>
      <c r="D3331" s="1137">
        <f t="shared" si="102"/>
        <v>0</v>
      </c>
      <c r="E3331" s="669" t="s">
        <v>700</v>
      </c>
      <c r="F3331" s="669">
        <v>70</v>
      </c>
    </row>
    <row r="3332" spans="1:6" hidden="1" x14ac:dyDescent="0.2">
      <c r="A3332" s="1136" t="str">
        <f t="shared" si="103"/>
        <v>GB02EEL0</v>
      </c>
      <c r="B3332" s="669" t="s">
        <v>6321</v>
      </c>
      <c r="C3332" s="669" t="s">
        <v>1902</v>
      </c>
      <c r="D3332" s="1137">
        <f t="shared" si="102"/>
        <v>0</v>
      </c>
      <c r="E3332" s="669" t="s">
        <v>699</v>
      </c>
      <c r="F3332" s="669">
        <v>222</v>
      </c>
    </row>
    <row r="3333" spans="1:6" hidden="1" x14ac:dyDescent="0.2">
      <c r="A3333" s="1136" t="str">
        <f t="shared" si="103"/>
        <v>GB02EEM0</v>
      </c>
      <c r="B3333" s="669" t="s">
        <v>6322</v>
      </c>
      <c r="C3333" s="669" t="s">
        <v>1902</v>
      </c>
      <c r="D3333" s="1137">
        <f t="shared" si="102"/>
        <v>0</v>
      </c>
      <c r="E3333" s="669" t="s">
        <v>595</v>
      </c>
      <c r="F3333" s="669">
        <v>308</v>
      </c>
    </row>
    <row r="3334" spans="1:6" hidden="1" x14ac:dyDescent="0.2">
      <c r="A3334" s="1136" t="str">
        <f t="shared" si="103"/>
        <v>GB02ENE0</v>
      </c>
      <c r="B3334" s="669" t="s">
        <v>6323</v>
      </c>
      <c r="C3334" s="669" t="s">
        <v>1902</v>
      </c>
      <c r="D3334" s="1137">
        <f t="shared" si="102"/>
        <v>0</v>
      </c>
      <c r="E3334" s="669" t="s">
        <v>594</v>
      </c>
      <c r="F3334" s="669">
        <v>11</v>
      </c>
    </row>
    <row r="3335" spans="1:6" hidden="1" x14ac:dyDescent="0.2">
      <c r="A3335" s="1136" t="str">
        <f t="shared" si="103"/>
        <v>GB02FDC0</v>
      </c>
      <c r="B3335" s="669" t="s">
        <v>6324</v>
      </c>
      <c r="C3335" s="669" t="s">
        <v>1903</v>
      </c>
      <c r="D3335" s="1137">
        <f t="shared" si="102"/>
        <v>0</v>
      </c>
      <c r="E3335" s="669" t="s">
        <v>700</v>
      </c>
      <c r="F3335" s="669">
        <v>278</v>
      </c>
    </row>
    <row r="3336" spans="1:6" hidden="1" x14ac:dyDescent="0.2">
      <c r="A3336" s="1136" t="str">
        <f t="shared" si="103"/>
        <v>GB02FEL0</v>
      </c>
      <c r="B3336" s="669" t="s">
        <v>6325</v>
      </c>
      <c r="C3336" s="669" t="s">
        <v>1903</v>
      </c>
      <c r="D3336" s="1137">
        <f t="shared" si="102"/>
        <v>0</v>
      </c>
      <c r="E3336" s="669" t="s">
        <v>699</v>
      </c>
      <c r="F3336" s="669">
        <v>575</v>
      </c>
    </row>
    <row r="3337" spans="1:6" hidden="1" x14ac:dyDescent="0.2">
      <c r="A3337" s="1136" t="str">
        <f t="shared" si="103"/>
        <v>GB02FEM0</v>
      </c>
      <c r="B3337" s="669" t="s">
        <v>6326</v>
      </c>
      <c r="C3337" s="669" t="s">
        <v>1903</v>
      </c>
      <c r="D3337" s="1137">
        <f t="shared" si="102"/>
        <v>0</v>
      </c>
      <c r="E3337" s="669" t="s">
        <v>595</v>
      </c>
      <c r="F3337" s="669">
        <v>208</v>
      </c>
    </row>
    <row r="3338" spans="1:6" hidden="1" x14ac:dyDescent="0.2">
      <c r="A3338" s="1136" t="str">
        <f t="shared" si="103"/>
        <v>GB02FNE0</v>
      </c>
      <c r="B3338" s="669" t="s">
        <v>6327</v>
      </c>
      <c r="C3338" s="669" t="s">
        <v>1903</v>
      </c>
      <c r="D3338" s="1137">
        <f t="shared" si="102"/>
        <v>0</v>
      </c>
      <c r="E3338" s="669" t="s">
        <v>594</v>
      </c>
      <c r="F3338" s="669">
        <v>6</v>
      </c>
    </row>
    <row r="3339" spans="1:6" hidden="1" x14ac:dyDescent="0.2">
      <c r="A3339" s="1136" t="str">
        <f t="shared" si="103"/>
        <v>GB03CDC0</v>
      </c>
      <c r="B3339" s="669" t="s">
        <v>6328</v>
      </c>
      <c r="C3339" s="669" t="s">
        <v>1904</v>
      </c>
      <c r="D3339" s="1137">
        <f t="shared" si="102"/>
        <v>0</v>
      </c>
      <c r="E3339" s="669" t="s">
        <v>700</v>
      </c>
      <c r="F3339" s="669">
        <v>4</v>
      </c>
    </row>
    <row r="3340" spans="1:6" hidden="1" x14ac:dyDescent="0.2">
      <c r="A3340" s="1136" t="str">
        <f t="shared" si="103"/>
        <v>GB03CEL0</v>
      </c>
      <c r="B3340" s="669" t="s">
        <v>6329</v>
      </c>
      <c r="C3340" s="669" t="s">
        <v>1904</v>
      </c>
      <c r="D3340" s="1137">
        <f t="shared" si="102"/>
        <v>0</v>
      </c>
      <c r="E3340" s="669" t="s">
        <v>699</v>
      </c>
      <c r="F3340" s="669">
        <v>60</v>
      </c>
    </row>
    <row r="3341" spans="1:6" hidden="1" x14ac:dyDescent="0.2">
      <c r="A3341" s="1136" t="str">
        <f t="shared" si="103"/>
        <v>GB03CEM0</v>
      </c>
      <c r="B3341" s="669" t="s">
        <v>6330</v>
      </c>
      <c r="C3341" s="669" t="s">
        <v>1904</v>
      </c>
      <c r="D3341" s="1137">
        <f t="shared" si="102"/>
        <v>0</v>
      </c>
      <c r="E3341" s="669" t="s">
        <v>595</v>
      </c>
      <c r="F3341" s="669">
        <v>3511</v>
      </c>
    </row>
    <row r="3342" spans="1:6" hidden="1" x14ac:dyDescent="0.2">
      <c r="A3342" s="1136" t="str">
        <f t="shared" si="103"/>
        <v>GB03CNE0</v>
      </c>
      <c r="B3342" s="669" t="s">
        <v>6331</v>
      </c>
      <c r="C3342" s="669" t="s">
        <v>1904</v>
      </c>
      <c r="D3342" s="1137">
        <f t="shared" si="102"/>
        <v>0</v>
      </c>
      <c r="E3342" s="669" t="s">
        <v>594</v>
      </c>
      <c r="F3342" s="669">
        <v>32</v>
      </c>
    </row>
    <row r="3343" spans="1:6" hidden="1" x14ac:dyDescent="0.2">
      <c r="A3343" s="1136" t="str">
        <f t="shared" si="103"/>
        <v>GB03DDC0</v>
      </c>
      <c r="B3343" s="669" t="s">
        <v>6332</v>
      </c>
      <c r="C3343" s="669" t="s">
        <v>1905</v>
      </c>
      <c r="D3343" s="1137">
        <f t="shared" si="102"/>
        <v>0</v>
      </c>
      <c r="E3343" s="669" t="s">
        <v>700</v>
      </c>
      <c r="F3343" s="669">
        <v>109</v>
      </c>
    </row>
    <row r="3344" spans="1:6" hidden="1" x14ac:dyDescent="0.2">
      <c r="A3344" s="1136" t="str">
        <f t="shared" si="103"/>
        <v>GB03DEL0</v>
      </c>
      <c r="B3344" s="669" t="s">
        <v>6333</v>
      </c>
      <c r="C3344" s="669" t="s">
        <v>1905</v>
      </c>
      <c r="D3344" s="1137">
        <f t="shared" si="102"/>
        <v>0</v>
      </c>
      <c r="E3344" s="669" t="s">
        <v>699</v>
      </c>
      <c r="F3344" s="669">
        <v>147</v>
      </c>
    </row>
    <row r="3345" spans="1:6" hidden="1" x14ac:dyDescent="0.2">
      <c r="A3345" s="1136" t="str">
        <f t="shared" si="103"/>
        <v>GB03DEM0</v>
      </c>
      <c r="B3345" s="669" t="s">
        <v>6334</v>
      </c>
      <c r="C3345" s="669" t="s">
        <v>1905</v>
      </c>
      <c r="D3345" s="1137">
        <f t="shared" ref="D3345:D3408" si="104">IFERROR(VLOOKUP(C3345,$M$2:$N$16,2,FALSE),0)</f>
        <v>0</v>
      </c>
      <c r="E3345" s="669" t="s">
        <v>595</v>
      </c>
      <c r="F3345" s="669">
        <v>3108</v>
      </c>
    </row>
    <row r="3346" spans="1:6" hidden="1" x14ac:dyDescent="0.2">
      <c r="A3346" s="1136" t="str">
        <f t="shared" ref="A3346:A3409" si="105">C3346&amp;E3346&amp;D3346</f>
        <v>GB03DNE0</v>
      </c>
      <c r="B3346" s="669" t="s">
        <v>6335</v>
      </c>
      <c r="C3346" s="669" t="s">
        <v>1905</v>
      </c>
      <c r="D3346" s="1137">
        <f t="shared" si="104"/>
        <v>0</v>
      </c>
      <c r="E3346" s="669" t="s">
        <v>594</v>
      </c>
      <c r="F3346" s="669">
        <v>38</v>
      </c>
    </row>
    <row r="3347" spans="1:6" hidden="1" x14ac:dyDescent="0.2">
      <c r="A3347" s="1136" t="str">
        <f t="shared" si="105"/>
        <v>GB03EDC0</v>
      </c>
      <c r="B3347" s="669" t="s">
        <v>6336</v>
      </c>
      <c r="C3347" s="669" t="s">
        <v>1906</v>
      </c>
      <c r="D3347" s="1137">
        <f t="shared" si="104"/>
        <v>0</v>
      </c>
      <c r="E3347" s="669" t="s">
        <v>700</v>
      </c>
      <c r="F3347" s="669">
        <v>1375</v>
      </c>
    </row>
    <row r="3348" spans="1:6" hidden="1" x14ac:dyDescent="0.2">
      <c r="A3348" s="1136" t="str">
        <f t="shared" si="105"/>
        <v>GB03EEL0</v>
      </c>
      <c r="B3348" s="669" t="s">
        <v>6337</v>
      </c>
      <c r="C3348" s="669" t="s">
        <v>1906</v>
      </c>
      <c r="D3348" s="1137">
        <f t="shared" si="104"/>
        <v>0</v>
      </c>
      <c r="E3348" s="669" t="s">
        <v>699</v>
      </c>
      <c r="F3348" s="669">
        <v>297</v>
      </c>
    </row>
    <row r="3349" spans="1:6" hidden="1" x14ac:dyDescent="0.2">
      <c r="A3349" s="1136" t="str">
        <f t="shared" si="105"/>
        <v>GB03EEM0</v>
      </c>
      <c r="B3349" s="669" t="s">
        <v>6338</v>
      </c>
      <c r="C3349" s="669" t="s">
        <v>1906</v>
      </c>
      <c r="D3349" s="1137">
        <f t="shared" si="104"/>
        <v>0</v>
      </c>
      <c r="E3349" s="669" t="s">
        <v>595</v>
      </c>
      <c r="F3349" s="669">
        <v>3358</v>
      </c>
    </row>
    <row r="3350" spans="1:6" hidden="1" x14ac:dyDescent="0.2">
      <c r="A3350" s="1136" t="str">
        <f t="shared" si="105"/>
        <v>GB03ENE0</v>
      </c>
      <c r="B3350" s="669" t="s">
        <v>6339</v>
      </c>
      <c r="C3350" s="669" t="s">
        <v>1906</v>
      </c>
      <c r="D3350" s="1137">
        <f t="shared" si="104"/>
        <v>0</v>
      </c>
      <c r="E3350" s="669" t="s">
        <v>594</v>
      </c>
      <c r="F3350" s="669">
        <v>31</v>
      </c>
    </row>
    <row r="3351" spans="1:6" hidden="1" x14ac:dyDescent="0.2">
      <c r="A3351" s="1136" t="str">
        <f t="shared" si="105"/>
        <v>GB03EUX0</v>
      </c>
      <c r="B3351" s="669" t="s">
        <v>6340</v>
      </c>
      <c r="C3351" s="669" t="s">
        <v>1906</v>
      </c>
      <c r="D3351" s="1137">
        <f t="shared" si="104"/>
        <v>0</v>
      </c>
      <c r="E3351" s="669" t="s">
        <v>3001</v>
      </c>
      <c r="F3351" s="669">
        <v>1</v>
      </c>
    </row>
    <row r="3352" spans="1:6" hidden="1" x14ac:dyDescent="0.2">
      <c r="A3352" s="1136" t="str">
        <f t="shared" si="105"/>
        <v>GB03FDC0</v>
      </c>
      <c r="B3352" s="669" t="s">
        <v>6341</v>
      </c>
      <c r="C3352" s="669" t="s">
        <v>1907</v>
      </c>
      <c r="D3352" s="1137">
        <f t="shared" si="104"/>
        <v>0</v>
      </c>
      <c r="E3352" s="669" t="s">
        <v>700</v>
      </c>
      <c r="F3352" s="669">
        <v>1941</v>
      </c>
    </row>
    <row r="3353" spans="1:6" hidden="1" x14ac:dyDescent="0.2">
      <c r="A3353" s="1136" t="str">
        <f t="shared" si="105"/>
        <v>GB03FEL0</v>
      </c>
      <c r="B3353" s="669" t="s">
        <v>6342</v>
      </c>
      <c r="C3353" s="669" t="s">
        <v>1907</v>
      </c>
      <c r="D3353" s="1137">
        <f t="shared" si="104"/>
        <v>0</v>
      </c>
      <c r="E3353" s="669" t="s">
        <v>699</v>
      </c>
      <c r="F3353" s="669">
        <v>239</v>
      </c>
    </row>
    <row r="3354" spans="1:6" hidden="1" x14ac:dyDescent="0.2">
      <c r="A3354" s="1136" t="str">
        <f t="shared" si="105"/>
        <v>GB03FEM0</v>
      </c>
      <c r="B3354" s="669" t="s">
        <v>6343</v>
      </c>
      <c r="C3354" s="669" t="s">
        <v>1907</v>
      </c>
      <c r="D3354" s="1137">
        <f t="shared" si="104"/>
        <v>0</v>
      </c>
      <c r="E3354" s="669" t="s">
        <v>595</v>
      </c>
      <c r="F3354" s="669">
        <v>870</v>
      </c>
    </row>
    <row r="3355" spans="1:6" hidden="1" x14ac:dyDescent="0.2">
      <c r="A3355" s="1136" t="str">
        <f t="shared" si="105"/>
        <v>GB03FNE0</v>
      </c>
      <c r="B3355" s="669" t="s">
        <v>6344</v>
      </c>
      <c r="C3355" s="669" t="s">
        <v>1907</v>
      </c>
      <c r="D3355" s="1137">
        <f t="shared" si="104"/>
        <v>0</v>
      </c>
      <c r="E3355" s="669" t="s">
        <v>594</v>
      </c>
      <c r="F3355" s="669">
        <v>3</v>
      </c>
    </row>
    <row r="3356" spans="1:6" hidden="1" x14ac:dyDescent="0.2">
      <c r="A3356" s="1136" t="str">
        <f t="shared" si="105"/>
        <v>GB04DDC0</v>
      </c>
      <c r="B3356" s="669" t="s">
        <v>6345</v>
      </c>
      <c r="C3356" s="669" t="s">
        <v>1017</v>
      </c>
      <c r="D3356" s="1137">
        <f t="shared" si="104"/>
        <v>0</v>
      </c>
      <c r="E3356" s="669" t="s">
        <v>700</v>
      </c>
      <c r="F3356" s="669">
        <v>14744</v>
      </c>
    </row>
    <row r="3357" spans="1:6" hidden="1" x14ac:dyDescent="0.2">
      <c r="A3357" s="1136" t="str">
        <f t="shared" si="105"/>
        <v>GB04DEL0</v>
      </c>
      <c r="B3357" s="669" t="s">
        <v>6346</v>
      </c>
      <c r="C3357" s="669" t="s">
        <v>1017</v>
      </c>
      <c r="D3357" s="1137">
        <f t="shared" si="104"/>
        <v>0</v>
      </c>
      <c r="E3357" s="669" t="s">
        <v>699</v>
      </c>
      <c r="F3357" s="669">
        <v>3438</v>
      </c>
    </row>
    <row r="3358" spans="1:6" hidden="1" x14ac:dyDescent="0.2">
      <c r="A3358" s="1136" t="str">
        <f t="shared" si="105"/>
        <v>GB04DEM0</v>
      </c>
      <c r="B3358" s="669" t="s">
        <v>6347</v>
      </c>
      <c r="C3358" s="669" t="s">
        <v>1017</v>
      </c>
      <c r="D3358" s="1137">
        <f t="shared" si="104"/>
        <v>0</v>
      </c>
      <c r="E3358" s="669" t="s">
        <v>595</v>
      </c>
      <c r="F3358" s="669">
        <v>505</v>
      </c>
    </row>
    <row r="3359" spans="1:6" hidden="1" x14ac:dyDescent="0.2">
      <c r="A3359" s="1136" t="str">
        <f t="shared" si="105"/>
        <v>GB04DNE0</v>
      </c>
      <c r="B3359" s="669" t="s">
        <v>6348</v>
      </c>
      <c r="C3359" s="669" t="s">
        <v>1017</v>
      </c>
      <c r="D3359" s="1137">
        <f t="shared" si="104"/>
        <v>0</v>
      </c>
      <c r="E3359" s="669" t="s">
        <v>594</v>
      </c>
      <c r="F3359" s="669">
        <v>12</v>
      </c>
    </row>
    <row r="3360" spans="1:6" hidden="1" x14ac:dyDescent="0.2">
      <c r="A3360" s="1136" t="str">
        <f t="shared" si="105"/>
        <v>GB04EDC0</v>
      </c>
      <c r="B3360" s="669" t="s">
        <v>6349</v>
      </c>
      <c r="C3360" s="669" t="s">
        <v>1016</v>
      </c>
      <c r="D3360" s="1137">
        <f t="shared" si="104"/>
        <v>0</v>
      </c>
      <c r="E3360" s="669" t="s">
        <v>700</v>
      </c>
      <c r="F3360" s="669">
        <v>77</v>
      </c>
    </row>
    <row r="3361" spans="1:6" hidden="1" x14ac:dyDescent="0.2">
      <c r="A3361" s="1136" t="str">
        <f t="shared" si="105"/>
        <v>GB04EEL0</v>
      </c>
      <c r="B3361" s="669" t="s">
        <v>6350</v>
      </c>
      <c r="C3361" s="669" t="s">
        <v>1016</v>
      </c>
      <c r="D3361" s="1137">
        <f t="shared" si="104"/>
        <v>0</v>
      </c>
      <c r="E3361" s="669" t="s">
        <v>699</v>
      </c>
      <c r="F3361" s="669">
        <v>93</v>
      </c>
    </row>
    <row r="3362" spans="1:6" hidden="1" x14ac:dyDescent="0.2">
      <c r="A3362" s="1136" t="str">
        <f t="shared" si="105"/>
        <v>GB04EEM0</v>
      </c>
      <c r="B3362" s="669" t="s">
        <v>6351</v>
      </c>
      <c r="C3362" s="669" t="s">
        <v>1016</v>
      </c>
      <c r="D3362" s="1137">
        <f t="shared" si="104"/>
        <v>0</v>
      </c>
      <c r="E3362" s="669" t="s">
        <v>595</v>
      </c>
      <c r="F3362" s="669">
        <v>5</v>
      </c>
    </row>
    <row r="3363" spans="1:6" hidden="1" x14ac:dyDescent="0.2">
      <c r="A3363" s="1136" t="str">
        <f t="shared" si="105"/>
        <v>GB04ENE0</v>
      </c>
      <c r="B3363" s="669" t="s">
        <v>6352</v>
      </c>
      <c r="C3363" s="669" t="s">
        <v>1016</v>
      </c>
      <c r="D3363" s="1137">
        <f t="shared" si="104"/>
        <v>0</v>
      </c>
      <c r="E3363" s="669" t="s">
        <v>594</v>
      </c>
      <c r="F3363" s="669">
        <v>1</v>
      </c>
    </row>
    <row r="3364" spans="1:6" hidden="1" x14ac:dyDescent="0.2">
      <c r="A3364" s="1136" t="str">
        <f t="shared" si="105"/>
        <v>GB05FDC0</v>
      </c>
      <c r="B3364" s="669" t="s">
        <v>6353</v>
      </c>
      <c r="C3364" s="669" t="s">
        <v>1908</v>
      </c>
      <c r="D3364" s="1137">
        <f t="shared" si="104"/>
        <v>0</v>
      </c>
      <c r="E3364" s="669" t="s">
        <v>700</v>
      </c>
      <c r="F3364" s="669">
        <v>14</v>
      </c>
    </row>
    <row r="3365" spans="1:6" hidden="1" x14ac:dyDescent="0.2">
      <c r="A3365" s="1136" t="str">
        <f t="shared" si="105"/>
        <v>GB05FEL0</v>
      </c>
      <c r="B3365" s="669" t="s">
        <v>6354</v>
      </c>
      <c r="C3365" s="669" t="s">
        <v>1908</v>
      </c>
      <c r="D3365" s="1137">
        <f t="shared" si="104"/>
        <v>0</v>
      </c>
      <c r="E3365" s="669" t="s">
        <v>699</v>
      </c>
      <c r="F3365" s="669">
        <v>229</v>
      </c>
    </row>
    <row r="3366" spans="1:6" hidden="1" x14ac:dyDescent="0.2">
      <c r="A3366" s="1136" t="str">
        <f t="shared" si="105"/>
        <v>GB05FEM0</v>
      </c>
      <c r="B3366" s="669" t="s">
        <v>6355</v>
      </c>
      <c r="C3366" s="669" t="s">
        <v>1908</v>
      </c>
      <c r="D3366" s="1137">
        <f t="shared" si="104"/>
        <v>0</v>
      </c>
      <c r="E3366" s="669" t="s">
        <v>595</v>
      </c>
      <c r="F3366" s="669">
        <v>2500</v>
      </c>
    </row>
    <row r="3367" spans="1:6" hidden="1" x14ac:dyDescent="0.2">
      <c r="A3367" s="1136" t="str">
        <f t="shared" si="105"/>
        <v>GB05FNE0</v>
      </c>
      <c r="B3367" s="669" t="s">
        <v>6356</v>
      </c>
      <c r="C3367" s="669" t="s">
        <v>1908</v>
      </c>
      <c r="D3367" s="1137">
        <f t="shared" si="104"/>
        <v>0</v>
      </c>
      <c r="E3367" s="669" t="s">
        <v>594</v>
      </c>
      <c r="F3367" s="669">
        <v>54</v>
      </c>
    </row>
    <row r="3368" spans="1:6" hidden="1" x14ac:dyDescent="0.2">
      <c r="A3368" s="1136" t="str">
        <f t="shared" si="105"/>
        <v>GB05GDC0</v>
      </c>
      <c r="B3368" s="669" t="s">
        <v>6357</v>
      </c>
      <c r="C3368" s="669" t="s">
        <v>1909</v>
      </c>
      <c r="D3368" s="1137">
        <f t="shared" si="104"/>
        <v>0</v>
      </c>
      <c r="E3368" s="669" t="s">
        <v>700</v>
      </c>
      <c r="F3368" s="669">
        <v>173</v>
      </c>
    </row>
    <row r="3369" spans="1:6" hidden="1" x14ac:dyDescent="0.2">
      <c r="A3369" s="1136" t="str">
        <f t="shared" si="105"/>
        <v>GB05GEL0</v>
      </c>
      <c r="B3369" s="669" t="s">
        <v>6358</v>
      </c>
      <c r="C3369" s="669" t="s">
        <v>1909</v>
      </c>
      <c r="D3369" s="1137">
        <f t="shared" si="104"/>
        <v>0</v>
      </c>
      <c r="E3369" s="669" t="s">
        <v>699</v>
      </c>
      <c r="F3369" s="669">
        <v>504</v>
      </c>
    </row>
    <row r="3370" spans="1:6" hidden="1" x14ac:dyDescent="0.2">
      <c r="A3370" s="1136" t="str">
        <f t="shared" si="105"/>
        <v>GB05GEM0</v>
      </c>
      <c r="B3370" s="669" t="s">
        <v>6359</v>
      </c>
      <c r="C3370" s="669" t="s">
        <v>1909</v>
      </c>
      <c r="D3370" s="1137">
        <f t="shared" si="104"/>
        <v>0</v>
      </c>
      <c r="E3370" s="669" t="s">
        <v>595</v>
      </c>
      <c r="F3370" s="669">
        <v>1704</v>
      </c>
    </row>
    <row r="3371" spans="1:6" hidden="1" x14ac:dyDescent="0.2">
      <c r="A3371" s="1136" t="str">
        <f t="shared" si="105"/>
        <v>GB05GNE0</v>
      </c>
      <c r="B3371" s="669" t="s">
        <v>6360</v>
      </c>
      <c r="C3371" s="669" t="s">
        <v>1909</v>
      </c>
      <c r="D3371" s="1137">
        <f t="shared" si="104"/>
        <v>0</v>
      </c>
      <c r="E3371" s="669" t="s">
        <v>594</v>
      </c>
      <c r="F3371" s="669">
        <v>45</v>
      </c>
    </row>
    <row r="3372" spans="1:6" hidden="1" x14ac:dyDescent="0.2">
      <c r="A3372" s="1136" t="str">
        <f t="shared" si="105"/>
        <v>GB05HDC0</v>
      </c>
      <c r="B3372" s="669" t="s">
        <v>6361</v>
      </c>
      <c r="C3372" s="669" t="s">
        <v>1910</v>
      </c>
      <c r="D3372" s="1137">
        <f t="shared" si="104"/>
        <v>0</v>
      </c>
      <c r="E3372" s="669" t="s">
        <v>700</v>
      </c>
      <c r="F3372" s="669">
        <v>786</v>
      </c>
    </row>
    <row r="3373" spans="1:6" hidden="1" x14ac:dyDescent="0.2">
      <c r="A3373" s="1136" t="str">
        <f t="shared" si="105"/>
        <v>GB05HEL0</v>
      </c>
      <c r="B3373" s="669" t="s">
        <v>6362</v>
      </c>
      <c r="C3373" s="669" t="s">
        <v>1910</v>
      </c>
      <c r="D3373" s="1137">
        <f t="shared" si="104"/>
        <v>0</v>
      </c>
      <c r="E3373" s="669" t="s">
        <v>699</v>
      </c>
      <c r="F3373" s="669">
        <v>746</v>
      </c>
    </row>
    <row r="3374" spans="1:6" hidden="1" x14ac:dyDescent="0.2">
      <c r="A3374" s="1136" t="str">
        <f t="shared" si="105"/>
        <v>GB05HEM0</v>
      </c>
      <c r="B3374" s="669" t="s">
        <v>6363</v>
      </c>
      <c r="C3374" s="669" t="s">
        <v>1910</v>
      </c>
      <c r="D3374" s="1137">
        <f t="shared" si="104"/>
        <v>0</v>
      </c>
      <c r="E3374" s="669" t="s">
        <v>595</v>
      </c>
      <c r="F3374" s="669">
        <v>1145</v>
      </c>
    </row>
    <row r="3375" spans="1:6" hidden="1" x14ac:dyDescent="0.2">
      <c r="A3375" s="1136" t="str">
        <f t="shared" si="105"/>
        <v>GB05HNE0</v>
      </c>
      <c r="B3375" s="669" t="s">
        <v>6364</v>
      </c>
      <c r="C3375" s="669" t="s">
        <v>1910</v>
      </c>
      <c r="D3375" s="1137">
        <f t="shared" si="104"/>
        <v>0</v>
      </c>
      <c r="E3375" s="669" t="s">
        <v>594</v>
      </c>
      <c r="F3375" s="669">
        <v>62</v>
      </c>
    </row>
    <row r="3376" spans="1:6" hidden="1" x14ac:dyDescent="0.2">
      <c r="A3376" s="1136" t="str">
        <f t="shared" si="105"/>
        <v>GB05HUX0</v>
      </c>
      <c r="B3376" s="669" t="s">
        <v>6365</v>
      </c>
      <c r="C3376" s="669" t="s">
        <v>1910</v>
      </c>
      <c r="D3376" s="1137">
        <f t="shared" si="104"/>
        <v>0</v>
      </c>
      <c r="E3376" s="669" t="s">
        <v>3001</v>
      </c>
      <c r="F3376" s="669">
        <v>1</v>
      </c>
    </row>
    <row r="3377" spans="1:6" hidden="1" x14ac:dyDescent="0.2">
      <c r="A3377" s="1136" t="str">
        <f t="shared" si="105"/>
        <v>GB06EDC0</v>
      </c>
      <c r="B3377" s="669" t="s">
        <v>6366</v>
      </c>
      <c r="C3377" s="669" t="s">
        <v>1911</v>
      </c>
      <c r="D3377" s="1137">
        <f t="shared" si="104"/>
        <v>0</v>
      </c>
      <c r="E3377" s="669" t="s">
        <v>700</v>
      </c>
      <c r="F3377" s="669">
        <v>65</v>
      </c>
    </row>
    <row r="3378" spans="1:6" hidden="1" x14ac:dyDescent="0.2">
      <c r="A3378" s="1136" t="str">
        <f t="shared" si="105"/>
        <v>GB06EEL0</v>
      </c>
      <c r="B3378" s="669" t="s">
        <v>6367</v>
      </c>
      <c r="C3378" s="669" t="s">
        <v>1911</v>
      </c>
      <c r="D3378" s="1137">
        <f t="shared" si="104"/>
        <v>0</v>
      </c>
      <c r="E3378" s="669" t="s">
        <v>699</v>
      </c>
      <c r="F3378" s="669">
        <v>447</v>
      </c>
    </row>
    <row r="3379" spans="1:6" hidden="1" x14ac:dyDescent="0.2">
      <c r="A3379" s="1136" t="str">
        <f t="shared" si="105"/>
        <v>GB06EEM0</v>
      </c>
      <c r="B3379" s="669" t="s">
        <v>6368</v>
      </c>
      <c r="C3379" s="669" t="s">
        <v>1911</v>
      </c>
      <c r="D3379" s="1137">
        <f t="shared" si="104"/>
        <v>0</v>
      </c>
      <c r="E3379" s="669" t="s">
        <v>595</v>
      </c>
      <c r="F3379" s="669">
        <v>8565</v>
      </c>
    </row>
    <row r="3380" spans="1:6" hidden="1" x14ac:dyDescent="0.2">
      <c r="A3380" s="1136" t="str">
        <f t="shared" si="105"/>
        <v>GB06ENE0</v>
      </c>
      <c r="B3380" s="669" t="s">
        <v>6369</v>
      </c>
      <c r="C3380" s="669" t="s">
        <v>1911</v>
      </c>
      <c r="D3380" s="1137">
        <f t="shared" si="104"/>
        <v>0</v>
      </c>
      <c r="E3380" s="669" t="s">
        <v>594</v>
      </c>
      <c r="F3380" s="669">
        <v>64</v>
      </c>
    </row>
    <row r="3381" spans="1:6" hidden="1" x14ac:dyDescent="0.2">
      <c r="A3381" s="1136" t="str">
        <f t="shared" si="105"/>
        <v>GB06FDC0</v>
      </c>
      <c r="B3381" s="669" t="s">
        <v>6370</v>
      </c>
      <c r="C3381" s="669" t="s">
        <v>1912</v>
      </c>
      <c r="D3381" s="1137">
        <f t="shared" si="104"/>
        <v>0</v>
      </c>
      <c r="E3381" s="669" t="s">
        <v>700</v>
      </c>
      <c r="F3381" s="669">
        <v>284</v>
      </c>
    </row>
    <row r="3382" spans="1:6" hidden="1" x14ac:dyDescent="0.2">
      <c r="A3382" s="1136" t="str">
        <f t="shared" si="105"/>
        <v>GB06FEL0</v>
      </c>
      <c r="B3382" s="669" t="s">
        <v>6371</v>
      </c>
      <c r="C3382" s="669" t="s">
        <v>1912</v>
      </c>
      <c r="D3382" s="1137">
        <f t="shared" si="104"/>
        <v>0</v>
      </c>
      <c r="E3382" s="669" t="s">
        <v>699</v>
      </c>
      <c r="F3382" s="669">
        <v>688</v>
      </c>
    </row>
    <row r="3383" spans="1:6" hidden="1" x14ac:dyDescent="0.2">
      <c r="A3383" s="1136" t="str">
        <f t="shared" si="105"/>
        <v>GB06FEM0</v>
      </c>
      <c r="B3383" s="669" t="s">
        <v>6372</v>
      </c>
      <c r="C3383" s="669" t="s">
        <v>1912</v>
      </c>
      <c r="D3383" s="1137">
        <f t="shared" si="104"/>
        <v>0</v>
      </c>
      <c r="E3383" s="669" t="s">
        <v>595</v>
      </c>
      <c r="F3383" s="669">
        <v>5746</v>
      </c>
    </row>
    <row r="3384" spans="1:6" hidden="1" x14ac:dyDescent="0.2">
      <c r="A3384" s="1136" t="str">
        <f t="shared" si="105"/>
        <v>GB06FNE0</v>
      </c>
      <c r="B3384" s="669" t="s">
        <v>6373</v>
      </c>
      <c r="C3384" s="669" t="s">
        <v>1912</v>
      </c>
      <c r="D3384" s="1137">
        <f t="shared" si="104"/>
        <v>0</v>
      </c>
      <c r="E3384" s="669" t="s">
        <v>594</v>
      </c>
      <c r="F3384" s="669">
        <v>66</v>
      </c>
    </row>
    <row r="3385" spans="1:6" hidden="1" x14ac:dyDescent="0.2">
      <c r="A3385" s="1136" t="str">
        <f t="shared" si="105"/>
        <v>GB06FUX0</v>
      </c>
      <c r="B3385" s="669" t="s">
        <v>6374</v>
      </c>
      <c r="C3385" s="669" t="s">
        <v>1912</v>
      </c>
      <c r="D3385" s="1137">
        <f t="shared" si="104"/>
        <v>0</v>
      </c>
      <c r="E3385" s="669" t="s">
        <v>3001</v>
      </c>
      <c r="F3385" s="669">
        <v>5</v>
      </c>
    </row>
    <row r="3386" spans="1:6" hidden="1" x14ac:dyDescent="0.2">
      <c r="A3386" s="1136" t="str">
        <f t="shared" si="105"/>
        <v>GB06GDC0</v>
      </c>
      <c r="B3386" s="669" t="s">
        <v>6375</v>
      </c>
      <c r="C3386" s="669" t="s">
        <v>1913</v>
      </c>
      <c r="D3386" s="1137">
        <f t="shared" si="104"/>
        <v>0</v>
      </c>
      <c r="E3386" s="669" t="s">
        <v>700</v>
      </c>
      <c r="F3386" s="669">
        <v>1482</v>
      </c>
    </row>
    <row r="3387" spans="1:6" hidden="1" x14ac:dyDescent="0.2">
      <c r="A3387" s="1136" t="str">
        <f t="shared" si="105"/>
        <v>GB06GEL0</v>
      </c>
      <c r="B3387" s="669" t="s">
        <v>6376</v>
      </c>
      <c r="C3387" s="669" t="s">
        <v>1913</v>
      </c>
      <c r="D3387" s="1137">
        <f t="shared" si="104"/>
        <v>0</v>
      </c>
      <c r="E3387" s="669" t="s">
        <v>699</v>
      </c>
      <c r="F3387" s="669">
        <v>2181</v>
      </c>
    </row>
    <row r="3388" spans="1:6" hidden="1" x14ac:dyDescent="0.2">
      <c r="A3388" s="1136" t="str">
        <f t="shared" si="105"/>
        <v>GB06GEM0</v>
      </c>
      <c r="B3388" s="669" t="s">
        <v>6377</v>
      </c>
      <c r="C3388" s="669" t="s">
        <v>1913</v>
      </c>
      <c r="D3388" s="1137">
        <f t="shared" si="104"/>
        <v>0</v>
      </c>
      <c r="E3388" s="669" t="s">
        <v>595</v>
      </c>
      <c r="F3388" s="669">
        <v>8250</v>
      </c>
    </row>
    <row r="3389" spans="1:6" hidden="1" x14ac:dyDescent="0.2">
      <c r="A3389" s="1136" t="str">
        <f t="shared" si="105"/>
        <v>GB06GNE0</v>
      </c>
      <c r="B3389" s="669" t="s">
        <v>6378</v>
      </c>
      <c r="C3389" s="669" t="s">
        <v>1913</v>
      </c>
      <c r="D3389" s="1137">
        <f t="shared" si="104"/>
        <v>0</v>
      </c>
      <c r="E3389" s="669" t="s">
        <v>594</v>
      </c>
      <c r="F3389" s="669">
        <v>103</v>
      </c>
    </row>
    <row r="3390" spans="1:6" hidden="1" x14ac:dyDescent="0.2">
      <c r="A3390" s="1136" t="str">
        <f t="shared" si="105"/>
        <v>GB06HDC0</v>
      </c>
      <c r="B3390" s="669" t="s">
        <v>6379</v>
      </c>
      <c r="C3390" s="669" t="s">
        <v>1914</v>
      </c>
      <c r="D3390" s="1137">
        <f t="shared" si="104"/>
        <v>0</v>
      </c>
      <c r="E3390" s="669" t="s">
        <v>700</v>
      </c>
      <c r="F3390" s="669">
        <v>7560</v>
      </c>
    </row>
    <row r="3391" spans="1:6" hidden="1" x14ac:dyDescent="0.2">
      <c r="A3391" s="1136" t="str">
        <f t="shared" si="105"/>
        <v>GB06HEL0</v>
      </c>
      <c r="B3391" s="669" t="s">
        <v>6380</v>
      </c>
      <c r="C3391" s="669" t="s">
        <v>1914</v>
      </c>
      <c r="D3391" s="1137">
        <f t="shared" si="104"/>
        <v>0</v>
      </c>
      <c r="E3391" s="669" t="s">
        <v>699</v>
      </c>
      <c r="F3391" s="669">
        <v>4753</v>
      </c>
    </row>
    <row r="3392" spans="1:6" hidden="1" x14ac:dyDescent="0.2">
      <c r="A3392" s="1136" t="str">
        <f t="shared" si="105"/>
        <v>GB06HEM0</v>
      </c>
      <c r="B3392" s="669" t="s">
        <v>6381</v>
      </c>
      <c r="C3392" s="669" t="s">
        <v>1914</v>
      </c>
      <c r="D3392" s="1137">
        <f t="shared" si="104"/>
        <v>0</v>
      </c>
      <c r="E3392" s="669" t="s">
        <v>595</v>
      </c>
      <c r="F3392" s="669">
        <v>8761</v>
      </c>
    </row>
    <row r="3393" spans="1:6" hidden="1" x14ac:dyDescent="0.2">
      <c r="A3393" s="1136" t="str">
        <f t="shared" si="105"/>
        <v>GB06HNE0</v>
      </c>
      <c r="B3393" s="669" t="s">
        <v>6382</v>
      </c>
      <c r="C3393" s="669" t="s">
        <v>1914</v>
      </c>
      <c r="D3393" s="1137">
        <f t="shared" si="104"/>
        <v>0</v>
      </c>
      <c r="E3393" s="669" t="s">
        <v>594</v>
      </c>
      <c r="F3393" s="669">
        <v>253</v>
      </c>
    </row>
    <row r="3394" spans="1:6" hidden="1" x14ac:dyDescent="0.2">
      <c r="A3394" s="1136" t="str">
        <f t="shared" si="105"/>
        <v>GB07ZDC0</v>
      </c>
      <c r="B3394" s="669" t="s">
        <v>6383</v>
      </c>
      <c r="C3394" s="669" t="s">
        <v>1015</v>
      </c>
      <c r="D3394" s="1137">
        <f t="shared" si="104"/>
        <v>0</v>
      </c>
      <c r="E3394" s="669" t="s">
        <v>700</v>
      </c>
      <c r="F3394" s="669">
        <v>2650</v>
      </c>
    </row>
    <row r="3395" spans="1:6" hidden="1" x14ac:dyDescent="0.2">
      <c r="A3395" s="1136" t="str">
        <f t="shared" si="105"/>
        <v>GB07ZEL0</v>
      </c>
      <c r="B3395" s="669" t="s">
        <v>6384</v>
      </c>
      <c r="C3395" s="669" t="s">
        <v>1015</v>
      </c>
      <c r="D3395" s="1137">
        <f t="shared" si="104"/>
        <v>0</v>
      </c>
      <c r="E3395" s="669" t="s">
        <v>699</v>
      </c>
      <c r="F3395" s="669">
        <v>1236</v>
      </c>
    </row>
    <row r="3396" spans="1:6" hidden="1" x14ac:dyDescent="0.2">
      <c r="A3396" s="1136" t="str">
        <f t="shared" si="105"/>
        <v>GB07ZEM0</v>
      </c>
      <c r="B3396" s="669" t="s">
        <v>6385</v>
      </c>
      <c r="C3396" s="669" t="s">
        <v>1015</v>
      </c>
      <c r="D3396" s="1137">
        <f t="shared" si="104"/>
        <v>0</v>
      </c>
      <c r="E3396" s="669" t="s">
        <v>595</v>
      </c>
      <c r="F3396" s="669">
        <v>126</v>
      </c>
    </row>
    <row r="3397" spans="1:6" hidden="1" x14ac:dyDescent="0.2">
      <c r="A3397" s="1136" t="str">
        <f t="shared" si="105"/>
        <v>GB07ZNE0</v>
      </c>
      <c r="B3397" s="669" t="s">
        <v>6386</v>
      </c>
      <c r="C3397" s="669" t="s">
        <v>1015</v>
      </c>
      <c r="D3397" s="1137">
        <f t="shared" si="104"/>
        <v>0</v>
      </c>
      <c r="E3397" s="669" t="s">
        <v>594</v>
      </c>
      <c r="F3397" s="669">
        <v>14</v>
      </c>
    </row>
    <row r="3398" spans="1:6" hidden="1" x14ac:dyDescent="0.2">
      <c r="A3398" s="1136" t="str">
        <f t="shared" si="105"/>
        <v>GB08CEL0</v>
      </c>
      <c r="B3398" s="669" t="s">
        <v>6387</v>
      </c>
      <c r="C3398" s="669" t="s">
        <v>1915</v>
      </c>
      <c r="D3398" s="1137">
        <f t="shared" si="104"/>
        <v>0</v>
      </c>
      <c r="E3398" s="669" t="s">
        <v>699</v>
      </c>
      <c r="F3398" s="669">
        <v>93</v>
      </c>
    </row>
    <row r="3399" spans="1:6" hidden="1" x14ac:dyDescent="0.2">
      <c r="A3399" s="1136" t="str">
        <f t="shared" si="105"/>
        <v>GB08CEM0</v>
      </c>
      <c r="B3399" s="669" t="s">
        <v>6388</v>
      </c>
      <c r="C3399" s="669" t="s">
        <v>1915</v>
      </c>
      <c r="D3399" s="1137">
        <f t="shared" si="104"/>
        <v>0</v>
      </c>
      <c r="E3399" s="669" t="s">
        <v>595</v>
      </c>
      <c r="F3399" s="669">
        <v>874</v>
      </c>
    </row>
    <row r="3400" spans="1:6" hidden="1" x14ac:dyDescent="0.2">
      <c r="A3400" s="1136" t="str">
        <f t="shared" si="105"/>
        <v>GB08CNE0</v>
      </c>
      <c r="B3400" s="669" t="s">
        <v>6389</v>
      </c>
      <c r="C3400" s="669" t="s">
        <v>1915</v>
      </c>
      <c r="D3400" s="1137">
        <f t="shared" si="104"/>
        <v>0</v>
      </c>
      <c r="E3400" s="669" t="s">
        <v>594</v>
      </c>
      <c r="F3400" s="669">
        <v>42</v>
      </c>
    </row>
    <row r="3401" spans="1:6" hidden="1" x14ac:dyDescent="0.2">
      <c r="A3401" s="1136" t="str">
        <f t="shared" si="105"/>
        <v>GB08DDC0</v>
      </c>
      <c r="B3401" s="669" t="s">
        <v>6390</v>
      </c>
      <c r="C3401" s="669" t="s">
        <v>1916</v>
      </c>
      <c r="D3401" s="1137">
        <f t="shared" si="104"/>
        <v>0</v>
      </c>
      <c r="E3401" s="669" t="s">
        <v>700</v>
      </c>
      <c r="F3401" s="669">
        <v>16</v>
      </c>
    </row>
    <row r="3402" spans="1:6" hidden="1" x14ac:dyDescent="0.2">
      <c r="A3402" s="1136" t="str">
        <f t="shared" si="105"/>
        <v>GB08DEL0</v>
      </c>
      <c r="B3402" s="669" t="s">
        <v>6391</v>
      </c>
      <c r="C3402" s="669" t="s">
        <v>1916</v>
      </c>
      <c r="D3402" s="1137">
        <f t="shared" si="104"/>
        <v>0</v>
      </c>
      <c r="E3402" s="669" t="s">
        <v>699</v>
      </c>
      <c r="F3402" s="669">
        <v>140</v>
      </c>
    </row>
    <row r="3403" spans="1:6" hidden="1" x14ac:dyDescent="0.2">
      <c r="A3403" s="1136" t="str">
        <f t="shared" si="105"/>
        <v>GB08DEM0</v>
      </c>
      <c r="B3403" s="669" t="s">
        <v>6392</v>
      </c>
      <c r="C3403" s="669" t="s">
        <v>1916</v>
      </c>
      <c r="D3403" s="1137">
        <f t="shared" si="104"/>
        <v>0</v>
      </c>
      <c r="E3403" s="669" t="s">
        <v>595</v>
      </c>
      <c r="F3403" s="669">
        <v>398</v>
      </c>
    </row>
    <row r="3404" spans="1:6" hidden="1" x14ac:dyDescent="0.2">
      <c r="A3404" s="1136" t="str">
        <f t="shared" si="105"/>
        <v>GB08DNE0</v>
      </c>
      <c r="B3404" s="669" t="s">
        <v>6393</v>
      </c>
      <c r="C3404" s="669" t="s">
        <v>1916</v>
      </c>
      <c r="D3404" s="1137">
        <f t="shared" si="104"/>
        <v>0</v>
      </c>
      <c r="E3404" s="669" t="s">
        <v>594</v>
      </c>
      <c r="F3404" s="669">
        <v>43</v>
      </c>
    </row>
    <row r="3405" spans="1:6" hidden="1" x14ac:dyDescent="0.2">
      <c r="A3405" s="1136" t="str">
        <f t="shared" si="105"/>
        <v>GB09DDC0</v>
      </c>
      <c r="B3405" s="669" t="s">
        <v>6394</v>
      </c>
      <c r="C3405" s="669" t="s">
        <v>1917</v>
      </c>
      <c r="D3405" s="1137">
        <f t="shared" si="104"/>
        <v>0</v>
      </c>
      <c r="E3405" s="669" t="s">
        <v>700</v>
      </c>
      <c r="F3405" s="669">
        <v>9</v>
      </c>
    </row>
    <row r="3406" spans="1:6" hidden="1" x14ac:dyDescent="0.2">
      <c r="A3406" s="1136" t="str">
        <f t="shared" si="105"/>
        <v>GB09DEL0</v>
      </c>
      <c r="B3406" s="669" t="s">
        <v>6395</v>
      </c>
      <c r="C3406" s="669" t="s">
        <v>1917</v>
      </c>
      <c r="D3406" s="1137">
        <f t="shared" si="104"/>
        <v>0</v>
      </c>
      <c r="E3406" s="669" t="s">
        <v>699</v>
      </c>
      <c r="F3406" s="669">
        <v>161</v>
      </c>
    </row>
    <row r="3407" spans="1:6" hidden="1" x14ac:dyDescent="0.2">
      <c r="A3407" s="1136" t="str">
        <f t="shared" si="105"/>
        <v>GB09DEM0</v>
      </c>
      <c r="B3407" s="669" t="s">
        <v>6396</v>
      </c>
      <c r="C3407" s="669" t="s">
        <v>1917</v>
      </c>
      <c r="D3407" s="1137">
        <f t="shared" si="104"/>
        <v>0</v>
      </c>
      <c r="E3407" s="669" t="s">
        <v>595</v>
      </c>
      <c r="F3407" s="669">
        <v>1456</v>
      </c>
    </row>
    <row r="3408" spans="1:6" hidden="1" x14ac:dyDescent="0.2">
      <c r="A3408" s="1136" t="str">
        <f t="shared" si="105"/>
        <v>GB09DNE0</v>
      </c>
      <c r="B3408" s="669" t="s">
        <v>6397</v>
      </c>
      <c r="C3408" s="669" t="s">
        <v>1917</v>
      </c>
      <c r="D3408" s="1137">
        <f t="shared" si="104"/>
        <v>0</v>
      </c>
      <c r="E3408" s="669" t="s">
        <v>594</v>
      </c>
      <c r="F3408" s="669">
        <v>30</v>
      </c>
    </row>
    <row r="3409" spans="1:6" hidden="1" x14ac:dyDescent="0.2">
      <c r="A3409" s="1136" t="str">
        <f t="shared" si="105"/>
        <v>GB09EDC0</v>
      </c>
      <c r="B3409" s="669" t="s">
        <v>6398</v>
      </c>
      <c r="C3409" s="669" t="s">
        <v>1918</v>
      </c>
      <c r="D3409" s="1137">
        <f t="shared" ref="D3409:D3472" si="106">IFERROR(VLOOKUP(C3409,$M$2:$N$16,2,FALSE),0)</f>
        <v>0</v>
      </c>
      <c r="E3409" s="669" t="s">
        <v>700</v>
      </c>
      <c r="F3409" s="669">
        <v>124</v>
      </c>
    </row>
    <row r="3410" spans="1:6" hidden="1" x14ac:dyDescent="0.2">
      <c r="A3410" s="1136" t="str">
        <f t="shared" ref="A3410:A3473" si="107">C3410&amp;E3410&amp;D3410</f>
        <v>GB09EEL0</v>
      </c>
      <c r="B3410" s="669" t="s">
        <v>6399</v>
      </c>
      <c r="C3410" s="669" t="s">
        <v>1918</v>
      </c>
      <c r="D3410" s="1137">
        <f t="shared" si="106"/>
        <v>0</v>
      </c>
      <c r="E3410" s="669" t="s">
        <v>699</v>
      </c>
      <c r="F3410" s="669">
        <v>299</v>
      </c>
    </row>
    <row r="3411" spans="1:6" hidden="1" x14ac:dyDescent="0.2">
      <c r="A3411" s="1136" t="str">
        <f t="shared" si="107"/>
        <v>GB09EEM0</v>
      </c>
      <c r="B3411" s="669" t="s">
        <v>6400</v>
      </c>
      <c r="C3411" s="669" t="s">
        <v>1918</v>
      </c>
      <c r="D3411" s="1137">
        <f t="shared" si="106"/>
        <v>0</v>
      </c>
      <c r="E3411" s="669" t="s">
        <v>595</v>
      </c>
      <c r="F3411" s="669">
        <v>997</v>
      </c>
    </row>
    <row r="3412" spans="1:6" hidden="1" x14ac:dyDescent="0.2">
      <c r="A3412" s="1136" t="str">
        <f t="shared" si="107"/>
        <v>GB09ENE0</v>
      </c>
      <c r="B3412" s="669" t="s">
        <v>6401</v>
      </c>
      <c r="C3412" s="669" t="s">
        <v>1918</v>
      </c>
      <c r="D3412" s="1137">
        <f t="shared" si="106"/>
        <v>0</v>
      </c>
      <c r="E3412" s="669" t="s">
        <v>594</v>
      </c>
      <c r="F3412" s="669">
        <v>49</v>
      </c>
    </row>
    <row r="3413" spans="1:6" hidden="1" x14ac:dyDescent="0.2">
      <c r="A3413" s="1136" t="str">
        <f t="shared" si="107"/>
        <v>GB09FDC0</v>
      </c>
      <c r="B3413" s="669" t="s">
        <v>6402</v>
      </c>
      <c r="C3413" s="669" t="s">
        <v>1919</v>
      </c>
      <c r="D3413" s="1137">
        <f t="shared" si="106"/>
        <v>0</v>
      </c>
      <c r="E3413" s="669" t="s">
        <v>700</v>
      </c>
      <c r="F3413" s="669">
        <v>313</v>
      </c>
    </row>
    <row r="3414" spans="1:6" hidden="1" x14ac:dyDescent="0.2">
      <c r="A3414" s="1136" t="str">
        <f t="shared" si="107"/>
        <v>GB09FEL0</v>
      </c>
      <c r="B3414" s="669" t="s">
        <v>6403</v>
      </c>
      <c r="C3414" s="669" t="s">
        <v>1919</v>
      </c>
      <c r="D3414" s="1137">
        <f t="shared" si="106"/>
        <v>0</v>
      </c>
      <c r="E3414" s="669" t="s">
        <v>699</v>
      </c>
      <c r="F3414" s="669">
        <v>384</v>
      </c>
    </row>
    <row r="3415" spans="1:6" hidden="1" x14ac:dyDescent="0.2">
      <c r="A3415" s="1136" t="str">
        <f t="shared" si="107"/>
        <v>GB09FEM0</v>
      </c>
      <c r="B3415" s="669" t="s">
        <v>6404</v>
      </c>
      <c r="C3415" s="669" t="s">
        <v>1919</v>
      </c>
      <c r="D3415" s="1137">
        <f t="shared" si="106"/>
        <v>0</v>
      </c>
      <c r="E3415" s="669" t="s">
        <v>595</v>
      </c>
      <c r="F3415" s="669">
        <v>356</v>
      </c>
    </row>
    <row r="3416" spans="1:6" hidden="1" x14ac:dyDescent="0.2">
      <c r="A3416" s="1136" t="str">
        <f t="shared" si="107"/>
        <v>GB09FNE0</v>
      </c>
      <c r="B3416" s="669" t="s">
        <v>6405</v>
      </c>
      <c r="C3416" s="669" t="s">
        <v>1919</v>
      </c>
      <c r="D3416" s="1137">
        <f t="shared" si="106"/>
        <v>0</v>
      </c>
      <c r="E3416" s="669" t="s">
        <v>594</v>
      </c>
      <c r="F3416" s="669">
        <v>22</v>
      </c>
    </row>
    <row r="3417" spans="1:6" hidden="1" x14ac:dyDescent="0.2">
      <c r="A3417" s="1136" t="str">
        <f t="shared" si="107"/>
        <v>GC01CEL0</v>
      </c>
      <c r="B3417" s="669" t="s">
        <v>6406</v>
      </c>
      <c r="C3417" s="669" t="s">
        <v>1920</v>
      </c>
      <c r="D3417" s="1137">
        <f t="shared" si="106"/>
        <v>0</v>
      </c>
      <c r="E3417" s="669" t="s">
        <v>699</v>
      </c>
      <c r="F3417" s="669">
        <v>24</v>
      </c>
    </row>
    <row r="3418" spans="1:6" hidden="1" x14ac:dyDescent="0.2">
      <c r="A3418" s="1136" t="str">
        <f t="shared" si="107"/>
        <v>GC01CEM0</v>
      </c>
      <c r="B3418" s="669" t="s">
        <v>6407</v>
      </c>
      <c r="C3418" s="669" t="s">
        <v>1920</v>
      </c>
      <c r="D3418" s="1137">
        <f t="shared" si="106"/>
        <v>0</v>
      </c>
      <c r="E3418" s="669" t="s">
        <v>595</v>
      </c>
      <c r="F3418" s="669">
        <v>2114</v>
      </c>
    </row>
    <row r="3419" spans="1:6" hidden="1" x14ac:dyDescent="0.2">
      <c r="A3419" s="1136" t="str">
        <f t="shared" si="107"/>
        <v>GC01CNE0</v>
      </c>
      <c r="B3419" s="669" t="s">
        <v>6408</v>
      </c>
      <c r="C3419" s="669" t="s">
        <v>1920</v>
      </c>
      <c r="D3419" s="1137">
        <f t="shared" si="106"/>
        <v>0</v>
      </c>
      <c r="E3419" s="669" t="s">
        <v>594</v>
      </c>
      <c r="F3419" s="669">
        <v>34</v>
      </c>
    </row>
    <row r="3420" spans="1:6" hidden="1" x14ac:dyDescent="0.2">
      <c r="A3420" s="1136" t="str">
        <f t="shared" si="107"/>
        <v>GC01DEL0</v>
      </c>
      <c r="B3420" s="669" t="s">
        <v>6409</v>
      </c>
      <c r="C3420" s="669" t="s">
        <v>1921</v>
      </c>
      <c r="D3420" s="1137">
        <f t="shared" si="106"/>
        <v>0</v>
      </c>
      <c r="E3420" s="669" t="s">
        <v>699</v>
      </c>
      <c r="F3420" s="669">
        <v>62</v>
      </c>
    </row>
    <row r="3421" spans="1:6" hidden="1" x14ac:dyDescent="0.2">
      <c r="A3421" s="1136" t="str">
        <f t="shared" si="107"/>
        <v>GC01DEM0</v>
      </c>
      <c r="B3421" s="669" t="s">
        <v>6410</v>
      </c>
      <c r="C3421" s="669" t="s">
        <v>1921</v>
      </c>
      <c r="D3421" s="1137">
        <f t="shared" si="106"/>
        <v>0</v>
      </c>
      <c r="E3421" s="669" t="s">
        <v>595</v>
      </c>
      <c r="F3421" s="669">
        <v>1538</v>
      </c>
    </row>
    <row r="3422" spans="1:6" hidden="1" x14ac:dyDescent="0.2">
      <c r="A3422" s="1136" t="str">
        <f t="shared" si="107"/>
        <v>GC01DNE0</v>
      </c>
      <c r="B3422" s="669" t="s">
        <v>6411</v>
      </c>
      <c r="C3422" s="669" t="s">
        <v>1921</v>
      </c>
      <c r="D3422" s="1137">
        <f t="shared" si="106"/>
        <v>0</v>
      </c>
      <c r="E3422" s="669" t="s">
        <v>594</v>
      </c>
      <c r="F3422" s="669">
        <v>18</v>
      </c>
    </row>
    <row r="3423" spans="1:6" hidden="1" x14ac:dyDescent="0.2">
      <c r="A3423" s="1136" t="str">
        <f t="shared" si="107"/>
        <v>GC01EDC0</v>
      </c>
      <c r="B3423" s="669" t="s">
        <v>6412</v>
      </c>
      <c r="C3423" s="669" t="s">
        <v>1922</v>
      </c>
      <c r="D3423" s="1137">
        <f t="shared" si="106"/>
        <v>0</v>
      </c>
      <c r="E3423" s="669" t="s">
        <v>700</v>
      </c>
      <c r="F3423" s="669">
        <v>2</v>
      </c>
    </row>
    <row r="3424" spans="1:6" hidden="1" x14ac:dyDescent="0.2">
      <c r="A3424" s="1136" t="str">
        <f t="shared" si="107"/>
        <v>GC01EEL0</v>
      </c>
      <c r="B3424" s="669" t="s">
        <v>6413</v>
      </c>
      <c r="C3424" s="669" t="s">
        <v>1922</v>
      </c>
      <c r="D3424" s="1137">
        <f t="shared" si="106"/>
        <v>0</v>
      </c>
      <c r="E3424" s="669" t="s">
        <v>699</v>
      </c>
      <c r="F3424" s="669">
        <v>11</v>
      </c>
    </row>
    <row r="3425" spans="1:6" hidden="1" x14ac:dyDescent="0.2">
      <c r="A3425" s="1136" t="str">
        <f t="shared" si="107"/>
        <v>GC01EEM0</v>
      </c>
      <c r="B3425" s="669" t="s">
        <v>6414</v>
      </c>
      <c r="C3425" s="669" t="s">
        <v>1922</v>
      </c>
      <c r="D3425" s="1137">
        <f t="shared" si="106"/>
        <v>0</v>
      </c>
      <c r="E3425" s="669" t="s">
        <v>595</v>
      </c>
      <c r="F3425" s="669">
        <v>1131</v>
      </c>
    </row>
    <row r="3426" spans="1:6" hidden="1" x14ac:dyDescent="0.2">
      <c r="A3426" s="1136" t="str">
        <f t="shared" si="107"/>
        <v>GC01ENE0</v>
      </c>
      <c r="B3426" s="669" t="s">
        <v>6415</v>
      </c>
      <c r="C3426" s="669" t="s">
        <v>1922</v>
      </c>
      <c r="D3426" s="1137">
        <f t="shared" si="106"/>
        <v>0</v>
      </c>
      <c r="E3426" s="669" t="s">
        <v>594</v>
      </c>
      <c r="F3426" s="669">
        <v>15</v>
      </c>
    </row>
    <row r="3427" spans="1:6" hidden="1" x14ac:dyDescent="0.2">
      <c r="A3427" s="1136" t="str">
        <f t="shared" si="107"/>
        <v>GC01FDC0</v>
      </c>
      <c r="B3427" s="669" t="s">
        <v>6416</v>
      </c>
      <c r="C3427" s="669" t="s">
        <v>1923</v>
      </c>
      <c r="D3427" s="1137">
        <f t="shared" si="106"/>
        <v>0</v>
      </c>
      <c r="E3427" s="669" t="s">
        <v>700</v>
      </c>
      <c r="F3427" s="669">
        <v>24</v>
      </c>
    </row>
    <row r="3428" spans="1:6" hidden="1" x14ac:dyDescent="0.2">
      <c r="A3428" s="1136" t="str">
        <f t="shared" si="107"/>
        <v>GC01FEL0</v>
      </c>
      <c r="B3428" s="669" t="s">
        <v>6417</v>
      </c>
      <c r="C3428" s="669" t="s">
        <v>1923</v>
      </c>
      <c r="D3428" s="1137">
        <f t="shared" si="106"/>
        <v>0</v>
      </c>
      <c r="E3428" s="669" t="s">
        <v>699</v>
      </c>
      <c r="F3428" s="669">
        <v>37</v>
      </c>
    </row>
    <row r="3429" spans="1:6" hidden="1" x14ac:dyDescent="0.2">
      <c r="A3429" s="1136" t="str">
        <f t="shared" si="107"/>
        <v>GC01FEM0</v>
      </c>
      <c r="B3429" s="669" t="s">
        <v>6418</v>
      </c>
      <c r="C3429" s="669" t="s">
        <v>1923</v>
      </c>
      <c r="D3429" s="1137">
        <f t="shared" si="106"/>
        <v>0</v>
      </c>
      <c r="E3429" s="669" t="s">
        <v>595</v>
      </c>
      <c r="F3429" s="669">
        <v>1422</v>
      </c>
    </row>
    <row r="3430" spans="1:6" hidden="1" x14ac:dyDescent="0.2">
      <c r="A3430" s="1136" t="str">
        <f t="shared" si="107"/>
        <v>GC01FNE0</v>
      </c>
      <c r="B3430" s="669" t="s">
        <v>6419</v>
      </c>
      <c r="C3430" s="669" t="s">
        <v>1923</v>
      </c>
      <c r="D3430" s="1137">
        <f t="shared" si="106"/>
        <v>0</v>
      </c>
      <c r="E3430" s="669" t="s">
        <v>594</v>
      </c>
      <c r="F3430" s="669">
        <v>23</v>
      </c>
    </row>
    <row r="3431" spans="1:6" hidden="1" x14ac:dyDescent="0.2">
      <c r="A3431" s="1136" t="str">
        <f t="shared" si="107"/>
        <v>GC12CDC0</v>
      </c>
      <c r="B3431" s="669" t="s">
        <v>6420</v>
      </c>
      <c r="C3431" s="669" t="s">
        <v>1924</v>
      </c>
      <c r="D3431" s="1137">
        <f t="shared" si="106"/>
        <v>0</v>
      </c>
      <c r="E3431" s="669" t="s">
        <v>700</v>
      </c>
      <c r="F3431" s="669">
        <v>1</v>
      </c>
    </row>
    <row r="3432" spans="1:6" hidden="1" x14ac:dyDescent="0.2">
      <c r="A3432" s="1136" t="str">
        <f t="shared" si="107"/>
        <v>GC12CEL0</v>
      </c>
      <c r="B3432" s="669" t="s">
        <v>6421</v>
      </c>
      <c r="C3432" s="669" t="s">
        <v>1924</v>
      </c>
      <c r="D3432" s="1137">
        <f t="shared" si="106"/>
        <v>0</v>
      </c>
      <c r="E3432" s="669" t="s">
        <v>699</v>
      </c>
      <c r="F3432" s="669">
        <v>164</v>
      </c>
    </row>
    <row r="3433" spans="1:6" hidden="1" x14ac:dyDescent="0.2">
      <c r="A3433" s="1136" t="str">
        <f t="shared" si="107"/>
        <v>GC12CEM0</v>
      </c>
      <c r="B3433" s="669" t="s">
        <v>6422</v>
      </c>
      <c r="C3433" s="669" t="s">
        <v>1924</v>
      </c>
      <c r="D3433" s="1137">
        <f t="shared" si="106"/>
        <v>0</v>
      </c>
      <c r="E3433" s="669" t="s">
        <v>595</v>
      </c>
      <c r="F3433" s="669">
        <v>1614</v>
      </c>
    </row>
    <row r="3434" spans="1:6" hidden="1" x14ac:dyDescent="0.2">
      <c r="A3434" s="1136" t="str">
        <f t="shared" si="107"/>
        <v>GC12CNE0</v>
      </c>
      <c r="B3434" s="669" t="s">
        <v>6423</v>
      </c>
      <c r="C3434" s="669" t="s">
        <v>1924</v>
      </c>
      <c r="D3434" s="1137">
        <f t="shared" si="106"/>
        <v>0</v>
      </c>
      <c r="E3434" s="669" t="s">
        <v>594</v>
      </c>
      <c r="F3434" s="669">
        <v>16</v>
      </c>
    </row>
    <row r="3435" spans="1:6" hidden="1" x14ac:dyDescent="0.2">
      <c r="A3435" s="1136" t="str">
        <f t="shared" si="107"/>
        <v>GC12DEL0</v>
      </c>
      <c r="B3435" s="669" t="s">
        <v>6424</v>
      </c>
      <c r="C3435" s="669" t="s">
        <v>1925</v>
      </c>
      <c r="D3435" s="1137">
        <f t="shared" si="106"/>
        <v>0</v>
      </c>
      <c r="E3435" s="669" t="s">
        <v>699</v>
      </c>
      <c r="F3435" s="669">
        <v>113</v>
      </c>
    </row>
    <row r="3436" spans="1:6" hidden="1" x14ac:dyDescent="0.2">
      <c r="A3436" s="1136" t="str">
        <f t="shared" si="107"/>
        <v>GC12DEM0</v>
      </c>
      <c r="B3436" s="669" t="s">
        <v>6425</v>
      </c>
      <c r="C3436" s="669" t="s">
        <v>1925</v>
      </c>
      <c r="D3436" s="1137">
        <f t="shared" si="106"/>
        <v>0</v>
      </c>
      <c r="E3436" s="669" t="s">
        <v>595</v>
      </c>
      <c r="F3436" s="669">
        <v>1847</v>
      </c>
    </row>
    <row r="3437" spans="1:6" hidden="1" x14ac:dyDescent="0.2">
      <c r="A3437" s="1136" t="str">
        <f t="shared" si="107"/>
        <v>GC12DNE0</v>
      </c>
      <c r="B3437" s="669" t="s">
        <v>6426</v>
      </c>
      <c r="C3437" s="669" t="s">
        <v>1925</v>
      </c>
      <c r="D3437" s="1137">
        <f t="shared" si="106"/>
        <v>0</v>
      </c>
      <c r="E3437" s="669" t="s">
        <v>594</v>
      </c>
      <c r="F3437" s="669">
        <v>12</v>
      </c>
    </row>
    <row r="3438" spans="1:6" hidden="1" x14ac:dyDescent="0.2">
      <c r="A3438" s="1136" t="str">
        <f t="shared" si="107"/>
        <v>GC12DUX0</v>
      </c>
      <c r="B3438" s="669" t="s">
        <v>6427</v>
      </c>
      <c r="C3438" s="669" t="s">
        <v>1925</v>
      </c>
      <c r="D3438" s="1137">
        <f t="shared" si="106"/>
        <v>0</v>
      </c>
      <c r="E3438" s="669" t="s">
        <v>3001</v>
      </c>
      <c r="F3438" s="669">
        <v>1</v>
      </c>
    </row>
    <row r="3439" spans="1:6" hidden="1" x14ac:dyDescent="0.2">
      <c r="A3439" s="1136" t="str">
        <f t="shared" si="107"/>
        <v>GC12EDC0</v>
      </c>
      <c r="B3439" s="669" t="s">
        <v>6428</v>
      </c>
      <c r="C3439" s="669" t="s">
        <v>1926</v>
      </c>
      <c r="D3439" s="1137">
        <f t="shared" si="106"/>
        <v>0</v>
      </c>
      <c r="E3439" s="669" t="s">
        <v>700</v>
      </c>
      <c r="F3439" s="669">
        <v>3</v>
      </c>
    </row>
    <row r="3440" spans="1:6" hidden="1" x14ac:dyDescent="0.2">
      <c r="A3440" s="1136" t="str">
        <f t="shared" si="107"/>
        <v>GC12EEL0</v>
      </c>
      <c r="B3440" s="669" t="s">
        <v>6429</v>
      </c>
      <c r="C3440" s="669" t="s">
        <v>1926</v>
      </c>
      <c r="D3440" s="1137">
        <f t="shared" si="106"/>
        <v>0</v>
      </c>
      <c r="E3440" s="669" t="s">
        <v>699</v>
      </c>
      <c r="F3440" s="669">
        <v>247</v>
      </c>
    </row>
    <row r="3441" spans="1:6" hidden="1" x14ac:dyDescent="0.2">
      <c r="A3441" s="1136" t="str">
        <f t="shared" si="107"/>
        <v>GC12EEM0</v>
      </c>
      <c r="B3441" s="669" t="s">
        <v>6430</v>
      </c>
      <c r="C3441" s="669" t="s">
        <v>1926</v>
      </c>
      <c r="D3441" s="1137">
        <f t="shared" si="106"/>
        <v>0</v>
      </c>
      <c r="E3441" s="669" t="s">
        <v>595</v>
      </c>
      <c r="F3441" s="669">
        <v>1175</v>
      </c>
    </row>
    <row r="3442" spans="1:6" hidden="1" x14ac:dyDescent="0.2">
      <c r="A3442" s="1136" t="str">
        <f t="shared" si="107"/>
        <v>GC12ENE0</v>
      </c>
      <c r="B3442" s="669" t="s">
        <v>6431</v>
      </c>
      <c r="C3442" s="669" t="s">
        <v>1926</v>
      </c>
      <c r="D3442" s="1137">
        <f t="shared" si="106"/>
        <v>0</v>
      </c>
      <c r="E3442" s="669" t="s">
        <v>594</v>
      </c>
      <c r="F3442" s="669">
        <v>19</v>
      </c>
    </row>
    <row r="3443" spans="1:6" hidden="1" x14ac:dyDescent="0.2">
      <c r="A3443" s="1136" t="str">
        <f t="shared" si="107"/>
        <v>GC12FDC0</v>
      </c>
      <c r="B3443" s="669" t="s">
        <v>6432</v>
      </c>
      <c r="C3443" s="669" t="s">
        <v>1927</v>
      </c>
      <c r="D3443" s="1137">
        <f t="shared" si="106"/>
        <v>0</v>
      </c>
      <c r="E3443" s="669" t="s">
        <v>700</v>
      </c>
      <c r="F3443" s="669">
        <v>12</v>
      </c>
    </row>
    <row r="3444" spans="1:6" hidden="1" x14ac:dyDescent="0.2">
      <c r="A3444" s="1136" t="str">
        <f t="shared" si="107"/>
        <v>GC12FEL0</v>
      </c>
      <c r="B3444" s="669" t="s">
        <v>6433</v>
      </c>
      <c r="C3444" s="669" t="s">
        <v>1927</v>
      </c>
      <c r="D3444" s="1137">
        <f t="shared" si="106"/>
        <v>0</v>
      </c>
      <c r="E3444" s="669" t="s">
        <v>699</v>
      </c>
      <c r="F3444" s="669">
        <v>221</v>
      </c>
    </row>
    <row r="3445" spans="1:6" hidden="1" x14ac:dyDescent="0.2">
      <c r="A3445" s="1136" t="str">
        <f t="shared" si="107"/>
        <v>GC12FEM0</v>
      </c>
      <c r="B3445" s="669" t="s">
        <v>6434</v>
      </c>
      <c r="C3445" s="669" t="s">
        <v>1927</v>
      </c>
      <c r="D3445" s="1137">
        <f t="shared" si="106"/>
        <v>0</v>
      </c>
      <c r="E3445" s="669" t="s">
        <v>595</v>
      </c>
      <c r="F3445" s="669">
        <v>388</v>
      </c>
    </row>
    <row r="3446" spans="1:6" hidden="1" x14ac:dyDescent="0.2">
      <c r="A3446" s="1136" t="str">
        <f t="shared" si="107"/>
        <v>GC12FNE0</v>
      </c>
      <c r="B3446" s="669" t="s">
        <v>6435</v>
      </c>
      <c r="C3446" s="669" t="s">
        <v>1927</v>
      </c>
      <c r="D3446" s="1137">
        <f t="shared" si="106"/>
        <v>0</v>
      </c>
      <c r="E3446" s="669" t="s">
        <v>594</v>
      </c>
      <c r="F3446" s="669">
        <v>12</v>
      </c>
    </row>
    <row r="3447" spans="1:6" hidden="1" x14ac:dyDescent="0.2">
      <c r="A3447" s="1136" t="str">
        <f t="shared" si="107"/>
        <v>GC12GDC0</v>
      </c>
      <c r="B3447" s="669" t="s">
        <v>6436</v>
      </c>
      <c r="C3447" s="669" t="s">
        <v>1928</v>
      </c>
      <c r="D3447" s="1137">
        <f t="shared" si="106"/>
        <v>0</v>
      </c>
      <c r="E3447" s="669" t="s">
        <v>700</v>
      </c>
      <c r="F3447" s="669">
        <v>24</v>
      </c>
    </row>
    <row r="3448" spans="1:6" hidden="1" x14ac:dyDescent="0.2">
      <c r="A3448" s="1136" t="str">
        <f t="shared" si="107"/>
        <v>GC12GEL0</v>
      </c>
      <c r="B3448" s="669" t="s">
        <v>6437</v>
      </c>
      <c r="C3448" s="669" t="s">
        <v>1928</v>
      </c>
      <c r="D3448" s="1137">
        <f t="shared" si="106"/>
        <v>0</v>
      </c>
      <c r="E3448" s="669" t="s">
        <v>699</v>
      </c>
      <c r="F3448" s="669">
        <v>110</v>
      </c>
    </row>
    <row r="3449" spans="1:6" hidden="1" x14ac:dyDescent="0.2">
      <c r="A3449" s="1136" t="str">
        <f t="shared" si="107"/>
        <v>GC12GEM0</v>
      </c>
      <c r="B3449" s="669" t="s">
        <v>6438</v>
      </c>
      <c r="C3449" s="669" t="s">
        <v>1928</v>
      </c>
      <c r="D3449" s="1137">
        <f t="shared" si="106"/>
        <v>0</v>
      </c>
      <c r="E3449" s="669" t="s">
        <v>595</v>
      </c>
      <c r="F3449" s="669">
        <v>3547</v>
      </c>
    </row>
    <row r="3450" spans="1:6" hidden="1" x14ac:dyDescent="0.2">
      <c r="A3450" s="1136" t="str">
        <f t="shared" si="107"/>
        <v>GC12GNE0</v>
      </c>
      <c r="B3450" s="669" t="s">
        <v>6439</v>
      </c>
      <c r="C3450" s="669" t="s">
        <v>1928</v>
      </c>
      <c r="D3450" s="1137">
        <f t="shared" si="106"/>
        <v>0</v>
      </c>
      <c r="E3450" s="669" t="s">
        <v>594</v>
      </c>
      <c r="F3450" s="669">
        <v>71</v>
      </c>
    </row>
    <row r="3451" spans="1:6" hidden="1" x14ac:dyDescent="0.2">
      <c r="A3451" s="1136" t="str">
        <f t="shared" si="107"/>
        <v>GC12HDC0</v>
      </c>
      <c r="B3451" s="669" t="s">
        <v>6440</v>
      </c>
      <c r="C3451" s="669" t="s">
        <v>1929</v>
      </c>
      <c r="D3451" s="1137">
        <f t="shared" si="106"/>
        <v>0</v>
      </c>
      <c r="E3451" s="669" t="s">
        <v>700</v>
      </c>
      <c r="F3451" s="669">
        <v>180</v>
      </c>
    </row>
    <row r="3452" spans="1:6" hidden="1" x14ac:dyDescent="0.2">
      <c r="A3452" s="1136" t="str">
        <f t="shared" si="107"/>
        <v>GC12HEL0</v>
      </c>
      <c r="B3452" s="669" t="s">
        <v>6441</v>
      </c>
      <c r="C3452" s="669" t="s">
        <v>1929</v>
      </c>
      <c r="D3452" s="1137">
        <f t="shared" si="106"/>
        <v>0</v>
      </c>
      <c r="E3452" s="669" t="s">
        <v>699</v>
      </c>
      <c r="F3452" s="669">
        <v>266</v>
      </c>
    </row>
    <row r="3453" spans="1:6" hidden="1" x14ac:dyDescent="0.2">
      <c r="A3453" s="1136" t="str">
        <f t="shared" si="107"/>
        <v>GC12HEM0</v>
      </c>
      <c r="B3453" s="669" t="s">
        <v>6442</v>
      </c>
      <c r="C3453" s="669" t="s">
        <v>1929</v>
      </c>
      <c r="D3453" s="1137">
        <f t="shared" si="106"/>
        <v>0</v>
      </c>
      <c r="E3453" s="669" t="s">
        <v>595</v>
      </c>
      <c r="F3453" s="669">
        <v>3921</v>
      </c>
    </row>
    <row r="3454" spans="1:6" hidden="1" x14ac:dyDescent="0.2">
      <c r="A3454" s="1136" t="str">
        <f t="shared" si="107"/>
        <v>GC12HNE0</v>
      </c>
      <c r="B3454" s="669" t="s">
        <v>6443</v>
      </c>
      <c r="C3454" s="669" t="s">
        <v>1929</v>
      </c>
      <c r="D3454" s="1137">
        <f t="shared" si="106"/>
        <v>0</v>
      </c>
      <c r="E3454" s="669" t="s">
        <v>594</v>
      </c>
      <c r="F3454" s="669">
        <v>111</v>
      </c>
    </row>
    <row r="3455" spans="1:6" hidden="1" x14ac:dyDescent="0.2">
      <c r="A3455" s="1136" t="str">
        <f t="shared" si="107"/>
        <v>GC12HUX0</v>
      </c>
      <c r="B3455" s="669" t="s">
        <v>6444</v>
      </c>
      <c r="C3455" s="669" t="s">
        <v>1929</v>
      </c>
      <c r="D3455" s="1137">
        <f t="shared" si="106"/>
        <v>0</v>
      </c>
      <c r="E3455" s="669" t="s">
        <v>3001</v>
      </c>
      <c r="F3455" s="669">
        <v>3</v>
      </c>
    </row>
    <row r="3456" spans="1:6" hidden="1" x14ac:dyDescent="0.2">
      <c r="A3456" s="1136" t="str">
        <f t="shared" si="107"/>
        <v>GC12JDC0</v>
      </c>
      <c r="B3456" s="669" t="s">
        <v>6445</v>
      </c>
      <c r="C3456" s="669" t="s">
        <v>1930</v>
      </c>
      <c r="D3456" s="1137">
        <f t="shared" si="106"/>
        <v>0</v>
      </c>
      <c r="E3456" s="669" t="s">
        <v>700</v>
      </c>
      <c r="F3456" s="669">
        <v>1094</v>
      </c>
    </row>
    <row r="3457" spans="1:6" hidden="1" x14ac:dyDescent="0.2">
      <c r="A3457" s="1136" t="str">
        <f t="shared" si="107"/>
        <v>GC12JEL0</v>
      </c>
      <c r="B3457" s="669" t="s">
        <v>6446</v>
      </c>
      <c r="C3457" s="669" t="s">
        <v>1930</v>
      </c>
      <c r="D3457" s="1137">
        <f t="shared" si="106"/>
        <v>0</v>
      </c>
      <c r="E3457" s="669" t="s">
        <v>699</v>
      </c>
      <c r="F3457" s="669">
        <v>610</v>
      </c>
    </row>
    <row r="3458" spans="1:6" hidden="1" x14ac:dyDescent="0.2">
      <c r="A3458" s="1136" t="str">
        <f t="shared" si="107"/>
        <v>GC12JEM0</v>
      </c>
      <c r="B3458" s="669" t="s">
        <v>6447</v>
      </c>
      <c r="C3458" s="669" t="s">
        <v>1930</v>
      </c>
      <c r="D3458" s="1137">
        <f t="shared" si="106"/>
        <v>0</v>
      </c>
      <c r="E3458" s="669" t="s">
        <v>595</v>
      </c>
      <c r="F3458" s="669">
        <v>2306</v>
      </c>
    </row>
    <row r="3459" spans="1:6" hidden="1" x14ac:dyDescent="0.2">
      <c r="A3459" s="1136" t="str">
        <f t="shared" si="107"/>
        <v>GC12JNE0</v>
      </c>
      <c r="B3459" s="669" t="s">
        <v>6448</v>
      </c>
      <c r="C3459" s="669" t="s">
        <v>1930</v>
      </c>
      <c r="D3459" s="1137">
        <f t="shared" si="106"/>
        <v>0</v>
      </c>
      <c r="E3459" s="669" t="s">
        <v>594</v>
      </c>
      <c r="F3459" s="669">
        <v>56</v>
      </c>
    </row>
    <row r="3460" spans="1:6" hidden="1" x14ac:dyDescent="0.2">
      <c r="A3460" s="1136" t="str">
        <f t="shared" si="107"/>
        <v>GC12KDC0</v>
      </c>
      <c r="B3460" s="669" t="s">
        <v>6449</v>
      </c>
      <c r="C3460" s="669" t="s">
        <v>1931</v>
      </c>
      <c r="D3460" s="1137">
        <f t="shared" si="106"/>
        <v>0</v>
      </c>
      <c r="E3460" s="669" t="s">
        <v>700</v>
      </c>
      <c r="F3460" s="669">
        <v>1303</v>
      </c>
    </row>
    <row r="3461" spans="1:6" hidden="1" x14ac:dyDescent="0.2">
      <c r="A3461" s="1136" t="str">
        <f t="shared" si="107"/>
        <v>GC12KEL0</v>
      </c>
      <c r="B3461" s="669" t="s">
        <v>6450</v>
      </c>
      <c r="C3461" s="669" t="s">
        <v>1931</v>
      </c>
      <c r="D3461" s="1137">
        <f t="shared" si="106"/>
        <v>0</v>
      </c>
      <c r="E3461" s="669" t="s">
        <v>699</v>
      </c>
      <c r="F3461" s="669">
        <v>462</v>
      </c>
    </row>
    <row r="3462" spans="1:6" hidden="1" x14ac:dyDescent="0.2">
      <c r="A3462" s="1136" t="str">
        <f t="shared" si="107"/>
        <v>GC12KEM0</v>
      </c>
      <c r="B3462" s="669" t="s">
        <v>6451</v>
      </c>
      <c r="C3462" s="669" t="s">
        <v>1931</v>
      </c>
      <c r="D3462" s="1137">
        <f t="shared" si="106"/>
        <v>0</v>
      </c>
      <c r="E3462" s="669" t="s">
        <v>595</v>
      </c>
      <c r="F3462" s="669">
        <v>747</v>
      </c>
    </row>
    <row r="3463" spans="1:6" hidden="1" x14ac:dyDescent="0.2">
      <c r="A3463" s="1136" t="str">
        <f t="shared" si="107"/>
        <v>GC12KNE0</v>
      </c>
      <c r="B3463" s="669" t="s">
        <v>6452</v>
      </c>
      <c r="C3463" s="669" t="s">
        <v>1931</v>
      </c>
      <c r="D3463" s="1137">
        <f t="shared" si="106"/>
        <v>0</v>
      </c>
      <c r="E3463" s="669" t="s">
        <v>594</v>
      </c>
      <c r="F3463" s="669">
        <v>23</v>
      </c>
    </row>
    <row r="3464" spans="1:6" hidden="1" x14ac:dyDescent="0.2">
      <c r="A3464" s="1136" t="str">
        <f t="shared" si="107"/>
        <v>GC17AEL0</v>
      </c>
      <c r="B3464" s="669" t="s">
        <v>6453</v>
      </c>
      <c r="C3464" s="669" t="s">
        <v>1932</v>
      </c>
      <c r="D3464" s="1137">
        <f t="shared" si="106"/>
        <v>0</v>
      </c>
      <c r="E3464" s="669" t="s">
        <v>699</v>
      </c>
      <c r="F3464" s="669">
        <v>114</v>
      </c>
    </row>
    <row r="3465" spans="1:6" hidden="1" x14ac:dyDescent="0.2">
      <c r="A3465" s="1136" t="str">
        <f t="shared" si="107"/>
        <v>GC17AEM0</v>
      </c>
      <c r="B3465" s="669" t="s">
        <v>6454</v>
      </c>
      <c r="C3465" s="669" t="s">
        <v>1932</v>
      </c>
      <c r="D3465" s="1137">
        <f t="shared" si="106"/>
        <v>0</v>
      </c>
      <c r="E3465" s="669" t="s">
        <v>595</v>
      </c>
      <c r="F3465" s="669">
        <v>4607</v>
      </c>
    </row>
    <row r="3466" spans="1:6" hidden="1" x14ac:dyDescent="0.2">
      <c r="A3466" s="1136" t="str">
        <f t="shared" si="107"/>
        <v>GC17ANE0</v>
      </c>
      <c r="B3466" s="669" t="s">
        <v>6455</v>
      </c>
      <c r="C3466" s="669" t="s">
        <v>1932</v>
      </c>
      <c r="D3466" s="1137">
        <f t="shared" si="106"/>
        <v>0</v>
      </c>
      <c r="E3466" s="669" t="s">
        <v>594</v>
      </c>
      <c r="F3466" s="669">
        <v>54</v>
      </c>
    </row>
    <row r="3467" spans="1:6" hidden="1" x14ac:dyDescent="0.2">
      <c r="A3467" s="1136" t="str">
        <f t="shared" si="107"/>
        <v>GC17BEL0</v>
      </c>
      <c r="B3467" s="669" t="s">
        <v>6456</v>
      </c>
      <c r="C3467" s="669" t="s">
        <v>1933</v>
      </c>
      <c r="D3467" s="1137">
        <f t="shared" si="106"/>
        <v>0</v>
      </c>
      <c r="E3467" s="669" t="s">
        <v>699</v>
      </c>
      <c r="F3467" s="669">
        <v>280</v>
      </c>
    </row>
    <row r="3468" spans="1:6" hidden="1" x14ac:dyDescent="0.2">
      <c r="A3468" s="1136" t="str">
        <f t="shared" si="107"/>
        <v>GC17BEM0</v>
      </c>
      <c r="B3468" s="669" t="s">
        <v>6457</v>
      </c>
      <c r="C3468" s="669" t="s">
        <v>1933</v>
      </c>
      <c r="D3468" s="1137">
        <f t="shared" si="106"/>
        <v>0</v>
      </c>
      <c r="E3468" s="669" t="s">
        <v>595</v>
      </c>
      <c r="F3468" s="669">
        <v>4981</v>
      </c>
    </row>
    <row r="3469" spans="1:6" hidden="1" x14ac:dyDescent="0.2">
      <c r="A3469" s="1136" t="str">
        <f t="shared" si="107"/>
        <v>GC17BNE0</v>
      </c>
      <c r="B3469" s="669" t="s">
        <v>6458</v>
      </c>
      <c r="C3469" s="669" t="s">
        <v>1933</v>
      </c>
      <c r="D3469" s="1137">
        <f t="shared" si="106"/>
        <v>0</v>
      </c>
      <c r="E3469" s="669" t="s">
        <v>594</v>
      </c>
      <c r="F3469" s="669">
        <v>60</v>
      </c>
    </row>
    <row r="3470" spans="1:6" hidden="1" x14ac:dyDescent="0.2">
      <c r="A3470" s="1136" t="str">
        <f t="shared" si="107"/>
        <v>GC17CEL0</v>
      </c>
      <c r="B3470" s="669" t="s">
        <v>6459</v>
      </c>
      <c r="C3470" s="669" t="s">
        <v>1934</v>
      </c>
      <c r="D3470" s="1137">
        <f t="shared" si="106"/>
        <v>0</v>
      </c>
      <c r="E3470" s="669" t="s">
        <v>699</v>
      </c>
      <c r="F3470" s="669">
        <v>245</v>
      </c>
    </row>
    <row r="3471" spans="1:6" hidden="1" x14ac:dyDescent="0.2">
      <c r="A3471" s="1136" t="str">
        <f t="shared" si="107"/>
        <v>GC17CEM0</v>
      </c>
      <c r="B3471" s="669" t="s">
        <v>6460</v>
      </c>
      <c r="C3471" s="669" t="s">
        <v>1934</v>
      </c>
      <c r="D3471" s="1137">
        <f t="shared" si="106"/>
        <v>0</v>
      </c>
      <c r="E3471" s="669" t="s">
        <v>595</v>
      </c>
      <c r="F3471" s="669">
        <v>2168</v>
      </c>
    </row>
    <row r="3472" spans="1:6" hidden="1" x14ac:dyDescent="0.2">
      <c r="A3472" s="1136" t="str">
        <f t="shared" si="107"/>
        <v>GC17CNE0</v>
      </c>
      <c r="B3472" s="669" t="s">
        <v>6461</v>
      </c>
      <c r="C3472" s="669" t="s">
        <v>1934</v>
      </c>
      <c r="D3472" s="1137">
        <f t="shared" si="106"/>
        <v>0</v>
      </c>
      <c r="E3472" s="669" t="s">
        <v>594</v>
      </c>
      <c r="F3472" s="669">
        <v>44</v>
      </c>
    </row>
    <row r="3473" spans="1:6" hidden="1" x14ac:dyDescent="0.2">
      <c r="A3473" s="1136" t="str">
        <f t="shared" si="107"/>
        <v>GC17CUX0</v>
      </c>
      <c r="B3473" s="669" t="s">
        <v>6462</v>
      </c>
      <c r="C3473" s="669" t="s">
        <v>1934</v>
      </c>
      <c r="D3473" s="1137">
        <f t="shared" ref="D3473:D3536" si="108">IFERROR(VLOOKUP(C3473,$M$2:$N$16,2,FALSE),0)</f>
        <v>0</v>
      </c>
      <c r="E3473" s="669" t="s">
        <v>3001</v>
      </c>
      <c r="F3473" s="669">
        <v>5</v>
      </c>
    </row>
    <row r="3474" spans="1:6" hidden="1" x14ac:dyDescent="0.2">
      <c r="A3474" s="1136" t="str">
        <f t="shared" ref="A3474:A3537" si="109">C3474&amp;E3474&amp;D3474</f>
        <v>GC17DEL0</v>
      </c>
      <c r="B3474" s="669" t="s">
        <v>6463</v>
      </c>
      <c r="C3474" s="669" t="s">
        <v>1935</v>
      </c>
      <c r="D3474" s="1137">
        <f t="shared" si="108"/>
        <v>0</v>
      </c>
      <c r="E3474" s="669" t="s">
        <v>699</v>
      </c>
      <c r="F3474" s="669">
        <v>60</v>
      </c>
    </row>
    <row r="3475" spans="1:6" hidden="1" x14ac:dyDescent="0.2">
      <c r="A3475" s="1136" t="str">
        <f t="shared" si="109"/>
        <v>GC17DEM0</v>
      </c>
      <c r="B3475" s="669" t="s">
        <v>6464</v>
      </c>
      <c r="C3475" s="669" t="s">
        <v>1935</v>
      </c>
      <c r="D3475" s="1137">
        <f t="shared" si="108"/>
        <v>0</v>
      </c>
      <c r="E3475" s="669" t="s">
        <v>595</v>
      </c>
      <c r="F3475" s="669">
        <v>2655</v>
      </c>
    </row>
    <row r="3476" spans="1:6" hidden="1" x14ac:dyDescent="0.2">
      <c r="A3476" s="1136" t="str">
        <f t="shared" si="109"/>
        <v>GC17DNE0</v>
      </c>
      <c r="B3476" s="669" t="s">
        <v>6465</v>
      </c>
      <c r="C3476" s="669" t="s">
        <v>1935</v>
      </c>
      <c r="D3476" s="1137">
        <f t="shared" si="108"/>
        <v>0</v>
      </c>
      <c r="E3476" s="669" t="s">
        <v>594</v>
      </c>
      <c r="F3476" s="669">
        <v>31</v>
      </c>
    </row>
    <row r="3477" spans="1:6" hidden="1" x14ac:dyDescent="0.2">
      <c r="A3477" s="1136" t="str">
        <f t="shared" si="109"/>
        <v>GC17EEL0</v>
      </c>
      <c r="B3477" s="669" t="s">
        <v>6466</v>
      </c>
      <c r="C3477" s="669" t="s">
        <v>1936</v>
      </c>
      <c r="D3477" s="1137">
        <f t="shared" si="108"/>
        <v>0</v>
      </c>
      <c r="E3477" s="669" t="s">
        <v>699</v>
      </c>
      <c r="F3477" s="669">
        <v>335</v>
      </c>
    </row>
    <row r="3478" spans="1:6" hidden="1" x14ac:dyDescent="0.2">
      <c r="A3478" s="1136" t="str">
        <f t="shared" si="109"/>
        <v>GC17EEM0</v>
      </c>
      <c r="B3478" s="669" t="s">
        <v>6467</v>
      </c>
      <c r="C3478" s="669" t="s">
        <v>1936</v>
      </c>
      <c r="D3478" s="1137">
        <f t="shared" si="108"/>
        <v>0</v>
      </c>
      <c r="E3478" s="669" t="s">
        <v>595</v>
      </c>
      <c r="F3478" s="669">
        <v>7637</v>
      </c>
    </row>
    <row r="3479" spans="1:6" hidden="1" x14ac:dyDescent="0.2">
      <c r="A3479" s="1136" t="str">
        <f t="shared" si="109"/>
        <v>GC17ENE0</v>
      </c>
      <c r="B3479" s="669" t="s">
        <v>6468</v>
      </c>
      <c r="C3479" s="669" t="s">
        <v>1936</v>
      </c>
      <c r="D3479" s="1137">
        <f t="shared" si="108"/>
        <v>0</v>
      </c>
      <c r="E3479" s="669" t="s">
        <v>594</v>
      </c>
      <c r="F3479" s="669">
        <v>72</v>
      </c>
    </row>
    <row r="3480" spans="1:6" hidden="1" x14ac:dyDescent="0.2">
      <c r="A3480" s="1136" t="str">
        <f t="shared" si="109"/>
        <v>GC17FDC0</v>
      </c>
      <c r="B3480" s="669" t="s">
        <v>6469</v>
      </c>
      <c r="C3480" s="669" t="s">
        <v>1937</v>
      </c>
      <c r="D3480" s="1137">
        <f t="shared" si="108"/>
        <v>0</v>
      </c>
      <c r="E3480" s="669" t="s">
        <v>700</v>
      </c>
      <c r="F3480" s="669">
        <v>3</v>
      </c>
    </row>
    <row r="3481" spans="1:6" hidden="1" x14ac:dyDescent="0.2">
      <c r="A3481" s="1136" t="str">
        <f t="shared" si="109"/>
        <v>GC17FEL0</v>
      </c>
      <c r="B3481" s="669" t="s">
        <v>6470</v>
      </c>
      <c r="C3481" s="669" t="s">
        <v>1937</v>
      </c>
      <c r="D3481" s="1137">
        <f t="shared" si="108"/>
        <v>0</v>
      </c>
      <c r="E3481" s="669" t="s">
        <v>699</v>
      </c>
      <c r="F3481" s="669">
        <v>1111</v>
      </c>
    </row>
    <row r="3482" spans="1:6" hidden="1" x14ac:dyDescent="0.2">
      <c r="A3482" s="1136" t="str">
        <f t="shared" si="109"/>
        <v>GC17FEM0</v>
      </c>
      <c r="B3482" s="669" t="s">
        <v>6471</v>
      </c>
      <c r="C3482" s="669" t="s">
        <v>1937</v>
      </c>
      <c r="D3482" s="1137">
        <f t="shared" si="108"/>
        <v>0</v>
      </c>
      <c r="E3482" s="669" t="s">
        <v>595</v>
      </c>
      <c r="F3482" s="669">
        <v>7950</v>
      </c>
    </row>
    <row r="3483" spans="1:6" hidden="1" x14ac:dyDescent="0.2">
      <c r="A3483" s="1136" t="str">
        <f t="shared" si="109"/>
        <v>GC17FNE0</v>
      </c>
      <c r="B3483" s="669" t="s">
        <v>6472</v>
      </c>
      <c r="C3483" s="669" t="s">
        <v>1937</v>
      </c>
      <c r="D3483" s="1137">
        <f t="shared" si="108"/>
        <v>0</v>
      </c>
      <c r="E3483" s="669" t="s">
        <v>594</v>
      </c>
      <c r="F3483" s="669">
        <v>84</v>
      </c>
    </row>
    <row r="3484" spans="1:6" hidden="1" x14ac:dyDescent="0.2">
      <c r="A3484" s="1136" t="str">
        <f t="shared" si="109"/>
        <v>GC17FUX0</v>
      </c>
      <c r="B3484" s="669" t="s">
        <v>6473</v>
      </c>
      <c r="C3484" s="669" t="s">
        <v>1937</v>
      </c>
      <c r="D3484" s="1137">
        <f t="shared" si="108"/>
        <v>0</v>
      </c>
      <c r="E3484" s="669" t="s">
        <v>3001</v>
      </c>
      <c r="F3484" s="669">
        <v>1</v>
      </c>
    </row>
    <row r="3485" spans="1:6" hidden="1" x14ac:dyDescent="0.2">
      <c r="A3485" s="1136" t="str">
        <f t="shared" si="109"/>
        <v>GC17GDC0</v>
      </c>
      <c r="B3485" s="669" t="s">
        <v>6474</v>
      </c>
      <c r="C3485" s="669" t="s">
        <v>1938</v>
      </c>
      <c r="D3485" s="1137">
        <f t="shared" si="108"/>
        <v>0</v>
      </c>
      <c r="E3485" s="669" t="s">
        <v>700</v>
      </c>
      <c r="F3485" s="669">
        <v>4</v>
      </c>
    </row>
    <row r="3486" spans="1:6" hidden="1" x14ac:dyDescent="0.2">
      <c r="A3486" s="1136" t="str">
        <f t="shared" si="109"/>
        <v>GC17GEL0</v>
      </c>
      <c r="B3486" s="669" t="s">
        <v>6475</v>
      </c>
      <c r="C3486" s="669" t="s">
        <v>1938</v>
      </c>
      <c r="D3486" s="1137">
        <f t="shared" si="108"/>
        <v>0</v>
      </c>
      <c r="E3486" s="669" t="s">
        <v>699</v>
      </c>
      <c r="F3486" s="669">
        <v>88</v>
      </c>
    </row>
    <row r="3487" spans="1:6" hidden="1" x14ac:dyDescent="0.2">
      <c r="A3487" s="1136" t="str">
        <f t="shared" si="109"/>
        <v>GC17GEM0</v>
      </c>
      <c r="B3487" s="669" t="s">
        <v>6476</v>
      </c>
      <c r="C3487" s="669" t="s">
        <v>1938</v>
      </c>
      <c r="D3487" s="1137">
        <f t="shared" si="108"/>
        <v>0</v>
      </c>
      <c r="E3487" s="669" t="s">
        <v>595</v>
      </c>
      <c r="F3487" s="669">
        <v>6090</v>
      </c>
    </row>
    <row r="3488" spans="1:6" hidden="1" x14ac:dyDescent="0.2">
      <c r="A3488" s="1136" t="str">
        <f t="shared" si="109"/>
        <v>GC17GNE0</v>
      </c>
      <c r="B3488" s="669" t="s">
        <v>6477</v>
      </c>
      <c r="C3488" s="669" t="s">
        <v>1938</v>
      </c>
      <c r="D3488" s="1137">
        <f t="shared" si="108"/>
        <v>0</v>
      </c>
      <c r="E3488" s="669" t="s">
        <v>594</v>
      </c>
      <c r="F3488" s="669">
        <v>119</v>
      </c>
    </row>
    <row r="3489" spans="1:6" hidden="1" x14ac:dyDescent="0.2">
      <c r="A3489" s="1136" t="str">
        <f t="shared" si="109"/>
        <v>GC17HDC0</v>
      </c>
      <c r="B3489" s="669" t="s">
        <v>6478</v>
      </c>
      <c r="C3489" s="669" t="s">
        <v>1939</v>
      </c>
      <c r="D3489" s="1137">
        <f t="shared" si="108"/>
        <v>0</v>
      </c>
      <c r="E3489" s="669" t="s">
        <v>700</v>
      </c>
      <c r="F3489" s="669">
        <v>57</v>
      </c>
    </row>
    <row r="3490" spans="1:6" hidden="1" x14ac:dyDescent="0.2">
      <c r="A3490" s="1136" t="str">
        <f t="shared" si="109"/>
        <v>GC17HEL0</v>
      </c>
      <c r="B3490" s="669" t="s">
        <v>6479</v>
      </c>
      <c r="C3490" s="669" t="s">
        <v>1939</v>
      </c>
      <c r="D3490" s="1137">
        <f t="shared" si="108"/>
        <v>0</v>
      </c>
      <c r="E3490" s="669" t="s">
        <v>699</v>
      </c>
      <c r="F3490" s="669">
        <v>199</v>
      </c>
    </row>
    <row r="3491" spans="1:6" hidden="1" x14ac:dyDescent="0.2">
      <c r="A3491" s="1136" t="str">
        <f t="shared" si="109"/>
        <v>GC17HEM0</v>
      </c>
      <c r="B3491" s="669" t="s">
        <v>6480</v>
      </c>
      <c r="C3491" s="669" t="s">
        <v>1939</v>
      </c>
      <c r="D3491" s="1137">
        <f t="shared" si="108"/>
        <v>0</v>
      </c>
      <c r="E3491" s="669" t="s">
        <v>595</v>
      </c>
      <c r="F3491" s="669">
        <v>11999</v>
      </c>
    </row>
    <row r="3492" spans="1:6" hidden="1" x14ac:dyDescent="0.2">
      <c r="A3492" s="1136" t="str">
        <f t="shared" si="109"/>
        <v>GC17HNE0</v>
      </c>
      <c r="B3492" s="669" t="s">
        <v>6481</v>
      </c>
      <c r="C3492" s="669" t="s">
        <v>1939</v>
      </c>
      <c r="D3492" s="1137">
        <f t="shared" si="108"/>
        <v>0</v>
      </c>
      <c r="E3492" s="669" t="s">
        <v>594</v>
      </c>
      <c r="F3492" s="669">
        <v>252</v>
      </c>
    </row>
    <row r="3493" spans="1:6" hidden="1" x14ac:dyDescent="0.2">
      <c r="A3493" s="1136" t="str">
        <f t="shared" si="109"/>
        <v>GC17JDC0</v>
      </c>
      <c r="B3493" s="669" t="s">
        <v>6482</v>
      </c>
      <c r="C3493" s="669" t="s">
        <v>1940</v>
      </c>
      <c r="D3493" s="1137">
        <f t="shared" si="108"/>
        <v>0</v>
      </c>
      <c r="E3493" s="669" t="s">
        <v>700</v>
      </c>
      <c r="F3493" s="669">
        <v>537</v>
      </c>
    </row>
    <row r="3494" spans="1:6" hidden="1" x14ac:dyDescent="0.2">
      <c r="A3494" s="1136" t="str">
        <f t="shared" si="109"/>
        <v>GC17JEL0</v>
      </c>
      <c r="B3494" s="669" t="s">
        <v>6483</v>
      </c>
      <c r="C3494" s="669" t="s">
        <v>1940</v>
      </c>
      <c r="D3494" s="1137">
        <f t="shared" si="108"/>
        <v>0</v>
      </c>
      <c r="E3494" s="669" t="s">
        <v>699</v>
      </c>
      <c r="F3494" s="669">
        <v>702</v>
      </c>
    </row>
    <row r="3495" spans="1:6" hidden="1" x14ac:dyDescent="0.2">
      <c r="A3495" s="1136" t="str">
        <f t="shared" si="109"/>
        <v>GC17JEM0</v>
      </c>
      <c r="B3495" s="669" t="s">
        <v>6484</v>
      </c>
      <c r="C3495" s="669" t="s">
        <v>1940</v>
      </c>
      <c r="D3495" s="1137">
        <f t="shared" si="108"/>
        <v>0</v>
      </c>
      <c r="E3495" s="669" t="s">
        <v>595</v>
      </c>
      <c r="F3495" s="669">
        <v>36196</v>
      </c>
    </row>
    <row r="3496" spans="1:6" hidden="1" x14ac:dyDescent="0.2">
      <c r="A3496" s="1136" t="str">
        <f t="shared" si="109"/>
        <v>GC17JNE0</v>
      </c>
      <c r="B3496" s="669" t="s">
        <v>6485</v>
      </c>
      <c r="C3496" s="669" t="s">
        <v>1940</v>
      </c>
      <c r="D3496" s="1137">
        <f t="shared" si="108"/>
        <v>0</v>
      </c>
      <c r="E3496" s="669" t="s">
        <v>594</v>
      </c>
      <c r="F3496" s="669">
        <v>459</v>
      </c>
    </row>
    <row r="3497" spans="1:6" hidden="1" x14ac:dyDescent="0.2">
      <c r="A3497" s="1136" t="str">
        <f t="shared" si="109"/>
        <v>GC17JUX0</v>
      </c>
      <c r="B3497" s="669" t="s">
        <v>6486</v>
      </c>
      <c r="C3497" s="669" t="s">
        <v>1940</v>
      </c>
      <c r="D3497" s="1137">
        <f t="shared" si="108"/>
        <v>0</v>
      </c>
      <c r="E3497" s="669" t="s">
        <v>3001</v>
      </c>
      <c r="F3497" s="669">
        <v>1</v>
      </c>
    </row>
    <row r="3498" spans="1:6" hidden="1" x14ac:dyDescent="0.2">
      <c r="A3498" s="1136" t="str">
        <f t="shared" si="109"/>
        <v>GC17KDC0</v>
      </c>
      <c r="B3498" s="669" t="s">
        <v>6487</v>
      </c>
      <c r="C3498" s="669" t="s">
        <v>1941</v>
      </c>
      <c r="D3498" s="1137">
        <f t="shared" si="108"/>
        <v>0</v>
      </c>
      <c r="E3498" s="669" t="s">
        <v>700</v>
      </c>
      <c r="F3498" s="669">
        <v>2152</v>
      </c>
    </row>
    <row r="3499" spans="1:6" hidden="1" x14ac:dyDescent="0.2">
      <c r="A3499" s="1136" t="str">
        <f t="shared" si="109"/>
        <v>GC17KEL0</v>
      </c>
      <c r="B3499" s="669" t="s">
        <v>6488</v>
      </c>
      <c r="C3499" s="669" t="s">
        <v>1941</v>
      </c>
      <c r="D3499" s="1137">
        <f t="shared" si="108"/>
        <v>0</v>
      </c>
      <c r="E3499" s="669" t="s">
        <v>699</v>
      </c>
      <c r="F3499" s="669">
        <v>1140</v>
      </c>
    </row>
    <row r="3500" spans="1:6" hidden="1" x14ac:dyDescent="0.2">
      <c r="A3500" s="1136" t="str">
        <f t="shared" si="109"/>
        <v>GC17KEM0</v>
      </c>
      <c r="B3500" s="669" t="s">
        <v>6489</v>
      </c>
      <c r="C3500" s="669" t="s">
        <v>1941</v>
      </c>
      <c r="D3500" s="1137">
        <f t="shared" si="108"/>
        <v>0</v>
      </c>
      <c r="E3500" s="669" t="s">
        <v>595</v>
      </c>
      <c r="F3500" s="669">
        <v>62936</v>
      </c>
    </row>
    <row r="3501" spans="1:6" hidden="1" x14ac:dyDescent="0.2">
      <c r="A3501" s="1136" t="str">
        <f t="shared" si="109"/>
        <v>GC17KNE0</v>
      </c>
      <c r="B3501" s="669" t="s">
        <v>6490</v>
      </c>
      <c r="C3501" s="669" t="s">
        <v>1941</v>
      </c>
      <c r="D3501" s="1137">
        <f t="shared" si="108"/>
        <v>0</v>
      </c>
      <c r="E3501" s="669" t="s">
        <v>594</v>
      </c>
      <c r="F3501" s="669">
        <v>367</v>
      </c>
    </row>
    <row r="3502" spans="1:6" hidden="1" x14ac:dyDescent="0.2">
      <c r="A3502" s="1136" t="str">
        <f t="shared" si="109"/>
        <v>GC17KUX0</v>
      </c>
      <c r="B3502" s="669" t="s">
        <v>6491</v>
      </c>
      <c r="C3502" s="669" t="s">
        <v>1941</v>
      </c>
      <c r="D3502" s="1137">
        <f t="shared" si="108"/>
        <v>0</v>
      </c>
      <c r="E3502" s="669" t="s">
        <v>3001</v>
      </c>
      <c r="F3502" s="669">
        <v>3</v>
      </c>
    </row>
    <row r="3503" spans="1:6" hidden="1" x14ac:dyDescent="0.2">
      <c r="A3503" s="1136" t="str">
        <f t="shared" si="109"/>
        <v>HA11ADC0</v>
      </c>
      <c r="B3503" s="669" t="s">
        <v>6492</v>
      </c>
      <c r="C3503" s="669" t="s">
        <v>314</v>
      </c>
      <c r="D3503" s="1137">
        <f t="shared" si="108"/>
        <v>0</v>
      </c>
      <c r="E3503" s="669" t="s">
        <v>700</v>
      </c>
      <c r="F3503" s="669">
        <v>1</v>
      </c>
    </row>
    <row r="3504" spans="1:6" hidden="1" x14ac:dyDescent="0.2">
      <c r="A3504" s="1136" t="str">
        <f t="shared" si="109"/>
        <v>HA11AEL0</v>
      </c>
      <c r="B3504" s="669" t="s">
        <v>6493</v>
      </c>
      <c r="C3504" s="669" t="s">
        <v>314</v>
      </c>
      <c r="D3504" s="1137">
        <f t="shared" si="108"/>
        <v>0</v>
      </c>
      <c r="E3504" s="669" t="s">
        <v>699</v>
      </c>
      <c r="F3504" s="669">
        <v>60</v>
      </c>
    </row>
    <row r="3505" spans="1:6" hidden="1" x14ac:dyDescent="0.2">
      <c r="A3505" s="1136" t="str">
        <f t="shared" si="109"/>
        <v>HA11AEM0</v>
      </c>
      <c r="B3505" s="669" t="s">
        <v>6494</v>
      </c>
      <c r="C3505" s="669" t="s">
        <v>314</v>
      </c>
      <c r="D3505" s="1137">
        <f t="shared" si="108"/>
        <v>0</v>
      </c>
      <c r="E3505" s="669" t="s">
        <v>595</v>
      </c>
      <c r="F3505" s="669">
        <v>1863</v>
      </c>
    </row>
    <row r="3506" spans="1:6" hidden="1" x14ac:dyDescent="0.2">
      <c r="A3506" s="1136" t="str">
        <f t="shared" si="109"/>
        <v>HA11ANE0</v>
      </c>
      <c r="B3506" s="669" t="s">
        <v>6495</v>
      </c>
      <c r="C3506" s="669" t="s">
        <v>314</v>
      </c>
      <c r="D3506" s="1137">
        <f t="shared" si="108"/>
        <v>0</v>
      </c>
      <c r="E3506" s="669" t="s">
        <v>594</v>
      </c>
      <c r="F3506" s="669">
        <v>39</v>
      </c>
    </row>
    <row r="3507" spans="1:6" hidden="1" x14ac:dyDescent="0.2">
      <c r="A3507" s="1136" t="str">
        <f t="shared" si="109"/>
        <v>HA11BEL0</v>
      </c>
      <c r="B3507" s="669" t="s">
        <v>6496</v>
      </c>
      <c r="C3507" s="669" t="s">
        <v>311</v>
      </c>
      <c r="D3507" s="1137">
        <f t="shared" si="108"/>
        <v>0</v>
      </c>
      <c r="E3507" s="669" t="s">
        <v>699</v>
      </c>
      <c r="F3507" s="669">
        <v>68</v>
      </c>
    </row>
    <row r="3508" spans="1:6" hidden="1" x14ac:dyDescent="0.2">
      <c r="A3508" s="1136" t="str">
        <f t="shared" si="109"/>
        <v>HA11BEM0</v>
      </c>
      <c r="B3508" s="669" t="s">
        <v>6497</v>
      </c>
      <c r="C3508" s="669" t="s">
        <v>311</v>
      </c>
      <c r="D3508" s="1137">
        <f t="shared" si="108"/>
        <v>0</v>
      </c>
      <c r="E3508" s="669" t="s">
        <v>595</v>
      </c>
      <c r="F3508" s="669">
        <v>552</v>
      </c>
    </row>
    <row r="3509" spans="1:6" hidden="1" x14ac:dyDescent="0.2">
      <c r="A3509" s="1136" t="str">
        <f t="shared" si="109"/>
        <v>HA11BNE0</v>
      </c>
      <c r="B3509" s="669" t="s">
        <v>6498</v>
      </c>
      <c r="C3509" s="669" t="s">
        <v>311</v>
      </c>
      <c r="D3509" s="1137">
        <f t="shared" si="108"/>
        <v>0</v>
      </c>
      <c r="E3509" s="669" t="s">
        <v>594</v>
      </c>
      <c r="F3509" s="669">
        <v>12</v>
      </c>
    </row>
    <row r="3510" spans="1:6" hidden="1" x14ac:dyDescent="0.2">
      <c r="A3510" s="1136" t="str">
        <f t="shared" si="109"/>
        <v>HA11CDC0</v>
      </c>
      <c r="B3510" s="669" t="s">
        <v>6499</v>
      </c>
      <c r="C3510" s="669" t="s">
        <v>309</v>
      </c>
      <c r="D3510" s="1137">
        <f t="shared" si="108"/>
        <v>0</v>
      </c>
      <c r="E3510" s="669" t="s">
        <v>700</v>
      </c>
      <c r="F3510" s="669">
        <v>3</v>
      </c>
    </row>
    <row r="3511" spans="1:6" hidden="1" x14ac:dyDescent="0.2">
      <c r="A3511" s="1136" t="str">
        <f t="shared" si="109"/>
        <v>HA11CEL0</v>
      </c>
      <c r="B3511" s="669" t="s">
        <v>6500</v>
      </c>
      <c r="C3511" s="669" t="s">
        <v>309</v>
      </c>
      <c r="D3511" s="1137">
        <f t="shared" si="108"/>
        <v>0</v>
      </c>
      <c r="E3511" s="669" t="s">
        <v>699</v>
      </c>
      <c r="F3511" s="669">
        <v>125</v>
      </c>
    </row>
    <row r="3512" spans="1:6" hidden="1" x14ac:dyDescent="0.2">
      <c r="A3512" s="1136" t="str">
        <f t="shared" si="109"/>
        <v>HA11CEM0</v>
      </c>
      <c r="B3512" s="669" t="s">
        <v>6501</v>
      </c>
      <c r="C3512" s="669" t="s">
        <v>309</v>
      </c>
      <c r="D3512" s="1137">
        <f t="shared" si="108"/>
        <v>0</v>
      </c>
      <c r="E3512" s="669" t="s">
        <v>595</v>
      </c>
      <c r="F3512" s="669">
        <v>1026</v>
      </c>
    </row>
    <row r="3513" spans="1:6" hidden="1" x14ac:dyDescent="0.2">
      <c r="A3513" s="1136" t="str">
        <f t="shared" si="109"/>
        <v>HA11CNE0</v>
      </c>
      <c r="B3513" s="669" t="s">
        <v>6502</v>
      </c>
      <c r="C3513" s="669" t="s">
        <v>309</v>
      </c>
      <c r="D3513" s="1137">
        <f t="shared" si="108"/>
        <v>0</v>
      </c>
      <c r="E3513" s="669" t="s">
        <v>594</v>
      </c>
      <c r="F3513" s="669">
        <v>19</v>
      </c>
    </row>
    <row r="3514" spans="1:6" hidden="1" x14ac:dyDescent="0.2">
      <c r="A3514" s="1136" t="str">
        <f t="shared" si="109"/>
        <v>HA12BDC0</v>
      </c>
      <c r="B3514" s="669" t="s">
        <v>6503</v>
      </c>
      <c r="C3514" s="669" t="s">
        <v>307</v>
      </c>
      <c r="D3514" s="1137">
        <f t="shared" si="108"/>
        <v>0</v>
      </c>
      <c r="E3514" s="669" t="s">
        <v>700</v>
      </c>
      <c r="F3514" s="669">
        <v>3</v>
      </c>
    </row>
    <row r="3515" spans="1:6" hidden="1" x14ac:dyDescent="0.2">
      <c r="A3515" s="1136" t="str">
        <f t="shared" si="109"/>
        <v>HA12BEL0</v>
      </c>
      <c r="B3515" s="669" t="s">
        <v>6504</v>
      </c>
      <c r="C3515" s="669" t="s">
        <v>307</v>
      </c>
      <c r="D3515" s="1137">
        <f t="shared" si="108"/>
        <v>0</v>
      </c>
      <c r="E3515" s="669" t="s">
        <v>699</v>
      </c>
      <c r="F3515" s="669">
        <v>271</v>
      </c>
    </row>
    <row r="3516" spans="1:6" hidden="1" x14ac:dyDescent="0.2">
      <c r="A3516" s="1136" t="str">
        <f t="shared" si="109"/>
        <v>HA12BEM0</v>
      </c>
      <c r="B3516" s="669" t="s">
        <v>6505</v>
      </c>
      <c r="C3516" s="669" t="s">
        <v>307</v>
      </c>
      <c r="D3516" s="1137">
        <f t="shared" si="108"/>
        <v>0</v>
      </c>
      <c r="E3516" s="669" t="s">
        <v>595</v>
      </c>
      <c r="F3516" s="669">
        <v>35110</v>
      </c>
    </row>
    <row r="3517" spans="1:6" hidden="1" x14ac:dyDescent="0.2">
      <c r="A3517" s="1136" t="str">
        <f t="shared" si="109"/>
        <v>HA12BNE0</v>
      </c>
      <c r="B3517" s="669" t="s">
        <v>6506</v>
      </c>
      <c r="C3517" s="669" t="s">
        <v>307</v>
      </c>
      <c r="D3517" s="1137">
        <f t="shared" si="108"/>
        <v>0</v>
      </c>
      <c r="E3517" s="669" t="s">
        <v>594</v>
      </c>
      <c r="F3517" s="669">
        <v>240</v>
      </c>
    </row>
    <row r="3518" spans="1:6" hidden="1" x14ac:dyDescent="0.2">
      <c r="A3518" s="1136" t="str">
        <f t="shared" si="109"/>
        <v>HA12BUX0</v>
      </c>
      <c r="B3518" s="669" t="s">
        <v>6507</v>
      </c>
      <c r="C3518" s="669" t="s">
        <v>307</v>
      </c>
      <c r="D3518" s="1137">
        <f t="shared" si="108"/>
        <v>0</v>
      </c>
      <c r="E3518" s="669" t="s">
        <v>3001</v>
      </c>
      <c r="F3518" s="669">
        <v>1</v>
      </c>
    </row>
    <row r="3519" spans="1:6" hidden="1" x14ac:dyDescent="0.2">
      <c r="A3519" s="1136" t="str">
        <f t="shared" si="109"/>
        <v>HA12CDC0</v>
      </c>
      <c r="B3519" s="669" t="s">
        <v>6508</v>
      </c>
      <c r="C3519" s="669" t="s">
        <v>305</v>
      </c>
      <c r="D3519" s="1137">
        <f t="shared" si="108"/>
        <v>0</v>
      </c>
      <c r="E3519" s="669" t="s">
        <v>700</v>
      </c>
      <c r="F3519" s="669">
        <v>20</v>
      </c>
    </row>
    <row r="3520" spans="1:6" hidden="1" x14ac:dyDescent="0.2">
      <c r="A3520" s="1136" t="str">
        <f t="shared" si="109"/>
        <v>HA12CEL0</v>
      </c>
      <c r="B3520" s="669" t="s">
        <v>6509</v>
      </c>
      <c r="C3520" s="669" t="s">
        <v>305</v>
      </c>
      <c r="D3520" s="1137">
        <f t="shared" si="108"/>
        <v>0</v>
      </c>
      <c r="E3520" s="669" t="s">
        <v>699</v>
      </c>
      <c r="F3520" s="669">
        <v>224</v>
      </c>
    </row>
    <row r="3521" spans="1:6" hidden="1" x14ac:dyDescent="0.2">
      <c r="A3521" s="1136" t="str">
        <f t="shared" si="109"/>
        <v>HA12CEM0</v>
      </c>
      <c r="B3521" s="669" t="s">
        <v>6510</v>
      </c>
      <c r="C3521" s="669" t="s">
        <v>305</v>
      </c>
      <c r="D3521" s="1137">
        <f t="shared" si="108"/>
        <v>0</v>
      </c>
      <c r="E3521" s="669" t="s">
        <v>595</v>
      </c>
      <c r="F3521" s="669">
        <v>13258</v>
      </c>
    </row>
    <row r="3522" spans="1:6" hidden="1" x14ac:dyDescent="0.2">
      <c r="A3522" s="1136" t="str">
        <f t="shared" si="109"/>
        <v>HA12CNE0</v>
      </c>
      <c r="B3522" s="669" t="s">
        <v>6511</v>
      </c>
      <c r="C3522" s="669" t="s">
        <v>305</v>
      </c>
      <c r="D3522" s="1137">
        <f t="shared" si="108"/>
        <v>0</v>
      </c>
      <c r="E3522" s="669" t="s">
        <v>594</v>
      </c>
      <c r="F3522" s="669">
        <v>69</v>
      </c>
    </row>
    <row r="3523" spans="1:6" hidden="1" x14ac:dyDescent="0.2">
      <c r="A3523" s="1136" t="str">
        <f t="shared" si="109"/>
        <v>HA12CUX0</v>
      </c>
      <c r="B3523" s="669" t="s">
        <v>6512</v>
      </c>
      <c r="C3523" s="669" t="s">
        <v>305</v>
      </c>
      <c r="D3523" s="1137">
        <f t="shared" si="108"/>
        <v>0</v>
      </c>
      <c r="E3523" s="669" t="s">
        <v>3001</v>
      </c>
      <c r="F3523" s="669">
        <v>2</v>
      </c>
    </row>
    <row r="3524" spans="1:6" hidden="1" x14ac:dyDescent="0.2">
      <c r="A3524" s="1136" t="str">
        <f t="shared" si="109"/>
        <v>HA13ADC0</v>
      </c>
      <c r="B3524" s="669" t="s">
        <v>6513</v>
      </c>
      <c r="C3524" s="669" t="s">
        <v>303</v>
      </c>
      <c r="D3524" s="1137">
        <f t="shared" si="108"/>
        <v>0</v>
      </c>
      <c r="E3524" s="669" t="s">
        <v>700</v>
      </c>
      <c r="F3524" s="669">
        <v>2</v>
      </c>
    </row>
    <row r="3525" spans="1:6" hidden="1" x14ac:dyDescent="0.2">
      <c r="A3525" s="1136" t="str">
        <f t="shared" si="109"/>
        <v>HA13AEL0</v>
      </c>
      <c r="B3525" s="669" t="s">
        <v>6514</v>
      </c>
      <c r="C3525" s="669" t="s">
        <v>303</v>
      </c>
      <c r="D3525" s="1137">
        <f t="shared" si="108"/>
        <v>0</v>
      </c>
      <c r="E3525" s="669" t="s">
        <v>699</v>
      </c>
      <c r="F3525" s="669">
        <v>111</v>
      </c>
    </row>
    <row r="3526" spans="1:6" hidden="1" x14ac:dyDescent="0.2">
      <c r="A3526" s="1136" t="str">
        <f t="shared" si="109"/>
        <v>HA13AEM0</v>
      </c>
      <c r="B3526" s="669" t="s">
        <v>6515</v>
      </c>
      <c r="C3526" s="669" t="s">
        <v>303</v>
      </c>
      <c r="D3526" s="1137">
        <f t="shared" si="108"/>
        <v>0</v>
      </c>
      <c r="E3526" s="669" t="s">
        <v>595</v>
      </c>
      <c r="F3526" s="669">
        <v>20471</v>
      </c>
    </row>
    <row r="3527" spans="1:6" hidden="1" x14ac:dyDescent="0.2">
      <c r="A3527" s="1136" t="str">
        <f t="shared" si="109"/>
        <v>HA13ANE0</v>
      </c>
      <c r="B3527" s="669" t="s">
        <v>6516</v>
      </c>
      <c r="C3527" s="669" t="s">
        <v>303</v>
      </c>
      <c r="D3527" s="1137">
        <f t="shared" si="108"/>
        <v>0</v>
      </c>
      <c r="E3527" s="669" t="s">
        <v>594</v>
      </c>
      <c r="F3527" s="669">
        <v>157</v>
      </c>
    </row>
    <row r="3528" spans="1:6" hidden="1" x14ac:dyDescent="0.2">
      <c r="A3528" s="1136" t="str">
        <f t="shared" si="109"/>
        <v>HA13AUX0</v>
      </c>
      <c r="B3528" s="669" t="s">
        <v>6517</v>
      </c>
      <c r="C3528" s="669" t="s">
        <v>303</v>
      </c>
      <c r="D3528" s="1137">
        <f t="shared" si="108"/>
        <v>0</v>
      </c>
      <c r="E3528" s="669" t="s">
        <v>3001</v>
      </c>
      <c r="F3528" s="669">
        <v>1</v>
      </c>
    </row>
    <row r="3529" spans="1:6" hidden="1" x14ac:dyDescent="0.2">
      <c r="A3529" s="1136" t="str">
        <f t="shared" si="109"/>
        <v>HA13BDC0</v>
      </c>
      <c r="B3529" s="669" t="s">
        <v>6518</v>
      </c>
      <c r="C3529" s="669" t="s">
        <v>301</v>
      </c>
      <c r="D3529" s="1137">
        <f t="shared" si="108"/>
        <v>0</v>
      </c>
      <c r="E3529" s="669" t="s">
        <v>700</v>
      </c>
      <c r="F3529" s="669">
        <v>1</v>
      </c>
    </row>
    <row r="3530" spans="1:6" hidden="1" x14ac:dyDescent="0.2">
      <c r="A3530" s="1136" t="str">
        <f t="shared" si="109"/>
        <v>HA13BEL0</v>
      </c>
      <c r="B3530" s="669" t="s">
        <v>6519</v>
      </c>
      <c r="C3530" s="669" t="s">
        <v>301</v>
      </c>
      <c r="D3530" s="1137">
        <f t="shared" si="108"/>
        <v>0</v>
      </c>
      <c r="E3530" s="669" t="s">
        <v>699</v>
      </c>
      <c r="F3530" s="669">
        <v>100</v>
      </c>
    </row>
    <row r="3531" spans="1:6" hidden="1" x14ac:dyDescent="0.2">
      <c r="A3531" s="1136" t="str">
        <f t="shared" si="109"/>
        <v>HA13BEM0</v>
      </c>
      <c r="B3531" s="669" t="s">
        <v>6520</v>
      </c>
      <c r="C3531" s="669" t="s">
        <v>301</v>
      </c>
      <c r="D3531" s="1137">
        <f t="shared" si="108"/>
        <v>0</v>
      </c>
      <c r="E3531" s="669" t="s">
        <v>595</v>
      </c>
      <c r="F3531" s="669">
        <v>7947</v>
      </c>
    </row>
    <row r="3532" spans="1:6" hidden="1" x14ac:dyDescent="0.2">
      <c r="A3532" s="1136" t="str">
        <f t="shared" si="109"/>
        <v>HA13BNE0</v>
      </c>
      <c r="B3532" s="669" t="s">
        <v>6521</v>
      </c>
      <c r="C3532" s="669" t="s">
        <v>301</v>
      </c>
      <c r="D3532" s="1137">
        <f t="shared" si="108"/>
        <v>0</v>
      </c>
      <c r="E3532" s="669" t="s">
        <v>594</v>
      </c>
      <c r="F3532" s="669">
        <v>19</v>
      </c>
    </row>
    <row r="3533" spans="1:6" hidden="1" x14ac:dyDescent="0.2">
      <c r="A3533" s="1136" t="str">
        <f t="shared" si="109"/>
        <v>HA13BUX0</v>
      </c>
      <c r="B3533" s="669" t="s">
        <v>6522</v>
      </c>
      <c r="C3533" s="669" t="s">
        <v>301</v>
      </c>
      <c r="D3533" s="1137">
        <f t="shared" si="108"/>
        <v>0</v>
      </c>
      <c r="E3533" s="669" t="s">
        <v>3001</v>
      </c>
      <c r="F3533" s="669">
        <v>1</v>
      </c>
    </row>
    <row r="3534" spans="1:6" hidden="1" x14ac:dyDescent="0.2">
      <c r="A3534" s="1136" t="str">
        <f t="shared" si="109"/>
        <v>HA13CDC0</v>
      </c>
      <c r="B3534" s="669" t="s">
        <v>6523</v>
      </c>
      <c r="C3534" s="669" t="s">
        <v>299</v>
      </c>
      <c r="D3534" s="1137">
        <f t="shared" si="108"/>
        <v>0</v>
      </c>
      <c r="E3534" s="669" t="s">
        <v>700</v>
      </c>
      <c r="F3534" s="669">
        <v>56</v>
      </c>
    </row>
    <row r="3535" spans="1:6" hidden="1" x14ac:dyDescent="0.2">
      <c r="A3535" s="1136" t="str">
        <f t="shared" si="109"/>
        <v>HA13CEL0</v>
      </c>
      <c r="B3535" s="669" t="s">
        <v>6524</v>
      </c>
      <c r="C3535" s="669" t="s">
        <v>299</v>
      </c>
      <c r="D3535" s="1137">
        <f t="shared" si="108"/>
        <v>0</v>
      </c>
      <c r="E3535" s="669" t="s">
        <v>699</v>
      </c>
      <c r="F3535" s="669">
        <v>266</v>
      </c>
    </row>
    <row r="3536" spans="1:6" hidden="1" x14ac:dyDescent="0.2">
      <c r="A3536" s="1136" t="str">
        <f t="shared" si="109"/>
        <v>HA13CEM0</v>
      </c>
      <c r="B3536" s="669" t="s">
        <v>6525</v>
      </c>
      <c r="C3536" s="669" t="s">
        <v>299</v>
      </c>
      <c r="D3536" s="1137">
        <f t="shared" si="108"/>
        <v>0</v>
      </c>
      <c r="E3536" s="669" t="s">
        <v>595</v>
      </c>
      <c r="F3536" s="669">
        <v>12811</v>
      </c>
    </row>
    <row r="3537" spans="1:6" hidden="1" x14ac:dyDescent="0.2">
      <c r="A3537" s="1136" t="str">
        <f t="shared" si="109"/>
        <v>HA13CNE0</v>
      </c>
      <c r="B3537" s="669" t="s">
        <v>6526</v>
      </c>
      <c r="C3537" s="669" t="s">
        <v>299</v>
      </c>
      <c r="D3537" s="1137">
        <f t="shared" ref="D3537:D3600" si="110">IFERROR(VLOOKUP(C3537,$M$2:$N$16,2,FALSE),0)</f>
        <v>0</v>
      </c>
      <c r="E3537" s="669" t="s">
        <v>594</v>
      </c>
      <c r="F3537" s="669">
        <v>46</v>
      </c>
    </row>
    <row r="3538" spans="1:6" hidden="1" x14ac:dyDescent="0.2">
      <c r="A3538" s="1136" t="str">
        <f t="shared" ref="A3538:A3601" si="111">C3538&amp;E3538&amp;D3538</f>
        <v>HA14ADC0</v>
      </c>
      <c r="B3538" s="669" t="s">
        <v>6527</v>
      </c>
      <c r="C3538" s="669" t="s">
        <v>297</v>
      </c>
      <c r="D3538" s="1137">
        <f t="shared" si="110"/>
        <v>0</v>
      </c>
      <c r="E3538" s="669" t="s">
        <v>700</v>
      </c>
      <c r="F3538" s="669">
        <v>10</v>
      </c>
    </row>
    <row r="3539" spans="1:6" hidden="1" x14ac:dyDescent="0.2">
      <c r="A3539" s="1136" t="str">
        <f t="shared" si="111"/>
        <v>HA14AEL0</v>
      </c>
      <c r="B3539" s="669" t="s">
        <v>6528</v>
      </c>
      <c r="C3539" s="669" t="s">
        <v>297</v>
      </c>
      <c r="D3539" s="1137">
        <f t="shared" si="110"/>
        <v>0</v>
      </c>
      <c r="E3539" s="669" t="s">
        <v>699</v>
      </c>
      <c r="F3539" s="669">
        <v>61</v>
      </c>
    </row>
    <row r="3540" spans="1:6" hidden="1" x14ac:dyDescent="0.2">
      <c r="A3540" s="1136" t="str">
        <f t="shared" si="111"/>
        <v>HA14AEM0</v>
      </c>
      <c r="B3540" s="669" t="s">
        <v>6529</v>
      </c>
      <c r="C3540" s="669" t="s">
        <v>297</v>
      </c>
      <c r="D3540" s="1137">
        <f t="shared" si="110"/>
        <v>0</v>
      </c>
      <c r="E3540" s="669" t="s">
        <v>595</v>
      </c>
      <c r="F3540" s="669">
        <v>530</v>
      </c>
    </row>
    <row r="3541" spans="1:6" hidden="1" x14ac:dyDescent="0.2">
      <c r="A3541" s="1136" t="str">
        <f t="shared" si="111"/>
        <v>HA14ANE0</v>
      </c>
      <c r="B3541" s="669" t="s">
        <v>6530</v>
      </c>
      <c r="C3541" s="669" t="s">
        <v>297</v>
      </c>
      <c r="D3541" s="1137">
        <f t="shared" si="110"/>
        <v>0</v>
      </c>
      <c r="E3541" s="669" t="s">
        <v>594</v>
      </c>
      <c r="F3541" s="669">
        <v>6</v>
      </c>
    </row>
    <row r="3542" spans="1:6" hidden="1" x14ac:dyDescent="0.2">
      <c r="A3542" s="1136" t="str">
        <f t="shared" si="111"/>
        <v>HA14AUX0</v>
      </c>
      <c r="B3542" s="669" t="s">
        <v>6531</v>
      </c>
      <c r="C3542" s="669" t="s">
        <v>297</v>
      </c>
      <c r="D3542" s="1137">
        <f t="shared" si="110"/>
        <v>0</v>
      </c>
      <c r="E3542" s="669" t="s">
        <v>3001</v>
      </c>
      <c r="F3542" s="669">
        <v>4</v>
      </c>
    </row>
    <row r="3543" spans="1:6" hidden="1" x14ac:dyDescent="0.2">
      <c r="A3543" s="1136" t="str">
        <f t="shared" si="111"/>
        <v>HA14BDC0</v>
      </c>
      <c r="B3543" s="669" t="s">
        <v>6532</v>
      </c>
      <c r="C3543" s="669" t="s">
        <v>295</v>
      </c>
      <c r="D3543" s="1137">
        <f t="shared" si="110"/>
        <v>0</v>
      </c>
      <c r="E3543" s="669" t="s">
        <v>700</v>
      </c>
      <c r="F3543" s="669">
        <v>32</v>
      </c>
    </row>
    <row r="3544" spans="1:6" hidden="1" x14ac:dyDescent="0.2">
      <c r="A3544" s="1136" t="str">
        <f t="shared" si="111"/>
        <v>HA14BEL0</v>
      </c>
      <c r="B3544" s="669" t="s">
        <v>6533</v>
      </c>
      <c r="C3544" s="669" t="s">
        <v>295</v>
      </c>
      <c r="D3544" s="1137">
        <f t="shared" si="110"/>
        <v>0</v>
      </c>
      <c r="E3544" s="669" t="s">
        <v>699</v>
      </c>
      <c r="F3544" s="669">
        <v>85</v>
      </c>
    </row>
    <row r="3545" spans="1:6" hidden="1" x14ac:dyDescent="0.2">
      <c r="A3545" s="1136" t="str">
        <f t="shared" si="111"/>
        <v>HA14BEM0</v>
      </c>
      <c r="B3545" s="669" t="s">
        <v>6534</v>
      </c>
      <c r="C3545" s="669" t="s">
        <v>295</v>
      </c>
      <c r="D3545" s="1137">
        <f t="shared" si="110"/>
        <v>0</v>
      </c>
      <c r="E3545" s="669" t="s">
        <v>595</v>
      </c>
      <c r="F3545" s="669">
        <v>302</v>
      </c>
    </row>
    <row r="3546" spans="1:6" hidden="1" x14ac:dyDescent="0.2">
      <c r="A3546" s="1136" t="str">
        <f t="shared" si="111"/>
        <v>HA14BNE0</v>
      </c>
      <c r="B3546" s="669" t="s">
        <v>6535</v>
      </c>
      <c r="C3546" s="669" t="s">
        <v>295</v>
      </c>
      <c r="D3546" s="1137">
        <f t="shared" si="110"/>
        <v>0</v>
      </c>
      <c r="E3546" s="669" t="s">
        <v>594</v>
      </c>
      <c r="F3546" s="669">
        <v>2</v>
      </c>
    </row>
    <row r="3547" spans="1:6" hidden="1" x14ac:dyDescent="0.2">
      <c r="A3547" s="1136" t="str">
        <f t="shared" si="111"/>
        <v>HA14CDC0</v>
      </c>
      <c r="B3547" s="669" t="s">
        <v>6536</v>
      </c>
      <c r="C3547" s="669" t="s">
        <v>293</v>
      </c>
      <c r="D3547" s="1137">
        <f t="shared" si="110"/>
        <v>0</v>
      </c>
      <c r="E3547" s="669" t="s">
        <v>700</v>
      </c>
      <c r="F3547" s="669">
        <v>131</v>
      </c>
    </row>
    <row r="3548" spans="1:6" hidden="1" x14ac:dyDescent="0.2">
      <c r="A3548" s="1136" t="str">
        <f t="shared" si="111"/>
        <v>HA14CEL0</v>
      </c>
      <c r="B3548" s="669" t="s">
        <v>6537</v>
      </c>
      <c r="C3548" s="669" t="s">
        <v>293</v>
      </c>
      <c r="D3548" s="1137">
        <f t="shared" si="110"/>
        <v>0</v>
      </c>
      <c r="E3548" s="669" t="s">
        <v>699</v>
      </c>
      <c r="F3548" s="669">
        <v>328</v>
      </c>
    </row>
    <row r="3549" spans="1:6" hidden="1" x14ac:dyDescent="0.2">
      <c r="A3549" s="1136" t="str">
        <f t="shared" si="111"/>
        <v>HA14CEM0</v>
      </c>
      <c r="B3549" s="669" t="s">
        <v>6538</v>
      </c>
      <c r="C3549" s="669" t="s">
        <v>293</v>
      </c>
      <c r="D3549" s="1137">
        <f t="shared" si="110"/>
        <v>0</v>
      </c>
      <c r="E3549" s="669" t="s">
        <v>595</v>
      </c>
      <c r="F3549" s="669">
        <v>853</v>
      </c>
    </row>
    <row r="3550" spans="1:6" hidden="1" x14ac:dyDescent="0.2">
      <c r="A3550" s="1136" t="str">
        <f t="shared" si="111"/>
        <v>HA14CNE0</v>
      </c>
      <c r="B3550" s="669" t="s">
        <v>6539</v>
      </c>
      <c r="C3550" s="669" t="s">
        <v>293</v>
      </c>
      <c r="D3550" s="1137">
        <f t="shared" si="110"/>
        <v>0</v>
      </c>
      <c r="E3550" s="669" t="s">
        <v>594</v>
      </c>
      <c r="F3550" s="669">
        <v>7</v>
      </c>
    </row>
    <row r="3551" spans="1:6" hidden="1" x14ac:dyDescent="0.2">
      <c r="A3551" s="1136" t="str">
        <f t="shared" si="111"/>
        <v>HA19ZDC0</v>
      </c>
      <c r="B3551" s="669" t="s">
        <v>6540</v>
      </c>
      <c r="C3551" s="669" t="s">
        <v>1014</v>
      </c>
      <c r="D3551" s="1137">
        <f t="shared" si="110"/>
        <v>0</v>
      </c>
      <c r="E3551" s="669" t="s">
        <v>700</v>
      </c>
      <c r="F3551" s="669">
        <v>34</v>
      </c>
    </row>
    <row r="3552" spans="1:6" hidden="1" x14ac:dyDescent="0.2">
      <c r="A3552" s="1136" t="str">
        <f t="shared" si="111"/>
        <v>HA19ZEL0</v>
      </c>
      <c r="B3552" s="669" t="s">
        <v>6541</v>
      </c>
      <c r="C3552" s="669" t="s">
        <v>1014</v>
      </c>
      <c r="D3552" s="1137">
        <f t="shared" si="110"/>
        <v>0</v>
      </c>
      <c r="E3552" s="669" t="s">
        <v>699</v>
      </c>
      <c r="F3552" s="669">
        <v>6</v>
      </c>
    </row>
    <row r="3553" spans="1:6" hidden="1" x14ac:dyDescent="0.2">
      <c r="A3553" s="1136" t="str">
        <f t="shared" si="111"/>
        <v>HA19ZEM0</v>
      </c>
      <c r="B3553" s="669" t="s">
        <v>6542</v>
      </c>
      <c r="C3553" s="669" t="s">
        <v>1014</v>
      </c>
      <c r="D3553" s="1137">
        <f t="shared" si="110"/>
        <v>0</v>
      </c>
      <c r="E3553" s="669" t="s">
        <v>595</v>
      </c>
      <c r="F3553" s="669">
        <v>130</v>
      </c>
    </row>
    <row r="3554" spans="1:6" hidden="1" x14ac:dyDescent="0.2">
      <c r="A3554" s="1136" t="str">
        <f t="shared" si="111"/>
        <v>HA19ZNE0</v>
      </c>
      <c r="B3554" s="669" t="s">
        <v>6543</v>
      </c>
      <c r="C3554" s="669" t="s">
        <v>1014</v>
      </c>
      <c r="D3554" s="1137">
        <f t="shared" si="110"/>
        <v>0</v>
      </c>
      <c r="E3554" s="669" t="s">
        <v>594</v>
      </c>
      <c r="F3554" s="669">
        <v>3</v>
      </c>
    </row>
    <row r="3555" spans="1:6" hidden="1" x14ac:dyDescent="0.2">
      <c r="A3555" s="1136" t="str">
        <f t="shared" si="111"/>
        <v>HA21BDC0</v>
      </c>
      <c r="B3555" s="669" t="s">
        <v>6544</v>
      </c>
      <c r="C3555" s="669" t="s">
        <v>1013</v>
      </c>
      <c r="D3555" s="1137">
        <f t="shared" si="110"/>
        <v>0</v>
      </c>
      <c r="E3555" s="669" t="s">
        <v>700</v>
      </c>
      <c r="F3555" s="669">
        <v>2</v>
      </c>
    </row>
    <row r="3556" spans="1:6" hidden="1" x14ac:dyDescent="0.2">
      <c r="A3556" s="1136" t="str">
        <f t="shared" si="111"/>
        <v>HA21BEL0</v>
      </c>
      <c r="B3556" s="669" t="s">
        <v>6545</v>
      </c>
      <c r="C3556" s="669" t="s">
        <v>1013</v>
      </c>
      <c r="D3556" s="1137">
        <f t="shared" si="110"/>
        <v>0</v>
      </c>
      <c r="E3556" s="669" t="s">
        <v>699</v>
      </c>
      <c r="F3556" s="669">
        <v>73</v>
      </c>
    </row>
    <row r="3557" spans="1:6" hidden="1" x14ac:dyDescent="0.2">
      <c r="A3557" s="1136" t="str">
        <f t="shared" si="111"/>
        <v>HA21BEM0</v>
      </c>
      <c r="B3557" s="669" t="s">
        <v>6546</v>
      </c>
      <c r="C3557" s="669" t="s">
        <v>1013</v>
      </c>
      <c r="D3557" s="1137">
        <f t="shared" si="110"/>
        <v>0</v>
      </c>
      <c r="E3557" s="669" t="s">
        <v>595</v>
      </c>
      <c r="F3557" s="669">
        <v>895</v>
      </c>
    </row>
    <row r="3558" spans="1:6" hidden="1" x14ac:dyDescent="0.2">
      <c r="A3558" s="1136" t="str">
        <f t="shared" si="111"/>
        <v>HA21BNE0</v>
      </c>
      <c r="B3558" s="669" t="s">
        <v>6547</v>
      </c>
      <c r="C3558" s="669" t="s">
        <v>1013</v>
      </c>
      <c r="D3558" s="1137">
        <f t="shared" si="110"/>
        <v>0</v>
      </c>
      <c r="E3558" s="669" t="s">
        <v>594</v>
      </c>
      <c r="F3558" s="669">
        <v>29</v>
      </c>
    </row>
    <row r="3559" spans="1:6" hidden="1" x14ac:dyDescent="0.2">
      <c r="A3559" s="1136" t="str">
        <f t="shared" si="111"/>
        <v>HA21CDC0</v>
      </c>
      <c r="B3559" s="669" t="s">
        <v>6548</v>
      </c>
      <c r="C3559" s="669" t="s">
        <v>1012</v>
      </c>
      <c r="D3559" s="1137">
        <f t="shared" si="110"/>
        <v>0</v>
      </c>
      <c r="E3559" s="669" t="s">
        <v>700</v>
      </c>
      <c r="F3559" s="669">
        <v>59</v>
      </c>
    </row>
    <row r="3560" spans="1:6" hidden="1" x14ac:dyDescent="0.2">
      <c r="A3560" s="1136" t="str">
        <f t="shared" si="111"/>
        <v>HA21CEL0</v>
      </c>
      <c r="B3560" s="669" t="s">
        <v>6549</v>
      </c>
      <c r="C3560" s="669" t="s">
        <v>1012</v>
      </c>
      <c r="D3560" s="1137">
        <f t="shared" si="110"/>
        <v>0</v>
      </c>
      <c r="E3560" s="669" t="s">
        <v>699</v>
      </c>
      <c r="F3560" s="669">
        <v>418</v>
      </c>
    </row>
    <row r="3561" spans="1:6" hidden="1" x14ac:dyDescent="0.2">
      <c r="A3561" s="1136" t="str">
        <f t="shared" si="111"/>
        <v>HA21CEM0</v>
      </c>
      <c r="B3561" s="669" t="s">
        <v>6550</v>
      </c>
      <c r="C3561" s="669" t="s">
        <v>1012</v>
      </c>
      <c r="D3561" s="1137">
        <f t="shared" si="110"/>
        <v>0</v>
      </c>
      <c r="E3561" s="669" t="s">
        <v>595</v>
      </c>
      <c r="F3561" s="669">
        <v>1747</v>
      </c>
    </row>
    <row r="3562" spans="1:6" hidden="1" x14ac:dyDescent="0.2">
      <c r="A3562" s="1136" t="str">
        <f t="shared" si="111"/>
        <v>HA21CNE0</v>
      </c>
      <c r="B3562" s="669" t="s">
        <v>6551</v>
      </c>
      <c r="C3562" s="669" t="s">
        <v>1012</v>
      </c>
      <c r="D3562" s="1137">
        <f t="shared" si="110"/>
        <v>0</v>
      </c>
      <c r="E3562" s="669" t="s">
        <v>594</v>
      </c>
      <c r="F3562" s="669">
        <v>38</v>
      </c>
    </row>
    <row r="3563" spans="1:6" hidden="1" x14ac:dyDescent="0.2">
      <c r="A3563" s="1136" t="str">
        <f t="shared" si="111"/>
        <v>HA22BDC0</v>
      </c>
      <c r="B3563" s="669" t="s">
        <v>6552</v>
      </c>
      <c r="C3563" s="669" t="s">
        <v>1011</v>
      </c>
      <c r="D3563" s="1137">
        <f t="shared" si="110"/>
        <v>0</v>
      </c>
      <c r="E3563" s="669" t="s">
        <v>700</v>
      </c>
      <c r="F3563" s="669">
        <v>15</v>
      </c>
    </row>
    <row r="3564" spans="1:6" hidden="1" x14ac:dyDescent="0.2">
      <c r="A3564" s="1136" t="str">
        <f t="shared" si="111"/>
        <v>HA22BEL0</v>
      </c>
      <c r="B3564" s="669" t="s">
        <v>6553</v>
      </c>
      <c r="C3564" s="669" t="s">
        <v>1011</v>
      </c>
      <c r="D3564" s="1137">
        <f t="shared" si="110"/>
        <v>0</v>
      </c>
      <c r="E3564" s="669" t="s">
        <v>699</v>
      </c>
      <c r="F3564" s="669">
        <v>102</v>
      </c>
    </row>
    <row r="3565" spans="1:6" hidden="1" x14ac:dyDescent="0.2">
      <c r="A3565" s="1136" t="str">
        <f t="shared" si="111"/>
        <v>HA22BEM0</v>
      </c>
      <c r="B3565" s="669" t="s">
        <v>6554</v>
      </c>
      <c r="C3565" s="669" t="s">
        <v>1011</v>
      </c>
      <c r="D3565" s="1137">
        <f t="shared" si="110"/>
        <v>0</v>
      </c>
      <c r="E3565" s="669" t="s">
        <v>595</v>
      </c>
      <c r="F3565" s="669">
        <v>2170</v>
      </c>
    </row>
    <row r="3566" spans="1:6" hidden="1" x14ac:dyDescent="0.2">
      <c r="A3566" s="1136" t="str">
        <f t="shared" si="111"/>
        <v>HA22BNE0</v>
      </c>
      <c r="B3566" s="669" t="s">
        <v>6555</v>
      </c>
      <c r="C3566" s="669" t="s">
        <v>1011</v>
      </c>
      <c r="D3566" s="1137">
        <f t="shared" si="110"/>
        <v>0</v>
      </c>
      <c r="E3566" s="669" t="s">
        <v>594</v>
      </c>
      <c r="F3566" s="669">
        <v>37</v>
      </c>
    </row>
    <row r="3567" spans="1:6" hidden="1" x14ac:dyDescent="0.2">
      <c r="A3567" s="1136" t="str">
        <f t="shared" si="111"/>
        <v>HA22CDC0</v>
      </c>
      <c r="B3567" s="669" t="s">
        <v>6556</v>
      </c>
      <c r="C3567" s="669" t="s">
        <v>1010</v>
      </c>
      <c r="D3567" s="1137">
        <f t="shared" si="110"/>
        <v>0</v>
      </c>
      <c r="E3567" s="669" t="s">
        <v>700</v>
      </c>
      <c r="F3567" s="669">
        <v>634</v>
      </c>
    </row>
    <row r="3568" spans="1:6" hidden="1" x14ac:dyDescent="0.2">
      <c r="A3568" s="1136" t="str">
        <f t="shared" si="111"/>
        <v>HA22CEL0</v>
      </c>
      <c r="B3568" s="669" t="s">
        <v>6557</v>
      </c>
      <c r="C3568" s="669" t="s">
        <v>1010</v>
      </c>
      <c r="D3568" s="1137">
        <f t="shared" si="110"/>
        <v>0</v>
      </c>
      <c r="E3568" s="669" t="s">
        <v>699</v>
      </c>
      <c r="F3568" s="669">
        <v>1308</v>
      </c>
    </row>
    <row r="3569" spans="1:6" hidden="1" x14ac:dyDescent="0.2">
      <c r="A3569" s="1136" t="str">
        <f t="shared" si="111"/>
        <v>HA22CEM0</v>
      </c>
      <c r="B3569" s="669" t="s">
        <v>6558</v>
      </c>
      <c r="C3569" s="669" t="s">
        <v>1010</v>
      </c>
      <c r="D3569" s="1137">
        <f t="shared" si="110"/>
        <v>0</v>
      </c>
      <c r="E3569" s="669" t="s">
        <v>595</v>
      </c>
      <c r="F3569" s="669">
        <v>3907</v>
      </c>
    </row>
    <row r="3570" spans="1:6" hidden="1" x14ac:dyDescent="0.2">
      <c r="A3570" s="1136" t="str">
        <f t="shared" si="111"/>
        <v>HA22CNE0</v>
      </c>
      <c r="B3570" s="669" t="s">
        <v>6559</v>
      </c>
      <c r="C3570" s="669" t="s">
        <v>1010</v>
      </c>
      <c r="D3570" s="1137">
        <f t="shared" si="110"/>
        <v>0</v>
      </c>
      <c r="E3570" s="669" t="s">
        <v>594</v>
      </c>
      <c r="F3570" s="669">
        <v>64</v>
      </c>
    </row>
    <row r="3571" spans="1:6" hidden="1" x14ac:dyDescent="0.2">
      <c r="A3571" s="1136" t="str">
        <f t="shared" si="111"/>
        <v>HA23BDC0</v>
      </c>
      <c r="B3571" s="669" t="s">
        <v>6560</v>
      </c>
      <c r="C3571" s="669" t="s">
        <v>1009</v>
      </c>
      <c r="D3571" s="1137">
        <f t="shared" si="110"/>
        <v>0</v>
      </c>
      <c r="E3571" s="669" t="s">
        <v>700</v>
      </c>
      <c r="F3571" s="669">
        <v>80</v>
      </c>
    </row>
    <row r="3572" spans="1:6" hidden="1" x14ac:dyDescent="0.2">
      <c r="A3572" s="1136" t="str">
        <f t="shared" si="111"/>
        <v>HA23BEL0</v>
      </c>
      <c r="B3572" s="669" t="s">
        <v>6561</v>
      </c>
      <c r="C3572" s="669" t="s">
        <v>1009</v>
      </c>
      <c r="D3572" s="1137">
        <f t="shared" si="110"/>
        <v>0</v>
      </c>
      <c r="E3572" s="669" t="s">
        <v>699</v>
      </c>
      <c r="F3572" s="669">
        <v>121</v>
      </c>
    </row>
    <row r="3573" spans="1:6" hidden="1" x14ac:dyDescent="0.2">
      <c r="A3573" s="1136" t="str">
        <f t="shared" si="111"/>
        <v>HA23BEM0</v>
      </c>
      <c r="B3573" s="669" t="s">
        <v>6562</v>
      </c>
      <c r="C3573" s="669" t="s">
        <v>1009</v>
      </c>
      <c r="D3573" s="1137">
        <f t="shared" si="110"/>
        <v>0</v>
      </c>
      <c r="E3573" s="669" t="s">
        <v>595</v>
      </c>
      <c r="F3573" s="669">
        <v>883</v>
      </c>
    </row>
    <row r="3574" spans="1:6" hidden="1" x14ac:dyDescent="0.2">
      <c r="A3574" s="1136" t="str">
        <f t="shared" si="111"/>
        <v>HA23BNE0</v>
      </c>
      <c r="B3574" s="669" t="s">
        <v>6563</v>
      </c>
      <c r="C3574" s="669" t="s">
        <v>1009</v>
      </c>
      <c r="D3574" s="1137">
        <f t="shared" si="110"/>
        <v>0</v>
      </c>
      <c r="E3574" s="669" t="s">
        <v>594</v>
      </c>
      <c r="F3574" s="669">
        <v>18</v>
      </c>
    </row>
    <row r="3575" spans="1:6" hidden="1" x14ac:dyDescent="0.2">
      <c r="A3575" s="1136" t="str">
        <f t="shared" si="111"/>
        <v>HA23CDC0</v>
      </c>
      <c r="B3575" s="669" t="s">
        <v>6564</v>
      </c>
      <c r="C3575" s="669" t="s">
        <v>1008</v>
      </c>
      <c r="D3575" s="1137">
        <f t="shared" si="110"/>
        <v>0</v>
      </c>
      <c r="E3575" s="669" t="s">
        <v>700</v>
      </c>
      <c r="F3575" s="669">
        <v>1330</v>
      </c>
    </row>
    <row r="3576" spans="1:6" hidden="1" x14ac:dyDescent="0.2">
      <c r="A3576" s="1136" t="str">
        <f t="shared" si="111"/>
        <v>HA23CEL0</v>
      </c>
      <c r="B3576" s="669" t="s">
        <v>6565</v>
      </c>
      <c r="C3576" s="669" t="s">
        <v>1008</v>
      </c>
      <c r="D3576" s="1137">
        <f t="shared" si="110"/>
        <v>0</v>
      </c>
      <c r="E3576" s="669" t="s">
        <v>699</v>
      </c>
      <c r="F3576" s="669">
        <v>1247</v>
      </c>
    </row>
    <row r="3577" spans="1:6" hidden="1" x14ac:dyDescent="0.2">
      <c r="A3577" s="1136" t="str">
        <f t="shared" si="111"/>
        <v>HA23CEM0</v>
      </c>
      <c r="B3577" s="669" t="s">
        <v>6566</v>
      </c>
      <c r="C3577" s="669" t="s">
        <v>1008</v>
      </c>
      <c r="D3577" s="1137">
        <f t="shared" si="110"/>
        <v>0</v>
      </c>
      <c r="E3577" s="669" t="s">
        <v>595</v>
      </c>
      <c r="F3577" s="669">
        <v>3518</v>
      </c>
    </row>
    <row r="3578" spans="1:6" hidden="1" x14ac:dyDescent="0.2">
      <c r="A3578" s="1136" t="str">
        <f t="shared" si="111"/>
        <v>HA23CNE0</v>
      </c>
      <c r="B3578" s="669" t="s">
        <v>6567</v>
      </c>
      <c r="C3578" s="669" t="s">
        <v>1008</v>
      </c>
      <c r="D3578" s="1137">
        <f t="shared" si="110"/>
        <v>0</v>
      </c>
      <c r="E3578" s="669" t="s">
        <v>594</v>
      </c>
      <c r="F3578" s="669">
        <v>37</v>
      </c>
    </row>
    <row r="3579" spans="1:6" hidden="1" x14ac:dyDescent="0.2">
      <c r="A3579" s="1136" t="str">
        <f t="shared" si="111"/>
        <v>HA23CUX0</v>
      </c>
      <c r="B3579" s="669" t="s">
        <v>6568</v>
      </c>
      <c r="C3579" s="669" t="s">
        <v>1008</v>
      </c>
      <c r="D3579" s="1137">
        <f t="shared" si="110"/>
        <v>0</v>
      </c>
      <c r="E3579" s="669" t="s">
        <v>3001</v>
      </c>
      <c r="F3579" s="669">
        <v>2</v>
      </c>
    </row>
    <row r="3580" spans="1:6" hidden="1" x14ac:dyDescent="0.2">
      <c r="A3580" s="1136" t="str">
        <f t="shared" si="111"/>
        <v>HA24ZDC0</v>
      </c>
      <c r="B3580" s="669" t="s">
        <v>6569</v>
      </c>
      <c r="C3580" s="669" t="s">
        <v>1007</v>
      </c>
      <c r="D3580" s="1137">
        <f t="shared" si="110"/>
        <v>0</v>
      </c>
      <c r="E3580" s="669" t="s">
        <v>700</v>
      </c>
      <c r="F3580" s="669">
        <v>122</v>
      </c>
    </row>
    <row r="3581" spans="1:6" hidden="1" x14ac:dyDescent="0.2">
      <c r="A3581" s="1136" t="str">
        <f t="shared" si="111"/>
        <v>HA24ZEL0</v>
      </c>
      <c r="B3581" s="669" t="s">
        <v>6570</v>
      </c>
      <c r="C3581" s="669" t="s">
        <v>1007</v>
      </c>
      <c r="D3581" s="1137">
        <f t="shared" si="110"/>
        <v>0</v>
      </c>
      <c r="E3581" s="669" t="s">
        <v>699</v>
      </c>
      <c r="F3581" s="669">
        <v>118</v>
      </c>
    </row>
    <row r="3582" spans="1:6" hidden="1" x14ac:dyDescent="0.2">
      <c r="A3582" s="1136" t="str">
        <f t="shared" si="111"/>
        <v>HA24ZEM0</v>
      </c>
      <c r="B3582" s="669" t="s">
        <v>6571</v>
      </c>
      <c r="C3582" s="669" t="s">
        <v>1007</v>
      </c>
      <c r="D3582" s="1137">
        <f t="shared" si="110"/>
        <v>0</v>
      </c>
      <c r="E3582" s="669" t="s">
        <v>595</v>
      </c>
      <c r="F3582" s="669">
        <v>271</v>
      </c>
    </row>
    <row r="3583" spans="1:6" hidden="1" x14ac:dyDescent="0.2">
      <c r="A3583" s="1136" t="str">
        <f t="shared" si="111"/>
        <v>HA24ZNE0</v>
      </c>
      <c r="B3583" s="669" t="s">
        <v>6572</v>
      </c>
      <c r="C3583" s="669" t="s">
        <v>1007</v>
      </c>
      <c r="D3583" s="1137">
        <f t="shared" si="110"/>
        <v>0</v>
      </c>
      <c r="E3583" s="669" t="s">
        <v>594</v>
      </c>
      <c r="F3583" s="669">
        <v>13</v>
      </c>
    </row>
    <row r="3584" spans="1:6" hidden="1" x14ac:dyDescent="0.2">
      <c r="A3584" s="1136" t="str">
        <f t="shared" si="111"/>
        <v>HA25BDC0</v>
      </c>
      <c r="B3584" s="669" t="s">
        <v>6573</v>
      </c>
      <c r="C3584" s="669" t="s">
        <v>1006</v>
      </c>
      <c r="D3584" s="1137">
        <f t="shared" si="110"/>
        <v>0</v>
      </c>
      <c r="E3584" s="669" t="s">
        <v>700</v>
      </c>
      <c r="F3584" s="669">
        <v>7</v>
      </c>
    </row>
    <row r="3585" spans="1:6" hidden="1" x14ac:dyDescent="0.2">
      <c r="A3585" s="1136" t="str">
        <f t="shared" si="111"/>
        <v>HA25BEL0</v>
      </c>
      <c r="B3585" s="669" t="s">
        <v>6574</v>
      </c>
      <c r="C3585" s="669" t="s">
        <v>1006</v>
      </c>
      <c r="D3585" s="1137">
        <f t="shared" si="110"/>
        <v>0</v>
      </c>
      <c r="E3585" s="669" t="s">
        <v>699</v>
      </c>
      <c r="F3585" s="669">
        <v>25</v>
      </c>
    </row>
    <row r="3586" spans="1:6" hidden="1" x14ac:dyDescent="0.2">
      <c r="A3586" s="1136" t="str">
        <f t="shared" si="111"/>
        <v>HA25BEM0</v>
      </c>
      <c r="B3586" s="669" t="s">
        <v>6575</v>
      </c>
      <c r="C3586" s="669" t="s">
        <v>1006</v>
      </c>
      <c r="D3586" s="1137">
        <f t="shared" si="110"/>
        <v>0</v>
      </c>
      <c r="E3586" s="669" t="s">
        <v>595</v>
      </c>
      <c r="F3586" s="669">
        <v>362</v>
      </c>
    </row>
    <row r="3587" spans="1:6" hidden="1" x14ac:dyDescent="0.2">
      <c r="A3587" s="1136" t="str">
        <f t="shared" si="111"/>
        <v>HA25BNE0</v>
      </c>
      <c r="B3587" s="669" t="s">
        <v>6576</v>
      </c>
      <c r="C3587" s="669" t="s">
        <v>1006</v>
      </c>
      <c r="D3587" s="1137">
        <f t="shared" si="110"/>
        <v>0</v>
      </c>
      <c r="E3587" s="669" t="s">
        <v>594</v>
      </c>
      <c r="F3587" s="669">
        <v>5</v>
      </c>
    </row>
    <row r="3588" spans="1:6" hidden="1" x14ac:dyDescent="0.2">
      <c r="A3588" s="1136" t="str">
        <f t="shared" si="111"/>
        <v>HA25CDC0</v>
      </c>
      <c r="B3588" s="669" t="s">
        <v>6577</v>
      </c>
      <c r="C3588" s="669" t="s">
        <v>1005</v>
      </c>
      <c r="D3588" s="1137">
        <f t="shared" si="110"/>
        <v>0</v>
      </c>
      <c r="E3588" s="669" t="s">
        <v>700</v>
      </c>
      <c r="F3588" s="669">
        <v>161</v>
      </c>
    </row>
    <row r="3589" spans="1:6" hidden="1" x14ac:dyDescent="0.2">
      <c r="A3589" s="1136" t="str">
        <f t="shared" si="111"/>
        <v>HA25CEL0</v>
      </c>
      <c r="B3589" s="669" t="s">
        <v>6578</v>
      </c>
      <c r="C3589" s="669" t="s">
        <v>1005</v>
      </c>
      <c r="D3589" s="1137">
        <f t="shared" si="110"/>
        <v>0</v>
      </c>
      <c r="E3589" s="669" t="s">
        <v>699</v>
      </c>
      <c r="F3589" s="669">
        <v>158</v>
      </c>
    </row>
    <row r="3590" spans="1:6" hidden="1" x14ac:dyDescent="0.2">
      <c r="A3590" s="1136" t="str">
        <f t="shared" si="111"/>
        <v>HA25CEM0</v>
      </c>
      <c r="B3590" s="669" t="s">
        <v>6579</v>
      </c>
      <c r="C3590" s="669" t="s">
        <v>1005</v>
      </c>
      <c r="D3590" s="1137">
        <f t="shared" si="110"/>
        <v>0</v>
      </c>
      <c r="E3590" s="669" t="s">
        <v>595</v>
      </c>
      <c r="F3590" s="669">
        <v>440</v>
      </c>
    </row>
    <row r="3591" spans="1:6" hidden="1" x14ac:dyDescent="0.2">
      <c r="A3591" s="1136" t="str">
        <f t="shared" si="111"/>
        <v>HA25CNE0</v>
      </c>
      <c r="B3591" s="669" t="s">
        <v>6580</v>
      </c>
      <c r="C3591" s="669" t="s">
        <v>1005</v>
      </c>
      <c r="D3591" s="1137">
        <f t="shared" si="110"/>
        <v>0</v>
      </c>
      <c r="E3591" s="669" t="s">
        <v>594</v>
      </c>
      <c r="F3591" s="669">
        <v>12</v>
      </c>
    </row>
    <row r="3592" spans="1:6" hidden="1" x14ac:dyDescent="0.2">
      <c r="A3592" s="1136" t="str">
        <f t="shared" si="111"/>
        <v>HA26BDC0</v>
      </c>
      <c r="B3592" s="669" t="s">
        <v>6581</v>
      </c>
      <c r="C3592" s="669" t="s">
        <v>1004</v>
      </c>
      <c r="D3592" s="1137">
        <f t="shared" si="110"/>
        <v>0</v>
      </c>
      <c r="E3592" s="669" t="s">
        <v>700</v>
      </c>
      <c r="F3592" s="669">
        <v>2</v>
      </c>
    </row>
    <row r="3593" spans="1:6" hidden="1" x14ac:dyDescent="0.2">
      <c r="A3593" s="1136" t="str">
        <f t="shared" si="111"/>
        <v>HA26BEL0</v>
      </c>
      <c r="B3593" s="669" t="s">
        <v>6582</v>
      </c>
      <c r="C3593" s="669" t="s">
        <v>1004</v>
      </c>
      <c r="D3593" s="1137">
        <f t="shared" si="110"/>
        <v>0</v>
      </c>
      <c r="E3593" s="669" t="s">
        <v>699</v>
      </c>
      <c r="F3593" s="669">
        <v>6</v>
      </c>
    </row>
    <row r="3594" spans="1:6" hidden="1" x14ac:dyDescent="0.2">
      <c r="A3594" s="1136" t="str">
        <f t="shared" si="111"/>
        <v>HA26BEM0</v>
      </c>
      <c r="B3594" s="669" t="s">
        <v>6583</v>
      </c>
      <c r="C3594" s="669" t="s">
        <v>1004</v>
      </c>
      <c r="D3594" s="1137">
        <f t="shared" si="110"/>
        <v>0</v>
      </c>
      <c r="E3594" s="669" t="s">
        <v>595</v>
      </c>
      <c r="F3594" s="669">
        <v>6</v>
      </c>
    </row>
    <row r="3595" spans="1:6" hidden="1" x14ac:dyDescent="0.2">
      <c r="A3595" s="1136" t="str">
        <f t="shared" si="111"/>
        <v>HA26CDC0</v>
      </c>
      <c r="B3595" s="669" t="s">
        <v>6584</v>
      </c>
      <c r="C3595" s="669" t="s">
        <v>1003</v>
      </c>
      <c r="D3595" s="1137">
        <f t="shared" si="110"/>
        <v>0</v>
      </c>
      <c r="E3595" s="669" t="s">
        <v>700</v>
      </c>
      <c r="F3595" s="669">
        <v>14</v>
      </c>
    </row>
    <row r="3596" spans="1:6" hidden="1" x14ac:dyDescent="0.2">
      <c r="A3596" s="1136" t="str">
        <f t="shared" si="111"/>
        <v>HA26CEL0</v>
      </c>
      <c r="B3596" s="669" t="s">
        <v>6585</v>
      </c>
      <c r="C3596" s="669" t="s">
        <v>1003</v>
      </c>
      <c r="D3596" s="1137">
        <f t="shared" si="110"/>
        <v>0</v>
      </c>
      <c r="E3596" s="669" t="s">
        <v>699</v>
      </c>
      <c r="F3596" s="669">
        <v>19</v>
      </c>
    </row>
    <row r="3597" spans="1:6" hidden="1" x14ac:dyDescent="0.2">
      <c r="A3597" s="1136" t="str">
        <f t="shared" si="111"/>
        <v>HA26CEM0</v>
      </c>
      <c r="B3597" s="669" t="s">
        <v>6586</v>
      </c>
      <c r="C3597" s="669" t="s">
        <v>1003</v>
      </c>
      <c r="D3597" s="1137">
        <f t="shared" si="110"/>
        <v>0</v>
      </c>
      <c r="E3597" s="669" t="s">
        <v>595</v>
      </c>
      <c r="F3597" s="669">
        <v>58</v>
      </c>
    </row>
    <row r="3598" spans="1:6" hidden="1" x14ac:dyDescent="0.2">
      <c r="A3598" s="1136" t="str">
        <f t="shared" si="111"/>
        <v>HA26CNE0</v>
      </c>
      <c r="B3598" s="669" t="s">
        <v>6587</v>
      </c>
      <c r="C3598" s="669" t="s">
        <v>1003</v>
      </c>
      <c r="D3598" s="1137">
        <f t="shared" si="110"/>
        <v>0</v>
      </c>
      <c r="E3598" s="669" t="s">
        <v>594</v>
      </c>
      <c r="F3598" s="669">
        <v>1</v>
      </c>
    </row>
    <row r="3599" spans="1:6" hidden="1" x14ac:dyDescent="0.2">
      <c r="A3599" s="1136" t="str">
        <f t="shared" si="111"/>
        <v>HA29ZDC0</v>
      </c>
      <c r="B3599" s="669" t="s">
        <v>6588</v>
      </c>
      <c r="C3599" s="669" t="s">
        <v>1002</v>
      </c>
      <c r="D3599" s="1137">
        <f t="shared" si="110"/>
        <v>0</v>
      </c>
      <c r="E3599" s="669" t="s">
        <v>700</v>
      </c>
      <c r="F3599" s="669">
        <v>20</v>
      </c>
    </row>
    <row r="3600" spans="1:6" hidden="1" x14ac:dyDescent="0.2">
      <c r="A3600" s="1136" t="str">
        <f t="shared" si="111"/>
        <v>HA29ZEL0</v>
      </c>
      <c r="B3600" s="669" t="s">
        <v>6589</v>
      </c>
      <c r="C3600" s="669" t="s">
        <v>1002</v>
      </c>
      <c r="D3600" s="1137">
        <f t="shared" si="110"/>
        <v>0</v>
      </c>
      <c r="E3600" s="669" t="s">
        <v>699</v>
      </c>
      <c r="F3600" s="669">
        <v>21</v>
      </c>
    </row>
    <row r="3601" spans="1:6" hidden="1" x14ac:dyDescent="0.2">
      <c r="A3601" s="1136" t="str">
        <f t="shared" si="111"/>
        <v>HA29ZEM0</v>
      </c>
      <c r="B3601" s="669" t="s">
        <v>6590</v>
      </c>
      <c r="C3601" s="669" t="s">
        <v>1002</v>
      </c>
      <c r="D3601" s="1137">
        <f t="shared" ref="D3601:D3664" si="112">IFERROR(VLOOKUP(C3601,$M$2:$N$16,2,FALSE),0)</f>
        <v>0</v>
      </c>
      <c r="E3601" s="669" t="s">
        <v>595</v>
      </c>
      <c r="F3601" s="669">
        <v>1582</v>
      </c>
    </row>
    <row r="3602" spans="1:6" hidden="1" x14ac:dyDescent="0.2">
      <c r="A3602" s="1136" t="str">
        <f t="shared" ref="A3602:A3665" si="113">C3602&amp;E3602&amp;D3602</f>
        <v>HA29ZNE0</v>
      </c>
      <c r="B3602" s="669" t="s">
        <v>6591</v>
      </c>
      <c r="C3602" s="669" t="s">
        <v>1002</v>
      </c>
      <c r="D3602" s="1137">
        <f t="shared" si="112"/>
        <v>0</v>
      </c>
      <c r="E3602" s="669" t="s">
        <v>594</v>
      </c>
      <c r="F3602" s="669">
        <v>4</v>
      </c>
    </row>
    <row r="3603" spans="1:6" hidden="1" x14ac:dyDescent="0.2">
      <c r="A3603" s="1136" t="str">
        <f t="shared" si="113"/>
        <v>HA31BDC0</v>
      </c>
      <c r="B3603" s="669" t="s">
        <v>6592</v>
      </c>
      <c r="C3603" s="669" t="s">
        <v>1001</v>
      </c>
      <c r="D3603" s="1137">
        <f t="shared" si="112"/>
        <v>0</v>
      </c>
      <c r="E3603" s="669" t="s">
        <v>700</v>
      </c>
      <c r="F3603" s="669">
        <v>17</v>
      </c>
    </row>
    <row r="3604" spans="1:6" hidden="1" x14ac:dyDescent="0.2">
      <c r="A3604" s="1136" t="str">
        <f t="shared" si="113"/>
        <v>HA31BEL0</v>
      </c>
      <c r="B3604" s="669" t="s">
        <v>6593</v>
      </c>
      <c r="C3604" s="669" t="s">
        <v>1001</v>
      </c>
      <c r="D3604" s="1137">
        <f t="shared" si="112"/>
        <v>0</v>
      </c>
      <c r="E3604" s="669" t="s">
        <v>699</v>
      </c>
      <c r="F3604" s="669">
        <v>136</v>
      </c>
    </row>
    <row r="3605" spans="1:6" hidden="1" x14ac:dyDescent="0.2">
      <c r="A3605" s="1136" t="str">
        <f t="shared" si="113"/>
        <v>HA31BEM0</v>
      </c>
      <c r="B3605" s="669" t="s">
        <v>6594</v>
      </c>
      <c r="C3605" s="669" t="s">
        <v>1001</v>
      </c>
      <c r="D3605" s="1137">
        <f t="shared" si="112"/>
        <v>0</v>
      </c>
      <c r="E3605" s="669" t="s">
        <v>595</v>
      </c>
      <c r="F3605" s="669">
        <v>1186</v>
      </c>
    </row>
    <row r="3606" spans="1:6" hidden="1" x14ac:dyDescent="0.2">
      <c r="A3606" s="1136" t="str">
        <f t="shared" si="113"/>
        <v>HA31BNE0</v>
      </c>
      <c r="B3606" s="669" t="s">
        <v>6595</v>
      </c>
      <c r="C3606" s="669" t="s">
        <v>1001</v>
      </c>
      <c r="D3606" s="1137">
        <f t="shared" si="112"/>
        <v>0</v>
      </c>
      <c r="E3606" s="669" t="s">
        <v>594</v>
      </c>
      <c r="F3606" s="669">
        <v>6</v>
      </c>
    </row>
    <row r="3607" spans="1:6" hidden="1" x14ac:dyDescent="0.2">
      <c r="A3607" s="1136" t="str">
        <f t="shared" si="113"/>
        <v>HA31CDC0</v>
      </c>
      <c r="B3607" s="669" t="s">
        <v>6596</v>
      </c>
      <c r="C3607" s="669" t="s">
        <v>1000</v>
      </c>
      <c r="D3607" s="1137">
        <f t="shared" si="112"/>
        <v>0</v>
      </c>
      <c r="E3607" s="669" t="s">
        <v>700</v>
      </c>
      <c r="F3607" s="669">
        <v>341</v>
      </c>
    </row>
    <row r="3608" spans="1:6" hidden="1" x14ac:dyDescent="0.2">
      <c r="A3608" s="1136" t="str">
        <f t="shared" si="113"/>
        <v>HA31CEL0</v>
      </c>
      <c r="B3608" s="669" t="s">
        <v>6597</v>
      </c>
      <c r="C3608" s="669" t="s">
        <v>1000</v>
      </c>
      <c r="D3608" s="1137">
        <f t="shared" si="112"/>
        <v>0</v>
      </c>
      <c r="E3608" s="669" t="s">
        <v>699</v>
      </c>
      <c r="F3608" s="669">
        <v>1270</v>
      </c>
    </row>
    <row r="3609" spans="1:6" hidden="1" x14ac:dyDescent="0.2">
      <c r="A3609" s="1136" t="str">
        <f t="shared" si="113"/>
        <v>HA31CEM0</v>
      </c>
      <c r="B3609" s="669" t="s">
        <v>6598</v>
      </c>
      <c r="C3609" s="669" t="s">
        <v>1000</v>
      </c>
      <c r="D3609" s="1137">
        <f t="shared" si="112"/>
        <v>0</v>
      </c>
      <c r="E3609" s="669" t="s">
        <v>595</v>
      </c>
      <c r="F3609" s="669">
        <v>5707</v>
      </c>
    </row>
    <row r="3610" spans="1:6" hidden="1" x14ac:dyDescent="0.2">
      <c r="A3610" s="1136" t="str">
        <f t="shared" si="113"/>
        <v>HA31CNE0</v>
      </c>
      <c r="B3610" s="669" t="s">
        <v>6599</v>
      </c>
      <c r="C3610" s="669" t="s">
        <v>1000</v>
      </c>
      <c r="D3610" s="1137">
        <f t="shared" si="112"/>
        <v>0</v>
      </c>
      <c r="E3610" s="669" t="s">
        <v>594</v>
      </c>
      <c r="F3610" s="669">
        <v>34</v>
      </c>
    </row>
    <row r="3611" spans="1:6" hidden="1" x14ac:dyDescent="0.2">
      <c r="A3611" s="1136" t="str">
        <f t="shared" si="113"/>
        <v>HA31CUX0</v>
      </c>
      <c r="B3611" s="669" t="s">
        <v>6600</v>
      </c>
      <c r="C3611" s="669" t="s">
        <v>1000</v>
      </c>
      <c r="D3611" s="1137">
        <f t="shared" si="112"/>
        <v>0</v>
      </c>
      <c r="E3611" s="669" t="s">
        <v>3001</v>
      </c>
      <c r="F3611" s="669">
        <v>5</v>
      </c>
    </row>
    <row r="3612" spans="1:6" hidden="1" x14ac:dyDescent="0.2">
      <c r="A3612" s="1136" t="str">
        <f t="shared" si="113"/>
        <v>HA32ZDC0</v>
      </c>
      <c r="B3612" s="669" t="s">
        <v>6601</v>
      </c>
      <c r="C3612" s="669" t="s">
        <v>999</v>
      </c>
      <c r="D3612" s="1137">
        <f t="shared" si="112"/>
        <v>0</v>
      </c>
      <c r="E3612" s="669" t="s">
        <v>700</v>
      </c>
      <c r="F3612" s="669">
        <v>113</v>
      </c>
    </row>
    <row r="3613" spans="1:6" hidden="1" x14ac:dyDescent="0.2">
      <c r="A3613" s="1136" t="str">
        <f t="shared" si="113"/>
        <v>HA32ZEL0</v>
      </c>
      <c r="B3613" s="669" t="s">
        <v>6602</v>
      </c>
      <c r="C3613" s="669" t="s">
        <v>999</v>
      </c>
      <c r="D3613" s="1137">
        <f t="shared" si="112"/>
        <v>0</v>
      </c>
      <c r="E3613" s="669" t="s">
        <v>699</v>
      </c>
      <c r="F3613" s="669">
        <v>490</v>
      </c>
    </row>
    <row r="3614" spans="1:6" hidden="1" x14ac:dyDescent="0.2">
      <c r="A3614" s="1136" t="str">
        <f t="shared" si="113"/>
        <v>HA32ZEM0</v>
      </c>
      <c r="B3614" s="669" t="s">
        <v>6603</v>
      </c>
      <c r="C3614" s="669" t="s">
        <v>999</v>
      </c>
      <c r="D3614" s="1137">
        <f t="shared" si="112"/>
        <v>0</v>
      </c>
      <c r="E3614" s="669" t="s">
        <v>595</v>
      </c>
      <c r="F3614" s="669">
        <v>2321</v>
      </c>
    </row>
    <row r="3615" spans="1:6" hidden="1" x14ac:dyDescent="0.2">
      <c r="A3615" s="1136" t="str">
        <f t="shared" si="113"/>
        <v>HA32ZNE0</v>
      </c>
      <c r="B3615" s="669" t="s">
        <v>6604</v>
      </c>
      <c r="C3615" s="669" t="s">
        <v>999</v>
      </c>
      <c r="D3615" s="1137">
        <f t="shared" si="112"/>
        <v>0</v>
      </c>
      <c r="E3615" s="669" t="s">
        <v>594</v>
      </c>
      <c r="F3615" s="669">
        <v>32</v>
      </c>
    </row>
    <row r="3616" spans="1:6" hidden="1" x14ac:dyDescent="0.2">
      <c r="A3616" s="1136" t="str">
        <f t="shared" si="113"/>
        <v>HA33ZDC0</v>
      </c>
      <c r="B3616" s="669" t="s">
        <v>6605</v>
      </c>
      <c r="C3616" s="669" t="s">
        <v>998</v>
      </c>
      <c r="D3616" s="1137">
        <f t="shared" si="112"/>
        <v>0</v>
      </c>
      <c r="E3616" s="669" t="s">
        <v>700</v>
      </c>
      <c r="F3616" s="669">
        <v>378</v>
      </c>
    </row>
    <row r="3617" spans="1:6" hidden="1" x14ac:dyDescent="0.2">
      <c r="A3617" s="1136" t="str">
        <f t="shared" si="113"/>
        <v>HA33ZEL0</v>
      </c>
      <c r="B3617" s="669" t="s">
        <v>6606</v>
      </c>
      <c r="C3617" s="669" t="s">
        <v>998</v>
      </c>
      <c r="D3617" s="1137">
        <f t="shared" si="112"/>
        <v>0</v>
      </c>
      <c r="E3617" s="669" t="s">
        <v>699</v>
      </c>
      <c r="F3617" s="669">
        <v>1365</v>
      </c>
    </row>
    <row r="3618" spans="1:6" hidden="1" x14ac:dyDescent="0.2">
      <c r="A3618" s="1136" t="str">
        <f t="shared" si="113"/>
        <v>HA33ZEM0</v>
      </c>
      <c r="B3618" s="669" t="s">
        <v>6607</v>
      </c>
      <c r="C3618" s="669" t="s">
        <v>998</v>
      </c>
      <c r="D3618" s="1137">
        <f t="shared" si="112"/>
        <v>0</v>
      </c>
      <c r="E3618" s="669" t="s">
        <v>595</v>
      </c>
      <c r="F3618" s="669">
        <v>9047</v>
      </c>
    </row>
    <row r="3619" spans="1:6" hidden="1" x14ac:dyDescent="0.2">
      <c r="A3619" s="1136" t="str">
        <f t="shared" si="113"/>
        <v>HA33ZNE0</v>
      </c>
      <c r="B3619" s="669" t="s">
        <v>6608</v>
      </c>
      <c r="C3619" s="669" t="s">
        <v>998</v>
      </c>
      <c r="D3619" s="1137">
        <f t="shared" si="112"/>
        <v>0</v>
      </c>
      <c r="E3619" s="669" t="s">
        <v>594</v>
      </c>
      <c r="F3619" s="669">
        <v>74</v>
      </c>
    </row>
    <row r="3620" spans="1:6" hidden="1" x14ac:dyDescent="0.2">
      <c r="A3620" s="1136" t="str">
        <f t="shared" si="113"/>
        <v>HA34ZDC0</v>
      </c>
      <c r="B3620" s="669" t="s">
        <v>6609</v>
      </c>
      <c r="C3620" s="669" t="s">
        <v>997</v>
      </c>
      <c r="D3620" s="1137">
        <f t="shared" si="112"/>
        <v>0</v>
      </c>
      <c r="E3620" s="669" t="s">
        <v>700</v>
      </c>
      <c r="F3620" s="669">
        <v>344</v>
      </c>
    </row>
    <row r="3621" spans="1:6" hidden="1" x14ac:dyDescent="0.2">
      <c r="A3621" s="1136" t="str">
        <f t="shared" si="113"/>
        <v>HA34ZEL0</v>
      </c>
      <c r="B3621" s="669" t="s">
        <v>6610</v>
      </c>
      <c r="C3621" s="669" t="s">
        <v>997</v>
      </c>
      <c r="D3621" s="1137">
        <f t="shared" si="112"/>
        <v>0</v>
      </c>
      <c r="E3621" s="669" t="s">
        <v>699</v>
      </c>
      <c r="F3621" s="669">
        <v>525</v>
      </c>
    </row>
    <row r="3622" spans="1:6" hidden="1" x14ac:dyDescent="0.2">
      <c r="A3622" s="1136" t="str">
        <f t="shared" si="113"/>
        <v>HA34ZEM0</v>
      </c>
      <c r="B3622" s="669" t="s">
        <v>6611</v>
      </c>
      <c r="C3622" s="669" t="s">
        <v>997</v>
      </c>
      <c r="D3622" s="1137">
        <f t="shared" si="112"/>
        <v>0</v>
      </c>
      <c r="E3622" s="669" t="s">
        <v>595</v>
      </c>
      <c r="F3622" s="669">
        <v>2546</v>
      </c>
    </row>
    <row r="3623" spans="1:6" hidden="1" x14ac:dyDescent="0.2">
      <c r="A3623" s="1136" t="str">
        <f t="shared" si="113"/>
        <v>HA34ZNE0</v>
      </c>
      <c r="B3623" s="669" t="s">
        <v>6612</v>
      </c>
      <c r="C3623" s="669" t="s">
        <v>997</v>
      </c>
      <c r="D3623" s="1137">
        <f t="shared" si="112"/>
        <v>0</v>
      </c>
      <c r="E3623" s="669" t="s">
        <v>594</v>
      </c>
      <c r="F3623" s="669">
        <v>21</v>
      </c>
    </row>
    <row r="3624" spans="1:6" hidden="1" x14ac:dyDescent="0.2">
      <c r="A3624" s="1136" t="str">
        <f t="shared" si="113"/>
        <v>HA35ZDC0</v>
      </c>
      <c r="B3624" s="669" t="s">
        <v>6613</v>
      </c>
      <c r="C3624" s="669" t="s">
        <v>996</v>
      </c>
      <c r="D3624" s="1137">
        <f t="shared" si="112"/>
        <v>0</v>
      </c>
      <c r="E3624" s="669" t="s">
        <v>700</v>
      </c>
      <c r="F3624" s="669">
        <v>125</v>
      </c>
    </row>
    <row r="3625" spans="1:6" hidden="1" x14ac:dyDescent="0.2">
      <c r="A3625" s="1136" t="str">
        <f t="shared" si="113"/>
        <v>HA35ZEL0</v>
      </c>
      <c r="B3625" s="669" t="s">
        <v>6614</v>
      </c>
      <c r="C3625" s="669" t="s">
        <v>996</v>
      </c>
      <c r="D3625" s="1137">
        <f t="shared" si="112"/>
        <v>0</v>
      </c>
      <c r="E3625" s="669" t="s">
        <v>699</v>
      </c>
      <c r="F3625" s="669">
        <v>167</v>
      </c>
    </row>
    <row r="3626" spans="1:6" hidden="1" x14ac:dyDescent="0.2">
      <c r="A3626" s="1136" t="str">
        <f t="shared" si="113"/>
        <v>HA35ZEM0</v>
      </c>
      <c r="B3626" s="669" t="s">
        <v>6615</v>
      </c>
      <c r="C3626" s="669" t="s">
        <v>996</v>
      </c>
      <c r="D3626" s="1137">
        <f t="shared" si="112"/>
        <v>0</v>
      </c>
      <c r="E3626" s="669" t="s">
        <v>595</v>
      </c>
      <c r="F3626" s="669">
        <v>1893</v>
      </c>
    </row>
    <row r="3627" spans="1:6" hidden="1" x14ac:dyDescent="0.2">
      <c r="A3627" s="1136" t="str">
        <f t="shared" si="113"/>
        <v>HA35ZNE0</v>
      </c>
      <c r="B3627" s="669" t="s">
        <v>6616</v>
      </c>
      <c r="C3627" s="669" t="s">
        <v>996</v>
      </c>
      <c r="D3627" s="1137">
        <f t="shared" si="112"/>
        <v>0</v>
      </c>
      <c r="E3627" s="669" t="s">
        <v>594</v>
      </c>
      <c r="F3627" s="669">
        <v>7</v>
      </c>
    </row>
    <row r="3628" spans="1:6" hidden="1" x14ac:dyDescent="0.2">
      <c r="A3628" s="1136" t="str">
        <f t="shared" si="113"/>
        <v>HA39ZDC0</v>
      </c>
      <c r="B3628" s="669" t="s">
        <v>6617</v>
      </c>
      <c r="C3628" s="669" t="s">
        <v>995</v>
      </c>
      <c r="D3628" s="1137">
        <f t="shared" si="112"/>
        <v>0</v>
      </c>
      <c r="E3628" s="669" t="s">
        <v>700</v>
      </c>
      <c r="F3628" s="669">
        <v>82</v>
      </c>
    </row>
    <row r="3629" spans="1:6" hidden="1" x14ac:dyDescent="0.2">
      <c r="A3629" s="1136" t="str">
        <f t="shared" si="113"/>
        <v>HA39ZEL0</v>
      </c>
      <c r="B3629" s="669" t="s">
        <v>6618</v>
      </c>
      <c r="C3629" s="669" t="s">
        <v>995</v>
      </c>
      <c r="D3629" s="1137">
        <f t="shared" si="112"/>
        <v>0</v>
      </c>
      <c r="E3629" s="669" t="s">
        <v>699</v>
      </c>
      <c r="F3629" s="669">
        <v>10</v>
      </c>
    </row>
    <row r="3630" spans="1:6" hidden="1" x14ac:dyDescent="0.2">
      <c r="A3630" s="1136" t="str">
        <f t="shared" si="113"/>
        <v>HA39ZEM0</v>
      </c>
      <c r="B3630" s="669" t="s">
        <v>6619</v>
      </c>
      <c r="C3630" s="669" t="s">
        <v>995</v>
      </c>
      <c r="D3630" s="1137">
        <f t="shared" si="112"/>
        <v>0</v>
      </c>
      <c r="E3630" s="669" t="s">
        <v>595</v>
      </c>
      <c r="F3630" s="669">
        <v>681</v>
      </c>
    </row>
    <row r="3631" spans="1:6" hidden="1" x14ac:dyDescent="0.2">
      <c r="A3631" s="1136" t="str">
        <f t="shared" si="113"/>
        <v>HA39ZNE0</v>
      </c>
      <c r="B3631" s="669" t="s">
        <v>6620</v>
      </c>
      <c r="C3631" s="669" t="s">
        <v>995</v>
      </c>
      <c r="D3631" s="1137">
        <f t="shared" si="112"/>
        <v>0</v>
      </c>
      <c r="E3631" s="669" t="s">
        <v>594</v>
      </c>
      <c r="F3631" s="669">
        <v>1</v>
      </c>
    </row>
    <row r="3632" spans="1:6" hidden="1" x14ac:dyDescent="0.2">
      <c r="A3632" s="1136" t="str">
        <f t="shared" si="113"/>
        <v>HA51ZDC0</v>
      </c>
      <c r="B3632" s="669" t="s">
        <v>6621</v>
      </c>
      <c r="C3632" s="669" t="s">
        <v>994</v>
      </c>
      <c r="D3632" s="1137">
        <f t="shared" si="112"/>
        <v>0</v>
      </c>
      <c r="E3632" s="669" t="s">
        <v>700</v>
      </c>
      <c r="F3632" s="669">
        <v>2033</v>
      </c>
    </row>
    <row r="3633" spans="1:6" hidden="1" x14ac:dyDescent="0.2">
      <c r="A3633" s="1136" t="str">
        <f t="shared" si="113"/>
        <v>HA51ZEL0</v>
      </c>
      <c r="B3633" s="669" t="s">
        <v>6622</v>
      </c>
      <c r="C3633" s="669" t="s">
        <v>994</v>
      </c>
      <c r="D3633" s="1137">
        <f t="shared" si="112"/>
        <v>0</v>
      </c>
      <c r="E3633" s="669" t="s">
        <v>699</v>
      </c>
      <c r="F3633" s="669">
        <v>725</v>
      </c>
    </row>
    <row r="3634" spans="1:6" hidden="1" x14ac:dyDescent="0.2">
      <c r="A3634" s="1136" t="str">
        <f t="shared" si="113"/>
        <v>HA51ZEM0</v>
      </c>
      <c r="B3634" s="669" t="s">
        <v>6623</v>
      </c>
      <c r="C3634" s="669" t="s">
        <v>994</v>
      </c>
      <c r="D3634" s="1137">
        <f t="shared" si="112"/>
        <v>0</v>
      </c>
      <c r="E3634" s="669" t="s">
        <v>595</v>
      </c>
      <c r="F3634" s="669">
        <v>2413</v>
      </c>
    </row>
    <row r="3635" spans="1:6" hidden="1" x14ac:dyDescent="0.2">
      <c r="A3635" s="1136" t="str">
        <f t="shared" si="113"/>
        <v>HA51ZNE0</v>
      </c>
      <c r="B3635" s="669" t="s">
        <v>6624</v>
      </c>
      <c r="C3635" s="669" t="s">
        <v>994</v>
      </c>
      <c r="D3635" s="1137">
        <f t="shared" si="112"/>
        <v>0</v>
      </c>
      <c r="E3635" s="669" t="s">
        <v>594</v>
      </c>
      <c r="F3635" s="669">
        <v>44</v>
      </c>
    </row>
    <row r="3636" spans="1:6" hidden="1" x14ac:dyDescent="0.2">
      <c r="A3636" s="1136" t="str">
        <f t="shared" si="113"/>
        <v>HA52ZDC0</v>
      </c>
      <c r="B3636" s="669" t="s">
        <v>6625</v>
      </c>
      <c r="C3636" s="669" t="s">
        <v>993</v>
      </c>
      <c r="D3636" s="1137">
        <f t="shared" si="112"/>
        <v>0</v>
      </c>
      <c r="E3636" s="669" t="s">
        <v>700</v>
      </c>
      <c r="F3636" s="669">
        <v>766</v>
      </c>
    </row>
    <row r="3637" spans="1:6" hidden="1" x14ac:dyDescent="0.2">
      <c r="A3637" s="1136" t="str">
        <f t="shared" si="113"/>
        <v>HA52ZEL0</v>
      </c>
      <c r="B3637" s="669" t="s">
        <v>6626</v>
      </c>
      <c r="C3637" s="669" t="s">
        <v>993</v>
      </c>
      <c r="D3637" s="1137">
        <f t="shared" si="112"/>
        <v>0</v>
      </c>
      <c r="E3637" s="669" t="s">
        <v>699</v>
      </c>
      <c r="F3637" s="669">
        <v>303</v>
      </c>
    </row>
    <row r="3638" spans="1:6" hidden="1" x14ac:dyDescent="0.2">
      <c r="A3638" s="1136" t="str">
        <f t="shared" si="113"/>
        <v>HA52ZEM0</v>
      </c>
      <c r="B3638" s="669" t="s">
        <v>6627</v>
      </c>
      <c r="C3638" s="669" t="s">
        <v>993</v>
      </c>
      <c r="D3638" s="1137">
        <f t="shared" si="112"/>
        <v>0</v>
      </c>
      <c r="E3638" s="669" t="s">
        <v>595</v>
      </c>
      <c r="F3638" s="669">
        <v>1001</v>
      </c>
    </row>
    <row r="3639" spans="1:6" hidden="1" x14ac:dyDescent="0.2">
      <c r="A3639" s="1136" t="str">
        <f t="shared" si="113"/>
        <v>HA52ZNE0</v>
      </c>
      <c r="B3639" s="669" t="s">
        <v>6628</v>
      </c>
      <c r="C3639" s="669" t="s">
        <v>993</v>
      </c>
      <c r="D3639" s="1137">
        <f t="shared" si="112"/>
        <v>0</v>
      </c>
      <c r="E3639" s="669" t="s">
        <v>594</v>
      </c>
      <c r="F3639" s="669">
        <v>21</v>
      </c>
    </row>
    <row r="3640" spans="1:6" hidden="1" x14ac:dyDescent="0.2">
      <c r="A3640" s="1136" t="str">
        <f t="shared" si="113"/>
        <v>HA53ZDC0</v>
      </c>
      <c r="B3640" s="669" t="s">
        <v>6629</v>
      </c>
      <c r="C3640" s="669" t="s">
        <v>992</v>
      </c>
      <c r="D3640" s="1137">
        <f t="shared" si="112"/>
        <v>0</v>
      </c>
      <c r="E3640" s="669" t="s">
        <v>700</v>
      </c>
      <c r="F3640" s="669">
        <v>3271</v>
      </c>
    </row>
    <row r="3641" spans="1:6" hidden="1" x14ac:dyDescent="0.2">
      <c r="A3641" s="1136" t="str">
        <f t="shared" si="113"/>
        <v>HA53ZEL0</v>
      </c>
      <c r="B3641" s="669" t="s">
        <v>6630</v>
      </c>
      <c r="C3641" s="669" t="s">
        <v>992</v>
      </c>
      <c r="D3641" s="1137">
        <f t="shared" si="112"/>
        <v>0</v>
      </c>
      <c r="E3641" s="669" t="s">
        <v>699</v>
      </c>
      <c r="F3641" s="669">
        <v>1174</v>
      </c>
    </row>
    <row r="3642" spans="1:6" hidden="1" x14ac:dyDescent="0.2">
      <c r="A3642" s="1136" t="str">
        <f t="shared" si="113"/>
        <v>HA53ZEM0</v>
      </c>
      <c r="B3642" s="669" t="s">
        <v>6631</v>
      </c>
      <c r="C3642" s="669" t="s">
        <v>992</v>
      </c>
      <c r="D3642" s="1137">
        <f t="shared" si="112"/>
        <v>0</v>
      </c>
      <c r="E3642" s="669" t="s">
        <v>595</v>
      </c>
      <c r="F3642" s="669">
        <v>2790</v>
      </c>
    </row>
    <row r="3643" spans="1:6" hidden="1" x14ac:dyDescent="0.2">
      <c r="A3643" s="1136" t="str">
        <f t="shared" si="113"/>
        <v>HA53ZNE0</v>
      </c>
      <c r="B3643" s="669" t="s">
        <v>6632</v>
      </c>
      <c r="C3643" s="669" t="s">
        <v>992</v>
      </c>
      <c r="D3643" s="1137">
        <f t="shared" si="112"/>
        <v>0</v>
      </c>
      <c r="E3643" s="669" t="s">
        <v>594</v>
      </c>
      <c r="F3643" s="669">
        <v>41</v>
      </c>
    </row>
    <row r="3644" spans="1:6" hidden="1" x14ac:dyDescent="0.2">
      <c r="A3644" s="1136" t="str">
        <f t="shared" si="113"/>
        <v>HA54ZDC0</v>
      </c>
      <c r="B3644" s="669" t="s">
        <v>6633</v>
      </c>
      <c r="C3644" s="669" t="s">
        <v>991</v>
      </c>
      <c r="D3644" s="1137">
        <f t="shared" si="112"/>
        <v>0</v>
      </c>
      <c r="E3644" s="669" t="s">
        <v>700</v>
      </c>
      <c r="F3644" s="669">
        <v>3215</v>
      </c>
    </row>
    <row r="3645" spans="1:6" hidden="1" x14ac:dyDescent="0.2">
      <c r="A3645" s="1136" t="str">
        <f t="shared" si="113"/>
        <v>HA54ZEL0</v>
      </c>
      <c r="B3645" s="669" t="s">
        <v>6634</v>
      </c>
      <c r="C3645" s="669" t="s">
        <v>991</v>
      </c>
      <c r="D3645" s="1137">
        <f t="shared" si="112"/>
        <v>0</v>
      </c>
      <c r="E3645" s="669" t="s">
        <v>699</v>
      </c>
      <c r="F3645" s="669">
        <v>1087</v>
      </c>
    </row>
    <row r="3646" spans="1:6" hidden="1" x14ac:dyDescent="0.2">
      <c r="A3646" s="1136" t="str">
        <f t="shared" si="113"/>
        <v>HA54ZEM0</v>
      </c>
      <c r="B3646" s="669" t="s">
        <v>6635</v>
      </c>
      <c r="C3646" s="669" t="s">
        <v>991</v>
      </c>
      <c r="D3646" s="1137">
        <f t="shared" si="112"/>
        <v>0</v>
      </c>
      <c r="E3646" s="669" t="s">
        <v>595</v>
      </c>
      <c r="F3646" s="669">
        <v>5320</v>
      </c>
    </row>
    <row r="3647" spans="1:6" hidden="1" x14ac:dyDescent="0.2">
      <c r="A3647" s="1136" t="str">
        <f t="shared" si="113"/>
        <v>HA54ZNE0</v>
      </c>
      <c r="B3647" s="669" t="s">
        <v>6636</v>
      </c>
      <c r="C3647" s="669" t="s">
        <v>991</v>
      </c>
      <c r="D3647" s="1137">
        <f t="shared" si="112"/>
        <v>0</v>
      </c>
      <c r="E3647" s="669" t="s">
        <v>594</v>
      </c>
      <c r="F3647" s="669">
        <v>91</v>
      </c>
    </row>
    <row r="3648" spans="1:6" hidden="1" x14ac:dyDescent="0.2">
      <c r="A3648" s="1136" t="str">
        <f t="shared" si="113"/>
        <v>HA54ZUX0</v>
      </c>
      <c r="B3648" s="669" t="s">
        <v>6637</v>
      </c>
      <c r="C3648" s="669" t="s">
        <v>991</v>
      </c>
      <c r="D3648" s="1137">
        <f t="shared" si="112"/>
        <v>0</v>
      </c>
      <c r="E3648" s="669" t="s">
        <v>3001</v>
      </c>
      <c r="F3648" s="669">
        <v>1</v>
      </c>
    </row>
    <row r="3649" spans="1:6" hidden="1" x14ac:dyDescent="0.2">
      <c r="A3649" s="1136" t="str">
        <f t="shared" si="113"/>
        <v>HA55ZDC0</v>
      </c>
      <c r="B3649" s="669" t="s">
        <v>6638</v>
      </c>
      <c r="C3649" s="669" t="s">
        <v>990</v>
      </c>
      <c r="D3649" s="1137">
        <f t="shared" si="112"/>
        <v>0</v>
      </c>
      <c r="E3649" s="669" t="s">
        <v>700</v>
      </c>
      <c r="F3649" s="669">
        <v>2193</v>
      </c>
    </row>
    <row r="3650" spans="1:6" hidden="1" x14ac:dyDescent="0.2">
      <c r="A3650" s="1136" t="str">
        <f t="shared" si="113"/>
        <v>HA55ZEL0</v>
      </c>
      <c r="B3650" s="669" t="s">
        <v>6639</v>
      </c>
      <c r="C3650" s="669" t="s">
        <v>990</v>
      </c>
      <c r="D3650" s="1137">
        <f t="shared" si="112"/>
        <v>0</v>
      </c>
      <c r="E3650" s="669" t="s">
        <v>699</v>
      </c>
      <c r="F3650" s="669">
        <v>714</v>
      </c>
    </row>
    <row r="3651" spans="1:6" hidden="1" x14ac:dyDescent="0.2">
      <c r="A3651" s="1136" t="str">
        <f t="shared" si="113"/>
        <v>HA55ZEM0</v>
      </c>
      <c r="B3651" s="669" t="s">
        <v>6640</v>
      </c>
      <c r="C3651" s="669" t="s">
        <v>990</v>
      </c>
      <c r="D3651" s="1137">
        <f t="shared" si="112"/>
        <v>0</v>
      </c>
      <c r="E3651" s="669" t="s">
        <v>595</v>
      </c>
      <c r="F3651" s="669">
        <v>2477</v>
      </c>
    </row>
    <row r="3652" spans="1:6" hidden="1" x14ac:dyDescent="0.2">
      <c r="A3652" s="1136" t="str">
        <f t="shared" si="113"/>
        <v>HA55ZNE0</v>
      </c>
      <c r="B3652" s="669" t="s">
        <v>6641</v>
      </c>
      <c r="C3652" s="669" t="s">
        <v>990</v>
      </c>
      <c r="D3652" s="1137">
        <f t="shared" si="112"/>
        <v>0</v>
      </c>
      <c r="E3652" s="669" t="s">
        <v>594</v>
      </c>
      <c r="F3652" s="669">
        <v>35</v>
      </c>
    </row>
    <row r="3653" spans="1:6" hidden="1" x14ac:dyDescent="0.2">
      <c r="A3653" s="1136" t="str">
        <f t="shared" si="113"/>
        <v>HA55ZUX0</v>
      </c>
      <c r="B3653" s="669" t="s">
        <v>6642</v>
      </c>
      <c r="C3653" s="669" t="s">
        <v>990</v>
      </c>
      <c r="D3653" s="1137">
        <f t="shared" si="112"/>
        <v>0</v>
      </c>
      <c r="E3653" s="669" t="s">
        <v>3001</v>
      </c>
      <c r="F3653" s="669">
        <v>1</v>
      </c>
    </row>
    <row r="3654" spans="1:6" hidden="1" x14ac:dyDescent="0.2">
      <c r="A3654" s="1136" t="str">
        <f t="shared" si="113"/>
        <v>HA56ADC0</v>
      </c>
      <c r="B3654" s="669" t="s">
        <v>6643</v>
      </c>
      <c r="C3654" s="669" t="s">
        <v>989</v>
      </c>
      <c r="D3654" s="1137">
        <f t="shared" si="112"/>
        <v>0</v>
      </c>
      <c r="E3654" s="669" t="s">
        <v>700</v>
      </c>
      <c r="F3654" s="669">
        <v>2490</v>
      </c>
    </row>
    <row r="3655" spans="1:6" hidden="1" x14ac:dyDescent="0.2">
      <c r="A3655" s="1136" t="str">
        <f t="shared" si="113"/>
        <v>HA56AEL0</v>
      </c>
      <c r="B3655" s="669" t="s">
        <v>6644</v>
      </c>
      <c r="C3655" s="669" t="s">
        <v>989</v>
      </c>
      <c r="D3655" s="1137">
        <f t="shared" si="112"/>
        <v>0</v>
      </c>
      <c r="E3655" s="669" t="s">
        <v>699</v>
      </c>
      <c r="F3655" s="669">
        <v>752</v>
      </c>
    </row>
    <row r="3656" spans="1:6" hidden="1" x14ac:dyDescent="0.2">
      <c r="A3656" s="1136" t="str">
        <f t="shared" si="113"/>
        <v>HA56AEM0</v>
      </c>
      <c r="B3656" s="669" t="s">
        <v>6645</v>
      </c>
      <c r="C3656" s="669" t="s">
        <v>989</v>
      </c>
      <c r="D3656" s="1137">
        <f t="shared" si="112"/>
        <v>0</v>
      </c>
      <c r="E3656" s="669" t="s">
        <v>595</v>
      </c>
      <c r="F3656" s="669">
        <v>2893</v>
      </c>
    </row>
    <row r="3657" spans="1:6" hidden="1" x14ac:dyDescent="0.2">
      <c r="A3657" s="1136" t="str">
        <f t="shared" si="113"/>
        <v>HA56ANE0</v>
      </c>
      <c r="B3657" s="669" t="s">
        <v>6646</v>
      </c>
      <c r="C3657" s="669" t="s">
        <v>989</v>
      </c>
      <c r="D3657" s="1137">
        <f t="shared" si="112"/>
        <v>0</v>
      </c>
      <c r="E3657" s="669" t="s">
        <v>594</v>
      </c>
      <c r="F3657" s="669">
        <v>32</v>
      </c>
    </row>
    <row r="3658" spans="1:6" hidden="1" x14ac:dyDescent="0.2">
      <c r="A3658" s="1136" t="str">
        <f t="shared" si="113"/>
        <v>HA56AUX0</v>
      </c>
      <c r="B3658" s="669" t="s">
        <v>6647</v>
      </c>
      <c r="C3658" s="669" t="s">
        <v>989</v>
      </c>
      <c r="D3658" s="1137">
        <f t="shared" si="112"/>
        <v>0</v>
      </c>
      <c r="E3658" s="669" t="s">
        <v>3001</v>
      </c>
      <c r="F3658" s="669">
        <v>1</v>
      </c>
    </row>
    <row r="3659" spans="1:6" hidden="1" x14ac:dyDescent="0.2">
      <c r="A3659" s="1136" t="str">
        <f t="shared" si="113"/>
        <v>HA56BDC0</v>
      </c>
      <c r="B3659" s="669" t="s">
        <v>6648</v>
      </c>
      <c r="C3659" s="669" t="s">
        <v>988</v>
      </c>
      <c r="D3659" s="1137">
        <f t="shared" si="112"/>
        <v>0</v>
      </c>
      <c r="E3659" s="669" t="s">
        <v>700</v>
      </c>
      <c r="F3659" s="669">
        <v>808</v>
      </c>
    </row>
    <row r="3660" spans="1:6" hidden="1" x14ac:dyDescent="0.2">
      <c r="A3660" s="1136" t="str">
        <f t="shared" si="113"/>
        <v>HA56BEL0</v>
      </c>
      <c r="B3660" s="669" t="s">
        <v>6649</v>
      </c>
      <c r="C3660" s="669" t="s">
        <v>988</v>
      </c>
      <c r="D3660" s="1137">
        <f t="shared" si="112"/>
        <v>0</v>
      </c>
      <c r="E3660" s="669" t="s">
        <v>699</v>
      </c>
      <c r="F3660" s="669">
        <v>339</v>
      </c>
    </row>
    <row r="3661" spans="1:6" hidden="1" x14ac:dyDescent="0.2">
      <c r="A3661" s="1136" t="str">
        <f t="shared" si="113"/>
        <v>HA56BEM0</v>
      </c>
      <c r="B3661" s="669" t="s">
        <v>6650</v>
      </c>
      <c r="C3661" s="669" t="s">
        <v>988</v>
      </c>
      <c r="D3661" s="1137">
        <f t="shared" si="112"/>
        <v>0</v>
      </c>
      <c r="E3661" s="669" t="s">
        <v>595</v>
      </c>
      <c r="F3661" s="669">
        <v>1486</v>
      </c>
    </row>
    <row r="3662" spans="1:6" hidden="1" x14ac:dyDescent="0.2">
      <c r="A3662" s="1136" t="str">
        <f t="shared" si="113"/>
        <v>HA56BNE0</v>
      </c>
      <c r="B3662" s="669" t="s">
        <v>6651</v>
      </c>
      <c r="C3662" s="669" t="s">
        <v>988</v>
      </c>
      <c r="D3662" s="1137">
        <f t="shared" si="112"/>
        <v>0</v>
      </c>
      <c r="E3662" s="669" t="s">
        <v>594</v>
      </c>
      <c r="F3662" s="669">
        <v>20</v>
      </c>
    </row>
    <row r="3663" spans="1:6" hidden="1" x14ac:dyDescent="0.2">
      <c r="A3663" s="1136" t="str">
        <f t="shared" si="113"/>
        <v>HA59ZDC0</v>
      </c>
      <c r="B3663" s="669" t="s">
        <v>6652</v>
      </c>
      <c r="C3663" s="669" t="s">
        <v>987</v>
      </c>
      <c r="D3663" s="1137">
        <f t="shared" si="112"/>
        <v>0</v>
      </c>
      <c r="E3663" s="669" t="s">
        <v>700</v>
      </c>
      <c r="F3663" s="669">
        <v>70</v>
      </c>
    </row>
    <row r="3664" spans="1:6" hidden="1" x14ac:dyDescent="0.2">
      <c r="A3664" s="1136" t="str">
        <f t="shared" si="113"/>
        <v>HA59ZEL0</v>
      </c>
      <c r="B3664" s="669" t="s">
        <v>6653</v>
      </c>
      <c r="C3664" s="669" t="s">
        <v>987</v>
      </c>
      <c r="D3664" s="1137">
        <f t="shared" si="112"/>
        <v>0</v>
      </c>
      <c r="E3664" s="669" t="s">
        <v>699</v>
      </c>
      <c r="F3664" s="669">
        <v>23</v>
      </c>
    </row>
    <row r="3665" spans="1:6" hidden="1" x14ac:dyDescent="0.2">
      <c r="A3665" s="1136" t="str">
        <f t="shared" si="113"/>
        <v>HA59ZEM0</v>
      </c>
      <c r="B3665" s="669" t="s">
        <v>6654</v>
      </c>
      <c r="C3665" s="669" t="s">
        <v>987</v>
      </c>
      <c r="D3665" s="1137">
        <f t="shared" ref="D3665:D3728" si="114">IFERROR(VLOOKUP(C3665,$M$2:$N$16,2,FALSE),0)</f>
        <v>0</v>
      </c>
      <c r="E3665" s="669" t="s">
        <v>595</v>
      </c>
      <c r="F3665" s="669">
        <v>236</v>
      </c>
    </row>
    <row r="3666" spans="1:6" hidden="1" x14ac:dyDescent="0.2">
      <c r="A3666" s="1136" t="str">
        <f t="shared" ref="A3666:A3729" si="115">C3666&amp;E3666&amp;D3666</f>
        <v>HA59ZNE0</v>
      </c>
      <c r="B3666" s="669" t="s">
        <v>6655</v>
      </c>
      <c r="C3666" s="669" t="s">
        <v>987</v>
      </c>
      <c r="D3666" s="1137">
        <f t="shared" si="114"/>
        <v>0</v>
      </c>
      <c r="E3666" s="669" t="s">
        <v>594</v>
      </c>
      <c r="F3666" s="669">
        <v>3</v>
      </c>
    </row>
    <row r="3667" spans="1:6" hidden="1" x14ac:dyDescent="0.2">
      <c r="A3667" s="1136" t="str">
        <f t="shared" si="115"/>
        <v>HA61BDC0</v>
      </c>
      <c r="B3667" s="669" t="s">
        <v>6656</v>
      </c>
      <c r="C3667" s="669" t="s">
        <v>986</v>
      </c>
      <c r="D3667" s="1137">
        <f t="shared" si="114"/>
        <v>0</v>
      </c>
      <c r="E3667" s="669" t="s">
        <v>700</v>
      </c>
      <c r="F3667" s="669">
        <v>51</v>
      </c>
    </row>
    <row r="3668" spans="1:6" hidden="1" x14ac:dyDescent="0.2">
      <c r="A3668" s="1136" t="str">
        <f t="shared" si="115"/>
        <v>HA61BEL0</v>
      </c>
      <c r="B3668" s="669" t="s">
        <v>6657</v>
      </c>
      <c r="C3668" s="669" t="s">
        <v>986</v>
      </c>
      <c r="D3668" s="1137">
        <f t="shared" si="114"/>
        <v>0</v>
      </c>
      <c r="E3668" s="669" t="s">
        <v>699</v>
      </c>
      <c r="F3668" s="669">
        <v>760</v>
      </c>
    </row>
    <row r="3669" spans="1:6" hidden="1" x14ac:dyDescent="0.2">
      <c r="A3669" s="1136" t="str">
        <f t="shared" si="115"/>
        <v>HA61BEM0</v>
      </c>
      <c r="B3669" s="669" t="s">
        <v>6658</v>
      </c>
      <c r="C3669" s="669" t="s">
        <v>986</v>
      </c>
      <c r="D3669" s="1137">
        <f t="shared" si="114"/>
        <v>0</v>
      </c>
      <c r="E3669" s="669" t="s">
        <v>595</v>
      </c>
      <c r="F3669" s="669">
        <v>1885</v>
      </c>
    </row>
    <row r="3670" spans="1:6" hidden="1" x14ac:dyDescent="0.2">
      <c r="A3670" s="1136" t="str">
        <f t="shared" si="115"/>
        <v>HA61BNE0</v>
      </c>
      <c r="B3670" s="669" t="s">
        <v>6659</v>
      </c>
      <c r="C3670" s="669" t="s">
        <v>986</v>
      </c>
      <c r="D3670" s="1137">
        <f t="shared" si="114"/>
        <v>0</v>
      </c>
      <c r="E3670" s="669" t="s">
        <v>594</v>
      </c>
      <c r="F3670" s="669">
        <v>14</v>
      </c>
    </row>
    <row r="3671" spans="1:6" hidden="1" x14ac:dyDescent="0.2">
      <c r="A3671" s="1136" t="str">
        <f t="shared" si="115"/>
        <v>HA61CDC0</v>
      </c>
      <c r="B3671" s="669" t="s">
        <v>6660</v>
      </c>
      <c r="C3671" s="669" t="s">
        <v>985</v>
      </c>
      <c r="D3671" s="1137">
        <f t="shared" si="114"/>
        <v>0</v>
      </c>
      <c r="E3671" s="669" t="s">
        <v>700</v>
      </c>
      <c r="F3671" s="669">
        <v>1271</v>
      </c>
    </row>
    <row r="3672" spans="1:6" hidden="1" x14ac:dyDescent="0.2">
      <c r="A3672" s="1136" t="str">
        <f t="shared" si="115"/>
        <v>HA61CEL0</v>
      </c>
      <c r="B3672" s="669" t="s">
        <v>6661</v>
      </c>
      <c r="C3672" s="669" t="s">
        <v>985</v>
      </c>
      <c r="D3672" s="1137">
        <f t="shared" si="114"/>
        <v>0</v>
      </c>
      <c r="E3672" s="669" t="s">
        <v>699</v>
      </c>
      <c r="F3672" s="669">
        <v>4330</v>
      </c>
    </row>
    <row r="3673" spans="1:6" hidden="1" x14ac:dyDescent="0.2">
      <c r="A3673" s="1136" t="str">
        <f t="shared" si="115"/>
        <v>HA61CEM0</v>
      </c>
      <c r="B3673" s="669" t="s">
        <v>6662</v>
      </c>
      <c r="C3673" s="669" t="s">
        <v>985</v>
      </c>
      <c r="D3673" s="1137">
        <f t="shared" si="114"/>
        <v>0</v>
      </c>
      <c r="E3673" s="669" t="s">
        <v>595</v>
      </c>
      <c r="F3673" s="669">
        <v>3958</v>
      </c>
    </row>
    <row r="3674" spans="1:6" hidden="1" x14ac:dyDescent="0.2">
      <c r="A3674" s="1136" t="str">
        <f t="shared" si="115"/>
        <v>HA61CNE0</v>
      </c>
      <c r="B3674" s="669" t="s">
        <v>6663</v>
      </c>
      <c r="C3674" s="669" t="s">
        <v>985</v>
      </c>
      <c r="D3674" s="1137">
        <f t="shared" si="114"/>
        <v>0</v>
      </c>
      <c r="E3674" s="669" t="s">
        <v>594</v>
      </c>
      <c r="F3674" s="669">
        <v>27</v>
      </c>
    </row>
    <row r="3675" spans="1:6" hidden="1" x14ac:dyDescent="0.2">
      <c r="A3675" s="1136" t="str">
        <f t="shared" si="115"/>
        <v>HA61CUX0</v>
      </c>
      <c r="B3675" s="669" t="s">
        <v>6664</v>
      </c>
      <c r="C3675" s="669" t="s">
        <v>985</v>
      </c>
      <c r="D3675" s="1137">
        <f t="shared" si="114"/>
        <v>0</v>
      </c>
      <c r="E3675" s="669" t="s">
        <v>3001</v>
      </c>
      <c r="F3675" s="669">
        <v>3</v>
      </c>
    </row>
    <row r="3676" spans="1:6" hidden="1" x14ac:dyDescent="0.2">
      <c r="A3676" s="1136" t="str">
        <f t="shared" si="115"/>
        <v>HA62ZDC0</v>
      </c>
      <c r="B3676" s="669" t="s">
        <v>6665</v>
      </c>
      <c r="C3676" s="669" t="s">
        <v>984</v>
      </c>
      <c r="D3676" s="1137">
        <f t="shared" si="114"/>
        <v>0</v>
      </c>
      <c r="E3676" s="669" t="s">
        <v>700</v>
      </c>
      <c r="F3676" s="669">
        <v>173</v>
      </c>
    </row>
    <row r="3677" spans="1:6" hidden="1" x14ac:dyDescent="0.2">
      <c r="A3677" s="1136" t="str">
        <f t="shared" si="115"/>
        <v>HA62ZEL0</v>
      </c>
      <c r="B3677" s="669" t="s">
        <v>6666</v>
      </c>
      <c r="C3677" s="669" t="s">
        <v>984</v>
      </c>
      <c r="D3677" s="1137">
        <f t="shared" si="114"/>
        <v>0</v>
      </c>
      <c r="E3677" s="669" t="s">
        <v>699</v>
      </c>
      <c r="F3677" s="669">
        <v>361</v>
      </c>
    </row>
    <row r="3678" spans="1:6" hidden="1" x14ac:dyDescent="0.2">
      <c r="A3678" s="1136" t="str">
        <f t="shared" si="115"/>
        <v>HA62ZEM0</v>
      </c>
      <c r="B3678" s="669" t="s">
        <v>6667</v>
      </c>
      <c r="C3678" s="669" t="s">
        <v>984</v>
      </c>
      <c r="D3678" s="1137">
        <f t="shared" si="114"/>
        <v>0</v>
      </c>
      <c r="E3678" s="669" t="s">
        <v>595</v>
      </c>
      <c r="F3678" s="669">
        <v>597</v>
      </c>
    </row>
    <row r="3679" spans="1:6" hidden="1" x14ac:dyDescent="0.2">
      <c r="A3679" s="1136" t="str">
        <f t="shared" si="115"/>
        <v>HA62ZNE0</v>
      </c>
      <c r="B3679" s="669" t="s">
        <v>6668</v>
      </c>
      <c r="C3679" s="669" t="s">
        <v>984</v>
      </c>
      <c r="D3679" s="1137">
        <f t="shared" si="114"/>
        <v>0</v>
      </c>
      <c r="E3679" s="669" t="s">
        <v>594</v>
      </c>
      <c r="F3679" s="669">
        <v>17</v>
      </c>
    </row>
    <row r="3680" spans="1:6" hidden="1" x14ac:dyDescent="0.2">
      <c r="A3680" s="1136" t="str">
        <f t="shared" si="115"/>
        <v>HA63ZDC0</v>
      </c>
      <c r="B3680" s="669" t="s">
        <v>6669</v>
      </c>
      <c r="C3680" s="669" t="s">
        <v>983</v>
      </c>
      <c r="D3680" s="1137">
        <f t="shared" si="114"/>
        <v>0</v>
      </c>
      <c r="E3680" s="669" t="s">
        <v>700</v>
      </c>
      <c r="F3680" s="669">
        <v>236</v>
      </c>
    </row>
    <row r="3681" spans="1:6" hidden="1" x14ac:dyDescent="0.2">
      <c r="A3681" s="1136" t="str">
        <f t="shared" si="115"/>
        <v>HA63ZEL0</v>
      </c>
      <c r="B3681" s="669" t="s">
        <v>6670</v>
      </c>
      <c r="C3681" s="669" t="s">
        <v>983</v>
      </c>
      <c r="D3681" s="1137">
        <f t="shared" si="114"/>
        <v>0</v>
      </c>
      <c r="E3681" s="669" t="s">
        <v>699</v>
      </c>
      <c r="F3681" s="669">
        <v>358</v>
      </c>
    </row>
    <row r="3682" spans="1:6" hidden="1" x14ac:dyDescent="0.2">
      <c r="A3682" s="1136" t="str">
        <f t="shared" si="115"/>
        <v>HA63ZEM0</v>
      </c>
      <c r="B3682" s="669" t="s">
        <v>6671</v>
      </c>
      <c r="C3682" s="669" t="s">
        <v>983</v>
      </c>
      <c r="D3682" s="1137">
        <f t="shared" si="114"/>
        <v>0</v>
      </c>
      <c r="E3682" s="669" t="s">
        <v>595</v>
      </c>
      <c r="F3682" s="669">
        <v>2169</v>
      </c>
    </row>
    <row r="3683" spans="1:6" hidden="1" x14ac:dyDescent="0.2">
      <c r="A3683" s="1136" t="str">
        <f t="shared" si="115"/>
        <v>HA63ZNE0</v>
      </c>
      <c r="B3683" s="669" t="s">
        <v>6672</v>
      </c>
      <c r="C3683" s="669" t="s">
        <v>983</v>
      </c>
      <c r="D3683" s="1137">
        <f t="shared" si="114"/>
        <v>0</v>
      </c>
      <c r="E3683" s="669" t="s">
        <v>594</v>
      </c>
      <c r="F3683" s="669">
        <v>10</v>
      </c>
    </row>
    <row r="3684" spans="1:6" hidden="1" x14ac:dyDescent="0.2">
      <c r="A3684" s="1136" t="str">
        <f t="shared" si="115"/>
        <v>HA69ZDC0</v>
      </c>
      <c r="B3684" s="669" t="s">
        <v>6673</v>
      </c>
      <c r="C3684" s="669" t="s">
        <v>982</v>
      </c>
      <c r="D3684" s="1137">
        <f t="shared" si="114"/>
        <v>0</v>
      </c>
      <c r="E3684" s="669" t="s">
        <v>700</v>
      </c>
      <c r="F3684" s="669">
        <v>32</v>
      </c>
    </row>
    <row r="3685" spans="1:6" hidden="1" x14ac:dyDescent="0.2">
      <c r="A3685" s="1136" t="str">
        <f t="shared" si="115"/>
        <v>HA69ZEL0</v>
      </c>
      <c r="B3685" s="669" t="s">
        <v>6674</v>
      </c>
      <c r="C3685" s="669" t="s">
        <v>982</v>
      </c>
      <c r="D3685" s="1137">
        <f t="shared" si="114"/>
        <v>0</v>
      </c>
      <c r="E3685" s="669" t="s">
        <v>699</v>
      </c>
      <c r="F3685" s="669">
        <v>6</v>
      </c>
    </row>
    <row r="3686" spans="1:6" hidden="1" x14ac:dyDescent="0.2">
      <c r="A3686" s="1136" t="str">
        <f t="shared" si="115"/>
        <v>HA69ZEM0</v>
      </c>
      <c r="B3686" s="669" t="s">
        <v>6675</v>
      </c>
      <c r="C3686" s="669" t="s">
        <v>982</v>
      </c>
      <c r="D3686" s="1137">
        <f t="shared" si="114"/>
        <v>0</v>
      </c>
      <c r="E3686" s="669" t="s">
        <v>595</v>
      </c>
      <c r="F3686" s="669">
        <v>230</v>
      </c>
    </row>
    <row r="3687" spans="1:6" hidden="1" x14ac:dyDescent="0.2">
      <c r="A3687" s="1136" t="str">
        <f t="shared" si="115"/>
        <v>HA71BDC0</v>
      </c>
      <c r="B3687" s="669" t="s">
        <v>6676</v>
      </c>
      <c r="C3687" s="669" t="s">
        <v>981</v>
      </c>
      <c r="D3687" s="1137">
        <f t="shared" si="114"/>
        <v>0</v>
      </c>
      <c r="E3687" s="669" t="s">
        <v>700</v>
      </c>
      <c r="F3687" s="669">
        <v>209</v>
      </c>
    </row>
    <row r="3688" spans="1:6" hidden="1" x14ac:dyDescent="0.2">
      <c r="A3688" s="1136" t="str">
        <f t="shared" si="115"/>
        <v>HA71BEL0</v>
      </c>
      <c r="B3688" s="669" t="s">
        <v>6677</v>
      </c>
      <c r="C3688" s="669" t="s">
        <v>981</v>
      </c>
      <c r="D3688" s="1137">
        <f t="shared" si="114"/>
        <v>0</v>
      </c>
      <c r="E3688" s="669" t="s">
        <v>699</v>
      </c>
      <c r="F3688" s="669">
        <v>690</v>
      </c>
    </row>
    <row r="3689" spans="1:6" hidden="1" x14ac:dyDescent="0.2">
      <c r="A3689" s="1136" t="str">
        <f t="shared" si="115"/>
        <v>HA71BEM0</v>
      </c>
      <c r="B3689" s="669" t="s">
        <v>6678</v>
      </c>
      <c r="C3689" s="669" t="s">
        <v>981</v>
      </c>
      <c r="D3689" s="1137">
        <f t="shared" si="114"/>
        <v>0</v>
      </c>
      <c r="E3689" s="669" t="s">
        <v>595</v>
      </c>
      <c r="F3689" s="669">
        <v>2455</v>
      </c>
    </row>
    <row r="3690" spans="1:6" hidden="1" x14ac:dyDescent="0.2">
      <c r="A3690" s="1136" t="str">
        <f t="shared" si="115"/>
        <v>HA71BNE0</v>
      </c>
      <c r="B3690" s="669" t="s">
        <v>6679</v>
      </c>
      <c r="C3690" s="669" t="s">
        <v>981</v>
      </c>
      <c r="D3690" s="1137">
        <f t="shared" si="114"/>
        <v>0</v>
      </c>
      <c r="E3690" s="669" t="s">
        <v>594</v>
      </c>
      <c r="F3690" s="669">
        <v>18</v>
      </c>
    </row>
    <row r="3691" spans="1:6" hidden="1" x14ac:dyDescent="0.2">
      <c r="A3691" s="1136" t="str">
        <f t="shared" si="115"/>
        <v>HA71BUX0</v>
      </c>
      <c r="B3691" s="669" t="s">
        <v>6680</v>
      </c>
      <c r="C3691" s="669" t="s">
        <v>981</v>
      </c>
      <c r="D3691" s="1137">
        <f t="shared" si="114"/>
        <v>0</v>
      </c>
      <c r="E3691" s="669" t="s">
        <v>3001</v>
      </c>
      <c r="F3691" s="669">
        <v>1</v>
      </c>
    </row>
    <row r="3692" spans="1:6" hidden="1" x14ac:dyDescent="0.2">
      <c r="A3692" s="1136" t="str">
        <f t="shared" si="115"/>
        <v>HA71CDC0</v>
      </c>
      <c r="B3692" s="669" t="s">
        <v>6681</v>
      </c>
      <c r="C3692" s="669" t="s">
        <v>980</v>
      </c>
      <c r="D3692" s="1137">
        <f t="shared" si="114"/>
        <v>0</v>
      </c>
      <c r="E3692" s="669" t="s">
        <v>700</v>
      </c>
      <c r="F3692" s="669">
        <v>4192</v>
      </c>
    </row>
    <row r="3693" spans="1:6" hidden="1" x14ac:dyDescent="0.2">
      <c r="A3693" s="1136" t="str">
        <f t="shared" si="115"/>
        <v>HA71CEL0</v>
      </c>
      <c r="B3693" s="669" t="s">
        <v>6682</v>
      </c>
      <c r="C3693" s="669" t="s">
        <v>980</v>
      </c>
      <c r="D3693" s="1137">
        <f t="shared" si="114"/>
        <v>0</v>
      </c>
      <c r="E3693" s="669" t="s">
        <v>699</v>
      </c>
      <c r="F3693" s="669">
        <v>6552</v>
      </c>
    </row>
    <row r="3694" spans="1:6" hidden="1" x14ac:dyDescent="0.2">
      <c r="A3694" s="1136" t="str">
        <f t="shared" si="115"/>
        <v>HA71CEM0</v>
      </c>
      <c r="B3694" s="669" t="s">
        <v>6683</v>
      </c>
      <c r="C3694" s="669" t="s">
        <v>980</v>
      </c>
      <c r="D3694" s="1137">
        <f t="shared" si="114"/>
        <v>0</v>
      </c>
      <c r="E3694" s="669" t="s">
        <v>595</v>
      </c>
      <c r="F3694" s="669">
        <v>20125</v>
      </c>
    </row>
    <row r="3695" spans="1:6" hidden="1" x14ac:dyDescent="0.2">
      <c r="A3695" s="1136" t="str">
        <f t="shared" si="115"/>
        <v>HA71CNE0</v>
      </c>
      <c r="B3695" s="669" t="s">
        <v>6684</v>
      </c>
      <c r="C3695" s="669" t="s">
        <v>980</v>
      </c>
      <c r="D3695" s="1137">
        <f t="shared" si="114"/>
        <v>0</v>
      </c>
      <c r="E3695" s="669" t="s">
        <v>594</v>
      </c>
      <c r="F3695" s="669">
        <v>154</v>
      </c>
    </row>
    <row r="3696" spans="1:6" hidden="1" x14ac:dyDescent="0.2">
      <c r="A3696" s="1136" t="str">
        <f t="shared" si="115"/>
        <v>HA71CUX0</v>
      </c>
      <c r="B3696" s="669" t="s">
        <v>6685</v>
      </c>
      <c r="C3696" s="669" t="s">
        <v>980</v>
      </c>
      <c r="D3696" s="1137">
        <f t="shared" si="114"/>
        <v>0</v>
      </c>
      <c r="E3696" s="669" t="s">
        <v>3001</v>
      </c>
      <c r="F3696" s="669">
        <v>3</v>
      </c>
    </row>
    <row r="3697" spans="1:6" hidden="1" x14ac:dyDescent="0.2">
      <c r="A3697" s="1136" t="str">
        <f t="shared" si="115"/>
        <v>HA72ZDC0</v>
      </c>
      <c r="B3697" s="669" t="s">
        <v>6686</v>
      </c>
      <c r="C3697" s="669" t="s">
        <v>979</v>
      </c>
      <c r="D3697" s="1137">
        <f t="shared" si="114"/>
        <v>0</v>
      </c>
      <c r="E3697" s="669" t="s">
        <v>700</v>
      </c>
      <c r="F3697" s="669">
        <v>861</v>
      </c>
    </row>
    <row r="3698" spans="1:6" hidden="1" x14ac:dyDescent="0.2">
      <c r="A3698" s="1136" t="str">
        <f t="shared" si="115"/>
        <v>HA72ZEL0</v>
      </c>
      <c r="B3698" s="669" t="s">
        <v>6687</v>
      </c>
      <c r="C3698" s="669" t="s">
        <v>979</v>
      </c>
      <c r="D3698" s="1137">
        <f t="shared" si="114"/>
        <v>0</v>
      </c>
      <c r="E3698" s="669" t="s">
        <v>699</v>
      </c>
      <c r="F3698" s="669">
        <v>668</v>
      </c>
    </row>
    <row r="3699" spans="1:6" hidden="1" x14ac:dyDescent="0.2">
      <c r="A3699" s="1136" t="str">
        <f t="shared" si="115"/>
        <v>HA72ZEM0</v>
      </c>
      <c r="B3699" s="669" t="s">
        <v>6688</v>
      </c>
      <c r="C3699" s="669" t="s">
        <v>979</v>
      </c>
      <c r="D3699" s="1137">
        <f t="shared" si="114"/>
        <v>0</v>
      </c>
      <c r="E3699" s="669" t="s">
        <v>595</v>
      </c>
      <c r="F3699" s="669">
        <v>2469</v>
      </c>
    </row>
    <row r="3700" spans="1:6" hidden="1" x14ac:dyDescent="0.2">
      <c r="A3700" s="1136" t="str">
        <f t="shared" si="115"/>
        <v>HA72ZNE0</v>
      </c>
      <c r="B3700" s="669" t="s">
        <v>6689</v>
      </c>
      <c r="C3700" s="669" t="s">
        <v>979</v>
      </c>
      <c r="D3700" s="1137">
        <f t="shared" si="114"/>
        <v>0</v>
      </c>
      <c r="E3700" s="669" t="s">
        <v>594</v>
      </c>
      <c r="F3700" s="669">
        <v>35</v>
      </c>
    </row>
    <row r="3701" spans="1:6" hidden="1" x14ac:dyDescent="0.2">
      <c r="A3701" s="1136" t="str">
        <f t="shared" si="115"/>
        <v>HA73BDC0</v>
      </c>
      <c r="B3701" s="669" t="s">
        <v>6690</v>
      </c>
      <c r="C3701" s="669" t="s">
        <v>978</v>
      </c>
      <c r="D3701" s="1137">
        <f t="shared" si="114"/>
        <v>0</v>
      </c>
      <c r="E3701" s="669" t="s">
        <v>700</v>
      </c>
      <c r="F3701" s="669">
        <v>764</v>
      </c>
    </row>
    <row r="3702" spans="1:6" hidden="1" x14ac:dyDescent="0.2">
      <c r="A3702" s="1136" t="str">
        <f t="shared" si="115"/>
        <v>HA73BEL0</v>
      </c>
      <c r="B3702" s="669" t="s">
        <v>6691</v>
      </c>
      <c r="C3702" s="669" t="s">
        <v>978</v>
      </c>
      <c r="D3702" s="1137">
        <f t="shared" si="114"/>
        <v>0</v>
      </c>
      <c r="E3702" s="669" t="s">
        <v>699</v>
      </c>
      <c r="F3702" s="669">
        <v>619</v>
      </c>
    </row>
    <row r="3703" spans="1:6" hidden="1" x14ac:dyDescent="0.2">
      <c r="A3703" s="1136" t="str">
        <f t="shared" si="115"/>
        <v>HA73BEM0</v>
      </c>
      <c r="B3703" s="669" t="s">
        <v>6692</v>
      </c>
      <c r="C3703" s="669" t="s">
        <v>978</v>
      </c>
      <c r="D3703" s="1137">
        <f t="shared" si="114"/>
        <v>0</v>
      </c>
      <c r="E3703" s="669" t="s">
        <v>595</v>
      </c>
      <c r="F3703" s="669">
        <v>9979</v>
      </c>
    </row>
    <row r="3704" spans="1:6" hidden="1" x14ac:dyDescent="0.2">
      <c r="A3704" s="1136" t="str">
        <f t="shared" si="115"/>
        <v>HA73BNE0</v>
      </c>
      <c r="B3704" s="669" t="s">
        <v>6693</v>
      </c>
      <c r="C3704" s="669" t="s">
        <v>978</v>
      </c>
      <c r="D3704" s="1137">
        <f t="shared" si="114"/>
        <v>0</v>
      </c>
      <c r="E3704" s="669" t="s">
        <v>594</v>
      </c>
      <c r="F3704" s="669">
        <v>48</v>
      </c>
    </row>
    <row r="3705" spans="1:6" hidden="1" x14ac:dyDescent="0.2">
      <c r="A3705" s="1136" t="str">
        <f t="shared" si="115"/>
        <v>HA73BUX0</v>
      </c>
      <c r="B3705" s="669" t="s">
        <v>6694</v>
      </c>
      <c r="C3705" s="669" t="s">
        <v>978</v>
      </c>
      <c r="D3705" s="1137">
        <f t="shared" si="114"/>
        <v>0</v>
      </c>
      <c r="E3705" s="669" t="s">
        <v>3001</v>
      </c>
      <c r="F3705" s="669">
        <v>3</v>
      </c>
    </row>
    <row r="3706" spans="1:6" hidden="1" x14ac:dyDescent="0.2">
      <c r="A3706" s="1136" t="str">
        <f t="shared" si="115"/>
        <v>HA73CDC0</v>
      </c>
      <c r="B3706" s="669" t="s">
        <v>6695</v>
      </c>
      <c r="C3706" s="669" t="s">
        <v>977</v>
      </c>
      <c r="D3706" s="1137">
        <f t="shared" si="114"/>
        <v>0</v>
      </c>
      <c r="E3706" s="669" t="s">
        <v>700</v>
      </c>
      <c r="F3706" s="669">
        <v>750</v>
      </c>
    </row>
    <row r="3707" spans="1:6" hidden="1" x14ac:dyDescent="0.2">
      <c r="A3707" s="1136" t="str">
        <f t="shared" si="115"/>
        <v>HA73CEL0</v>
      </c>
      <c r="B3707" s="669" t="s">
        <v>6696</v>
      </c>
      <c r="C3707" s="669" t="s">
        <v>977</v>
      </c>
      <c r="D3707" s="1137">
        <f t="shared" si="114"/>
        <v>0</v>
      </c>
      <c r="E3707" s="669" t="s">
        <v>699</v>
      </c>
      <c r="F3707" s="669">
        <v>342</v>
      </c>
    </row>
    <row r="3708" spans="1:6" hidden="1" x14ac:dyDescent="0.2">
      <c r="A3708" s="1136" t="str">
        <f t="shared" si="115"/>
        <v>HA73CEM0</v>
      </c>
      <c r="B3708" s="669" t="s">
        <v>6697</v>
      </c>
      <c r="C3708" s="669" t="s">
        <v>977</v>
      </c>
      <c r="D3708" s="1137">
        <f t="shared" si="114"/>
        <v>0</v>
      </c>
      <c r="E3708" s="669" t="s">
        <v>595</v>
      </c>
      <c r="F3708" s="669">
        <v>4081</v>
      </c>
    </row>
    <row r="3709" spans="1:6" hidden="1" x14ac:dyDescent="0.2">
      <c r="A3709" s="1136" t="str">
        <f t="shared" si="115"/>
        <v>HA73CNE0</v>
      </c>
      <c r="B3709" s="669" t="s">
        <v>6698</v>
      </c>
      <c r="C3709" s="669" t="s">
        <v>977</v>
      </c>
      <c r="D3709" s="1137">
        <f t="shared" si="114"/>
        <v>0</v>
      </c>
      <c r="E3709" s="669" t="s">
        <v>594</v>
      </c>
      <c r="F3709" s="669">
        <v>11</v>
      </c>
    </row>
    <row r="3710" spans="1:6" hidden="1" x14ac:dyDescent="0.2">
      <c r="A3710" s="1136" t="str">
        <f t="shared" si="115"/>
        <v>HA79ZDC0</v>
      </c>
      <c r="B3710" s="669" t="s">
        <v>6699</v>
      </c>
      <c r="C3710" s="669" t="s">
        <v>976</v>
      </c>
      <c r="D3710" s="1137">
        <f t="shared" si="114"/>
        <v>0</v>
      </c>
      <c r="E3710" s="669" t="s">
        <v>700</v>
      </c>
      <c r="F3710" s="669">
        <v>84</v>
      </c>
    </row>
    <row r="3711" spans="1:6" hidden="1" x14ac:dyDescent="0.2">
      <c r="A3711" s="1136" t="str">
        <f t="shared" si="115"/>
        <v>HA79ZEL0</v>
      </c>
      <c r="B3711" s="669" t="s">
        <v>6700</v>
      </c>
      <c r="C3711" s="669" t="s">
        <v>976</v>
      </c>
      <c r="D3711" s="1137">
        <f t="shared" si="114"/>
        <v>0</v>
      </c>
      <c r="E3711" s="669" t="s">
        <v>699</v>
      </c>
      <c r="F3711" s="669">
        <v>37</v>
      </c>
    </row>
    <row r="3712" spans="1:6" hidden="1" x14ac:dyDescent="0.2">
      <c r="A3712" s="1136" t="str">
        <f t="shared" si="115"/>
        <v>HA79ZEM0</v>
      </c>
      <c r="B3712" s="669" t="s">
        <v>6701</v>
      </c>
      <c r="C3712" s="669" t="s">
        <v>976</v>
      </c>
      <c r="D3712" s="1137">
        <f t="shared" si="114"/>
        <v>0</v>
      </c>
      <c r="E3712" s="669" t="s">
        <v>595</v>
      </c>
      <c r="F3712" s="669">
        <v>1349</v>
      </c>
    </row>
    <row r="3713" spans="1:6" hidden="1" x14ac:dyDescent="0.2">
      <c r="A3713" s="1136" t="str">
        <f t="shared" si="115"/>
        <v>HA79ZNE0</v>
      </c>
      <c r="B3713" s="669" t="s">
        <v>6702</v>
      </c>
      <c r="C3713" s="669" t="s">
        <v>976</v>
      </c>
      <c r="D3713" s="1137">
        <f t="shared" si="114"/>
        <v>0</v>
      </c>
      <c r="E3713" s="669" t="s">
        <v>594</v>
      </c>
      <c r="F3713" s="669">
        <v>1</v>
      </c>
    </row>
    <row r="3714" spans="1:6" hidden="1" x14ac:dyDescent="0.2">
      <c r="A3714" s="1136" t="str">
        <f t="shared" si="115"/>
        <v>HA81ADC0</v>
      </c>
      <c r="B3714" s="669" t="s">
        <v>6703</v>
      </c>
      <c r="C3714" s="669" t="s">
        <v>975</v>
      </c>
      <c r="D3714" s="1137">
        <f t="shared" si="114"/>
        <v>0</v>
      </c>
      <c r="E3714" s="669" t="s">
        <v>700</v>
      </c>
      <c r="F3714" s="669">
        <v>16</v>
      </c>
    </row>
    <row r="3715" spans="1:6" hidden="1" x14ac:dyDescent="0.2">
      <c r="A3715" s="1136" t="str">
        <f t="shared" si="115"/>
        <v>HA81AEL0</v>
      </c>
      <c r="B3715" s="669" t="s">
        <v>6704</v>
      </c>
      <c r="C3715" s="669" t="s">
        <v>975</v>
      </c>
      <c r="D3715" s="1137">
        <f t="shared" si="114"/>
        <v>0</v>
      </c>
      <c r="E3715" s="669" t="s">
        <v>699</v>
      </c>
      <c r="F3715" s="669">
        <v>142</v>
      </c>
    </row>
    <row r="3716" spans="1:6" hidden="1" x14ac:dyDescent="0.2">
      <c r="A3716" s="1136" t="str">
        <f t="shared" si="115"/>
        <v>HA81AEM0</v>
      </c>
      <c r="B3716" s="669" t="s">
        <v>6705</v>
      </c>
      <c r="C3716" s="669" t="s">
        <v>975</v>
      </c>
      <c r="D3716" s="1137">
        <f t="shared" si="114"/>
        <v>0</v>
      </c>
      <c r="E3716" s="669" t="s">
        <v>595</v>
      </c>
      <c r="F3716" s="669">
        <v>14382</v>
      </c>
    </row>
    <row r="3717" spans="1:6" hidden="1" x14ac:dyDescent="0.2">
      <c r="A3717" s="1136" t="str">
        <f t="shared" si="115"/>
        <v>HA81ANE0</v>
      </c>
      <c r="B3717" s="669" t="s">
        <v>6706</v>
      </c>
      <c r="C3717" s="669" t="s">
        <v>975</v>
      </c>
      <c r="D3717" s="1137">
        <f t="shared" si="114"/>
        <v>0</v>
      </c>
      <c r="E3717" s="669" t="s">
        <v>594</v>
      </c>
      <c r="F3717" s="669">
        <v>328</v>
      </c>
    </row>
    <row r="3718" spans="1:6" hidden="1" x14ac:dyDescent="0.2">
      <c r="A3718" s="1136" t="str">
        <f t="shared" si="115"/>
        <v>HA81AUX0</v>
      </c>
      <c r="B3718" s="669" t="s">
        <v>6707</v>
      </c>
      <c r="C3718" s="669" t="s">
        <v>975</v>
      </c>
      <c r="D3718" s="1137">
        <f t="shared" si="114"/>
        <v>0</v>
      </c>
      <c r="E3718" s="669" t="s">
        <v>3001</v>
      </c>
      <c r="F3718" s="669">
        <v>1</v>
      </c>
    </row>
    <row r="3719" spans="1:6" hidden="1" x14ac:dyDescent="0.2">
      <c r="A3719" s="1136" t="str">
        <f t="shared" si="115"/>
        <v>HA81BDC0</v>
      </c>
      <c r="B3719" s="669" t="s">
        <v>6708</v>
      </c>
      <c r="C3719" s="669" t="s">
        <v>974</v>
      </c>
      <c r="D3719" s="1137">
        <f t="shared" si="114"/>
        <v>0</v>
      </c>
      <c r="E3719" s="669" t="s">
        <v>700</v>
      </c>
      <c r="F3719" s="669">
        <v>35</v>
      </c>
    </row>
    <row r="3720" spans="1:6" hidden="1" x14ac:dyDescent="0.2">
      <c r="A3720" s="1136" t="str">
        <f t="shared" si="115"/>
        <v>HA81BEL0</v>
      </c>
      <c r="B3720" s="669" t="s">
        <v>6709</v>
      </c>
      <c r="C3720" s="669" t="s">
        <v>974</v>
      </c>
      <c r="D3720" s="1137">
        <f t="shared" si="114"/>
        <v>0</v>
      </c>
      <c r="E3720" s="669" t="s">
        <v>699</v>
      </c>
      <c r="F3720" s="669">
        <v>108</v>
      </c>
    </row>
    <row r="3721" spans="1:6" hidden="1" x14ac:dyDescent="0.2">
      <c r="A3721" s="1136" t="str">
        <f t="shared" si="115"/>
        <v>HA81BEM0</v>
      </c>
      <c r="B3721" s="669" t="s">
        <v>6710</v>
      </c>
      <c r="C3721" s="669" t="s">
        <v>974</v>
      </c>
      <c r="D3721" s="1137">
        <f t="shared" si="114"/>
        <v>0</v>
      </c>
      <c r="E3721" s="669" t="s">
        <v>595</v>
      </c>
      <c r="F3721" s="669">
        <v>13176</v>
      </c>
    </row>
    <row r="3722" spans="1:6" hidden="1" x14ac:dyDescent="0.2">
      <c r="A3722" s="1136" t="str">
        <f t="shared" si="115"/>
        <v>HA81BNE0</v>
      </c>
      <c r="B3722" s="669" t="s">
        <v>6711</v>
      </c>
      <c r="C3722" s="669" t="s">
        <v>974</v>
      </c>
      <c r="D3722" s="1137">
        <f t="shared" si="114"/>
        <v>0</v>
      </c>
      <c r="E3722" s="669" t="s">
        <v>594</v>
      </c>
      <c r="F3722" s="669">
        <v>214</v>
      </c>
    </row>
    <row r="3723" spans="1:6" hidden="1" x14ac:dyDescent="0.2">
      <c r="A3723" s="1136" t="str">
        <f t="shared" si="115"/>
        <v>HA81BUX0</v>
      </c>
      <c r="B3723" s="669" t="s">
        <v>6712</v>
      </c>
      <c r="C3723" s="669" t="s">
        <v>974</v>
      </c>
      <c r="D3723" s="1137">
        <f t="shared" si="114"/>
        <v>0</v>
      </c>
      <c r="E3723" s="669" t="s">
        <v>3001</v>
      </c>
      <c r="F3723" s="669">
        <v>1</v>
      </c>
    </row>
    <row r="3724" spans="1:6" hidden="1" x14ac:dyDescent="0.2">
      <c r="A3724" s="1136" t="str">
        <f t="shared" si="115"/>
        <v>HA81CDC0</v>
      </c>
      <c r="B3724" s="669" t="s">
        <v>6713</v>
      </c>
      <c r="C3724" s="669" t="s">
        <v>973</v>
      </c>
      <c r="D3724" s="1137">
        <f t="shared" si="114"/>
        <v>0</v>
      </c>
      <c r="E3724" s="669" t="s">
        <v>700</v>
      </c>
      <c r="F3724" s="669">
        <v>384</v>
      </c>
    </row>
    <row r="3725" spans="1:6" hidden="1" x14ac:dyDescent="0.2">
      <c r="A3725" s="1136" t="str">
        <f t="shared" si="115"/>
        <v>HA81CEL0</v>
      </c>
      <c r="B3725" s="669" t="s">
        <v>6714</v>
      </c>
      <c r="C3725" s="669" t="s">
        <v>973</v>
      </c>
      <c r="D3725" s="1137">
        <f t="shared" si="114"/>
        <v>0</v>
      </c>
      <c r="E3725" s="669" t="s">
        <v>699</v>
      </c>
      <c r="F3725" s="669">
        <v>582</v>
      </c>
    </row>
    <row r="3726" spans="1:6" hidden="1" x14ac:dyDescent="0.2">
      <c r="A3726" s="1136" t="str">
        <f t="shared" si="115"/>
        <v>HA81CEM0</v>
      </c>
      <c r="B3726" s="669" t="s">
        <v>6715</v>
      </c>
      <c r="C3726" s="669" t="s">
        <v>973</v>
      </c>
      <c r="D3726" s="1137">
        <f t="shared" si="114"/>
        <v>0</v>
      </c>
      <c r="E3726" s="669" t="s">
        <v>595</v>
      </c>
      <c r="F3726" s="669">
        <v>35312</v>
      </c>
    </row>
    <row r="3727" spans="1:6" hidden="1" x14ac:dyDescent="0.2">
      <c r="A3727" s="1136" t="str">
        <f t="shared" si="115"/>
        <v>HA81CNE0</v>
      </c>
      <c r="B3727" s="669" t="s">
        <v>6716</v>
      </c>
      <c r="C3727" s="669" t="s">
        <v>973</v>
      </c>
      <c r="D3727" s="1137">
        <f t="shared" si="114"/>
        <v>0</v>
      </c>
      <c r="E3727" s="669" t="s">
        <v>594</v>
      </c>
      <c r="F3727" s="669">
        <v>498</v>
      </c>
    </row>
    <row r="3728" spans="1:6" hidden="1" x14ac:dyDescent="0.2">
      <c r="A3728" s="1136" t="str">
        <f t="shared" si="115"/>
        <v>HA81CUX0</v>
      </c>
      <c r="B3728" s="669" t="s">
        <v>6717</v>
      </c>
      <c r="C3728" s="669" t="s">
        <v>973</v>
      </c>
      <c r="D3728" s="1137">
        <f t="shared" si="114"/>
        <v>0</v>
      </c>
      <c r="E3728" s="669" t="s">
        <v>3001</v>
      </c>
      <c r="F3728" s="669">
        <v>2</v>
      </c>
    </row>
    <row r="3729" spans="1:6" hidden="1" x14ac:dyDescent="0.2">
      <c r="A3729" s="1136" t="str">
        <f t="shared" si="115"/>
        <v>HA83ADC0</v>
      </c>
      <c r="B3729" s="669" t="s">
        <v>6718</v>
      </c>
      <c r="C3729" s="669" t="s">
        <v>972</v>
      </c>
      <c r="D3729" s="1137">
        <f t="shared" ref="D3729:D3792" si="116">IFERROR(VLOOKUP(C3729,$M$2:$N$16,2,FALSE),0)</f>
        <v>0</v>
      </c>
      <c r="E3729" s="669" t="s">
        <v>700</v>
      </c>
      <c r="F3729" s="669">
        <v>2</v>
      </c>
    </row>
    <row r="3730" spans="1:6" hidden="1" x14ac:dyDescent="0.2">
      <c r="A3730" s="1136" t="str">
        <f t="shared" ref="A3730:A3793" si="117">C3730&amp;E3730&amp;D3730</f>
        <v>HA83AEL0</v>
      </c>
      <c r="B3730" s="669" t="s">
        <v>6719</v>
      </c>
      <c r="C3730" s="669" t="s">
        <v>972</v>
      </c>
      <c r="D3730" s="1137">
        <f t="shared" si="116"/>
        <v>0</v>
      </c>
      <c r="E3730" s="669" t="s">
        <v>699</v>
      </c>
      <c r="F3730" s="669">
        <v>6</v>
      </c>
    </row>
    <row r="3731" spans="1:6" hidden="1" x14ac:dyDescent="0.2">
      <c r="A3731" s="1136" t="str">
        <f t="shared" si="117"/>
        <v>HA83AEM0</v>
      </c>
      <c r="B3731" s="669" t="s">
        <v>6720</v>
      </c>
      <c r="C3731" s="669" t="s">
        <v>972</v>
      </c>
      <c r="D3731" s="1137">
        <f t="shared" si="116"/>
        <v>0</v>
      </c>
      <c r="E3731" s="669" t="s">
        <v>595</v>
      </c>
      <c r="F3731" s="669">
        <v>2585</v>
      </c>
    </row>
    <row r="3732" spans="1:6" hidden="1" x14ac:dyDescent="0.2">
      <c r="A3732" s="1136" t="str">
        <f t="shared" si="117"/>
        <v>HA83ANE0</v>
      </c>
      <c r="B3732" s="669" t="s">
        <v>6721</v>
      </c>
      <c r="C3732" s="669" t="s">
        <v>972</v>
      </c>
      <c r="D3732" s="1137">
        <f t="shared" si="116"/>
        <v>0</v>
      </c>
      <c r="E3732" s="669" t="s">
        <v>594</v>
      </c>
      <c r="F3732" s="669">
        <v>26</v>
      </c>
    </row>
    <row r="3733" spans="1:6" hidden="1" x14ac:dyDescent="0.2">
      <c r="A3733" s="1136" t="str">
        <f t="shared" si="117"/>
        <v>HA83BEL0</v>
      </c>
      <c r="B3733" s="669" t="s">
        <v>6722</v>
      </c>
      <c r="C3733" s="669" t="s">
        <v>63</v>
      </c>
      <c r="D3733" s="1137">
        <f t="shared" si="116"/>
        <v>0</v>
      </c>
      <c r="E3733" s="669" t="s">
        <v>699</v>
      </c>
      <c r="F3733" s="669">
        <v>2</v>
      </c>
    </row>
    <row r="3734" spans="1:6" hidden="1" x14ac:dyDescent="0.2">
      <c r="A3734" s="1136" t="str">
        <f t="shared" si="117"/>
        <v>HA83BEM0</v>
      </c>
      <c r="B3734" s="669" t="s">
        <v>6723</v>
      </c>
      <c r="C3734" s="669" t="s">
        <v>63</v>
      </c>
      <c r="D3734" s="1137">
        <f t="shared" si="116"/>
        <v>0</v>
      </c>
      <c r="E3734" s="669" t="s">
        <v>595</v>
      </c>
      <c r="F3734" s="669">
        <v>3478</v>
      </c>
    </row>
    <row r="3735" spans="1:6" hidden="1" x14ac:dyDescent="0.2">
      <c r="A3735" s="1136" t="str">
        <f t="shared" si="117"/>
        <v>HA83BNE0</v>
      </c>
      <c r="B3735" s="669" t="s">
        <v>6724</v>
      </c>
      <c r="C3735" s="669" t="s">
        <v>63</v>
      </c>
      <c r="D3735" s="1137">
        <f t="shared" si="116"/>
        <v>0</v>
      </c>
      <c r="E3735" s="669" t="s">
        <v>594</v>
      </c>
      <c r="F3735" s="669">
        <v>25</v>
      </c>
    </row>
    <row r="3736" spans="1:6" hidden="1" x14ac:dyDescent="0.2">
      <c r="A3736" s="1136" t="str">
        <f t="shared" si="117"/>
        <v>HA83CDC0</v>
      </c>
      <c r="B3736" s="669" t="s">
        <v>6725</v>
      </c>
      <c r="C3736" s="669" t="s">
        <v>59</v>
      </c>
      <c r="D3736" s="1137">
        <f t="shared" si="116"/>
        <v>0</v>
      </c>
      <c r="E3736" s="669" t="s">
        <v>700</v>
      </c>
      <c r="F3736" s="669">
        <v>11</v>
      </c>
    </row>
    <row r="3737" spans="1:6" hidden="1" x14ac:dyDescent="0.2">
      <c r="A3737" s="1136" t="str">
        <f t="shared" si="117"/>
        <v>HA83CEL0</v>
      </c>
      <c r="B3737" s="669" t="s">
        <v>6726</v>
      </c>
      <c r="C3737" s="669" t="s">
        <v>59</v>
      </c>
      <c r="D3737" s="1137">
        <f t="shared" si="116"/>
        <v>0</v>
      </c>
      <c r="E3737" s="669" t="s">
        <v>699</v>
      </c>
      <c r="F3737" s="669">
        <v>22</v>
      </c>
    </row>
    <row r="3738" spans="1:6" hidden="1" x14ac:dyDescent="0.2">
      <c r="A3738" s="1136" t="str">
        <f t="shared" si="117"/>
        <v>HA83CEM0</v>
      </c>
      <c r="B3738" s="669" t="s">
        <v>6727</v>
      </c>
      <c r="C3738" s="669" t="s">
        <v>59</v>
      </c>
      <c r="D3738" s="1137">
        <f t="shared" si="116"/>
        <v>0</v>
      </c>
      <c r="E3738" s="669" t="s">
        <v>595</v>
      </c>
      <c r="F3738" s="669">
        <v>9681</v>
      </c>
    </row>
    <row r="3739" spans="1:6" hidden="1" x14ac:dyDescent="0.2">
      <c r="A3739" s="1136" t="str">
        <f t="shared" si="117"/>
        <v>HA83CNE0</v>
      </c>
      <c r="B3739" s="669" t="s">
        <v>6728</v>
      </c>
      <c r="C3739" s="669" t="s">
        <v>59</v>
      </c>
      <c r="D3739" s="1137">
        <f t="shared" si="116"/>
        <v>0</v>
      </c>
      <c r="E3739" s="669" t="s">
        <v>594</v>
      </c>
      <c r="F3739" s="669">
        <v>37</v>
      </c>
    </row>
    <row r="3740" spans="1:6" hidden="1" x14ac:dyDescent="0.2">
      <c r="A3740" s="1136" t="str">
        <f t="shared" si="117"/>
        <v>HA91ZDC0</v>
      </c>
      <c r="B3740" s="669" t="s">
        <v>6729</v>
      </c>
      <c r="C3740" s="669" t="s">
        <v>57</v>
      </c>
      <c r="D3740" s="1137">
        <f t="shared" si="116"/>
        <v>0</v>
      </c>
      <c r="E3740" s="669" t="s">
        <v>700</v>
      </c>
      <c r="F3740" s="669">
        <v>17</v>
      </c>
    </row>
    <row r="3741" spans="1:6" hidden="1" x14ac:dyDescent="0.2">
      <c r="A3741" s="1136" t="str">
        <f t="shared" si="117"/>
        <v>HA91ZEL0</v>
      </c>
      <c r="B3741" s="669" t="s">
        <v>6730</v>
      </c>
      <c r="C3741" s="669" t="s">
        <v>57</v>
      </c>
      <c r="D3741" s="1137">
        <f t="shared" si="116"/>
        <v>0</v>
      </c>
      <c r="E3741" s="669" t="s">
        <v>699</v>
      </c>
      <c r="F3741" s="669">
        <v>1089</v>
      </c>
    </row>
    <row r="3742" spans="1:6" hidden="1" x14ac:dyDescent="0.2">
      <c r="A3742" s="1136" t="str">
        <f t="shared" si="117"/>
        <v>HA91ZEM0</v>
      </c>
      <c r="B3742" s="669" t="s">
        <v>6731</v>
      </c>
      <c r="C3742" s="669" t="s">
        <v>57</v>
      </c>
      <c r="D3742" s="1137">
        <f t="shared" si="116"/>
        <v>0</v>
      </c>
      <c r="E3742" s="669" t="s">
        <v>595</v>
      </c>
      <c r="F3742" s="669">
        <v>24366</v>
      </c>
    </row>
    <row r="3743" spans="1:6" hidden="1" x14ac:dyDescent="0.2">
      <c r="A3743" s="1136" t="str">
        <f t="shared" si="117"/>
        <v>HA91ZNE0</v>
      </c>
      <c r="B3743" s="669" t="s">
        <v>6732</v>
      </c>
      <c r="C3743" s="669" t="s">
        <v>57</v>
      </c>
      <c r="D3743" s="1137">
        <f t="shared" si="116"/>
        <v>0</v>
      </c>
      <c r="E3743" s="669" t="s">
        <v>594</v>
      </c>
      <c r="F3743" s="669">
        <v>6270</v>
      </c>
    </row>
    <row r="3744" spans="1:6" hidden="1" x14ac:dyDescent="0.2">
      <c r="A3744" s="1136" t="str">
        <f t="shared" si="117"/>
        <v>HA92ZDC0</v>
      </c>
      <c r="B3744" s="669" t="s">
        <v>6733</v>
      </c>
      <c r="C3744" s="669" t="s">
        <v>113</v>
      </c>
      <c r="D3744" s="1137">
        <f t="shared" si="116"/>
        <v>0</v>
      </c>
      <c r="E3744" s="669" t="s">
        <v>700</v>
      </c>
      <c r="F3744" s="669">
        <v>19</v>
      </c>
    </row>
    <row r="3745" spans="1:6" hidden="1" x14ac:dyDescent="0.2">
      <c r="A3745" s="1136" t="str">
        <f t="shared" si="117"/>
        <v>HA92ZEL0</v>
      </c>
      <c r="B3745" s="669" t="s">
        <v>6734</v>
      </c>
      <c r="C3745" s="669" t="s">
        <v>113</v>
      </c>
      <c r="D3745" s="1137">
        <f t="shared" si="116"/>
        <v>0</v>
      </c>
      <c r="E3745" s="669" t="s">
        <v>699</v>
      </c>
      <c r="F3745" s="669">
        <v>186</v>
      </c>
    </row>
    <row r="3746" spans="1:6" hidden="1" x14ac:dyDescent="0.2">
      <c r="A3746" s="1136" t="str">
        <f t="shared" si="117"/>
        <v>HA92ZEM0</v>
      </c>
      <c r="B3746" s="669" t="s">
        <v>6735</v>
      </c>
      <c r="C3746" s="669" t="s">
        <v>113</v>
      </c>
      <c r="D3746" s="1137">
        <f t="shared" si="116"/>
        <v>0</v>
      </c>
      <c r="E3746" s="669" t="s">
        <v>595</v>
      </c>
      <c r="F3746" s="669">
        <v>8814</v>
      </c>
    </row>
    <row r="3747" spans="1:6" hidden="1" x14ac:dyDescent="0.2">
      <c r="A3747" s="1136" t="str">
        <f t="shared" si="117"/>
        <v>HA92ZNE0</v>
      </c>
      <c r="B3747" s="669" t="s">
        <v>6736</v>
      </c>
      <c r="C3747" s="669" t="s">
        <v>113</v>
      </c>
      <c r="D3747" s="1137">
        <f t="shared" si="116"/>
        <v>0</v>
      </c>
      <c r="E3747" s="669" t="s">
        <v>594</v>
      </c>
      <c r="F3747" s="669">
        <v>855</v>
      </c>
    </row>
    <row r="3748" spans="1:6" hidden="1" x14ac:dyDescent="0.2">
      <c r="A3748" s="1136" t="str">
        <f t="shared" si="117"/>
        <v>HA93ZDC0</v>
      </c>
      <c r="B3748" s="669" t="s">
        <v>6737</v>
      </c>
      <c r="C3748" s="669" t="s">
        <v>109</v>
      </c>
      <c r="D3748" s="1137">
        <f t="shared" si="116"/>
        <v>0</v>
      </c>
      <c r="E3748" s="669" t="s">
        <v>700</v>
      </c>
      <c r="F3748" s="669">
        <v>33</v>
      </c>
    </row>
    <row r="3749" spans="1:6" hidden="1" x14ac:dyDescent="0.2">
      <c r="A3749" s="1136" t="str">
        <f t="shared" si="117"/>
        <v>HA93ZEL0</v>
      </c>
      <c r="B3749" s="669" t="s">
        <v>6738</v>
      </c>
      <c r="C3749" s="669" t="s">
        <v>109</v>
      </c>
      <c r="D3749" s="1137">
        <f t="shared" si="116"/>
        <v>0</v>
      </c>
      <c r="E3749" s="669" t="s">
        <v>699</v>
      </c>
      <c r="F3749" s="669">
        <v>142</v>
      </c>
    </row>
    <row r="3750" spans="1:6" hidden="1" x14ac:dyDescent="0.2">
      <c r="A3750" s="1136" t="str">
        <f t="shared" si="117"/>
        <v>HA93ZEM0</v>
      </c>
      <c r="B3750" s="669" t="s">
        <v>6739</v>
      </c>
      <c r="C3750" s="669" t="s">
        <v>109</v>
      </c>
      <c r="D3750" s="1137">
        <f t="shared" si="116"/>
        <v>0</v>
      </c>
      <c r="E3750" s="669" t="s">
        <v>595</v>
      </c>
      <c r="F3750" s="669">
        <v>9946</v>
      </c>
    </row>
    <row r="3751" spans="1:6" hidden="1" x14ac:dyDescent="0.2">
      <c r="A3751" s="1136" t="str">
        <f t="shared" si="117"/>
        <v>HA93ZNE0</v>
      </c>
      <c r="B3751" s="669" t="s">
        <v>6740</v>
      </c>
      <c r="C3751" s="669" t="s">
        <v>109</v>
      </c>
      <c r="D3751" s="1137">
        <f t="shared" si="116"/>
        <v>0</v>
      </c>
      <c r="E3751" s="669" t="s">
        <v>594</v>
      </c>
      <c r="F3751" s="669">
        <v>439</v>
      </c>
    </row>
    <row r="3752" spans="1:6" hidden="1" x14ac:dyDescent="0.2">
      <c r="A3752" s="1136" t="str">
        <f t="shared" si="117"/>
        <v>HA94ZDC0</v>
      </c>
      <c r="B3752" s="669" t="s">
        <v>6741</v>
      </c>
      <c r="C3752" s="669" t="s">
        <v>107</v>
      </c>
      <c r="D3752" s="1137">
        <f t="shared" si="116"/>
        <v>0</v>
      </c>
      <c r="E3752" s="669" t="s">
        <v>700</v>
      </c>
      <c r="F3752" s="669">
        <v>156</v>
      </c>
    </row>
    <row r="3753" spans="1:6" hidden="1" x14ac:dyDescent="0.2">
      <c r="A3753" s="1136" t="str">
        <f t="shared" si="117"/>
        <v>HA94ZEL0</v>
      </c>
      <c r="B3753" s="669" t="s">
        <v>6742</v>
      </c>
      <c r="C3753" s="669" t="s">
        <v>107</v>
      </c>
      <c r="D3753" s="1137">
        <f t="shared" si="116"/>
        <v>0</v>
      </c>
      <c r="E3753" s="669" t="s">
        <v>699</v>
      </c>
      <c r="F3753" s="669">
        <v>447</v>
      </c>
    </row>
    <row r="3754" spans="1:6" hidden="1" x14ac:dyDescent="0.2">
      <c r="A3754" s="1136" t="str">
        <f t="shared" si="117"/>
        <v>HA94ZEM0</v>
      </c>
      <c r="B3754" s="669" t="s">
        <v>6743</v>
      </c>
      <c r="C3754" s="669" t="s">
        <v>107</v>
      </c>
      <c r="D3754" s="1137">
        <f t="shared" si="116"/>
        <v>0</v>
      </c>
      <c r="E3754" s="669" t="s">
        <v>595</v>
      </c>
      <c r="F3754" s="669">
        <v>25211</v>
      </c>
    </row>
    <row r="3755" spans="1:6" hidden="1" x14ac:dyDescent="0.2">
      <c r="A3755" s="1136" t="str">
        <f t="shared" si="117"/>
        <v>HA94ZNE0</v>
      </c>
      <c r="B3755" s="669" t="s">
        <v>6744</v>
      </c>
      <c r="C3755" s="669" t="s">
        <v>107</v>
      </c>
      <c r="D3755" s="1137">
        <f t="shared" si="116"/>
        <v>0</v>
      </c>
      <c r="E3755" s="669" t="s">
        <v>594</v>
      </c>
      <c r="F3755" s="669">
        <v>1079</v>
      </c>
    </row>
    <row r="3756" spans="1:6" hidden="1" x14ac:dyDescent="0.2">
      <c r="A3756" s="1136" t="str">
        <f t="shared" si="117"/>
        <v>HA95ZDC0</v>
      </c>
      <c r="B3756" s="669" t="s">
        <v>6745</v>
      </c>
      <c r="C3756" s="669" t="s">
        <v>105</v>
      </c>
      <c r="D3756" s="1137">
        <f t="shared" si="116"/>
        <v>0</v>
      </c>
      <c r="E3756" s="669" t="s">
        <v>700</v>
      </c>
      <c r="F3756" s="669">
        <v>379</v>
      </c>
    </row>
    <row r="3757" spans="1:6" hidden="1" x14ac:dyDescent="0.2">
      <c r="A3757" s="1136" t="str">
        <f t="shared" si="117"/>
        <v>HA95ZEL0</v>
      </c>
      <c r="B3757" s="669" t="s">
        <v>6746</v>
      </c>
      <c r="C3757" s="669" t="s">
        <v>105</v>
      </c>
      <c r="D3757" s="1137">
        <f t="shared" si="116"/>
        <v>0</v>
      </c>
      <c r="E3757" s="669" t="s">
        <v>699</v>
      </c>
      <c r="F3757" s="669">
        <v>167</v>
      </c>
    </row>
    <row r="3758" spans="1:6" hidden="1" x14ac:dyDescent="0.2">
      <c r="A3758" s="1136" t="str">
        <f t="shared" si="117"/>
        <v>HA95ZEM0</v>
      </c>
      <c r="B3758" s="669" t="s">
        <v>6747</v>
      </c>
      <c r="C3758" s="669" t="s">
        <v>105</v>
      </c>
      <c r="D3758" s="1137">
        <f t="shared" si="116"/>
        <v>0</v>
      </c>
      <c r="E3758" s="669" t="s">
        <v>595</v>
      </c>
      <c r="F3758" s="669">
        <v>4959</v>
      </c>
    </row>
    <row r="3759" spans="1:6" hidden="1" x14ac:dyDescent="0.2">
      <c r="A3759" s="1136" t="str">
        <f t="shared" si="117"/>
        <v>HA95ZNE0</v>
      </c>
      <c r="B3759" s="669" t="s">
        <v>6748</v>
      </c>
      <c r="C3759" s="669" t="s">
        <v>105</v>
      </c>
      <c r="D3759" s="1137">
        <f t="shared" si="116"/>
        <v>0</v>
      </c>
      <c r="E3759" s="669" t="s">
        <v>594</v>
      </c>
      <c r="F3759" s="669">
        <v>112</v>
      </c>
    </row>
    <row r="3760" spans="1:6" hidden="1" x14ac:dyDescent="0.2">
      <c r="A3760" s="1136" t="str">
        <f t="shared" si="117"/>
        <v>HA96ZDC0</v>
      </c>
      <c r="B3760" s="669" t="s">
        <v>6749</v>
      </c>
      <c r="C3760" s="669" t="s">
        <v>971</v>
      </c>
      <c r="D3760" s="1137">
        <f t="shared" si="116"/>
        <v>0</v>
      </c>
      <c r="E3760" s="669" t="s">
        <v>700</v>
      </c>
      <c r="F3760" s="669">
        <v>4</v>
      </c>
    </row>
    <row r="3761" spans="1:6" hidden="1" x14ac:dyDescent="0.2">
      <c r="A3761" s="1136" t="str">
        <f t="shared" si="117"/>
        <v>HA96ZEL0</v>
      </c>
      <c r="B3761" s="669" t="s">
        <v>6750</v>
      </c>
      <c r="C3761" s="669" t="s">
        <v>971</v>
      </c>
      <c r="D3761" s="1137">
        <f t="shared" si="116"/>
        <v>0</v>
      </c>
      <c r="E3761" s="669" t="s">
        <v>699</v>
      </c>
      <c r="F3761" s="669">
        <v>26</v>
      </c>
    </row>
    <row r="3762" spans="1:6" hidden="1" x14ac:dyDescent="0.2">
      <c r="A3762" s="1136" t="str">
        <f t="shared" si="117"/>
        <v>HA96ZEM0</v>
      </c>
      <c r="B3762" s="669" t="s">
        <v>6751</v>
      </c>
      <c r="C3762" s="669" t="s">
        <v>971</v>
      </c>
      <c r="D3762" s="1137">
        <f t="shared" si="116"/>
        <v>0</v>
      </c>
      <c r="E3762" s="669" t="s">
        <v>595</v>
      </c>
      <c r="F3762" s="669">
        <v>1542</v>
      </c>
    </row>
    <row r="3763" spans="1:6" hidden="1" x14ac:dyDescent="0.2">
      <c r="A3763" s="1136" t="str">
        <f t="shared" si="117"/>
        <v>HA96ZNE0</v>
      </c>
      <c r="B3763" s="669" t="s">
        <v>6752</v>
      </c>
      <c r="C3763" s="669" t="s">
        <v>971</v>
      </c>
      <c r="D3763" s="1137">
        <f t="shared" si="116"/>
        <v>0</v>
      </c>
      <c r="E3763" s="669" t="s">
        <v>594</v>
      </c>
      <c r="F3763" s="669">
        <v>106</v>
      </c>
    </row>
    <row r="3764" spans="1:6" hidden="1" x14ac:dyDescent="0.2">
      <c r="A3764" s="1136" t="str">
        <f t="shared" si="117"/>
        <v>HA97ZDC0</v>
      </c>
      <c r="B3764" s="669" t="s">
        <v>6753</v>
      </c>
      <c r="C3764" s="669" t="s">
        <v>970</v>
      </c>
      <c r="D3764" s="1137">
        <f t="shared" si="116"/>
        <v>0</v>
      </c>
      <c r="E3764" s="669" t="s">
        <v>700</v>
      </c>
      <c r="F3764" s="669">
        <v>13</v>
      </c>
    </row>
    <row r="3765" spans="1:6" hidden="1" x14ac:dyDescent="0.2">
      <c r="A3765" s="1136" t="str">
        <f t="shared" si="117"/>
        <v>HA97ZEL0</v>
      </c>
      <c r="B3765" s="669" t="s">
        <v>6754</v>
      </c>
      <c r="C3765" s="669" t="s">
        <v>970</v>
      </c>
      <c r="D3765" s="1137">
        <f t="shared" si="116"/>
        <v>0</v>
      </c>
      <c r="E3765" s="669" t="s">
        <v>699</v>
      </c>
      <c r="F3765" s="669">
        <v>51</v>
      </c>
    </row>
    <row r="3766" spans="1:6" hidden="1" x14ac:dyDescent="0.2">
      <c r="A3766" s="1136" t="str">
        <f t="shared" si="117"/>
        <v>HA97ZEM0</v>
      </c>
      <c r="B3766" s="669" t="s">
        <v>6755</v>
      </c>
      <c r="C3766" s="669" t="s">
        <v>970</v>
      </c>
      <c r="D3766" s="1137">
        <f t="shared" si="116"/>
        <v>0</v>
      </c>
      <c r="E3766" s="669" t="s">
        <v>595</v>
      </c>
      <c r="F3766" s="669">
        <v>7656</v>
      </c>
    </row>
    <row r="3767" spans="1:6" hidden="1" x14ac:dyDescent="0.2">
      <c r="A3767" s="1136" t="str">
        <f t="shared" si="117"/>
        <v>HA97ZNE0</v>
      </c>
      <c r="B3767" s="669" t="s">
        <v>6756</v>
      </c>
      <c r="C3767" s="669" t="s">
        <v>970</v>
      </c>
      <c r="D3767" s="1137">
        <f t="shared" si="116"/>
        <v>0</v>
      </c>
      <c r="E3767" s="669" t="s">
        <v>594</v>
      </c>
      <c r="F3767" s="669">
        <v>137</v>
      </c>
    </row>
    <row r="3768" spans="1:6" hidden="1" x14ac:dyDescent="0.2">
      <c r="A3768" s="1136" t="str">
        <f t="shared" si="117"/>
        <v>HA99ZDC0</v>
      </c>
      <c r="B3768" s="669" t="s">
        <v>6757</v>
      </c>
      <c r="C3768" s="669" t="s">
        <v>969</v>
      </c>
      <c r="D3768" s="1137">
        <f t="shared" si="116"/>
        <v>0</v>
      </c>
      <c r="E3768" s="669" t="s">
        <v>700</v>
      </c>
      <c r="F3768" s="669">
        <v>254</v>
      </c>
    </row>
    <row r="3769" spans="1:6" hidden="1" x14ac:dyDescent="0.2">
      <c r="A3769" s="1136" t="str">
        <f t="shared" si="117"/>
        <v>HA99ZEL0</v>
      </c>
      <c r="B3769" s="669" t="s">
        <v>6758</v>
      </c>
      <c r="C3769" s="669" t="s">
        <v>969</v>
      </c>
      <c r="D3769" s="1137">
        <f t="shared" si="116"/>
        <v>0</v>
      </c>
      <c r="E3769" s="669" t="s">
        <v>699</v>
      </c>
      <c r="F3769" s="669">
        <v>282</v>
      </c>
    </row>
    <row r="3770" spans="1:6" hidden="1" x14ac:dyDescent="0.2">
      <c r="A3770" s="1136" t="str">
        <f t="shared" si="117"/>
        <v>HA99ZEM0</v>
      </c>
      <c r="B3770" s="669" t="s">
        <v>6759</v>
      </c>
      <c r="C3770" s="669" t="s">
        <v>969</v>
      </c>
      <c r="D3770" s="1137">
        <f t="shared" si="116"/>
        <v>0</v>
      </c>
      <c r="E3770" s="669" t="s">
        <v>595</v>
      </c>
      <c r="F3770" s="669">
        <v>625</v>
      </c>
    </row>
    <row r="3771" spans="1:6" hidden="1" x14ac:dyDescent="0.2">
      <c r="A3771" s="1136" t="str">
        <f t="shared" si="117"/>
        <v>HA99ZNE0</v>
      </c>
      <c r="B3771" s="669" t="s">
        <v>6760</v>
      </c>
      <c r="C3771" s="669" t="s">
        <v>969</v>
      </c>
      <c r="D3771" s="1137">
        <f t="shared" si="116"/>
        <v>0</v>
      </c>
      <c r="E3771" s="669" t="s">
        <v>594</v>
      </c>
      <c r="F3771" s="669">
        <v>24</v>
      </c>
    </row>
    <row r="3772" spans="1:6" hidden="1" x14ac:dyDescent="0.2">
      <c r="A3772" s="1136" t="str">
        <f t="shared" si="117"/>
        <v>HA99ZUX0</v>
      </c>
      <c r="B3772" s="669" t="s">
        <v>6761</v>
      </c>
      <c r="C3772" s="669" t="s">
        <v>969</v>
      </c>
      <c r="D3772" s="1137">
        <f t="shared" si="116"/>
        <v>0</v>
      </c>
      <c r="E3772" s="669" t="s">
        <v>3001</v>
      </c>
      <c r="F3772" s="669">
        <v>1</v>
      </c>
    </row>
    <row r="3773" spans="1:6" hidden="1" x14ac:dyDescent="0.2">
      <c r="A3773" s="1136" t="str">
        <f t="shared" si="117"/>
        <v>HB11AEL0</v>
      </c>
      <c r="B3773" s="669" t="s">
        <v>6762</v>
      </c>
      <c r="C3773" s="669" t="s">
        <v>968</v>
      </c>
      <c r="D3773" s="1137">
        <f t="shared" si="116"/>
        <v>0</v>
      </c>
      <c r="E3773" s="669" t="s">
        <v>699</v>
      </c>
      <c r="F3773" s="669">
        <v>1740</v>
      </c>
    </row>
    <row r="3774" spans="1:6" hidden="1" x14ac:dyDescent="0.2">
      <c r="A3774" s="1136" t="str">
        <f t="shared" si="117"/>
        <v>HB11AEM0</v>
      </c>
      <c r="B3774" s="669" t="s">
        <v>6763</v>
      </c>
      <c r="C3774" s="669" t="s">
        <v>968</v>
      </c>
      <c r="D3774" s="1137">
        <f t="shared" si="116"/>
        <v>0</v>
      </c>
      <c r="E3774" s="669" t="s">
        <v>595</v>
      </c>
      <c r="F3774" s="669">
        <v>1036</v>
      </c>
    </row>
    <row r="3775" spans="1:6" hidden="1" x14ac:dyDescent="0.2">
      <c r="A3775" s="1136" t="str">
        <f t="shared" si="117"/>
        <v>HB11ANE0</v>
      </c>
      <c r="B3775" s="669" t="s">
        <v>6764</v>
      </c>
      <c r="C3775" s="669" t="s">
        <v>968</v>
      </c>
      <c r="D3775" s="1137">
        <f t="shared" si="116"/>
        <v>0</v>
      </c>
      <c r="E3775" s="669" t="s">
        <v>594</v>
      </c>
      <c r="F3775" s="669">
        <v>29</v>
      </c>
    </row>
    <row r="3776" spans="1:6" hidden="1" x14ac:dyDescent="0.2">
      <c r="A3776" s="1136" t="str">
        <f t="shared" si="117"/>
        <v>HB11BDC0</v>
      </c>
      <c r="B3776" s="669" t="s">
        <v>6765</v>
      </c>
      <c r="C3776" s="669" t="s">
        <v>967</v>
      </c>
      <c r="D3776" s="1137">
        <f t="shared" si="116"/>
        <v>0</v>
      </c>
      <c r="E3776" s="669" t="s">
        <v>700</v>
      </c>
      <c r="F3776" s="669">
        <v>1</v>
      </c>
    </row>
    <row r="3777" spans="1:6" hidden="1" x14ac:dyDescent="0.2">
      <c r="A3777" s="1136" t="str">
        <f t="shared" si="117"/>
        <v>HB11BEL0</v>
      </c>
      <c r="B3777" s="669" t="s">
        <v>6766</v>
      </c>
      <c r="C3777" s="669" t="s">
        <v>967</v>
      </c>
      <c r="D3777" s="1137">
        <f t="shared" si="116"/>
        <v>0</v>
      </c>
      <c r="E3777" s="669" t="s">
        <v>699</v>
      </c>
      <c r="F3777" s="669">
        <v>3009</v>
      </c>
    </row>
    <row r="3778" spans="1:6" hidden="1" x14ac:dyDescent="0.2">
      <c r="A3778" s="1136" t="str">
        <f t="shared" si="117"/>
        <v>HB11BEM0</v>
      </c>
      <c r="B3778" s="669" t="s">
        <v>6767</v>
      </c>
      <c r="C3778" s="669" t="s">
        <v>967</v>
      </c>
      <c r="D3778" s="1137">
        <f t="shared" si="116"/>
        <v>0</v>
      </c>
      <c r="E3778" s="669" t="s">
        <v>595</v>
      </c>
      <c r="F3778" s="669">
        <v>138</v>
      </c>
    </row>
    <row r="3779" spans="1:6" hidden="1" x14ac:dyDescent="0.2">
      <c r="A3779" s="1136" t="str">
        <f t="shared" si="117"/>
        <v>HB11BNE0</v>
      </c>
      <c r="B3779" s="669" t="s">
        <v>6768</v>
      </c>
      <c r="C3779" s="669" t="s">
        <v>967</v>
      </c>
      <c r="D3779" s="1137">
        <f t="shared" si="116"/>
        <v>0</v>
      </c>
      <c r="E3779" s="669" t="s">
        <v>594</v>
      </c>
      <c r="F3779" s="669">
        <v>9</v>
      </c>
    </row>
    <row r="3780" spans="1:6" hidden="1" x14ac:dyDescent="0.2">
      <c r="A3780" s="1136" t="str">
        <f t="shared" si="117"/>
        <v>HB11CDC0</v>
      </c>
      <c r="B3780" s="669" t="s">
        <v>6769</v>
      </c>
      <c r="C3780" s="669" t="s">
        <v>966</v>
      </c>
      <c r="D3780" s="1137">
        <f t="shared" si="116"/>
        <v>0</v>
      </c>
      <c r="E3780" s="669" t="s">
        <v>700</v>
      </c>
      <c r="F3780" s="669">
        <v>75</v>
      </c>
    </row>
    <row r="3781" spans="1:6" hidden="1" x14ac:dyDescent="0.2">
      <c r="A3781" s="1136" t="str">
        <f t="shared" si="117"/>
        <v>HB11CEL0</v>
      </c>
      <c r="B3781" s="669" t="s">
        <v>6770</v>
      </c>
      <c r="C3781" s="669" t="s">
        <v>966</v>
      </c>
      <c r="D3781" s="1137">
        <f t="shared" si="116"/>
        <v>0</v>
      </c>
      <c r="E3781" s="669" t="s">
        <v>699</v>
      </c>
      <c r="F3781" s="669">
        <v>10336</v>
      </c>
    </row>
    <row r="3782" spans="1:6" hidden="1" x14ac:dyDescent="0.2">
      <c r="A3782" s="1136" t="str">
        <f t="shared" si="117"/>
        <v>HB11CEM0</v>
      </c>
      <c r="B3782" s="669" t="s">
        <v>6771</v>
      </c>
      <c r="C3782" s="669" t="s">
        <v>966</v>
      </c>
      <c r="D3782" s="1137">
        <f t="shared" si="116"/>
        <v>0</v>
      </c>
      <c r="E3782" s="669" t="s">
        <v>595</v>
      </c>
      <c r="F3782" s="669">
        <v>249</v>
      </c>
    </row>
    <row r="3783" spans="1:6" hidden="1" x14ac:dyDescent="0.2">
      <c r="A3783" s="1136" t="str">
        <f t="shared" si="117"/>
        <v>HB11CNE0</v>
      </c>
      <c r="B3783" s="669" t="s">
        <v>6772</v>
      </c>
      <c r="C3783" s="669" t="s">
        <v>966</v>
      </c>
      <c r="D3783" s="1137">
        <f t="shared" si="116"/>
        <v>0</v>
      </c>
      <c r="E3783" s="669" t="s">
        <v>594</v>
      </c>
      <c r="F3783" s="669">
        <v>10</v>
      </c>
    </row>
    <row r="3784" spans="1:6" hidden="1" x14ac:dyDescent="0.2">
      <c r="A3784" s="1136" t="str">
        <f t="shared" si="117"/>
        <v>HB12ADC0</v>
      </c>
      <c r="B3784" s="669" t="s">
        <v>6773</v>
      </c>
      <c r="C3784" s="669" t="s">
        <v>965</v>
      </c>
      <c r="D3784" s="1137">
        <f t="shared" si="116"/>
        <v>0</v>
      </c>
      <c r="E3784" s="669" t="s">
        <v>700</v>
      </c>
      <c r="F3784" s="669">
        <v>5</v>
      </c>
    </row>
    <row r="3785" spans="1:6" hidden="1" x14ac:dyDescent="0.2">
      <c r="A3785" s="1136" t="str">
        <f t="shared" si="117"/>
        <v>HB12AEL0</v>
      </c>
      <c r="B3785" s="669" t="s">
        <v>6774</v>
      </c>
      <c r="C3785" s="669" t="s">
        <v>965</v>
      </c>
      <c r="D3785" s="1137">
        <f t="shared" si="116"/>
        <v>0</v>
      </c>
      <c r="E3785" s="669" t="s">
        <v>699</v>
      </c>
      <c r="F3785" s="669">
        <v>4588</v>
      </c>
    </row>
    <row r="3786" spans="1:6" hidden="1" x14ac:dyDescent="0.2">
      <c r="A3786" s="1136" t="str">
        <f t="shared" si="117"/>
        <v>HB12AEM0</v>
      </c>
      <c r="B3786" s="669" t="s">
        <v>6775</v>
      </c>
      <c r="C3786" s="669" t="s">
        <v>965</v>
      </c>
      <c r="D3786" s="1137">
        <f t="shared" si="116"/>
        <v>0</v>
      </c>
      <c r="E3786" s="669" t="s">
        <v>595</v>
      </c>
      <c r="F3786" s="669">
        <v>1322</v>
      </c>
    </row>
    <row r="3787" spans="1:6" hidden="1" x14ac:dyDescent="0.2">
      <c r="A3787" s="1136" t="str">
        <f t="shared" si="117"/>
        <v>HB12ANE0</v>
      </c>
      <c r="B3787" s="669" t="s">
        <v>6776</v>
      </c>
      <c r="C3787" s="669" t="s">
        <v>965</v>
      </c>
      <c r="D3787" s="1137">
        <f t="shared" si="116"/>
        <v>0</v>
      </c>
      <c r="E3787" s="669" t="s">
        <v>594</v>
      </c>
      <c r="F3787" s="669">
        <v>63</v>
      </c>
    </row>
    <row r="3788" spans="1:6" hidden="1" x14ac:dyDescent="0.2">
      <c r="A3788" s="1136" t="str">
        <f t="shared" si="117"/>
        <v>HB12BDC0</v>
      </c>
      <c r="B3788" s="669" t="s">
        <v>6777</v>
      </c>
      <c r="C3788" s="669" t="s">
        <v>161</v>
      </c>
      <c r="D3788" s="1137">
        <f t="shared" si="116"/>
        <v>0</v>
      </c>
      <c r="E3788" s="669" t="s">
        <v>700</v>
      </c>
      <c r="F3788" s="669">
        <v>28</v>
      </c>
    </row>
    <row r="3789" spans="1:6" hidden="1" x14ac:dyDescent="0.2">
      <c r="A3789" s="1136" t="str">
        <f t="shared" si="117"/>
        <v>HB12BEL0</v>
      </c>
      <c r="B3789" s="669" t="s">
        <v>6778</v>
      </c>
      <c r="C3789" s="669" t="s">
        <v>161</v>
      </c>
      <c r="D3789" s="1137">
        <f t="shared" si="116"/>
        <v>0</v>
      </c>
      <c r="E3789" s="669" t="s">
        <v>699</v>
      </c>
      <c r="F3789" s="669">
        <v>11343</v>
      </c>
    </row>
    <row r="3790" spans="1:6" hidden="1" x14ac:dyDescent="0.2">
      <c r="A3790" s="1136" t="str">
        <f t="shared" si="117"/>
        <v>HB12BEM0</v>
      </c>
      <c r="B3790" s="669" t="s">
        <v>6779</v>
      </c>
      <c r="C3790" s="669" t="s">
        <v>161</v>
      </c>
      <c r="D3790" s="1137">
        <f t="shared" si="116"/>
        <v>0</v>
      </c>
      <c r="E3790" s="669" t="s">
        <v>595</v>
      </c>
      <c r="F3790" s="669">
        <v>295</v>
      </c>
    </row>
    <row r="3791" spans="1:6" hidden="1" x14ac:dyDescent="0.2">
      <c r="A3791" s="1136" t="str">
        <f t="shared" si="117"/>
        <v>HB12BNE0</v>
      </c>
      <c r="B3791" s="669" t="s">
        <v>6780</v>
      </c>
      <c r="C3791" s="669" t="s">
        <v>161</v>
      </c>
      <c r="D3791" s="1137">
        <f t="shared" si="116"/>
        <v>0</v>
      </c>
      <c r="E3791" s="669" t="s">
        <v>594</v>
      </c>
      <c r="F3791" s="669">
        <v>16</v>
      </c>
    </row>
    <row r="3792" spans="1:6" hidden="1" x14ac:dyDescent="0.2">
      <c r="A3792" s="1136" t="str">
        <f t="shared" si="117"/>
        <v>HB12CDC0</v>
      </c>
      <c r="B3792" s="669" t="s">
        <v>6781</v>
      </c>
      <c r="C3792" s="669" t="s">
        <v>159</v>
      </c>
      <c r="D3792" s="1137">
        <f t="shared" si="116"/>
        <v>0</v>
      </c>
      <c r="E3792" s="669" t="s">
        <v>700</v>
      </c>
      <c r="F3792" s="669">
        <v>389</v>
      </c>
    </row>
    <row r="3793" spans="1:6" hidden="1" x14ac:dyDescent="0.2">
      <c r="A3793" s="1136" t="str">
        <f t="shared" si="117"/>
        <v>HB12CEL0</v>
      </c>
      <c r="B3793" s="669" t="s">
        <v>6782</v>
      </c>
      <c r="C3793" s="669" t="s">
        <v>159</v>
      </c>
      <c r="D3793" s="1137">
        <f t="shared" ref="D3793:D3856" si="118">IFERROR(VLOOKUP(C3793,$M$2:$N$16,2,FALSE),0)</f>
        <v>0</v>
      </c>
      <c r="E3793" s="669" t="s">
        <v>699</v>
      </c>
      <c r="F3793" s="669">
        <v>43328</v>
      </c>
    </row>
    <row r="3794" spans="1:6" hidden="1" x14ac:dyDescent="0.2">
      <c r="A3794" s="1136" t="str">
        <f t="shared" ref="A3794:A3857" si="119">C3794&amp;E3794&amp;D3794</f>
        <v>HB12CEM0</v>
      </c>
      <c r="B3794" s="669" t="s">
        <v>6783</v>
      </c>
      <c r="C3794" s="669" t="s">
        <v>159</v>
      </c>
      <c r="D3794" s="1137">
        <f t="shared" si="118"/>
        <v>0</v>
      </c>
      <c r="E3794" s="669" t="s">
        <v>595</v>
      </c>
      <c r="F3794" s="669">
        <v>502</v>
      </c>
    </row>
    <row r="3795" spans="1:6" hidden="1" x14ac:dyDescent="0.2">
      <c r="A3795" s="1136" t="str">
        <f t="shared" si="119"/>
        <v>HB12CNE0</v>
      </c>
      <c r="B3795" s="669" t="s">
        <v>6784</v>
      </c>
      <c r="C3795" s="669" t="s">
        <v>159</v>
      </c>
      <c r="D3795" s="1137">
        <f t="shared" si="118"/>
        <v>0</v>
      </c>
      <c r="E3795" s="669" t="s">
        <v>594</v>
      </c>
      <c r="F3795" s="669">
        <v>7</v>
      </c>
    </row>
    <row r="3796" spans="1:6" hidden="1" x14ac:dyDescent="0.2">
      <c r="A3796" s="1136" t="str">
        <f t="shared" si="119"/>
        <v>HB12CUX0</v>
      </c>
      <c r="B3796" s="669" t="s">
        <v>6785</v>
      </c>
      <c r="C3796" s="669" t="s">
        <v>159</v>
      </c>
      <c r="D3796" s="1137">
        <f t="shared" si="118"/>
        <v>0</v>
      </c>
      <c r="E3796" s="669" t="s">
        <v>3001</v>
      </c>
      <c r="F3796" s="669">
        <v>3</v>
      </c>
    </row>
    <row r="3797" spans="1:6" hidden="1" x14ac:dyDescent="0.2">
      <c r="A3797" s="1136" t="str">
        <f t="shared" si="119"/>
        <v>HB13ZDC0</v>
      </c>
      <c r="B3797" s="669" t="s">
        <v>6786</v>
      </c>
      <c r="C3797" s="669" t="s">
        <v>964</v>
      </c>
      <c r="D3797" s="1137">
        <f t="shared" si="118"/>
        <v>0</v>
      </c>
      <c r="E3797" s="669" t="s">
        <v>700</v>
      </c>
      <c r="F3797" s="669">
        <v>506</v>
      </c>
    </row>
    <row r="3798" spans="1:6" hidden="1" x14ac:dyDescent="0.2">
      <c r="A3798" s="1136" t="str">
        <f t="shared" si="119"/>
        <v>HB13ZEL0</v>
      </c>
      <c r="B3798" s="669" t="s">
        <v>6787</v>
      </c>
      <c r="C3798" s="669" t="s">
        <v>964</v>
      </c>
      <c r="D3798" s="1137">
        <f t="shared" si="118"/>
        <v>0</v>
      </c>
      <c r="E3798" s="669" t="s">
        <v>699</v>
      </c>
      <c r="F3798" s="669">
        <v>1456</v>
      </c>
    </row>
    <row r="3799" spans="1:6" hidden="1" x14ac:dyDescent="0.2">
      <c r="A3799" s="1136" t="str">
        <f t="shared" si="119"/>
        <v>HB13ZEM0</v>
      </c>
      <c r="B3799" s="669" t="s">
        <v>6788</v>
      </c>
      <c r="C3799" s="669" t="s">
        <v>964</v>
      </c>
      <c r="D3799" s="1137">
        <f t="shared" si="118"/>
        <v>0</v>
      </c>
      <c r="E3799" s="669" t="s">
        <v>595</v>
      </c>
      <c r="F3799" s="669">
        <v>994</v>
      </c>
    </row>
    <row r="3800" spans="1:6" hidden="1" x14ac:dyDescent="0.2">
      <c r="A3800" s="1136" t="str">
        <f t="shared" si="119"/>
        <v>HB13ZNE0</v>
      </c>
      <c r="B3800" s="669" t="s">
        <v>6789</v>
      </c>
      <c r="C3800" s="669" t="s">
        <v>964</v>
      </c>
      <c r="D3800" s="1137">
        <f t="shared" si="118"/>
        <v>0</v>
      </c>
      <c r="E3800" s="669" t="s">
        <v>594</v>
      </c>
      <c r="F3800" s="669">
        <v>27</v>
      </c>
    </row>
    <row r="3801" spans="1:6" hidden="1" x14ac:dyDescent="0.2">
      <c r="A3801" s="1136" t="str">
        <f t="shared" si="119"/>
        <v>HB14BDC0</v>
      </c>
      <c r="B3801" s="669" t="s">
        <v>6790</v>
      </c>
      <c r="C3801" s="669" t="s">
        <v>963</v>
      </c>
      <c r="D3801" s="1137">
        <f t="shared" si="118"/>
        <v>0</v>
      </c>
      <c r="E3801" s="669" t="s">
        <v>700</v>
      </c>
      <c r="F3801" s="669">
        <v>411</v>
      </c>
    </row>
    <row r="3802" spans="1:6" hidden="1" x14ac:dyDescent="0.2">
      <c r="A3802" s="1136" t="str">
        <f t="shared" si="119"/>
        <v>HB14BEL0</v>
      </c>
      <c r="B3802" s="669" t="s">
        <v>6791</v>
      </c>
      <c r="C3802" s="669" t="s">
        <v>963</v>
      </c>
      <c r="D3802" s="1137">
        <f t="shared" si="118"/>
        <v>0</v>
      </c>
      <c r="E3802" s="669" t="s">
        <v>699</v>
      </c>
      <c r="F3802" s="669">
        <v>606</v>
      </c>
    </row>
    <row r="3803" spans="1:6" hidden="1" x14ac:dyDescent="0.2">
      <c r="A3803" s="1136" t="str">
        <f t="shared" si="119"/>
        <v>HB14BEM0</v>
      </c>
      <c r="B3803" s="669" t="s">
        <v>6792</v>
      </c>
      <c r="C3803" s="669" t="s">
        <v>963</v>
      </c>
      <c r="D3803" s="1137">
        <f t="shared" si="118"/>
        <v>0</v>
      </c>
      <c r="E3803" s="669" t="s">
        <v>595</v>
      </c>
      <c r="F3803" s="669">
        <v>2422</v>
      </c>
    </row>
    <row r="3804" spans="1:6" hidden="1" x14ac:dyDescent="0.2">
      <c r="A3804" s="1136" t="str">
        <f t="shared" si="119"/>
        <v>HB14BNE0</v>
      </c>
      <c r="B3804" s="669" t="s">
        <v>6793</v>
      </c>
      <c r="C3804" s="669" t="s">
        <v>963</v>
      </c>
      <c r="D3804" s="1137">
        <f t="shared" si="118"/>
        <v>0</v>
      </c>
      <c r="E3804" s="669" t="s">
        <v>594</v>
      </c>
      <c r="F3804" s="669">
        <v>50</v>
      </c>
    </row>
    <row r="3805" spans="1:6" hidden="1" x14ac:dyDescent="0.2">
      <c r="A3805" s="1136" t="str">
        <f t="shared" si="119"/>
        <v>HB14CDC0</v>
      </c>
      <c r="B3805" s="669" t="s">
        <v>6794</v>
      </c>
      <c r="C3805" s="669" t="s">
        <v>962</v>
      </c>
      <c r="D3805" s="1137">
        <f t="shared" si="118"/>
        <v>0</v>
      </c>
      <c r="E3805" s="669" t="s">
        <v>700</v>
      </c>
      <c r="F3805" s="669">
        <v>3671</v>
      </c>
    </row>
    <row r="3806" spans="1:6" hidden="1" x14ac:dyDescent="0.2">
      <c r="A3806" s="1136" t="str">
        <f t="shared" si="119"/>
        <v>HB14CEL0</v>
      </c>
      <c r="B3806" s="669" t="s">
        <v>6795</v>
      </c>
      <c r="C3806" s="669" t="s">
        <v>962</v>
      </c>
      <c r="D3806" s="1137">
        <f t="shared" si="118"/>
        <v>0</v>
      </c>
      <c r="E3806" s="669" t="s">
        <v>699</v>
      </c>
      <c r="F3806" s="669">
        <v>2341</v>
      </c>
    </row>
    <row r="3807" spans="1:6" hidden="1" x14ac:dyDescent="0.2">
      <c r="A3807" s="1136" t="str">
        <f t="shared" si="119"/>
        <v>HB14CEM0</v>
      </c>
      <c r="B3807" s="669" t="s">
        <v>6796</v>
      </c>
      <c r="C3807" s="669" t="s">
        <v>962</v>
      </c>
      <c r="D3807" s="1137">
        <f t="shared" si="118"/>
        <v>0</v>
      </c>
      <c r="E3807" s="669" t="s">
        <v>595</v>
      </c>
      <c r="F3807" s="669">
        <v>3489</v>
      </c>
    </row>
    <row r="3808" spans="1:6" hidden="1" x14ac:dyDescent="0.2">
      <c r="A3808" s="1136" t="str">
        <f t="shared" si="119"/>
        <v>HB14CNE0</v>
      </c>
      <c r="B3808" s="669" t="s">
        <v>6797</v>
      </c>
      <c r="C3808" s="669" t="s">
        <v>962</v>
      </c>
      <c r="D3808" s="1137">
        <f t="shared" si="118"/>
        <v>0</v>
      </c>
      <c r="E3808" s="669" t="s">
        <v>594</v>
      </c>
      <c r="F3808" s="669">
        <v>22</v>
      </c>
    </row>
    <row r="3809" spans="1:6" hidden="1" x14ac:dyDescent="0.2">
      <c r="A3809" s="1136" t="str">
        <f t="shared" si="119"/>
        <v>HB15DDC0</v>
      </c>
      <c r="B3809" s="669" t="s">
        <v>6798</v>
      </c>
      <c r="C3809" s="669" t="s">
        <v>961</v>
      </c>
      <c r="D3809" s="1137">
        <f t="shared" si="118"/>
        <v>0</v>
      </c>
      <c r="E3809" s="669" t="s">
        <v>700</v>
      </c>
      <c r="F3809" s="669">
        <v>568</v>
      </c>
    </row>
    <row r="3810" spans="1:6" hidden="1" x14ac:dyDescent="0.2">
      <c r="A3810" s="1136" t="str">
        <f t="shared" si="119"/>
        <v>HB15DEL0</v>
      </c>
      <c r="B3810" s="669" t="s">
        <v>6799</v>
      </c>
      <c r="C3810" s="669" t="s">
        <v>961</v>
      </c>
      <c r="D3810" s="1137">
        <f t="shared" si="118"/>
        <v>0</v>
      </c>
      <c r="E3810" s="669" t="s">
        <v>699</v>
      </c>
      <c r="F3810" s="669">
        <v>403</v>
      </c>
    </row>
    <row r="3811" spans="1:6" hidden="1" x14ac:dyDescent="0.2">
      <c r="A3811" s="1136" t="str">
        <f t="shared" si="119"/>
        <v>HB15DEM0</v>
      </c>
      <c r="B3811" s="669" t="s">
        <v>6800</v>
      </c>
      <c r="C3811" s="669" t="s">
        <v>961</v>
      </c>
      <c r="D3811" s="1137">
        <f t="shared" si="118"/>
        <v>0</v>
      </c>
      <c r="E3811" s="669" t="s">
        <v>595</v>
      </c>
      <c r="F3811" s="669">
        <v>1904</v>
      </c>
    </row>
    <row r="3812" spans="1:6" hidden="1" x14ac:dyDescent="0.2">
      <c r="A3812" s="1136" t="str">
        <f t="shared" si="119"/>
        <v>HB15DNE0</v>
      </c>
      <c r="B3812" s="669" t="s">
        <v>6801</v>
      </c>
      <c r="C3812" s="669" t="s">
        <v>961</v>
      </c>
      <c r="D3812" s="1137">
        <f t="shared" si="118"/>
        <v>0</v>
      </c>
      <c r="E3812" s="669" t="s">
        <v>594</v>
      </c>
      <c r="F3812" s="669">
        <v>40</v>
      </c>
    </row>
    <row r="3813" spans="1:6" hidden="1" x14ac:dyDescent="0.2">
      <c r="A3813" s="1136" t="str">
        <f t="shared" si="119"/>
        <v>HB15EDC0</v>
      </c>
      <c r="B3813" s="669" t="s">
        <v>6802</v>
      </c>
      <c r="C3813" s="669" t="s">
        <v>960</v>
      </c>
      <c r="D3813" s="1137">
        <f t="shared" si="118"/>
        <v>0</v>
      </c>
      <c r="E3813" s="669" t="s">
        <v>700</v>
      </c>
      <c r="F3813" s="669">
        <v>3797</v>
      </c>
    </row>
    <row r="3814" spans="1:6" hidden="1" x14ac:dyDescent="0.2">
      <c r="A3814" s="1136" t="str">
        <f t="shared" si="119"/>
        <v>HB15EEL0</v>
      </c>
      <c r="B3814" s="669" t="s">
        <v>6803</v>
      </c>
      <c r="C3814" s="669" t="s">
        <v>960</v>
      </c>
      <c r="D3814" s="1137">
        <f t="shared" si="118"/>
        <v>0</v>
      </c>
      <c r="E3814" s="669" t="s">
        <v>699</v>
      </c>
      <c r="F3814" s="669">
        <v>1386</v>
      </c>
    </row>
    <row r="3815" spans="1:6" hidden="1" x14ac:dyDescent="0.2">
      <c r="A3815" s="1136" t="str">
        <f t="shared" si="119"/>
        <v>HB15EEM0</v>
      </c>
      <c r="B3815" s="669" t="s">
        <v>6804</v>
      </c>
      <c r="C3815" s="669" t="s">
        <v>960</v>
      </c>
      <c r="D3815" s="1137">
        <f t="shared" si="118"/>
        <v>0</v>
      </c>
      <c r="E3815" s="669" t="s">
        <v>595</v>
      </c>
      <c r="F3815" s="669">
        <v>1073</v>
      </c>
    </row>
    <row r="3816" spans="1:6" hidden="1" x14ac:dyDescent="0.2">
      <c r="A3816" s="1136" t="str">
        <f t="shared" si="119"/>
        <v>HB15ENE0</v>
      </c>
      <c r="B3816" s="669" t="s">
        <v>6805</v>
      </c>
      <c r="C3816" s="669" t="s">
        <v>960</v>
      </c>
      <c r="D3816" s="1137">
        <f t="shared" si="118"/>
        <v>0</v>
      </c>
      <c r="E3816" s="669" t="s">
        <v>594</v>
      </c>
      <c r="F3816" s="669">
        <v>13</v>
      </c>
    </row>
    <row r="3817" spans="1:6" hidden="1" x14ac:dyDescent="0.2">
      <c r="A3817" s="1136" t="str">
        <f t="shared" si="119"/>
        <v>HB15FDC0</v>
      </c>
      <c r="B3817" s="669" t="s">
        <v>6806</v>
      </c>
      <c r="C3817" s="669" t="s">
        <v>959</v>
      </c>
      <c r="D3817" s="1137">
        <f t="shared" si="118"/>
        <v>0</v>
      </c>
      <c r="E3817" s="669" t="s">
        <v>700</v>
      </c>
      <c r="F3817" s="669">
        <v>60</v>
      </c>
    </row>
    <row r="3818" spans="1:6" hidden="1" x14ac:dyDescent="0.2">
      <c r="A3818" s="1136" t="str">
        <f t="shared" si="119"/>
        <v>HB15FEL0</v>
      </c>
      <c r="B3818" s="669" t="s">
        <v>6807</v>
      </c>
      <c r="C3818" s="669" t="s">
        <v>959</v>
      </c>
      <c r="D3818" s="1137">
        <f t="shared" si="118"/>
        <v>0</v>
      </c>
      <c r="E3818" s="669" t="s">
        <v>699</v>
      </c>
      <c r="F3818" s="669">
        <v>46</v>
      </c>
    </row>
    <row r="3819" spans="1:6" hidden="1" x14ac:dyDescent="0.2">
      <c r="A3819" s="1136" t="str">
        <f t="shared" si="119"/>
        <v>HB15FEM0</v>
      </c>
      <c r="B3819" s="669" t="s">
        <v>6808</v>
      </c>
      <c r="C3819" s="669" t="s">
        <v>959</v>
      </c>
      <c r="D3819" s="1137">
        <f t="shared" si="118"/>
        <v>0</v>
      </c>
      <c r="E3819" s="669" t="s">
        <v>595</v>
      </c>
      <c r="F3819" s="669">
        <v>74</v>
      </c>
    </row>
    <row r="3820" spans="1:6" hidden="1" x14ac:dyDescent="0.2">
      <c r="A3820" s="1136" t="str">
        <f t="shared" si="119"/>
        <v>HB15FNE0</v>
      </c>
      <c r="B3820" s="669" t="s">
        <v>6809</v>
      </c>
      <c r="C3820" s="669" t="s">
        <v>959</v>
      </c>
      <c r="D3820" s="1137">
        <f t="shared" si="118"/>
        <v>0</v>
      </c>
      <c r="E3820" s="669" t="s">
        <v>594</v>
      </c>
      <c r="F3820" s="669">
        <v>26</v>
      </c>
    </row>
    <row r="3821" spans="1:6" hidden="1" x14ac:dyDescent="0.2">
      <c r="A3821" s="1136" t="str">
        <f t="shared" si="119"/>
        <v>HB15GDC0</v>
      </c>
      <c r="B3821" s="669" t="s">
        <v>6810</v>
      </c>
      <c r="C3821" s="669" t="s">
        <v>958</v>
      </c>
      <c r="D3821" s="1137">
        <f t="shared" si="118"/>
        <v>0</v>
      </c>
      <c r="E3821" s="669" t="s">
        <v>700</v>
      </c>
      <c r="F3821" s="669">
        <v>589</v>
      </c>
    </row>
    <row r="3822" spans="1:6" hidden="1" x14ac:dyDescent="0.2">
      <c r="A3822" s="1136" t="str">
        <f t="shared" si="119"/>
        <v>HB15GEL0</v>
      </c>
      <c r="B3822" s="669" t="s">
        <v>6811</v>
      </c>
      <c r="C3822" s="669" t="s">
        <v>958</v>
      </c>
      <c r="D3822" s="1137">
        <f t="shared" si="118"/>
        <v>0</v>
      </c>
      <c r="E3822" s="669" t="s">
        <v>699</v>
      </c>
      <c r="F3822" s="669">
        <v>316</v>
      </c>
    </row>
    <row r="3823" spans="1:6" hidden="1" x14ac:dyDescent="0.2">
      <c r="A3823" s="1136" t="str">
        <f t="shared" si="119"/>
        <v>HB15GEM0</v>
      </c>
      <c r="B3823" s="669" t="s">
        <v>6812</v>
      </c>
      <c r="C3823" s="669" t="s">
        <v>958</v>
      </c>
      <c r="D3823" s="1137">
        <f t="shared" si="118"/>
        <v>0</v>
      </c>
      <c r="E3823" s="669" t="s">
        <v>595</v>
      </c>
      <c r="F3823" s="669">
        <v>201</v>
      </c>
    </row>
    <row r="3824" spans="1:6" hidden="1" x14ac:dyDescent="0.2">
      <c r="A3824" s="1136" t="str">
        <f t="shared" si="119"/>
        <v>HB15GNE0</v>
      </c>
      <c r="B3824" s="669" t="s">
        <v>6813</v>
      </c>
      <c r="C3824" s="669" t="s">
        <v>958</v>
      </c>
      <c r="D3824" s="1137">
        <f t="shared" si="118"/>
        <v>0</v>
      </c>
      <c r="E3824" s="669" t="s">
        <v>594</v>
      </c>
      <c r="F3824" s="669">
        <v>5</v>
      </c>
    </row>
    <row r="3825" spans="1:6" hidden="1" x14ac:dyDescent="0.2">
      <c r="A3825" s="1136" t="str">
        <f t="shared" si="119"/>
        <v>HB16BDC0</v>
      </c>
      <c r="B3825" s="669" t="s">
        <v>6814</v>
      </c>
      <c r="C3825" s="669" t="s">
        <v>957</v>
      </c>
      <c r="D3825" s="1137">
        <f t="shared" si="118"/>
        <v>0</v>
      </c>
      <c r="E3825" s="669" t="s">
        <v>700</v>
      </c>
      <c r="F3825" s="669">
        <v>494</v>
      </c>
    </row>
    <row r="3826" spans="1:6" hidden="1" x14ac:dyDescent="0.2">
      <c r="A3826" s="1136" t="str">
        <f t="shared" si="119"/>
        <v>HB16BEL0</v>
      </c>
      <c r="B3826" s="669" t="s">
        <v>6815</v>
      </c>
      <c r="C3826" s="669" t="s">
        <v>957</v>
      </c>
      <c r="D3826" s="1137">
        <f t="shared" si="118"/>
        <v>0</v>
      </c>
      <c r="E3826" s="669" t="s">
        <v>699</v>
      </c>
      <c r="F3826" s="669">
        <v>273</v>
      </c>
    </row>
    <row r="3827" spans="1:6" hidden="1" x14ac:dyDescent="0.2">
      <c r="A3827" s="1136" t="str">
        <f t="shared" si="119"/>
        <v>HB16BEM0</v>
      </c>
      <c r="B3827" s="669" t="s">
        <v>6816</v>
      </c>
      <c r="C3827" s="669" t="s">
        <v>957</v>
      </c>
      <c r="D3827" s="1137">
        <f t="shared" si="118"/>
        <v>0</v>
      </c>
      <c r="E3827" s="669" t="s">
        <v>595</v>
      </c>
      <c r="F3827" s="669">
        <v>997</v>
      </c>
    </row>
    <row r="3828" spans="1:6" hidden="1" x14ac:dyDescent="0.2">
      <c r="A3828" s="1136" t="str">
        <f t="shared" si="119"/>
        <v>HB16BNE0</v>
      </c>
      <c r="B3828" s="669" t="s">
        <v>6817</v>
      </c>
      <c r="C3828" s="669" t="s">
        <v>957</v>
      </c>
      <c r="D3828" s="1137">
        <f t="shared" si="118"/>
        <v>0</v>
      </c>
      <c r="E3828" s="669" t="s">
        <v>594</v>
      </c>
      <c r="F3828" s="669">
        <v>63</v>
      </c>
    </row>
    <row r="3829" spans="1:6" hidden="1" x14ac:dyDescent="0.2">
      <c r="A3829" s="1136" t="str">
        <f t="shared" si="119"/>
        <v>HB16CDC0</v>
      </c>
      <c r="B3829" s="669" t="s">
        <v>6818</v>
      </c>
      <c r="C3829" s="669" t="s">
        <v>956</v>
      </c>
      <c r="D3829" s="1137">
        <f t="shared" si="118"/>
        <v>0</v>
      </c>
      <c r="E3829" s="669" t="s">
        <v>700</v>
      </c>
      <c r="F3829" s="669">
        <v>2434</v>
      </c>
    </row>
    <row r="3830" spans="1:6" hidden="1" x14ac:dyDescent="0.2">
      <c r="A3830" s="1136" t="str">
        <f t="shared" si="119"/>
        <v>HB16CEL0</v>
      </c>
      <c r="B3830" s="669" t="s">
        <v>6819</v>
      </c>
      <c r="C3830" s="669" t="s">
        <v>956</v>
      </c>
      <c r="D3830" s="1137">
        <f t="shared" si="118"/>
        <v>0</v>
      </c>
      <c r="E3830" s="669" t="s">
        <v>699</v>
      </c>
      <c r="F3830" s="669">
        <v>845</v>
      </c>
    </row>
    <row r="3831" spans="1:6" hidden="1" x14ac:dyDescent="0.2">
      <c r="A3831" s="1136" t="str">
        <f t="shared" si="119"/>
        <v>HB16CEM0</v>
      </c>
      <c r="B3831" s="669" t="s">
        <v>6820</v>
      </c>
      <c r="C3831" s="669" t="s">
        <v>956</v>
      </c>
      <c r="D3831" s="1137">
        <f t="shared" si="118"/>
        <v>0</v>
      </c>
      <c r="E3831" s="669" t="s">
        <v>595</v>
      </c>
      <c r="F3831" s="669">
        <v>307</v>
      </c>
    </row>
    <row r="3832" spans="1:6" hidden="1" x14ac:dyDescent="0.2">
      <c r="A3832" s="1136" t="str">
        <f t="shared" si="119"/>
        <v>HB16CNE0</v>
      </c>
      <c r="B3832" s="669" t="s">
        <v>6821</v>
      </c>
      <c r="C3832" s="669" t="s">
        <v>956</v>
      </c>
      <c r="D3832" s="1137">
        <f t="shared" si="118"/>
        <v>0</v>
      </c>
      <c r="E3832" s="669" t="s">
        <v>594</v>
      </c>
      <c r="F3832" s="669">
        <v>26</v>
      </c>
    </row>
    <row r="3833" spans="1:6" hidden="1" x14ac:dyDescent="0.2">
      <c r="A3833" s="1136" t="str">
        <f t="shared" si="119"/>
        <v>HB16CUX0</v>
      </c>
      <c r="B3833" s="669" t="s">
        <v>6822</v>
      </c>
      <c r="C3833" s="669" t="s">
        <v>956</v>
      </c>
      <c r="D3833" s="1137">
        <f t="shared" si="118"/>
        <v>0</v>
      </c>
      <c r="E3833" s="669" t="s">
        <v>3001</v>
      </c>
      <c r="F3833" s="669">
        <v>1</v>
      </c>
    </row>
    <row r="3834" spans="1:6" hidden="1" x14ac:dyDescent="0.2">
      <c r="A3834" s="1136" t="str">
        <f t="shared" si="119"/>
        <v>HB19ZDC0</v>
      </c>
      <c r="B3834" s="669" t="s">
        <v>6823</v>
      </c>
      <c r="C3834" s="669" t="s">
        <v>955</v>
      </c>
      <c r="D3834" s="1137">
        <f t="shared" si="118"/>
        <v>0</v>
      </c>
      <c r="E3834" s="669" t="s">
        <v>700</v>
      </c>
      <c r="F3834" s="669">
        <v>20036</v>
      </c>
    </row>
    <row r="3835" spans="1:6" hidden="1" x14ac:dyDescent="0.2">
      <c r="A3835" s="1136" t="str">
        <f t="shared" si="119"/>
        <v>HB19ZEL0</v>
      </c>
      <c r="B3835" s="669" t="s">
        <v>6824</v>
      </c>
      <c r="C3835" s="669" t="s">
        <v>955</v>
      </c>
      <c r="D3835" s="1137">
        <f t="shared" si="118"/>
        <v>0</v>
      </c>
      <c r="E3835" s="669" t="s">
        <v>699</v>
      </c>
      <c r="F3835" s="669">
        <v>1370</v>
      </c>
    </row>
    <row r="3836" spans="1:6" hidden="1" x14ac:dyDescent="0.2">
      <c r="A3836" s="1136" t="str">
        <f t="shared" si="119"/>
        <v>HB19ZEM0</v>
      </c>
      <c r="B3836" s="669" t="s">
        <v>6825</v>
      </c>
      <c r="C3836" s="669" t="s">
        <v>955</v>
      </c>
      <c r="D3836" s="1137">
        <f t="shared" si="118"/>
        <v>0</v>
      </c>
      <c r="E3836" s="669" t="s">
        <v>595</v>
      </c>
      <c r="F3836" s="669">
        <v>92</v>
      </c>
    </row>
    <row r="3837" spans="1:6" hidden="1" x14ac:dyDescent="0.2">
      <c r="A3837" s="1136" t="str">
        <f t="shared" si="119"/>
        <v>HB19ZNE0</v>
      </c>
      <c r="B3837" s="669" t="s">
        <v>6826</v>
      </c>
      <c r="C3837" s="669" t="s">
        <v>955</v>
      </c>
      <c r="D3837" s="1137">
        <f t="shared" si="118"/>
        <v>0</v>
      </c>
      <c r="E3837" s="669" t="s">
        <v>594</v>
      </c>
      <c r="F3837" s="669">
        <v>3</v>
      </c>
    </row>
    <row r="3838" spans="1:6" hidden="1" x14ac:dyDescent="0.2">
      <c r="A3838" s="1136" t="str">
        <f t="shared" si="119"/>
        <v>HB21ADC0</v>
      </c>
      <c r="B3838" s="669" t="s">
        <v>6827</v>
      </c>
      <c r="C3838" s="669" t="s">
        <v>954</v>
      </c>
      <c r="D3838" s="1137">
        <f t="shared" si="118"/>
        <v>0</v>
      </c>
      <c r="E3838" s="669" t="s">
        <v>700</v>
      </c>
      <c r="F3838" s="669">
        <v>3</v>
      </c>
    </row>
    <row r="3839" spans="1:6" hidden="1" x14ac:dyDescent="0.2">
      <c r="A3839" s="1136" t="str">
        <f t="shared" si="119"/>
        <v>HB21AEL0</v>
      </c>
      <c r="B3839" s="669" t="s">
        <v>6828</v>
      </c>
      <c r="C3839" s="669" t="s">
        <v>954</v>
      </c>
      <c r="D3839" s="1137">
        <f t="shared" si="118"/>
        <v>0</v>
      </c>
      <c r="E3839" s="669" t="s">
        <v>699</v>
      </c>
      <c r="F3839" s="669">
        <v>6539</v>
      </c>
    </row>
    <row r="3840" spans="1:6" hidden="1" x14ac:dyDescent="0.2">
      <c r="A3840" s="1136" t="str">
        <f t="shared" si="119"/>
        <v>HB21AEM0</v>
      </c>
      <c r="B3840" s="669" t="s">
        <v>6829</v>
      </c>
      <c r="C3840" s="669" t="s">
        <v>954</v>
      </c>
      <c r="D3840" s="1137">
        <f t="shared" si="118"/>
        <v>0</v>
      </c>
      <c r="E3840" s="669" t="s">
        <v>595</v>
      </c>
      <c r="F3840" s="669">
        <v>498</v>
      </c>
    </row>
    <row r="3841" spans="1:6" hidden="1" x14ac:dyDescent="0.2">
      <c r="A3841" s="1136" t="str">
        <f t="shared" si="119"/>
        <v>HB21ANE0</v>
      </c>
      <c r="B3841" s="669" t="s">
        <v>6830</v>
      </c>
      <c r="C3841" s="669" t="s">
        <v>954</v>
      </c>
      <c r="D3841" s="1137">
        <f t="shared" si="118"/>
        <v>0</v>
      </c>
      <c r="E3841" s="669" t="s">
        <v>594</v>
      </c>
      <c r="F3841" s="669">
        <v>29</v>
      </c>
    </row>
    <row r="3842" spans="1:6" hidden="1" x14ac:dyDescent="0.2">
      <c r="A3842" s="1136" t="str">
        <f t="shared" si="119"/>
        <v>HB21BDC0</v>
      </c>
      <c r="B3842" s="669" t="s">
        <v>6831</v>
      </c>
      <c r="C3842" s="669" t="s">
        <v>157</v>
      </c>
      <c r="D3842" s="1137">
        <f t="shared" si="118"/>
        <v>0</v>
      </c>
      <c r="E3842" s="669" t="s">
        <v>700</v>
      </c>
      <c r="F3842" s="669">
        <v>20</v>
      </c>
    </row>
    <row r="3843" spans="1:6" hidden="1" x14ac:dyDescent="0.2">
      <c r="A3843" s="1136" t="str">
        <f t="shared" si="119"/>
        <v>HB21BEL0</v>
      </c>
      <c r="B3843" s="669" t="s">
        <v>6832</v>
      </c>
      <c r="C3843" s="669" t="s">
        <v>157</v>
      </c>
      <c r="D3843" s="1137">
        <f t="shared" si="118"/>
        <v>0</v>
      </c>
      <c r="E3843" s="669" t="s">
        <v>699</v>
      </c>
      <c r="F3843" s="669">
        <v>17297</v>
      </c>
    </row>
    <row r="3844" spans="1:6" hidden="1" x14ac:dyDescent="0.2">
      <c r="A3844" s="1136" t="str">
        <f t="shared" si="119"/>
        <v>HB21BEM0</v>
      </c>
      <c r="B3844" s="669" t="s">
        <v>6833</v>
      </c>
      <c r="C3844" s="669" t="s">
        <v>157</v>
      </c>
      <c r="D3844" s="1137">
        <f t="shared" si="118"/>
        <v>0</v>
      </c>
      <c r="E3844" s="669" t="s">
        <v>595</v>
      </c>
      <c r="F3844" s="669">
        <v>65</v>
      </c>
    </row>
    <row r="3845" spans="1:6" hidden="1" x14ac:dyDescent="0.2">
      <c r="A3845" s="1136" t="str">
        <f t="shared" si="119"/>
        <v>HB21BNE0</v>
      </c>
      <c r="B3845" s="669" t="s">
        <v>6834</v>
      </c>
      <c r="C3845" s="669" t="s">
        <v>157</v>
      </c>
      <c r="D3845" s="1137">
        <f t="shared" si="118"/>
        <v>0</v>
      </c>
      <c r="E3845" s="669" t="s">
        <v>594</v>
      </c>
      <c r="F3845" s="669">
        <v>3</v>
      </c>
    </row>
    <row r="3846" spans="1:6" hidden="1" x14ac:dyDescent="0.2">
      <c r="A3846" s="1136" t="str">
        <f t="shared" si="119"/>
        <v>HB21BUX0</v>
      </c>
      <c r="B3846" s="669" t="s">
        <v>6835</v>
      </c>
      <c r="C3846" s="669" t="s">
        <v>157</v>
      </c>
      <c r="D3846" s="1137">
        <f t="shared" si="118"/>
        <v>0</v>
      </c>
      <c r="E3846" s="669" t="s">
        <v>3001</v>
      </c>
      <c r="F3846" s="669">
        <v>1</v>
      </c>
    </row>
    <row r="3847" spans="1:6" hidden="1" x14ac:dyDescent="0.2">
      <c r="A3847" s="1136" t="str">
        <f t="shared" si="119"/>
        <v>HB21CDC0</v>
      </c>
      <c r="B3847" s="669" t="s">
        <v>6836</v>
      </c>
      <c r="C3847" s="669" t="s">
        <v>155</v>
      </c>
      <c r="D3847" s="1137">
        <f t="shared" si="118"/>
        <v>0</v>
      </c>
      <c r="E3847" s="669" t="s">
        <v>700</v>
      </c>
      <c r="F3847" s="669">
        <v>544</v>
      </c>
    </row>
    <row r="3848" spans="1:6" hidden="1" x14ac:dyDescent="0.2">
      <c r="A3848" s="1136" t="str">
        <f t="shared" si="119"/>
        <v>HB21CEL0</v>
      </c>
      <c r="B3848" s="669" t="s">
        <v>6837</v>
      </c>
      <c r="C3848" s="669" t="s">
        <v>155</v>
      </c>
      <c r="D3848" s="1137">
        <f t="shared" si="118"/>
        <v>0</v>
      </c>
      <c r="E3848" s="669" t="s">
        <v>699</v>
      </c>
      <c r="F3848" s="669">
        <v>55981</v>
      </c>
    </row>
    <row r="3849" spans="1:6" hidden="1" x14ac:dyDescent="0.2">
      <c r="A3849" s="1136" t="str">
        <f t="shared" si="119"/>
        <v>HB21CEM0</v>
      </c>
      <c r="B3849" s="669" t="s">
        <v>6838</v>
      </c>
      <c r="C3849" s="669" t="s">
        <v>155</v>
      </c>
      <c r="D3849" s="1137">
        <f t="shared" si="118"/>
        <v>0</v>
      </c>
      <c r="E3849" s="669" t="s">
        <v>595</v>
      </c>
      <c r="F3849" s="669">
        <v>84</v>
      </c>
    </row>
    <row r="3850" spans="1:6" hidden="1" x14ac:dyDescent="0.2">
      <c r="A3850" s="1136" t="str">
        <f t="shared" si="119"/>
        <v>HB21CNE0</v>
      </c>
      <c r="B3850" s="669" t="s">
        <v>6839</v>
      </c>
      <c r="C3850" s="669" t="s">
        <v>155</v>
      </c>
      <c r="D3850" s="1137">
        <f t="shared" si="118"/>
        <v>0</v>
      </c>
      <c r="E3850" s="669" t="s">
        <v>594</v>
      </c>
      <c r="F3850" s="669">
        <v>2</v>
      </c>
    </row>
    <row r="3851" spans="1:6" hidden="1" x14ac:dyDescent="0.2">
      <c r="A3851" s="1136" t="str">
        <f t="shared" si="119"/>
        <v>HB22BDC0</v>
      </c>
      <c r="B3851" s="669" t="s">
        <v>6840</v>
      </c>
      <c r="C3851" s="669" t="s">
        <v>953</v>
      </c>
      <c r="D3851" s="1137">
        <f t="shared" si="118"/>
        <v>0</v>
      </c>
      <c r="E3851" s="669" t="s">
        <v>700</v>
      </c>
      <c r="F3851" s="669">
        <v>2173</v>
      </c>
    </row>
    <row r="3852" spans="1:6" hidden="1" x14ac:dyDescent="0.2">
      <c r="A3852" s="1136" t="str">
        <f t="shared" si="119"/>
        <v>HB22BEL0</v>
      </c>
      <c r="B3852" s="669" t="s">
        <v>6841</v>
      </c>
      <c r="C3852" s="669" t="s">
        <v>953</v>
      </c>
      <c r="D3852" s="1137">
        <f t="shared" si="118"/>
        <v>0</v>
      </c>
      <c r="E3852" s="669" t="s">
        <v>699</v>
      </c>
      <c r="F3852" s="669">
        <v>1730</v>
      </c>
    </row>
    <row r="3853" spans="1:6" hidden="1" x14ac:dyDescent="0.2">
      <c r="A3853" s="1136" t="str">
        <f t="shared" si="119"/>
        <v>HB22BEM0</v>
      </c>
      <c r="B3853" s="669" t="s">
        <v>6842</v>
      </c>
      <c r="C3853" s="669" t="s">
        <v>953</v>
      </c>
      <c r="D3853" s="1137">
        <f t="shared" si="118"/>
        <v>0</v>
      </c>
      <c r="E3853" s="669" t="s">
        <v>595</v>
      </c>
      <c r="F3853" s="669">
        <v>955</v>
      </c>
    </row>
    <row r="3854" spans="1:6" hidden="1" x14ac:dyDescent="0.2">
      <c r="A3854" s="1136" t="str">
        <f t="shared" si="119"/>
        <v>HB22BNE0</v>
      </c>
      <c r="B3854" s="669" t="s">
        <v>6843</v>
      </c>
      <c r="C3854" s="669" t="s">
        <v>953</v>
      </c>
      <c r="D3854" s="1137">
        <f t="shared" si="118"/>
        <v>0</v>
      </c>
      <c r="E3854" s="669" t="s">
        <v>594</v>
      </c>
      <c r="F3854" s="669">
        <v>39</v>
      </c>
    </row>
    <row r="3855" spans="1:6" hidden="1" x14ac:dyDescent="0.2">
      <c r="A3855" s="1136" t="str">
        <f t="shared" si="119"/>
        <v>HB22CDC0</v>
      </c>
      <c r="B3855" s="669" t="s">
        <v>6844</v>
      </c>
      <c r="C3855" s="669" t="s">
        <v>952</v>
      </c>
      <c r="D3855" s="1137">
        <f t="shared" si="118"/>
        <v>0</v>
      </c>
      <c r="E3855" s="669" t="s">
        <v>700</v>
      </c>
      <c r="F3855" s="669">
        <v>27749</v>
      </c>
    </row>
    <row r="3856" spans="1:6" hidden="1" x14ac:dyDescent="0.2">
      <c r="A3856" s="1136" t="str">
        <f t="shared" si="119"/>
        <v>HB22CEL0</v>
      </c>
      <c r="B3856" s="669" t="s">
        <v>6845</v>
      </c>
      <c r="C3856" s="669" t="s">
        <v>952</v>
      </c>
      <c r="D3856" s="1137">
        <f t="shared" si="118"/>
        <v>0</v>
      </c>
      <c r="E3856" s="669" t="s">
        <v>699</v>
      </c>
      <c r="F3856" s="669">
        <v>15710</v>
      </c>
    </row>
    <row r="3857" spans="1:6" hidden="1" x14ac:dyDescent="0.2">
      <c r="A3857" s="1136" t="str">
        <f t="shared" si="119"/>
        <v>HB22CEM0</v>
      </c>
      <c r="B3857" s="669" t="s">
        <v>6846</v>
      </c>
      <c r="C3857" s="669" t="s">
        <v>952</v>
      </c>
      <c r="D3857" s="1137">
        <f t="shared" ref="D3857:D3920" si="120">IFERROR(VLOOKUP(C3857,$M$2:$N$16,2,FALSE),0)</f>
        <v>0</v>
      </c>
      <c r="E3857" s="669" t="s">
        <v>595</v>
      </c>
      <c r="F3857" s="669">
        <v>317</v>
      </c>
    </row>
    <row r="3858" spans="1:6" hidden="1" x14ac:dyDescent="0.2">
      <c r="A3858" s="1136" t="str">
        <f t="shared" ref="A3858:A3921" si="121">C3858&amp;E3858&amp;D3858</f>
        <v>HB22CNE0</v>
      </c>
      <c r="B3858" s="669" t="s">
        <v>6847</v>
      </c>
      <c r="C3858" s="669" t="s">
        <v>952</v>
      </c>
      <c r="D3858" s="1137">
        <f t="shared" si="120"/>
        <v>0</v>
      </c>
      <c r="E3858" s="669" t="s">
        <v>594</v>
      </c>
      <c r="F3858" s="669">
        <v>6</v>
      </c>
    </row>
    <row r="3859" spans="1:6" hidden="1" x14ac:dyDescent="0.2">
      <c r="A3859" s="1136" t="str">
        <f t="shared" si="121"/>
        <v>HB23BDC0</v>
      </c>
      <c r="B3859" s="669" t="s">
        <v>6848</v>
      </c>
      <c r="C3859" s="669" t="s">
        <v>951</v>
      </c>
      <c r="D3859" s="1137">
        <f t="shared" si="120"/>
        <v>0</v>
      </c>
      <c r="E3859" s="669" t="s">
        <v>700</v>
      </c>
      <c r="F3859" s="669">
        <v>4394</v>
      </c>
    </row>
    <row r="3860" spans="1:6" hidden="1" x14ac:dyDescent="0.2">
      <c r="A3860" s="1136" t="str">
        <f t="shared" si="121"/>
        <v>HB23BEL0</v>
      </c>
      <c r="B3860" s="669" t="s">
        <v>6849</v>
      </c>
      <c r="C3860" s="669" t="s">
        <v>951</v>
      </c>
      <c r="D3860" s="1137">
        <f t="shared" si="120"/>
        <v>0</v>
      </c>
      <c r="E3860" s="669" t="s">
        <v>699</v>
      </c>
      <c r="F3860" s="669">
        <v>2566</v>
      </c>
    </row>
    <row r="3861" spans="1:6" hidden="1" x14ac:dyDescent="0.2">
      <c r="A3861" s="1136" t="str">
        <f t="shared" si="121"/>
        <v>HB23BEM0</v>
      </c>
      <c r="B3861" s="669" t="s">
        <v>6850</v>
      </c>
      <c r="C3861" s="669" t="s">
        <v>951</v>
      </c>
      <c r="D3861" s="1137">
        <f t="shared" si="120"/>
        <v>0</v>
      </c>
      <c r="E3861" s="669" t="s">
        <v>595</v>
      </c>
      <c r="F3861" s="669">
        <v>4139</v>
      </c>
    </row>
    <row r="3862" spans="1:6" hidden="1" x14ac:dyDescent="0.2">
      <c r="A3862" s="1136" t="str">
        <f t="shared" si="121"/>
        <v>HB23BNE0</v>
      </c>
      <c r="B3862" s="669" t="s">
        <v>6851</v>
      </c>
      <c r="C3862" s="669" t="s">
        <v>951</v>
      </c>
      <c r="D3862" s="1137">
        <f t="shared" si="120"/>
        <v>0</v>
      </c>
      <c r="E3862" s="669" t="s">
        <v>594</v>
      </c>
      <c r="F3862" s="669">
        <v>28</v>
      </c>
    </row>
    <row r="3863" spans="1:6" hidden="1" x14ac:dyDescent="0.2">
      <c r="A3863" s="1136" t="str">
        <f t="shared" si="121"/>
        <v>HB23CDC0</v>
      </c>
      <c r="B3863" s="669" t="s">
        <v>6852</v>
      </c>
      <c r="C3863" s="669" t="s">
        <v>950</v>
      </c>
      <c r="D3863" s="1137">
        <f t="shared" si="120"/>
        <v>0</v>
      </c>
      <c r="E3863" s="669" t="s">
        <v>700</v>
      </c>
      <c r="F3863" s="669">
        <v>55293</v>
      </c>
    </row>
    <row r="3864" spans="1:6" hidden="1" x14ac:dyDescent="0.2">
      <c r="A3864" s="1136" t="str">
        <f t="shared" si="121"/>
        <v>HB23CEL0</v>
      </c>
      <c r="B3864" s="669" t="s">
        <v>6853</v>
      </c>
      <c r="C3864" s="669" t="s">
        <v>950</v>
      </c>
      <c r="D3864" s="1137">
        <f t="shared" si="120"/>
        <v>0</v>
      </c>
      <c r="E3864" s="669" t="s">
        <v>699</v>
      </c>
      <c r="F3864" s="669">
        <v>13995</v>
      </c>
    </row>
    <row r="3865" spans="1:6" hidden="1" x14ac:dyDescent="0.2">
      <c r="A3865" s="1136" t="str">
        <f t="shared" si="121"/>
        <v>HB23CEM0</v>
      </c>
      <c r="B3865" s="669" t="s">
        <v>6854</v>
      </c>
      <c r="C3865" s="669" t="s">
        <v>950</v>
      </c>
      <c r="D3865" s="1137">
        <f t="shared" si="120"/>
        <v>0</v>
      </c>
      <c r="E3865" s="669" t="s">
        <v>595</v>
      </c>
      <c r="F3865" s="669">
        <v>2088</v>
      </c>
    </row>
    <row r="3866" spans="1:6" hidden="1" x14ac:dyDescent="0.2">
      <c r="A3866" s="1136" t="str">
        <f t="shared" si="121"/>
        <v>HB23CNE0</v>
      </c>
      <c r="B3866" s="669" t="s">
        <v>6855</v>
      </c>
      <c r="C3866" s="669" t="s">
        <v>950</v>
      </c>
      <c r="D3866" s="1137">
        <f t="shared" si="120"/>
        <v>0</v>
      </c>
      <c r="E3866" s="669" t="s">
        <v>594</v>
      </c>
      <c r="F3866" s="669">
        <v>29</v>
      </c>
    </row>
    <row r="3867" spans="1:6" hidden="1" x14ac:dyDescent="0.2">
      <c r="A3867" s="1136" t="str">
        <f t="shared" si="121"/>
        <v>HB23CUX0</v>
      </c>
      <c r="B3867" s="669" t="s">
        <v>6856</v>
      </c>
      <c r="C3867" s="669" t="s">
        <v>950</v>
      </c>
      <c r="D3867" s="1137">
        <f t="shared" si="120"/>
        <v>0</v>
      </c>
      <c r="E3867" s="669" t="s">
        <v>3001</v>
      </c>
      <c r="F3867" s="669">
        <v>1</v>
      </c>
    </row>
    <row r="3868" spans="1:6" hidden="1" x14ac:dyDescent="0.2">
      <c r="A3868" s="1136" t="str">
        <f t="shared" si="121"/>
        <v>HB24BDC0</v>
      </c>
      <c r="B3868" s="669" t="s">
        <v>6857</v>
      </c>
      <c r="C3868" s="669" t="s">
        <v>949</v>
      </c>
      <c r="D3868" s="1137">
        <f t="shared" si="120"/>
        <v>0</v>
      </c>
      <c r="E3868" s="669" t="s">
        <v>700</v>
      </c>
      <c r="F3868" s="669">
        <v>1152</v>
      </c>
    </row>
    <row r="3869" spans="1:6" hidden="1" x14ac:dyDescent="0.2">
      <c r="A3869" s="1136" t="str">
        <f t="shared" si="121"/>
        <v>HB24BEL0</v>
      </c>
      <c r="B3869" s="669" t="s">
        <v>6858</v>
      </c>
      <c r="C3869" s="669" t="s">
        <v>949</v>
      </c>
      <c r="D3869" s="1137">
        <f t="shared" si="120"/>
        <v>0</v>
      </c>
      <c r="E3869" s="669" t="s">
        <v>699</v>
      </c>
      <c r="F3869" s="669">
        <v>705</v>
      </c>
    </row>
    <row r="3870" spans="1:6" hidden="1" x14ac:dyDescent="0.2">
      <c r="A3870" s="1136" t="str">
        <f t="shared" si="121"/>
        <v>HB24BEM0</v>
      </c>
      <c r="B3870" s="669" t="s">
        <v>6859</v>
      </c>
      <c r="C3870" s="669" t="s">
        <v>949</v>
      </c>
      <c r="D3870" s="1137">
        <f t="shared" si="120"/>
        <v>0</v>
      </c>
      <c r="E3870" s="669" t="s">
        <v>595</v>
      </c>
      <c r="F3870" s="669">
        <v>8705</v>
      </c>
    </row>
    <row r="3871" spans="1:6" hidden="1" x14ac:dyDescent="0.2">
      <c r="A3871" s="1136" t="str">
        <f t="shared" si="121"/>
        <v>HB24BNE0</v>
      </c>
      <c r="B3871" s="669" t="s">
        <v>6860</v>
      </c>
      <c r="C3871" s="669" t="s">
        <v>949</v>
      </c>
      <c r="D3871" s="1137">
        <f t="shared" si="120"/>
        <v>0</v>
      </c>
      <c r="E3871" s="669" t="s">
        <v>594</v>
      </c>
      <c r="F3871" s="669">
        <v>99</v>
      </c>
    </row>
    <row r="3872" spans="1:6" hidden="1" x14ac:dyDescent="0.2">
      <c r="A3872" s="1136" t="str">
        <f t="shared" si="121"/>
        <v>HB24CDC0</v>
      </c>
      <c r="B3872" s="669" t="s">
        <v>6861</v>
      </c>
      <c r="C3872" s="669" t="s">
        <v>948</v>
      </c>
      <c r="D3872" s="1137">
        <f t="shared" si="120"/>
        <v>0</v>
      </c>
      <c r="E3872" s="669" t="s">
        <v>700</v>
      </c>
      <c r="F3872" s="669">
        <v>10117</v>
      </c>
    </row>
    <row r="3873" spans="1:6" hidden="1" x14ac:dyDescent="0.2">
      <c r="A3873" s="1136" t="str">
        <f t="shared" si="121"/>
        <v>HB24CEL0</v>
      </c>
      <c r="B3873" s="669" t="s">
        <v>6862</v>
      </c>
      <c r="C3873" s="669" t="s">
        <v>948</v>
      </c>
      <c r="D3873" s="1137">
        <f t="shared" si="120"/>
        <v>0</v>
      </c>
      <c r="E3873" s="669" t="s">
        <v>699</v>
      </c>
      <c r="F3873" s="669">
        <v>2845</v>
      </c>
    </row>
    <row r="3874" spans="1:6" hidden="1" x14ac:dyDescent="0.2">
      <c r="A3874" s="1136" t="str">
        <f t="shared" si="121"/>
        <v>HB24CEM0</v>
      </c>
      <c r="B3874" s="669" t="s">
        <v>6863</v>
      </c>
      <c r="C3874" s="669" t="s">
        <v>948</v>
      </c>
      <c r="D3874" s="1137">
        <f t="shared" si="120"/>
        <v>0</v>
      </c>
      <c r="E3874" s="669" t="s">
        <v>595</v>
      </c>
      <c r="F3874" s="669">
        <v>4516</v>
      </c>
    </row>
    <row r="3875" spans="1:6" hidden="1" x14ac:dyDescent="0.2">
      <c r="A3875" s="1136" t="str">
        <f t="shared" si="121"/>
        <v>HB24CNE0</v>
      </c>
      <c r="B3875" s="669" t="s">
        <v>6864</v>
      </c>
      <c r="C3875" s="669" t="s">
        <v>948</v>
      </c>
      <c r="D3875" s="1137">
        <f t="shared" si="120"/>
        <v>0</v>
      </c>
      <c r="E3875" s="669" t="s">
        <v>594</v>
      </c>
      <c r="F3875" s="669">
        <v>26</v>
      </c>
    </row>
    <row r="3876" spans="1:6" hidden="1" x14ac:dyDescent="0.2">
      <c r="A3876" s="1136" t="str">
        <f t="shared" si="121"/>
        <v>HB25DDC0</v>
      </c>
      <c r="B3876" s="669" t="s">
        <v>6865</v>
      </c>
      <c r="C3876" s="669" t="s">
        <v>947</v>
      </c>
      <c r="D3876" s="1137">
        <f t="shared" si="120"/>
        <v>0</v>
      </c>
      <c r="E3876" s="669" t="s">
        <v>700</v>
      </c>
      <c r="F3876" s="669">
        <v>75</v>
      </c>
    </row>
    <row r="3877" spans="1:6" hidden="1" x14ac:dyDescent="0.2">
      <c r="A3877" s="1136" t="str">
        <f t="shared" si="121"/>
        <v>HB25DEL0</v>
      </c>
      <c r="B3877" s="669" t="s">
        <v>6866</v>
      </c>
      <c r="C3877" s="669" t="s">
        <v>947</v>
      </c>
      <c r="D3877" s="1137">
        <f t="shared" si="120"/>
        <v>0</v>
      </c>
      <c r="E3877" s="669" t="s">
        <v>699</v>
      </c>
      <c r="F3877" s="669">
        <v>158</v>
      </c>
    </row>
    <row r="3878" spans="1:6" hidden="1" x14ac:dyDescent="0.2">
      <c r="A3878" s="1136" t="str">
        <f t="shared" si="121"/>
        <v>HB25DEM0</v>
      </c>
      <c r="B3878" s="669" t="s">
        <v>6867</v>
      </c>
      <c r="C3878" s="669" t="s">
        <v>947</v>
      </c>
      <c r="D3878" s="1137">
        <f t="shared" si="120"/>
        <v>0</v>
      </c>
      <c r="E3878" s="669" t="s">
        <v>595</v>
      </c>
      <c r="F3878" s="669">
        <v>622</v>
      </c>
    </row>
    <row r="3879" spans="1:6" hidden="1" x14ac:dyDescent="0.2">
      <c r="A3879" s="1136" t="str">
        <f t="shared" si="121"/>
        <v>HB25DNE0</v>
      </c>
      <c r="B3879" s="669" t="s">
        <v>6868</v>
      </c>
      <c r="C3879" s="669" t="s">
        <v>947</v>
      </c>
      <c r="D3879" s="1137">
        <f t="shared" si="120"/>
        <v>0</v>
      </c>
      <c r="E3879" s="669" t="s">
        <v>594</v>
      </c>
      <c r="F3879" s="669">
        <v>20</v>
      </c>
    </row>
    <row r="3880" spans="1:6" hidden="1" x14ac:dyDescent="0.2">
      <c r="A3880" s="1136" t="str">
        <f t="shared" si="121"/>
        <v>HB25EDC0</v>
      </c>
      <c r="B3880" s="669" t="s">
        <v>6869</v>
      </c>
      <c r="C3880" s="669" t="s">
        <v>946</v>
      </c>
      <c r="D3880" s="1137">
        <f t="shared" si="120"/>
        <v>0</v>
      </c>
      <c r="E3880" s="669" t="s">
        <v>700</v>
      </c>
      <c r="F3880" s="669">
        <v>310</v>
      </c>
    </row>
    <row r="3881" spans="1:6" hidden="1" x14ac:dyDescent="0.2">
      <c r="A3881" s="1136" t="str">
        <f t="shared" si="121"/>
        <v>HB25EEL0</v>
      </c>
      <c r="B3881" s="669" t="s">
        <v>6870</v>
      </c>
      <c r="C3881" s="669" t="s">
        <v>946</v>
      </c>
      <c r="D3881" s="1137">
        <f t="shared" si="120"/>
        <v>0</v>
      </c>
      <c r="E3881" s="669" t="s">
        <v>699</v>
      </c>
      <c r="F3881" s="669">
        <v>249</v>
      </c>
    </row>
    <row r="3882" spans="1:6" hidden="1" x14ac:dyDescent="0.2">
      <c r="A3882" s="1136" t="str">
        <f t="shared" si="121"/>
        <v>HB25EEM0</v>
      </c>
      <c r="B3882" s="669" t="s">
        <v>6871</v>
      </c>
      <c r="C3882" s="669" t="s">
        <v>946</v>
      </c>
      <c r="D3882" s="1137">
        <f t="shared" si="120"/>
        <v>0</v>
      </c>
      <c r="E3882" s="669" t="s">
        <v>595</v>
      </c>
      <c r="F3882" s="669">
        <v>159</v>
      </c>
    </row>
    <row r="3883" spans="1:6" hidden="1" x14ac:dyDescent="0.2">
      <c r="A3883" s="1136" t="str">
        <f t="shared" si="121"/>
        <v>HB25ENE0</v>
      </c>
      <c r="B3883" s="669" t="s">
        <v>6872</v>
      </c>
      <c r="C3883" s="669" t="s">
        <v>946</v>
      </c>
      <c r="D3883" s="1137">
        <f t="shared" si="120"/>
        <v>0</v>
      </c>
      <c r="E3883" s="669" t="s">
        <v>594</v>
      </c>
      <c r="F3883" s="669">
        <v>1</v>
      </c>
    </row>
    <row r="3884" spans="1:6" hidden="1" x14ac:dyDescent="0.2">
      <c r="A3884" s="1136" t="str">
        <f t="shared" si="121"/>
        <v>HB25FDC0</v>
      </c>
      <c r="B3884" s="669" t="s">
        <v>6873</v>
      </c>
      <c r="C3884" s="669" t="s">
        <v>945</v>
      </c>
      <c r="D3884" s="1137">
        <f t="shared" si="120"/>
        <v>0</v>
      </c>
      <c r="E3884" s="669" t="s">
        <v>700</v>
      </c>
      <c r="F3884" s="669">
        <v>4583</v>
      </c>
    </row>
    <row r="3885" spans="1:6" hidden="1" x14ac:dyDescent="0.2">
      <c r="A3885" s="1136" t="str">
        <f t="shared" si="121"/>
        <v>HB25FEL0</v>
      </c>
      <c r="B3885" s="669" t="s">
        <v>6874</v>
      </c>
      <c r="C3885" s="669" t="s">
        <v>945</v>
      </c>
      <c r="D3885" s="1137">
        <f t="shared" si="120"/>
        <v>0</v>
      </c>
      <c r="E3885" s="669" t="s">
        <v>699</v>
      </c>
      <c r="F3885" s="669">
        <v>1674</v>
      </c>
    </row>
    <row r="3886" spans="1:6" hidden="1" x14ac:dyDescent="0.2">
      <c r="A3886" s="1136" t="str">
        <f t="shared" si="121"/>
        <v>HB25FEM0</v>
      </c>
      <c r="B3886" s="669" t="s">
        <v>6875</v>
      </c>
      <c r="C3886" s="669" t="s">
        <v>945</v>
      </c>
      <c r="D3886" s="1137">
        <f t="shared" si="120"/>
        <v>0</v>
      </c>
      <c r="E3886" s="669" t="s">
        <v>595</v>
      </c>
      <c r="F3886" s="669">
        <v>572</v>
      </c>
    </row>
    <row r="3887" spans="1:6" hidden="1" x14ac:dyDescent="0.2">
      <c r="A3887" s="1136" t="str">
        <f t="shared" si="121"/>
        <v>HB25FNE0</v>
      </c>
      <c r="B3887" s="669" t="s">
        <v>6876</v>
      </c>
      <c r="C3887" s="669" t="s">
        <v>945</v>
      </c>
      <c r="D3887" s="1137">
        <f t="shared" si="120"/>
        <v>0</v>
      </c>
      <c r="E3887" s="669" t="s">
        <v>594</v>
      </c>
      <c r="F3887" s="669">
        <v>4</v>
      </c>
    </row>
    <row r="3888" spans="1:6" hidden="1" x14ac:dyDescent="0.2">
      <c r="A3888" s="1136" t="str">
        <f t="shared" si="121"/>
        <v>HB25FUX0</v>
      </c>
      <c r="B3888" s="669" t="s">
        <v>6877</v>
      </c>
      <c r="C3888" s="669" t="s">
        <v>945</v>
      </c>
      <c r="D3888" s="1137">
        <f t="shared" si="120"/>
        <v>0</v>
      </c>
      <c r="E3888" s="669" t="s">
        <v>3001</v>
      </c>
      <c r="F3888" s="669">
        <v>1</v>
      </c>
    </row>
    <row r="3889" spans="1:6" hidden="1" x14ac:dyDescent="0.2">
      <c r="A3889" s="1136" t="str">
        <f t="shared" si="121"/>
        <v>HB25GEL0</v>
      </c>
      <c r="B3889" s="669" t="s">
        <v>6878</v>
      </c>
      <c r="C3889" s="669" t="s">
        <v>944</v>
      </c>
      <c r="D3889" s="1137">
        <f t="shared" si="120"/>
        <v>0</v>
      </c>
      <c r="E3889" s="669" t="s">
        <v>699</v>
      </c>
      <c r="F3889" s="669">
        <v>6</v>
      </c>
    </row>
    <row r="3890" spans="1:6" hidden="1" x14ac:dyDescent="0.2">
      <c r="A3890" s="1136" t="str">
        <f t="shared" si="121"/>
        <v>HB25GEM0</v>
      </c>
      <c r="B3890" s="669" t="s">
        <v>6879</v>
      </c>
      <c r="C3890" s="669" t="s">
        <v>944</v>
      </c>
      <c r="D3890" s="1137">
        <f t="shared" si="120"/>
        <v>0</v>
      </c>
      <c r="E3890" s="669" t="s">
        <v>595</v>
      </c>
      <c r="F3890" s="669">
        <v>30</v>
      </c>
    </row>
    <row r="3891" spans="1:6" hidden="1" x14ac:dyDescent="0.2">
      <c r="A3891" s="1136" t="str">
        <f t="shared" si="121"/>
        <v>HB25GNE0</v>
      </c>
      <c r="B3891" s="669" t="s">
        <v>6880</v>
      </c>
      <c r="C3891" s="669" t="s">
        <v>944</v>
      </c>
      <c r="D3891" s="1137">
        <f t="shared" si="120"/>
        <v>0</v>
      </c>
      <c r="E3891" s="669" t="s">
        <v>594</v>
      </c>
      <c r="F3891" s="669">
        <v>2</v>
      </c>
    </row>
    <row r="3892" spans="1:6" hidden="1" x14ac:dyDescent="0.2">
      <c r="A3892" s="1136" t="str">
        <f t="shared" si="121"/>
        <v>HB25HDC0</v>
      </c>
      <c r="B3892" s="669" t="s">
        <v>6881</v>
      </c>
      <c r="C3892" s="669" t="s">
        <v>943</v>
      </c>
      <c r="D3892" s="1137">
        <f t="shared" si="120"/>
        <v>0</v>
      </c>
      <c r="E3892" s="669" t="s">
        <v>700</v>
      </c>
      <c r="F3892" s="669">
        <v>18</v>
      </c>
    </row>
    <row r="3893" spans="1:6" hidden="1" x14ac:dyDescent="0.2">
      <c r="A3893" s="1136" t="str">
        <f t="shared" si="121"/>
        <v>HB25HEL0</v>
      </c>
      <c r="B3893" s="669" t="s">
        <v>6882</v>
      </c>
      <c r="C3893" s="669" t="s">
        <v>943</v>
      </c>
      <c r="D3893" s="1137">
        <f t="shared" si="120"/>
        <v>0</v>
      </c>
      <c r="E3893" s="669" t="s">
        <v>699</v>
      </c>
      <c r="F3893" s="669">
        <v>15</v>
      </c>
    </row>
    <row r="3894" spans="1:6" hidden="1" x14ac:dyDescent="0.2">
      <c r="A3894" s="1136" t="str">
        <f t="shared" si="121"/>
        <v>HB25HEM0</v>
      </c>
      <c r="B3894" s="669" t="s">
        <v>6883</v>
      </c>
      <c r="C3894" s="669" t="s">
        <v>943</v>
      </c>
      <c r="D3894" s="1137">
        <f t="shared" si="120"/>
        <v>0</v>
      </c>
      <c r="E3894" s="669" t="s">
        <v>595</v>
      </c>
      <c r="F3894" s="669">
        <v>4</v>
      </c>
    </row>
    <row r="3895" spans="1:6" hidden="1" x14ac:dyDescent="0.2">
      <c r="A3895" s="1136" t="str">
        <f t="shared" si="121"/>
        <v>HB25HNE0</v>
      </c>
      <c r="B3895" s="669" t="s">
        <v>6884</v>
      </c>
      <c r="C3895" s="669" t="s">
        <v>943</v>
      </c>
      <c r="D3895" s="1137">
        <f t="shared" si="120"/>
        <v>0</v>
      </c>
      <c r="E3895" s="669" t="s">
        <v>594</v>
      </c>
      <c r="F3895" s="669">
        <v>1</v>
      </c>
    </row>
    <row r="3896" spans="1:6" hidden="1" x14ac:dyDescent="0.2">
      <c r="A3896" s="1136" t="str">
        <f t="shared" si="121"/>
        <v>HB25JDC0</v>
      </c>
      <c r="B3896" s="669" t="s">
        <v>6885</v>
      </c>
      <c r="C3896" s="669" t="s">
        <v>942</v>
      </c>
      <c r="D3896" s="1137">
        <f t="shared" si="120"/>
        <v>0</v>
      </c>
      <c r="E3896" s="669" t="s">
        <v>700</v>
      </c>
      <c r="F3896" s="669">
        <v>644</v>
      </c>
    </row>
    <row r="3897" spans="1:6" hidden="1" x14ac:dyDescent="0.2">
      <c r="A3897" s="1136" t="str">
        <f t="shared" si="121"/>
        <v>HB25JEL0</v>
      </c>
      <c r="B3897" s="669" t="s">
        <v>6886</v>
      </c>
      <c r="C3897" s="669" t="s">
        <v>942</v>
      </c>
      <c r="D3897" s="1137">
        <f t="shared" si="120"/>
        <v>0</v>
      </c>
      <c r="E3897" s="669" t="s">
        <v>699</v>
      </c>
      <c r="F3897" s="669">
        <v>274</v>
      </c>
    </row>
    <row r="3898" spans="1:6" hidden="1" x14ac:dyDescent="0.2">
      <c r="A3898" s="1136" t="str">
        <f t="shared" si="121"/>
        <v>HB25JEM0</v>
      </c>
      <c r="B3898" s="669" t="s">
        <v>6887</v>
      </c>
      <c r="C3898" s="669" t="s">
        <v>942</v>
      </c>
      <c r="D3898" s="1137">
        <f t="shared" si="120"/>
        <v>0</v>
      </c>
      <c r="E3898" s="669" t="s">
        <v>595</v>
      </c>
      <c r="F3898" s="669">
        <v>99</v>
      </c>
    </row>
    <row r="3899" spans="1:6" hidden="1" x14ac:dyDescent="0.2">
      <c r="A3899" s="1136" t="str">
        <f t="shared" si="121"/>
        <v>HB25JNE0</v>
      </c>
      <c r="B3899" s="669" t="s">
        <v>6888</v>
      </c>
      <c r="C3899" s="669" t="s">
        <v>942</v>
      </c>
      <c r="D3899" s="1137">
        <f t="shared" si="120"/>
        <v>0</v>
      </c>
      <c r="E3899" s="669" t="s">
        <v>594</v>
      </c>
      <c r="F3899" s="669">
        <v>3</v>
      </c>
    </row>
    <row r="3900" spans="1:6" hidden="1" x14ac:dyDescent="0.2">
      <c r="A3900" s="1136" t="str">
        <f t="shared" si="121"/>
        <v>HB29ZDC0</v>
      </c>
      <c r="B3900" s="669" t="s">
        <v>6889</v>
      </c>
      <c r="C3900" s="669" t="s">
        <v>941</v>
      </c>
      <c r="D3900" s="1137">
        <f t="shared" si="120"/>
        <v>0</v>
      </c>
      <c r="E3900" s="669" t="s">
        <v>700</v>
      </c>
      <c r="F3900" s="669">
        <v>10951</v>
      </c>
    </row>
    <row r="3901" spans="1:6" hidden="1" x14ac:dyDescent="0.2">
      <c r="A3901" s="1136" t="str">
        <f t="shared" si="121"/>
        <v>HB29ZEL0</v>
      </c>
      <c r="B3901" s="669" t="s">
        <v>6890</v>
      </c>
      <c r="C3901" s="669" t="s">
        <v>941</v>
      </c>
      <c r="D3901" s="1137">
        <f t="shared" si="120"/>
        <v>0</v>
      </c>
      <c r="E3901" s="669" t="s">
        <v>699</v>
      </c>
      <c r="F3901" s="669">
        <v>751</v>
      </c>
    </row>
    <row r="3902" spans="1:6" hidden="1" x14ac:dyDescent="0.2">
      <c r="A3902" s="1136" t="str">
        <f t="shared" si="121"/>
        <v>HB29ZEM0</v>
      </c>
      <c r="B3902" s="669" t="s">
        <v>6891</v>
      </c>
      <c r="C3902" s="669" t="s">
        <v>941</v>
      </c>
      <c r="D3902" s="1137">
        <f t="shared" si="120"/>
        <v>0</v>
      </c>
      <c r="E3902" s="669" t="s">
        <v>595</v>
      </c>
      <c r="F3902" s="669">
        <v>201</v>
      </c>
    </row>
    <row r="3903" spans="1:6" hidden="1" x14ac:dyDescent="0.2">
      <c r="A3903" s="1136" t="str">
        <f t="shared" si="121"/>
        <v>HB29ZNE0</v>
      </c>
      <c r="B3903" s="669" t="s">
        <v>6892</v>
      </c>
      <c r="C3903" s="669" t="s">
        <v>941</v>
      </c>
      <c r="D3903" s="1137">
        <f t="shared" si="120"/>
        <v>0</v>
      </c>
      <c r="E3903" s="669" t="s">
        <v>594</v>
      </c>
      <c r="F3903" s="669">
        <v>2</v>
      </c>
    </row>
    <row r="3904" spans="1:6" hidden="1" x14ac:dyDescent="0.2">
      <c r="A3904" s="1136" t="str">
        <f t="shared" si="121"/>
        <v>HB31ZDC0</v>
      </c>
      <c r="B3904" s="669" t="s">
        <v>6893</v>
      </c>
      <c r="C3904" s="669" t="s">
        <v>940</v>
      </c>
      <c r="D3904" s="1137">
        <f t="shared" si="120"/>
        <v>0</v>
      </c>
      <c r="E3904" s="669" t="s">
        <v>700</v>
      </c>
      <c r="F3904" s="669">
        <v>3412</v>
      </c>
    </row>
    <row r="3905" spans="1:6" hidden="1" x14ac:dyDescent="0.2">
      <c r="A3905" s="1136" t="str">
        <f t="shared" si="121"/>
        <v>HB31ZEL0</v>
      </c>
      <c r="B3905" s="669" t="s">
        <v>6894</v>
      </c>
      <c r="C3905" s="669" t="s">
        <v>940</v>
      </c>
      <c r="D3905" s="1137">
        <f t="shared" si="120"/>
        <v>0</v>
      </c>
      <c r="E3905" s="669" t="s">
        <v>699</v>
      </c>
      <c r="F3905" s="669">
        <v>5983</v>
      </c>
    </row>
    <row r="3906" spans="1:6" hidden="1" x14ac:dyDescent="0.2">
      <c r="A3906" s="1136" t="str">
        <f t="shared" si="121"/>
        <v>HB31ZEM0</v>
      </c>
      <c r="B3906" s="669" t="s">
        <v>6895</v>
      </c>
      <c r="C3906" s="669" t="s">
        <v>940</v>
      </c>
      <c r="D3906" s="1137">
        <f t="shared" si="120"/>
        <v>0</v>
      </c>
      <c r="E3906" s="669" t="s">
        <v>595</v>
      </c>
      <c r="F3906" s="669">
        <v>158</v>
      </c>
    </row>
    <row r="3907" spans="1:6" hidden="1" x14ac:dyDescent="0.2">
      <c r="A3907" s="1136" t="str">
        <f t="shared" si="121"/>
        <v>HB31ZNE0</v>
      </c>
      <c r="B3907" s="669" t="s">
        <v>6896</v>
      </c>
      <c r="C3907" s="669" t="s">
        <v>940</v>
      </c>
      <c r="D3907" s="1137">
        <f t="shared" si="120"/>
        <v>0</v>
      </c>
      <c r="E3907" s="669" t="s">
        <v>594</v>
      </c>
      <c r="F3907" s="669">
        <v>7</v>
      </c>
    </row>
    <row r="3908" spans="1:6" hidden="1" x14ac:dyDescent="0.2">
      <c r="A3908" s="1136" t="str">
        <f t="shared" si="121"/>
        <v>HB32ADC0</v>
      </c>
      <c r="B3908" s="669" t="s">
        <v>6897</v>
      </c>
      <c r="C3908" s="669" t="s">
        <v>939</v>
      </c>
      <c r="D3908" s="1137">
        <f t="shared" si="120"/>
        <v>0</v>
      </c>
      <c r="E3908" s="669" t="s">
        <v>700</v>
      </c>
      <c r="F3908" s="669">
        <v>10603</v>
      </c>
    </row>
    <row r="3909" spans="1:6" hidden="1" x14ac:dyDescent="0.2">
      <c r="A3909" s="1136" t="str">
        <f t="shared" si="121"/>
        <v>HB32AEL0</v>
      </c>
      <c r="B3909" s="669" t="s">
        <v>6898</v>
      </c>
      <c r="C3909" s="669" t="s">
        <v>939</v>
      </c>
      <c r="D3909" s="1137">
        <f t="shared" si="120"/>
        <v>0</v>
      </c>
      <c r="E3909" s="669" t="s">
        <v>699</v>
      </c>
      <c r="F3909" s="669">
        <v>9904</v>
      </c>
    </row>
    <row r="3910" spans="1:6" hidden="1" x14ac:dyDescent="0.2">
      <c r="A3910" s="1136" t="str">
        <f t="shared" si="121"/>
        <v>HB32AEM0</v>
      </c>
      <c r="B3910" s="669" t="s">
        <v>6899</v>
      </c>
      <c r="C3910" s="669" t="s">
        <v>939</v>
      </c>
      <c r="D3910" s="1137">
        <f t="shared" si="120"/>
        <v>0</v>
      </c>
      <c r="E3910" s="669" t="s">
        <v>595</v>
      </c>
      <c r="F3910" s="669">
        <v>218</v>
      </c>
    </row>
    <row r="3911" spans="1:6" hidden="1" x14ac:dyDescent="0.2">
      <c r="A3911" s="1136" t="str">
        <f t="shared" si="121"/>
        <v>HB32ANE0</v>
      </c>
      <c r="B3911" s="669" t="s">
        <v>6900</v>
      </c>
      <c r="C3911" s="669" t="s">
        <v>939</v>
      </c>
      <c r="D3911" s="1137">
        <f t="shared" si="120"/>
        <v>0</v>
      </c>
      <c r="E3911" s="669" t="s">
        <v>594</v>
      </c>
      <c r="F3911" s="669">
        <v>13</v>
      </c>
    </row>
    <row r="3912" spans="1:6" hidden="1" x14ac:dyDescent="0.2">
      <c r="A3912" s="1136" t="str">
        <f t="shared" si="121"/>
        <v>HB32BDC0</v>
      </c>
      <c r="B3912" s="669" t="s">
        <v>6901</v>
      </c>
      <c r="C3912" s="669" t="s">
        <v>938</v>
      </c>
      <c r="D3912" s="1137">
        <f t="shared" si="120"/>
        <v>0</v>
      </c>
      <c r="E3912" s="669" t="s">
        <v>700</v>
      </c>
      <c r="F3912" s="669">
        <v>329</v>
      </c>
    </row>
    <row r="3913" spans="1:6" hidden="1" x14ac:dyDescent="0.2">
      <c r="A3913" s="1136" t="str">
        <f t="shared" si="121"/>
        <v>HB32BEL0</v>
      </c>
      <c r="B3913" s="669" t="s">
        <v>6902</v>
      </c>
      <c r="C3913" s="669" t="s">
        <v>938</v>
      </c>
      <c r="D3913" s="1137">
        <f t="shared" si="120"/>
        <v>0</v>
      </c>
      <c r="E3913" s="669" t="s">
        <v>699</v>
      </c>
      <c r="F3913" s="669">
        <v>650</v>
      </c>
    </row>
    <row r="3914" spans="1:6" hidden="1" x14ac:dyDescent="0.2">
      <c r="A3914" s="1136" t="str">
        <f t="shared" si="121"/>
        <v>HB32BEM0</v>
      </c>
      <c r="B3914" s="669" t="s">
        <v>6903</v>
      </c>
      <c r="C3914" s="669" t="s">
        <v>938</v>
      </c>
      <c r="D3914" s="1137">
        <f t="shared" si="120"/>
        <v>0</v>
      </c>
      <c r="E3914" s="669" t="s">
        <v>595</v>
      </c>
      <c r="F3914" s="669">
        <v>11</v>
      </c>
    </row>
    <row r="3915" spans="1:6" hidden="1" x14ac:dyDescent="0.2">
      <c r="A3915" s="1136" t="str">
        <f t="shared" si="121"/>
        <v>HB33DDC0</v>
      </c>
      <c r="B3915" s="669" t="s">
        <v>6904</v>
      </c>
      <c r="C3915" s="669" t="s">
        <v>937</v>
      </c>
      <c r="D3915" s="1137">
        <f t="shared" si="120"/>
        <v>0</v>
      </c>
      <c r="E3915" s="669" t="s">
        <v>700</v>
      </c>
      <c r="F3915" s="669">
        <v>857</v>
      </c>
    </row>
    <row r="3916" spans="1:6" hidden="1" x14ac:dyDescent="0.2">
      <c r="A3916" s="1136" t="str">
        <f t="shared" si="121"/>
        <v>HB33DEL0</v>
      </c>
      <c r="B3916" s="669" t="s">
        <v>6905</v>
      </c>
      <c r="C3916" s="669" t="s">
        <v>937</v>
      </c>
      <c r="D3916" s="1137">
        <f t="shared" si="120"/>
        <v>0</v>
      </c>
      <c r="E3916" s="669" t="s">
        <v>699</v>
      </c>
      <c r="F3916" s="669">
        <v>1128</v>
      </c>
    </row>
    <row r="3917" spans="1:6" hidden="1" x14ac:dyDescent="0.2">
      <c r="A3917" s="1136" t="str">
        <f t="shared" si="121"/>
        <v>HB33DEM0</v>
      </c>
      <c r="B3917" s="669" t="s">
        <v>6906</v>
      </c>
      <c r="C3917" s="669" t="s">
        <v>937</v>
      </c>
      <c r="D3917" s="1137">
        <f t="shared" si="120"/>
        <v>0</v>
      </c>
      <c r="E3917" s="669" t="s">
        <v>595</v>
      </c>
      <c r="F3917" s="669">
        <v>695</v>
      </c>
    </row>
    <row r="3918" spans="1:6" hidden="1" x14ac:dyDescent="0.2">
      <c r="A3918" s="1136" t="str">
        <f t="shared" si="121"/>
        <v>HB33DNE0</v>
      </c>
      <c r="B3918" s="669" t="s">
        <v>6907</v>
      </c>
      <c r="C3918" s="669" t="s">
        <v>937</v>
      </c>
      <c r="D3918" s="1137">
        <f t="shared" si="120"/>
        <v>0</v>
      </c>
      <c r="E3918" s="669" t="s">
        <v>594</v>
      </c>
      <c r="F3918" s="669">
        <v>24</v>
      </c>
    </row>
    <row r="3919" spans="1:6" hidden="1" x14ac:dyDescent="0.2">
      <c r="A3919" s="1136" t="str">
        <f t="shared" si="121"/>
        <v>HB33EDC0</v>
      </c>
      <c r="B3919" s="669" t="s">
        <v>6908</v>
      </c>
      <c r="C3919" s="669" t="s">
        <v>936</v>
      </c>
      <c r="D3919" s="1137">
        <f t="shared" si="120"/>
        <v>0</v>
      </c>
      <c r="E3919" s="669" t="s">
        <v>700</v>
      </c>
      <c r="F3919" s="669">
        <v>12537</v>
      </c>
    </row>
    <row r="3920" spans="1:6" hidden="1" x14ac:dyDescent="0.2">
      <c r="A3920" s="1136" t="str">
        <f t="shared" si="121"/>
        <v>HB33EEL0</v>
      </c>
      <c r="B3920" s="669" t="s">
        <v>6909</v>
      </c>
      <c r="C3920" s="669" t="s">
        <v>936</v>
      </c>
      <c r="D3920" s="1137">
        <f t="shared" si="120"/>
        <v>0</v>
      </c>
      <c r="E3920" s="669" t="s">
        <v>699</v>
      </c>
      <c r="F3920" s="669">
        <v>5622</v>
      </c>
    </row>
    <row r="3921" spans="1:6" hidden="1" x14ac:dyDescent="0.2">
      <c r="A3921" s="1136" t="str">
        <f t="shared" si="121"/>
        <v>HB33EEM0</v>
      </c>
      <c r="B3921" s="669" t="s">
        <v>6910</v>
      </c>
      <c r="C3921" s="669" t="s">
        <v>936</v>
      </c>
      <c r="D3921" s="1137">
        <f t="shared" ref="D3921:D3984" si="122">IFERROR(VLOOKUP(C3921,$M$2:$N$16,2,FALSE),0)</f>
        <v>0</v>
      </c>
      <c r="E3921" s="669" t="s">
        <v>595</v>
      </c>
      <c r="F3921" s="669">
        <v>99</v>
      </c>
    </row>
    <row r="3922" spans="1:6" hidden="1" x14ac:dyDescent="0.2">
      <c r="A3922" s="1136" t="str">
        <f t="shared" ref="A3922:A3985" si="123">C3922&amp;E3922&amp;D3922</f>
        <v>HB33ENE0</v>
      </c>
      <c r="B3922" s="669" t="s">
        <v>6911</v>
      </c>
      <c r="C3922" s="669" t="s">
        <v>936</v>
      </c>
      <c r="D3922" s="1137">
        <f t="shared" si="122"/>
        <v>0</v>
      </c>
      <c r="E3922" s="669" t="s">
        <v>594</v>
      </c>
      <c r="F3922" s="669">
        <v>4</v>
      </c>
    </row>
    <row r="3923" spans="1:6" hidden="1" x14ac:dyDescent="0.2">
      <c r="A3923" s="1136" t="str">
        <f t="shared" si="123"/>
        <v>HB33FDC0</v>
      </c>
      <c r="B3923" s="669" t="s">
        <v>6912</v>
      </c>
      <c r="C3923" s="669" t="s">
        <v>935</v>
      </c>
      <c r="D3923" s="1137">
        <f t="shared" si="122"/>
        <v>0</v>
      </c>
      <c r="E3923" s="669" t="s">
        <v>700</v>
      </c>
      <c r="F3923" s="669">
        <v>31</v>
      </c>
    </row>
    <row r="3924" spans="1:6" hidden="1" x14ac:dyDescent="0.2">
      <c r="A3924" s="1136" t="str">
        <f t="shared" si="123"/>
        <v>HB33FEL0</v>
      </c>
      <c r="B3924" s="669" t="s">
        <v>6913</v>
      </c>
      <c r="C3924" s="669" t="s">
        <v>935</v>
      </c>
      <c r="D3924" s="1137">
        <f t="shared" si="122"/>
        <v>0</v>
      </c>
      <c r="E3924" s="669" t="s">
        <v>699</v>
      </c>
      <c r="F3924" s="669">
        <v>103</v>
      </c>
    </row>
    <row r="3925" spans="1:6" hidden="1" x14ac:dyDescent="0.2">
      <c r="A3925" s="1136" t="str">
        <f t="shared" si="123"/>
        <v>HB33FEM0</v>
      </c>
      <c r="B3925" s="669" t="s">
        <v>6914</v>
      </c>
      <c r="C3925" s="669" t="s">
        <v>935</v>
      </c>
      <c r="D3925" s="1137">
        <f t="shared" si="122"/>
        <v>0</v>
      </c>
      <c r="E3925" s="669" t="s">
        <v>595</v>
      </c>
      <c r="F3925" s="669">
        <v>42</v>
      </c>
    </row>
    <row r="3926" spans="1:6" hidden="1" x14ac:dyDescent="0.2">
      <c r="A3926" s="1136" t="str">
        <f t="shared" si="123"/>
        <v>HB33GDC0</v>
      </c>
      <c r="B3926" s="669" t="s">
        <v>6915</v>
      </c>
      <c r="C3926" s="669" t="s">
        <v>934</v>
      </c>
      <c r="D3926" s="1137">
        <f t="shared" si="122"/>
        <v>0</v>
      </c>
      <c r="E3926" s="669" t="s">
        <v>700</v>
      </c>
      <c r="F3926" s="669">
        <v>923</v>
      </c>
    </row>
    <row r="3927" spans="1:6" hidden="1" x14ac:dyDescent="0.2">
      <c r="A3927" s="1136" t="str">
        <f t="shared" si="123"/>
        <v>HB33GEL0</v>
      </c>
      <c r="B3927" s="669" t="s">
        <v>6916</v>
      </c>
      <c r="C3927" s="669" t="s">
        <v>934</v>
      </c>
      <c r="D3927" s="1137">
        <f t="shared" si="122"/>
        <v>0</v>
      </c>
      <c r="E3927" s="669" t="s">
        <v>699</v>
      </c>
      <c r="F3927" s="669">
        <v>848</v>
      </c>
    </row>
    <row r="3928" spans="1:6" hidden="1" x14ac:dyDescent="0.2">
      <c r="A3928" s="1136" t="str">
        <f t="shared" si="123"/>
        <v>HB33GEM0</v>
      </c>
      <c r="B3928" s="669" t="s">
        <v>6917</v>
      </c>
      <c r="C3928" s="669" t="s">
        <v>934</v>
      </c>
      <c r="D3928" s="1137">
        <f t="shared" si="122"/>
        <v>0</v>
      </c>
      <c r="E3928" s="669" t="s">
        <v>595</v>
      </c>
      <c r="F3928" s="669">
        <v>28</v>
      </c>
    </row>
    <row r="3929" spans="1:6" hidden="1" x14ac:dyDescent="0.2">
      <c r="A3929" s="1136" t="str">
        <f t="shared" si="123"/>
        <v>HB33GNE0</v>
      </c>
      <c r="B3929" s="669" t="s">
        <v>6918</v>
      </c>
      <c r="C3929" s="669" t="s">
        <v>934</v>
      </c>
      <c r="D3929" s="1137">
        <f t="shared" si="122"/>
        <v>0</v>
      </c>
      <c r="E3929" s="669" t="s">
        <v>594</v>
      </c>
      <c r="F3929" s="669">
        <v>2</v>
      </c>
    </row>
    <row r="3930" spans="1:6" hidden="1" x14ac:dyDescent="0.2">
      <c r="A3930" s="1136" t="str">
        <f t="shared" si="123"/>
        <v>HB34DDC0</v>
      </c>
      <c r="B3930" s="669" t="s">
        <v>6919</v>
      </c>
      <c r="C3930" s="669" t="s">
        <v>933</v>
      </c>
      <c r="D3930" s="1137">
        <f t="shared" si="122"/>
        <v>0</v>
      </c>
      <c r="E3930" s="669" t="s">
        <v>700</v>
      </c>
      <c r="F3930" s="669">
        <v>1820</v>
      </c>
    </row>
    <row r="3931" spans="1:6" hidden="1" x14ac:dyDescent="0.2">
      <c r="A3931" s="1136" t="str">
        <f t="shared" si="123"/>
        <v>HB34DEL0</v>
      </c>
      <c r="B3931" s="669" t="s">
        <v>6920</v>
      </c>
      <c r="C3931" s="669" t="s">
        <v>933</v>
      </c>
      <c r="D3931" s="1137">
        <f t="shared" si="122"/>
        <v>0</v>
      </c>
      <c r="E3931" s="669" t="s">
        <v>699</v>
      </c>
      <c r="F3931" s="669">
        <v>1251</v>
      </c>
    </row>
    <row r="3932" spans="1:6" hidden="1" x14ac:dyDescent="0.2">
      <c r="A3932" s="1136" t="str">
        <f t="shared" si="123"/>
        <v>HB34DEM0</v>
      </c>
      <c r="B3932" s="669" t="s">
        <v>6921</v>
      </c>
      <c r="C3932" s="669" t="s">
        <v>933</v>
      </c>
      <c r="D3932" s="1137">
        <f t="shared" si="122"/>
        <v>0</v>
      </c>
      <c r="E3932" s="669" t="s">
        <v>595</v>
      </c>
      <c r="F3932" s="669">
        <v>996</v>
      </c>
    </row>
    <row r="3933" spans="1:6" hidden="1" x14ac:dyDescent="0.2">
      <c r="A3933" s="1136" t="str">
        <f t="shared" si="123"/>
        <v>HB34DNE0</v>
      </c>
      <c r="B3933" s="669" t="s">
        <v>6922</v>
      </c>
      <c r="C3933" s="669" t="s">
        <v>933</v>
      </c>
      <c r="D3933" s="1137">
        <f t="shared" si="122"/>
        <v>0</v>
      </c>
      <c r="E3933" s="669" t="s">
        <v>594</v>
      </c>
      <c r="F3933" s="669">
        <v>24</v>
      </c>
    </row>
    <row r="3934" spans="1:6" hidden="1" x14ac:dyDescent="0.2">
      <c r="A3934" s="1136" t="str">
        <f t="shared" si="123"/>
        <v>HB34EDCBP16</v>
      </c>
      <c r="B3934" s="669" t="s">
        <v>6923</v>
      </c>
      <c r="C3934" s="669" t="s">
        <v>422</v>
      </c>
      <c r="D3934" s="1137" t="str">
        <f t="shared" si="122"/>
        <v>BP16</v>
      </c>
      <c r="E3934" s="669" t="s">
        <v>700</v>
      </c>
      <c r="F3934" s="669">
        <v>18845</v>
      </c>
    </row>
    <row r="3935" spans="1:6" hidden="1" x14ac:dyDescent="0.2">
      <c r="A3935" s="1136" t="str">
        <f t="shared" si="123"/>
        <v>HB34EELBP16</v>
      </c>
      <c r="B3935" s="669" t="s">
        <v>6924</v>
      </c>
      <c r="C3935" s="669" t="s">
        <v>422</v>
      </c>
      <c r="D3935" s="1137" t="str">
        <f t="shared" si="122"/>
        <v>BP16</v>
      </c>
      <c r="E3935" s="669" t="s">
        <v>699</v>
      </c>
      <c r="F3935" s="669">
        <v>5012</v>
      </c>
    </row>
    <row r="3936" spans="1:6" hidden="1" x14ac:dyDescent="0.2">
      <c r="A3936" s="1136" t="str">
        <f t="shared" si="123"/>
        <v>HB34EEMBP16</v>
      </c>
      <c r="B3936" s="669" t="s">
        <v>6925</v>
      </c>
      <c r="C3936" s="669" t="s">
        <v>422</v>
      </c>
      <c r="D3936" s="1137" t="str">
        <f t="shared" si="122"/>
        <v>BP16</v>
      </c>
      <c r="E3936" s="669" t="s">
        <v>595</v>
      </c>
      <c r="F3936" s="669">
        <v>459</v>
      </c>
    </row>
    <row r="3937" spans="1:6" hidden="1" x14ac:dyDescent="0.2">
      <c r="A3937" s="1136" t="str">
        <f t="shared" si="123"/>
        <v>HB34ENEBP16</v>
      </c>
      <c r="B3937" s="669" t="s">
        <v>6926</v>
      </c>
      <c r="C3937" s="669" t="s">
        <v>422</v>
      </c>
      <c r="D3937" s="1137" t="str">
        <f t="shared" si="122"/>
        <v>BP16</v>
      </c>
      <c r="E3937" s="669" t="s">
        <v>594</v>
      </c>
      <c r="F3937" s="669">
        <v>4</v>
      </c>
    </row>
    <row r="3938" spans="1:6" hidden="1" x14ac:dyDescent="0.2">
      <c r="A3938" s="1136" t="str">
        <f t="shared" si="123"/>
        <v>HB34EUXBP16</v>
      </c>
      <c r="B3938" s="669" t="s">
        <v>6927</v>
      </c>
      <c r="C3938" s="669" t="s">
        <v>422</v>
      </c>
      <c r="D3938" s="1137" t="str">
        <f t="shared" si="122"/>
        <v>BP16</v>
      </c>
      <c r="E3938" s="669" t="s">
        <v>3001</v>
      </c>
      <c r="F3938" s="669">
        <v>1</v>
      </c>
    </row>
    <row r="3939" spans="1:6" hidden="1" x14ac:dyDescent="0.2">
      <c r="A3939" s="1136" t="str">
        <f t="shared" si="123"/>
        <v>HB34FDC0</v>
      </c>
      <c r="B3939" s="669" t="s">
        <v>6928</v>
      </c>
      <c r="C3939" s="669" t="s">
        <v>932</v>
      </c>
      <c r="D3939" s="1137">
        <f t="shared" si="122"/>
        <v>0</v>
      </c>
      <c r="E3939" s="669" t="s">
        <v>700</v>
      </c>
      <c r="F3939" s="669">
        <v>80</v>
      </c>
    </row>
    <row r="3940" spans="1:6" hidden="1" x14ac:dyDescent="0.2">
      <c r="A3940" s="1136" t="str">
        <f t="shared" si="123"/>
        <v>HB34FEL0</v>
      </c>
      <c r="B3940" s="669" t="s">
        <v>6929</v>
      </c>
      <c r="C3940" s="669" t="s">
        <v>932</v>
      </c>
      <c r="D3940" s="1137">
        <f t="shared" si="122"/>
        <v>0</v>
      </c>
      <c r="E3940" s="669" t="s">
        <v>699</v>
      </c>
      <c r="F3940" s="669">
        <v>77</v>
      </c>
    </row>
    <row r="3941" spans="1:6" hidden="1" x14ac:dyDescent="0.2">
      <c r="A3941" s="1136" t="str">
        <f t="shared" si="123"/>
        <v>HB34FEM0</v>
      </c>
      <c r="B3941" s="669" t="s">
        <v>6930</v>
      </c>
      <c r="C3941" s="669" t="s">
        <v>932</v>
      </c>
      <c r="D3941" s="1137">
        <f t="shared" si="122"/>
        <v>0</v>
      </c>
      <c r="E3941" s="669" t="s">
        <v>595</v>
      </c>
      <c r="F3941" s="669">
        <v>44</v>
      </c>
    </row>
    <row r="3942" spans="1:6" hidden="1" x14ac:dyDescent="0.2">
      <c r="A3942" s="1136" t="str">
        <f t="shared" si="123"/>
        <v>HB34FNE0</v>
      </c>
      <c r="B3942" s="669" t="s">
        <v>6931</v>
      </c>
      <c r="C3942" s="669" t="s">
        <v>932</v>
      </c>
      <c r="D3942" s="1137">
        <f t="shared" si="122"/>
        <v>0</v>
      </c>
      <c r="E3942" s="669" t="s">
        <v>594</v>
      </c>
      <c r="F3942" s="669">
        <v>5</v>
      </c>
    </row>
    <row r="3943" spans="1:6" hidden="1" x14ac:dyDescent="0.2">
      <c r="A3943" s="1136" t="str">
        <f t="shared" si="123"/>
        <v>HB34GDC0</v>
      </c>
      <c r="B3943" s="669" t="s">
        <v>6932</v>
      </c>
      <c r="C3943" s="669" t="s">
        <v>931</v>
      </c>
      <c r="D3943" s="1137">
        <f t="shared" si="122"/>
        <v>0</v>
      </c>
      <c r="E3943" s="669" t="s">
        <v>700</v>
      </c>
      <c r="F3943" s="669">
        <v>2177</v>
      </c>
    </row>
    <row r="3944" spans="1:6" hidden="1" x14ac:dyDescent="0.2">
      <c r="A3944" s="1136" t="str">
        <f t="shared" si="123"/>
        <v>HB34GEL0</v>
      </c>
      <c r="B3944" s="669" t="s">
        <v>6933</v>
      </c>
      <c r="C3944" s="669" t="s">
        <v>931</v>
      </c>
      <c r="D3944" s="1137">
        <f t="shared" si="122"/>
        <v>0</v>
      </c>
      <c r="E3944" s="669" t="s">
        <v>699</v>
      </c>
      <c r="F3944" s="669">
        <v>735</v>
      </c>
    </row>
    <row r="3945" spans="1:6" hidden="1" x14ac:dyDescent="0.2">
      <c r="A3945" s="1136" t="str">
        <f t="shared" si="123"/>
        <v>HB34GEM0</v>
      </c>
      <c r="B3945" s="669" t="s">
        <v>6934</v>
      </c>
      <c r="C3945" s="669" t="s">
        <v>931</v>
      </c>
      <c r="D3945" s="1137">
        <f t="shared" si="122"/>
        <v>0</v>
      </c>
      <c r="E3945" s="669" t="s">
        <v>595</v>
      </c>
      <c r="F3945" s="669">
        <v>99</v>
      </c>
    </row>
    <row r="3946" spans="1:6" hidden="1" x14ac:dyDescent="0.2">
      <c r="A3946" s="1136" t="str">
        <f t="shared" si="123"/>
        <v>HB34GNE0</v>
      </c>
      <c r="B3946" s="669" t="s">
        <v>6935</v>
      </c>
      <c r="C3946" s="669" t="s">
        <v>931</v>
      </c>
      <c r="D3946" s="1137">
        <f t="shared" si="122"/>
        <v>0</v>
      </c>
      <c r="E3946" s="669" t="s">
        <v>594</v>
      </c>
      <c r="F3946" s="669">
        <v>4</v>
      </c>
    </row>
    <row r="3947" spans="1:6" hidden="1" x14ac:dyDescent="0.2">
      <c r="A3947" s="1136" t="str">
        <f t="shared" si="123"/>
        <v>HB35BDCBP16</v>
      </c>
      <c r="B3947" s="669" t="s">
        <v>6936</v>
      </c>
      <c r="C3947" s="669" t="s">
        <v>418</v>
      </c>
      <c r="D3947" s="1137" t="str">
        <f t="shared" si="122"/>
        <v>BP16</v>
      </c>
      <c r="E3947" s="669" t="s">
        <v>700</v>
      </c>
      <c r="F3947" s="669">
        <v>567</v>
      </c>
    </row>
    <row r="3948" spans="1:6" hidden="1" x14ac:dyDescent="0.2">
      <c r="A3948" s="1136" t="str">
        <f t="shared" si="123"/>
        <v>HB35BELBP16</v>
      </c>
      <c r="B3948" s="669" t="s">
        <v>6937</v>
      </c>
      <c r="C3948" s="669" t="s">
        <v>418</v>
      </c>
      <c r="D3948" s="1137" t="str">
        <f t="shared" si="122"/>
        <v>BP16</v>
      </c>
      <c r="E3948" s="669" t="s">
        <v>699</v>
      </c>
      <c r="F3948" s="669">
        <v>258</v>
      </c>
    </row>
    <row r="3949" spans="1:6" hidden="1" x14ac:dyDescent="0.2">
      <c r="A3949" s="1136" t="str">
        <f t="shared" si="123"/>
        <v>HB35BEMBP16</v>
      </c>
      <c r="B3949" s="669" t="s">
        <v>6938</v>
      </c>
      <c r="C3949" s="669" t="s">
        <v>418</v>
      </c>
      <c r="D3949" s="1137" t="str">
        <f t="shared" si="122"/>
        <v>BP16</v>
      </c>
      <c r="E3949" s="669" t="s">
        <v>595</v>
      </c>
      <c r="F3949" s="669">
        <v>1177</v>
      </c>
    </row>
    <row r="3950" spans="1:6" hidden="1" x14ac:dyDescent="0.2">
      <c r="A3950" s="1136" t="str">
        <f t="shared" si="123"/>
        <v>HB35BNEBP16</v>
      </c>
      <c r="B3950" s="669" t="s">
        <v>6939</v>
      </c>
      <c r="C3950" s="669" t="s">
        <v>418</v>
      </c>
      <c r="D3950" s="1137" t="str">
        <f t="shared" si="122"/>
        <v>BP16</v>
      </c>
      <c r="E3950" s="669" t="s">
        <v>594</v>
      </c>
      <c r="F3950" s="669">
        <v>24</v>
      </c>
    </row>
    <row r="3951" spans="1:6" hidden="1" x14ac:dyDescent="0.2">
      <c r="A3951" s="1136" t="str">
        <f t="shared" si="123"/>
        <v>HB35CDCBP16</v>
      </c>
      <c r="B3951" s="669" t="s">
        <v>6940</v>
      </c>
      <c r="C3951" s="669" t="s">
        <v>416</v>
      </c>
      <c r="D3951" s="1137" t="str">
        <f t="shared" si="122"/>
        <v>BP16</v>
      </c>
      <c r="E3951" s="669" t="s">
        <v>700</v>
      </c>
      <c r="F3951" s="669">
        <v>4830</v>
      </c>
    </row>
    <row r="3952" spans="1:6" hidden="1" x14ac:dyDescent="0.2">
      <c r="A3952" s="1136" t="str">
        <f t="shared" si="123"/>
        <v>HB35CELBP16</v>
      </c>
      <c r="B3952" s="669" t="s">
        <v>6941</v>
      </c>
      <c r="C3952" s="669" t="s">
        <v>416</v>
      </c>
      <c r="D3952" s="1137" t="str">
        <f t="shared" si="122"/>
        <v>BP16</v>
      </c>
      <c r="E3952" s="669" t="s">
        <v>699</v>
      </c>
      <c r="F3952" s="669">
        <v>1073</v>
      </c>
    </row>
    <row r="3953" spans="1:6" hidden="1" x14ac:dyDescent="0.2">
      <c r="A3953" s="1136" t="str">
        <f t="shared" si="123"/>
        <v>HB35CEMBP16</v>
      </c>
      <c r="B3953" s="669" t="s">
        <v>6942</v>
      </c>
      <c r="C3953" s="669" t="s">
        <v>416</v>
      </c>
      <c r="D3953" s="1137" t="str">
        <f t="shared" si="122"/>
        <v>BP16</v>
      </c>
      <c r="E3953" s="669" t="s">
        <v>595</v>
      </c>
      <c r="F3953" s="669">
        <v>575</v>
      </c>
    </row>
    <row r="3954" spans="1:6" hidden="1" x14ac:dyDescent="0.2">
      <c r="A3954" s="1136" t="str">
        <f t="shared" si="123"/>
        <v>HB35CNEBP16</v>
      </c>
      <c r="B3954" s="669" t="s">
        <v>6943</v>
      </c>
      <c r="C3954" s="669" t="s">
        <v>416</v>
      </c>
      <c r="D3954" s="1137" t="str">
        <f t="shared" si="122"/>
        <v>BP16</v>
      </c>
      <c r="E3954" s="669" t="s">
        <v>594</v>
      </c>
      <c r="F3954" s="669">
        <v>2</v>
      </c>
    </row>
    <row r="3955" spans="1:6" hidden="1" x14ac:dyDescent="0.2">
      <c r="A3955" s="1136" t="str">
        <f t="shared" si="123"/>
        <v>HB35CUXBP16</v>
      </c>
      <c r="B3955" s="669" t="s">
        <v>6944</v>
      </c>
      <c r="C3955" s="669" t="s">
        <v>416</v>
      </c>
      <c r="D3955" s="1137" t="str">
        <f t="shared" si="122"/>
        <v>BP16</v>
      </c>
      <c r="E3955" s="669" t="s">
        <v>3001</v>
      </c>
      <c r="F3955" s="669">
        <v>1</v>
      </c>
    </row>
    <row r="3956" spans="1:6" hidden="1" x14ac:dyDescent="0.2">
      <c r="A3956" s="1136" t="str">
        <f t="shared" si="123"/>
        <v>HB39ZDC0</v>
      </c>
      <c r="B3956" s="669" t="s">
        <v>6945</v>
      </c>
      <c r="C3956" s="669" t="s">
        <v>930</v>
      </c>
      <c r="D3956" s="1137">
        <f t="shared" si="122"/>
        <v>0</v>
      </c>
      <c r="E3956" s="669" t="s">
        <v>700</v>
      </c>
      <c r="F3956" s="669">
        <v>12314</v>
      </c>
    </row>
    <row r="3957" spans="1:6" hidden="1" x14ac:dyDescent="0.2">
      <c r="A3957" s="1136" t="str">
        <f t="shared" si="123"/>
        <v>HB39ZEL0</v>
      </c>
      <c r="B3957" s="669" t="s">
        <v>6946</v>
      </c>
      <c r="C3957" s="669" t="s">
        <v>930</v>
      </c>
      <c r="D3957" s="1137">
        <f t="shared" si="122"/>
        <v>0</v>
      </c>
      <c r="E3957" s="669" t="s">
        <v>699</v>
      </c>
      <c r="F3957" s="669">
        <v>627</v>
      </c>
    </row>
    <row r="3958" spans="1:6" hidden="1" x14ac:dyDescent="0.2">
      <c r="A3958" s="1136" t="str">
        <f t="shared" si="123"/>
        <v>HB39ZEM0</v>
      </c>
      <c r="B3958" s="669" t="s">
        <v>6947</v>
      </c>
      <c r="C3958" s="669" t="s">
        <v>930</v>
      </c>
      <c r="D3958" s="1137">
        <f t="shared" si="122"/>
        <v>0</v>
      </c>
      <c r="E3958" s="669" t="s">
        <v>595</v>
      </c>
      <c r="F3958" s="669">
        <v>71</v>
      </c>
    </row>
    <row r="3959" spans="1:6" hidden="1" x14ac:dyDescent="0.2">
      <c r="A3959" s="1136" t="str">
        <f t="shared" si="123"/>
        <v>HB39ZUX0</v>
      </c>
      <c r="B3959" s="669" t="s">
        <v>6948</v>
      </c>
      <c r="C3959" s="669" t="s">
        <v>930</v>
      </c>
      <c r="D3959" s="1137">
        <f t="shared" si="122"/>
        <v>0</v>
      </c>
      <c r="E3959" s="669" t="s">
        <v>3001</v>
      </c>
      <c r="F3959" s="669">
        <v>1</v>
      </c>
    </row>
    <row r="3960" spans="1:6" hidden="1" x14ac:dyDescent="0.2">
      <c r="A3960" s="1136" t="str">
        <f t="shared" si="123"/>
        <v>HB51ZDC0</v>
      </c>
      <c r="B3960" s="669" t="s">
        <v>6949</v>
      </c>
      <c r="C3960" s="669" t="s">
        <v>929</v>
      </c>
      <c r="D3960" s="1137">
        <f t="shared" si="122"/>
        <v>0</v>
      </c>
      <c r="E3960" s="669" t="s">
        <v>700</v>
      </c>
      <c r="F3960" s="669">
        <v>7390</v>
      </c>
    </row>
    <row r="3961" spans="1:6" hidden="1" x14ac:dyDescent="0.2">
      <c r="A3961" s="1136" t="str">
        <f t="shared" si="123"/>
        <v>HB51ZEL0</v>
      </c>
      <c r="B3961" s="669" t="s">
        <v>6950</v>
      </c>
      <c r="C3961" s="669" t="s">
        <v>929</v>
      </c>
      <c r="D3961" s="1137">
        <f t="shared" si="122"/>
        <v>0</v>
      </c>
      <c r="E3961" s="669" t="s">
        <v>699</v>
      </c>
      <c r="F3961" s="669">
        <v>2051</v>
      </c>
    </row>
    <row r="3962" spans="1:6" hidden="1" x14ac:dyDescent="0.2">
      <c r="A3962" s="1136" t="str">
        <f t="shared" si="123"/>
        <v>HB51ZEM0</v>
      </c>
      <c r="B3962" s="669" t="s">
        <v>6951</v>
      </c>
      <c r="C3962" s="669" t="s">
        <v>929</v>
      </c>
      <c r="D3962" s="1137">
        <f t="shared" si="122"/>
        <v>0</v>
      </c>
      <c r="E3962" s="669" t="s">
        <v>595</v>
      </c>
      <c r="F3962" s="669">
        <v>36</v>
      </c>
    </row>
    <row r="3963" spans="1:6" hidden="1" x14ac:dyDescent="0.2">
      <c r="A3963" s="1136" t="str">
        <f t="shared" si="123"/>
        <v>HB51ZNE0</v>
      </c>
      <c r="B3963" s="669" t="s">
        <v>6952</v>
      </c>
      <c r="C3963" s="669" t="s">
        <v>929</v>
      </c>
      <c r="D3963" s="1137">
        <f t="shared" si="122"/>
        <v>0</v>
      </c>
      <c r="E3963" s="669" t="s">
        <v>594</v>
      </c>
      <c r="F3963" s="669">
        <v>5</v>
      </c>
    </row>
    <row r="3964" spans="1:6" hidden="1" x14ac:dyDescent="0.2">
      <c r="A3964" s="1136" t="str">
        <f t="shared" si="123"/>
        <v>HB52BDC0</v>
      </c>
      <c r="B3964" s="669" t="s">
        <v>6953</v>
      </c>
      <c r="C3964" s="669" t="s">
        <v>928</v>
      </c>
      <c r="D3964" s="1137">
        <f t="shared" si="122"/>
        <v>0</v>
      </c>
      <c r="E3964" s="669" t="s">
        <v>700</v>
      </c>
      <c r="F3964" s="669">
        <v>154</v>
      </c>
    </row>
    <row r="3965" spans="1:6" hidden="1" x14ac:dyDescent="0.2">
      <c r="A3965" s="1136" t="str">
        <f t="shared" si="123"/>
        <v>HB52BEL0</v>
      </c>
      <c r="B3965" s="669" t="s">
        <v>6954</v>
      </c>
      <c r="C3965" s="669" t="s">
        <v>928</v>
      </c>
      <c r="D3965" s="1137">
        <f t="shared" si="122"/>
        <v>0</v>
      </c>
      <c r="E3965" s="669" t="s">
        <v>699</v>
      </c>
      <c r="F3965" s="669">
        <v>123</v>
      </c>
    </row>
    <row r="3966" spans="1:6" hidden="1" x14ac:dyDescent="0.2">
      <c r="A3966" s="1136" t="str">
        <f t="shared" si="123"/>
        <v>HB52BEM0</v>
      </c>
      <c r="B3966" s="669" t="s">
        <v>6955</v>
      </c>
      <c r="C3966" s="669" t="s">
        <v>928</v>
      </c>
      <c r="D3966" s="1137">
        <f t="shared" si="122"/>
        <v>0</v>
      </c>
      <c r="E3966" s="669" t="s">
        <v>595</v>
      </c>
      <c r="F3966" s="669">
        <v>33</v>
      </c>
    </row>
    <row r="3967" spans="1:6" hidden="1" x14ac:dyDescent="0.2">
      <c r="A3967" s="1136" t="str">
        <f t="shared" si="123"/>
        <v>HB52CDC0</v>
      </c>
      <c r="B3967" s="669" t="s">
        <v>6956</v>
      </c>
      <c r="C3967" s="669" t="s">
        <v>927</v>
      </c>
      <c r="D3967" s="1137">
        <f t="shared" si="122"/>
        <v>0</v>
      </c>
      <c r="E3967" s="669" t="s">
        <v>700</v>
      </c>
      <c r="F3967" s="669">
        <v>1396</v>
      </c>
    </row>
    <row r="3968" spans="1:6" hidden="1" x14ac:dyDescent="0.2">
      <c r="A3968" s="1136" t="str">
        <f t="shared" si="123"/>
        <v>HB52CEL0</v>
      </c>
      <c r="B3968" s="669" t="s">
        <v>6957</v>
      </c>
      <c r="C3968" s="669" t="s">
        <v>927</v>
      </c>
      <c r="D3968" s="1137">
        <f t="shared" si="122"/>
        <v>0</v>
      </c>
      <c r="E3968" s="669" t="s">
        <v>699</v>
      </c>
      <c r="F3968" s="669">
        <v>614</v>
      </c>
    </row>
    <row r="3969" spans="1:6" hidden="1" x14ac:dyDescent="0.2">
      <c r="A3969" s="1136" t="str">
        <f t="shared" si="123"/>
        <v>HB52CEM0</v>
      </c>
      <c r="B3969" s="669" t="s">
        <v>6958</v>
      </c>
      <c r="C3969" s="669" t="s">
        <v>927</v>
      </c>
      <c r="D3969" s="1137">
        <f t="shared" si="122"/>
        <v>0</v>
      </c>
      <c r="E3969" s="669" t="s">
        <v>595</v>
      </c>
      <c r="F3969" s="669">
        <v>57</v>
      </c>
    </row>
    <row r="3970" spans="1:6" hidden="1" x14ac:dyDescent="0.2">
      <c r="A3970" s="1136" t="str">
        <f t="shared" si="123"/>
        <v>HB52CNE0</v>
      </c>
      <c r="B3970" s="669" t="s">
        <v>6959</v>
      </c>
      <c r="C3970" s="669" t="s">
        <v>927</v>
      </c>
      <c r="D3970" s="1137">
        <f t="shared" si="122"/>
        <v>0</v>
      </c>
      <c r="E3970" s="669" t="s">
        <v>594</v>
      </c>
      <c r="F3970" s="669">
        <v>2</v>
      </c>
    </row>
    <row r="3971" spans="1:6" hidden="1" x14ac:dyDescent="0.2">
      <c r="A3971" s="1136" t="str">
        <f t="shared" si="123"/>
        <v>HB53ZDCBP17</v>
      </c>
      <c r="B3971" s="669" t="s">
        <v>6960</v>
      </c>
      <c r="C3971" s="669" t="s">
        <v>414</v>
      </c>
      <c r="D3971" s="1137" t="str">
        <f t="shared" si="122"/>
        <v>BP17</v>
      </c>
      <c r="E3971" s="669" t="s">
        <v>700</v>
      </c>
      <c r="F3971" s="669">
        <v>7830</v>
      </c>
    </row>
    <row r="3972" spans="1:6" hidden="1" x14ac:dyDescent="0.2">
      <c r="A3972" s="1136" t="str">
        <f t="shared" si="123"/>
        <v>HB53ZELBP17</v>
      </c>
      <c r="B3972" s="669" t="s">
        <v>6961</v>
      </c>
      <c r="C3972" s="669" t="s">
        <v>414</v>
      </c>
      <c r="D3972" s="1137" t="str">
        <f t="shared" si="122"/>
        <v>BP17</v>
      </c>
      <c r="E3972" s="669" t="s">
        <v>699</v>
      </c>
      <c r="F3972" s="669">
        <v>2087</v>
      </c>
    </row>
    <row r="3973" spans="1:6" hidden="1" x14ac:dyDescent="0.2">
      <c r="A3973" s="1136" t="str">
        <f t="shared" si="123"/>
        <v>HB53ZEMBP17</v>
      </c>
      <c r="B3973" s="669" t="s">
        <v>6962</v>
      </c>
      <c r="C3973" s="669" t="s">
        <v>414</v>
      </c>
      <c r="D3973" s="1137" t="str">
        <f t="shared" si="122"/>
        <v>BP17</v>
      </c>
      <c r="E3973" s="669" t="s">
        <v>595</v>
      </c>
      <c r="F3973" s="669">
        <v>337</v>
      </c>
    </row>
    <row r="3974" spans="1:6" hidden="1" x14ac:dyDescent="0.2">
      <c r="A3974" s="1136" t="str">
        <f t="shared" si="123"/>
        <v>HB53ZNEBP17</v>
      </c>
      <c r="B3974" s="669" t="s">
        <v>6963</v>
      </c>
      <c r="C3974" s="669" t="s">
        <v>414</v>
      </c>
      <c r="D3974" s="1137" t="str">
        <f t="shared" si="122"/>
        <v>BP17</v>
      </c>
      <c r="E3974" s="669" t="s">
        <v>594</v>
      </c>
      <c r="F3974" s="669">
        <v>14</v>
      </c>
    </row>
    <row r="3975" spans="1:6" hidden="1" x14ac:dyDescent="0.2">
      <c r="A3975" s="1136" t="str">
        <f t="shared" si="123"/>
        <v>HB53ZUXBP17</v>
      </c>
      <c r="B3975" s="669" t="s">
        <v>6964</v>
      </c>
      <c r="C3975" s="669" t="s">
        <v>414</v>
      </c>
      <c r="D3975" s="1137" t="str">
        <f t="shared" si="122"/>
        <v>BP17</v>
      </c>
      <c r="E3975" s="669" t="s">
        <v>3001</v>
      </c>
      <c r="F3975" s="669">
        <v>1</v>
      </c>
    </row>
    <row r="3976" spans="1:6" hidden="1" x14ac:dyDescent="0.2">
      <c r="A3976" s="1136" t="str">
        <f t="shared" si="123"/>
        <v>HB54BDC0</v>
      </c>
      <c r="B3976" s="669" t="s">
        <v>6965</v>
      </c>
      <c r="C3976" s="669" t="s">
        <v>926</v>
      </c>
      <c r="D3976" s="1137">
        <f t="shared" si="122"/>
        <v>0</v>
      </c>
      <c r="E3976" s="669" t="s">
        <v>700</v>
      </c>
      <c r="F3976" s="669">
        <v>1654</v>
      </c>
    </row>
    <row r="3977" spans="1:6" hidden="1" x14ac:dyDescent="0.2">
      <c r="A3977" s="1136" t="str">
        <f t="shared" si="123"/>
        <v>HB54BEL0</v>
      </c>
      <c r="B3977" s="669" t="s">
        <v>6966</v>
      </c>
      <c r="C3977" s="669" t="s">
        <v>926</v>
      </c>
      <c r="D3977" s="1137">
        <f t="shared" si="122"/>
        <v>0</v>
      </c>
      <c r="E3977" s="669" t="s">
        <v>699</v>
      </c>
      <c r="F3977" s="669">
        <v>572</v>
      </c>
    </row>
    <row r="3978" spans="1:6" hidden="1" x14ac:dyDescent="0.2">
      <c r="A3978" s="1136" t="str">
        <f t="shared" si="123"/>
        <v>HB54BEM0</v>
      </c>
      <c r="B3978" s="669" t="s">
        <v>6967</v>
      </c>
      <c r="C3978" s="669" t="s">
        <v>926</v>
      </c>
      <c r="D3978" s="1137">
        <f t="shared" si="122"/>
        <v>0</v>
      </c>
      <c r="E3978" s="669" t="s">
        <v>595</v>
      </c>
      <c r="F3978" s="669">
        <v>715</v>
      </c>
    </row>
    <row r="3979" spans="1:6" hidden="1" x14ac:dyDescent="0.2">
      <c r="A3979" s="1136" t="str">
        <f t="shared" si="123"/>
        <v>HB54BNE0</v>
      </c>
      <c r="B3979" s="669" t="s">
        <v>6968</v>
      </c>
      <c r="C3979" s="669" t="s">
        <v>926</v>
      </c>
      <c r="D3979" s="1137">
        <f t="shared" si="122"/>
        <v>0</v>
      </c>
      <c r="E3979" s="669" t="s">
        <v>594</v>
      </c>
      <c r="F3979" s="669">
        <v>8</v>
      </c>
    </row>
    <row r="3980" spans="1:6" hidden="1" x14ac:dyDescent="0.2">
      <c r="A3980" s="1136" t="str">
        <f t="shared" si="123"/>
        <v>HB54CDC0</v>
      </c>
      <c r="B3980" s="669" t="s">
        <v>6969</v>
      </c>
      <c r="C3980" s="669" t="s">
        <v>925</v>
      </c>
      <c r="D3980" s="1137">
        <f t="shared" si="122"/>
        <v>0</v>
      </c>
      <c r="E3980" s="669" t="s">
        <v>700</v>
      </c>
      <c r="F3980" s="669">
        <v>11602</v>
      </c>
    </row>
    <row r="3981" spans="1:6" hidden="1" x14ac:dyDescent="0.2">
      <c r="A3981" s="1136" t="str">
        <f t="shared" si="123"/>
        <v>HB54CEL0</v>
      </c>
      <c r="B3981" s="669" t="s">
        <v>6970</v>
      </c>
      <c r="C3981" s="669" t="s">
        <v>925</v>
      </c>
      <c r="D3981" s="1137">
        <f t="shared" si="122"/>
        <v>0</v>
      </c>
      <c r="E3981" s="669" t="s">
        <v>699</v>
      </c>
      <c r="F3981" s="669">
        <v>2258</v>
      </c>
    </row>
    <row r="3982" spans="1:6" hidden="1" x14ac:dyDescent="0.2">
      <c r="A3982" s="1136" t="str">
        <f t="shared" si="123"/>
        <v>HB54CEM0</v>
      </c>
      <c r="B3982" s="669" t="s">
        <v>6971</v>
      </c>
      <c r="C3982" s="669" t="s">
        <v>925</v>
      </c>
      <c r="D3982" s="1137">
        <f t="shared" si="122"/>
        <v>0</v>
      </c>
      <c r="E3982" s="669" t="s">
        <v>595</v>
      </c>
      <c r="F3982" s="669">
        <v>883</v>
      </c>
    </row>
    <row r="3983" spans="1:6" hidden="1" x14ac:dyDescent="0.2">
      <c r="A3983" s="1136" t="str">
        <f t="shared" si="123"/>
        <v>HB54CNE0</v>
      </c>
      <c r="B3983" s="669" t="s">
        <v>6972</v>
      </c>
      <c r="C3983" s="669" t="s">
        <v>925</v>
      </c>
      <c r="D3983" s="1137">
        <f t="shared" si="122"/>
        <v>0</v>
      </c>
      <c r="E3983" s="669" t="s">
        <v>594</v>
      </c>
      <c r="F3983" s="669">
        <v>15</v>
      </c>
    </row>
    <row r="3984" spans="1:6" hidden="1" x14ac:dyDescent="0.2">
      <c r="A3984" s="1136" t="str">
        <f t="shared" si="123"/>
        <v>HB54CUX0</v>
      </c>
      <c r="B3984" s="669" t="s">
        <v>6973</v>
      </c>
      <c r="C3984" s="669" t="s">
        <v>925</v>
      </c>
      <c r="D3984" s="1137">
        <f t="shared" si="122"/>
        <v>0</v>
      </c>
      <c r="E3984" s="669" t="s">
        <v>3001</v>
      </c>
      <c r="F3984" s="669">
        <v>3</v>
      </c>
    </row>
    <row r="3985" spans="1:6" hidden="1" x14ac:dyDescent="0.2">
      <c r="A3985" s="1136" t="str">
        <f t="shared" si="123"/>
        <v>HB55BDC0</v>
      </c>
      <c r="B3985" s="669" t="s">
        <v>6974</v>
      </c>
      <c r="C3985" s="669" t="s">
        <v>924</v>
      </c>
      <c r="D3985" s="1137">
        <f t="shared" ref="D3985:D4048" si="124">IFERROR(VLOOKUP(C3985,$M$2:$N$16,2,FALSE),0)</f>
        <v>0</v>
      </c>
      <c r="E3985" s="669" t="s">
        <v>700</v>
      </c>
      <c r="F3985" s="669">
        <v>9593</v>
      </c>
    </row>
    <row r="3986" spans="1:6" hidden="1" x14ac:dyDescent="0.2">
      <c r="A3986" s="1136" t="str">
        <f t="shared" ref="A3986:A4049" si="125">C3986&amp;E3986&amp;D3986</f>
        <v>HB55BEL0</v>
      </c>
      <c r="B3986" s="669" t="s">
        <v>6975</v>
      </c>
      <c r="C3986" s="669" t="s">
        <v>924</v>
      </c>
      <c r="D3986" s="1137">
        <f t="shared" si="124"/>
        <v>0</v>
      </c>
      <c r="E3986" s="669" t="s">
        <v>699</v>
      </c>
      <c r="F3986" s="669">
        <v>917</v>
      </c>
    </row>
    <row r="3987" spans="1:6" hidden="1" x14ac:dyDescent="0.2">
      <c r="A3987" s="1136" t="str">
        <f t="shared" si="125"/>
        <v>HB55BEM0</v>
      </c>
      <c r="B3987" s="669" t="s">
        <v>6976</v>
      </c>
      <c r="C3987" s="669" t="s">
        <v>924</v>
      </c>
      <c r="D3987" s="1137">
        <f t="shared" si="124"/>
        <v>0</v>
      </c>
      <c r="E3987" s="669" t="s">
        <v>595</v>
      </c>
      <c r="F3987" s="669">
        <v>1892</v>
      </c>
    </row>
    <row r="3988" spans="1:6" hidden="1" x14ac:dyDescent="0.2">
      <c r="A3988" s="1136" t="str">
        <f t="shared" si="125"/>
        <v>HB55BNE0</v>
      </c>
      <c r="B3988" s="669" t="s">
        <v>6977</v>
      </c>
      <c r="C3988" s="669" t="s">
        <v>924</v>
      </c>
      <c r="D3988" s="1137">
        <f t="shared" si="124"/>
        <v>0</v>
      </c>
      <c r="E3988" s="669" t="s">
        <v>594</v>
      </c>
      <c r="F3988" s="669">
        <v>32</v>
      </c>
    </row>
    <row r="3989" spans="1:6" hidden="1" x14ac:dyDescent="0.2">
      <c r="A3989" s="1136" t="str">
        <f t="shared" si="125"/>
        <v>HB55CDC0</v>
      </c>
      <c r="B3989" s="669" t="s">
        <v>6978</v>
      </c>
      <c r="C3989" s="669" t="s">
        <v>923</v>
      </c>
      <c r="D3989" s="1137">
        <f t="shared" si="124"/>
        <v>0</v>
      </c>
      <c r="E3989" s="669" t="s">
        <v>700</v>
      </c>
      <c r="F3989" s="669">
        <v>62861</v>
      </c>
    </row>
    <row r="3990" spans="1:6" hidden="1" x14ac:dyDescent="0.2">
      <c r="A3990" s="1136" t="str">
        <f t="shared" si="125"/>
        <v>HB55CEL0</v>
      </c>
      <c r="B3990" s="669" t="s">
        <v>6979</v>
      </c>
      <c r="C3990" s="669" t="s">
        <v>923</v>
      </c>
      <c r="D3990" s="1137">
        <f t="shared" si="124"/>
        <v>0</v>
      </c>
      <c r="E3990" s="669" t="s">
        <v>699</v>
      </c>
      <c r="F3990" s="669">
        <v>4763</v>
      </c>
    </row>
    <row r="3991" spans="1:6" hidden="1" x14ac:dyDescent="0.2">
      <c r="A3991" s="1136" t="str">
        <f t="shared" si="125"/>
        <v>HB55CEM0</v>
      </c>
      <c r="B3991" s="669" t="s">
        <v>6980</v>
      </c>
      <c r="C3991" s="669" t="s">
        <v>923</v>
      </c>
      <c r="D3991" s="1137">
        <f t="shared" si="124"/>
        <v>0</v>
      </c>
      <c r="E3991" s="669" t="s">
        <v>595</v>
      </c>
      <c r="F3991" s="669">
        <v>2155</v>
      </c>
    </row>
    <row r="3992" spans="1:6" hidden="1" x14ac:dyDescent="0.2">
      <c r="A3992" s="1136" t="str">
        <f t="shared" si="125"/>
        <v>HB55CNE0</v>
      </c>
      <c r="B3992" s="669" t="s">
        <v>6981</v>
      </c>
      <c r="C3992" s="669" t="s">
        <v>923</v>
      </c>
      <c r="D3992" s="1137">
        <f t="shared" si="124"/>
        <v>0</v>
      </c>
      <c r="E3992" s="669" t="s">
        <v>594</v>
      </c>
      <c r="F3992" s="669">
        <v>24</v>
      </c>
    </row>
    <row r="3993" spans="1:6" hidden="1" x14ac:dyDescent="0.2">
      <c r="A3993" s="1136" t="str">
        <f t="shared" si="125"/>
        <v>HB55CUX0</v>
      </c>
      <c r="B3993" s="669" t="s">
        <v>6982</v>
      </c>
      <c r="C3993" s="669" t="s">
        <v>923</v>
      </c>
      <c r="D3993" s="1137">
        <f t="shared" si="124"/>
        <v>0</v>
      </c>
      <c r="E3993" s="669" t="s">
        <v>3001</v>
      </c>
      <c r="F3993" s="669">
        <v>3</v>
      </c>
    </row>
    <row r="3994" spans="1:6" hidden="1" x14ac:dyDescent="0.2">
      <c r="A3994" s="1136" t="str">
        <f t="shared" si="125"/>
        <v>HB56BDC0</v>
      </c>
      <c r="B3994" s="669" t="s">
        <v>6983</v>
      </c>
      <c r="C3994" s="669" t="s">
        <v>922</v>
      </c>
      <c r="D3994" s="1137">
        <f t="shared" si="124"/>
        <v>0</v>
      </c>
      <c r="E3994" s="669" t="s">
        <v>700</v>
      </c>
      <c r="F3994" s="669">
        <v>229</v>
      </c>
    </row>
    <row r="3995" spans="1:6" hidden="1" x14ac:dyDescent="0.2">
      <c r="A3995" s="1136" t="str">
        <f t="shared" si="125"/>
        <v>HB56BEL0</v>
      </c>
      <c r="B3995" s="669" t="s">
        <v>6984</v>
      </c>
      <c r="C3995" s="669" t="s">
        <v>922</v>
      </c>
      <c r="D3995" s="1137">
        <f t="shared" si="124"/>
        <v>0</v>
      </c>
      <c r="E3995" s="669" t="s">
        <v>699</v>
      </c>
      <c r="F3995" s="669">
        <v>68</v>
      </c>
    </row>
    <row r="3996" spans="1:6" hidden="1" x14ac:dyDescent="0.2">
      <c r="A3996" s="1136" t="str">
        <f t="shared" si="125"/>
        <v>HB56BEM0</v>
      </c>
      <c r="B3996" s="669" t="s">
        <v>6985</v>
      </c>
      <c r="C3996" s="669" t="s">
        <v>922</v>
      </c>
      <c r="D3996" s="1137">
        <f t="shared" si="124"/>
        <v>0</v>
      </c>
      <c r="E3996" s="669" t="s">
        <v>595</v>
      </c>
      <c r="F3996" s="669">
        <v>229</v>
      </c>
    </row>
    <row r="3997" spans="1:6" hidden="1" x14ac:dyDescent="0.2">
      <c r="A3997" s="1136" t="str">
        <f t="shared" si="125"/>
        <v>HB56BNE0</v>
      </c>
      <c r="B3997" s="669" t="s">
        <v>6986</v>
      </c>
      <c r="C3997" s="669" t="s">
        <v>922</v>
      </c>
      <c r="D3997" s="1137">
        <f t="shared" si="124"/>
        <v>0</v>
      </c>
      <c r="E3997" s="669" t="s">
        <v>594</v>
      </c>
      <c r="F3997" s="669">
        <v>2</v>
      </c>
    </row>
    <row r="3998" spans="1:6" hidden="1" x14ac:dyDescent="0.2">
      <c r="A3998" s="1136" t="str">
        <f t="shared" si="125"/>
        <v>HB56CDC0</v>
      </c>
      <c r="B3998" s="669" t="s">
        <v>6987</v>
      </c>
      <c r="C3998" s="669" t="s">
        <v>921</v>
      </c>
      <c r="D3998" s="1137">
        <f t="shared" si="124"/>
        <v>0</v>
      </c>
      <c r="E3998" s="669" t="s">
        <v>700</v>
      </c>
      <c r="F3998" s="669">
        <v>2452</v>
      </c>
    </row>
    <row r="3999" spans="1:6" hidden="1" x14ac:dyDescent="0.2">
      <c r="A3999" s="1136" t="str">
        <f t="shared" si="125"/>
        <v>HB56CEL0</v>
      </c>
      <c r="B3999" s="669" t="s">
        <v>6988</v>
      </c>
      <c r="C3999" s="669" t="s">
        <v>921</v>
      </c>
      <c r="D3999" s="1137">
        <f t="shared" si="124"/>
        <v>0</v>
      </c>
      <c r="E3999" s="669" t="s">
        <v>699</v>
      </c>
      <c r="F3999" s="669">
        <v>290</v>
      </c>
    </row>
    <row r="4000" spans="1:6" hidden="1" x14ac:dyDescent="0.2">
      <c r="A4000" s="1136" t="str">
        <f t="shared" si="125"/>
        <v>HB56CEM0</v>
      </c>
      <c r="B4000" s="669" t="s">
        <v>6989</v>
      </c>
      <c r="C4000" s="669" t="s">
        <v>921</v>
      </c>
      <c r="D4000" s="1137">
        <f t="shared" si="124"/>
        <v>0</v>
      </c>
      <c r="E4000" s="669" t="s">
        <v>595</v>
      </c>
      <c r="F4000" s="669">
        <v>347</v>
      </c>
    </row>
    <row r="4001" spans="1:6" hidden="1" x14ac:dyDescent="0.2">
      <c r="A4001" s="1136" t="str">
        <f t="shared" si="125"/>
        <v>HB56CNE0</v>
      </c>
      <c r="B4001" s="669" t="s">
        <v>6990</v>
      </c>
      <c r="C4001" s="669" t="s">
        <v>921</v>
      </c>
      <c r="D4001" s="1137">
        <f t="shared" si="124"/>
        <v>0</v>
      </c>
      <c r="E4001" s="669" t="s">
        <v>594</v>
      </c>
      <c r="F4001" s="669">
        <v>3</v>
      </c>
    </row>
    <row r="4002" spans="1:6" hidden="1" x14ac:dyDescent="0.2">
      <c r="A4002" s="1136" t="str">
        <f t="shared" si="125"/>
        <v>HB59ZDC0</v>
      </c>
      <c r="B4002" s="669" t="s">
        <v>6991</v>
      </c>
      <c r="C4002" s="669" t="s">
        <v>920</v>
      </c>
      <c r="D4002" s="1137">
        <f t="shared" si="124"/>
        <v>0</v>
      </c>
      <c r="E4002" s="669" t="s">
        <v>700</v>
      </c>
      <c r="F4002" s="669">
        <v>9925</v>
      </c>
    </row>
    <row r="4003" spans="1:6" hidden="1" x14ac:dyDescent="0.2">
      <c r="A4003" s="1136" t="str">
        <f t="shared" si="125"/>
        <v>HB59ZEL0</v>
      </c>
      <c r="B4003" s="669" t="s">
        <v>6992</v>
      </c>
      <c r="C4003" s="669" t="s">
        <v>920</v>
      </c>
      <c r="D4003" s="1137">
        <f t="shared" si="124"/>
        <v>0</v>
      </c>
      <c r="E4003" s="669" t="s">
        <v>699</v>
      </c>
      <c r="F4003" s="669">
        <v>325</v>
      </c>
    </row>
    <row r="4004" spans="1:6" hidden="1" x14ac:dyDescent="0.2">
      <c r="A4004" s="1136" t="str">
        <f t="shared" si="125"/>
        <v>HB59ZEM0</v>
      </c>
      <c r="B4004" s="669" t="s">
        <v>6993</v>
      </c>
      <c r="C4004" s="669" t="s">
        <v>920</v>
      </c>
      <c r="D4004" s="1137">
        <f t="shared" si="124"/>
        <v>0</v>
      </c>
      <c r="E4004" s="669" t="s">
        <v>595</v>
      </c>
      <c r="F4004" s="669">
        <v>92</v>
      </c>
    </row>
    <row r="4005" spans="1:6" hidden="1" x14ac:dyDescent="0.2">
      <c r="A4005" s="1136" t="str">
        <f t="shared" si="125"/>
        <v>HB61BDC0</v>
      </c>
      <c r="B4005" s="669" t="s">
        <v>6994</v>
      </c>
      <c r="C4005" s="669" t="s">
        <v>919</v>
      </c>
      <c r="D4005" s="1137">
        <f t="shared" si="124"/>
        <v>0</v>
      </c>
      <c r="E4005" s="669" t="s">
        <v>700</v>
      </c>
      <c r="F4005" s="669">
        <v>1893</v>
      </c>
    </row>
    <row r="4006" spans="1:6" hidden="1" x14ac:dyDescent="0.2">
      <c r="A4006" s="1136" t="str">
        <f t="shared" si="125"/>
        <v>HB61BEL0</v>
      </c>
      <c r="B4006" s="669" t="s">
        <v>6995</v>
      </c>
      <c r="C4006" s="669" t="s">
        <v>919</v>
      </c>
      <c r="D4006" s="1137">
        <f t="shared" si="124"/>
        <v>0</v>
      </c>
      <c r="E4006" s="669" t="s">
        <v>699</v>
      </c>
      <c r="F4006" s="669">
        <v>3012</v>
      </c>
    </row>
    <row r="4007" spans="1:6" hidden="1" x14ac:dyDescent="0.2">
      <c r="A4007" s="1136" t="str">
        <f t="shared" si="125"/>
        <v>HB61BEM0</v>
      </c>
      <c r="B4007" s="669" t="s">
        <v>6996</v>
      </c>
      <c r="C4007" s="669" t="s">
        <v>919</v>
      </c>
      <c r="D4007" s="1137">
        <f t="shared" si="124"/>
        <v>0</v>
      </c>
      <c r="E4007" s="669" t="s">
        <v>595</v>
      </c>
      <c r="F4007" s="669">
        <v>156</v>
      </c>
    </row>
    <row r="4008" spans="1:6" hidden="1" x14ac:dyDescent="0.2">
      <c r="A4008" s="1136" t="str">
        <f t="shared" si="125"/>
        <v>HB61BNE0</v>
      </c>
      <c r="B4008" s="669" t="s">
        <v>6997</v>
      </c>
      <c r="C4008" s="669" t="s">
        <v>919</v>
      </c>
      <c r="D4008" s="1137">
        <f t="shared" si="124"/>
        <v>0</v>
      </c>
      <c r="E4008" s="669" t="s">
        <v>594</v>
      </c>
      <c r="F4008" s="669">
        <v>1</v>
      </c>
    </row>
    <row r="4009" spans="1:6" hidden="1" x14ac:dyDescent="0.2">
      <c r="A4009" s="1136" t="str">
        <f t="shared" si="125"/>
        <v>HB61CDC0</v>
      </c>
      <c r="B4009" s="669" t="s">
        <v>6998</v>
      </c>
      <c r="C4009" s="669" t="s">
        <v>918</v>
      </c>
      <c r="D4009" s="1137">
        <f t="shared" si="124"/>
        <v>0</v>
      </c>
      <c r="E4009" s="669" t="s">
        <v>700</v>
      </c>
      <c r="F4009" s="669">
        <v>16560</v>
      </c>
    </row>
    <row r="4010" spans="1:6" hidden="1" x14ac:dyDescent="0.2">
      <c r="A4010" s="1136" t="str">
        <f t="shared" si="125"/>
        <v>HB61CEL0</v>
      </c>
      <c r="B4010" s="669" t="s">
        <v>6999</v>
      </c>
      <c r="C4010" s="669" t="s">
        <v>918</v>
      </c>
      <c r="D4010" s="1137">
        <f t="shared" si="124"/>
        <v>0</v>
      </c>
      <c r="E4010" s="669" t="s">
        <v>699</v>
      </c>
      <c r="F4010" s="669">
        <v>14802</v>
      </c>
    </row>
    <row r="4011" spans="1:6" hidden="1" x14ac:dyDescent="0.2">
      <c r="A4011" s="1136" t="str">
        <f t="shared" si="125"/>
        <v>HB61CEM0</v>
      </c>
      <c r="B4011" s="669" t="s">
        <v>7000</v>
      </c>
      <c r="C4011" s="669" t="s">
        <v>918</v>
      </c>
      <c r="D4011" s="1137">
        <f t="shared" si="124"/>
        <v>0</v>
      </c>
      <c r="E4011" s="669" t="s">
        <v>595</v>
      </c>
      <c r="F4011" s="669">
        <v>139</v>
      </c>
    </row>
    <row r="4012" spans="1:6" hidden="1" x14ac:dyDescent="0.2">
      <c r="A4012" s="1136" t="str">
        <f t="shared" si="125"/>
        <v>HB61CNE0</v>
      </c>
      <c r="B4012" s="669" t="s">
        <v>7001</v>
      </c>
      <c r="C4012" s="669" t="s">
        <v>918</v>
      </c>
      <c r="D4012" s="1137">
        <f t="shared" si="124"/>
        <v>0</v>
      </c>
      <c r="E4012" s="669" t="s">
        <v>594</v>
      </c>
      <c r="F4012" s="669">
        <v>3</v>
      </c>
    </row>
    <row r="4013" spans="1:6" hidden="1" x14ac:dyDescent="0.2">
      <c r="A4013" s="1136" t="str">
        <f t="shared" si="125"/>
        <v>HB62BDC0</v>
      </c>
      <c r="B4013" s="669" t="s">
        <v>7002</v>
      </c>
      <c r="C4013" s="669" t="s">
        <v>917</v>
      </c>
      <c r="D4013" s="1137">
        <f t="shared" si="124"/>
        <v>0</v>
      </c>
      <c r="E4013" s="669" t="s">
        <v>700</v>
      </c>
      <c r="F4013" s="669">
        <v>1777</v>
      </c>
    </row>
    <row r="4014" spans="1:6" hidden="1" x14ac:dyDescent="0.2">
      <c r="A4014" s="1136" t="str">
        <f t="shared" si="125"/>
        <v>HB62BEL0</v>
      </c>
      <c r="B4014" s="669" t="s">
        <v>7003</v>
      </c>
      <c r="C4014" s="669" t="s">
        <v>917</v>
      </c>
      <c r="D4014" s="1137">
        <f t="shared" si="124"/>
        <v>0</v>
      </c>
      <c r="E4014" s="669" t="s">
        <v>699</v>
      </c>
      <c r="F4014" s="669">
        <v>1412</v>
      </c>
    </row>
    <row r="4015" spans="1:6" hidden="1" x14ac:dyDescent="0.2">
      <c r="A4015" s="1136" t="str">
        <f t="shared" si="125"/>
        <v>HB62BEM0</v>
      </c>
      <c r="B4015" s="669" t="s">
        <v>7004</v>
      </c>
      <c r="C4015" s="669" t="s">
        <v>917</v>
      </c>
      <c r="D4015" s="1137">
        <f t="shared" si="124"/>
        <v>0</v>
      </c>
      <c r="E4015" s="669" t="s">
        <v>595</v>
      </c>
      <c r="F4015" s="669">
        <v>707</v>
      </c>
    </row>
    <row r="4016" spans="1:6" hidden="1" x14ac:dyDescent="0.2">
      <c r="A4016" s="1136" t="str">
        <f t="shared" si="125"/>
        <v>HB62BNE0</v>
      </c>
      <c r="B4016" s="669" t="s">
        <v>7005</v>
      </c>
      <c r="C4016" s="669" t="s">
        <v>917</v>
      </c>
      <c r="D4016" s="1137">
        <f t="shared" si="124"/>
        <v>0</v>
      </c>
      <c r="E4016" s="669" t="s">
        <v>594</v>
      </c>
      <c r="F4016" s="669">
        <v>13</v>
      </c>
    </row>
    <row r="4017" spans="1:6" hidden="1" x14ac:dyDescent="0.2">
      <c r="A4017" s="1136" t="str">
        <f t="shared" si="125"/>
        <v>HB62CDCBP15</v>
      </c>
      <c r="B4017" s="669" t="s">
        <v>7006</v>
      </c>
      <c r="C4017" s="669" t="s">
        <v>427</v>
      </c>
      <c r="D4017" s="1137" t="str">
        <f t="shared" si="124"/>
        <v>BP15</v>
      </c>
      <c r="E4017" s="669" t="s">
        <v>700</v>
      </c>
      <c r="F4017" s="669">
        <v>13581</v>
      </c>
    </row>
    <row r="4018" spans="1:6" hidden="1" x14ac:dyDescent="0.2">
      <c r="A4018" s="1136" t="str">
        <f t="shared" si="125"/>
        <v>HB62CELBP15</v>
      </c>
      <c r="B4018" s="669" t="s">
        <v>7007</v>
      </c>
      <c r="C4018" s="669" t="s">
        <v>427</v>
      </c>
      <c r="D4018" s="1137" t="str">
        <f t="shared" si="124"/>
        <v>BP15</v>
      </c>
      <c r="E4018" s="669" t="s">
        <v>699</v>
      </c>
      <c r="F4018" s="669">
        <v>5787</v>
      </c>
    </row>
    <row r="4019" spans="1:6" hidden="1" x14ac:dyDescent="0.2">
      <c r="A4019" s="1136" t="str">
        <f t="shared" si="125"/>
        <v>HB62CEMBP15</v>
      </c>
      <c r="B4019" s="669" t="s">
        <v>7008</v>
      </c>
      <c r="C4019" s="669" t="s">
        <v>427</v>
      </c>
      <c r="D4019" s="1137" t="str">
        <f t="shared" si="124"/>
        <v>BP15</v>
      </c>
      <c r="E4019" s="669" t="s">
        <v>595</v>
      </c>
      <c r="F4019" s="669">
        <v>447</v>
      </c>
    </row>
    <row r="4020" spans="1:6" hidden="1" x14ac:dyDescent="0.2">
      <c r="A4020" s="1136" t="str">
        <f t="shared" si="125"/>
        <v>HB62CNEBP15</v>
      </c>
      <c r="B4020" s="669" t="s">
        <v>7009</v>
      </c>
      <c r="C4020" s="669" t="s">
        <v>427</v>
      </c>
      <c r="D4020" s="1137" t="str">
        <f t="shared" si="124"/>
        <v>BP15</v>
      </c>
      <c r="E4020" s="669" t="s">
        <v>594</v>
      </c>
      <c r="F4020" s="669">
        <v>5</v>
      </c>
    </row>
    <row r="4021" spans="1:6" hidden="1" x14ac:dyDescent="0.2">
      <c r="A4021" s="1136" t="str">
        <f t="shared" si="125"/>
        <v>HB62CUXBP15</v>
      </c>
      <c r="B4021" s="669" t="s">
        <v>7010</v>
      </c>
      <c r="C4021" s="669" t="s">
        <v>427</v>
      </c>
      <c r="D4021" s="1137" t="str">
        <f t="shared" si="124"/>
        <v>BP15</v>
      </c>
      <c r="E4021" s="669" t="s">
        <v>3001</v>
      </c>
      <c r="F4021" s="669">
        <v>3</v>
      </c>
    </row>
    <row r="4022" spans="1:6" hidden="1" x14ac:dyDescent="0.2">
      <c r="A4022" s="1136" t="str">
        <f t="shared" si="125"/>
        <v>HB63ZDC0</v>
      </c>
      <c r="B4022" s="669" t="s">
        <v>7011</v>
      </c>
      <c r="C4022" s="669" t="s">
        <v>916</v>
      </c>
      <c r="D4022" s="1137">
        <f t="shared" si="124"/>
        <v>0</v>
      </c>
      <c r="E4022" s="669" t="s">
        <v>700</v>
      </c>
      <c r="F4022" s="669">
        <v>7514</v>
      </c>
    </row>
    <row r="4023" spans="1:6" hidden="1" x14ac:dyDescent="0.2">
      <c r="A4023" s="1136" t="str">
        <f t="shared" si="125"/>
        <v>HB63ZEL0</v>
      </c>
      <c r="B4023" s="669" t="s">
        <v>7012</v>
      </c>
      <c r="C4023" s="669" t="s">
        <v>916</v>
      </c>
      <c r="D4023" s="1137">
        <f t="shared" si="124"/>
        <v>0</v>
      </c>
      <c r="E4023" s="669" t="s">
        <v>699</v>
      </c>
      <c r="F4023" s="669">
        <v>2836</v>
      </c>
    </row>
    <row r="4024" spans="1:6" hidden="1" x14ac:dyDescent="0.2">
      <c r="A4024" s="1136" t="str">
        <f t="shared" si="125"/>
        <v>HB63ZEM0</v>
      </c>
      <c r="B4024" s="669" t="s">
        <v>7013</v>
      </c>
      <c r="C4024" s="669" t="s">
        <v>916</v>
      </c>
      <c r="D4024" s="1137">
        <f t="shared" si="124"/>
        <v>0</v>
      </c>
      <c r="E4024" s="669" t="s">
        <v>595</v>
      </c>
      <c r="F4024" s="669">
        <v>1636</v>
      </c>
    </row>
    <row r="4025" spans="1:6" hidden="1" x14ac:dyDescent="0.2">
      <c r="A4025" s="1136" t="str">
        <f t="shared" si="125"/>
        <v>HB63ZNE0</v>
      </c>
      <c r="B4025" s="669" t="s">
        <v>7014</v>
      </c>
      <c r="C4025" s="669" t="s">
        <v>916</v>
      </c>
      <c r="D4025" s="1137">
        <f t="shared" si="124"/>
        <v>0</v>
      </c>
      <c r="E4025" s="669" t="s">
        <v>594</v>
      </c>
      <c r="F4025" s="669">
        <v>37</v>
      </c>
    </row>
    <row r="4026" spans="1:6" hidden="1" x14ac:dyDescent="0.2">
      <c r="A4026" s="1136" t="str">
        <f t="shared" si="125"/>
        <v>HB63ZUX0</v>
      </c>
      <c r="B4026" s="669" t="s">
        <v>7015</v>
      </c>
      <c r="C4026" s="669" t="s">
        <v>916</v>
      </c>
      <c r="D4026" s="1137">
        <f t="shared" si="124"/>
        <v>0</v>
      </c>
      <c r="E4026" s="669" t="s">
        <v>3001</v>
      </c>
      <c r="F4026" s="669">
        <v>1</v>
      </c>
    </row>
    <row r="4027" spans="1:6" hidden="1" x14ac:dyDescent="0.2">
      <c r="A4027" s="1136" t="str">
        <f t="shared" si="125"/>
        <v>HB69ZDC0</v>
      </c>
      <c r="B4027" s="669" t="s">
        <v>7016</v>
      </c>
      <c r="C4027" s="669" t="s">
        <v>915</v>
      </c>
      <c r="D4027" s="1137">
        <f t="shared" si="124"/>
        <v>0</v>
      </c>
      <c r="E4027" s="669" t="s">
        <v>700</v>
      </c>
      <c r="F4027" s="669">
        <v>8175</v>
      </c>
    </row>
    <row r="4028" spans="1:6" hidden="1" x14ac:dyDescent="0.2">
      <c r="A4028" s="1136" t="str">
        <f t="shared" si="125"/>
        <v>HB69ZEL0</v>
      </c>
      <c r="B4028" s="669" t="s">
        <v>7017</v>
      </c>
      <c r="C4028" s="669" t="s">
        <v>915</v>
      </c>
      <c r="D4028" s="1137">
        <f t="shared" si="124"/>
        <v>0</v>
      </c>
      <c r="E4028" s="669" t="s">
        <v>699</v>
      </c>
      <c r="F4028" s="669">
        <v>350</v>
      </c>
    </row>
    <row r="4029" spans="1:6" hidden="1" x14ac:dyDescent="0.2">
      <c r="A4029" s="1136" t="str">
        <f t="shared" si="125"/>
        <v>HB69ZEM0</v>
      </c>
      <c r="B4029" s="669" t="s">
        <v>7018</v>
      </c>
      <c r="C4029" s="669" t="s">
        <v>915</v>
      </c>
      <c r="D4029" s="1137">
        <f t="shared" si="124"/>
        <v>0</v>
      </c>
      <c r="E4029" s="669" t="s">
        <v>595</v>
      </c>
      <c r="F4029" s="669">
        <v>102</v>
      </c>
    </row>
    <row r="4030" spans="1:6" hidden="1" x14ac:dyDescent="0.2">
      <c r="A4030" s="1136" t="str">
        <f t="shared" si="125"/>
        <v>HB69ZNE0</v>
      </c>
      <c r="B4030" s="669" t="s">
        <v>7019</v>
      </c>
      <c r="C4030" s="669" t="s">
        <v>915</v>
      </c>
      <c r="D4030" s="1137">
        <f t="shared" si="124"/>
        <v>0</v>
      </c>
      <c r="E4030" s="669" t="s">
        <v>594</v>
      </c>
      <c r="F4030" s="669">
        <v>2</v>
      </c>
    </row>
    <row r="4031" spans="1:6" hidden="1" x14ac:dyDescent="0.2">
      <c r="A4031" s="1136" t="str">
        <f t="shared" si="125"/>
        <v>HB71BDC0</v>
      </c>
      <c r="B4031" s="669" t="s">
        <v>7020</v>
      </c>
      <c r="C4031" s="669" t="s">
        <v>914</v>
      </c>
      <c r="D4031" s="1137">
        <f t="shared" si="124"/>
        <v>0</v>
      </c>
      <c r="E4031" s="669" t="s">
        <v>700</v>
      </c>
      <c r="F4031" s="669">
        <v>69</v>
      </c>
    </row>
    <row r="4032" spans="1:6" hidden="1" x14ac:dyDescent="0.2">
      <c r="A4032" s="1136" t="str">
        <f t="shared" si="125"/>
        <v>HB71BEL0</v>
      </c>
      <c r="B4032" s="669" t="s">
        <v>7021</v>
      </c>
      <c r="C4032" s="669" t="s">
        <v>914</v>
      </c>
      <c r="D4032" s="1137">
        <f t="shared" si="124"/>
        <v>0</v>
      </c>
      <c r="E4032" s="669" t="s">
        <v>699</v>
      </c>
      <c r="F4032" s="669">
        <v>211</v>
      </c>
    </row>
    <row r="4033" spans="1:6" hidden="1" x14ac:dyDescent="0.2">
      <c r="A4033" s="1136" t="str">
        <f t="shared" si="125"/>
        <v>HB71BEM0</v>
      </c>
      <c r="B4033" s="669" t="s">
        <v>7022</v>
      </c>
      <c r="C4033" s="669" t="s">
        <v>914</v>
      </c>
      <c r="D4033" s="1137">
        <f t="shared" si="124"/>
        <v>0</v>
      </c>
      <c r="E4033" s="669" t="s">
        <v>595</v>
      </c>
      <c r="F4033" s="669">
        <v>50</v>
      </c>
    </row>
    <row r="4034" spans="1:6" hidden="1" x14ac:dyDescent="0.2">
      <c r="A4034" s="1136" t="str">
        <f t="shared" si="125"/>
        <v>HB71BNE0</v>
      </c>
      <c r="B4034" s="669" t="s">
        <v>7023</v>
      </c>
      <c r="C4034" s="669" t="s">
        <v>914</v>
      </c>
      <c r="D4034" s="1137">
        <f t="shared" si="124"/>
        <v>0</v>
      </c>
      <c r="E4034" s="669" t="s">
        <v>594</v>
      </c>
      <c r="F4034" s="669">
        <v>4</v>
      </c>
    </row>
    <row r="4035" spans="1:6" hidden="1" x14ac:dyDescent="0.2">
      <c r="A4035" s="1136" t="str">
        <f t="shared" si="125"/>
        <v>HB71CDC0</v>
      </c>
      <c r="B4035" s="669" t="s">
        <v>7024</v>
      </c>
      <c r="C4035" s="669" t="s">
        <v>913</v>
      </c>
      <c r="D4035" s="1137">
        <f t="shared" si="124"/>
        <v>0</v>
      </c>
      <c r="E4035" s="669" t="s">
        <v>700</v>
      </c>
      <c r="F4035" s="669">
        <v>876</v>
      </c>
    </row>
    <row r="4036" spans="1:6" hidden="1" x14ac:dyDescent="0.2">
      <c r="A4036" s="1136" t="str">
        <f t="shared" si="125"/>
        <v>HB71CEL0</v>
      </c>
      <c r="B4036" s="669" t="s">
        <v>7025</v>
      </c>
      <c r="C4036" s="669" t="s">
        <v>913</v>
      </c>
      <c r="D4036" s="1137">
        <f t="shared" si="124"/>
        <v>0</v>
      </c>
      <c r="E4036" s="669" t="s">
        <v>699</v>
      </c>
      <c r="F4036" s="669">
        <v>1018</v>
      </c>
    </row>
    <row r="4037" spans="1:6" hidden="1" x14ac:dyDescent="0.2">
      <c r="A4037" s="1136" t="str">
        <f t="shared" si="125"/>
        <v>HB71CEM0</v>
      </c>
      <c r="B4037" s="669" t="s">
        <v>7026</v>
      </c>
      <c r="C4037" s="669" t="s">
        <v>913</v>
      </c>
      <c r="D4037" s="1137">
        <f t="shared" si="124"/>
        <v>0</v>
      </c>
      <c r="E4037" s="669" t="s">
        <v>595</v>
      </c>
      <c r="F4037" s="669">
        <v>160</v>
      </c>
    </row>
    <row r="4038" spans="1:6" hidden="1" x14ac:dyDescent="0.2">
      <c r="A4038" s="1136" t="str">
        <f t="shared" si="125"/>
        <v>HB71CNE0</v>
      </c>
      <c r="B4038" s="669" t="s">
        <v>7027</v>
      </c>
      <c r="C4038" s="669" t="s">
        <v>913</v>
      </c>
      <c r="D4038" s="1137">
        <f t="shared" si="124"/>
        <v>0</v>
      </c>
      <c r="E4038" s="669" t="s">
        <v>594</v>
      </c>
      <c r="F4038" s="669">
        <v>10</v>
      </c>
    </row>
    <row r="4039" spans="1:6" hidden="1" x14ac:dyDescent="0.2">
      <c r="A4039" s="1136" t="str">
        <f t="shared" si="125"/>
        <v>HB72ZDC0</v>
      </c>
      <c r="B4039" s="669" t="s">
        <v>7028</v>
      </c>
      <c r="C4039" s="669" t="s">
        <v>912</v>
      </c>
      <c r="D4039" s="1137">
        <f t="shared" si="124"/>
        <v>0</v>
      </c>
      <c r="E4039" s="669" t="s">
        <v>700</v>
      </c>
      <c r="F4039" s="669">
        <v>4888</v>
      </c>
    </row>
    <row r="4040" spans="1:6" hidden="1" x14ac:dyDescent="0.2">
      <c r="A4040" s="1136" t="str">
        <f t="shared" si="125"/>
        <v>HB72ZEL0</v>
      </c>
      <c r="B4040" s="669" t="s">
        <v>7029</v>
      </c>
      <c r="C4040" s="669" t="s">
        <v>912</v>
      </c>
      <c r="D4040" s="1137">
        <f t="shared" si="124"/>
        <v>0</v>
      </c>
      <c r="E4040" s="669" t="s">
        <v>699</v>
      </c>
      <c r="F4040" s="669">
        <v>1562</v>
      </c>
    </row>
    <row r="4041" spans="1:6" hidden="1" x14ac:dyDescent="0.2">
      <c r="A4041" s="1136" t="str">
        <f t="shared" si="125"/>
        <v>HB72ZEM0</v>
      </c>
      <c r="B4041" s="669" t="s">
        <v>7030</v>
      </c>
      <c r="C4041" s="669" t="s">
        <v>912</v>
      </c>
      <c r="D4041" s="1137">
        <f t="shared" si="124"/>
        <v>0</v>
      </c>
      <c r="E4041" s="669" t="s">
        <v>595</v>
      </c>
      <c r="F4041" s="669">
        <v>795</v>
      </c>
    </row>
    <row r="4042" spans="1:6" hidden="1" x14ac:dyDescent="0.2">
      <c r="A4042" s="1136" t="str">
        <f t="shared" si="125"/>
        <v>HB72ZNE0</v>
      </c>
      <c r="B4042" s="669" t="s">
        <v>7031</v>
      </c>
      <c r="C4042" s="669" t="s">
        <v>912</v>
      </c>
      <c r="D4042" s="1137">
        <f t="shared" si="124"/>
        <v>0</v>
      </c>
      <c r="E4042" s="669" t="s">
        <v>594</v>
      </c>
      <c r="F4042" s="669">
        <v>18</v>
      </c>
    </row>
    <row r="4043" spans="1:6" hidden="1" x14ac:dyDescent="0.2">
      <c r="A4043" s="1136" t="str">
        <f t="shared" si="125"/>
        <v>HB72ZUX0</v>
      </c>
      <c r="B4043" s="669" t="s">
        <v>7032</v>
      </c>
      <c r="C4043" s="669" t="s">
        <v>912</v>
      </c>
      <c r="D4043" s="1137">
        <f t="shared" si="124"/>
        <v>0</v>
      </c>
      <c r="E4043" s="669" t="s">
        <v>3001</v>
      </c>
      <c r="F4043" s="669">
        <v>1</v>
      </c>
    </row>
    <row r="4044" spans="1:6" hidden="1" x14ac:dyDescent="0.2">
      <c r="A4044" s="1136" t="str">
        <f t="shared" si="125"/>
        <v>HB73ZDC0</v>
      </c>
      <c r="B4044" s="669" t="s">
        <v>7033</v>
      </c>
      <c r="C4044" s="669" t="s">
        <v>911</v>
      </c>
      <c r="D4044" s="1137">
        <f t="shared" si="124"/>
        <v>0</v>
      </c>
      <c r="E4044" s="669" t="s">
        <v>700</v>
      </c>
      <c r="F4044" s="669">
        <v>6281</v>
      </c>
    </row>
    <row r="4045" spans="1:6" hidden="1" x14ac:dyDescent="0.2">
      <c r="A4045" s="1136" t="str">
        <f t="shared" si="125"/>
        <v>HB73ZEL0</v>
      </c>
      <c r="B4045" s="669" t="s">
        <v>7034</v>
      </c>
      <c r="C4045" s="669" t="s">
        <v>911</v>
      </c>
      <c r="D4045" s="1137">
        <f t="shared" si="124"/>
        <v>0</v>
      </c>
      <c r="E4045" s="669" t="s">
        <v>699</v>
      </c>
      <c r="F4045" s="669">
        <v>1379</v>
      </c>
    </row>
    <row r="4046" spans="1:6" hidden="1" x14ac:dyDescent="0.2">
      <c r="A4046" s="1136" t="str">
        <f t="shared" si="125"/>
        <v>HB73ZEM0</v>
      </c>
      <c r="B4046" s="669" t="s">
        <v>7035</v>
      </c>
      <c r="C4046" s="669" t="s">
        <v>911</v>
      </c>
      <c r="D4046" s="1137">
        <f t="shared" si="124"/>
        <v>0</v>
      </c>
      <c r="E4046" s="669" t="s">
        <v>595</v>
      </c>
      <c r="F4046" s="669">
        <v>1730</v>
      </c>
    </row>
    <row r="4047" spans="1:6" hidden="1" x14ac:dyDescent="0.2">
      <c r="A4047" s="1136" t="str">
        <f t="shared" si="125"/>
        <v>HB73ZNE0</v>
      </c>
      <c r="B4047" s="669" t="s">
        <v>7036</v>
      </c>
      <c r="C4047" s="669" t="s">
        <v>911</v>
      </c>
      <c r="D4047" s="1137">
        <f t="shared" si="124"/>
        <v>0</v>
      </c>
      <c r="E4047" s="669" t="s">
        <v>594</v>
      </c>
      <c r="F4047" s="669">
        <v>17</v>
      </c>
    </row>
    <row r="4048" spans="1:6" hidden="1" x14ac:dyDescent="0.2">
      <c r="A4048" s="1136" t="str">
        <f t="shared" si="125"/>
        <v>HB73ZUX0</v>
      </c>
      <c r="B4048" s="669" t="s">
        <v>7037</v>
      </c>
      <c r="C4048" s="669" t="s">
        <v>911</v>
      </c>
      <c r="D4048" s="1137">
        <f t="shared" si="124"/>
        <v>0</v>
      </c>
      <c r="E4048" s="669" t="s">
        <v>3001</v>
      </c>
      <c r="F4048" s="669">
        <v>1</v>
      </c>
    </row>
    <row r="4049" spans="1:6" hidden="1" x14ac:dyDescent="0.2">
      <c r="A4049" s="1136" t="str">
        <f t="shared" si="125"/>
        <v>HB79ZDC0</v>
      </c>
      <c r="B4049" s="669" t="s">
        <v>7038</v>
      </c>
      <c r="C4049" s="669" t="s">
        <v>910</v>
      </c>
      <c r="D4049" s="1137">
        <f t="shared" ref="D4049:D4112" si="126">IFERROR(VLOOKUP(C4049,$M$2:$N$16,2,FALSE),0)</f>
        <v>0</v>
      </c>
      <c r="E4049" s="669" t="s">
        <v>700</v>
      </c>
      <c r="F4049" s="669">
        <v>1392</v>
      </c>
    </row>
    <row r="4050" spans="1:6" hidden="1" x14ac:dyDescent="0.2">
      <c r="A4050" s="1136" t="str">
        <f t="shared" ref="A4050:A4113" si="127">C4050&amp;E4050&amp;D4050</f>
        <v>HB79ZEL0</v>
      </c>
      <c r="B4050" s="669" t="s">
        <v>7039</v>
      </c>
      <c r="C4050" s="669" t="s">
        <v>910</v>
      </c>
      <c r="D4050" s="1137">
        <f t="shared" si="126"/>
        <v>0</v>
      </c>
      <c r="E4050" s="669" t="s">
        <v>699</v>
      </c>
      <c r="F4050" s="669">
        <v>82</v>
      </c>
    </row>
    <row r="4051" spans="1:6" hidden="1" x14ac:dyDescent="0.2">
      <c r="A4051" s="1136" t="str">
        <f t="shared" si="127"/>
        <v>HB79ZEM0</v>
      </c>
      <c r="B4051" s="669" t="s">
        <v>7040</v>
      </c>
      <c r="C4051" s="669" t="s">
        <v>910</v>
      </c>
      <c r="D4051" s="1137">
        <f t="shared" si="126"/>
        <v>0</v>
      </c>
      <c r="E4051" s="669" t="s">
        <v>595</v>
      </c>
      <c r="F4051" s="669">
        <v>58</v>
      </c>
    </row>
    <row r="4052" spans="1:6" hidden="1" x14ac:dyDescent="0.2">
      <c r="A4052" s="1136" t="str">
        <f t="shared" si="127"/>
        <v>HB91ZDC0</v>
      </c>
      <c r="B4052" s="669" t="s">
        <v>7041</v>
      </c>
      <c r="C4052" s="669" t="s">
        <v>909</v>
      </c>
      <c r="D4052" s="1137">
        <f t="shared" si="126"/>
        <v>0</v>
      </c>
      <c r="E4052" s="669" t="s">
        <v>700</v>
      </c>
      <c r="F4052" s="669">
        <v>100</v>
      </c>
    </row>
    <row r="4053" spans="1:6" hidden="1" x14ac:dyDescent="0.2">
      <c r="A4053" s="1136" t="str">
        <f t="shared" si="127"/>
        <v>HB91ZEL0</v>
      </c>
      <c r="B4053" s="669" t="s">
        <v>7042</v>
      </c>
      <c r="C4053" s="669" t="s">
        <v>909</v>
      </c>
      <c r="D4053" s="1137">
        <f t="shared" si="126"/>
        <v>0</v>
      </c>
      <c r="E4053" s="669" t="s">
        <v>699</v>
      </c>
      <c r="F4053" s="669">
        <v>183</v>
      </c>
    </row>
    <row r="4054" spans="1:6" hidden="1" x14ac:dyDescent="0.2">
      <c r="A4054" s="1136" t="str">
        <f t="shared" si="127"/>
        <v>HB91ZEM0</v>
      </c>
      <c r="B4054" s="669" t="s">
        <v>7043</v>
      </c>
      <c r="C4054" s="669" t="s">
        <v>909</v>
      </c>
      <c r="D4054" s="1137">
        <f t="shared" si="126"/>
        <v>0</v>
      </c>
      <c r="E4054" s="669" t="s">
        <v>595</v>
      </c>
      <c r="F4054" s="669">
        <v>2375</v>
      </c>
    </row>
    <row r="4055" spans="1:6" hidden="1" x14ac:dyDescent="0.2">
      <c r="A4055" s="1136" t="str">
        <f t="shared" si="127"/>
        <v>HB91ZNE0</v>
      </c>
      <c r="B4055" s="669" t="s">
        <v>7044</v>
      </c>
      <c r="C4055" s="669" t="s">
        <v>909</v>
      </c>
      <c r="D4055" s="1137">
        <f t="shared" si="126"/>
        <v>0</v>
      </c>
      <c r="E4055" s="669" t="s">
        <v>594</v>
      </c>
      <c r="F4055" s="669">
        <v>323</v>
      </c>
    </row>
    <row r="4056" spans="1:6" hidden="1" x14ac:dyDescent="0.2">
      <c r="A4056" s="1136" t="str">
        <f t="shared" si="127"/>
        <v>HB99ZDC0</v>
      </c>
      <c r="B4056" s="669" t="s">
        <v>7045</v>
      </c>
      <c r="C4056" s="669" t="s">
        <v>908</v>
      </c>
      <c r="D4056" s="1137">
        <f t="shared" si="126"/>
        <v>0</v>
      </c>
      <c r="E4056" s="669" t="s">
        <v>700</v>
      </c>
      <c r="F4056" s="669">
        <v>8532</v>
      </c>
    </row>
    <row r="4057" spans="1:6" hidden="1" x14ac:dyDescent="0.2">
      <c r="A4057" s="1136" t="str">
        <f t="shared" si="127"/>
        <v>HB99ZEL0</v>
      </c>
      <c r="B4057" s="669" t="s">
        <v>7046</v>
      </c>
      <c r="C4057" s="669" t="s">
        <v>908</v>
      </c>
      <c r="D4057" s="1137">
        <f t="shared" si="126"/>
        <v>0</v>
      </c>
      <c r="E4057" s="669" t="s">
        <v>699</v>
      </c>
      <c r="F4057" s="669">
        <v>3046</v>
      </c>
    </row>
    <row r="4058" spans="1:6" hidden="1" x14ac:dyDescent="0.2">
      <c r="A4058" s="1136" t="str">
        <f t="shared" si="127"/>
        <v>HB99ZEM0</v>
      </c>
      <c r="B4058" s="669" t="s">
        <v>7047</v>
      </c>
      <c r="C4058" s="669" t="s">
        <v>908</v>
      </c>
      <c r="D4058" s="1137">
        <f t="shared" si="126"/>
        <v>0</v>
      </c>
      <c r="E4058" s="669" t="s">
        <v>595</v>
      </c>
      <c r="F4058" s="669">
        <v>3699</v>
      </c>
    </row>
    <row r="4059" spans="1:6" hidden="1" x14ac:dyDescent="0.2">
      <c r="A4059" s="1136" t="str">
        <f t="shared" si="127"/>
        <v>HB99ZNE0</v>
      </c>
      <c r="B4059" s="669" t="s">
        <v>7048</v>
      </c>
      <c r="C4059" s="669" t="s">
        <v>908</v>
      </c>
      <c r="D4059" s="1137">
        <f t="shared" si="126"/>
        <v>0</v>
      </c>
      <c r="E4059" s="669" t="s">
        <v>594</v>
      </c>
      <c r="F4059" s="669">
        <v>144</v>
      </c>
    </row>
    <row r="4060" spans="1:6" hidden="1" x14ac:dyDescent="0.2">
      <c r="A4060" s="1136" t="str">
        <f t="shared" si="127"/>
        <v>HC01AEL0</v>
      </c>
      <c r="B4060" s="669" t="s">
        <v>7049</v>
      </c>
      <c r="C4060" s="669" t="s">
        <v>1943</v>
      </c>
      <c r="D4060" s="1137">
        <f t="shared" si="126"/>
        <v>0</v>
      </c>
      <c r="E4060" s="669" t="s">
        <v>699</v>
      </c>
      <c r="F4060" s="669">
        <v>182</v>
      </c>
    </row>
    <row r="4061" spans="1:6" hidden="1" x14ac:dyDescent="0.2">
      <c r="A4061" s="1136" t="str">
        <f t="shared" si="127"/>
        <v>HC01AEM0</v>
      </c>
      <c r="B4061" s="669" t="s">
        <v>7050</v>
      </c>
      <c r="C4061" s="669" t="s">
        <v>1943</v>
      </c>
      <c r="D4061" s="1137">
        <f t="shared" si="126"/>
        <v>0</v>
      </c>
      <c r="E4061" s="669" t="s">
        <v>595</v>
      </c>
      <c r="F4061" s="669">
        <v>321</v>
      </c>
    </row>
    <row r="4062" spans="1:6" hidden="1" x14ac:dyDescent="0.2">
      <c r="A4062" s="1136" t="str">
        <f t="shared" si="127"/>
        <v>HC01ANE0</v>
      </c>
      <c r="B4062" s="669" t="s">
        <v>7051</v>
      </c>
      <c r="C4062" s="669" t="s">
        <v>1943</v>
      </c>
      <c r="D4062" s="1137">
        <f t="shared" si="126"/>
        <v>0</v>
      </c>
      <c r="E4062" s="669" t="s">
        <v>594</v>
      </c>
      <c r="F4062" s="669">
        <v>46</v>
      </c>
    </row>
    <row r="4063" spans="1:6" hidden="1" x14ac:dyDescent="0.2">
      <c r="A4063" s="1136" t="str">
        <f t="shared" si="127"/>
        <v>HC01BEL0</v>
      </c>
      <c r="B4063" s="669" t="s">
        <v>7052</v>
      </c>
      <c r="C4063" s="669" t="s">
        <v>1944</v>
      </c>
      <c r="D4063" s="1137">
        <f t="shared" si="126"/>
        <v>0</v>
      </c>
      <c r="E4063" s="669" t="s">
        <v>699</v>
      </c>
      <c r="F4063" s="669">
        <v>994</v>
      </c>
    </row>
    <row r="4064" spans="1:6" hidden="1" x14ac:dyDescent="0.2">
      <c r="A4064" s="1136" t="str">
        <f t="shared" si="127"/>
        <v>HC01BEM0</v>
      </c>
      <c r="B4064" s="669" t="s">
        <v>7053</v>
      </c>
      <c r="C4064" s="669" t="s">
        <v>1944</v>
      </c>
      <c r="D4064" s="1137">
        <f t="shared" si="126"/>
        <v>0</v>
      </c>
      <c r="E4064" s="669" t="s">
        <v>595</v>
      </c>
      <c r="F4064" s="669">
        <v>362</v>
      </c>
    </row>
    <row r="4065" spans="1:6" hidden="1" x14ac:dyDescent="0.2">
      <c r="A4065" s="1136" t="str">
        <f t="shared" si="127"/>
        <v>HC01BNE0</v>
      </c>
      <c r="B4065" s="669" t="s">
        <v>7054</v>
      </c>
      <c r="C4065" s="669" t="s">
        <v>1944</v>
      </c>
      <c r="D4065" s="1137">
        <f t="shared" si="126"/>
        <v>0</v>
      </c>
      <c r="E4065" s="669" t="s">
        <v>594</v>
      </c>
      <c r="F4065" s="669">
        <v>45</v>
      </c>
    </row>
    <row r="4066" spans="1:6" hidden="1" x14ac:dyDescent="0.2">
      <c r="A4066" s="1136" t="str">
        <f t="shared" si="127"/>
        <v>HC01BUX0</v>
      </c>
      <c r="B4066" s="669" t="s">
        <v>7055</v>
      </c>
      <c r="C4066" s="669" t="s">
        <v>1944</v>
      </c>
      <c r="D4066" s="1137">
        <f t="shared" si="126"/>
        <v>0</v>
      </c>
      <c r="E4066" s="669" t="s">
        <v>3001</v>
      </c>
      <c r="F4066" s="669">
        <v>1</v>
      </c>
    </row>
    <row r="4067" spans="1:6" hidden="1" x14ac:dyDescent="0.2">
      <c r="A4067" s="1136" t="str">
        <f t="shared" si="127"/>
        <v>HC01CDC0</v>
      </c>
      <c r="B4067" s="669" t="s">
        <v>7056</v>
      </c>
      <c r="C4067" s="669" t="s">
        <v>1945</v>
      </c>
      <c r="D4067" s="1137">
        <f t="shared" si="126"/>
        <v>0</v>
      </c>
      <c r="E4067" s="669" t="s">
        <v>700</v>
      </c>
      <c r="F4067" s="669">
        <v>21</v>
      </c>
    </row>
    <row r="4068" spans="1:6" hidden="1" x14ac:dyDescent="0.2">
      <c r="A4068" s="1136" t="str">
        <f t="shared" si="127"/>
        <v>HC01CEL0</v>
      </c>
      <c r="B4068" s="669" t="s">
        <v>7057</v>
      </c>
      <c r="C4068" s="669" t="s">
        <v>1945</v>
      </c>
      <c r="D4068" s="1137">
        <f t="shared" si="126"/>
        <v>0</v>
      </c>
      <c r="E4068" s="669" t="s">
        <v>699</v>
      </c>
      <c r="F4068" s="669">
        <v>2688</v>
      </c>
    </row>
    <row r="4069" spans="1:6" hidden="1" x14ac:dyDescent="0.2">
      <c r="A4069" s="1136" t="str">
        <f t="shared" si="127"/>
        <v>HC01CEM0</v>
      </c>
      <c r="B4069" s="669" t="s">
        <v>7058</v>
      </c>
      <c r="C4069" s="669" t="s">
        <v>1945</v>
      </c>
      <c r="D4069" s="1137">
        <f t="shared" si="126"/>
        <v>0</v>
      </c>
      <c r="E4069" s="669" t="s">
        <v>595</v>
      </c>
      <c r="F4069" s="669">
        <v>336</v>
      </c>
    </row>
    <row r="4070" spans="1:6" hidden="1" x14ac:dyDescent="0.2">
      <c r="A4070" s="1136" t="str">
        <f t="shared" si="127"/>
        <v>HC01CNE0</v>
      </c>
      <c r="B4070" s="669" t="s">
        <v>7059</v>
      </c>
      <c r="C4070" s="669" t="s">
        <v>1945</v>
      </c>
      <c r="D4070" s="1137">
        <f t="shared" si="126"/>
        <v>0</v>
      </c>
      <c r="E4070" s="669" t="s">
        <v>594</v>
      </c>
      <c r="F4070" s="669">
        <v>53</v>
      </c>
    </row>
    <row r="4071" spans="1:6" hidden="1" x14ac:dyDescent="0.2">
      <c r="A4071" s="1136" t="str">
        <f t="shared" si="127"/>
        <v>HC01CUX0</v>
      </c>
      <c r="B4071" s="669" t="s">
        <v>7060</v>
      </c>
      <c r="C4071" s="669" t="s">
        <v>1945</v>
      </c>
      <c r="D4071" s="1137">
        <f t="shared" si="126"/>
        <v>0</v>
      </c>
      <c r="E4071" s="669" t="s">
        <v>3001</v>
      </c>
      <c r="F4071" s="669">
        <v>2</v>
      </c>
    </row>
    <row r="4072" spans="1:6" hidden="1" x14ac:dyDescent="0.2">
      <c r="A4072" s="1136" t="str">
        <f t="shared" si="127"/>
        <v>HC02DEL0</v>
      </c>
      <c r="B4072" s="669" t="s">
        <v>7061</v>
      </c>
      <c r="C4072" s="669" t="s">
        <v>1946</v>
      </c>
      <c r="D4072" s="1137">
        <f t="shared" si="126"/>
        <v>0</v>
      </c>
      <c r="E4072" s="669" t="s">
        <v>699</v>
      </c>
      <c r="F4072" s="669">
        <v>182</v>
      </c>
    </row>
    <row r="4073" spans="1:6" hidden="1" x14ac:dyDescent="0.2">
      <c r="A4073" s="1136" t="str">
        <f t="shared" si="127"/>
        <v>HC02DEM0</v>
      </c>
      <c r="B4073" s="669" t="s">
        <v>7062</v>
      </c>
      <c r="C4073" s="669" t="s">
        <v>1946</v>
      </c>
      <c r="D4073" s="1137">
        <f t="shared" si="126"/>
        <v>0</v>
      </c>
      <c r="E4073" s="669" t="s">
        <v>595</v>
      </c>
      <c r="F4073" s="669">
        <v>326</v>
      </c>
    </row>
    <row r="4074" spans="1:6" hidden="1" x14ac:dyDescent="0.2">
      <c r="A4074" s="1136" t="str">
        <f t="shared" si="127"/>
        <v>HC02DNE0</v>
      </c>
      <c r="B4074" s="669" t="s">
        <v>7063</v>
      </c>
      <c r="C4074" s="669" t="s">
        <v>1946</v>
      </c>
      <c r="D4074" s="1137">
        <f t="shared" si="126"/>
        <v>0</v>
      </c>
      <c r="E4074" s="669" t="s">
        <v>594</v>
      </c>
      <c r="F4074" s="669">
        <v>72</v>
      </c>
    </row>
    <row r="4075" spans="1:6" hidden="1" x14ac:dyDescent="0.2">
      <c r="A4075" s="1136" t="str">
        <f t="shared" si="127"/>
        <v>HC02EDC0</v>
      </c>
      <c r="B4075" s="669" t="s">
        <v>7064</v>
      </c>
      <c r="C4075" s="669" t="s">
        <v>1947</v>
      </c>
      <c r="D4075" s="1137">
        <f t="shared" si="126"/>
        <v>0</v>
      </c>
      <c r="E4075" s="669" t="s">
        <v>700</v>
      </c>
      <c r="F4075" s="669">
        <v>4</v>
      </c>
    </row>
    <row r="4076" spans="1:6" hidden="1" x14ac:dyDescent="0.2">
      <c r="A4076" s="1136" t="str">
        <f t="shared" si="127"/>
        <v>HC02EEL0</v>
      </c>
      <c r="B4076" s="669" t="s">
        <v>7065</v>
      </c>
      <c r="C4076" s="669" t="s">
        <v>1947</v>
      </c>
      <c r="D4076" s="1137">
        <f t="shared" si="126"/>
        <v>0</v>
      </c>
      <c r="E4076" s="669" t="s">
        <v>699</v>
      </c>
      <c r="F4076" s="669">
        <v>1145</v>
      </c>
    </row>
    <row r="4077" spans="1:6" hidden="1" x14ac:dyDescent="0.2">
      <c r="A4077" s="1136" t="str">
        <f t="shared" si="127"/>
        <v>HC02EEM0</v>
      </c>
      <c r="B4077" s="669" t="s">
        <v>7066</v>
      </c>
      <c r="C4077" s="669" t="s">
        <v>1947</v>
      </c>
      <c r="D4077" s="1137">
        <f t="shared" si="126"/>
        <v>0</v>
      </c>
      <c r="E4077" s="669" t="s">
        <v>595</v>
      </c>
      <c r="F4077" s="669">
        <v>380</v>
      </c>
    </row>
    <row r="4078" spans="1:6" hidden="1" x14ac:dyDescent="0.2">
      <c r="A4078" s="1136" t="str">
        <f t="shared" si="127"/>
        <v>HC02ENE0</v>
      </c>
      <c r="B4078" s="669" t="s">
        <v>7067</v>
      </c>
      <c r="C4078" s="669" t="s">
        <v>1947</v>
      </c>
      <c r="D4078" s="1137">
        <f t="shared" si="126"/>
        <v>0</v>
      </c>
      <c r="E4078" s="669" t="s">
        <v>594</v>
      </c>
      <c r="F4078" s="669">
        <v>86</v>
      </c>
    </row>
    <row r="4079" spans="1:6" hidden="1" x14ac:dyDescent="0.2">
      <c r="A4079" s="1136" t="str">
        <f t="shared" si="127"/>
        <v>HC02EUX0</v>
      </c>
      <c r="B4079" s="669" t="s">
        <v>7068</v>
      </c>
      <c r="C4079" s="669" t="s">
        <v>1947</v>
      </c>
      <c r="D4079" s="1137">
        <f t="shared" si="126"/>
        <v>0</v>
      </c>
      <c r="E4079" s="669" t="s">
        <v>3001</v>
      </c>
      <c r="F4079" s="669">
        <v>1</v>
      </c>
    </row>
    <row r="4080" spans="1:6" hidden="1" x14ac:dyDescent="0.2">
      <c r="A4080" s="1136" t="str">
        <f t="shared" si="127"/>
        <v>HC02FDC0</v>
      </c>
      <c r="B4080" s="669" t="s">
        <v>7069</v>
      </c>
      <c r="C4080" s="669" t="s">
        <v>1948</v>
      </c>
      <c r="D4080" s="1137">
        <f t="shared" si="126"/>
        <v>0</v>
      </c>
      <c r="E4080" s="669" t="s">
        <v>700</v>
      </c>
      <c r="F4080" s="669">
        <v>34</v>
      </c>
    </row>
    <row r="4081" spans="1:6" hidden="1" x14ac:dyDescent="0.2">
      <c r="A4081" s="1136" t="str">
        <f t="shared" si="127"/>
        <v>HC02FEL0</v>
      </c>
      <c r="B4081" s="669" t="s">
        <v>7070</v>
      </c>
      <c r="C4081" s="669" t="s">
        <v>1948</v>
      </c>
      <c r="D4081" s="1137">
        <f t="shared" si="126"/>
        <v>0</v>
      </c>
      <c r="E4081" s="669" t="s">
        <v>699</v>
      </c>
      <c r="F4081" s="669">
        <v>2929</v>
      </c>
    </row>
    <row r="4082" spans="1:6" hidden="1" x14ac:dyDescent="0.2">
      <c r="A4082" s="1136" t="str">
        <f t="shared" si="127"/>
        <v>HC02FEM0</v>
      </c>
      <c r="B4082" s="669" t="s">
        <v>7071</v>
      </c>
      <c r="C4082" s="669" t="s">
        <v>1948</v>
      </c>
      <c r="D4082" s="1137">
        <f t="shared" si="126"/>
        <v>0</v>
      </c>
      <c r="E4082" s="669" t="s">
        <v>595</v>
      </c>
      <c r="F4082" s="669">
        <v>627</v>
      </c>
    </row>
    <row r="4083" spans="1:6" hidden="1" x14ac:dyDescent="0.2">
      <c r="A4083" s="1136" t="str">
        <f t="shared" si="127"/>
        <v>HC02FNE0</v>
      </c>
      <c r="B4083" s="669" t="s">
        <v>7072</v>
      </c>
      <c r="C4083" s="669" t="s">
        <v>1948</v>
      </c>
      <c r="D4083" s="1137">
        <f t="shared" si="126"/>
        <v>0</v>
      </c>
      <c r="E4083" s="669" t="s">
        <v>594</v>
      </c>
      <c r="F4083" s="669">
        <v>90</v>
      </c>
    </row>
    <row r="4084" spans="1:6" hidden="1" x14ac:dyDescent="0.2">
      <c r="A4084" s="1136" t="str">
        <f t="shared" si="127"/>
        <v>HC02FUX0</v>
      </c>
      <c r="B4084" s="669" t="s">
        <v>7073</v>
      </c>
      <c r="C4084" s="669" t="s">
        <v>1948</v>
      </c>
      <c r="D4084" s="1137">
        <f t="shared" si="126"/>
        <v>0</v>
      </c>
      <c r="E4084" s="669" t="s">
        <v>3001</v>
      </c>
      <c r="F4084" s="669">
        <v>3</v>
      </c>
    </row>
    <row r="4085" spans="1:6" hidden="1" x14ac:dyDescent="0.2">
      <c r="A4085" s="1136" t="str">
        <f t="shared" si="127"/>
        <v>HC03DEL0</v>
      </c>
      <c r="B4085" s="669" t="s">
        <v>7074</v>
      </c>
      <c r="C4085" s="669" t="s">
        <v>1949</v>
      </c>
      <c r="D4085" s="1137">
        <f t="shared" si="126"/>
        <v>0</v>
      </c>
      <c r="E4085" s="669" t="s">
        <v>699</v>
      </c>
      <c r="F4085" s="669">
        <v>191</v>
      </c>
    </row>
    <row r="4086" spans="1:6" hidden="1" x14ac:dyDescent="0.2">
      <c r="A4086" s="1136" t="str">
        <f t="shared" si="127"/>
        <v>HC03DEM0</v>
      </c>
      <c r="B4086" s="669" t="s">
        <v>7075</v>
      </c>
      <c r="C4086" s="669" t="s">
        <v>1949</v>
      </c>
      <c r="D4086" s="1137">
        <f t="shared" si="126"/>
        <v>0</v>
      </c>
      <c r="E4086" s="669" t="s">
        <v>595</v>
      </c>
      <c r="F4086" s="669">
        <v>370</v>
      </c>
    </row>
    <row r="4087" spans="1:6" hidden="1" x14ac:dyDescent="0.2">
      <c r="A4087" s="1136" t="str">
        <f t="shared" si="127"/>
        <v>HC03DNE0</v>
      </c>
      <c r="B4087" s="669" t="s">
        <v>7076</v>
      </c>
      <c r="C4087" s="669" t="s">
        <v>1949</v>
      </c>
      <c r="D4087" s="1137">
        <f t="shared" si="126"/>
        <v>0</v>
      </c>
      <c r="E4087" s="669" t="s">
        <v>594</v>
      </c>
      <c r="F4087" s="669">
        <v>42</v>
      </c>
    </row>
    <row r="4088" spans="1:6" hidden="1" x14ac:dyDescent="0.2">
      <c r="A4088" s="1136" t="str">
        <f t="shared" si="127"/>
        <v>HC03EDC0</v>
      </c>
      <c r="B4088" s="669" t="s">
        <v>7077</v>
      </c>
      <c r="C4088" s="669" t="s">
        <v>1950</v>
      </c>
      <c r="D4088" s="1137">
        <f t="shared" si="126"/>
        <v>0</v>
      </c>
      <c r="E4088" s="669" t="s">
        <v>700</v>
      </c>
      <c r="F4088" s="669">
        <v>9</v>
      </c>
    </row>
    <row r="4089" spans="1:6" hidden="1" x14ac:dyDescent="0.2">
      <c r="A4089" s="1136" t="str">
        <f t="shared" si="127"/>
        <v>HC03EEL0</v>
      </c>
      <c r="B4089" s="669" t="s">
        <v>7078</v>
      </c>
      <c r="C4089" s="669" t="s">
        <v>1950</v>
      </c>
      <c r="D4089" s="1137">
        <f t="shared" si="126"/>
        <v>0</v>
      </c>
      <c r="E4089" s="669" t="s">
        <v>699</v>
      </c>
      <c r="F4089" s="669">
        <v>1444</v>
      </c>
    </row>
    <row r="4090" spans="1:6" hidden="1" x14ac:dyDescent="0.2">
      <c r="A4090" s="1136" t="str">
        <f t="shared" si="127"/>
        <v>HC03EEM0</v>
      </c>
      <c r="B4090" s="669" t="s">
        <v>7079</v>
      </c>
      <c r="C4090" s="669" t="s">
        <v>1950</v>
      </c>
      <c r="D4090" s="1137">
        <f t="shared" si="126"/>
        <v>0</v>
      </c>
      <c r="E4090" s="669" t="s">
        <v>595</v>
      </c>
      <c r="F4090" s="669">
        <v>486</v>
      </c>
    </row>
    <row r="4091" spans="1:6" hidden="1" x14ac:dyDescent="0.2">
      <c r="A4091" s="1136" t="str">
        <f t="shared" si="127"/>
        <v>HC03ENE0</v>
      </c>
      <c r="B4091" s="669" t="s">
        <v>7080</v>
      </c>
      <c r="C4091" s="669" t="s">
        <v>1950</v>
      </c>
      <c r="D4091" s="1137">
        <f t="shared" si="126"/>
        <v>0</v>
      </c>
      <c r="E4091" s="669" t="s">
        <v>594</v>
      </c>
      <c r="F4091" s="669">
        <v>80</v>
      </c>
    </row>
    <row r="4092" spans="1:6" hidden="1" x14ac:dyDescent="0.2">
      <c r="A4092" s="1136" t="str">
        <f t="shared" si="127"/>
        <v>HC03EUX0</v>
      </c>
      <c r="B4092" s="669" t="s">
        <v>7081</v>
      </c>
      <c r="C4092" s="669" t="s">
        <v>1950</v>
      </c>
      <c r="D4092" s="1137">
        <f t="shared" si="126"/>
        <v>0</v>
      </c>
      <c r="E4092" s="669" t="s">
        <v>3001</v>
      </c>
      <c r="F4092" s="669">
        <v>1</v>
      </c>
    </row>
    <row r="4093" spans="1:6" hidden="1" x14ac:dyDescent="0.2">
      <c r="A4093" s="1136" t="str">
        <f t="shared" si="127"/>
        <v>HC03FDC0</v>
      </c>
      <c r="B4093" s="669" t="s">
        <v>7082</v>
      </c>
      <c r="C4093" s="669" t="s">
        <v>1951</v>
      </c>
      <c r="D4093" s="1137">
        <f t="shared" si="126"/>
        <v>0</v>
      </c>
      <c r="E4093" s="669" t="s">
        <v>700</v>
      </c>
      <c r="F4093" s="669">
        <v>180</v>
      </c>
    </row>
    <row r="4094" spans="1:6" hidden="1" x14ac:dyDescent="0.2">
      <c r="A4094" s="1136" t="str">
        <f t="shared" si="127"/>
        <v>HC03FEL0</v>
      </c>
      <c r="B4094" s="669" t="s">
        <v>7083</v>
      </c>
      <c r="C4094" s="669" t="s">
        <v>1951</v>
      </c>
      <c r="D4094" s="1137">
        <f t="shared" si="126"/>
        <v>0</v>
      </c>
      <c r="E4094" s="669" t="s">
        <v>699</v>
      </c>
      <c r="F4094" s="669">
        <v>9489</v>
      </c>
    </row>
    <row r="4095" spans="1:6" hidden="1" x14ac:dyDescent="0.2">
      <c r="A4095" s="1136" t="str">
        <f t="shared" si="127"/>
        <v>HC03FEM0</v>
      </c>
      <c r="B4095" s="669" t="s">
        <v>7084</v>
      </c>
      <c r="C4095" s="669" t="s">
        <v>1951</v>
      </c>
      <c r="D4095" s="1137">
        <f t="shared" si="126"/>
        <v>0</v>
      </c>
      <c r="E4095" s="669" t="s">
        <v>595</v>
      </c>
      <c r="F4095" s="669">
        <v>1170</v>
      </c>
    </row>
    <row r="4096" spans="1:6" hidden="1" x14ac:dyDescent="0.2">
      <c r="A4096" s="1136" t="str">
        <f t="shared" si="127"/>
        <v>HC03FNE0</v>
      </c>
      <c r="B4096" s="669" t="s">
        <v>7085</v>
      </c>
      <c r="C4096" s="669" t="s">
        <v>1951</v>
      </c>
      <c r="D4096" s="1137">
        <f t="shared" si="126"/>
        <v>0</v>
      </c>
      <c r="E4096" s="669" t="s">
        <v>594</v>
      </c>
      <c r="F4096" s="669">
        <v>163</v>
      </c>
    </row>
    <row r="4097" spans="1:6" hidden="1" x14ac:dyDescent="0.2">
      <c r="A4097" s="1136" t="str">
        <f t="shared" si="127"/>
        <v>HC03FUX0</v>
      </c>
      <c r="B4097" s="669" t="s">
        <v>7086</v>
      </c>
      <c r="C4097" s="669" t="s">
        <v>1951</v>
      </c>
      <c r="D4097" s="1137">
        <f t="shared" si="126"/>
        <v>0</v>
      </c>
      <c r="E4097" s="669" t="s">
        <v>3001</v>
      </c>
      <c r="F4097" s="669">
        <v>16</v>
      </c>
    </row>
    <row r="4098" spans="1:6" hidden="1" x14ac:dyDescent="0.2">
      <c r="A4098" s="1136" t="str">
        <f t="shared" si="127"/>
        <v>HC04DDC0</v>
      </c>
      <c r="B4098" s="669" t="s">
        <v>7087</v>
      </c>
      <c r="C4098" s="669" t="s">
        <v>1952</v>
      </c>
      <c r="D4098" s="1137">
        <f t="shared" si="126"/>
        <v>0</v>
      </c>
      <c r="E4098" s="669" t="s">
        <v>700</v>
      </c>
      <c r="F4098" s="669">
        <v>4</v>
      </c>
    </row>
    <row r="4099" spans="1:6" hidden="1" x14ac:dyDescent="0.2">
      <c r="A4099" s="1136" t="str">
        <f t="shared" si="127"/>
        <v>HC04DEL0</v>
      </c>
      <c r="B4099" s="669" t="s">
        <v>7088</v>
      </c>
      <c r="C4099" s="669" t="s">
        <v>1952</v>
      </c>
      <c r="D4099" s="1137">
        <f t="shared" si="126"/>
        <v>0</v>
      </c>
      <c r="E4099" s="669" t="s">
        <v>699</v>
      </c>
      <c r="F4099" s="669">
        <v>374</v>
      </c>
    </row>
    <row r="4100" spans="1:6" hidden="1" x14ac:dyDescent="0.2">
      <c r="A4100" s="1136" t="str">
        <f t="shared" si="127"/>
        <v>HC04DEM0</v>
      </c>
      <c r="B4100" s="669" t="s">
        <v>7089</v>
      </c>
      <c r="C4100" s="669" t="s">
        <v>1952</v>
      </c>
      <c r="D4100" s="1137">
        <f t="shared" si="126"/>
        <v>0</v>
      </c>
      <c r="E4100" s="669" t="s">
        <v>595</v>
      </c>
      <c r="F4100" s="669">
        <v>477</v>
      </c>
    </row>
    <row r="4101" spans="1:6" hidden="1" x14ac:dyDescent="0.2">
      <c r="A4101" s="1136" t="str">
        <f t="shared" si="127"/>
        <v>HC04DNE0</v>
      </c>
      <c r="B4101" s="669" t="s">
        <v>7090</v>
      </c>
      <c r="C4101" s="669" t="s">
        <v>1952</v>
      </c>
      <c r="D4101" s="1137">
        <f t="shared" si="126"/>
        <v>0</v>
      </c>
      <c r="E4101" s="669" t="s">
        <v>594</v>
      </c>
      <c r="F4101" s="669">
        <v>49</v>
      </c>
    </row>
    <row r="4102" spans="1:6" hidden="1" x14ac:dyDescent="0.2">
      <c r="A4102" s="1136" t="str">
        <f t="shared" si="127"/>
        <v>HC04EDC0</v>
      </c>
      <c r="B4102" s="669" t="s">
        <v>7091</v>
      </c>
      <c r="C4102" s="669" t="s">
        <v>1953</v>
      </c>
      <c r="D4102" s="1137">
        <f t="shared" si="126"/>
        <v>0</v>
      </c>
      <c r="E4102" s="669" t="s">
        <v>700</v>
      </c>
      <c r="F4102" s="669">
        <v>99</v>
      </c>
    </row>
    <row r="4103" spans="1:6" hidden="1" x14ac:dyDescent="0.2">
      <c r="A4103" s="1136" t="str">
        <f t="shared" si="127"/>
        <v>HC04EEL0</v>
      </c>
      <c r="B4103" s="669" t="s">
        <v>7092</v>
      </c>
      <c r="C4103" s="669" t="s">
        <v>1953</v>
      </c>
      <c r="D4103" s="1137">
        <f t="shared" si="126"/>
        <v>0</v>
      </c>
      <c r="E4103" s="669" t="s">
        <v>699</v>
      </c>
      <c r="F4103" s="669">
        <v>3312</v>
      </c>
    </row>
    <row r="4104" spans="1:6" hidden="1" x14ac:dyDescent="0.2">
      <c r="A4104" s="1136" t="str">
        <f t="shared" si="127"/>
        <v>HC04EEM0</v>
      </c>
      <c r="B4104" s="669" t="s">
        <v>7093</v>
      </c>
      <c r="C4104" s="669" t="s">
        <v>1953</v>
      </c>
      <c r="D4104" s="1137">
        <f t="shared" si="126"/>
        <v>0</v>
      </c>
      <c r="E4104" s="669" t="s">
        <v>595</v>
      </c>
      <c r="F4104" s="669">
        <v>706</v>
      </c>
    </row>
    <row r="4105" spans="1:6" hidden="1" x14ac:dyDescent="0.2">
      <c r="A4105" s="1136" t="str">
        <f t="shared" si="127"/>
        <v>HC04ENE0</v>
      </c>
      <c r="B4105" s="669" t="s">
        <v>7094</v>
      </c>
      <c r="C4105" s="669" t="s">
        <v>1953</v>
      </c>
      <c r="D4105" s="1137">
        <f t="shared" si="126"/>
        <v>0</v>
      </c>
      <c r="E4105" s="669" t="s">
        <v>594</v>
      </c>
      <c r="F4105" s="669">
        <v>105</v>
      </c>
    </row>
    <row r="4106" spans="1:6" hidden="1" x14ac:dyDescent="0.2">
      <c r="A4106" s="1136" t="str">
        <f t="shared" si="127"/>
        <v>HC04FDC0</v>
      </c>
      <c r="B4106" s="669" t="s">
        <v>7095</v>
      </c>
      <c r="C4106" s="669" t="s">
        <v>1954</v>
      </c>
      <c r="D4106" s="1137">
        <f t="shared" si="126"/>
        <v>0</v>
      </c>
      <c r="E4106" s="669" t="s">
        <v>700</v>
      </c>
      <c r="F4106" s="669">
        <v>730</v>
      </c>
    </row>
    <row r="4107" spans="1:6" hidden="1" x14ac:dyDescent="0.2">
      <c r="A4107" s="1136" t="str">
        <f t="shared" si="127"/>
        <v>HC04FEL0</v>
      </c>
      <c r="B4107" s="669" t="s">
        <v>7096</v>
      </c>
      <c r="C4107" s="669" t="s">
        <v>1954</v>
      </c>
      <c r="D4107" s="1137">
        <f t="shared" si="126"/>
        <v>0</v>
      </c>
      <c r="E4107" s="669" t="s">
        <v>699</v>
      </c>
      <c r="F4107" s="669">
        <v>13090</v>
      </c>
    </row>
    <row r="4108" spans="1:6" hidden="1" x14ac:dyDescent="0.2">
      <c r="A4108" s="1136" t="str">
        <f t="shared" si="127"/>
        <v>HC04FEM0</v>
      </c>
      <c r="B4108" s="669" t="s">
        <v>7097</v>
      </c>
      <c r="C4108" s="669" t="s">
        <v>1954</v>
      </c>
      <c r="D4108" s="1137">
        <f t="shared" si="126"/>
        <v>0</v>
      </c>
      <c r="E4108" s="669" t="s">
        <v>595</v>
      </c>
      <c r="F4108" s="669">
        <v>1765</v>
      </c>
    </row>
    <row r="4109" spans="1:6" hidden="1" x14ac:dyDescent="0.2">
      <c r="A4109" s="1136" t="str">
        <f t="shared" si="127"/>
        <v>HC04FNE0</v>
      </c>
      <c r="B4109" s="669" t="s">
        <v>7098</v>
      </c>
      <c r="C4109" s="669" t="s">
        <v>1954</v>
      </c>
      <c r="D4109" s="1137">
        <f t="shared" si="126"/>
        <v>0</v>
      </c>
      <c r="E4109" s="669" t="s">
        <v>594</v>
      </c>
      <c r="F4109" s="669">
        <v>175</v>
      </c>
    </row>
    <row r="4110" spans="1:6" hidden="1" x14ac:dyDescent="0.2">
      <c r="A4110" s="1136" t="str">
        <f t="shared" si="127"/>
        <v>HC04FUX0</v>
      </c>
      <c r="B4110" s="669" t="s">
        <v>7099</v>
      </c>
      <c r="C4110" s="669" t="s">
        <v>1954</v>
      </c>
      <c r="D4110" s="1137">
        <f t="shared" si="126"/>
        <v>0</v>
      </c>
      <c r="E4110" s="669" t="s">
        <v>3001</v>
      </c>
      <c r="F4110" s="669">
        <v>23</v>
      </c>
    </row>
    <row r="4111" spans="1:6" hidden="1" x14ac:dyDescent="0.2">
      <c r="A4111" s="1136" t="str">
        <f t="shared" si="127"/>
        <v>HC05DDC0</v>
      </c>
      <c r="B4111" s="669" t="s">
        <v>7100</v>
      </c>
      <c r="C4111" s="669" t="s">
        <v>1955</v>
      </c>
      <c r="D4111" s="1137">
        <f t="shared" si="126"/>
        <v>0</v>
      </c>
      <c r="E4111" s="669" t="s">
        <v>700</v>
      </c>
      <c r="F4111" s="669">
        <v>93</v>
      </c>
    </row>
    <row r="4112" spans="1:6" hidden="1" x14ac:dyDescent="0.2">
      <c r="A4112" s="1136" t="str">
        <f t="shared" si="127"/>
        <v>HC05DEL0</v>
      </c>
      <c r="B4112" s="669" t="s">
        <v>7101</v>
      </c>
      <c r="C4112" s="669" t="s">
        <v>1955</v>
      </c>
      <c r="D4112" s="1137">
        <f t="shared" si="126"/>
        <v>0</v>
      </c>
      <c r="E4112" s="669" t="s">
        <v>699</v>
      </c>
      <c r="F4112" s="669">
        <v>116</v>
      </c>
    </row>
    <row r="4113" spans="1:6" hidden="1" x14ac:dyDescent="0.2">
      <c r="A4113" s="1136" t="str">
        <f t="shared" si="127"/>
        <v>HC05DEM0</v>
      </c>
      <c r="B4113" s="669" t="s">
        <v>7102</v>
      </c>
      <c r="C4113" s="669" t="s">
        <v>1955</v>
      </c>
      <c r="D4113" s="1137">
        <f t="shared" ref="D4113:D4176" si="128">IFERROR(VLOOKUP(C4113,$M$2:$N$16,2,FALSE),0)</f>
        <v>0</v>
      </c>
      <c r="E4113" s="669" t="s">
        <v>595</v>
      </c>
      <c r="F4113" s="669">
        <v>658</v>
      </c>
    </row>
    <row r="4114" spans="1:6" hidden="1" x14ac:dyDescent="0.2">
      <c r="A4114" s="1136" t="str">
        <f t="shared" ref="A4114:A4177" si="129">C4114&amp;E4114&amp;D4114</f>
        <v>HC05DNE0</v>
      </c>
      <c r="B4114" s="669" t="s">
        <v>7103</v>
      </c>
      <c r="C4114" s="669" t="s">
        <v>1955</v>
      </c>
      <c r="D4114" s="1137">
        <f t="shared" si="128"/>
        <v>0</v>
      </c>
      <c r="E4114" s="669" t="s">
        <v>594</v>
      </c>
      <c r="F4114" s="669">
        <v>25</v>
      </c>
    </row>
    <row r="4115" spans="1:6" hidden="1" x14ac:dyDescent="0.2">
      <c r="A4115" s="1136" t="str">
        <f t="shared" si="129"/>
        <v>HC05EDC0</v>
      </c>
      <c r="B4115" s="669" t="s">
        <v>7104</v>
      </c>
      <c r="C4115" s="669" t="s">
        <v>1956</v>
      </c>
      <c r="D4115" s="1137">
        <f t="shared" si="128"/>
        <v>0</v>
      </c>
      <c r="E4115" s="669" t="s">
        <v>700</v>
      </c>
      <c r="F4115" s="669">
        <v>516</v>
      </c>
    </row>
    <row r="4116" spans="1:6" hidden="1" x14ac:dyDescent="0.2">
      <c r="A4116" s="1136" t="str">
        <f t="shared" si="129"/>
        <v>HC05EEL0</v>
      </c>
      <c r="B4116" s="669" t="s">
        <v>7105</v>
      </c>
      <c r="C4116" s="669" t="s">
        <v>1956</v>
      </c>
      <c r="D4116" s="1137">
        <f t="shared" si="128"/>
        <v>0</v>
      </c>
      <c r="E4116" s="669" t="s">
        <v>699</v>
      </c>
      <c r="F4116" s="669">
        <v>236</v>
      </c>
    </row>
    <row r="4117" spans="1:6" hidden="1" x14ac:dyDescent="0.2">
      <c r="A4117" s="1136" t="str">
        <f t="shared" si="129"/>
        <v>HC05EEM0</v>
      </c>
      <c r="B4117" s="669" t="s">
        <v>7106</v>
      </c>
      <c r="C4117" s="669" t="s">
        <v>1956</v>
      </c>
      <c r="D4117" s="1137">
        <f t="shared" si="128"/>
        <v>0</v>
      </c>
      <c r="E4117" s="669" t="s">
        <v>595</v>
      </c>
      <c r="F4117" s="669">
        <v>349</v>
      </c>
    </row>
    <row r="4118" spans="1:6" hidden="1" x14ac:dyDescent="0.2">
      <c r="A4118" s="1136" t="str">
        <f t="shared" si="129"/>
        <v>HC05ENE0</v>
      </c>
      <c r="B4118" s="669" t="s">
        <v>7107</v>
      </c>
      <c r="C4118" s="669" t="s">
        <v>1956</v>
      </c>
      <c r="D4118" s="1137">
        <f t="shared" si="128"/>
        <v>0</v>
      </c>
      <c r="E4118" s="669" t="s">
        <v>594</v>
      </c>
      <c r="F4118" s="669">
        <v>31</v>
      </c>
    </row>
    <row r="4119" spans="1:6" hidden="1" x14ac:dyDescent="0.2">
      <c r="A4119" s="1136" t="str">
        <f t="shared" si="129"/>
        <v>HC05FDC0</v>
      </c>
      <c r="B4119" s="669" t="s">
        <v>7108</v>
      </c>
      <c r="C4119" s="669" t="s">
        <v>1957</v>
      </c>
      <c r="D4119" s="1137">
        <f t="shared" si="128"/>
        <v>0</v>
      </c>
      <c r="E4119" s="669" t="s">
        <v>700</v>
      </c>
      <c r="F4119" s="669">
        <v>2491</v>
      </c>
    </row>
    <row r="4120" spans="1:6" hidden="1" x14ac:dyDescent="0.2">
      <c r="A4120" s="1136" t="str">
        <f t="shared" si="129"/>
        <v>HC05FEL0</v>
      </c>
      <c r="B4120" s="669" t="s">
        <v>7109</v>
      </c>
      <c r="C4120" s="669" t="s">
        <v>1957</v>
      </c>
      <c r="D4120" s="1137">
        <f t="shared" si="128"/>
        <v>0</v>
      </c>
      <c r="E4120" s="669" t="s">
        <v>699</v>
      </c>
      <c r="F4120" s="669">
        <v>666</v>
      </c>
    </row>
    <row r="4121" spans="1:6" hidden="1" x14ac:dyDescent="0.2">
      <c r="A4121" s="1136" t="str">
        <f t="shared" si="129"/>
        <v>HC05FEM0</v>
      </c>
      <c r="B4121" s="669" t="s">
        <v>7110</v>
      </c>
      <c r="C4121" s="669" t="s">
        <v>1957</v>
      </c>
      <c r="D4121" s="1137">
        <f t="shared" si="128"/>
        <v>0</v>
      </c>
      <c r="E4121" s="669" t="s">
        <v>595</v>
      </c>
      <c r="F4121" s="669">
        <v>323</v>
      </c>
    </row>
    <row r="4122" spans="1:6" hidden="1" x14ac:dyDescent="0.2">
      <c r="A4122" s="1136" t="str">
        <f t="shared" si="129"/>
        <v>HC05FNE0</v>
      </c>
      <c r="B4122" s="669" t="s">
        <v>7111</v>
      </c>
      <c r="C4122" s="669" t="s">
        <v>1957</v>
      </c>
      <c r="D4122" s="1137">
        <f t="shared" si="128"/>
        <v>0</v>
      </c>
      <c r="E4122" s="669" t="s">
        <v>594</v>
      </c>
      <c r="F4122" s="669">
        <v>43</v>
      </c>
    </row>
    <row r="4123" spans="1:6" hidden="1" x14ac:dyDescent="0.2">
      <c r="A4123" s="1136" t="str">
        <f t="shared" si="129"/>
        <v>HC05FUX0</v>
      </c>
      <c r="B4123" s="669" t="s">
        <v>7112</v>
      </c>
      <c r="C4123" s="669" t="s">
        <v>1957</v>
      </c>
      <c r="D4123" s="1137">
        <f t="shared" si="128"/>
        <v>0</v>
      </c>
      <c r="E4123" s="669" t="s">
        <v>3001</v>
      </c>
      <c r="F4123" s="669">
        <v>1</v>
      </c>
    </row>
    <row r="4124" spans="1:6" hidden="1" x14ac:dyDescent="0.2">
      <c r="A4124" s="1136" t="str">
        <f t="shared" si="129"/>
        <v>HC06ZDC0</v>
      </c>
      <c r="B4124" s="669" t="s">
        <v>7113</v>
      </c>
      <c r="C4124" s="669" t="s">
        <v>907</v>
      </c>
      <c r="D4124" s="1137">
        <f t="shared" si="128"/>
        <v>0</v>
      </c>
      <c r="E4124" s="669" t="s">
        <v>700</v>
      </c>
      <c r="F4124" s="669">
        <v>4764</v>
      </c>
    </row>
    <row r="4125" spans="1:6" hidden="1" x14ac:dyDescent="0.2">
      <c r="A4125" s="1136" t="str">
        <f t="shared" si="129"/>
        <v>HC06ZEL0</v>
      </c>
      <c r="B4125" s="669" t="s">
        <v>7114</v>
      </c>
      <c r="C4125" s="669" t="s">
        <v>907</v>
      </c>
      <c r="D4125" s="1137">
        <f t="shared" si="128"/>
        <v>0</v>
      </c>
      <c r="E4125" s="669" t="s">
        <v>699</v>
      </c>
      <c r="F4125" s="669">
        <v>330</v>
      </c>
    </row>
    <row r="4126" spans="1:6" hidden="1" x14ac:dyDescent="0.2">
      <c r="A4126" s="1136" t="str">
        <f t="shared" si="129"/>
        <v>HC06ZEM0</v>
      </c>
      <c r="B4126" s="669" t="s">
        <v>7115</v>
      </c>
      <c r="C4126" s="669" t="s">
        <v>907</v>
      </c>
      <c r="D4126" s="1137">
        <f t="shared" si="128"/>
        <v>0</v>
      </c>
      <c r="E4126" s="669" t="s">
        <v>595</v>
      </c>
      <c r="F4126" s="669">
        <v>14</v>
      </c>
    </row>
    <row r="4127" spans="1:6" hidden="1" x14ac:dyDescent="0.2">
      <c r="A4127" s="1136" t="str">
        <f t="shared" si="129"/>
        <v>HC06ZNE0</v>
      </c>
      <c r="B4127" s="669" t="s">
        <v>7116</v>
      </c>
      <c r="C4127" s="669" t="s">
        <v>907</v>
      </c>
      <c r="D4127" s="1137">
        <f t="shared" si="128"/>
        <v>0</v>
      </c>
      <c r="E4127" s="669" t="s">
        <v>594</v>
      </c>
      <c r="F4127" s="669">
        <v>3</v>
      </c>
    </row>
    <row r="4128" spans="1:6" hidden="1" x14ac:dyDescent="0.2">
      <c r="A4128" s="1136" t="str">
        <f t="shared" si="129"/>
        <v>HC06ZUX0</v>
      </c>
      <c r="B4128" s="669" t="s">
        <v>7117</v>
      </c>
      <c r="C4128" s="669" t="s">
        <v>907</v>
      </c>
      <c r="D4128" s="1137">
        <f t="shared" si="128"/>
        <v>0</v>
      </c>
      <c r="E4128" s="669" t="s">
        <v>3001</v>
      </c>
      <c r="F4128" s="669">
        <v>1</v>
      </c>
    </row>
    <row r="4129" spans="1:6" hidden="1" x14ac:dyDescent="0.2">
      <c r="A4129" s="1136" t="str">
        <f t="shared" si="129"/>
        <v>HC07ADC0</v>
      </c>
      <c r="B4129" s="669" t="s">
        <v>7118</v>
      </c>
      <c r="C4129" s="669" t="s">
        <v>1958</v>
      </c>
      <c r="D4129" s="1137">
        <f t="shared" si="128"/>
        <v>0</v>
      </c>
      <c r="E4129" s="669" t="s">
        <v>700</v>
      </c>
      <c r="F4129" s="669">
        <v>7</v>
      </c>
    </row>
    <row r="4130" spans="1:6" hidden="1" x14ac:dyDescent="0.2">
      <c r="A4130" s="1136" t="str">
        <f t="shared" si="129"/>
        <v>HC07AEL0</v>
      </c>
      <c r="B4130" s="669" t="s">
        <v>7119</v>
      </c>
      <c r="C4130" s="669" t="s">
        <v>1958</v>
      </c>
      <c r="D4130" s="1137">
        <f t="shared" si="128"/>
        <v>0</v>
      </c>
      <c r="E4130" s="669" t="s">
        <v>699</v>
      </c>
      <c r="F4130" s="669">
        <v>236</v>
      </c>
    </row>
    <row r="4131" spans="1:6" hidden="1" x14ac:dyDescent="0.2">
      <c r="A4131" s="1136" t="str">
        <f t="shared" si="129"/>
        <v>HC07AEM0</v>
      </c>
      <c r="B4131" s="669" t="s">
        <v>7120</v>
      </c>
      <c r="C4131" s="669" t="s">
        <v>1958</v>
      </c>
      <c r="D4131" s="1137">
        <f t="shared" si="128"/>
        <v>0</v>
      </c>
      <c r="E4131" s="669" t="s">
        <v>595</v>
      </c>
      <c r="F4131" s="669">
        <v>273</v>
      </c>
    </row>
    <row r="4132" spans="1:6" hidden="1" x14ac:dyDescent="0.2">
      <c r="A4132" s="1136" t="str">
        <f t="shared" si="129"/>
        <v>HC07ANE0</v>
      </c>
      <c r="B4132" s="669" t="s">
        <v>7121</v>
      </c>
      <c r="C4132" s="669" t="s">
        <v>1958</v>
      </c>
      <c r="D4132" s="1137">
        <f t="shared" si="128"/>
        <v>0</v>
      </c>
      <c r="E4132" s="669" t="s">
        <v>594</v>
      </c>
      <c r="F4132" s="669">
        <v>117</v>
      </c>
    </row>
    <row r="4133" spans="1:6" hidden="1" x14ac:dyDescent="0.2">
      <c r="A4133" s="1136" t="str">
        <f t="shared" si="129"/>
        <v>HC07BDC0</v>
      </c>
      <c r="B4133" s="669" t="s">
        <v>7122</v>
      </c>
      <c r="C4133" s="669" t="s">
        <v>1959</v>
      </c>
      <c r="D4133" s="1137">
        <f t="shared" si="128"/>
        <v>0</v>
      </c>
      <c r="E4133" s="669" t="s">
        <v>700</v>
      </c>
      <c r="F4133" s="669">
        <v>140</v>
      </c>
    </row>
    <row r="4134" spans="1:6" hidden="1" x14ac:dyDescent="0.2">
      <c r="A4134" s="1136" t="str">
        <f t="shared" si="129"/>
        <v>HC07BEL0</v>
      </c>
      <c r="B4134" s="669" t="s">
        <v>7123</v>
      </c>
      <c r="C4134" s="669" t="s">
        <v>1959</v>
      </c>
      <c r="D4134" s="1137">
        <f t="shared" si="128"/>
        <v>0</v>
      </c>
      <c r="E4134" s="669" t="s">
        <v>699</v>
      </c>
      <c r="F4134" s="669">
        <v>1125</v>
      </c>
    </row>
    <row r="4135" spans="1:6" hidden="1" x14ac:dyDescent="0.2">
      <c r="A4135" s="1136" t="str">
        <f t="shared" si="129"/>
        <v>HC07BEM0</v>
      </c>
      <c r="B4135" s="669" t="s">
        <v>7124</v>
      </c>
      <c r="C4135" s="669" t="s">
        <v>1959</v>
      </c>
      <c r="D4135" s="1137">
        <f t="shared" si="128"/>
        <v>0</v>
      </c>
      <c r="E4135" s="669" t="s">
        <v>595</v>
      </c>
      <c r="F4135" s="669">
        <v>288</v>
      </c>
    </row>
    <row r="4136" spans="1:6" hidden="1" x14ac:dyDescent="0.2">
      <c r="A4136" s="1136" t="str">
        <f t="shared" si="129"/>
        <v>HC07BNE0</v>
      </c>
      <c r="B4136" s="669" t="s">
        <v>7125</v>
      </c>
      <c r="C4136" s="669" t="s">
        <v>1959</v>
      </c>
      <c r="D4136" s="1137">
        <f t="shared" si="128"/>
        <v>0</v>
      </c>
      <c r="E4136" s="669" t="s">
        <v>594</v>
      </c>
      <c r="F4136" s="669">
        <v>168</v>
      </c>
    </row>
    <row r="4137" spans="1:6" hidden="1" x14ac:dyDescent="0.2">
      <c r="A4137" s="1136" t="str">
        <f t="shared" si="129"/>
        <v>HC10ZDC0</v>
      </c>
      <c r="B4137" s="669" t="s">
        <v>7126</v>
      </c>
      <c r="C4137" s="669" t="s">
        <v>906</v>
      </c>
      <c r="D4137" s="1137">
        <f t="shared" si="128"/>
        <v>0</v>
      </c>
      <c r="E4137" s="669" t="s">
        <v>700</v>
      </c>
      <c r="F4137" s="669">
        <v>32</v>
      </c>
    </row>
    <row r="4138" spans="1:6" hidden="1" x14ac:dyDescent="0.2">
      <c r="A4138" s="1136" t="str">
        <f t="shared" si="129"/>
        <v>HC10ZEL0</v>
      </c>
      <c r="B4138" s="669" t="s">
        <v>7127</v>
      </c>
      <c r="C4138" s="669" t="s">
        <v>906</v>
      </c>
      <c r="D4138" s="1137">
        <f t="shared" si="128"/>
        <v>0</v>
      </c>
      <c r="E4138" s="669" t="s">
        <v>699</v>
      </c>
      <c r="F4138" s="669">
        <v>110</v>
      </c>
    </row>
    <row r="4139" spans="1:6" hidden="1" x14ac:dyDescent="0.2">
      <c r="A4139" s="1136" t="str">
        <f t="shared" si="129"/>
        <v>HC10ZEM0</v>
      </c>
      <c r="B4139" s="669" t="s">
        <v>7128</v>
      </c>
      <c r="C4139" s="669" t="s">
        <v>906</v>
      </c>
      <c r="D4139" s="1137">
        <f t="shared" si="128"/>
        <v>0</v>
      </c>
      <c r="E4139" s="669" t="s">
        <v>595</v>
      </c>
      <c r="F4139" s="669">
        <v>141</v>
      </c>
    </row>
    <row r="4140" spans="1:6" hidden="1" x14ac:dyDescent="0.2">
      <c r="A4140" s="1136" t="str">
        <f t="shared" si="129"/>
        <v>HC10ZNE0</v>
      </c>
      <c r="B4140" s="669" t="s">
        <v>7129</v>
      </c>
      <c r="C4140" s="669" t="s">
        <v>906</v>
      </c>
      <c r="D4140" s="1137">
        <f t="shared" si="128"/>
        <v>0</v>
      </c>
      <c r="E4140" s="669" t="s">
        <v>594</v>
      </c>
      <c r="F4140" s="669">
        <v>24</v>
      </c>
    </row>
    <row r="4141" spans="1:6" hidden="1" x14ac:dyDescent="0.2">
      <c r="A4141" s="1136" t="str">
        <f t="shared" si="129"/>
        <v>HC11ZDC0</v>
      </c>
      <c r="B4141" s="669" t="s">
        <v>7130</v>
      </c>
      <c r="C4141" s="669" t="s">
        <v>905</v>
      </c>
      <c r="D4141" s="1137">
        <f t="shared" si="128"/>
        <v>0</v>
      </c>
      <c r="E4141" s="669" t="s">
        <v>700</v>
      </c>
      <c r="F4141" s="669">
        <v>216</v>
      </c>
    </row>
    <row r="4142" spans="1:6" hidden="1" x14ac:dyDescent="0.2">
      <c r="A4142" s="1136" t="str">
        <f t="shared" si="129"/>
        <v>HC11ZEL0</v>
      </c>
      <c r="B4142" s="669" t="s">
        <v>7131</v>
      </c>
      <c r="C4142" s="669" t="s">
        <v>905</v>
      </c>
      <c r="D4142" s="1137">
        <f t="shared" si="128"/>
        <v>0</v>
      </c>
      <c r="E4142" s="669" t="s">
        <v>699</v>
      </c>
      <c r="F4142" s="669">
        <v>242</v>
      </c>
    </row>
    <row r="4143" spans="1:6" hidden="1" x14ac:dyDescent="0.2">
      <c r="A4143" s="1136" t="str">
        <f t="shared" si="129"/>
        <v>HC11ZEM0</v>
      </c>
      <c r="B4143" s="669" t="s">
        <v>7132</v>
      </c>
      <c r="C4143" s="669" t="s">
        <v>905</v>
      </c>
      <c r="D4143" s="1137">
        <f t="shared" si="128"/>
        <v>0</v>
      </c>
      <c r="E4143" s="669" t="s">
        <v>595</v>
      </c>
      <c r="F4143" s="669">
        <v>282</v>
      </c>
    </row>
    <row r="4144" spans="1:6" hidden="1" x14ac:dyDescent="0.2">
      <c r="A4144" s="1136" t="str">
        <f t="shared" si="129"/>
        <v>HC11ZNE0</v>
      </c>
      <c r="B4144" s="669" t="s">
        <v>7133</v>
      </c>
      <c r="C4144" s="669" t="s">
        <v>905</v>
      </c>
      <c r="D4144" s="1137">
        <f t="shared" si="128"/>
        <v>0</v>
      </c>
      <c r="E4144" s="669" t="s">
        <v>594</v>
      </c>
      <c r="F4144" s="669">
        <v>23</v>
      </c>
    </row>
    <row r="4145" spans="1:6" hidden="1" x14ac:dyDescent="0.2">
      <c r="A4145" s="1136" t="str">
        <f t="shared" si="129"/>
        <v>HC12ZDC0</v>
      </c>
      <c r="B4145" s="669" t="s">
        <v>7134</v>
      </c>
      <c r="C4145" s="669" t="s">
        <v>904</v>
      </c>
      <c r="D4145" s="1137">
        <f t="shared" si="128"/>
        <v>0</v>
      </c>
      <c r="E4145" s="669" t="s">
        <v>700</v>
      </c>
      <c r="F4145" s="669">
        <v>11693</v>
      </c>
    </row>
    <row r="4146" spans="1:6" hidden="1" x14ac:dyDescent="0.2">
      <c r="A4146" s="1136" t="str">
        <f t="shared" si="129"/>
        <v>HC12ZEL0</v>
      </c>
      <c r="B4146" s="669" t="s">
        <v>7135</v>
      </c>
      <c r="C4146" s="669" t="s">
        <v>904</v>
      </c>
      <c r="D4146" s="1137">
        <f t="shared" si="128"/>
        <v>0</v>
      </c>
      <c r="E4146" s="669" t="s">
        <v>699</v>
      </c>
      <c r="F4146" s="669">
        <v>1191</v>
      </c>
    </row>
    <row r="4147" spans="1:6" hidden="1" x14ac:dyDescent="0.2">
      <c r="A4147" s="1136" t="str">
        <f t="shared" si="129"/>
        <v>HC12ZEM0</v>
      </c>
      <c r="B4147" s="669" t="s">
        <v>7136</v>
      </c>
      <c r="C4147" s="669" t="s">
        <v>904</v>
      </c>
      <c r="D4147" s="1137">
        <f t="shared" si="128"/>
        <v>0</v>
      </c>
      <c r="E4147" s="669" t="s">
        <v>595</v>
      </c>
      <c r="F4147" s="669">
        <v>17613</v>
      </c>
    </row>
    <row r="4148" spans="1:6" hidden="1" x14ac:dyDescent="0.2">
      <c r="A4148" s="1136" t="str">
        <f t="shared" si="129"/>
        <v>HC12ZNE0</v>
      </c>
      <c r="B4148" s="669" t="s">
        <v>7137</v>
      </c>
      <c r="C4148" s="669" t="s">
        <v>904</v>
      </c>
      <c r="D4148" s="1137">
        <f t="shared" si="128"/>
        <v>0</v>
      </c>
      <c r="E4148" s="669" t="s">
        <v>594</v>
      </c>
      <c r="F4148" s="669">
        <v>262</v>
      </c>
    </row>
    <row r="4149" spans="1:6" hidden="1" x14ac:dyDescent="0.2">
      <c r="A4149" s="1136" t="str">
        <f t="shared" si="129"/>
        <v>HC12ZUX0</v>
      </c>
      <c r="B4149" s="669" t="s">
        <v>7138</v>
      </c>
      <c r="C4149" s="669" t="s">
        <v>904</v>
      </c>
      <c r="D4149" s="1137">
        <f t="shared" si="128"/>
        <v>0</v>
      </c>
      <c r="E4149" s="669" t="s">
        <v>3001</v>
      </c>
      <c r="F4149" s="669">
        <v>5</v>
      </c>
    </row>
    <row r="4150" spans="1:6" hidden="1" x14ac:dyDescent="0.2">
      <c r="A4150" s="1136" t="str">
        <f t="shared" si="129"/>
        <v>HC20DEL0</v>
      </c>
      <c r="B4150" s="669" t="s">
        <v>7139</v>
      </c>
      <c r="C4150" s="669" t="s">
        <v>1960</v>
      </c>
      <c r="D4150" s="1137">
        <f t="shared" si="128"/>
        <v>0</v>
      </c>
      <c r="E4150" s="669" t="s">
        <v>699</v>
      </c>
      <c r="F4150" s="669">
        <v>18</v>
      </c>
    </row>
    <row r="4151" spans="1:6" hidden="1" x14ac:dyDescent="0.2">
      <c r="A4151" s="1136" t="str">
        <f t="shared" si="129"/>
        <v>HC20DEM0</v>
      </c>
      <c r="B4151" s="669" t="s">
        <v>7140</v>
      </c>
      <c r="C4151" s="669" t="s">
        <v>1960</v>
      </c>
      <c r="D4151" s="1137">
        <f t="shared" si="128"/>
        <v>0</v>
      </c>
      <c r="E4151" s="669" t="s">
        <v>595</v>
      </c>
      <c r="F4151" s="669">
        <v>2758</v>
      </c>
    </row>
    <row r="4152" spans="1:6" hidden="1" x14ac:dyDescent="0.2">
      <c r="A4152" s="1136" t="str">
        <f t="shared" si="129"/>
        <v>HC20DNE0</v>
      </c>
      <c r="B4152" s="669" t="s">
        <v>7141</v>
      </c>
      <c r="C4152" s="669" t="s">
        <v>1960</v>
      </c>
      <c r="D4152" s="1137">
        <f t="shared" si="128"/>
        <v>0</v>
      </c>
      <c r="E4152" s="669" t="s">
        <v>594</v>
      </c>
      <c r="F4152" s="669">
        <v>149</v>
      </c>
    </row>
    <row r="4153" spans="1:6" hidden="1" x14ac:dyDescent="0.2">
      <c r="A4153" s="1136" t="str">
        <f t="shared" si="129"/>
        <v>HC20EDC0</v>
      </c>
      <c r="B4153" s="669" t="s">
        <v>7142</v>
      </c>
      <c r="C4153" s="669" t="s">
        <v>1961</v>
      </c>
      <c r="D4153" s="1137">
        <f t="shared" si="128"/>
        <v>0</v>
      </c>
      <c r="E4153" s="669" t="s">
        <v>700</v>
      </c>
      <c r="F4153" s="669">
        <v>6</v>
      </c>
    </row>
    <row r="4154" spans="1:6" hidden="1" x14ac:dyDescent="0.2">
      <c r="A4154" s="1136" t="str">
        <f t="shared" si="129"/>
        <v>HC20EEL0</v>
      </c>
      <c r="B4154" s="669" t="s">
        <v>7143</v>
      </c>
      <c r="C4154" s="669" t="s">
        <v>1961</v>
      </c>
      <c r="D4154" s="1137">
        <f t="shared" si="128"/>
        <v>0</v>
      </c>
      <c r="E4154" s="669" t="s">
        <v>699</v>
      </c>
      <c r="F4154" s="669">
        <v>36</v>
      </c>
    </row>
    <row r="4155" spans="1:6" hidden="1" x14ac:dyDescent="0.2">
      <c r="A4155" s="1136" t="str">
        <f t="shared" si="129"/>
        <v>HC20EEM0</v>
      </c>
      <c r="B4155" s="669" t="s">
        <v>7144</v>
      </c>
      <c r="C4155" s="669" t="s">
        <v>1961</v>
      </c>
      <c r="D4155" s="1137">
        <f t="shared" si="128"/>
        <v>0</v>
      </c>
      <c r="E4155" s="669" t="s">
        <v>595</v>
      </c>
      <c r="F4155" s="669">
        <v>3373</v>
      </c>
    </row>
    <row r="4156" spans="1:6" hidden="1" x14ac:dyDescent="0.2">
      <c r="A4156" s="1136" t="str">
        <f t="shared" si="129"/>
        <v>HC20ENE0</v>
      </c>
      <c r="B4156" s="669" t="s">
        <v>7145</v>
      </c>
      <c r="C4156" s="669" t="s">
        <v>1961</v>
      </c>
      <c r="D4156" s="1137">
        <f t="shared" si="128"/>
        <v>0</v>
      </c>
      <c r="E4156" s="669" t="s">
        <v>594</v>
      </c>
      <c r="F4156" s="669">
        <v>240</v>
      </c>
    </row>
    <row r="4157" spans="1:6" hidden="1" x14ac:dyDescent="0.2">
      <c r="A4157" s="1136" t="str">
        <f t="shared" si="129"/>
        <v>HC20FDC0</v>
      </c>
      <c r="B4157" s="669" t="s">
        <v>7146</v>
      </c>
      <c r="C4157" s="669" t="s">
        <v>1962</v>
      </c>
      <c r="D4157" s="1137">
        <f t="shared" si="128"/>
        <v>0</v>
      </c>
      <c r="E4157" s="669" t="s">
        <v>700</v>
      </c>
      <c r="F4157" s="669">
        <v>15</v>
      </c>
    </row>
    <row r="4158" spans="1:6" hidden="1" x14ac:dyDescent="0.2">
      <c r="A4158" s="1136" t="str">
        <f t="shared" si="129"/>
        <v>HC20FEL0</v>
      </c>
      <c r="B4158" s="669" t="s">
        <v>7147</v>
      </c>
      <c r="C4158" s="669" t="s">
        <v>1962</v>
      </c>
      <c r="D4158" s="1137">
        <f t="shared" si="128"/>
        <v>0</v>
      </c>
      <c r="E4158" s="669" t="s">
        <v>699</v>
      </c>
      <c r="F4158" s="669">
        <v>48</v>
      </c>
    </row>
    <row r="4159" spans="1:6" hidden="1" x14ac:dyDescent="0.2">
      <c r="A4159" s="1136" t="str">
        <f t="shared" si="129"/>
        <v>HC20FEM0</v>
      </c>
      <c r="B4159" s="669" t="s">
        <v>7148</v>
      </c>
      <c r="C4159" s="669" t="s">
        <v>1962</v>
      </c>
      <c r="D4159" s="1137">
        <f t="shared" si="128"/>
        <v>0</v>
      </c>
      <c r="E4159" s="669" t="s">
        <v>595</v>
      </c>
      <c r="F4159" s="669">
        <v>3714</v>
      </c>
    </row>
    <row r="4160" spans="1:6" hidden="1" x14ac:dyDescent="0.2">
      <c r="A4160" s="1136" t="str">
        <f t="shared" si="129"/>
        <v>HC20FNE0</v>
      </c>
      <c r="B4160" s="669" t="s">
        <v>7149</v>
      </c>
      <c r="C4160" s="669" t="s">
        <v>1962</v>
      </c>
      <c r="D4160" s="1137">
        <f t="shared" si="128"/>
        <v>0</v>
      </c>
      <c r="E4160" s="669" t="s">
        <v>594</v>
      </c>
      <c r="F4160" s="669">
        <v>183</v>
      </c>
    </row>
    <row r="4161" spans="1:6" hidden="1" x14ac:dyDescent="0.2">
      <c r="A4161" s="1136" t="str">
        <f t="shared" si="129"/>
        <v>HC20GDC0</v>
      </c>
      <c r="B4161" s="669" t="s">
        <v>7150</v>
      </c>
      <c r="C4161" s="669" t="s">
        <v>1963</v>
      </c>
      <c r="D4161" s="1137">
        <f t="shared" si="128"/>
        <v>0</v>
      </c>
      <c r="E4161" s="669" t="s">
        <v>700</v>
      </c>
      <c r="F4161" s="669">
        <v>9</v>
      </c>
    </row>
    <row r="4162" spans="1:6" hidden="1" x14ac:dyDescent="0.2">
      <c r="A4162" s="1136" t="str">
        <f t="shared" si="129"/>
        <v>HC20GEL0</v>
      </c>
      <c r="B4162" s="669" t="s">
        <v>7151</v>
      </c>
      <c r="C4162" s="669" t="s">
        <v>1963</v>
      </c>
      <c r="D4162" s="1137">
        <f t="shared" si="128"/>
        <v>0</v>
      </c>
      <c r="E4162" s="669" t="s">
        <v>699</v>
      </c>
      <c r="F4162" s="669">
        <v>28</v>
      </c>
    </row>
    <row r="4163" spans="1:6" hidden="1" x14ac:dyDescent="0.2">
      <c r="A4163" s="1136" t="str">
        <f t="shared" si="129"/>
        <v>HC20GEM0</v>
      </c>
      <c r="B4163" s="669" t="s">
        <v>7152</v>
      </c>
      <c r="C4163" s="669" t="s">
        <v>1963</v>
      </c>
      <c r="D4163" s="1137">
        <f t="shared" si="128"/>
        <v>0</v>
      </c>
      <c r="E4163" s="669" t="s">
        <v>595</v>
      </c>
      <c r="F4163" s="669">
        <v>3235</v>
      </c>
    </row>
    <row r="4164" spans="1:6" hidden="1" x14ac:dyDescent="0.2">
      <c r="A4164" s="1136" t="str">
        <f t="shared" si="129"/>
        <v>HC20GNE0</v>
      </c>
      <c r="B4164" s="669" t="s">
        <v>7153</v>
      </c>
      <c r="C4164" s="669" t="s">
        <v>1963</v>
      </c>
      <c r="D4164" s="1137">
        <f t="shared" si="128"/>
        <v>0</v>
      </c>
      <c r="E4164" s="669" t="s">
        <v>594</v>
      </c>
      <c r="F4164" s="669">
        <v>123</v>
      </c>
    </row>
    <row r="4165" spans="1:6" hidden="1" x14ac:dyDescent="0.2">
      <c r="A4165" s="1136" t="str">
        <f t="shared" si="129"/>
        <v>HC20GUX0</v>
      </c>
      <c r="B4165" s="669" t="s">
        <v>7154</v>
      </c>
      <c r="C4165" s="669" t="s">
        <v>1963</v>
      </c>
      <c r="D4165" s="1137">
        <f t="shared" si="128"/>
        <v>0</v>
      </c>
      <c r="E4165" s="669" t="s">
        <v>3001</v>
      </c>
      <c r="F4165" s="669">
        <v>2</v>
      </c>
    </row>
    <row r="4166" spans="1:6" hidden="1" x14ac:dyDescent="0.2">
      <c r="A4166" s="1136" t="str">
        <f t="shared" si="129"/>
        <v>HC21DEL0</v>
      </c>
      <c r="B4166" s="669" t="s">
        <v>7155</v>
      </c>
      <c r="C4166" s="669" t="s">
        <v>1964</v>
      </c>
      <c r="D4166" s="1137">
        <f t="shared" si="128"/>
        <v>0</v>
      </c>
      <c r="E4166" s="669" t="s">
        <v>699</v>
      </c>
      <c r="F4166" s="669">
        <v>17</v>
      </c>
    </row>
    <row r="4167" spans="1:6" hidden="1" x14ac:dyDescent="0.2">
      <c r="A4167" s="1136" t="str">
        <f t="shared" si="129"/>
        <v>HC21DEM0</v>
      </c>
      <c r="B4167" s="669" t="s">
        <v>7156</v>
      </c>
      <c r="C4167" s="669" t="s">
        <v>1964</v>
      </c>
      <c r="D4167" s="1137">
        <f t="shared" si="128"/>
        <v>0</v>
      </c>
      <c r="E4167" s="669" t="s">
        <v>595</v>
      </c>
      <c r="F4167" s="669">
        <v>255</v>
      </c>
    </row>
    <row r="4168" spans="1:6" hidden="1" x14ac:dyDescent="0.2">
      <c r="A4168" s="1136" t="str">
        <f t="shared" si="129"/>
        <v>HC21DNE0</v>
      </c>
      <c r="B4168" s="669" t="s">
        <v>7157</v>
      </c>
      <c r="C4168" s="669" t="s">
        <v>1964</v>
      </c>
      <c r="D4168" s="1137">
        <f t="shared" si="128"/>
        <v>0</v>
      </c>
      <c r="E4168" s="669" t="s">
        <v>594</v>
      </c>
      <c r="F4168" s="669">
        <v>136</v>
      </c>
    </row>
    <row r="4169" spans="1:6" hidden="1" x14ac:dyDescent="0.2">
      <c r="A4169" s="1136" t="str">
        <f t="shared" si="129"/>
        <v>HC21EEL0</v>
      </c>
      <c r="B4169" s="669" t="s">
        <v>7158</v>
      </c>
      <c r="C4169" s="669" t="s">
        <v>1965</v>
      </c>
      <c r="D4169" s="1137">
        <f t="shared" si="128"/>
        <v>0</v>
      </c>
      <c r="E4169" s="669" t="s">
        <v>699</v>
      </c>
      <c r="F4169" s="669">
        <v>2</v>
      </c>
    </row>
    <row r="4170" spans="1:6" hidden="1" x14ac:dyDescent="0.2">
      <c r="A4170" s="1136" t="str">
        <f t="shared" si="129"/>
        <v>HC21EEM0</v>
      </c>
      <c r="B4170" s="669" t="s">
        <v>7159</v>
      </c>
      <c r="C4170" s="669" t="s">
        <v>1965</v>
      </c>
      <c r="D4170" s="1137">
        <f t="shared" si="128"/>
        <v>0</v>
      </c>
      <c r="E4170" s="669" t="s">
        <v>595</v>
      </c>
      <c r="F4170" s="669">
        <v>145</v>
      </c>
    </row>
    <row r="4171" spans="1:6" hidden="1" x14ac:dyDescent="0.2">
      <c r="A4171" s="1136" t="str">
        <f t="shared" si="129"/>
        <v>HC21ENE0</v>
      </c>
      <c r="B4171" s="669" t="s">
        <v>7160</v>
      </c>
      <c r="C4171" s="669" t="s">
        <v>1965</v>
      </c>
      <c r="D4171" s="1137">
        <f t="shared" si="128"/>
        <v>0</v>
      </c>
      <c r="E4171" s="669" t="s">
        <v>594</v>
      </c>
      <c r="F4171" s="669">
        <v>14</v>
      </c>
    </row>
    <row r="4172" spans="1:6" hidden="1" x14ac:dyDescent="0.2">
      <c r="A4172" s="1136" t="str">
        <f t="shared" si="129"/>
        <v>HC26DDC0</v>
      </c>
      <c r="B4172" s="669" t="s">
        <v>7161</v>
      </c>
      <c r="C4172" s="669" t="s">
        <v>1966</v>
      </c>
      <c r="D4172" s="1137">
        <f t="shared" si="128"/>
        <v>0</v>
      </c>
      <c r="E4172" s="669" t="s">
        <v>700</v>
      </c>
      <c r="F4172" s="669">
        <v>107</v>
      </c>
    </row>
    <row r="4173" spans="1:6" hidden="1" x14ac:dyDescent="0.2">
      <c r="A4173" s="1136" t="str">
        <f t="shared" si="129"/>
        <v>HC26DEL0</v>
      </c>
      <c r="B4173" s="669" t="s">
        <v>7162</v>
      </c>
      <c r="C4173" s="669" t="s">
        <v>1966</v>
      </c>
      <c r="D4173" s="1137">
        <f t="shared" si="128"/>
        <v>0</v>
      </c>
      <c r="E4173" s="669" t="s">
        <v>699</v>
      </c>
      <c r="F4173" s="669">
        <v>30</v>
      </c>
    </row>
    <row r="4174" spans="1:6" hidden="1" x14ac:dyDescent="0.2">
      <c r="A4174" s="1136" t="str">
        <f t="shared" si="129"/>
        <v>HC26DEM0</v>
      </c>
      <c r="B4174" s="669" t="s">
        <v>7163</v>
      </c>
      <c r="C4174" s="669" t="s">
        <v>1966</v>
      </c>
      <c r="D4174" s="1137">
        <f t="shared" si="128"/>
        <v>0</v>
      </c>
      <c r="E4174" s="669" t="s">
        <v>595</v>
      </c>
      <c r="F4174" s="669">
        <v>624</v>
      </c>
    </row>
    <row r="4175" spans="1:6" hidden="1" x14ac:dyDescent="0.2">
      <c r="A4175" s="1136" t="str">
        <f t="shared" si="129"/>
        <v>HC26DNE0</v>
      </c>
      <c r="B4175" s="669" t="s">
        <v>7164</v>
      </c>
      <c r="C4175" s="669" t="s">
        <v>1966</v>
      </c>
      <c r="D4175" s="1137">
        <f t="shared" si="128"/>
        <v>0</v>
      </c>
      <c r="E4175" s="669" t="s">
        <v>594</v>
      </c>
      <c r="F4175" s="669">
        <v>30</v>
      </c>
    </row>
    <row r="4176" spans="1:6" hidden="1" x14ac:dyDescent="0.2">
      <c r="A4176" s="1136" t="str">
        <f t="shared" si="129"/>
        <v>HC26EDC0</v>
      </c>
      <c r="B4176" s="669" t="s">
        <v>7165</v>
      </c>
      <c r="C4176" s="669" t="s">
        <v>1967</v>
      </c>
      <c r="D4176" s="1137">
        <f t="shared" si="128"/>
        <v>0</v>
      </c>
      <c r="E4176" s="669" t="s">
        <v>700</v>
      </c>
      <c r="F4176" s="669">
        <v>624</v>
      </c>
    </row>
    <row r="4177" spans="1:6" hidden="1" x14ac:dyDescent="0.2">
      <c r="A4177" s="1136" t="str">
        <f t="shared" si="129"/>
        <v>HC26EEL0</v>
      </c>
      <c r="B4177" s="669" t="s">
        <v>7166</v>
      </c>
      <c r="C4177" s="669" t="s">
        <v>1967</v>
      </c>
      <c r="D4177" s="1137">
        <f t="shared" ref="D4177:D4240" si="130">IFERROR(VLOOKUP(C4177,$M$2:$N$16,2,FALSE),0)</f>
        <v>0</v>
      </c>
      <c r="E4177" s="669" t="s">
        <v>699</v>
      </c>
      <c r="F4177" s="669">
        <v>90</v>
      </c>
    </row>
    <row r="4178" spans="1:6" hidden="1" x14ac:dyDescent="0.2">
      <c r="A4178" s="1136" t="str">
        <f t="shared" ref="A4178:A4241" si="131">C4178&amp;E4178&amp;D4178</f>
        <v>HC26EEM0</v>
      </c>
      <c r="B4178" s="669" t="s">
        <v>7167</v>
      </c>
      <c r="C4178" s="669" t="s">
        <v>1967</v>
      </c>
      <c r="D4178" s="1137">
        <f t="shared" si="130"/>
        <v>0</v>
      </c>
      <c r="E4178" s="669" t="s">
        <v>595</v>
      </c>
      <c r="F4178" s="669">
        <v>390</v>
      </c>
    </row>
    <row r="4179" spans="1:6" hidden="1" x14ac:dyDescent="0.2">
      <c r="A4179" s="1136" t="str">
        <f t="shared" si="131"/>
        <v>HC26ENE0</v>
      </c>
      <c r="B4179" s="669" t="s">
        <v>7168</v>
      </c>
      <c r="C4179" s="669" t="s">
        <v>1967</v>
      </c>
      <c r="D4179" s="1137">
        <f t="shared" si="130"/>
        <v>0</v>
      </c>
      <c r="E4179" s="669" t="s">
        <v>594</v>
      </c>
      <c r="F4179" s="669">
        <v>19</v>
      </c>
    </row>
    <row r="4180" spans="1:6" hidden="1" x14ac:dyDescent="0.2">
      <c r="A4180" s="1136" t="str">
        <f t="shared" si="131"/>
        <v>HC26EUX0</v>
      </c>
      <c r="B4180" s="669" t="s">
        <v>7169</v>
      </c>
      <c r="C4180" s="669" t="s">
        <v>1967</v>
      </c>
      <c r="D4180" s="1137">
        <f t="shared" si="130"/>
        <v>0</v>
      </c>
      <c r="E4180" s="669" t="s">
        <v>3001</v>
      </c>
      <c r="F4180" s="669">
        <v>1</v>
      </c>
    </row>
    <row r="4181" spans="1:6" hidden="1" x14ac:dyDescent="0.2">
      <c r="A4181" s="1136" t="str">
        <f t="shared" si="131"/>
        <v>HC26FDC0</v>
      </c>
      <c r="B4181" s="669" t="s">
        <v>7170</v>
      </c>
      <c r="C4181" s="669" t="s">
        <v>1968</v>
      </c>
      <c r="D4181" s="1137">
        <f t="shared" si="130"/>
        <v>0</v>
      </c>
      <c r="E4181" s="669" t="s">
        <v>700</v>
      </c>
      <c r="F4181" s="669">
        <v>886</v>
      </c>
    </row>
    <row r="4182" spans="1:6" hidden="1" x14ac:dyDescent="0.2">
      <c r="A4182" s="1136" t="str">
        <f t="shared" si="131"/>
        <v>HC26FEL0</v>
      </c>
      <c r="B4182" s="669" t="s">
        <v>7171</v>
      </c>
      <c r="C4182" s="669" t="s">
        <v>1968</v>
      </c>
      <c r="D4182" s="1137">
        <f t="shared" si="130"/>
        <v>0</v>
      </c>
      <c r="E4182" s="669" t="s">
        <v>699</v>
      </c>
      <c r="F4182" s="669">
        <v>96</v>
      </c>
    </row>
    <row r="4183" spans="1:6" hidden="1" x14ac:dyDescent="0.2">
      <c r="A4183" s="1136" t="str">
        <f t="shared" si="131"/>
        <v>HC26FEM0</v>
      </c>
      <c r="B4183" s="669" t="s">
        <v>7172</v>
      </c>
      <c r="C4183" s="669" t="s">
        <v>1968</v>
      </c>
      <c r="D4183" s="1137">
        <f t="shared" si="130"/>
        <v>0</v>
      </c>
      <c r="E4183" s="669" t="s">
        <v>595</v>
      </c>
      <c r="F4183" s="669">
        <v>321</v>
      </c>
    </row>
    <row r="4184" spans="1:6" hidden="1" x14ac:dyDescent="0.2">
      <c r="A4184" s="1136" t="str">
        <f t="shared" si="131"/>
        <v>HC26FNE0</v>
      </c>
      <c r="B4184" s="669" t="s">
        <v>7173</v>
      </c>
      <c r="C4184" s="669" t="s">
        <v>1968</v>
      </c>
      <c r="D4184" s="1137">
        <f t="shared" si="130"/>
        <v>0</v>
      </c>
      <c r="E4184" s="669" t="s">
        <v>594</v>
      </c>
      <c r="F4184" s="669">
        <v>10</v>
      </c>
    </row>
    <row r="4185" spans="1:6" hidden="1" x14ac:dyDescent="0.2">
      <c r="A4185" s="1136" t="str">
        <f t="shared" si="131"/>
        <v>HC27DDC0</v>
      </c>
      <c r="B4185" s="669" t="s">
        <v>7174</v>
      </c>
      <c r="C4185" s="669" t="s">
        <v>1969</v>
      </c>
      <c r="D4185" s="1137">
        <f t="shared" si="130"/>
        <v>0</v>
      </c>
      <c r="E4185" s="669" t="s">
        <v>700</v>
      </c>
      <c r="F4185" s="669">
        <v>1</v>
      </c>
    </row>
    <row r="4186" spans="1:6" hidden="1" x14ac:dyDescent="0.2">
      <c r="A4186" s="1136" t="str">
        <f t="shared" si="131"/>
        <v>HC27DEL0</v>
      </c>
      <c r="B4186" s="669" t="s">
        <v>7175</v>
      </c>
      <c r="C4186" s="669" t="s">
        <v>1969</v>
      </c>
      <c r="D4186" s="1137">
        <f t="shared" si="130"/>
        <v>0</v>
      </c>
      <c r="E4186" s="669" t="s">
        <v>699</v>
      </c>
      <c r="F4186" s="669">
        <v>13</v>
      </c>
    </row>
    <row r="4187" spans="1:6" hidden="1" x14ac:dyDescent="0.2">
      <c r="A4187" s="1136" t="str">
        <f t="shared" si="131"/>
        <v>HC27DEM0</v>
      </c>
      <c r="B4187" s="669" t="s">
        <v>7176</v>
      </c>
      <c r="C4187" s="669" t="s">
        <v>1969</v>
      </c>
      <c r="D4187" s="1137">
        <f t="shared" si="130"/>
        <v>0</v>
      </c>
      <c r="E4187" s="669" t="s">
        <v>595</v>
      </c>
      <c r="F4187" s="669">
        <v>1166</v>
      </c>
    </row>
    <row r="4188" spans="1:6" hidden="1" x14ac:dyDescent="0.2">
      <c r="A4188" s="1136" t="str">
        <f t="shared" si="131"/>
        <v>HC27DNE0</v>
      </c>
      <c r="B4188" s="669" t="s">
        <v>7177</v>
      </c>
      <c r="C4188" s="669" t="s">
        <v>1969</v>
      </c>
      <c r="D4188" s="1137">
        <f t="shared" si="130"/>
        <v>0</v>
      </c>
      <c r="E4188" s="669" t="s">
        <v>594</v>
      </c>
      <c r="F4188" s="669">
        <v>51</v>
      </c>
    </row>
    <row r="4189" spans="1:6" hidden="1" x14ac:dyDescent="0.2">
      <c r="A4189" s="1136" t="str">
        <f t="shared" si="131"/>
        <v>HC27EDC0</v>
      </c>
      <c r="B4189" s="669" t="s">
        <v>7178</v>
      </c>
      <c r="C4189" s="669" t="s">
        <v>1970</v>
      </c>
      <c r="D4189" s="1137">
        <f t="shared" si="130"/>
        <v>0</v>
      </c>
      <c r="E4189" s="669" t="s">
        <v>700</v>
      </c>
      <c r="F4189" s="669">
        <v>78</v>
      </c>
    </row>
    <row r="4190" spans="1:6" hidden="1" x14ac:dyDescent="0.2">
      <c r="A4190" s="1136" t="str">
        <f t="shared" si="131"/>
        <v>HC27EEL0</v>
      </c>
      <c r="B4190" s="669" t="s">
        <v>7179</v>
      </c>
      <c r="C4190" s="669" t="s">
        <v>1970</v>
      </c>
      <c r="D4190" s="1137">
        <f t="shared" si="130"/>
        <v>0</v>
      </c>
      <c r="E4190" s="669" t="s">
        <v>699</v>
      </c>
      <c r="F4190" s="669">
        <v>56</v>
      </c>
    </row>
    <row r="4191" spans="1:6" hidden="1" x14ac:dyDescent="0.2">
      <c r="A4191" s="1136" t="str">
        <f t="shared" si="131"/>
        <v>HC27EEM0</v>
      </c>
      <c r="B4191" s="669" t="s">
        <v>7180</v>
      </c>
      <c r="C4191" s="669" t="s">
        <v>1970</v>
      </c>
      <c r="D4191" s="1137">
        <f t="shared" si="130"/>
        <v>0</v>
      </c>
      <c r="E4191" s="669" t="s">
        <v>595</v>
      </c>
      <c r="F4191" s="669">
        <v>2498</v>
      </c>
    </row>
    <row r="4192" spans="1:6" hidden="1" x14ac:dyDescent="0.2">
      <c r="A4192" s="1136" t="str">
        <f t="shared" si="131"/>
        <v>HC27ENE0</v>
      </c>
      <c r="B4192" s="669" t="s">
        <v>7181</v>
      </c>
      <c r="C4192" s="669" t="s">
        <v>1970</v>
      </c>
      <c r="D4192" s="1137">
        <f t="shared" si="130"/>
        <v>0</v>
      </c>
      <c r="E4192" s="669" t="s">
        <v>594</v>
      </c>
      <c r="F4192" s="669">
        <v>111</v>
      </c>
    </row>
    <row r="4193" spans="1:6" hidden="1" x14ac:dyDescent="0.2">
      <c r="A4193" s="1136" t="str">
        <f t="shared" si="131"/>
        <v>HC27FDC0</v>
      </c>
      <c r="B4193" s="669" t="s">
        <v>7182</v>
      </c>
      <c r="C4193" s="669" t="s">
        <v>1971</v>
      </c>
      <c r="D4193" s="1137">
        <f t="shared" si="130"/>
        <v>0</v>
      </c>
      <c r="E4193" s="669" t="s">
        <v>700</v>
      </c>
      <c r="F4193" s="669">
        <v>2244</v>
      </c>
    </row>
    <row r="4194" spans="1:6" hidden="1" x14ac:dyDescent="0.2">
      <c r="A4194" s="1136" t="str">
        <f t="shared" si="131"/>
        <v>HC27FEL0</v>
      </c>
      <c r="B4194" s="669" t="s">
        <v>7183</v>
      </c>
      <c r="C4194" s="669" t="s">
        <v>1971</v>
      </c>
      <c r="D4194" s="1137">
        <f t="shared" si="130"/>
        <v>0</v>
      </c>
      <c r="E4194" s="669" t="s">
        <v>699</v>
      </c>
      <c r="F4194" s="669">
        <v>273</v>
      </c>
    </row>
    <row r="4195" spans="1:6" hidden="1" x14ac:dyDescent="0.2">
      <c r="A4195" s="1136" t="str">
        <f t="shared" si="131"/>
        <v>HC27FEM0</v>
      </c>
      <c r="B4195" s="669" t="s">
        <v>7184</v>
      </c>
      <c r="C4195" s="669" t="s">
        <v>1971</v>
      </c>
      <c r="D4195" s="1137">
        <f t="shared" si="130"/>
        <v>0</v>
      </c>
      <c r="E4195" s="669" t="s">
        <v>595</v>
      </c>
      <c r="F4195" s="669">
        <v>8530</v>
      </c>
    </row>
    <row r="4196" spans="1:6" hidden="1" x14ac:dyDescent="0.2">
      <c r="A4196" s="1136" t="str">
        <f t="shared" si="131"/>
        <v>HC27FNE0</v>
      </c>
      <c r="B4196" s="669" t="s">
        <v>7185</v>
      </c>
      <c r="C4196" s="669" t="s">
        <v>1971</v>
      </c>
      <c r="D4196" s="1137">
        <f t="shared" si="130"/>
        <v>0</v>
      </c>
      <c r="E4196" s="669" t="s">
        <v>594</v>
      </c>
      <c r="F4196" s="669">
        <v>310</v>
      </c>
    </row>
    <row r="4197" spans="1:6" hidden="1" x14ac:dyDescent="0.2">
      <c r="A4197" s="1136" t="str">
        <f t="shared" si="131"/>
        <v>HC27GDC0</v>
      </c>
      <c r="B4197" s="669" t="s">
        <v>7186</v>
      </c>
      <c r="C4197" s="669" t="s">
        <v>1972</v>
      </c>
      <c r="D4197" s="1137">
        <f t="shared" si="130"/>
        <v>0</v>
      </c>
      <c r="E4197" s="669" t="s">
        <v>700</v>
      </c>
      <c r="F4197" s="669">
        <v>32378</v>
      </c>
    </row>
    <row r="4198" spans="1:6" hidden="1" x14ac:dyDescent="0.2">
      <c r="A4198" s="1136" t="str">
        <f t="shared" si="131"/>
        <v>HC27GEL0</v>
      </c>
      <c r="B4198" s="669" t="s">
        <v>7187</v>
      </c>
      <c r="C4198" s="669" t="s">
        <v>1972</v>
      </c>
      <c r="D4198" s="1137">
        <f t="shared" si="130"/>
        <v>0</v>
      </c>
      <c r="E4198" s="669" t="s">
        <v>699</v>
      </c>
      <c r="F4198" s="669">
        <v>1811</v>
      </c>
    </row>
    <row r="4199" spans="1:6" hidden="1" x14ac:dyDescent="0.2">
      <c r="A4199" s="1136" t="str">
        <f t="shared" si="131"/>
        <v>HC27GEM0</v>
      </c>
      <c r="B4199" s="669" t="s">
        <v>7188</v>
      </c>
      <c r="C4199" s="669" t="s">
        <v>1972</v>
      </c>
      <c r="D4199" s="1137">
        <f t="shared" si="130"/>
        <v>0</v>
      </c>
      <c r="E4199" s="669" t="s">
        <v>595</v>
      </c>
      <c r="F4199" s="669">
        <v>27355</v>
      </c>
    </row>
    <row r="4200" spans="1:6" hidden="1" x14ac:dyDescent="0.2">
      <c r="A4200" s="1136" t="str">
        <f t="shared" si="131"/>
        <v>HC27GNE0</v>
      </c>
      <c r="B4200" s="669" t="s">
        <v>7189</v>
      </c>
      <c r="C4200" s="669" t="s">
        <v>1972</v>
      </c>
      <c r="D4200" s="1137">
        <f t="shared" si="130"/>
        <v>0</v>
      </c>
      <c r="E4200" s="669" t="s">
        <v>594</v>
      </c>
      <c r="F4200" s="669">
        <v>630</v>
      </c>
    </row>
    <row r="4201" spans="1:6" hidden="1" x14ac:dyDescent="0.2">
      <c r="A4201" s="1136" t="str">
        <f t="shared" si="131"/>
        <v>HC27GUX0</v>
      </c>
      <c r="B4201" s="669" t="s">
        <v>7190</v>
      </c>
      <c r="C4201" s="669" t="s">
        <v>1972</v>
      </c>
      <c r="D4201" s="1137">
        <f t="shared" si="130"/>
        <v>0</v>
      </c>
      <c r="E4201" s="669" t="s">
        <v>3001</v>
      </c>
      <c r="F4201" s="669">
        <v>7</v>
      </c>
    </row>
    <row r="4202" spans="1:6" hidden="1" x14ac:dyDescent="0.2">
      <c r="A4202" s="1136" t="str">
        <f t="shared" si="131"/>
        <v>HC28DDC0</v>
      </c>
      <c r="B4202" s="669" t="s">
        <v>7191</v>
      </c>
      <c r="C4202" s="669" t="s">
        <v>1973</v>
      </c>
      <c r="D4202" s="1137">
        <f t="shared" si="130"/>
        <v>0</v>
      </c>
      <c r="E4202" s="669" t="s">
        <v>700</v>
      </c>
      <c r="F4202" s="669">
        <v>4</v>
      </c>
    </row>
    <row r="4203" spans="1:6" hidden="1" x14ac:dyDescent="0.2">
      <c r="A4203" s="1136" t="str">
        <f t="shared" si="131"/>
        <v>HC28DEL0</v>
      </c>
      <c r="B4203" s="669" t="s">
        <v>7192</v>
      </c>
      <c r="C4203" s="669" t="s">
        <v>1973</v>
      </c>
      <c r="D4203" s="1137">
        <f t="shared" si="130"/>
        <v>0</v>
      </c>
      <c r="E4203" s="669" t="s">
        <v>699</v>
      </c>
      <c r="F4203" s="669">
        <v>65</v>
      </c>
    </row>
    <row r="4204" spans="1:6" hidden="1" x14ac:dyDescent="0.2">
      <c r="A4204" s="1136" t="str">
        <f t="shared" si="131"/>
        <v>HC28DEM0</v>
      </c>
      <c r="B4204" s="669" t="s">
        <v>7193</v>
      </c>
      <c r="C4204" s="669" t="s">
        <v>1973</v>
      </c>
      <c r="D4204" s="1137">
        <f t="shared" si="130"/>
        <v>0</v>
      </c>
      <c r="E4204" s="669" t="s">
        <v>595</v>
      </c>
      <c r="F4204" s="669">
        <v>899</v>
      </c>
    </row>
    <row r="4205" spans="1:6" hidden="1" x14ac:dyDescent="0.2">
      <c r="A4205" s="1136" t="str">
        <f t="shared" si="131"/>
        <v>HC28DNE0</v>
      </c>
      <c r="B4205" s="669" t="s">
        <v>7194</v>
      </c>
      <c r="C4205" s="669" t="s">
        <v>1973</v>
      </c>
      <c r="D4205" s="1137">
        <f t="shared" si="130"/>
        <v>0</v>
      </c>
      <c r="E4205" s="669" t="s">
        <v>594</v>
      </c>
      <c r="F4205" s="669">
        <v>145</v>
      </c>
    </row>
    <row r="4206" spans="1:6" hidden="1" x14ac:dyDescent="0.2">
      <c r="A4206" s="1136" t="str">
        <f t="shared" si="131"/>
        <v>HC28EDC0</v>
      </c>
      <c r="B4206" s="669" t="s">
        <v>7195</v>
      </c>
      <c r="C4206" s="669" t="s">
        <v>1974</v>
      </c>
      <c r="D4206" s="1137">
        <f t="shared" si="130"/>
        <v>0</v>
      </c>
      <c r="E4206" s="669" t="s">
        <v>700</v>
      </c>
      <c r="F4206" s="669">
        <v>8</v>
      </c>
    </row>
    <row r="4207" spans="1:6" hidden="1" x14ac:dyDescent="0.2">
      <c r="A4207" s="1136" t="str">
        <f t="shared" si="131"/>
        <v>HC28EEL0</v>
      </c>
      <c r="B4207" s="669" t="s">
        <v>7196</v>
      </c>
      <c r="C4207" s="669" t="s">
        <v>1974</v>
      </c>
      <c r="D4207" s="1137">
        <f t="shared" si="130"/>
        <v>0</v>
      </c>
      <c r="E4207" s="669" t="s">
        <v>699</v>
      </c>
      <c r="F4207" s="669">
        <v>61</v>
      </c>
    </row>
    <row r="4208" spans="1:6" hidden="1" x14ac:dyDescent="0.2">
      <c r="A4208" s="1136" t="str">
        <f t="shared" si="131"/>
        <v>HC28EEM0</v>
      </c>
      <c r="B4208" s="669" t="s">
        <v>7197</v>
      </c>
      <c r="C4208" s="669" t="s">
        <v>1974</v>
      </c>
      <c r="D4208" s="1137">
        <f t="shared" si="130"/>
        <v>0</v>
      </c>
      <c r="E4208" s="669" t="s">
        <v>595</v>
      </c>
      <c r="F4208" s="669">
        <v>593</v>
      </c>
    </row>
    <row r="4209" spans="1:6" hidden="1" x14ac:dyDescent="0.2">
      <c r="A4209" s="1136" t="str">
        <f t="shared" si="131"/>
        <v>HC28ENE0</v>
      </c>
      <c r="B4209" s="669" t="s">
        <v>7198</v>
      </c>
      <c r="C4209" s="669" t="s">
        <v>1974</v>
      </c>
      <c r="D4209" s="1137">
        <f t="shared" si="130"/>
        <v>0</v>
      </c>
      <c r="E4209" s="669" t="s">
        <v>594</v>
      </c>
      <c r="F4209" s="669">
        <v>88</v>
      </c>
    </row>
    <row r="4210" spans="1:6" hidden="1" x14ac:dyDescent="0.2">
      <c r="A4210" s="1136" t="str">
        <f t="shared" si="131"/>
        <v>HC28FDC0</v>
      </c>
      <c r="B4210" s="669" t="s">
        <v>7199</v>
      </c>
      <c r="C4210" s="669" t="s">
        <v>1975</v>
      </c>
      <c r="D4210" s="1137">
        <f t="shared" si="130"/>
        <v>0</v>
      </c>
      <c r="E4210" s="669" t="s">
        <v>700</v>
      </c>
      <c r="F4210" s="669">
        <v>35</v>
      </c>
    </row>
    <row r="4211" spans="1:6" hidden="1" x14ac:dyDescent="0.2">
      <c r="A4211" s="1136" t="str">
        <f t="shared" si="131"/>
        <v>HC28FEL0</v>
      </c>
      <c r="B4211" s="669" t="s">
        <v>7200</v>
      </c>
      <c r="C4211" s="669" t="s">
        <v>1975</v>
      </c>
      <c r="D4211" s="1137">
        <f t="shared" si="130"/>
        <v>0</v>
      </c>
      <c r="E4211" s="669" t="s">
        <v>699</v>
      </c>
      <c r="F4211" s="669">
        <v>107</v>
      </c>
    </row>
    <row r="4212" spans="1:6" hidden="1" x14ac:dyDescent="0.2">
      <c r="A4212" s="1136" t="str">
        <f t="shared" si="131"/>
        <v>HC28FEM0</v>
      </c>
      <c r="B4212" s="669" t="s">
        <v>7201</v>
      </c>
      <c r="C4212" s="669" t="s">
        <v>1975</v>
      </c>
      <c r="D4212" s="1137">
        <f t="shared" si="130"/>
        <v>0</v>
      </c>
      <c r="E4212" s="669" t="s">
        <v>595</v>
      </c>
      <c r="F4212" s="669">
        <v>932</v>
      </c>
    </row>
    <row r="4213" spans="1:6" hidden="1" x14ac:dyDescent="0.2">
      <c r="A4213" s="1136" t="str">
        <f t="shared" si="131"/>
        <v>HC28FNE0</v>
      </c>
      <c r="B4213" s="669" t="s">
        <v>7202</v>
      </c>
      <c r="C4213" s="669" t="s">
        <v>1975</v>
      </c>
      <c r="D4213" s="1137">
        <f t="shared" si="130"/>
        <v>0</v>
      </c>
      <c r="E4213" s="669" t="s">
        <v>594</v>
      </c>
      <c r="F4213" s="669">
        <v>141</v>
      </c>
    </row>
    <row r="4214" spans="1:6" hidden="1" x14ac:dyDescent="0.2">
      <c r="A4214" s="1136" t="str">
        <f t="shared" si="131"/>
        <v>HC28GDC0</v>
      </c>
      <c r="B4214" s="669" t="s">
        <v>7203</v>
      </c>
      <c r="C4214" s="669" t="s">
        <v>1976</v>
      </c>
      <c r="D4214" s="1137">
        <f t="shared" si="130"/>
        <v>0</v>
      </c>
      <c r="E4214" s="669" t="s">
        <v>700</v>
      </c>
      <c r="F4214" s="669">
        <v>291</v>
      </c>
    </row>
    <row r="4215" spans="1:6" hidden="1" x14ac:dyDescent="0.2">
      <c r="A4215" s="1136" t="str">
        <f t="shared" si="131"/>
        <v>HC28GEL0</v>
      </c>
      <c r="B4215" s="669" t="s">
        <v>7204</v>
      </c>
      <c r="C4215" s="669" t="s">
        <v>1976</v>
      </c>
      <c r="D4215" s="1137">
        <f t="shared" si="130"/>
        <v>0</v>
      </c>
      <c r="E4215" s="669" t="s">
        <v>699</v>
      </c>
      <c r="F4215" s="669">
        <v>217</v>
      </c>
    </row>
    <row r="4216" spans="1:6" hidden="1" x14ac:dyDescent="0.2">
      <c r="A4216" s="1136" t="str">
        <f t="shared" si="131"/>
        <v>HC28GEM0</v>
      </c>
      <c r="B4216" s="669" t="s">
        <v>7205</v>
      </c>
      <c r="C4216" s="669" t="s">
        <v>1976</v>
      </c>
      <c r="D4216" s="1137">
        <f t="shared" si="130"/>
        <v>0</v>
      </c>
      <c r="E4216" s="669" t="s">
        <v>595</v>
      </c>
      <c r="F4216" s="669">
        <v>1166</v>
      </c>
    </row>
    <row r="4217" spans="1:6" hidden="1" x14ac:dyDescent="0.2">
      <c r="A4217" s="1136" t="str">
        <f t="shared" si="131"/>
        <v>HC28GNE0</v>
      </c>
      <c r="B4217" s="669" t="s">
        <v>7206</v>
      </c>
      <c r="C4217" s="669" t="s">
        <v>1976</v>
      </c>
      <c r="D4217" s="1137">
        <f t="shared" si="130"/>
        <v>0</v>
      </c>
      <c r="E4217" s="669" t="s">
        <v>594</v>
      </c>
      <c r="F4217" s="669">
        <v>144</v>
      </c>
    </row>
    <row r="4218" spans="1:6" hidden="1" x14ac:dyDescent="0.2">
      <c r="A4218" s="1136" t="str">
        <f t="shared" si="131"/>
        <v>HC29ADC0</v>
      </c>
      <c r="B4218" s="669" t="s">
        <v>7207</v>
      </c>
      <c r="C4218" s="669" t="s">
        <v>1977</v>
      </c>
      <c r="D4218" s="1137">
        <f t="shared" si="130"/>
        <v>0</v>
      </c>
      <c r="E4218" s="669" t="s">
        <v>700</v>
      </c>
      <c r="F4218" s="669">
        <v>170</v>
      </c>
    </row>
    <row r="4219" spans="1:6" hidden="1" x14ac:dyDescent="0.2">
      <c r="A4219" s="1136" t="str">
        <f t="shared" si="131"/>
        <v>HC29AEL0</v>
      </c>
      <c r="B4219" s="669" t="s">
        <v>7208</v>
      </c>
      <c r="C4219" s="669" t="s">
        <v>1977</v>
      </c>
      <c r="D4219" s="1137">
        <f t="shared" si="130"/>
        <v>0</v>
      </c>
      <c r="E4219" s="669" t="s">
        <v>699</v>
      </c>
      <c r="F4219" s="669">
        <v>43</v>
      </c>
    </row>
    <row r="4220" spans="1:6" hidden="1" x14ac:dyDescent="0.2">
      <c r="A4220" s="1136" t="str">
        <f t="shared" si="131"/>
        <v>HC29AEM0</v>
      </c>
      <c r="B4220" s="669" t="s">
        <v>7209</v>
      </c>
      <c r="C4220" s="669" t="s">
        <v>1977</v>
      </c>
      <c r="D4220" s="1137">
        <f t="shared" si="130"/>
        <v>0</v>
      </c>
      <c r="E4220" s="669" t="s">
        <v>595</v>
      </c>
      <c r="F4220" s="669">
        <v>346</v>
      </c>
    </row>
    <row r="4221" spans="1:6" hidden="1" x14ac:dyDescent="0.2">
      <c r="A4221" s="1136" t="str">
        <f t="shared" si="131"/>
        <v>HC29ANE0</v>
      </c>
      <c r="B4221" s="669" t="s">
        <v>7210</v>
      </c>
      <c r="C4221" s="669" t="s">
        <v>1977</v>
      </c>
      <c r="D4221" s="1137">
        <f t="shared" si="130"/>
        <v>0</v>
      </c>
      <c r="E4221" s="669" t="s">
        <v>594</v>
      </c>
      <c r="F4221" s="669">
        <v>8</v>
      </c>
    </row>
    <row r="4222" spans="1:6" hidden="1" x14ac:dyDescent="0.2">
      <c r="A4222" s="1136" t="str">
        <f t="shared" si="131"/>
        <v>HC29AUX0</v>
      </c>
      <c r="B4222" s="669" t="s">
        <v>7211</v>
      </c>
      <c r="C4222" s="669" t="s">
        <v>1977</v>
      </c>
      <c r="D4222" s="1137">
        <f t="shared" si="130"/>
        <v>0</v>
      </c>
      <c r="E4222" s="669" t="s">
        <v>3001</v>
      </c>
      <c r="F4222" s="669">
        <v>1</v>
      </c>
    </row>
    <row r="4223" spans="1:6" hidden="1" x14ac:dyDescent="0.2">
      <c r="A4223" s="1136" t="str">
        <f t="shared" si="131"/>
        <v>HC29BDC0</v>
      </c>
      <c r="B4223" s="669" t="s">
        <v>7212</v>
      </c>
      <c r="C4223" s="669" t="s">
        <v>1978</v>
      </c>
      <c r="D4223" s="1137">
        <f t="shared" si="130"/>
        <v>0</v>
      </c>
      <c r="E4223" s="669" t="s">
        <v>700</v>
      </c>
      <c r="F4223" s="669">
        <v>1567</v>
      </c>
    </row>
    <row r="4224" spans="1:6" hidden="1" x14ac:dyDescent="0.2">
      <c r="A4224" s="1136" t="str">
        <f t="shared" si="131"/>
        <v>HC29BEL0</v>
      </c>
      <c r="B4224" s="669" t="s">
        <v>7213</v>
      </c>
      <c r="C4224" s="669" t="s">
        <v>1978</v>
      </c>
      <c r="D4224" s="1137">
        <f t="shared" si="130"/>
        <v>0</v>
      </c>
      <c r="E4224" s="669" t="s">
        <v>699</v>
      </c>
      <c r="F4224" s="669">
        <v>75</v>
      </c>
    </row>
    <row r="4225" spans="1:6" hidden="1" x14ac:dyDescent="0.2">
      <c r="A4225" s="1136" t="str">
        <f t="shared" si="131"/>
        <v>HC29BEM0</v>
      </c>
      <c r="B4225" s="669" t="s">
        <v>7214</v>
      </c>
      <c r="C4225" s="669" t="s">
        <v>1978</v>
      </c>
      <c r="D4225" s="1137">
        <f t="shared" si="130"/>
        <v>0</v>
      </c>
      <c r="E4225" s="669" t="s">
        <v>595</v>
      </c>
      <c r="F4225" s="669">
        <v>714</v>
      </c>
    </row>
    <row r="4226" spans="1:6" hidden="1" x14ac:dyDescent="0.2">
      <c r="A4226" s="1136" t="str">
        <f t="shared" si="131"/>
        <v>HC29BNE0</v>
      </c>
      <c r="B4226" s="669" t="s">
        <v>7215</v>
      </c>
      <c r="C4226" s="669" t="s">
        <v>1978</v>
      </c>
      <c r="D4226" s="1137">
        <f t="shared" si="130"/>
        <v>0</v>
      </c>
      <c r="E4226" s="669" t="s">
        <v>594</v>
      </c>
      <c r="F4226" s="669">
        <v>7</v>
      </c>
    </row>
    <row r="4227" spans="1:6" hidden="1" x14ac:dyDescent="0.2">
      <c r="A4227" s="1136" t="str">
        <f t="shared" si="131"/>
        <v>HC30DDC0</v>
      </c>
      <c r="B4227" s="669" t="s">
        <v>7216</v>
      </c>
      <c r="C4227" s="669" t="s">
        <v>1979</v>
      </c>
      <c r="D4227" s="1137">
        <f t="shared" si="130"/>
        <v>0</v>
      </c>
      <c r="E4227" s="669" t="s">
        <v>700</v>
      </c>
      <c r="F4227" s="669">
        <v>4</v>
      </c>
    </row>
    <row r="4228" spans="1:6" hidden="1" x14ac:dyDescent="0.2">
      <c r="A4228" s="1136" t="str">
        <f t="shared" si="131"/>
        <v>HC30DEL0</v>
      </c>
      <c r="B4228" s="669" t="s">
        <v>7217</v>
      </c>
      <c r="C4228" s="669" t="s">
        <v>1979</v>
      </c>
      <c r="D4228" s="1137">
        <f t="shared" si="130"/>
        <v>0</v>
      </c>
      <c r="E4228" s="669" t="s">
        <v>699</v>
      </c>
      <c r="F4228" s="669">
        <v>56</v>
      </c>
    </row>
    <row r="4229" spans="1:6" hidden="1" x14ac:dyDescent="0.2">
      <c r="A4229" s="1136" t="str">
        <f t="shared" si="131"/>
        <v>HC30DEM0</v>
      </c>
      <c r="B4229" s="669" t="s">
        <v>7218</v>
      </c>
      <c r="C4229" s="669" t="s">
        <v>1979</v>
      </c>
      <c r="D4229" s="1137">
        <f t="shared" si="130"/>
        <v>0</v>
      </c>
      <c r="E4229" s="669" t="s">
        <v>595</v>
      </c>
      <c r="F4229" s="669">
        <v>130</v>
      </c>
    </row>
    <row r="4230" spans="1:6" hidden="1" x14ac:dyDescent="0.2">
      <c r="A4230" s="1136" t="str">
        <f t="shared" si="131"/>
        <v>HC30DNE0</v>
      </c>
      <c r="B4230" s="669" t="s">
        <v>7219</v>
      </c>
      <c r="C4230" s="669" t="s">
        <v>1979</v>
      </c>
      <c r="D4230" s="1137">
        <f t="shared" si="130"/>
        <v>0</v>
      </c>
      <c r="E4230" s="669" t="s">
        <v>594</v>
      </c>
      <c r="F4230" s="669">
        <v>48</v>
      </c>
    </row>
    <row r="4231" spans="1:6" hidden="1" x14ac:dyDescent="0.2">
      <c r="A4231" s="1136" t="str">
        <f t="shared" si="131"/>
        <v>HC30EDC0</v>
      </c>
      <c r="B4231" s="669" t="s">
        <v>7220</v>
      </c>
      <c r="C4231" s="669" t="s">
        <v>1980</v>
      </c>
      <c r="D4231" s="1137">
        <f t="shared" si="130"/>
        <v>0</v>
      </c>
      <c r="E4231" s="669" t="s">
        <v>700</v>
      </c>
      <c r="F4231" s="669">
        <v>20</v>
      </c>
    </row>
    <row r="4232" spans="1:6" hidden="1" x14ac:dyDescent="0.2">
      <c r="A4232" s="1136" t="str">
        <f t="shared" si="131"/>
        <v>HC30EEL0</v>
      </c>
      <c r="B4232" s="669" t="s">
        <v>7221</v>
      </c>
      <c r="C4232" s="669" t="s">
        <v>1980</v>
      </c>
      <c r="D4232" s="1137">
        <f t="shared" si="130"/>
        <v>0</v>
      </c>
      <c r="E4232" s="669" t="s">
        <v>699</v>
      </c>
      <c r="F4232" s="669">
        <v>54</v>
      </c>
    </row>
    <row r="4233" spans="1:6" hidden="1" x14ac:dyDescent="0.2">
      <c r="A4233" s="1136" t="str">
        <f t="shared" si="131"/>
        <v>HC30EEM0</v>
      </c>
      <c r="B4233" s="669" t="s">
        <v>7222</v>
      </c>
      <c r="C4233" s="669" t="s">
        <v>1980</v>
      </c>
      <c r="D4233" s="1137">
        <f t="shared" si="130"/>
        <v>0</v>
      </c>
      <c r="E4233" s="669" t="s">
        <v>595</v>
      </c>
      <c r="F4233" s="669">
        <v>67</v>
      </c>
    </row>
    <row r="4234" spans="1:6" hidden="1" x14ac:dyDescent="0.2">
      <c r="A4234" s="1136" t="str">
        <f t="shared" si="131"/>
        <v>HC30ENE0</v>
      </c>
      <c r="B4234" s="669" t="s">
        <v>7223</v>
      </c>
      <c r="C4234" s="669" t="s">
        <v>1980</v>
      </c>
      <c r="D4234" s="1137">
        <f t="shared" si="130"/>
        <v>0</v>
      </c>
      <c r="E4234" s="669" t="s">
        <v>594</v>
      </c>
      <c r="F4234" s="669">
        <v>17</v>
      </c>
    </row>
    <row r="4235" spans="1:6" hidden="1" x14ac:dyDescent="0.2">
      <c r="A4235" s="1136" t="str">
        <f t="shared" si="131"/>
        <v>HC31DDC0</v>
      </c>
      <c r="B4235" s="669" t="s">
        <v>7224</v>
      </c>
      <c r="C4235" s="669" t="s">
        <v>1981</v>
      </c>
      <c r="D4235" s="1137">
        <f t="shared" si="130"/>
        <v>0</v>
      </c>
      <c r="E4235" s="669" t="s">
        <v>700</v>
      </c>
      <c r="F4235" s="669">
        <v>1</v>
      </c>
    </row>
    <row r="4236" spans="1:6" hidden="1" x14ac:dyDescent="0.2">
      <c r="A4236" s="1136" t="str">
        <f t="shared" si="131"/>
        <v>HC31DEL0</v>
      </c>
      <c r="B4236" s="669" t="s">
        <v>7225</v>
      </c>
      <c r="C4236" s="669" t="s">
        <v>1981</v>
      </c>
      <c r="D4236" s="1137">
        <f t="shared" si="130"/>
        <v>0</v>
      </c>
      <c r="E4236" s="669" t="s">
        <v>699</v>
      </c>
      <c r="F4236" s="669">
        <v>18</v>
      </c>
    </row>
    <row r="4237" spans="1:6" hidden="1" x14ac:dyDescent="0.2">
      <c r="A4237" s="1136" t="str">
        <f t="shared" si="131"/>
        <v>HC31DEM0</v>
      </c>
      <c r="B4237" s="669" t="s">
        <v>7226</v>
      </c>
      <c r="C4237" s="669" t="s">
        <v>1981</v>
      </c>
      <c r="D4237" s="1137">
        <f t="shared" si="130"/>
        <v>0</v>
      </c>
      <c r="E4237" s="669" t="s">
        <v>595</v>
      </c>
      <c r="F4237" s="669">
        <v>698</v>
      </c>
    </row>
    <row r="4238" spans="1:6" hidden="1" x14ac:dyDescent="0.2">
      <c r="A4238" s="1136" t="str">
        <f t="shared" si="131"/>
        <v>HC31DNE0</v>
      </c>
      <c r="B4238" s="669" t="s">
        <v>7227</v>
      </c>
      <c r="C4238" s="669" t="s">
        <v>1981</v>
      </c>
      <c r="D4238" s="1137">
        <f t="shared" si="130"/>
        <v>0</v>
      </c>
      <c r="E4238" s="669" t="s">
        <v>594</v>
      </c>
      <c r="F4238" s="669">
        <v>59</v>
      </c>
    </row>
    <row r="4239" spans="1:6" hidden="1" x14ac:dyDescent="0.2">
      <c r="A4239" s="1136" t="str">
        <f t="shared" si="131"/>
        <v>HC31EDC0</v>
      </c>
      <c r="B4239" s="669" t="s">
        <v>7228</v>
      </c>
      <c r="C4239" s="669" t="s">
        <v>1982</v>
      </c>
      <c r="D4239" s="1137">
        <f t="shared" si="130"/>
        <v>0</v>
      </c>
      <c r="E4239" s="669" t="s">
        <v>700</v>
      </c>
      <c r="F4239" s="669">
        <v>61</v>
      </c>
    </row>
    <row r="4240" spans="1:6" hidden="1" x14ac:dyDescent="0.2">
      <c r="A4240" s="1136" t="str">
        <f t="shared" si="131"/>
        <v>HC31EEL0</v>
      </c>
      <c r="B4240" s="669" t="s">
        <v>7229</v>
      </c>
      <c r="C4240" s="669" t="s">
        <v>1982</v>
      </c>
      <c r="D4240" s="1137">
        <f t="shared" si="130"/>
        <v>0</v>
      </c>
      <c r="E4240" s="669" t="s">
        <v>699</v>
      </c>
      <c r="F4240" s="669">
        <v>23</v>
      </c>
    </row>
    <row r="4241" spans="1:6" hidden="1" x14ac:dyDescent="0.2">
      <c r="A4241" s="1136" t="str">
        <f t="shared" si="131"/>
        <v>HC31EEM0</v>
      </c>
      <c r="B4241" s="669" t="s">
        <v>7230</v>
      </c>
      <c r="C4241" s="669" t="s">
        <v>1982</v>
      </c>
      <c r="D4241" s="1137">
        <f t="shared" ref="D4241:D4304" si="132">IFERROR(VLOOKUP(C4241,$M$2:$N$16,2,FALSE),0)</f>
        <v>0</v>
      </c>
      <c r="E4241" s="669" t="s">
        <v>595</v>
      </c>
      <c r="F4241" s="669">
        <v>504</v>
      </c>
    </row>
    <row r="4242" spans="1:6" hidden="1" x14ac:dyDescent="0.2">
      <c r="A4242" s="1136" t="str">
        <f t="shared" ref="A4242:A4305" si="133">C4242&amp;E4242&amp;D4242</f>
        <v>HC31ENE0</v>
      </c>
      <c r="B4242" s="669" t="s">
        <v>7231</v>
      </c>
      <c r="C4242" s="669" t="s">
        <v>1982</v>
      </c>
      <c r="D4242" s="1137">
        <f t="shared" si="132"/>
        <v>0</v>
      </c>
      <c r="E4242" s="669" t="s">
        <v>594</v>
      </c>
      <c r="F4242" s="669">
        <v>57</v>
      </c>
    </row>
    <row r="4243" spans="1:6" hidden="1" x14ac:dyDescent="0.2">
      <c r="A4243" s="1136" t="str">
        <f t="shared" si="133"/>
        <v>HC31FDC0</v>
      </c>
      <c r="B4243" s="669" t="s">
        <v>7232</v>
      </c>
      <c r="C4243" s="669" t="s">
        <v>1983</v>
      </c>
      <c r="D4243" s="1137">
        <f t="shared" si="132"/>
        <v>0</v>
      </c>
      <c r="E4243" s="669" t="s">
        <v>700</v>
      </c>
      <c r="F4243" s="669">
        <v>197</v>
      </c>
    </row>
    <row r="4244" spans="1:6" hidden="1" x14ac:dyDescent="0.2">
      <c r="A4244" s="1136" t="str">
        <f t="shared" si="133"/>
        <v>HC31FEL0</v>
      </c>
      <c r="B4244" s="669" t="s">
        <v>7233</v>
      </c>
      <c r="C4244" s="669" t="s">
        <v>1983</v>
      </c>
      <c r="D4244" s="1137">
        <f t="shared" si="132"/>
        <v>0</v>
      </c>
      <c r="E4244" s="669" t="s">
        <v>699</v>
      </c>
      <c r="F4244" s="669">
        <v>27</v>
      </c>
    </row>
    <row r="4245" spans="1:6" hidden="1" x14ac:dyDescent="0.2">
      <c r="A4245" s="1136" t="str">
        <f t="shared" si="133"/>
        <v>HC31FEM0</v>
      </c>
      <c r="B4245" s="669" t="s">
        <v>7234</v>
      </c>
      <c r="C4245" s="669" t="s">
        <v>1983</v>
      </c>
      <c r="D4245" s="1137">
        <f t="shared" si="132"/>
        <v>0</v>
      </c>
      <c r="E4245" s="669" t="s">
        <v>595</v>
      </c>
      <c r="F4245" s="669">
        <v>618</v>
      </c>
    </row>
    <row r="4246" spans="1:6" hidden="1" x14ac:dyDescent="0.2">
      <c r="A4246" s="1136" t="str">
        <f t="shared" si="133"/>
        <v>HC31FNE0</v>
      </c>
      <c r="B4246" s="669" t="s">
        <v>7235</v>
      </c>
      <c r="C4246" s="669" t="s">
        <v>1983</v>
      </c>
      <c r="D4246" s="1137">
        <f t="shared" si="132"/>
        <v>0</v>
      </c>
      <c r="E4246" s="669" t="s">
        <v>594</v>
      </c>
      <c r="F4246" s="669">
        <v>67</v>
      </c>
    </row>
    <row r="4247" spans="1:6" hidden="1" x14ac:dyDescent="0.2">
      <c r="A4247" s="1136" t="str">
        <f t="shared" si="133"/>
        <v>HC31GDC0</v>
      </c>
      <c r="B4247" s="669" t="s">
        <v>7236</v>
      </c>
      <c r="C4247" s="669" t="s">
        <v>1984</v>
      </c>
      <c r="D4247" s="1137">
        <f t="shared" si="132"/>
        <v>0</v>
      </c>
      <c r="E4247" s="669" t="s">
        <v>700</v>
      </c>
      <c r="F4247" s="669">
        <v>137</v>
      </c>
    </row>
    <row r="4248" spans="1:6" hidden="1" x14ac:dyDescent="0.2">
      <c r="A4248" s="1136" t="str">
        <f t="shared" si="133"/>
        <v>HC31GEL0</v>
      </c>
      <c r="B4248" s="669" t="s">
        <v>7237</v>
      </c>
      <c r="C4248" s="669" t="s">
        <v>1984</v>
      </c>
      <c r="D4248" s="1137">
        <f t="shared" si="132"/>
        <v>0</v>
      </c>
      <c r="E4248" s="669" t="s">
        <v>699</v>
      </c>
      <c r="F4248" s="669">
        <v>24</v>
      </c>
    </row>
    <row r="4249" spans="1:6" hidden="1" x14ac:dyDescent="0.2">
      <c r="A4249" s="1136" t="str">
        <f t="shared" si="133"/>
        <v>HC31GEM0</v>
      </c>
      <c r="B4249" s="669" t="s">
        <v>7238</v>
      </c>
      <c r="C4249" s="669" t="s">
        <v>1984</v>
      </c>
      <c r="D4249" s="1137">
        <f t="shared" si="132"/>
        <v>0</v>
      </c>
      <c r="E4249" s="669" t="s">
        <v>595</v>
      </c>
      <c r="F4249" s="669">
        <v>233</v>
      </c>
    </row>
    <row r="4250" spans="1:6" hidden="1" x14ac:dyDescent="0.2">
      <c r="A4250" s="1136" t="str">
        <f t="shared" si="133"/>
        <v>HC31GNE0</v>
      </c>
      <c r="B4250" s="669" t="s">
        <v>7239</v>
      </c>
      <c r="C4250" s="669" t="s">
        <v>1984</v>
      </c>
      <c r="D4250" s="1137">
        <f t="shared" si="132"/>
        <v>0</v>
      </c>
      <c r="E4250" s="669" t="s">
        <v>594</v>
      </c>
      <c r="F4250" s="669">
        <v>12</v>
      </c>
    </row>
    <row r="4251" spans="1:6" hidden="1" x14ac:dyDescent="0.2">
      <c r="A4251" s="1136" t="str">
        <f t="shared" si="133"/>
        <v>HC32DDC0</v>
      </c>
      <c r="B4251" s="669" t="s">
        <v>7240</v>
      </c>
      <c r="C4251" s="669" t="s">
        <v>1985</v>
      </c>
      <c r="D4251" s="1137">
        <f t="shared" si="132"/>
        <v>0</v>
      </c>
      <c r="E4251" s="669" t="s">
        <v>700</v>
      </c>
      <c r="F4251" s="669">
        <v>6</v>
      </c>
    </row>
    <row r="4252" spans="1:6" hidden="1" x14ac:dyDescent="0.2">
      <c r="A4252" s="1136" t="str">
        <f t="shared" si="133"/>
        <v>HC32DEL0</v>
      </c>
      <c r="B4252" s="669" t="s">
        <v>7241</v>
      </c>
      <c r="C4252" s="669" t="s">
        <v>1985</v>
      </c>
      <c r="D4252" s="1137">
        <f t="shared" si="132"/>
        <v>0</v>
      </c>
      <c r="E4252" s="669" t="s">
        <v>699</v>
      </c>
      <c r="F4252" s="669">
        <v>8</v>
      </c>
    </row>
    <row r="4253" spans="1:6" hidden="1" x14ac:dyDescent="0.2">
      <c r="A4253" s="1136" t="str">
        <f t="shared" si="133"/>
        <v>HC32DEM0</v>
      </c>
      <c r="B4253" s="669" t="s">
        <v>7242</v>
      </c>
      <c r="C4253" s="669" t="s">
        <v>1985</v>
      </c>
      <c r="D4253" s="1137">
        <f t="shared" si="132"/>
        <v>0</v>
      </c>
      <c r="E4253" s="669" t="s">
        <v>595</v>
      </c>
      <c r="F4253" s="669">
        <v>1298</v>
      </c>
    </row>
    <row r="4254" spans="1:6" hidden="1" x14ac:dyDescent="0.2">
      <c r="A4254" s="1136" t="str">
        <f t="shared" si="133"/>
        <v>HC32DNE0</v>
      </c>
      <c r="B4254" s="669" t="s">
        <v>7243</v>
      </c>
      <c r="C4254" s="669" t="s">
        <v>1985</v>
      </c>
      <c r="D4254" s="1137">
        <f t="shared" si="132"/>
        <v>0</v>
      </c>
      <c r="E4254" s="669" t="s">
        <v>594</v>
      </c>
      <c r="F4254" s="669">
        <v>20</v>
      </c>
    </row>
    <row r="4255" spans="1:6" hidden="1" x14ac:dyDescent="0.2">
      <c r="A4255" s="1136" t="str">
        <f t="shared" si="133"/>
        <v>HC32EDC0</v>
      </c>
      <c r="B4255" s="669" t="s">
        <v>7244</v>
      </c>
      <c r="C4255" s="669" t="s">
        <v>1986</v>
      </c>
      <c r="D4255" s="1137">
        <f t="shared" si="132"/>
        <v>0</v>
      </c>
      <c r="E4255" s="669" t="s">
        <v>700</v>
      </c>
      <c r="F4255" s="669">
        <v>97</v>
      </c>
    </row>
    <row r="4256" spans="1:6" hidden="1" x14ac:dyDescent="0.2">
      <c r="A4256" s="1136" t="str">
        <f t="shared" si="133"/>
        <v>HC32EEL0</v>
      </c>
      <c r="B4256" s="669" t="s">
        <v>7245</v>
      </c>
      <c r="C4256" s="669" t="s">
        <v>1986</v>
      </c>
      <c r="D4256" s="1137">
        <f t="shared" si="132"/>
        <v>0</v>
      </c>
      <c r="E4256" s="669" t="s">
        <v>699</v>
      </c>
      <c r="F4256" s="669">
        <v>46</v>
      </c>
    </row>
    <row r="4257" spans="1:6" hidden="1" x14ac:dyDescent="0.2">
      <c r="A4257" s="1136" t="str">
        <f t="shared" si="133"/>
        <v>HC32EEM0</v>
      </c>
      <c r="B4257" s="669" t="s">
        <v>7246</v>
      </c>
      <c r="C4257" s="669" t="s">
        <v>1986</v>
      </c>
      <c r="D4257" s="1137">
        <f t="shared" si="132"/>
        <v>0</v>
      </c>
      <c r="E4257" s="669" t="s">
        <v>595</v>
      </c>
      <c r="F4257" s="669">
        <v>3657</v>
      </c>
    </row>
    <row r="4258" spans="1:6" hidden="1" x14ac:dyDescent="0.2">
      <c r="A4258" s="1136" t="str">
        <f t="shared" si="133"/>
        <v>HC32ENE0</v>
      </c>
      <c r="B4258" s="669" t="s">
        <v>7247</v>
      </c>
      <c r="C4258" s="669" t="s">
        <v>1986</v>
      </c>
      <c r="D4258" s="1137">
        <f t="shared" si="132"/>
        <v>0</v>
      </c>
      <c r="E4258" s="669" t="s">
        <v>594</v>
      </c>
      <c r="F4258" s="669">
        <v>53</v>
      </c>
    </row>
    <row r="4259" spans="1:6" hidden="1" x14ac:dyDescent="0.2">
      <c r="A4259" s="1136" t="str">
        <f t="shared" si="133"/>
        <v>HC32FDC0</v>
      </c>
      <c r="B4259" s="669" t="s">
        <v>7248</v>
      </c>
      <c r="C4259" s="669" t="s">
        <v>1987</v>
      </c>
      <c r="D4259" s="1137">
        <f t="shared" si="132"/>
        <v>0</v>
      </c>
      <c r="E4259" s="669" t="s">
        <v>700</v>
      </c>
      <c r="F4259" s="669">
        <v>1898</v>
      </c>
    </row>
    <row r="4260" spans="1:6" hidden="1" x14ac:dyDescent="0.2">
      <c r="A4260" s="1136" t="str">
        <f t="shared" si="133"/>
        <v>HC32FEL0</v>
      </c>
      <c r="B4260" s="669" t="s">
        <v>7249</v>
      </c>
      <c r="C4260" s="669" t="s">
        <v>1987</v>
      </c>
      <c r="D4260" s="1137">
        <f t="shared" si="132"/>
        <v>0</v>
      </c>
      <c r="E4260" s="669" t="s">
        <v>699</v>
      </c>
      <c r="F4260" s="669">
        <v>303</v>
      </c>
    </row>
    <row r="4261" spans="1:6" hidden="1" x14ac:dyDescent="0.2">
      <c r="A4261" s="1136" t="str">
        <f t="shared" si="133"/>
        <v>HC32FEM0</v>
      </c>
      <c r="B4261" s="669" t="s">
        <v>7250</v>
      </c>
      <c r="C4261" s="669" t="s">
        <v>1987</v>
      </c>
      <c r="D4261" s="1137">
        <f t="shared" si="132"/>
        <v>0</v>
      </c>
      <c r="E4261" s="669" t="s">
        <v>595</v>
      </c>
      <c r="F4261" s="669">
        <v>17889</v>
      </c>
    </row>
    <row r="4262" spans="1:6" hidden="1" x14ac:dyDescent="0.2">
      <c r="A4262" s="1136" t="str">
        <f t="shared" si="133"/>
        <v>HC32FNE0</v>
      </c>
      <c r="B4262" s="669" t="s">
        <v>7251</v>
      </c>
      <c r="C4262" s="669" t="s">
        <v>1987</v>
      </c>
      <c r="D4262" s="1137">
        <f t="shared" si="132"/>
        <v>0</v>
      </c>
      <c r="E4262" s="669" t="s">
        <v>594</v>
      </c>
      <c r="F4262" s="669">
        <v>247</v>
      </c>
    </row>
    <row r="4263" spans="1:6" hidden="1" x14ac:dyDescent="0.2">
      <c r="A4263" s="1136" t="str">
        <f t="shared" si="133"/>
        <v>HC40AEL0</v>
      </c>
      <c r="B4263" s="669" t="s">
        <v>7252</v>
      </c>
      <c r="C4263" s="669" t="s">
        <v>1988</v>
      </c>
      <c r="D4263" s="1137">
        <f t="shared" si="132"/>
        <v>0</v>
      </c>
      <c r="E4263" s="669" t="s">
        <v>699</v>
      </c>
      <c r="F4263" s="669">
        <v>713</v>
      </c>
    </row>
    <row r="4264" spans="1:6" hidden="1" x14ac:dyDescent="0.2">
      <c r="A4264" s="1136" t="str">
        <f t="shared" si="133"/>
        <v>HC40AEM0</v>
      </c>
      <c r="B4264" s="669" t="s">
        <v>7253</v>
      </c>
      <c r="C4264" s="669" t="s">
        <v>1988</v>
      </c>
      <c r="D4264" s="1137">
        <f t="shared" si="132"/>
        <v>0</v>
      </c>
      <c r="E4264" s="669" t="s">
        <v>595</v>
      </c>
      <c r="F4264" s="669">
        <v>198</v>
      </c>
    </row>
    <row r="4265" spans="1:6" hidden="1" x14ac:dyDescent="0.2">
      <c r="A4265" s="1136" t="str">
        <f t="shared" si="133"/>
        <v>HC40ANE0</v>
      </c>
      <c r="B4265" s="669" t="s">
        <v>7254</v>
      </c>
      <c r="C4265" s="669" t="s">
        <v>1988</v>
      </c>
      <c r="D4265" s="1137">
        <f t="shared" si="132"/>
        <v>0</v>
      </c>
      <c r="E4265" s="669" t="s">
        <v>594</v>
      </c>
      <c r="F4265" s="669">
        <v>42</v>
      </c>
    </row>
    <row r="4266" spans="1:6" hidden="1" x14ac:dyDescent="0.2">
      <c r="A4266" s="1136" t="str">
        <f t="shared" si="133"/>
        <v>HC40BDC0</v>
      </c>
      <c r="B4266" s="669" t="s">
        <v>7255</v>
      </c>
      <c r="C4266" s="669" t="s">
        <v>1989</v>
      </c>
      <c r="D4266" s="1137">
        <f t="shared" si="132"/>
        <v>0</v>
      </c>
      <c r="E4266" s="669" t="s">
        <v>700</v>
      </c>
      <c r="F4266" s="669">
        <v>3</v>
      </c>
    </row>
    <row r="4267" spans="1:6" hidden="1" x14ac:dyDescent="0.2">
      <c r="A4267" s="1136" t="str">
        <f t="shared" si="133"/>
        <v>HC40BEL0</v>
      </c>
      <c r="B4267" s="669" t="s">
        <v>7256</v>
      </c>
      <c r="C4267" s="669" t="s">
        <v>1989</v>
      </c>
      <c r="D4267" s="1137">
        <f t="shared" si="132"/>
        <v>0</v>
      </c>
      <c r="E4267" s="669" t="s">
        <v>699</v>
      </c>
      <c r="F4267" s="669">
        <v>2425</v>
      </c>
    </row>
    <row r="4268" spans="1:6" hidden="1" x14ac:dyDescent="0.2">
      <c r="A4268" s="1136" t="str">
        <f t="shared" si="133"/>
        <v>HC40BEM0</v>
      </c>
      <c r="B4268" s="669" t="s">
        <v>7257</v>
      </c>
      <c r="C4268" s="669" t="s">
        <v>1989</v>
      </c>
      <c r="D4268" s="1137">
        <f t="shared" si="132"/>
        <v>0</v>
      </c>
      <c r="E4268" s="669" t="s">
        <v>595</v>
      </c>
      <c r="F4268" s="669">
        <v>76</v>
      </c>
    </row>
    <row r="4269" spans="1:6" hidden="1" x14ac:dyDescent="0.2">
      <c r="A4269" s="1136" t="str">
        <f t="shared" si="133"/>
        <v>HC40BNE0</v>
      </c>
      <c r="B4269" s="669" t="s">
        <v>7258</v>
      </c>
      <c r="C4269" s="669" t="s">
        <v>1989</v>
      </c>
      <c r="D4269" s="1137">
        <f t="shared" si="132"/>
        <v>0</v>
      </c>
      <c r="E4269" s="669" t="s">
        <v>594</v>
      </c>
      <c r="F4269" s="669">
        <v>11</v>
      </c>
    </row>
    <row r="4270" spans="1:6" hidden="1" x14ac:dyDescent="0.2">
      <c r="A4270" s="1136" t="str">
        <f t="shared" si="133"/>
        <v>HC41ADC0</v>
      </c>
      <c r="B4270" s="669" t="s">
        <v>7259</v>
      </c>
      <c r="C4270" s="669" t="s">
        <v>1990</v>
      </c>
      <c r="D4270" s="1137">
        <f t="shared" si="132"/>
        <v>0</v>
      </c>
      <c r="E4270" s="669" t="s">
        <v>700</v>
      </c>
      <c r="F4270" s="669">
        <v>6</v>
      </c>
    </row>
    <row r="4271" spans="1:6" hidden="1" x14ac:dyDescent="0.2">
      <c r="A4271" s="1136" t="str">
        <f t="shared" si="133"/>
        <v>HC41AEL0</v>
      </c>
      <c r="B4271" s="669" t="s">
        <v>7260</v>
      </c>
      <c r="C4271" s="669" t="s">
        <v>1990</v>
      </c>
      <c r="D4271" s="1137">
        <f t="shared" si="132"/>
        <v>0</v>
      </c>
      <c r="E4271" s="669" t="s">
        <v>699</v>
      </c>
      <c r="F4271" s="669">
        <v>193</v>
      </c>
    </row>
    <row r="4272" spans="1:6" hidden="1" x14ac:dyDescent="0.2">
      <c r="A4272" s="1136" t="str">
        <f t="shared" si="133"/>
        <v>HC41AEM0</v>
      </c>
      <c r="B4272" s="669" t="s">
        <v>7261</v>
      </c>
      <c r="C4272" s="669" t="s">
        <v>1990</v>
      </c>
      <c r="D4272" s="1137">
        <f t="shared" si="132"/>
        <v>0</v>
      </c>
      <c r="E4272" s="669" t="s">
        <v>595</v>
      </c>
      <c r="F4272" s="669">
        <v>475</v>
      </c>
    </row>
    <row r="4273" spans="1:6" hidden="1" x14ac:dyDescent="0.2">
      <c r="A4273" s="1136" t="str">
        <f t="shared" si="133"/>
        <v>HC41ANE0</v>
      </c>
      <c r="B4273" s="669" t="s">
        <v>7262</v>
      </c>
      <c r="C4273" s="669" t="s">
        <v>1990</v>
      </c>
      <c r="D4273" s="1137">
        <f t="shared" si="132"/>
        <v>0</v>
      </c>
      <c r="E4273" s="669" t="s">
        <v>594</v>
      </c>
      <c r="F4273" s="669">
        <v>105</v>
      </c>
    </row>
    <row r="4274" spans="1:6" hidden="1" x14ac:dyDescent="0.2">
      <c r="A4274" s="1136" t="str">
        <f t="shared" si="133"/>
        <v>HC41BDC0</v>
      </c>
      <c r="B4274" s="669" t="s">
        <v>7263</v>
      </c>
      <c r="C4274" s="669" t="s">
        <v>1991</v>
      </c>
      <c r="D4274" s="1137">
        <f t="shared" si="132"/>
        <v>0</v>
      </c>
      <c r="E4274" s="669" t="s">
        <v>700</v>
      </c>
      <c r="F4274" s="669">
        <v>82</v>
      </c>
    </row>
    <row r="4275" spans="1:6" hidden="1" x14ac:dyDescent="0.2">
      <c r="A4275" s="1136" t="str">
        <f t="shared" si="133"/>
        <v>HC41BEL0</v>
      </c>
      <c r="B4275" s="669" t="s">
        <v>7264</v>
      </c>
      <c r="C4275" s="669" t="s">
        <v>1991</v>
      </c>
      <c r="D4275" s="1137">
        <f t="shared" si="132"/>
        <v>0</v>
      </c>
      <c r="E4275" s="669" t="s">
        <v>699</v>
      </c>
      <c r="F4275" s="669">
        <v>364</v>
      </c>
    </row>
    <row r="4276" spans="1:6" hidden="1" x14ac:dyDescent="0.2">
      <c r="A4276" s="1136" t="str">
        <f t="shared" si="133"/>
        <v>HC41BEM0</v>
      </c>
      <c r="B4276" s="669" t="s">
        <v>7265</v>
      </c>
      <c r="C4276" s="669" t="s">
        <v>1991</v>
      </c>
      <c r="D4276" s="1137">
        <f t="shared" si="132"/>
        <v>0</v>
      </c>
      <c r="E4276" s="669" t="s">
        <v>595</v>
      </c>
      <c r="F4276" s="669">
        <v>60</v>
      </c>
    </row>
    <row r="4277" spans="1:6" hidden="1" x14ac:dyDescent="0.2">
      <c r="A4277" s="1136" t="str">
        <f t="shared" si="133"/>
        <v>HC41BNE0</v>
      </c>
      <c r="B4277" s="669" t="s">
        <v>7266</v>
      </c>
      <c r="C4277" s="669" t="s">
        <v>1991</v>
      </c>
      <c r="D4277" s="1137">
        <f t="shared" si="132"/>
        <v>0</v>
      </c>
      <c r="E4277" s="669" t="s">
        <v>594</v>
      </c>
      <c r="F4277" s="669">
        <v>13</v>
      </c>
    </row>
    <row r="4278" spans="1:6" hidden="1" x14ac:dyDescent="0.2">
      <c r="A4278" s="1136" t="str">
        <f t="shared" si="133"/>
        <v>HC42ZEL0</v>
      </c>
      <c r="B4278" s="669" t="s">
        <v>7267</v>
      </c>
      <c r="C4278" s="669" t="s">
        <v>1992</v>
      </c>
      <c r="D4278" s="1137">
        <f t="shared" si="132"/>
        <v>0</v>
      </c>
      <c r="E4278" s="669" t="s">
        <v>699</v>
      </c>
      <c r="F4278" s="669">
        <v>530</v>
      </c>
    </row>
    <row r="4279" spans="1:6" hidden="1" x14ac:dyDescent="0.2">
      <c r="A4279" s="1136" t="str">
        <f t="shared" si="133"/>
        <v>HC42ZEM0</v>
      </c>
      <c r="B4279" s="669" t="s">
        <v>7268</v>
      </c>
      <c r="C4279" s="669" t="s">
        <v>1992</v>
      </c>
      <c r="D4279" s="1137">
        <f t="shared" si="132"/>
        <v>0</v>
      </c>
      <c r="E4279" s="669" t="s">
        <v>595</v>
      </c>
      <c r="F4279" s="669">
        <v>95</v>
      </c>
    </row>
    <row r="4280" spans="1:6" hidden="1" x14ac:dyDescent="0.2">
      <c r="A4280" s="1136" t="str">
        <f t="shared" si="133"/>
        <v>HC42ZNE0</v>
      </c>
      <c r="B4280" s="669" t="s">
        <v>7269</v>
      </c>
      <c r="C4280" s="669" t="s">
        <v>1992</v>
      </c>
      <c r="D4280" s="1137">
        <f t="shared" si="132"/>
        <v>0</v>
      </c>
      <c r="E4280" s="669" t="s">
        <v>594</v>
      </c>
      <c r="F4280" s="669">
        <v>3</v>
      </c>
    </row>
    <row r="4281" spans="1:6" hidden="1" x14ac:dyDescent="0.2">
      <c r="A4281" s="1136" t="str">
        <f t="shared" si="133"/>
        <v>HC43ZDC0</v>
      </c>
      <c r="B4281" s="669" t="s">
        <v>7270</v>
      </c>
      <c r="C4281" s="669" t="s">
        <v>1993</v>
      </c>
      <c r="D4281" s="1137">
        <f t="shared" si="132"/>
        <v>0</v>
      </c>
      <c r="E4281" s="669" t="s">
        <v>700</v>
      </c>
      <c r="F4281" s="669">
        <v>15</v>
      </c>
    </row>
    <row r="4282" spans="1:6" hidden="1" x14ac:dyDescent="0.2">
      <c r="A4282" s="1136" t="str">
        <f t="shared" si="133"/>
        <v>HC43ZEL0</v>
      </c>
      <c r="B4282" s="669" t="s">
        <v>7271</v>
      </c>
      <c r="C4282" s="669" t="s">
        <v>1993</v>
      </c>
      <c r="D4282" s="1137">
        <f t="shared" si="132"/>
        <v>0</v>
      </c>
      <c r="E4282" s="669" t="s">
        <v>699</v>
      </c>
      <c r="F4282" s="669">
        <v>1453</v>
      </c>
    </row>
    <row r="4283" spans="1:6" hidden="1" x14ac:dyDescent="0.2">
      <c r="A4283" s="1136" t="str">
        <f t="shared" si="133"/>
        <v>HC43ZEM0</v>
      </c>
      <c r="B4283" s="669" t="s">
        <v>7272</v>
      </c>
      <c r="C4283" s="669" t="s">
        <v>1993</v>
      </c>
      <c r="D4283" s="1137">
        <f t="shared" si="132"/>
        <v>0</v>
      </c>
      <c r="E4283" s="669" t="s">
        <v>595</v>
      </c>
      <c r="F4283" s="669">
        <v>583</v>
      </c>
    </row>
    <row r="4284" spans="1:6" hidden="1" x14ac:dyDescent="0.2">
      <c r="A4284" s="1136" t="str">
        <f t="shared" si="133"/>
        <v>HC43ZNE0</v>
      </c>
      <c r="B4284" s="669" t="s">
        <v>7273</v>
      </c>
      <c r="C4284" s="669" t="s">
        <v>1993</v>
      </c>
      <c r="D4284" s="1137">
        <f t="shared" si="132"/>
        <v>0</v>
      </c>
      <c r="E4284" s="669" t="s">
        <v>594</v>
      </c>
      <c r="F4284" s="669">
        <v>130</v>
      </c>
    </row>
    <row r="4285" spans="1:6" hidden="1" x14ac:dyDescent="0.2">
      <c r="A4285" s="1136" t="str">
        <f t="shared" si="133"/>
        <v>HD21DDC0</v>
      </c>
      <c r="B4285" s="669" t="s">
        <v>7274</v>
      </c>
      <c r="C4285" s="669" t="s">
        <v>1994</v>
      </c>
      <c r="D4285" s="1137">
        <f t="shared" si="132"/>
        <v>0</v>
      </c>
      <c r="E4285" s="669" t="s">
        <v>700</v>
      </c>
      <c r="F4285" s="669">
        <v>3</v>
      </c>
    </row>
    <row r="4286" spans="1:6" hidden="1" x14ac:dyDescent="0.2">
      <c r="A4286" s="1136" t="str">
        <f t="shared" si="133"/>
        <v>HD21DEL0</v>
      </c>
      <c r="B4286" s="669" t="s">
        <v>7275</v>
      </c>
      <c r="C4286" s="669" t="s">
        <v>1994</v>
      </c>
      <c r="D4286" s="1137">
        <f t="shared" si="132"/>
        <v>0</v>
      </c>
      <c r="E4286" s="669" t="s">
        <v>699</v>
      </c>
      <c r="F4286" s="669">
        <v>39</v>
      </c>
    </row>
    <row r="4287" spans="1:6" hidden="1" x14ac:dyDescent="0.2">
      <c r="A4287" s="1136" t="str">
        <f t="shared" si="133"/>
        <v>HD21DEM0</v>
      </c>
      <c r="B4287" s="669" t="s">
        <v>7276</v>
      </c>
      <c r="C4287" s="669" t="s">
        <v>1994</v>
      </c>
      <c r="D4287" s="1137">
        <f t="shared" si="132"/>
        <v>0</v>
      </c>
      <c r="E4287" s="669" t="s">
        <v>595</v>
      </c>
      <c r="F4287" s="669">
        <v>1473</v>
      </c>
    </row>
    <row r="4288" spans="1:6" hidden="1" x14ac:dyDescent="0.2">
      <c r="A4288" s="1136" t="str">
        <f t="shared" si="133"/>
        <v>HD21DNE0</v>
      </c>
      <c r="B4288" s="669" t="s">
        <v>7277</v>
      </c>
      <c r="C4288" s="669" t="s">
        <v>1994</v>
      </c>
      <c r="D4288" s="1137">
        <f t="shared" si="132"/>
        <v>0</v>
      </c>
      <c r="E4288" s="669" t="s">
        <v>594</v>
      </c>
      <c r="F4288" s="669">
        <v>82</v>
      </c>
    </row>
    <row r="4289" spans="1:6" hidden="1" x14ac:dyDescent="0.2">
      <c r="A4289" s="1136" t="str">
        <f t="shared" si="133"/>
        <v>HD21EDC0</v>
      </c>
      <c r="B4289" s="669" t="s">
        <v>7278</v>
      </c>
      <c r="C4289" s="669" t="s">
        <v>1995</v>
      </c>
      <c r="D4289" s="1137">
        <f t="shared" si="132"/>
        <v>0</v>
      </c>
      <c r="E4289" s="669" t="s">
        <v>700</v>
      </c>
      <c r="F4289" s="669">
        <v>43</v>
      </c>
    </row>
    <row r="4290" spans="1:6" hidden="1" x14ac:dyDescent="0.2">
      <c r="A4290" s="1136" t="str">
        <f t="shared" si="133"/>
        <v>HD21EEL0</v>
      </c>
      <c r="B4290" s="669" t="s">
        <v>7279</v>
      </c>
      <c r="C4290" s="669" t="s">
        <v>1995</v>
      </c>
      <c r="D4290" s="1137">
        <f t="shared" si="132"/>
        <v>0</v>
      </c>
      <c r="E4290" s="669" t="s">
        <v>699</v>
      </c>
      <c r="F4290" s="669">
        <v>71</v>
      </c>
    </row>
    <row r="4291" spans="1:6" hidden="1" x14ac:dyDescent="0.2">
      <c r="A4291" s="1136" t="str">
        <f t="shared" si="133"/>
        <v>HD21EEM0</v>
      </c>
      <c r="B4291" s="669" t="s">
        <v>7280</v>
      </c>
      <c r="C4291" s="669" t="s">
        <v>1995</v>
      </c>
      <c r="D4291" s="1137">
        <f t="shared" si="132"/>
        <v>0</v>
      </c>
      <c r="E4291" s="669" t="s">
        <v>595</v>
      </c>
      <c r="F4291" s="669">
        <v>2324</v>
      </c>
    </row>
    <row r="4292" spans="1:6" hidden="1" x14ac:dyDescent="0.2">
      <c r="A4292" s="1136" t="str">
        <f t="shared" si="133"/>
        <v>HD21ENE0</v>
      </c>
      <c r="B4292" s="669" t="s">
        <v>7281</v>
      </c>
      <c r="C4292" s="669" t="s">
        <v>1995</v>
      </c>
      <c r="D4292" s="1137">
        <f t="shared" si="132"/>
        <v>0</v>
      </c>
      <c r="E4292" s="669" t="s">
        <v>594</v>
      </c>
      <c r="F4292" s="669">
        <v>80</v>
      </c>
    </row>
    <row r="4293" spans="1:6" hidden="1" x14ac:dyDescent="0.2">
      <c r="A4293" s="1136" t="str">
        <f t="shared" si="133"/>
        <v>HD21FDC0</v>
      </c>
      <c r="B4293" s="669" t="s">
        <v>7282</v>
      </c>
      <c r="C4293" s="669" t="s">
        <v>1996</v>
      </c>
      <c r="D4293" s="1137">
        <f t="shared" si="132"/>
        <v>0</v>
      </c>
      <c r="E4293" s="669" t="s">
        <v>700</v>
      </c>
      <c r="F4293" s="669">
        <v>277</v>
      </c>
    </row>
    <row r="4294" spans="1:6" hidden="1" x14ac:dyDescent="0.2">
      <c r="A4294" s="1136" t="str">
        <f t="shared" si="133"/>
        <v>HD21FEL0</v>
      </c>
      <c r="B4294" s="669" t="s">
        <v>7283</v>
      </c>
      <c r="C4294" s="669" t="s">
        <v>1996</v>
      </c>
      <c r="D4294" s="1137">
        <f t="shared" si="132"/>
        <v>0</v>
      </c>
      <c r="E4294" s="669" t="s">
        <v>699</v>
      </c>
      <c r="F4294" s="669">
        <v>189</v>
      </c>
    </row>
    <row r="4295" spans="1:6" hidden="1" x14ac:dyDescent="0.2">
      <c r="A4295" s="1136" t="str">
        <f t="shared" si="133"/>
        <v>HD21FEM0</v>
      </c>
      <c r="B4295" s="669" t="s">
        <v>7284</v>
      </c>
      <c r="C4295" s="669" t="s">
        <v>1996</v>
      </c>
      <c r="D4295" s="1137">
        <f t="shared" si="132"/>
        <v>0</v>
      </c>
      <c r="E4295" s="669" t="s">
        <v>595</v>
      </c>
      <c r="F4295" s="669">
        <v>6606</v>
      </c>
    </row>
    <row r="4296" spans="1:6" hidden="1" x14ac:dyDescent="0.2">
      <c r="A4296" s="1136" t="str">
        <f t="shared" si="133"/>
        <v>HD21FNE0</v>
      </c>
      <c r="B4296" s="669" t="s">
        <v>7285</v>
      </c>
      <c r="C4296" s="669" t="s">
        <v>1996</v>
      </c>
      <c r="D4296" s="1137">
        <f t="shared" si="132"/>
        <v>0</v>
      </c>
      <c r="E4296" s="669" t="s">
        <v>594</v>
      </c>
      <c r="F4296" s="669">
        <v>109</v>
      </c>
    </row>
    <row r="4297" spans="1:6" hidden="1" x14ac:dyDescent="0.2">
      <c r="A4297" s="1136" t="str">
        <f t="shared" si="133"/>
        <v>HD21FUX0</v>
      </c>
      <c r="B4297" s="669" t="s">
        <v>7286</v>
      </c>
      <c r="C4297" s="669" t="s">
        <v>1996</v>
      </c>
      <c r="D4297" s="1137">
        <f t="shared" si="132"/>
        <v>0</v>
      </c>
      <c r="E4297" s="669" t="s">
        <v>3001</v>
      </c>
      <c r="F4297" s="669">
        <v>1</v>
      </c>
    </row>
    <row r="4298" spans="1:6" hidden="1" x14ac:dyDescent="0.2">
      <c r="A4298" s="1136" t="str">
        <f t="shared" si="133"/>
        <v>HD21GDC0</v>
      </c>
      <c r="B4298" s="669" t="s">
        <v>7287</v>
      </c>
      <c r="C4298" s="669" t="s">
        <v>1997</v>
      </c>
      <c r="D4298" s="1137">
        <f t="shared" si="132"/>
        <v>0</v>
      </c>
      <c r="E4298" s="669" t="s">
        <v>700</v>
      </c>
      <c r="F4298" s="669">
        <v>1349</v>
      </c>
    </row>
    <row r="4299" spans="1:6" hidden="1" x14ac:dyDescent="0.2">
      <c r="A4299" s="1136" t="str">
        <f t="shared" si="133"/>
        <v>HD21GEL0</v>
      </c>
      <c r="B4299" s="669" t="s">
        <v>7288</v>
      </c>
      <c r="C4299" s="669" t="s">
        <v>1997</v>
      </c>
      <c r="D4299" s="1137">
        <f t="shared" si="132"/>
        <v>0</v>
      </c>
      <c r="E4299" s="669" t="s">
        <v>699</v>
      </c>
      <c r="F4299" s="669">
        <v>460</v>
      </c>
    </row>
    <row r="4300" spans="1:6" hidden="1" x14ac:dyDescent="0.2">
      <c r="A4300" s="1136" t="str">
        <f t="shared" si="133"/>
        <v>HD21GEM0</v>
      </c>
      <c r="B4300" s="669" t="s">
        <v>7289</v>
      </c>
      <c r="C4300" s="669" t="s">
        <v>1997</v>
      </c>
      <c r="D4300" s="1137">
        <f t="shared" si="132"/>
        <v>0</v>
      </c>
      <c r="E4300" s="669" t="s">
        <v>595</v>
      </c>
      <c r="F4300" s="669">
        <v>16960</v>
      </c>
    </row>
    <row r="4301" spans="1:6" hidden="1" x14ac:dyDescent="0.2">
      <c r="A4301" s="1136" t="str">
        <f t="shared" si="133"/>
        <v>HD21GNE0</v>
      </c>
      <c r="B4301" s="669" t="s">
        <v>7290</v>
      </c>
      <c r="C4301" s="669" t="s">
        <v>1997</v>
      </c>
      <c r="D4301" s="1137">
        <f t="shared" si="132"/>
        <v>0</v>
      </c>
      <c r="E4301" s="669" t="s">
        <v>594</v>
      </c>
      <c r="F4301" s="669">
        <v>105</v>
      </c>
    </row>
    <row r="4302" spans="1:6" hidden="1" x14ac:dyDescent="0.2">
      <c r="A4302" s="1136" t="str">
        <f t="shared" si="133"/>
        <v>HD21GUX0</v>
      </c>
      <c r="B4302" s="669" t="s">
        <v>7291</v>
      </c>
      <c r="C4302" s="669" t="s">
        <v>1997</v>
      </c>
      <c r="D4302" s="1137">
        <f t="shared" si="132"/>
        <v>0</v>
      </c>
      <c r="E4302" s="669" t="s">
        <v>3001</v>
      </c>
      <c r="F4302" s="669">
        <v>1</v>
      </c>
    </row>
    <row r="4303" spans="1:6" hidden="1" x14ac:dyDescent="0.2">
      <c r="A4303" s="1136" t="str">
        <f t="shared" si="133"/>
        <v>HD21HDC0</v>
      </c>
      <c r="B4303" s="669" t="s">
        <v>7292</v>
      </c>
      <c r="C4303" s="669" t="s">
        <v>1998</v>
      </c>
      <c r="D4303" s="1137">
        <f t="shared" si="132"/>
        <v>0</v>
      </c>
      <c r="E4303" s="669" t="s">
        <v>700</v>
      </c>
      <c r="F4303" s="669">
        <v>6022</v>
      </c>
    </row>
    <row r="4304" spans="1:6" hidden="1" x14ac:dyDescent="0.2">
      <c r="A4304" s="1136" t="str">
        <f t="shared" si="133"/>
        <v>HD21HEL0</v>
      </c>
      <c r="B4304" s="669" t="s">
        <v>7293</v>
      </c>
      <c r="C4304" s="669" t="s">
        <v>1998</v>
      </c>
      <c r="D4304" s="1137">
        <f t="shared" si="132"/>
        <v>0</v>
      </c>
      <c r="E4304" s="669" t="s">
        <v>699</v>
      </c>
      <c r="F4304" s="669">
        <v>675</v>
      </c>
    </row>
    <row r="4305" spans="1:6" hidden="1" x14ac:dyDescent="0.2">
      <c r="A4305" s="1136" t="str">
        <f t="shared" si="133"/>
        <v>HD21HEM0</v>
      </c>
      <c r="B4305" s="669" t="s">
        <v>7294</v>
      </c>
      <c r="C4305" s="669" t="s">
        <v>1998</v>
      </c>
      <c r="D4305" s="1137">
        <f t="shared" ref="D4305:D4368" si="134">IFERROR(VLOOKUP(C4305,$M$2:$N$16,2,FALSE),0)</f>
        <v>0</v>
      </c>
      <c r="E4305" s="669" t="s">
        <v>595</v>
      </c>
      <c r="F4305" s="669">
        <v>29422</v>
      </c>
    </row>
    <row r="4306" spans="1:6" hidden="1" x14ac:dyDescent="0.2">
      <c r="A4306" s="1136" t="str">
        <f t="shared" ref="A4306:A4369" si="135">C4306&amp;E4306&amp;D4306</f>
        <v>HD21HNE0</v>
      </c>
      <c r="B4306" s="669" t="s">
        <v>7295</v>
      </c>
      <c r="C4306" s="669" t="s">
        <v>1998</v>
      </c>
      <c r="D4306" s="1137">
        <f t="shared" si="134"/>
        <v>0</v>
      </c>
      <c r="E4306" s="669" t="s">
        <v>594</v>
      </c>
      <c r="F4306" s="669">
        <v>294</v>
      </c>
    </row>
    <row r="4307" spans="1:6" hidden="1" x14ac:dyDescent="0.2">
      <c r="A4307" s="1136" t="str">
        <f t="shared" si="135"/>
        <v>HD21HUX0</v>
      </c>
      <c r="B4307" s="669" t="s">
        <v>7296</v>
      </c>
      <c r="C4307" s="669" t="s">
        <v>1998</v>
      </c>
      <c r="D4307" s="1137">
        <f t="shared" si="134"/>
        <v>0</v>
      </c>
      <c r="E4307" s="669" t="s">
        <v>3001</v>
      </c>
      <c r="F4307" s="669">
        <v>8</v>
      </c>
    </row>
    <row r="4308" spans="1:6" hidden="1" x14ac:dyDescent="0.2">
      <c r="A4308" s="1136" t="str">
        <f t="shared" si="135"/>
        <v>HD23DDC0</v>
      </c>
      <c r="B4308" s="669" t="s">
        <v>7297</v>
      </c>
      <c r="C4308" s="669" t="s">
        <v>1999</v>
      </c>
      <c r="D4308" s="1137">
        <f t="shared" si="134"/>
        <v>0</v>
      </c>
      <c r="E4308" s="669" t="s">
        <v>700</v>
      </c>
      <c r="F4308" s="669">
        <v>11</v>
      </c>
    </row>
    <row r="4309" spans="1:6" hidden="1" x14ac:dyDescent="0.2">
      <c r="A4309" s="1136" t="str">
        <f t="shared" si="135"/>
        <v>HD23DEL0</v>
      </c>
      <c r="B4309" s="669" t="s">
        <v>7298</v>
      </c>
      <c r="C4309" s="669" t="s">
        <v>1999</v>
      </c>
      <c r="D4309" s="1137">
        <f t="shared" si="134"/>
        <v>0</v>
      </c>
      <c r="E4309" s="669" t="s">
        <v>699</v>
      </c>
      <c r="F4309" s="669">
        <v>56</v>
      </c>
    </row>
    <row r="4310" spans="1:6" hidden="1" x14ac:dyDescent="0.2">
      <c r="A4310" s="1136" t="str">
        <f t="shared" si="135"/>
        <v>HD23DEM0</v>
      </c>
      <c r="B4310" s="669" t="s">
        <v>7299</v>
      </c>
      <c r="C4310" s="669" t="s">
        <v>1999</v>
      </c>
      <c r="D4310" s="1137">
        <f t="shared" si="134"/>
        <v>0</v>
      </c>
      <c r="E4310" s="669" t="s">
        <v>595</v>
      </c>
      <c r="F4310" s="669">
        <v>1276</v>
      </c>
    </row>
    <row r="4311" spans="1:6" hidden="1" x14ac:dyDescent="0.2">
      <c r="A4311" s="1136" t="str">
        <f t="shared" si="135"/>
        <v>HD23DNE0</v>
      </c>
      <c r="B4311" s="669" t="s">
        <v>7300</v>
      </c>
      <c r="C4311" s="669" t="s">
        <v>1999</v>
      </c>
      <c r="D4311" s="1137">
        <f t="shared" si="134"/>
        <v>0</v>
      </c>
      <c r="E4311" s="669" t="s">
        <v>594</v>
      </c>
      <c r="F4311" s="669">
        <v>69</v>
      </c>
    </row>
    <row r="4312" spans="1:6" hidden="1" x14ac:dyDescent="0.2">
      <c r="A4312" s="1136" t="str">
        <f t="shared" si="135"/>
        <v>HD23EDC0</v>
      </c>
      <c r="B4312" s="669" t="s">
        <v>7301</v>
      </c>
      <c r="C4312" s="669" t="s">
        <v>2000</v>
      </c>
      <c r="D4312" s="1137">
        <f t="shared" si="134"/>
        <v>0</v>
      </c>
      <c r="E4312" s="669" t="s">
        <v>700</v>
      </c>
      <c r="F4312" s="669">
        <v>180</v>
      </c>
    </row>
    <row r="4313" spans="1:6" hidden="1" x14ac:dyDescent="0.2">
      <c r="A4313" s="1136" t="str">
        <f t="shared" si="135"/>
        <v>HD23EEL0</v>
      </c>
      <c r="B4313" s="669" t="s">
        <v>7302</v>
      </c>
      <c r="C4313" s="669" t="s">
        <v>2000</v>
      </c>
      <c r="D4313" s="1137">
        <f t="shared" si="134"/>
        <v>0</v>
      </c>
      <c r="E4313" s="669" t="s">
        <v>699</v>
      </c>
      <c r="F4313" s="669">
        <v>134</v>
      </c>
    </row>
    <row r="4314" spans="1:6" hidden="1" x14ac:dyDescent="0.2">
      <c r="A4314" s="1136" t="str">
        <f t="shared" si="135"/>
        <v>HD23EEM0</v>
      </c>
      <c r="B4314" s="669" t="s">
        <v>7303</v>
      </c>
      <c r="C4314" s="669" t="s">
        <v>2000</v>
      </c>
      <c r="D4314" s="1137">
        <f t="shared" si="134"/>
        <v>0</v>
      </c>
      <c r="E4314" s="669" t="s">
        <v>595</v>
      </c>
      <c r="F4314" s="669">
        <v>1914</v>
      </c>
    </row>
    <row r="4315" spans="1:6" hidden="1" x14ac:dyDescent="0.2">
      <c r="A4315" s="1136" t="str">
        <f t="shared" si="135"/>
        <v>HD23ENE0</v>
      </c>
      <c r="B4315" s="669" t="s">
        <v>7304</v>
      </c>
      <c r="C4315" s="669" t="s">
        <v>2000</v>
      </c>
      <c r="D4315" s="1137">
        <f t="shared" si="134"/>
        <v>0</v>
      </c>
      <c r="E4315" s="669" t="s">
        <v>594</v>
      </c>
      <c r="F4315" s="669">
        <v>79</v>
      </c>
    </row>
    <row r="4316" spans="1:6" hidden="1" x14ac:dyDescent="0.2">
      <c r="A4316" s="1136" t="str">
        <f t="shared" si="135"/>
        <v>HD23FDC0</v>
      </c>
      <c r="B4316" s="669" t="s">
        <v>7305</v>
      </c>
      <c r="C4316" s="669" t="s">
        <v>2001</v>
      </c>
      <c r="D4316" s="1137">
        <f t="shared" si="134"/>
        <v>0</v>
      </c>
      <c r="E4316" s="669" t="s">
        <v>700</v>
      </c>
      <c r="F4316" s="669">
        <v>669</v>
      </c>
    </row>
    <row r="4317" spans="1:6" hidden="1" x14ac:dyDescent="0.2">
      <c r="A4317" s="1136" t="str">
        <f t="shared" si="135"/>
        <v>HD23FEL0</v>
      </c>
      <c r="B4317" s="669" t="s">
        <v>7306</v>
      </c>
      <c r="C4317" s="669" t="s">
        <v>2001</v>
      </c>
      <c r="D4317" s="1137">
        <f t="shared" si="134"/>
        <v>0</v>
      </c>
      <c r="E4317" s="669" t="s">
        <v>699</v>
      </c>
      <c r="F4317" s="669">
        <v>191</v>
      </c>
    </row>
    <row r="4318" spans="1:6" hidden="1" x14ac:dyDescent="0.2">
      <c r="A4318" s="1136" t="str">
        <f t="shared" si="135"/>
        <v>HD23FEM0</v>
      </c>
      <c r="B4318" s="669" t="s">
        <v>7307</v>
      </c>
      <c r="C4318" s="669" t="s">
        <v>2001</v>
      </c>
      <c r="D4318" s="1137">
        <f t="shared" si="134"/>
        <v>0</v>
      </c>
      <c r="E4318" s="669" t="s">
        <v>595</v>
      </c>
      <c r="F4318" s="669">
        <v>2309</v>
      </c>
    </row>
    <row r="4319" spans="1:6" hidden="1" x14ac:dyDescent="0.2">
      <c r="A4319" s="1136" t="str">
        <f t="shared" si="135"/>
        <v>HD23FNE0</v>
      </c>
      <c r="B4319" s="669" t="s">
        <v>7308</v>
      </c>
      <c r="C4319" s="669" t="s">
        <v>2001</v>
      </c>
      <c r="D4319" s="1137">
        <f t="shared" si="134"/>
        <v>0</v>
      </c>
      <c r="E4319" s="669" t="s">
        <v>594</v>
      </c>
      <c r="F4319" s="669">
        <v>68</v>
      </c>
    </row>
    <row r="4320" spans="1:6" hidden="1" x14ac:dyDescent="0.2">
      <c r="A4320" s="1136" t="str">
        <f t="shared" si="135"/>
        <v>HD23FUX0</v>
      </c>
      <c r="B4320" s="669" t="s">
        <v>7309</v>
      </c>
      <c r="C4320" s="669" t="s">
        <v>2001</v>
      </c>
      <c r="D4320" s="1137">
        <f t="shared" si="134"/>
        <v>0</v>
      </c>
      <c r="E4320" s="669" t="s">
        <v>3001</v>
      </c>
      <c r="F4320" s="669">
        <v>2</v>
      </c>
    </row>
    <row r="4321" spans="1:6" hidden="1" x14ac:dyDescent="0.2">
      <c r="A4321" s="1136" t="str">
        <f t="shared" si="135"/>
        <v>HD23GDC0</v>
      </c>
      <c r="B4321" s="669" t="s">
        <v>7310</v>
      </c>
      <c r="C4321" s="669" t="s">
        <v>2002</v>
      </c>
      <c r="D4321" s="1137">
        <f t="shared" si="134"/>
        <v>0</v>
      </c>
      <c r="E4321" s="669" t="s">
        <v>700</v>
      </c>
      <c r="F4321" s="669">
        <v>2721</v>
      </c>
    </row>
    <row r="4322" spans="1:6" hidden="1" x14ac:dyDescent="0.2">
      <c r="A4322" s="1136" t="str">
        <f t="shared" si="135"/>
        <v>HD23GEL0</v>
      </c>
      <c r="B4322" s="669" t="s">
        <v>7311</v>
      </c>
      <c r="C4322" s="669" t="s">
        <v>2002</v>
      </c>
      <c r="D4322" s="1137">
        <f t="shared" si="134"/>
        <v>0</v>
      </c>
      <c r="E4322" s="669" t="s">
        <v>699</v>
      </c>
      <c r="F4322" s="669">
        <v>387</v>
      </c>
    </row>
    <row r="4323" spans="1:6" hidden="1" x14ac:dyDescent="0.2">
      <c r="A4323" s="1136" t="str">
        <f t="shared" si="135"/>
        <v>HD23GEM0</v>
      </c>
      <c r="B4323" s="669" t="s">
        <v>7312</v>
      </c>
      <c r="C4323" s="669" t="s">
        <v>2002</v>
      </c>
      <c r="D4323" s="1137">
        <f t="shared" si="134"/>
        <v>0</v>
      </c>
      <c r="E4323" s="669" t="s">
        <v>595</v>
      </c>
      <c r="F4323" s="669">
        <v>3776</v>
      </c>
    </row>
    <row r="4324" spans="1:6" hidden="1" x14ac:dyDescent="0.2">
      <c r="A4324" s="1136" t="str">
        <f t="shared" si="135"/>
        <v>HD23GNE0</v>
      </c>
      <c r="B4324" s="669" t="s">
        <v>7313</v>
      </c>
      <c r="C4324" s="669" t="s">
        <v>2002</v>
      </c>
      <c r="D4324" s="1137">
        <f t="shared" si="134"/>
        <v>0</v>
      </c>
      <c r="E4324" s="669" t="s">
        <v>594</v>
      </c>
      <c r="F4324" s="669">
        <v>61</v>
      </c>
    </row>
    <row r="4325" spans="1:6" hidden="1" x14ac:dyDescent="0.2">
      <c r="A4325" s="1136" t="str">
        <f t="shared" si="135"/>
        <v>HD23GUX0</v>
      </c>
      <c r="B4325" s="669" t="s">
        <v>7314</v>
      </c>
      <c r="C4325" s="669" t="s">
        <v>2002</v>
      </c>
      <c r="D4325" s="1137">
        <f t="shared" si="134"/>
        <v>0</v>
      </c>
      <c r="E4325" s="669" t="s">
        <v>3001</v>
      </c>
      <c r="F4325" s="669">
        <v>2</v>
      </c>
    </row>
    <row r="4326" spans="1:6" hidden="1" x14ac:dyDescent="0.2">
      <c r="A4326" s="1136" t="str">
        <f t="shared" si="135"/>
        <v>HD23HDC0</v>
      </c>
      <c r="B4326" s="669" t="s">
        <v>7315</v>
      </c>
      <c r="C4326" s="669" t="s">
        <v>2003</v>
      </c>
      <c r="D4326" s="1137">
        <f t="shared" si="134"/>
        <v>0</v>
      </c>
      <c r="E4326" s="669" t="s">
        <v>700</v>
      </c>
      <c r="F4326" s="669">
        <v>10602</v>
      </c>
    </row>
    <row r="4327" spans="1:6" hidden="1" x14ac:dyDescent="0.2">
      <c r="A4327" s="1136" t="str">
        <f t="shared" si="135"/>
        <v>HD23HEL0</v>
      </c>
      <c r="B4327" s="669" t="s">
        <v>7316</v>
      </c>
      <c r="C4327" s="669" t="s">
        <v>2003</v>
      </c>
      <c r="D4327" s="1137">
        <f t="shared" si="134"/>
        <v>0</v>
      </c>
      <c r="E4327" s="669" t="s">
        <v>699</v>
      </c>
      <c r="F4327" s="669">
        <v>826</v>
      </c>
    </row>
    <row r="4328" spans="1:6" hidden="1" x14ac:dyDescent="0.2">
      <c r="A4328" s="1136" t="str">
        <f t="shared" si="135"/>
        <v>HD23HEM0</v>
      </c>
      <c r="B4328" s="669" t="s">
        <v>7317</v>
      </c>
      <c r="C4328" s="669" t="s">
        <v>2003</v>
      </c>
      <c r="D4328" s="1137">
        <f t="shared" si="134"/>
        <v>0</v>
      </c>
      <c r="E4328" s="669" t="s">
        <v>595</v>
      </c>
      <c r="F4328" s="669">
        <v>5318</v>
      </c>
    </row>
    <row r="4329" spans="1:6" hidden="1" x14ac:dyDescent="0.2">
      <c r="A4329" s="1136" t="str">
        <f t="shared" si="135"/>
        <v>HD23HNE0</v>
      </c>
      <c r="B4329" s="669" t="s">
        <v>7318</v>
      </c>
      <c r="C4329" s="669" t="s">
        <v>2003</v>
      </c>
      <c r="D4329" s="1137">
        <f t="shared" si="134"/>
        <v>0</v>
      </c>
      <c r="E4329" s="669" t="s">
        <v>594</v>
      </c>
      <c r="F4329" s="669">
        <v>65</v>
      </c>
    </row>
    <row r="4330" spans="1:6" hidden="1" x14ac:dyDescent="0.2">
      <c r="A4330" s="1136" t="str">
        <f t="shared" si="135"/>
        <v>HD23JDC0</v>
      </c>
      <c r="B4330" s="669" t="s">
        <v>7319</v>
      </c>
      <c r="C4330" s="669" t="s">
        <v>2004</v>
      </c>
      <c r="D4330" s="1137">
        <f t="shared" si="134"/>
        <v>0</v>
      </c>
      <c r="E4330" s="669" t="s">
        <v>700</v>
      </c>
      <c r="F4330" s="669">
        <v>74875</v>
      </c>
    </row>
    <row r="4331" spans="1:6" hidden="1" x14ac:dyDescent="0.2">
      <c r="A4331" s="1136" t="str">
        <f t="shared" si="135"/>
        <v>HD23JEL0</v>
      </c>
      <c r="B4331" s="669" t="s">
        <v>7320</v>
      </c>
      <c r="C4331" s="669" t="s">
        <v>2004</v>
      </c>
      <c r="D4331" s="1137">
        <f t="shared" si="134"/>
        <v>0</v>
      </c>
      <c r="E4331" s="669" t="s">
        <v>699</v>
      </c>
      <c r="F4331" s="669">
        <v>2100</v>
      </c>
    </row>
    <row r="4332" spans="1:6" hidden="1" x14ac:dyDescent="0.2">
      <c r="A4332" s="1136" t="str">
        <f t="shared" si="135"/>
        <v>HD23JEM0</v>
      </c>
      <c r="B4332" s="669" t="s">
        <v>7321</v>
      </c>
      <c r="C4332" s="669" t="s">
        <v>2004</v>
      </c>
      <c r="D4332" s="1137">
        <f t="shared" si="134"/>
        <v>0</v>
      </c>
      <c r="E4332" s="669" t="s">
        <v>595</v>
      </c>
      <c r="F4332" s="669">
        <v>9820</v>
      </c>
    </row>
    <row r="4333" spans="1:6" hidden="1" x14ac:dyDescent="0.2">
      <c r="A4333" s="1136" t="str">
        <f t="shared" si="135"/>
        <v>HD23JNE0</v>
      </c>
      <c r="B4333" s="669" t="s">
        <v>7322</v>
      </c>
      <c r="C4333" s="669" t="s">
        <v>2004</v>
      </c>
      <c r="D4333" s="1137">
        <f t="shared" si="134"/>
        <v>0</v>
      </c>
      <c r="E4333" s="669" t="s">
        <v>594</v>
      </c>
      <c r="F4333" s="669">
        <v>62</v>
      </c>
    </row>
    <row r="4334" spans="1:6" hidden="1" x14ac:dyDescent="0.2">
      <c r="A4334" s="1136" t="str">
        <f t="shared" si="135"/>
        <v>HD23JUX0</v>
      </c>
      <c r="B4334" s="669" t="s">
        <v>7323</v>
      </c>
      <c r="C4334" s="669" t="s">
        <v>2004</v>
      </c>
      <c r="D4334" s="1137">
        <f t="shared" si="134"/>
        <v>0</v>
      </c>
      <c r="E4334" s="669" t="s">
        <v>3001</v>
      </c>
      <c r="F4334" s="669">
        <v>1</v>
      </c>
    </row>
    <row r="4335" spans="1:6" hidden="1" x14ac:dyDescent="0.2">
      <c r="A4335" s="1136" t="str">
        <f t="shared" si="135"/>
        <v>HD24DDC0</v>
      </c>
      <c r="B4335" s="669" t="s">
        <v>7324</v>
      </c>
      <c r="C4335" s="669" t="s">
        <v>2005</v>
      </c>
      <c r="D4335" s="1137">
        <f t="shared" si="134"/>
        <v>0</v>
      </c>
      <c r="E4335" s="669" t="s">
        <v>700</v>
      </c>
      <c r="F4335" s="669">
        <v>8</v>
      </c>
    </row>
    <row r="4336" spans="1:6" hidden="1" x14ac:dyDescent="0.2">
      <c r="A4336" s="1136" t="str">
        <f t="shared" si="135"/>
        <v>HD24DEL0</v>
      </c>
      <c r="B4336" s="669" t="s">
        <v>7325</v>
      </c>
      <c r="C4336" s="669" t="s">
        <v>2005</v>
      </c>
      <c r="D4336" s="1137">
        <f t="shared" si="134"/>
        <v>0</v>
      </c>
      <c r="E4336" s="669" t="s">
        <v>699</v>
      </c>
      <c r="F4336" s="669">
        <v>127</v>
      </c>
    </row>
    <row r="4337" spans="1:6" hidden="1" x14ac:dyDescent="0.2">
      <c r="A4337" s="1136" t="str">
        <f t="shared" si="135"/>
        <v>HD24DEM0</v>
      </c>
      <c r="B4337" s="669" t="s">
        <v>7326</v>
      </c>
      <c r="C4337" s="669" t="s">
        <v>2005</v>
      </c>
      <c r="D4337" s="1137">
        <f t="shared" si="134"/>
        <v>0</v>
      </c>
      <c r="E4337" s="669" t="s">
        <v>595</v>
      </c>
      <c r="F4337" s="669">
        <v>1317</v>
      </c>
    </row>
    <row r="4338" spans="1:6" hidden="1" x14ac:dyDescent="0.2">
      <c r="A4338" s="1136" t="str">
        <f t="shared" si="135"/>
        <v>HD24DNE0</v>
      </c>
      <c r="B4338" s="669" t="s">
        <v>7327</v>
      </c>
      <c r="C4338" s="669" t="s">
        <v>2005</v>
      </c>
      <c r="D4338" s="1137">
        <f t="shared" si="134"/>
        <v>0</v>
      </c>
      <c r="E4338" s="669" t="s">
        <v>594</v>
      </c>
      <c r="F4338" s="669">
        <v>221</v>
      </c>
    </row>
    <row r="4339" spans="1:6" hidden="1" x14ac:dyDescent="0.2">
      <c r="A4339" s="1136" t="str">
        <f t="shared" si="135"/>
        <v>HD24DUX0</v>
      </c>
      <c r="B4339" s="669" t="s">
        <v>7328</v>
      </c>
      <c r="C4339" s="669" t="s">
        <v>2005</v>
      </c>
      <c r="D4339" s="1137">
        <f t="shared" si="134"/>
        <v>0</v>
      </c>
      <c r="E4339" s="669" t="s">
        <v>3001</v>
      </c>
      <c r="F4339" s="669">
        <v>1</v>
      </c>
    </row>
    <row r="4340" spans="1:6" hidden="1" x14ac:dyDescent="0.2">
      <c r="A4340" s="1136" t="str">
        <f t="shared" si="135"/>
        <v>HD24EDC0</v>
      </c>
      <c r="B4340" s="669" t="s">
        <v>7329</v>
      </c>
      <c r="C4340" s="669" t="s">
        <v>2006</v>
      </c>
      <c r="D4340" s="1137">
        <f t="shared" si="134"/>
        <v>0</v>
      </c>
      <c r="E4340" s="669" t="s">
        <v>700</v>
      </c>
      <c r="F4340" s="669">
        <v>217</v>
      </c>
    </row>
    <row r="4341" spans="1:6" hidden="1" x14ac:dyDescent="0.2">
      <c r="A4341" s="1136" t="str">
        <f t="shared" si="135"/>
        <v>HD24EEL0</v>
      </c>
      <c r="B4341" s="669" t="s">
        <v>7330</v>
      </c>
      <c r="C4341" s="669" t="s">
        <v>2006</v>
      </c>
      <c r="D4341" s="1137">
        <f t="shared" si="134"/>
        <v>0</v>
      </c>
      <c r="E4341" s="669" t="s">
        <v>699</v>
      </c>
      <c r="F4341" s="669">
        <v>156</v>
      </c>
    </row>
    <row r="4342" spans="1:6" hidden="1" x14ac:dyDescent="0.2">
      <c r="A4342" s="1136" t="str">
        <f t="shared" si="135"/>
        <v>HD24EEM0</v>
      </c>
      <c r="B4342" s="669" t="s">
        <v>7331</v>
      </c>
      <c r="C4342" s="669" t="s">
        <v>2006</v>
      </c>
      <c r="D4342" s="1137">
        <f t="shared" si="134"/>
        <v>0</v>
      </c>
      <c r="E4342" s="669" t="s">
        <v>595</v>
      </c>
      <c r="F4342" s="669">
        <v>2552</v>
      </c>
    </row>
    <row r="4343" spans="1:6" hidden="1" x14ac:dyDescent="0.2">
      <c r="A4343" s="1136" t="str">
        <f t="shared" si="135"/>
        <v>HD24ENE0</v>
      </c>
      <c r="B4343" s="669" t="s">
        <v>7332</v>
      </c>
      <c r="C4343" s="669" t="s">
        <v>2006</v>
      </c>
      <c r="D4343" s="1137">
        <f t="shared" si="134"/>
        <v>0</v>
      </c>
      <c r="E4343" s="669" t="s">
        <v>594</v>
      </c>
      <c r="F4343" s="669">
        <v>487</v>
      </c>
    </row>
    <row r="4344" spans="1:6" hidden="1" x14ac:dyDescent="0.2">
      <c r="A4344" s="1136" t="str">
        <f t="shared" si="135"/>
        <v>HD24FDC0</v>
      </c>
      <c r="B4344" s="669" t="s">
        <v>7333</v>
      </c>
      <c r="C4344" s="669" t="s">
        <v>2007</v>
      </c>
      <c r="D4344" s="1137">
        <f t="shared" si="134"/>
        <v>0</v>
      </c>
      <c r="E4344" s="669" t="s">
        <v>700</v>
      </c>
      <c r="F4344" s="669">
        <v>1447</v>
      </c>
    </row>
    <row r="4345" spans="1:6" hidden="1" x14ac:dyDescent="0.2">
      <c r="A4345" s="1136" t="str">
        <f t="shared" si="135"/>
        <v>HD24FEL0</v>
      </c>
      <c r="B4345" s="669" t="s">
        <v>7334</v>
      </c>
      <c r="C4345" s="669" t="s">
        <v>2007</v>
      </c>
      <c r="D4345" s="1137">
        <f t="shared" si="134"/>
        <v>0</v>
      </c>
      <c r="E4345" s="669" t="s">
        <v>699</v>
      </c>
      <c r="F4345" s="669">
        <v>286</v>
      </c>
    </row>
    <row r="4346" spans="1:6" hidden="1" x14ac:dyDescent="0.2">
      <c r="A4346" s="1136" t="str">
        <f t="shared" si="135"/>
        <v>HD24FEM0</v>
      </c>
      <c r="B4346" s="669" t="s">
        <v>7335</v>
      </c>
      <c r="C4346" s="669" t="s">
        <v>2007</v>
      </c>
      <c r="D4346" s="1137">
        <f t="shared" si="134"/>
        <v>0</v>
      </c>
      <c r="E4346" s="669" t="s">
        <v>595</v>
      </c>
      <c r="F4346" s="669">
        <v>3237</v>
      </c>
    </row>
    <row r="4347" spans="1:6" hidden="1" x14ac:dyDescent="0.2">
      <c r="A4347" s="1136" t="str">
        <f t="shared" si="135"/>
        <v>HD24FNE0</v>
      </c>
      <c r="B4347" s="669" t="s">
        <v>7336</v>
      </c>
      <c r="C4347" s="669" t="s">
        <v>2007</v>
      </c>
      <c r="D4347" s="1137">
        <f t="shared" si="134"/>
        <v>0</v>
      </c>
      <c r="E4347" s="669" t="s">
        <v>594</v>
      </c>
      <c r="F4347" s="669">
        <v>377</v>
      </c>
    </row>
    <row r="4348" spans="1:6" hidden="1" x14ac:dyDescent="0.2">
      <c r="A4348" s="1136" t="str">
        <f t="shared" si="135"/>
        <v>HD24FUX0</v>
      </c>
      <c r="B4348" s="669" t="s">
        <v>7337</v>
      </c>
      <c r="C4348" s="669" t="s">
        <v>2007</v>
      </c>
      <c r="D4348" s="1137">
        <f t="shared" si="134"/>
        <v>0</v>
      </c>
      <c r="E4348" s="669" t="s">
        <v>3001</v>
      </c>
      <c r="F4348" s="669">
        <v>1</v>
      </c>
    </row>
    <row r="4349" spans="1:6" hidden="1" x14ac:dyDescent="0.2">
      <c r="A4349" s="1136" t="str">
        <f t="shared" si="135"/>
        <v>HD24GDC0</v>
      </c>
      <c r="B4349" s="669" t="s">
        <v>7338</v>
      </c>
      <c r="C4349" s="669" t="s">
        <v>2008</v>
      </c>
      <c r="D4349" s="1137">
        <f t="shared" si="134"/>
        <v>0</v>
      </c>
      <c r="E4349" s="669" t="s">
        <v>700</v>
      </c>
      <c r="F4349" s="669">
        <v>6833</v>
      </c>
    </row>
    <row r="4350" spans="1:6" hidden="1" x14ac:dyDescent="0.2">
      <c r="A4350" s="1136" t="str">
        <f t="shared" si="135"/>
        <v>HD24GEL0</v>
      </c>
      <c r="B4350" s="669" t="s">
        <v>7339</v>
      </c>
      <c r="C4350" s="669" t="s">
        <v>2008</v>
      </c>
      <c r="D4350" s="1137">
        <f t="shared" si="134"/>
        <v>0</v>
      </c>
      <c r="E4350" s="669" t="s">
        <v>699</v>
      </c>
      <c r="F4350" s="669">
        <v>516</v>
      </c>
    </row>
    <row r="4351" spans="1:6" hidden="1" x14ac:dyDescent="0.2">
      <c r="A4351" s="1136" t="str">
        <f t="shared" si="135"/>
        <v>HD24GEM0</v>
      </c>
      <c r="B4351" s="669" t="s">
        <v>7340</v>
      </c>
      <c r="C4351" s="669" t="s">
        <v>2008</v>
      </c>
      <c r="D4351" s="1137">
        <f t="shared" si="134"/>
        <v>0</v>
      </c>
      <c r="E4351" s="669" t="s">
        <v>595</v>
      </c>
      <c r="F4351" s="669">
        <v>4354</v>
      </c>
    </row>
    <row r="4352" spans="1:6" hidden="1" x14ac:dyDescent="0.2">
      <c r="A4352" s="1136" t="str">
        <f t="shared" si="135"/>
        <v>HD24GNE0</v>
      </c>
      <c r="B4352" s="669" t="s">
        <v>7341</v>
      </c>
      <c r="C4352" s="669" t="s">
        <v>2008</v>
      </c>
      <c r="D4352" s="1137">
        <f t="shared" si="134"/>
        <v>0</v>
      </c>
      <c r="E4352" s="669" t="s">
        <v>594</v>
      </c>
      <c r="F4352" s="669">
        <v>178</v>
      </c>
    </row>
    <row r="4353" spans="1:6" hidden="1" x14ac:dyDescent="0.2">
      <c r="A4353" s="1136" t="str">
        <f t="shared" si="135"/>
        <v>HD24HDC0</v>
      </c>
      <c r="B4353" s="669" t="s">
        <v>7342</v>
      </c>
      <c r="C4353" s="669" t="s">
        <v>2009</v>
      </c>
      <c r="D4353" s="1137">
        <f t="shared" si="134"/>
        <v>0</v>
      </c>
      <c r="E4353" s="669" t="s">
        <v>700</v>
      </c>
      <c r="F4353" s="669">
        <v>14554</v>
      </c>
    </row>
    <row r="4354" spans="1:6" hidden="1" x14ac:dyDescent="0.2">
      <c r="A4354" s="1136" t="str">
        <f t="shared" si="135"/>
        <v>HD24HEL0</v>
      </c>
      <c r="B4354" s="669" t="s">
        <v>7343</v>
      </c>
      <c r="C4354" s="669" t="s">
        <v>2009</v>
      </c>
      <c r="D4354" s="1137">
        <f t="shared" si="134"/>
        <v>0</v>
      </c>
      <c r="E4354" s="669" t="s">
        <v>699</v>
      </c>
      <c r="F4354" s="669">
        <v>492</v>
      </c>
    </row>
    <row r="4355" spans="1:6" hidden="1" x14ac:dyDescent="0.2">
      <c r="A4355" s="1136" t="str">
        <f t="shared" si="135"/>
        <v>HD24HEM0</v>
      </c>
      <c r="B4355" s="669" t="s">
        <v>7344</v>
      </c>
      <c r="C4355" s="669" t="s">
        <v>2009</v>
      </c>
      <c r="D4355" s="1137">
        <f t="shared" si="134"/>
        <v>0</v>
      </c>
      <c r="E4355" s="669" t="s">
        <v>595</v>
      </c>
      <c r="F4355" s="669">
        <v>2379</v>
      </c>
    </row>
    <row r="4356" spans="1:6" hidden="1" x14ac:dyDescent="0.2">
      <c r="A4356" s="1136" t="str">
        <f t="shared" si="135"/>
        <v>HD24HNE0</v>
      </c>
      <c r="B4356" s="669" t="s">
        <v>7345</v>
      </c>
      <c r="C4356" s="669" t="s">
        <v>2009</v>
      </c>
      <c r="D4356" s="1137">
        <f t="shared" si="134"/>
        <v>0</v>
      </c>
      <c r="E4356" s="669" t="s">
        <v>594</v>
      </c>
      <c r="F4356" s="669">
        <v>37</v>
      </c>
    </row>
    <row r="4357" spans="1:6" hidden="1" x14ac:dyDescent="0.2">
      <c r="A4357" s="1136" t="str">
        <f t="shared" si="135"/>
        <v>HD25DDC0</v>
      </c>
      <c r="B4357" s="669" t="s">
        <v>7346</v>
      </c>
      <c r="C4357" s="669" t="s">
        <v>2010</v>
      </c>
      <c r="D4357" s="1137">
        <f t="shared" si="134"/>
        <v>0</v>
      </c>
      <c r="E4357" s="669" t="s">
        <v>700</v>
      </c>
      <c r="F4357" s="669">
        <v>6</v>
      </c>
    </row>
    <row r="4358" spans="1:6" hidden="1" x14ac:dyDescent="0.2">
      <c r="A4358" s="1136" t="str">
        <f t="shared" si="135"/>
        <v>HD25DEL0</v>
      </c>
      <c r="B4358" s="669" t="s">
        <v>7347</v>
      </c>
      <c r="C4358" s="669" t="s">
        <v>2010</v>
      </c>
      <c r="D4358" s="1137">
        <f t="shared" si="134"/>
        <v>0</v>
      </c>
      <c r="E4358" s="669" t="s">
        <v>699</v>
      </c>
      <c r="F4358" s="669">
        <v>21</v>
      </c>
    </row>
    <row r="4359" spans="1:6" hidden="1" x14ac:dyDescent="0.2">
      <c r="A4359" s="1136" t="str">
        <f t="shared" si="135"/>
        <v>HD25DEM0</v>
      </c>
      <c r="B4359" s="669" t="s">
        <v>7348</v>
      </c>
      <c r="C4359" s="669" t="s">
        <v>2010</v>
      </c>
      <c r="D4359" s="1137">
        <f t="shared" si="134"/>
        <v>0</v>
      </c>
      <c r="E4359" s="669" t="s">
        <v>595</v>
      </c>
      <c r="F4359" s="669">
        <v>1531</v>
      </c>
    </row>
    <row r="4360" spans="1:6" hidden="1" x14ac:dyDescent="0.2">
      <c r="A4360" s="1136" t="str">
        <f t="shared" si="135"/>
        <v>HD25DNE0</v>
      </c>
      <c r="B4360" s="669" t="s">
        <v>7349</v>
      </c>
      <c r="C4360" s="669" t="s">
        <v>2010</v>
      </c>
      <c r="D4360" s="1137">
        <f t="shared" si="134"/>
        <v>0</v>
      </c>
      <c r="E4360" s="669" t="s">
        <v>594</v>
      </c>
      <c r="F4360" s="669">
        <v>85</v>
      </c>
    </row>
    <row r="4361" spans="1:6" hidden="1" x14ac:dyDescent="0.2">
      <c r="A4361" s="1136" t="str">
        <f t="shared" si="135"/>
        <v>HD25EDC0</v>
      </c>
      <c r="B4361" s="669" t="s">
        <v>7350</v>
      </c>
      <c r="C4361" s="669" t="s">
        <v>2011</v>
      </c>
      <c r="D4361" s="1137">
        <f t="shared" si="134"/>
        <v>0</v>
      </c>
      <c r="E4361" s="669" t="s">
        <v>700</v>
      </c>
      <c r="F4361" s="669">
        <v>155</v>
      </c>
    </row>
    <row r="4362" spans="1:6" hidden="1" x14ac:dyDescent="0.2">
      <c r="A4362" s="1136" t="str">
        <f t="shared" si="135"/>
        <v>HD25EEL0</v>
      </c>
      <c r="B4362" s="669" t="s">
        <v>7351</v>
      </c>
      <c r="C4362" s="669" t="s">
        <v>2011</v>
      </c>
      <c r="D4362" s="1137">
        <f t="shared" si="134"/>
        <v>0</v>
      </c>
      <c r="E4362" s="669" t="s">
        <v>699</v>
      </c>
      <c r="F4362" s="669">
        <v>65</v>
      </c>
    </row>
    <row r="4363" spans="1:6" hidden="1" x14ac:dyDescent="0.2">
      <c r="A4363" s="1136" t="str">
        <f t="shared" si="135"/>
        <v>HD25EEM0</v>
      </c>
      <c r="B4363" s="669" t="s">
        <v>7352</v>
      </c>
      <c r="C4363" s="669" t="s">
        <v>2011</v>
      </c>
      <c r="D4363" s="1137">
        <f t="shared" si="134"/>
        <v>0</v>
      </c>
      <c r="E4363" s="669" t="s">
        <v>595</v>
      </c>
      <c r="F4363" s="669">
        <v>1417</v>
      </c>
    </row>
    <row r="4364" spans="1:6" hidden="1" x14ac:dyDescent="0.2">
      <c r="A4364" s="1136" t="str">
        <f t="shared" si="135"/>
        <v>HD25ENE0</v>
      </c>
      <c r="B4364" s="669" t="s">
        <v>7353</v>
      </c>
      <c r="C4364" s="669" t="s">
        <v>2011</v>
      </c>
      <c r="D4364" s="1137">
        <f t="shared" si="134"/>
        <v>0</v>
      </c>
      <c r="E4364" s="669" t="s">
        <v>594</v>
      </c>
      <c r="F4364" s="669">
        <v>79</v>
      </c>
    </row>
    <row r="4365" spans="1:6" hidden="1" x14ac:dyDescent="0.2">
      <c r="A4365" s="1136" t="str">
        <f t="shared" si="135"/>
        <v>HD25FDC0</v>
      </c>
      <c r="B4365" s="669" t="s">
        <v>7354</v>
      </c>
      <c r="C4365" s="669" t="s">
        <v>2012</v>
      </c>
      <c r="D4365" s="1137">
        <f t="shared" si="134"/>
        <v>0</v>
      </c>
      <c r="E4365" s="669" t="s">
        <v>700</v>
      </c>
      <c r="F4365" s="669">
        <v>139</v>
      </c>
    </row>
    <row r="4366" spans="1:6" hidden="1" x14ac:dyDescent="0.2">
      <c r="A4366" s="1136" t="str">
        <f t="shared" si="135"/>
        <v>HD25FEL0</v>
      </c>
      <c r="B4366" s="669" t="s">
        <v>7355</v>
      </c>
      <c r="C4366" s="669" t="s">
        <v>2012</v>
      </c>
      <c r="D4366" s="1137">
        <f t="shared" si="134"/>
        <v>0</v>
      </c>
      <c r="E4366" s="669" t="s">
        <v>699</v>
      </c>
      <c r="F4366" s="669">
        <v>70</v>
      </c>
    </row>
    <row r="4367" spans="1:6" hidden="1" x14ac:dyDescent="0.2">
      <c r="A4367" s="1136" t="str">
        <f t="shared" si="135"/>
        <v>HD25FEM0</v>
      </c>
      <c r="B4367" s="669" t="s">
        <v>7356</v>
      </c>
      <c r="C4367" s="669" t="s">
        <v>2012</v>
      </c>
      <c r="D4367" s="1137">
        <f t="shared" si="134"/>
        <v>0</v>
      </c>
      <c r="E4367" s="669" t="s">
        <v>595</v>
      </c>
      <c r="F4367" s="669">
        <v>1577</v>
      </c>
    </row>
    <row r="4368" spans="1:6" hidden="1" x14ac:dyDescent="0.2">
      <c r="A4368" s="1136" t="str">
        <f t="shared" si="135"/>
        <v>HD25FNE0</v>
      </c>
      <c r="B4368" s="669" t="s">
        <v>7357</v>
      </c>
      <c r="C4368" s="669" t="s">
        <v>2012</v>
      </c>
      <c r="D4368" s="1137">
        <f t="shared" si="134"/>
        <v>0</v>
      </c>
      <c r="E4368" s="669" t="s">
        <v>594</v>
      </c>
      <c r="F4368" s="669">
        <v>86</v>
      </c>
    </row>
    <row r="4369" spans="1:6" hidden="1" x14ac:dyDescent="0.2">
      <c r="A4369" s="1136" t="str">
        <f t="shared" si="135"/>
        <v>HD25GDC0</v>
      </c>
      <c r="B4369" s="669" t="s">
        <v>7358</v>
      </c>
      <c r="C4369" s="669" t="s">
        <v>2013</v>
      </c>
      <c r="D4369" s="1137">
        <f t="shared" ref="D4369:D4432" si="136">IFERROR(VLOOKUP(C4369,$M$2:$N$16,2,FALSE),0)</f>
        <v>0</v>
      </c>
      <c r="E4369" s="669" t="s">
        <v>700</v>
      </c>
      <c r="F4369" s="669">
        <v>289</v>
      </c>
    </row>
    <row r="4370" spans="1:6" hidden="1" x14ac:dyDescent="0.2">
      <c r="A4370" s="1136" t="str">
        <f t="shared" ref="A4370:A4433" si="137">C4370&amp;E4370&amp;D4370</f>
        <v>HD25GEL0</v>
      </c>
      <c r="B4370" s="669" t="s">
        <v>7359</v>
      </c>
      <c r="C4370" s="669" t="s">
        <v>2013</v>
      </c>
      <c r="D4370" s="1137">
        <f t="shared" si="136"/>
        <v>0</v>
      </c>
      <c r="E4370" s="669" t="s">
        <v>699</v>
      </c>
      <c r="F4370" s="669">
        <v>66</v>
      </c>
    </row>
    <row r="4371" spans="1:6" hidden="1" x14ac:dyDescent="0.2">
      <c r="A4371" s="1136" t="str">
        <f t="shared" si="137"/>
        <v>HD25GEM0</v>
      </c>
      <c r="B4371" s="669" t="s">
        <v>7360</v>
      </c>
      <c r="C4371" s="669" t="s">
        <v>2013</v>
      </c>
      <c r="D4371" s="1137">
        <f t="shared" si="136"/>
        <v>0</v>
      </c>
      <c r="E4371" s="669" t="s">
        <v>595</v>
      </c>
      <c r="F4371" s="669">
        <v>1126</v>
      </c>
    </row>
    <row r="4372" spans="1:6" hidden="1" x14ac:dyDescent="0.2">
      <c r="A4372" s="1136" t="str">
        <f t="shared" si="137"/>
        <v>HD25GNE0</v>
      </c>
      <c r="B4372" s="669" t="s">
        <v>7361</v>
      </c>
      <c r="C4372" s="669" t="s">
        <v>2013</v>
      </c>
      <c r="D4372" s="1137">
        <f t="shared" si="136"/>
        <v>0</v>
      </c>
      <c r="E4372" s="669" t="s">
        <v>594</v>
      </c>
      <c r="F4372" s="669">
        <v>41</v>
      </c>
    </row>
    <row r="4373" spans="1:6" hidden="1" x14ac:dyDescent="0.2">
      <c r="A4373" s="1136" t="str">
        <f t="shared" si="137"/>
        <v>HD25HDC0</v>
      </c>
      <c r="B4373" s="669" t="s">
        <v>7362</v>
      </c>
      <c r="C4373" s="669" t="s">
        <v>2014</v>
      </c>
      <c r="D4373" s="1137">
        <f t="shared" si="136"/>
        <v>0</v>
      </c>
      <c r="E4373" s="669" t="s">
        <v>700</v>
      </c>
      <c r="F4373" s="669">
        <v>368</v>
      </c>
    </row>
    <row r="4374" spans="1:6" hidden="1" x14ac:dyDescent="0.2">
      <c r="A4374" s="1136" t="str">
        <f t="shared" si="137"/>
        <v>HD25HEL0</v>
      </c>
      <c r="B4374" s="669" t="s">
        <v>7363</v>
      </c>
      <c r="C4374" s="669" t="s">
        <v>2014</v>
      </c>
      <c r="D4374" s="1137">
        <f t="shared" si="136"/>
        <v>0</v>
      </c>
      <c r="E4374" s="669" t="s">
        <v>699</v>
      </c>
      <c r="F4374" s="669">
        <v>36</v>
      </c>
    </row>
    <row r="4375" spans="1:6" hidden="1" x14ac:dyDescent="0.2">
      <c r="A4375" s="1136" t="str">
        <f t="shared" si="137"/>
        <v>HD25HEM0</v>
      </c>
      <c r="B4375" s="669" t="s">
        <v>7364</v>
      </c>
      <c r="C4375" s="669" t="s">
        <v>2014</v>
      </c>
      <c r="D4375" s="1137">
        <f t="shared" si="136"/>
        <v>0</v>
      </c>
      <c r="E4375" s="669" t="s">
        <v>595</v>
      </c>
      <c r="F4375" s="669">
        <v>481</v>
      </c>
    </row>
    <row r="4376" spans="1:6" hidden="1" x14ac:dyDescent="0.2">
      <c r="A4376" s="1136" t="str">
        <f t="shared" si="137"/>
        <v>HD25HNE0</v>
      </c>
      <c r="B4376" s="669" t="s">
        <v>7365</v>
      </c>
      <c r="C4376" s="669" t="s">
        <v>2014</v>
      </c>
      <c r="D4376" s="1137">
        <f t="shared" si="136"/>
        <v>0</v>
      </c>
      <c r="E4376" s="669" t="s">
        <v>594</v>
      </c>
      <c r="F4376" s="669">
        <v>17</v>
      </c>
    </row>
    <row r="4377" spans="1:6" hidden="1" x14ac:dyDescent="0.2">
      <c r="A4377" s="1136" t="str">
        <f t="shared" si="137"/>
        <v>HD26DDC0</v>
      </c>
      <c r="B4377" s="669" t="s">
        <v>7366</v>
      </c>
      <c r="C4377" s="669" t="s">
        <v>2015</v>
      </c>
      <c r="D4377" s="1137">
        <f t="shared" si="136"/>
        <v>0</v>
      </c>
      <c r="E4377" s="669" t="s">
        <v>700</v>
      </c>
      <c r="F4377" s="669">
        <v>3</v>
      </c>
    </row>
    <row r="4378" spans="1:6" hidden="1" x14ac:dyDescent="0.2">
      <c r="A4378" s="1136" t="str">
        <f t="shared" si="137"/>
        <v>HD26DEL0</v>
      </c>
      <c r="B4378" s="669" t="s">
        <v>7367</v>
      </c>
      <c r="C4378" s="669" t="s">
        <v>2015</v>
      </c>
      <c r="D4378" s="1137">
        <f t="shared" si="136"/>
        <v>0</v>
      </c>
      <c r="E4378" s="669" t="s">
        <v>699</v>
      </c>
      <c r="F4378" s="669">
        <v>18</v>
      </c>
    </row>
    <row r="4379" spans="1:6" hidden="1" x14ac:dyDescent="0.2">
      <c r="A4379" s="1136" t="str">
        <f t="shared" si="137"/>
        <v>HD26DEM0</v>
      </c>
      <c r="B4379" s="669" t="s">
        <v>7368</v>
      </c>
      <c r="C4379" s="669" t="s">
        <v>2015</v>
      </c>
      <c r="D4379" s="1137">
        <f t="shared" si="136"/>
        <v>0</v>
      </c>
      <c r="E4379" s="669" t="s">
        <v>595</v>
      </c>
      <c r="F4379" s="669">
        <v>1730</v>
      </c>
    </row>
    <row r="4380" spans="1:6" hidden="1" x14ac:dyDescent="0.2">
      <c r="A4380" s="1136" t="str">
        <f t="shared" si="137"/>
        <v>HD26DNE0</v>
      </c>
      <c r="B4380" s="669" t="s">
        <v>7369</v>
      </c>
      <c r="C4380" s="669" t="s">
        <v>2015</v>
      </c>
      <c r="D4380" s="1137">
        <f t="shared" si="136"/>
        <v>0</v>
      </c>
      <c r="E4380" s="669" t="s">
        <v>594</v>
      </c>
      <c r="F4380" s="669">
        <v>90</v>
      </c>
    </row>
    <row r="4381" spans="1:6" hidden="1" x14ac:dyDescent="0.2">
      <c r="A4381" s="1136" t="str">
        <f t="shared" si="137"/>
        <v>HD26EDC0</v>
      </c>
      <c r="B4381" s="669" t="s">
        <v>7370</v>
      </c>
      <c r="C4381" s="669" t="s">
        <v>2016</v>
      </c>
      <c r="D4381" s="1137">
        <f t="shared" si="136"/>
        <v>0</v>
      </c>
      <c r="E4381" s="669" t="s">
        <v>700</v>
      </c>
      <c r="F4381" s="669">
        <v>21</v>
      </c>
    </row>
    <row r="4382" spans="1:6" hidden="1" x14ac:dyDescent="0.2">
      <c r="A4382" s="1136" t="str">
        <f t="shared" si="137"/>
        <v>HD26EEL0</v>
      </c>
      <c r="B4382" s="669" t="s">
        <v>7371</v>
      </c>
      <c r="C4382" s="669" t="s">
        <v>2016</v>
      </c>
      <c r="D4382" s="1137">
        <f t="shared" si="136"/>
        <v>0</v>
      </c>
      <c r="E4382" s="669" t="s">
        <v>699</v>
      </c>
      <c r="F4382" s="669">
        <v>43</v>
      </c>
    </row>
    <row r="4383" spans="1:6" hidden="1" x14ac:dyDescent="0.2">
      <c r="A4383" s="1136" t="str">
        <f t="shared" si="137"/>
        <v>HD26EEM0</v>
      </c>
      <c r="B4383" s="669" t="s">
        <v>7372</v>
      </c>
      <c r="C4383" s="669" t="s">
        <v>2016</v>
      </c>
      <c r="D4383" s="1137">
        <f t="shared" si="136"/>
        <v>0</v>
      </c>
      <c r="E4383" s="669" t="s">
        <v>595</v>
      </c>
      <c r="F4383" s="669">
        <v>4147</v>
      </c>
    </row>
    <row r="4384" spans="1:6" hidden="1" x14ac:dyDescent="0.2">
      <c r="A4384" s="1136" t="str">
        <f t="shared" si="137"/>
        <v>HD26ENE0</v>
      </c>
      <c r="B4384" s="669" t="s">
        <v>7373</v>
      </c>
      <c r="C4384" s="669" t="s">
        <v>2016</v>
      </c>
      <c r="D4384" s="1137">
        <f t="shared" si="136"/>
        <v>0</v>
      </c>
      <c r="E4384" s="669" t="s">
        <v>594</v>
      </c>
      <c r="F4384" s="669">
        <v>164</v>
      </c>
    </row>
    <row r="4385" spans="1:6" hidden="1" x14ac:dyDescent="0.2">
      <c r="A4385" s="1136" t="str">
        <f t="shared" si="137"/>
        <v>HD26FDC0</v>
      </c>
      <c r="B4385" s="669" t="s">
        <v>7374</v>
      </c>
      <c r="C4385" s="669" t="s">
        <v>2017</v>
      </c>
      <c r="D4385" s="1137">
        <f t="shared" si="136"/>
        <v>0</v>
      </c>
      <c r="E4385" s="669" t="s">
        <v>700</v>
      </c>
      <c r="F4385" s="669">
        <v>182</v>
      </c>
    </row>
    <row r="4386" spans="1:6" hidden="1" x14ac:dyDescent="0.2">
      <c r="A4386" s="1136" t="str">
        <f t="shared" si="137"/>
        <v>HD26FEL0</v>
      </c>
      <c r="B4386" s="669" t="s">
        <v>7375</v>
      </c>
      <c r="C4386" s="669" t="s">
        <v>2017</v>
      </c>
      <c r="D4386" s="1137">
        <f t="shared" si="136"/>
        <v>0</v>
      </c>
      <c r="E4386" s="669" t="s">
        <v>699</v>
      </c>
      <c r="F4386" s="669">
        <v>145</v>
      </c>
    </row>
    <row r="4387" spans="1:6" hidden="1" x14ac:dyDescent="0.2">
      <c r="A4387" s="1136" t="str">
        <f t="shared" si="137"/>
        <v>HD26FEM0</v>
      </c>
      <c r="B4387" s="669" t="s">
        <v>7376</v>
      </c>
      <c r="C4387" s="669" t="s">
        <v>2017</v>
      </c>
      <c r="D4387" s="1137">
        <f t="shared" si="136"/>
        <v>0</v>
      </c>
      <c r="E4387" s="669" t="s">
        <v>595</v>
      </c>
      <c r="F4387" s="669">
        <v>10424</v>
      </c>
    </row>
    <row r="4388" spans="1:6" hidden="1" x14ac:dyDescent="0.2">
      <c r="A4388" s="1136" t="str">
        <f t="shared" si="137"/>
        <v>HD26FNE0</v>
      </c>
      <c r="B4388" s="669" t="s">
        <v>7377</v>
      </c>
      <c r="C4388" s="669" t="s">
        <v>2017</v>
      </c>
      <c r="D4388" s="1137">
        <f t="shared" si="136"/>
        <v>0</v>
      </c>
      <c r="E4388" s="669" t="s">
        <v>594</v>
      </c>
      <c r="F4388" s="669">
        <v>170</v>
      </c>
    </row>
    <row r="4389" spans="1:6" hidden="1" x14ac:dyDescent="0.2">
      <c r="A4389" s="1136" t="str">
        <f t="shared" si="137"/>
        <v>HD26GDC0</v>
      </c>
      <c r="B4389" s="669" t="s">
        <v>7378</v>
      </c>
      <c r="C4389" s="669" t="s">
        <v>2018</v>
      </c>
      <c r="D4389" s="1137">
        <f t="shared" si="136"/>
        <v>0</v>
      </c>
      <c r="E4389" s="669" t="s">
        <v>700</v>
      </c>
      <c r="F4389" s="669">
        <v>1318</v>
      </c>
    </row>
    <row r="4390" spans="1:6" hidden="1" x14ac:dyDescent="0.2">
      <c r="A4390" s="1136" t="str">
        <f t="shared" si="137"/>
        <v>HD26GEL0</v>
      </c>
      <c r="B4390" s="669" t="s">
        <v>7379</v>
      </c>
      <c r="C4390" s="669" t="s">
        <v>2018</v>
      </c>
      <c r="D4390" s="1137">
        <f t="shared" si="136"/>
        <v>0</v>
      </c>
      <c r="E4390" s="669" t="s">
        <v>699</v>
      </c>
      <c r="F4390" s="669">
        <v>275</v>
      </c>
    </row>
    <row r="4391" spans="1:6" hidden="1" x14ac:dyDescent="0.2">
      <c r="A4391" s="1136" t="str">
        <f t="shared" si="137"/>
        <v>HD26GEM0</v>
      </c>
      <c r="B4391" s="669" t="s">
        <v>7380</v>
      </c>
      <c r="C4391" s="669" t="s">
        <v>2018</v>
      </c>
      <c r="D4391" s="1137">
        <f t="shared" si="136"/>
        <v>0</v>
      </c>
      <c r="E4391" s="669" t="s">
        <v>595</v>
      </c>
      <c r="F4391" s="669">
        <v>12909</v>
      </c>
    </row>
    <row r="4392" spans="1:6" hidden="1" x14ac:dyDescent="0.2">
      <c r="A4392" s="1136" t="str">
        <f t="shared" si="137"/>
        <v>HD26GNE0</v>
      </c>
      <c r="B4392" s="669" t="s">
        <v>7381</v>
      </c>
      <c r="C4392" s="669" t="s">
        <v>2018</v>
      </c>
      <c r="D4392" s="1137">
        <f t="shared" si="136"/>
        <v>0</v>
      </c>
      <c r="E4392" s="669" t="s">
        <v>594</v>
      </c>
      <c r="F4392" s="669">
        <v>72</v>
      </c>
    </row>
    <row r="4393" spans="1:6" hidden="1" x14ac:dyDescent="0.2">
      <c r="A4393" s="1136" t="str">
        <f t="shared" si="137"/>
        <v>HD39DDC0</v>
      </c>
      <c r="B4393" s="669" t="s">
        <v>7382</v>
      </c>
      <c r="C4393" s="669" t="s">
        <v>2019</v>
      </c>
      <c r="D4393" s="1137">
        <f t="shared" si="136"/>
        <v>0</v>
      </c>
      <c r="E4393" s="669" t="s">
        <v>700</v>
      </c>
      <c r="F4393" s="669">
        <v>2</v>
      </c>
    </row>
    <row r="4394" spans="1:6" hidden="1" x14ac:dyDescent="0.2">
      <c r="A4394" s="1136" t="str">
        <f t="shared" si="137"/>
        <v>HD39DEL0</v>
      </c>
      <c r="B4394" s="669" t="s">
        <v>7383</v>
      </c>
      <c r="C4394" s="669" t="s">
        <v>2019</v>
      </c>
      <c r="D4394" s="1137">
        <f t="shared" si="136"/>
        <v>0</v>
      </c>
      <c r="E4394" s="669" t="s">
        <v>699</v>
      </c>
      <c r="F4394" s="669">
        <v>20</v>
      </c>
    </row>
    <row r="4395" spans="1:6" hidden="1" x14ac:dyDescent="0.2">
      <c r="A4395" s="1136" t="str">
        <f t="shared" si="137"/>
        <v>HD39DEM0</v>
      </c>
      <c r="B4395" s="669" t="s">
        <v>7384</v>
      </c>
      <c r="C4395" s="669" t="s">
        <v>2019</v>
      </c>
      <c r="D4395" s="1137">
        <f t="shared" si="136"/>
        <v>0</v>
      </c>
      <c r="E4395" s="669" t="s">
        <v>595</v>
      </c>
      <c r="F4395" s="669">
        <v>1506</v>
      </c>
    </row>
    <row r="4396" spans="1:6" hidden="1" x14ac:dyDescent="0.2">
      <c r="A4396" s="1136" t="str">
        <f t="shared" si="137"/>
        <v>HD39DNE0</v>
      </c>
      <c r="B4396" s="669" t="s">
        <v>7385</v>
      </c>
      <c r="C4396" s="669" t="s">
        <v>2019</v>
      </c>
      <c r="D4396" s="1137">
        <f t="shared" si="136"/>
        <v>0</v>
      </c>
      <c r="E4396" s="669" t="s">
        <v>594</v>
      </c>
      <c r="F4396" s="669">
        <v>65</v>
      </c>
    </row>
    <row r="4397" spans="1:6" hidden="1" x14ac:dyDescent="0.2">
      <c r="A4397" s="1136" t="str">
        <f t="shared" si="137"/>
        <v>HD39EDC0</v>
      </c>
      <c r="B4397" s="669" t="s">
        <v>7386</v>
      </c>
      <c r="C4397" s="669" t="s">
        <v>2020</v>
      </c>
      <c r="D4397" s="1137">
        <f t="shared" si="136"/>
        <v>0</v>
      </c>
      <c r="E4397" s="669" t="s">
        <v>700</v>
      </c>
      <c r="F4397" s="669">
        <v>28</v>
      </c>
    </row>
    <row r="4398" spans="1:6" hidden="1" x14ac:dyDescent="0.2">
      <c r="A4398" s="1136" t="str">
        <f t="shared" si="137"/>
        <v>HD39EEL0</v>
      </c>
      <c r="B4398" s="669" t="s">
        <v>7387</v>
      </c>
      <c r="C4398" s="669" t="s">
        <v>2020</v>
      </c>
      <c r="D4398" s="1137">
        <f t="shared" si="136"/>
        <v>0</v>
      </c>
      <c r="E4398" s="669" t="s">
        <v>699</v>
      </c>
      <c r="F4398" s="669">
        <v>28</v>
      </c>
    </row>
    <row r="4399" spans="1:6" hidden="1" x14ac:dyDescent="0.2">
      <c r="A4399" s="1136" t="str">
        <f t="shared" si="137"/>
        <v>HD39EEM0</v>
      </c>
      <c r="B4399" s="669" t="s">
        <v>7388</v>
      </c>
      <c r="C4399" s="669" t="s">
        <v>2020</v>
      </c>
      <c r="D4399" s="1137">
        <f t="shared" si="136"/>
        <v>0</v>
      </c>
      <c r="E4399" s="669" t="s">
        <v>595</v>
      </c>
      <c r="F4399" s="669">
        <v>1240</v>
      </c>
    </row>
    <row r="4400" spans="1:6" hidden="1" x14ac:dyDescent="0.2">
      <c r="A4400" s="1136" t="str">
        <f t="shared" si="137"/>
        <v>HD39ENE0</v>
      </c>
      <c r="B4400" s="669" t="s">
        <v>7389</v>
      </c>
      <c r="C4400" s="669" t="s">
        <v>2020</v>
      </c>
      <c r="D4400" s="1137">
        <f t="shared" si="136"/>
        <v>0</v>
      </c>
      <c r="E4400" s="669" t="s">
        <v>594</v>
      </c>
      <c r="F4400" s="669">
        <v>77</v>
      </c>
    </row>
    <row r="4401" spans="1:6" hidden="1" x14ac:dyDescent="0.2">
      <c r="A4401" s="1136" t="str">
        <f t="shared" si="137"/>
        <v>HD39FDC0</v>
      </c>
      <c r="B4401" s="669" t="s">
        <v>7390</v>
      </c>
      <c r="C4401" s="669" t="s">
        <v>2021</v>
      </c>
      <c r="D4401" s="1137">
        <f t="shared" si="136"/>
        <v>0</v>
      </c>
      <c r="E4401" s="669" t="s">
        <v>700</v>
      </c>
      <c r="F4401" s="669">
        <v>80</v>
      </c>
    </row>
    <row r="4402" spans="1:6" hidden="1" x14ac:dyDescent="0.2">
      <c r="A4402" s="1136" t="str">
        <f t="shared" si="137"/>
        <v>HD39FEL0</v>
      </c>
      <c r="B4402" s="669" t="s">
        <v>7391</v>
      </c>
      <c r="C4402" s="669" t="s">
        <v>2021</v>
      </c>
      <c r="D4402" s="1137">
        <f t="shared" si="136"/>
        <v>0</v>
      </c>
      <c r="E4402" s="669" t="s">
        <v>699</v>
      </c>
      <c r="F4402" s="669">
        <v>25</v>
      </c>
    </row>
    <row r="4403" spans="1:6" hidden="1" x14ac:dyDescent="0.2">
      <c r="A4403" s="1136" t="str">
        <f t="shared" si="137"/>
        <v>HD39FEM0</v>
      </c>
      <c r="B4403" s="669" t="s">
        <v>7392</v>
      </c>
      <c r="C4403" s="669" t="s">
        <v>2021</v>
      </c>
      <c r="D4403" s="1137">
        <f t="shared" si="136"/>
        <v>0</v>
      </c>
      <c r="E4403" s="669" t="s">
        <v>595</v>
      </c>
      <c r="F4403" s="669">
        <v>1055</v>
      </c>
    </row>
    <row r="4404" spans="1:6" hidden="1" x14ac:dyDescent="0.2">
      <c r="A4404" s="1136" t="str">
        <f t="shared" si="137"/>
        <v>HD39FNE0</v>
      </c>
      <c r="B4404" s="669" t="s">
        <v>7393</v>
      </c>
      <c r="C4404" s="669" t="s">
        <v>2021</v>
      </c>
      <c r="D4404" s="1137">
        <f t="shared" si="136"/>
        <v>0</v>
      </c>
      <c r="E4404" s="669" t="s">
        <v>594</v>
      </c>
      <c r="F4404" s="669">
        <v>49</v>
      </c>
    </row>
    <row r="4405" spans="1:6" hidden="1" x14ac:dyDescent="0.2">
      <c r="A4405" s="1136" t="str">
        <f t="shared" si="137"/>
        <v>HD39GDC0</v>
      </c>
      <c r="B4405" s="669" t="s">
        <v>7394</v>
      </c>
      <c r="C4405" s="669" t="s">
        <v>2022</v>
      </c>
      <c r="D4405" s="1137">
        <f t="shared" si="136"/>
        <v>0</v>
      </c>
      <c r="E4405" s="669" t="s">
        <v>700</v>
      </c>
      <c r="F4405" s="669">
        <v>560</v>
      </c>
    </row>
    <row r="4406" spans="1:6" hidden="1" x14ac:dyDescent="0.2">
      <c r="A4406" s="1136" t="str">
        <f t="shared" si="137"/>
        <v>HD39GEL0</v>
      </c>
      <c r="B4406" s="669" t="s">
        <v>7395</v>
      </c>
      <c r="C4406" s="669" t="s">
        <v>2022</v>
      </c>
      <c r="D4406" s="1137">
        <f t="shared" si="136"/>
        <v>0</v>
      </c>
      <c r="E4406" s="669" t="s">
        <v>699</v>
      </c>
      <c r="F4406" s="669">
        <v>48</v>
      </c>
    </row>
    <row r="4407" spans="1:6" hidden="1" x14ac:dyDescent="0.2">
      <c r="A4407" s="1136" t="str">
        <f t="shared" si="137"/>
        <v>HD39GEM0</v>
      </c>
      <c r="B4407" s="669" t="s">
        <v>7396</v>
      </c>
      <c r="C4407" s="669" t="s">
        <v>2022</v>
      </c>
      <c r="D4407" s="1137">
        <f t="shared" si="136"/>
        <v>0</v>
      </c>
      <c r="E4407" s="669" t="s">
        <v>595</v>
      </c>
      <c r="F4407" s="669">
        <v>1770</v>
      </c>
    </row>
    <row r="4408" spans="1:6" hidden="1" x14ac:dyDescent="0.2">
      <c r="A4408" s="1136" t="str">
        <f t="shared" si="137"/>
        <v>HD39GNE0</v>
      </c>
      <c r="B4408" s="669" t="s">
        <v>7397</v>
      </c>
      <c r="C4408" s="669" t="s">
        <v>2022</v>
      </c>
      <c r="D4408" s="1137">
        <f t="shared" si="136"/>
        <v>0</v>
      </c>
      <c r="E4408" s="669" t="s">
        <v>594</v>
      </c>
      <c r="F4408" s="669">
        <v>45</v>
      </c>
    </row>
    <row r="4409" spans="1:6" hidden="1" x14ac:dyDescent="0.2">
      <c r="A4409" s="1136" t="str">
        <f t="shared" si="137"/>
        <v>HD39HDC0</v>
      </c>
      <c r="B4409" s="669" t="s">
        <v>7398</v>
      </c>
      <c r="C4409" s="669" t="s">
        <v>2023</v>
      </c>
      <c r="D4409" s="1137">
        <f t="shared" si="136"/>
        <v>0</v>
      </c>
      <c r="E4409" s="669" t="s">
        <v>700</v>
      </c>
      <c r="F4409" s="669">
        <v>1428</v>
      </c>
    </row>
    <row r="4410" spans="1:6" hidden="1" x14ac:dyDescent="0.2">
      <c r="A4410" s="1136" t="str">
        <f t="shared" si="137"/>
        <v>HD39HEL0</v>
      </c>
      <c r="B4410" s="669" t="s">
        <v>7399</v>
      </c>
      <c r="C4410" s="669" t="s">
        <v>2023</v>
      </c>
      <c r="D4410" s="1137">
        <f t="shared" si="136"/>
        <v>0</v>
      </c>
      <c r="E4410" s="669" t="s">
        <v>699</v>
      </c>
      <c r="F4410" s="669">
        <v>44</v>
      </c>
    </row>
    <row r="4411" spans="1:6" hidden="1" x14ac:dyDescent="0.2">
      <c r="A4411" s="1136" t="str">
        <f t="shared" si="137"/>
        <v>HD39HEM0</v>
      </c>
      <c r="B4411" s="669" t="s">
        <v>7400</v>
      </c>
      <c r="C4411" s="669" t="s">
        <v>2023</v>
      </c>
      <c r="D4411" s="1137">
        <f t="shared" si="136"/>
        <v>0</v>
      </c>
      <c r="E4411" s="669" t="s">
        <v>595</v>
      </c>
      <c r="F4411" s="669">
        <v>824</v>
      </c>
    </row>
    <row r="4412" spans="1:6" hidden="1" x14ac:dyDescent="0.2">
      <c r="A4412" s="1136" t="str">
        <f t="shared" si="137"/>
        <v>HD39HNE0</v>
      </c>
      <c r="B4412" s="669" t="s">
        <v>7401</v>
      </c>
      <c r="C4412" s="669" t="s">
        <v>2023</v>
      </c>
      <c r="D4412" s="1137">
        <f t="shared" si="136"/>
        <v>0</v>
      </c>
      <c r="E4412" s="669" t="s">
        <v>594</v>
      </c>
      <c r="F4412" s="669">
        <v>23</v>
      </c>
    </row>
    <row r="4413" spans="1:6" hidden="1" x14ac:dyDescent="0.2">
      <c r="A4413" s="1136" t="str">
        <f t="shared" si="137"/>
        <v>HD40DDC0</v>
      </c>
      <c r="B4413" s="669" t="s">
        <v>7402</v>
      </c>
      <c r="C4413" s="669" t="s">
        <v>2024</v>
      </c>
      <c r="D4413" s="1137">
        <f t="shared" si="136"/>
        <v>0</v>
      </c>
      <c r="E4413" s="669" t="s">
        <v>700</v>
      </c>
      <c r="F4413" s="669">
        <v>4</v>
      </c>
    </row>
    <row r="4414" spans="1:6" hidden="1" x14ac:dyDescent="0.2">
      <c r="A4414" s="1136" t="str">
        <f t="shared" si="137"/>
        <v>HD40DEL0</v>
      </c>
      <c r="B4414" s="669" t="s">
        <v>7403</v>
      </c>
      <c r="C4414" s="669" t="s">
        <v>2024</v>
      </c>
      <c r="D4414" s="1137">
        <f t="shared" si="136"/>
        <v>0</v>
      </c>
      <c r="E4414" s="669" t="s">
        <v>699</v>
      </c>
      <c r="F4414" s="669">
        <v>32</v>
      </c>
    </row>
    <row r="4415" spans="1:6" hidden="1" x14ac:dyDescent="0.2">
      <c r="A4415" s="1136" t="str">
        <f t="shared" si="137"/>
        <v>HD40DEM0</v>
      </c>
      <c r="B4415" s="669" t="s">
        <v>7404</v>
      </c>
      <c r="C4415" s="669" t="s">
        <v>2024</v>
      </c>
      <c r="D4415" s="1137">
        <f t="shared" si="136"/>
        <v>0</v>
      </c>
      <c r="E4415" s="669" t="s">
        <v>595</v>
      </c>
      <c r="F4415" s="669">
        <v>1430</v>
      </c>
    </row>
    <row r="4416" spans="1:6" hidden="1" x14ac:dyDescent="0.2">
      <c r="A4416" s="1136" t="str">
        <f t="shared" si="137"/>
        <v>HD40DNE0</v>
      </c>
      <c r="B4416" s="669" t="s">
        <v>7405</v>
      </c>
      <c r="C4416" s="669" t="s">
        <v>2024</v>
      </c>
      <c r="D4416" s="1137">
        <f t="shared" si="136"/>
        <v>0</v>
      </c>
      <c r="E4416" s="669" t="s">
        <v>594</v>
      </c>
      <c r="F4416" s="669">
        <v>88</v>
      </c>
    </row>
    <row r="4417" spans="1:6" hidden="1" x14ac:dyDescent="0.2">
      <c r="A4417" s="1136" t="str">
        <f t="shared" si="137"/>
        <v>HD40EDC0</v>
      </c>
      <c r="B4417" s="669" t="s">
        <v>7406</v>
      </c>
      <c r="C4417" s="669" t="s">
        <v>2025</v>
      </c>
      <c r="D4417" s="1137">
        <f t="shared" si="136"/>
        <v>0</v>
      </c>
      <c r="E4417" s="669" t="s">
        <v>700</v>
      </c>
      <c r="F4417" s="669">
        <v>141</v>
      </c>
    </row>
    <row r="4418" spans="1:6" hidden="1" x14ac:dyDescent="0.2">
      <c r="A4418" s="1136" t="str">
        <f t="shared" si="137"/>
        <v>HD40EEL0</v>
      </c>
      <c r="B4418" s="669" t="s">
        <v>7407</v>
      </c>
      <c r="C4418" s="669" t="s">
        <v>2025</v>
      </c>
      <c r="D4418" s="1137">
        <f t="shared" si="136"/>
        <v>0</v>
      </c>
      <c r="E4418" s="669" t="s">
        <v>699</v>
      </c>
      <c r="F4418" s="669">
        <v>120</v>
      </c>
    </row>
    <row r="4419" spans="1:6" hidden="1" x14ac:dyDescent="0.2">
      <c r="A4419" s="1136" t="str">
        <f t="shared" si="137"/>
        <v>HD40EEM0</v>
      </c>
      <c r="B4419" s="669" t="s">
        <v>7408</v>
      </c>
      <c r="C4419" s="669" t="s">
        <v>2025</v>
      </c>
      <c r="D4419" s="1137">
        <f t="shared" si="136"/>
        <v>0</v>
      </c>
      <c r="E4419" s="669" t="s">
        <v>595</v>
      </c>
      <c r="F4419" s="669">
        <v>2358</v>
      </c>
    </row>
    <row r="4420" spans="1:6" hidden="1" x14ac:dyDescent="0.2">
      <c r="A4420" s="1136" t="str">
        <f t="shared" si="137"/>
        <v>HD40ENE0</v>
      </c>
      <c r="B4420" s="669" t="s">
        <v>7409</v>
      </c>
      <c r="C4420" s="669" t="s">
        <v>2025</v>
      </c>
      <c r="D4420" s="1137">
        <f t="shared" si="136"/>
        <v>0</v>
      </c>
      <c r="E4420" s="669" t="s">
        <v>594</v>
      </c>
      <c r="F4420" s="669">
        <v>123</v>
      </c>
    </row>
    <row r="4421" spans="1:6" hidden="1" x14ac:dyDescent="0.2">
      <c r="A4421" s="1136" t="str">
        <f t="shared" si="137"/>
        <v>HD40EUX0</v>
      </c>
      <c r="B4421" s="669" t="s">
        <v>7410</v>
      </c>
      <c r="C4421" s="669" t="s">
        <v>2025</v>
      </c>
      <c r="D4421" s="1137">
        <f t="shared" si="136"/>
        <v>0</v>
      </c>
      <c r="E4421" s="669" t="s">
        <v>3001</v>
      </c>
      <c r="F4421" s="669">
        <v>1</v>
      </c>
    </row>
    <row r="4422" spans="1:6" hidden="1" x14ac:dyDescent="0.2">
      <c r="A4422" s="1136" t="str">
        <f t="shared" si="137"/>
        <v>HD40FDC0</v>
      </c>
      <c r="B4422" s="669" t="s">
        <v>7411</v>
      </c>
      <c r="C4422" s="669" t="s">
        <v>2026</v>
      </c>
      <c r="D4422" s="1137">
        <f t="shared" si="136"/>
        <v>0</v>
      </c>
      <c r="E4422" s="669" t="s">
        <v>700</v>
      </c>
      <c r="F4422" s="669">
        <v>988</v>
      </c>
    </row>
    <row r="4423" spans="1:6" hidden="1" x14ac:dyDescent="0.2">
      <c r="A4423" s="1136" t="str">
        <f t="shared" si="137"/>
        <v>HD40FEL0</v>
      </c>
      <c r="B4423" s="669" t="s">
        <v>7412</v>
      </c>
      <c r="C4423" s="669" t="s">
        <v>2026</v>
      </c>
      <c r="D4423" s="1137">
        <f t="shared" si="136"/>
        <v>0</v>
      </c>
      <c r="E4423" s="669" t="s">
        <v>699</v>
      </c>
      <c r="F4423" s="669">
        <v>363</v>
      </c>
    </row>
    <row r="4424" spans="1:6" hidden="1" x14ac:dyDescent="0.2">
      <c r="A4424" s="1136" t="str">
        <f t="shared" si="137"/>
        <v>HD40FEM0</v>
      </c>
      <c r="B4424" s="669" t="s">
        <v>7413</v>
      </c>
      <c r="C4424" s="669" t="s">
        <v>2026</v>
      </c>
      <c r="D4424" s="1137">
        <f t="shared" si="136"/>
        <v>0</v>
      </c>
      <c r="E4424" s="669" t="s">
        <v>595</v>
      </c>
      <c r="F4424" s="669">
        <v>2885</v>
      </c>
    </row>
    <row r="4425" spans="1:6" hidden="1" x14ac:dyDescent="0.2">
      <c r="A4425" s="1136" t="str">
        <f t="shared" si="137"/>
        <v>HD40FNE0</v>
      </c>
      <c r="B4425" s="669" t="s">
        <v>7414</v>
      </c>
      <c r="C4425" s="669" t="s">
        <v>2026</v>
      </c>
      <c r="D4425" s="1137">
        <f t="shared" si="136"/>
        <v>0</v>
      </c>
      <c r="E4425" s="669" t="s">
        <v>594</v>
      </c>
      <c r="F4425" s="669">
        <v>190</v>
      </c>
    </row>
    <row r="4426" spans="1:6" hidden="1" x14ac:dyDescent="0.2">
      <c r="A4426" s="1136" t="str">
        <f t="shared" si="137"/>
        <v>HD40GDC0</v>
      </c>
      <c r="B4426" s="669" t="s">
        <v>7415</v>
      </c>
      <c r="C4426" s="669" t="s">
        <v>2027</v>
      </c>
      <c r="D4426" s="1137">
        <f t="shared" si="136"/>
        <v>0</v>
      </c>
      <c r="E4426" s="669" t="s">
        <v>700</v>
      </c>
      <c r="F4426" s="669">
        <v>6854</v>
      </c>
    </row>
    <row r="4427" spans="1:6" hidden="1" x14ac:dyDescent="0.2">
      <c r="A4427" s="1136" t="str">
        <f t="shared" si="137"/>
        <v>HD40GEL0</v>
      </c>
      <c r="B4427" s="669" t="s">
        <v>7416</v>
      </c>
      <c r="C4427" s="669" t="s">
        <v>2027</v>
      </c>
      <c r="D4427" s="1137">
        <f t="shared" si="136"/>
        <v>0</v>
      </c>
      <c r="E4427" s="669" t="s">
        <v>699</v>
      </c>
      <c r="F4427" s="669">
        <v>864</v>
      </c>
    </row>
    <row r="4428" spans="1:6" hidden="1" x14ac:dyDescent="0.2">
      <c r="A4428" s="1136" t="str">
        <f t="shared" si="137"/>
        <v>HD40GEM0</v>
      </c>
      <c r="B4428" s="669" t="s">
        <v>7417</v>
      </c>
      <c r="C4428" s="669" t="s">
        <v>2027</v>
      </c>
      <c r="D4428" s="1137">
        <f t="shared" si="136"/>
        <v>0</v>
      </c>
      <c r="E4428" s="669" t="s">
        <v>595</v>
      </c>
      <c r="F4428" s="669">
        <v>2341</v>
      </c>
    </row>
    <row r="4429" spans="1:6" hidden="1" x14ac:dyDescent="0.2">
      <c r="A4429" s="1136" t="str">
        <f t="shared" si="137"/>
        <v>HD40GNE0</v>
      </c>
      <c r="B4429" s="669" t="s">
        <v>7418</v>
      </c>
      <c r="C4429" s="669" t="s">
        <v>2027</v>
      </c>
      <c r="D4429" s="1137">
        <f t="shared" si="136"/>
        <v>0</v>
      </c>
      <c r="E4429" s="669" t="s">
        <v>594</v>
      </c>
      <c r="F4429" s="669">
        <v>108</v>
      </c>
    </row>
    <row r="4430" spans="1:6" hidden="1" x14ac:dyDescent="0.2">
      <c r="A4430" s="1136" t="str">
        <f t="shared" si="137"/>
        <v>HD40HDC0</v>
      </c>
      <c r="B4430" s="669" t="s">
        <v>7419</v>
      </c>
      <c r="C4430" s="669" t="s">
        <v>2028</v>
      </c>
      <c r="D4430" s="1137">
        <f t="shared" si="136"/>
        <v>0</v>
      </c>
      <c r="E4430" s="669" t="s">
        <v>700</v>
      </c>
      <c r="F4430" s="669">
        <v>9292</v>
      </c>
    </row>
    <row r="4431" spans="1:6" hidden="1" x14ac:dyDescent="0.2">
      <c r="A4431" s="1136" t="str">
        <f t="shared" si="137"/>
        <v>HD40HEL0</v>
      </c>
      <c r="B4431" s="669" t="s">
        <v>7420</v>
      </c>
      <c r="C4431" s="669" t="s">
        <v>2028</v>
      </c>
      <c r="D4431" s="1137">
        <f t="shared" si="136"/>
        <v>0</v>
      </c>
      <c r="E4431" s="669" t="s">
        <v>699</v>
      </c>
      <c r="F4431" s="669">
        <v>713</v>
      </c>
    </row>
    <row r="4432" spans="1:6" hidden="1" x14ac:dyDescent="0.2">
      <c r="A4432" s="1136" t="str">
        <f t="shared" si="137"/>
        <v>HD40HEM0</v>
      </c>
      <c r="B4432" s="669" t="s">
        <v>7421</v>
      </c>
      <c r="C4432" s="669" t="s">
        <v>2028</v>
      </c>
      <c r="D4432" s="1137">
        <f t="shared" si="136"/>
        <v>0</v>
      </c>
      <c r="E4432" s="669" t="s">
        <v>595</v>
      </c>
      <c r="F4432" s="669">
        <v>438</v>
      </c>
    </row>
    <row r="4433" spans="1:6" hidden="1" x14ac:dyDescent="0.2">
      <c r="A4433" s="1136" t="str">
        <f t="shared" si="137"/>
        <v>HD40HNE0</v>
      </c>
      <c r="B4433" s="669" t="s">
        <v>7422</v>
      </c>
      <c r="C4433" s="669" t="s">
        <v>2028</v>
      </c>
      <c r="D4433" s="1137">
        <f t="shared" ref="D4433:D4496" si="138">IFERROR(VLOOKUP(C4433,$M$2:$N$16,2,FALSE),0)</f>
        <v>0</v>
      </c>
      <c r="E4433" s="669" t="s">
        <v>594</v>
      </c>
      <c r="F4433" s="669">
        <v>15</v>
      </c>
    </row>
    <row r="4434" spans="1:6" hidden="1" x14ac:dyDescent="0.2">
      <c r="A4434" s="1136" t="str">
        <f t="shared" ref="A4434:A4497" si="139">C4434&amp;E4434&amp;D4434</f>
        <v>HR07ADC0</v>
      </c>
      <c r="B4434" s="669" t="s">
        <v>7423</v>
      </c>
      <c r="C4434" s="669" t="s">
        <v>2029</v>
      </c>
      <c r="D4434" s="1137">
        <f t="shared" si="138"/>
        <v>0</v>
      </c>
      <c r="E4434" s="669" t="s">
        <v>700</v>
      </c>
      <c r="F4434" s="669">
        <v>1192</v>
      </c>
    </row>
    <row r="4435" spans="1:6" hidden="1" x14ac:dyDescent="0.2">
      <c r="A4435" s="1136" t="str">
        <f t="shared" si="139"/>
        <v>HR07AEL0</v>
      </c>
      <c r="B4435" s="669" t="s">
        <v>7424</v>
      </c>
      <c r="C4435" s="669" t="s">
        <v>2029</v>
      </c>
      <c r="D4435" s="1137">
        <f t="shared" si="138"/>
        <v>0</v>
      </c>
      <c r="E4435" s="669" t="s">
        <v>699</v>
      </c>
      <c r="F4435" s="669">
        <v>3068</v>
      </c>
    </row>
    <row r="4436" spans="1:6" hidden="1" x14ac:dyDescent="0.2">
      <c r="A4436" s="1136" t="str">
        <f t="shared" si="139"/>
        <v>HR07AEM0</v>
      </c>
      <c r="B4436" s="669" t="s">
        <v>7425</v>
      </c>
      <c r="C4436" s="669" t="s">
        <v>2029</v>
      </c>
      <c r="D4436" s="1137">
        <f t="shared" si="138"/>
        <v>0</v>
      </c>
      <c r="E4436" s="669" t="s">
        <v>595</v>
      </c>
      <c r="F4436" s="669">
        <v>986</v>
      </c>
    </row>
    <row r="4437" spans="1:6" hidden="1" x14ac:dyDescent="0.2">
      <c r="A4437" s="1136" t="str">
        <f t="shared" si="139"/>
        <v>HR07ANE0</v>
      </c>
      <c r="B4437" s="669" t="s">
        <v>7426</v>
      </c>
      <c r="C4437" s="669" t="s">
        <v>2029</v>
      </c>
      <c r="D4437" s="1137">
        <f t="shared" si="138"/>
        <v>0</v>
      </c>
      <c r="E4437" s="669" t="s">
        <v>594</v>
      </c>
      <c r="F4437" s="669">
        <v>9</v>
      </c>
    </row>
    <row r="4438" spans="1:6" hidden="1" x14ac:dyDescent="0.2">
      <c r="A4438" s="1136" t="str">
        <f t="shared" si="139"/>
        <v>HR07BDC0</v>
      </c>
      <c r="B4438" s="669" t="s">
        <v>7427</v>
      </c>
      <c r="C4438" s="669" t="s">
        <v>2030</v>
      </c>
      <c r="D4438" s="1137">
        <f t="shared" si="138"/>
        <v>0</v>
      </c>
      <c r="E4438" s="669" t="s">
        <v>700</v>
      </c>
      <c r="F4438" s="669">
        <v>616</v>
      </c>
    </row>
    <row r="4439" spans="1:6" hidden="1" x14ac:dyDescent="0.2">
      <c r="A4439" s="1136" t="str">
        <f t="shared" si="139"/>
        <v>HR07BEL0</v>
      </c>
      <c r="B4439" s="669" t="s">
        <v>7428</v>
      </c>
      <c r="C4439" s="669" t="s">
        <v>2030</v>
      </c>
      <c r="D4439" s="1137">
        <f t="shared" si="138"/>
        <v>0</v>
      </c>
      <c r="E4439" s="669" t="s">
        <v>699</v>
      </c>
      <c r="F4439" s="669">
        <v>8027</v>
      </c>
    </row>
    <row r="4440" spans="1:6" hidden="1" x14ac:dyDescent="0.2">
      <c r="A4440" s="1136" t="str">
        <f t="shared" si="139"/>
        <v>HR07BEM0</v>
      </c>
      <c r="B4440" s="669" t="s">
        <v>7429</v>
      </c>
      <c r="C4440" s="669" t="s">
        <v>2030</v>
      </c>
      <c r="D4440" s="1137">
        <f t="shared" si="138"/>
        <v>0</v>
      </c>
      <c r="E4440" s="669" t="s">
        <v>595</v>
      </c>
      <c r="F4440" s="669">
        <v>1974</v>
      </c>
    </row>
    <row r="4441" spans="1:6" hidden="1" x14ac:dyDescent="0.2">
      <c r="A4441" s="1136" t="str">
        <f t="shared" si="139"/>
        <v>HR07BNE0</v>
      </c>
      <c r="B4441" s="669" t="s">
        <v>7430</v>
      </c>
      <c r="C4441" s="669" t="s">
        <v>2030</v>
      </c>
      <c r="D4441" s="1137">
        <f t="shared" si="138"/>
        <v>0</v>
      </c>
      <c r="E4441" s="669" t="s">
        <v>594</v>
      </c>
      <c r="F4441" s="669">
        <v>49</v>
      </c>
    </row>
    <row r="4442" spans="1:6" hidden="1" x14ac:dyDescent="0.2">
      <c r="A4442" s="1136" t="str">
        <f t="shared" si="139"/>
        <v>HR07CDC0</v>
      </c>
      <c r="B4442" s="669" t="s">
        <v>7431</v>
      </c>
      <c r="C4442" s="669" t="s">
        <v>2031</v>
      </c>
      <c r="D4442" s="1137">
        <f t="shared" si="138"/>
        <v>0</v>
      </c>
      <c r="E4442" s="669" t="s">
        <v>700</v>
      </c>
      <c r="F4442" s="669">
        <v>36</v>
      </c>
    </row>
    <row r="4443" spans="1:6" hidden="1" x14ac:dyDescent="0.2">
      <c r="A4443" s="1136" t="str">
        <f t="shared" si="139"/>
        <v>HR07CEL0</v>
      </c>
      <c r="B4443" s="669" t="s">
        <v>7432</v>
      </c>
      <c r="C4443" s="669" t="s">
        <v>2031</v>
      </c>
      <c r="D4443" s="1137">
        <f t="shared" si="138"/>
        <v>0</v>
      </c>
      <c r="E4443" s="669" t="s">
        <v>699</v>
      </c>
      <c r="F4443" s="669">
        <v>2299</v>
      </c>
    </row>
    <row r="4444" spans="1:6" hidden="1" x14ac:dyDescent="0.2">
      <c r="A4444" s="1136" t="str">
        <f t="shared" si="139"/>
        <v>HR07CEM0</v>
      </c>
      <c r="B4444" s="669" t="s">
        <v>7433</v>
      </c>
      <c r="C4444" s="669" t="s">
        <v>2031</v>
      </c>
      <c r="D4444" s="1137">
        <f t="shared" si="138"/>
        <v>0</v>
      </c>
      <c r="E4444" s="669" t="s">
        <v>595</v>
      </c>
      <c r="F4444" s="669">
        <v>1195</v>
      </c>
    </row>
    <row r="4445" spans="1:6" hidden="1" x14ac:dyDescent="0.2">
      <c r="A4445" s="1136" t="str">
        <f t="shared" si="139"/>
        <v>HR07CNE0</v>
      </c>
      <c r="B4445" s="669" t="s">
        <v>7434</v>
      </c>
      <c r="C4445" s="669" t="s">
        <v>2031</v>
      </c>
      <c r="D4445" s="1137">
        <f t="shared" si="138"/>
        <v>0</v>
      </c>
      <c r="E4445" s="669" t="s">
        <v>594</v>
      </c>
      <c r="F4445" s="669">
        <v>31</v>
      </c>
    </row>
    <row r="4446" spans="1:6" hidden="1" x14ac:dyDescent="0.2">
      <c r="A4446" s="1136" t="str">
        <f t="shared" si="139"/>
        <v>HR08ADC0</v>
      </c>
      <c r="B4446" s="669" t="s">
        <v>7435</v>
      </c>
      <c r="C4446" s="669" t="s">
        <v>2032</v>
      </c>
      <c r="D4446" s="1137">
        <f t="shared" si="138"/>
        <v>0</v>
      </c>
      <c r="E4446" s="669" t="s">
        <v>700</v>
      </c>
      <c r="F4446" s="669">
        <v>900</v>
      </c>
    </row>
    <row r="4447" spans="1:6" hidden="1" x14ac:dyDescent="0.2">
      <c r="A4447" s="1136" t="str">
        <f t="shared" si="139"/>
        <v>HR08AEL0</v>
      </c>
      <c r="B4447" s="669" t="s">
        <v>7436</v>
      </c>
      <c r="C4447" s="669" t="s">
        <v>2032</v>
      </c>
      <c r="D4447" s="1137">
        <f t="shared" si="138"/>
        <v>0</v>
      </c>
      <c r="E4447" s="669" t="s">
        <v>699</v>
      </c>
      <c r="F4447" s="669">
        <v>2790</v>
      </c>
    </row>
    <row r="4448" spans="1:6" hidden="1" x14ac:dyDescent="0.2">
      <c r="A4448" s="1136" t="str">
        <f t="shared" si="139"/>
        <v>HR08AEM0</v>
      </c>
      <c r="B4448" s="669" t="s">
        <v>7437</v>
      </c>
      <c r="C4448" s="669" t="s">
        <v>2032</v>
      </c>
      <c r="D4448" s="1137">
        <f t="shared" si="138"/>
        <v>0</v>
      </c>
      <c r="E4448" s="669" t="s">
        <v>595</v>
      </c>
      <c r="F4448" s="669">
        <v>1012</v>
      </c>
    </row>
    <row r="4449" spans="1:6" hidden="1" x14ac:dyDescent="0.2">
      <c r="A4449" s="1136" t="str">
        <f t="shared" si="139"/>
        <v>HR08ANE0</v>
      </c>
      <c r="B4449" s="669" t="s">
        <v>7438</v>
      </c>
      <c r="C4449" s="669" t="s">
        <v>2032</v>
      </c>
      <c r="D4449" s="1137">
        <f t="shared" si="138"/>
        <v>0</v>
      </c>
      <c r="E4449" s="669" t="s">
        <v>594</v>
      </c>
      <c r="F4449" s="669">
        <v>17</v>
      </c>
    </row>
    <row r="4450" spans="1:6" hidden="1" x14ac:dyDescent="0.2">
      <c r="A4450" s="1136" t="str">
        <f t="shared" si="139"/>
        <v>HR08BDC0</v>
      </c>
      <c r="B4450" s="669" t="s">
        <v>7439</v>
      </c>
      <c r="C4450" s="669" t="s">
        <v>2033</v>
      </c>
      <c r="D4450" s="1137">
        <f t="shared" si="138"/>
        <v>0</v>
      </c>
      <c r="E4450" s="669" t="s">
        <v>700</v>
      </c>
      <c r="F4450" s="669">
        <v>996</v>
      </c>
    </row>
    <row r="4451" spans="1:6" hidden="1" x14ac:dyDescent="0.2">
      <c r="A4451" s="1136" t="str">
        <f t="shared" si="139"/>
        <v>HR08BEL0</v>
      </c>
      <c r="B4451" s="669" t="s">
        <v>7440</v>
      </c>
      <c r="C4451" s="669" t="s">
        <v>2033</v>
      </c>
      <c r="D4451" s="1137">
        <f t="shared" si="138"/>
        <v>0</v>
      </c>
      <c r="E4451" s="669" t="s">
        <v>699</v>
      </c>
      <c r="F4451" s="669">
        <v>6398</v>
      </c>
    </row>
    <row r="4452" spans="1:6" hidden="1" x14ac:dyDescent="0.2">
      <c r="A4452" s="1136" t="str">
        <f t="shared" si="139"/>
        <v>HR08BEM0</v>
      </c>
      <c r="B4452" s="669" t="s">
        <v>7441</v>
      </c>
      <c r="C4452" s="669" t="s">
        <v>2033</v>
      </c>
      <c r="D4452" s="1137">
        <f t="shared" si="138"/>
        <v>0</v>
      </c>
      <c r="E4452" s="669" t="s">
        <v>595</v>
      </c>
      <c r="F4452" s="669">
        <v>2024</v>
      </c>
    </row>
    <row r="4453" spans="1:6" hidden="1" x14ac:dyDescent="0.2">
      <c r="A4453" s="1136" t="str">
        <f t="shared" si="139"/>
        <v>HR08BNE0</v>
      </c>
      <c r="B4453" s="669" t="s">
        <v>7442</v>
      </c>
      <c r="C4453" s="669" t="s">
        <v>2033</v>
      </c>
      <c r="D4453" s="1137">
        <f t="shared" si="138"/>
        <v>0</v>
      </c>
      <c r="E4453" s="669" t="s">
        <v>594</v>
      </c>
      <c r="F4453" s="669">
        <v>49</v>
      </c>
    </row>
    <row r="4454" spans="1:6" hidden="1" x14ac:dyDescent="0.2">
      <c r="A4454" s="1136" t="str">
        <f t="shared" si="139"/>
        <v>HR08CDC0</v>
      </c>
      <c r="B4454" s="669" t="s">
        <v>7443</v>
      </c>
      <c r="C4454" s="669" t="s">
        <v>2034</v>
      </c>
      <c r="D4454" s="1137">
        <f t="shared" si="138"/>
        <v>0</v>
      </c>
      <c r="E4454" s="669" t="s">
        <v>700</v>
      </c>
      <c r="F4454" s="669">
        <v>79</v>
      </c>
    </row>
    <row r="4455" spans="1:6" hidden="1" x14ac:dyDescent="0.2">
      <c r="A4455" s="1136" t="str">
        <f t="shared" si="139"/>
        <v>HR08CEL0</v>
      </c>
      <c r="B4455" s="669" t="s">
        <v>7444</v>
      </c>
      <c r="C4455" s="669" t="s">
        <v>2034</v>
      </c>
      <c r="D4455" s="1137">
        <f t="shared" si="138"/>
        <v>0</v>
      </c>
      <c r="E4455" s="669" t="s">
        <v>699</v>
      </c>
      <c r="F4455" s="669">
        <v>1799</v>
      </c>
    </row>
    <row r="4456" spans="1:6" hidden="1" x14ac:dyDescent="0.2">
      <c r="A4456" s="1136" t="str">
        <f t="shared" si="139"/>
        <v>HR08CEM0</v>
      </c>
      <c r="B4456" s="669" t="s">
        <v>7445</v>
      </c>
      <c r="C4456" s="669" t="s">
        <v>2034</v>
      </c>
      <c r="D4456" s="1137">
        <f t="shared" si="138"/>
        <v>0</v>
      </c>
      <c r="E4456" s="669" t="s">
        <v>595</v>
      </c>
      <c r="F4456" s="669">
        <v>1415</v>
      </c>
    </row>
    <row r="4457" spans="1:6" hidden="1" x14ac:dyDescent="0.2">
      <c r="A4457" s="1136" t="str">
        <f t="shared" si="139"/>
        <v>HR08CNE0</v>
      </c>
      <c r="B4457" s="669" t="s">
        <v>7446</v>
      </c>
      <c r="C4457" s="669" t="s">
        <v>2034</v>
      </c>
      <c r="D4457" s="1137">
        <f t="shared" si="138"/>
        <v>0</v>
      </c>
      <c r="E4457" s="669" t="s">
        <v>594</v>
      </c>
      <c r="F4457" s="669">
        <v>58</v>
      </c>
    </row>
    <row r="4458" spans="1:6" hidden="1" x14ac:dyDescent="0.2">
      <c r="A4458" s="1136" t="str">
        <f t="shared" si="139"/>
        <v>HR09ADC0</v>
      </c>
      <c r="B4458" s="669" t="s">
        <v>7447</v>
      </c>
      <c r="C4458" s="669" t="s">
        <v>2035</v>
      </c>
      <c r="D4458" s="1137">
        <f t="shared" si="138"/>
        <v>0</v>
      </c>
      <c r="E4458" s="669" t="s">
        <v>700</v>
      </c>
      <c r="F4458" s="669">
        <v>210</v>
      </c>
    </row>
    <row r="4459" spans="1:6" hidden="1" x14ac:dyDescent="0.2">
      <c r="A4459" s="1136" t="str">
        <f t="shared" si="139"/>
        <v>HR09AEL0</v>
      </c>
      <c r="B4459" s="669" t="s">
        <v>7448</v>
      </c>
      <c r="C4459" s="669" t="s">
        <v>2035</v>
      </c>
      <c r="D4459" s="1137">
        <f t="shared" si="138"/>
        <v>0</v>
      </c>
      <c r="E4459" s="669" t="s">
        <v>699</v>
      </c>
      <c r="F4459" s="669">
        <v>389</v>
      </c>
    </row>
    <row r="4460" spans="1:6" hidden="1" x14ac:dyDescent="0.2">
      <c r="A4460" s="1136" t="str">
        <f t="shared" si="139"/>
        <v>HR09AEM0</v>
      </c>
      <c r="B4460" s="669" t="s">
        <v>7449</v>
      </c>
      <c r="C4460" s="669" t="s">
        <v>2035</v>
      </c>
      <c r="D4460" s="1137">
        <f t="shared" si="138"/>
        <v>0</v>
      </c>
      <c r="E4460" s="669" t="s">
        <v>595</v>
      </c>
      <c r="F4460" s="669">
        <v>216</v>
      </c>
    </row>
    <row r="4461" spans="1:6" hidden="1" x14ac:dyDescent="0.2">
      <c r="A4461" s="1136" t="str">
        <f t="shared" si="139"/>
        <v>HR09ANE0</v>
      </c>
      <c r="B4461" s="669" t="s">
        <v>7450</v>
      </c>
      <c r="C4461" s="669" t="s">
        <v>2035</v>
      </c>
      <c r="D4461" s="1137">
        <f t="shared" si="138"/>
        <v>0</v>
      </c>
      <c r="E4461" s="669" t="s">
        <v>594</v>
      </c>
      <c r="F4461" s="669">
        <v>12</v>
      </c>
    </row>
    <row r="4462" spans="1:6" hidden="1" x14ac:dyDescent="0.2">
      <c r="A4462" s="1136" t="str">
        <f t="shared" si="139"/>
        <v>HR09BDC0</v>
      </c>
      <c r="B4462" s="669" t="s">
        <v>7451</v>
      </c>
      <c r="C4462" s="669" t="s">
        <v>2036</v>
      </c>
      <c r="D4462" s="1137">
        <f t="shared" si="138"/>
        <v>0</v>
      </c>
      <c r="E4462" s="669" t="s">
        <v>700</v>
      </c>
      <c r="F4462" s="669">
        <v>434</v>
      </c>
    </row>
    <row r="4463" spans="1:6" hidden="1" x14ac:dyDescent="0.2">
      <c r="A4463" s="1136" t="str">
        <f t="shared" si="139"/>
        <v>HR09BEL0</v>
      </c>
      <c r="B4463" s="669" t="s">
        <v>7452</v>
      </c>
      <c r="C4463" s="669" t="s">
        <v>2036</v>
      </c>
      <c r="D4463" s="1137">
        <f t="shared" si="138"/>
        <v>0</v>
      </c>
      <c r="E4463" s="669" t="s">
        <v>699</v>
      </c>
      <c r="F4463" s="669">
        <v>1363</v>
      </c>
    </row>
    <row r="4464" spans="1:6" hidden="1" x14ac:dyDescent="0.2">
      <c r="A4464" s="1136" t="str">
        <f t="shared" si="139"/>
        <v>HR09BEM0</v>
      </c>
      <c r="B4464" s="669" t="s">
        <v>7453</v>
      </c>
      <c r="C4464" s="669" t="s">
        <v>2036</v>
      </c>
      <c r="D4464" s="1137">
        <f t="shared" si="138"/>
        <v>0</v>
      </c>
      <c r="E4464" s="669" t="s">
        <v>595</v>
      </c>
      <c r="F4464" s="669">
        <v>849</v>
      </c>
    </row>
    <row r="4465" spans="1:6" hidden="1" x14ac:dyDescent="0.2">
      <c r="A4465" s="1136" t="str">
        <f t="shared" si="139"/>
        <v>HR09BNE0</v>
      </c>
      <c r="B4465" s="669" t="s">
        <v>7454</v>
      </c>
      <c r="C4465" s="669" t="s">
        <v>2036</v>
      </c>
      <c r="D4465" s="1137">
        <f t="shared" si="138"/>
        <v>0</v>
      </c>
      <c r="E4465" s="669" t="s">
        <v>594</v>
      </c>
      <c r="F4465" s="669">
        <v>30</v>
      </c>
    </row>
    <row r="4466" spans="1:6" hidden="1" x14ac:dyDescent="0.2">
      <c r="A4466" s="1136" t="str">
        <f t="shared" si="139"/>
        <v>HR09CDC0</v>
      </c>
      <c r="B4466" s="669" t="s">
        <v>7455</v>
      </c>
      <c r="C4466" s="669" t="s">
        <v>2037</v>
      </c>
      <c r="D4466" s="1137">
        <f t="shared" si="138"/>
        <v>0</v>
      </c>
      <c r="E4466" s="669" t="s">
        <v>700</v>
      </c>
      <c r="F4466" s="669">
        <v>75</v>
      </c>
    </row>
    <row r="4467" spans="1:6" hidden="1" x14ac:dyDescent="0.2">
      <c r="A4467" s="1136" t="str">
        <f t="shared" si="139"/>
        <v>HR09CEL0</v>
      </c>
      <c r="B4467" s="669" t="s">
        <v>7456</v>
      </c>
      <c r="C4467" s="669" t="s">
        <v>2037</v>
      </c>
      <c r="D4467" s="1137">
        <f t="shared" si="138"/>
        <v>0</v>
      </c>
      <c r="E4467" s="669" t="s">
        <v>699</v>
      </c>
      <c r="F4467" s="669">
        <v>758</v>
      </c>
    </row>
    <row r="4468" spans="1:6" hidden="1" x14ac:dyDescent="0.2">
      <c r="A4468" s="1136" t="str">
        <f t="shared" si="139"/>
        <v>HR09CEM0</v>
      </c>
      <c r="B4468" s="669" t="s">
        <v>7457</v>
      </c>
      <c r="C4468" s="669" t="s">
        <v>2037</v>
      </c>
      <c r="D4468" s="1137">
        <f t="shared" si="138"/>
        <v>0</v>
      </c>
      <c r="E4468" s="669" t="s">
        <v>595</v>
      </c>
      <c r="F4468" s="669">
        <v>1181</v>
      </c>
    </row>
    <row r="4469" spans="1:6" hidden="1" x14ac:dyDescent="0.2">
      <c r="A4469" s="1136" t="str">
        <f t="shared" si="139"/>
        <v>HR09CNE0</v>
      </c>
      <c r="B4469" s="669" t="s">
        <v>7458</v>
      </c>
      <c r="C4469" s="669" t="s">
        <v>2037</v>
      </c>
      <c r="D4469" s="1137">
        <f t="shared" si="138"/>
        <v>0</v>
      </c>
      <c r="E4469" s="669" t="s">
        <v>594</v>
      </c>
      <c r="F4469" s="669">
        <v>58</v>
      </c>
    </row>
    <row r="4470" spans="1:6" hidden="1" x14ac:dyDescent="0.2">
      <c r="A4470" s="1136" t="str">
        <f t="shared" si="139"/>
        <v>JA12DDC0</v>
      </c>
      <c r="B4470" s="669" t="s">
        <v>7459</v>
      </c>
      <c r="C4470" s="669" t="s">
        <v>2038</v>
      </c>
      <c r="D4470" s="1137">
        <f t="shared" si="138"/>
        <v>0</v>
      </c>
      <c r="E4470" s="669" t="s">
        <v>700</v>
      </c>
      <c r="F4470" s="669">
        <v>2</v>
      </c>
    </row>
    <row r="4471" spans="1:6" hidden="1" x14ac:dyDescent="0.2">
      <c r="A4471" s="1136" t="str">
        <f t="shared" si="139"/>
        <v>JA12DEL0</v>
      </c>
      <c r="B4471" s="669" t="s">
        <v>7460</v>
      </c>
      <c r="C4471" s="669" t="s">
        <v>2038</v>
      </c>
      <c r="D4471" s="1137">
        <f t="shared" si="138"/>
        <v>0</v>
      </c>
      <c r="E4471" s="669" t="s">
        <v>699</v>
      </c>
      <c r="F4471" s="669">
        <v>46</v>
      </c>
    </row>
    <row r="4472" spans="1:6" hidden="1" x14ac:dyDescent="0.2">
      <c r="A4472" s="1136" t="str">
        <f t="shared" si="139"/>
        <v>JA12DEM0</v>
      </c>
      <c r="B4472" s="669" t="s">
        <v>7461</v>
      </c>
      <c r="C4472" s="669" t="s">
        <v>2038</v>
      </c>
      <c r="D4472" s="1137">
        <f t="shared" si="138"/>
        <v>0</v>
      </c>
      <c r="E4472" s="669" t="s">
        <v>595</v>
      </c>
      <c r="F4472" s="669">
        <v>1136</v>
      </c>
    </row>
    <row r="4473" spans="1:6" hidden="1" x14ac:dyDescent="0.2">
      <c r="A4473" s="1136" t="str">
        <f t="shared" si="139"/>
        <v>JA12DNE0</v>
      </c>
      <c r="B4473" s="669" t="s">
        <v>7462</v>
      </c>
      <c r="C4473" s="669" t="s">
        <v>2038</v>
      </c>
      <c r="D4473" s="1137">
        <f t="shared" si="138"/>
        <v>0</v>
      </c>
      <c r="E4473" s="669" t="s">
        <v>594</v>
      </c>
      <c r="F4473" s="669">
        <v>22</v>
      </c>
    </row>
    <row r="4474" spans="1:6" hidden="1" x14ac:dyDescent="0.2">
      <c r="A4474" s="1136" t="str">
        <f t="shared" si="139"/>
        <v>JA12EDC0</v>
      </c>
      <c r="B4474" s="669" t="s">
        <v>7463</v>
      </c>
      <c r="C4474" s="669" t="s">
        <v>2039</v>
      </c>
      <c r="D4474" s="1137">
        <f t="shared" si="138"/>
        <v>0</v>
      </c>
      <c r="E4474" s="669" t="s">
        <v>700</v>
      </c>
      <c r="F4474" s="669">
        <v>15</v>
      </c>
    </row>
    <row r="4475" spans="1:6" hidden="1" x14ac:dyDescent="0.2">
      <c r="A4475" s="1136" t="str">
        <f t="shared" si="139"/>
        <v>JA12EEL0</v>
      </c>
      <c r="B4475" s="669" t="s">
        <v>7464</v>
      </c>
      <c r="C4475" s="669" t="s">
        <v>2039</v>
      </c>
      <c r="D4475" s="1137">
        <f t="shared" si="138"/>
        <v>0</v>
      </c>
      <c r="E4475" s="669" t="s">
        <v>699</v>
      </c>
      <c r="F4475" s="669">
        <v>78</v>
      </c>
    </row>
    <row r="4476" spans="1:6" hidden="1" x14ac:dyDescent="0.2">
      <c r="A4476" s="1136" t="str">
        <f t="shared" si="139"/>
        <v>JA12EEM0</v>
      </c>
      <c r="B4476" s="669" t="s">
        <v>7465</v>
      </c>
      <c r="C4476" s="669" t="s">
        <v>2039</v>
      </c>
      <c r="D4476" s="1137">
        <f t="shared" si="138"/>
        <v>0</v>
      </c>
      <c r="E4476" s="669" t="s">
        <v>595</v>
      </c>
      <c r="F4476" s="669">
        <v>395</v>
      </c>
    </row>
    <row r="4477" spans="1:6" hidden="1" x14ac:dyDescent="0.2">
      <c r="A4477" s="1136" t="str">
        <f t="shared" si="139"/>
        <v>JA12ENE0</v>
      </c>
      <c r="B4477" s="669" t="s">
        <v>7466</v>
      </c>
      <c r="C4477" s="669" t="s">
        <v>2039</v>
      </c>
      <c r="D4477" s="1137">
        <f t="shared" si="138"/>
        <v>0</v>
      </c>
      <c r="E4477" s="669" t="s">
        <v>594</v>
      </c>
      <c r="F4477" s="669">
        <v>4</v>
      </c>
    </row>
    <row r="4478" spans="1:6" hidden="1" x14ac:dyDescent="0.2">
      <c r="A4478" s="1136" t="str">
        <f t="shared" si="139"/>
        <v>JA12EUX0</v>
      </c>
      <c r="B4478" s="669" t="s">
        <v>7467</v>
      </c>
      <c r="C4478" s="669" t="s">
        <v>2039</v>
      </c>
      <c r="D4478" s="1137">
        <f t="shared" si="138"/>
        <v>0</v>
      </c>
      <c r="E4478" s="669" t="s">
        <v>3001</v>
      </c>
      <c r="F4478" s="669">
        <v>1</v>
      </c>
    </row>
    <row r="4479" spans="1:6" hidden="1" x14ac:dyDescent="0.2">
      <c r="A4479" s="1136" t="str">
        <f t="shared" si="139"/>
        <v>JA12FDC0</v>
      </c>
      <c r="B4479" s="669" t="s">
        <v>7468</v>
      </c>
      <c r="C4479" s="669" t="s">
        <v>2040</v>
      </c>
      <c r="D4479" s="1137">
        <f t="shared" si="138"/>
        <v>0</v>
      </c>
      <c r="E4479" s="669" t="s">
        <v>700</v>
      </c>
      <c r="F4479" s="669">
        <v>52</v>
      </c>
    </row>
    <row r="4480" spans="1:6" hidden="1" x14ac:dyDescent="0.2">
      <c r="A4480" s="1136" t="str">
        <f t="shared" si="139"/>
        <v>JA12FEL0</v>
      </c>
      <c r="B4480" s="669" t="s">
        <v>7469</v>
      </c>
      <c r="C4480" s="669" t="s">
        <v>2040</v>
      </c>
      <c r="D4480" s="1137">
        <f t="shared" si="138"/>
        <v>0</v>
      </c>
      <c r="E4480" s="669" t="s">
        <v>699</v>
      </c>
      <c r="F4480" s="669">
        <v>102</v>
      </c>
    </row>
    <row r="4481" spans="1:6" hidden="1" x14ac:dyDescent="0.2">
      <c r="A4481" s="1136" t="str">
        <f t="shared" si="139"/>
        <v>JA12FEM0</v>
      </c>
      <c r="B4481" s="669" t="s">
        <v>7470</v>
      </c>
      <c r="C4481" s="669" t="s">
        <v>2040</v>
      </c>
      <c r="D4481" s="1137">
        <f t="shared" si="138"/>
        <v>0</v>
      </c>
      <c r="E4481" s="669" t="s">
        <v>595</v>
      </c>
      <c r="F4481" s="669">
        <v>95</v>
      </c>
    </row>
    <row r="4482" spans="1:6" hidden="1" x14ac:dyDescent="0.2">
      <c r="A4482" s="1136" t="str">
        <f t="shared" si="139"/>
        <v>JA12FNE0</v>
      </c>
      <c r="B4482" s="669" t="s">
        <v>7471</v>
      </c>
      <c r="C4482" s="669" t="s">
        <v>2040</v>
      </c>
      <c r="D4482" s="1137">
        <f t="shared" si="138"/>
        <v>0</v>
      </c>
      <c r="E4482" s="669" t="s">
        <v>594</v>
      </c>
      <c r="F4482" s="669">
        <v>2</v>
      </c>
    </row>
    <row r="4483" spans="1:6" hidden="1" x14ac:dyDescent="0.2">
      <c r="A4483" s="1136" t="str">
        <f t="shared" si="139"/>
        <v>JA12GDC0</v>
      </c>
      <c r="B4483" s="669" t="s">
        <v>7472</v>
      </c>
      <c r="C4483" s="669" t="s">
        <v>2041</v>
      </c>
      <c r="D4483" s="1137">
        <f t="shared" si="138"/>
        <v>0</v>
      </c>
      <c r="E4483" s="669" t="s">
        <v>700</v>
      </c>
      <c r="F4483" s="669">
        <v>31</v>
      </c>
    </row>
    <row r="4484" spans="1:6" hidden="1" x14ac:dyDescent="0.2">
      <c r="A4484" s="1136" t="str">
        <f t="shared" si="139"/>
        <v>JA12GEL0</v>
      </c>
      <c r="B4484" s="669" t="s">
        <v>7473</v>
      </c>
      <c r="C4484" s="669" t="s">
        <v>2041</v>
      </c>
      <c r="D4484" s="1137">
        <f t="shared" si="138"/>
        <v>0</v>
      </c>
      <c r="E4484" s="669" t="s">
        <v>699</v>
      </c>
      <c r="F4484" s="669">
        <v>56</v>
      </c>
    </row>
    <row r="4485" spans="1:6" hidden="1" x14ac:dyDescent="0.2">
      <c r="A4485" s="1136" t="str">
        <f t="shared" si="139"/>
        <v>JA12GEM0</v>
      </c>
      <c r="B4485" s="669" t="s">
        <v>7474</v>
      </c>
      <c r="C4485" s="669" t="s">
        <v>2041</v>
      </c>
      <c r="D4485" s="1137">
        <f t="shared" si="138"/>
        <v>0</v>
      </c>
      <c r="E4485" s="669" t="s">
        <v>595</v>
      </c>
      <c r="F4485" s="669">
        <v>1282</v>
      </c>
    </row>
    <row r="4486" spans="1:6" hidden="1" x14ac:dyDescent="0.2">
      <c r="A4486" s="1136" t="str">
        <f t="shared" si="139"/>
        <v>JA12GNE0</v>
      </c>
      <c r="B4486" s="669" t="s">
        <v>7475</v>
      </c>
      <c r="C4486" s="669" t="s">
        <v>2041</v>
      </c>
      <c r="D4486" s="1137">
        <f t="shared" si="138"/>
        <v>0</v>
      </c>
      <c r="E4486" s="669" t="s">
        <v>594</v>
      </c>
      <c r="F4486" s="669">
        <v>49</v>
      </c>
    </row>
    <row r="4487" spans="1:6" hidden="1" x14ac:dyDescent="0.2">
      <c r="A4487" s="1136" t="str">
        <f t="shared" si="139"/>
        <v>JA12HDC0</v>
      </c>
      <c r="B4487" s="669" t="s">
        <v>7476</v>
      </c>
      <c r="C4487" s="669" t="s">
        <v>2042</v>
      </c>
      <c r="D4487" s="1137">
        <f t="shared" si="138"/>
        <v>0</v>
      </c>
      <c r="E4487" s="669" t="s">
        <v>700</v>
      </c>
      <c r="F4487" s="669">
        <v>461</v>
      </c>
    </row>
    <row r="4488" spans="1:6" hidden="1" x14ac:dyDescent="0.2">
      <c r="A4488" s="1136" t="str">
        <f t="shared" si="139"/>
        <v>JA12HEL0</v>
      </c>
      <c r="B4488" s="669" t="s">
        <v>7477</v>
      </c>
      <c r="C4488" s="669" t="s">
        <v>2042</v>
      </c>
      <c r="D4488" s="1137">
        <f t="shared" si="138"/>
        <v>0</v>
      </c>
      <c r="E4488" s="669" t="s">
        <v>699</v>
      </c>
      <c r="F4488" s="669">
        <v>105</v>
      </c>
    </row>
    <row r="4489" spans="1:6" hidden="1" x14ac:dyDescent="0.2">
      <c r="A4489" s="1136" t="str">
        <f t="shared" si="139"/>
        <v>JA12HEM0</v>
      </c>
      <c r="B4489" s="669" t="s">
        <v>7478</v>
      </c>
      <c r="C4489" s="669" t="s">
        <v>2042</v>
      </c>
      <c r="D4489" s="1137">
        <f t="shared" si="138"/>
        <v>0</v>
      </c>
      <c r="E4489" s="669" t="s">
        <v>595</v>
      </c>
      <c r="F4489" s="669">
        <v>966</v>
      </c>
    </row>
    <row r="4490" spans="1:6" hidden="1" x14ac:dyDescent="0.2">
      <c r="A4490" s="1136" t="str">
        <f t="shared" si="139"/>
        <v>JA12HNE0</v>
      </c>
      <c r="B4490" s="669" t="s">
        <v>7479</v>
      </c>
      <c r="C4490" s="669" t="s">
        <v>2042</v>
      </c>
      <c r="D4490" s="1137">
        <f t="shared" si="138"/>
        <v>0</v>
      </c>
      <c r="E4490" s="669" t="s">
        <v>594</v>
      </c>
      <c r="F4490" s="669">
        <v>36</v>
      </c>
    </row>
    <row r="4491" spans="1:6" hidden="1" x14ac:dyDescent="0.2">
      <c r="A4491" s="1136" t="str">
        <f t="shared" si="139"/>
        <v>JA12JDC0</v>
      </c>
      <c r="B4491" s="669" t="s">
        <v>7480</v>
      </c>
      <c r="C4491" s="669" t="s">
        <v>2043</v>
      </c>
      <c r="D4491" s="1137">
        <f t="shared" si="138"/>
        <v>0</v>
      </c>
      <c r="E4491" s="669" t="s">
        <v>700</v>
      </c>
      <c r="F4491" s="669">
        <v>1556</v>
      </c>
    </row>
    <row r="4492" spans="1:6" hidden="1" x14ac:dyDescent="0.2">
      <c r="A4492" s="1136" t="str">
        <f t="shared" si="139"/>
        <v>JA12JEL0</v>
      </c>
      <c r="B4492" s="669" t="s">
        <v>7481</v>
      </c>
      <c r="C4492" s="669" t="s">
        <v>2043</v>
      </c>
      <c r="D4492" s="1137">
        <f t="shared" si="138"/>
        <v>0</v>
      </c>
      <c r="E4492" s="669" t="s">
        <v>699</v>
      </c>
      <c r="F4492" s="669">
        <v>178</v>
      </c>
    </row>
    <row r="4493" spans="1:6" hidden="1" x14ac:dyDescent="0.2">
      <c r="A4493" s="1136" t="str">
        <f t="shared" si="139"/>
        <v>JA12JEM0</v>
      </c>
      <c r="B4493" s="669" t="s">
        <v>7482</v>
      </c>
      <c r="C4493" s="669" t="s">
        <v>2043</v>
      </c>
      <c r="D4493" s="1137">
        <f t="shared" si="138"/>
        <v>0</v>
      </c>
      <c r="E4493" s="669" t="s">
        <v>595</v>
      </c>
      <c r="F4493" s="669">
        <v>828</v>
      </c>
    </row>
    <row r="4494" spans="1:6" hidden="1" x14ac:dyDescent="0.2">
      <c r="A4494" s="1136" t="str">
        <f t="shared" si="139"/>
        <v>JA12JNE0</v>
      </c>
      <c r="B4494" s="669" t="s">
        <v>7483</v>
      </c>
      <c r="C4494" s="669" t="s">
        <v>2043</v>
      </c>
      <c r="D4494" s="1137">
        <f t="shared" si="138"/>
        <v>0</v>
      </c>
      <c r="E4494" s="669" t="s">
        <v>594</v>
      </c>
      <c r="F4494" s="669">
        <v>32</v>
      </c>
    </row>
    <row r="4495" spans="1:6" hidden="1" x14ac:dyDescent="0.2">
      <c r="A4495" s="1136" t="str">
        <f t="shared" si="139"/>
        <v>JA12KDC0</v>
      </c>
      <c r="B4495" s="669" t="s">
        <v>7484</v>
      </c>
      <c r="C4495" s="669" t="s">
        <v>2044</v>
      </c>
      <c r="D4495" s="1137">
        <f t="shared" si="138"/>
        <v>0</v>
      </c>
      <c r="E4495" s="669" t="s">
        <v>700</v>
      </c>
      <c r="F4495" s="669">
        <v>4889</v>
      </c>
    </row>
    <row r="4496" spans="1:6" hidden="1" x14ac:dyDescent="0.2">
      <c r="A4496" s="1136" t="str">
        <f t="shared" si="139"/>
        <v>JA12KEL0</v>
      </c>
      <c r="B4496" s="669" t="s">
        <v>7485</v>
      </c>
      <c r="C4496" s="669" t="s">
        <v>2044</v>
      </c>
      <c r="D4496" s="1137">
        <f t="shared" si="138"/>
        <v>0</v>
      </c>
      <c r="E4496" s="669" t="s">
        <v>699</v>
      </c>
      <c r="F4496" s="669">
        <v>511</v>
      </c>
    </row>
    <row r="4497" spans="1:6" hidden="1" x14ac:dyDescent="0.2">
      <c r="A4497" s="1136" t="str">
        <f t="shared" si="139"/>
        <v>JA12KEM0</v>
      </c>
      <c r="B4497" s="669" t="s">
        <v>7486</v>
      </c>
      <c r="C4497" s="669" t="s">
        <v>2044</v>
      </c>
      <c r="D4497" s="1137">
        <f t="shared" ref="D4497:D4560" si="140">IFERROR(VLOOKUP(C4497,$M$2:$N$16,2,FALSE),0)</f>
        <v>0</v>
      </c>
      <c r="E4497" s="669" t="s">
        <v>595</v>
      </c>
      <c r="F4497" s="669">
        <v>929</v>
      </c>
    </row>
    <row r="4498" spans="1:6" hidden="1" x14ac:dyDescent="0.2">
      <c r="A4498" s="1136" t="str">
        <f t="shared" ref="A4498:A4561" si="141">C4498&amp;E4498&amp;D4498</f>
        <v>JA12KNE0</v>
      </c>
      <c r="B4498" s="669" t="s">
        <v>7487</v>
      </c>
      <c r="C4498" s="669" t="s">
        <v>2044</v>
      </c>
      <c r="D4498" s="1137">
        <f t="shared" si="140"/>
        <v>0</v>
      </c>
      <c r="E4498" s="669" t="s">
        <v>594</v>
      </c>
      <c r="F4498" s="669">
        <v>18</v>
      </c>
    </row>
    <row r="4499" spans="1:6" hidden="1" x14ac:dyDescent="0.2">
      <c r="A4499" s="1136" t="str">
        <f t="shared" si="141"/>
        <v>JA12LDC0</v>
      </c>
      <c r="B4499" s="669" t="s">
        <v>7488</v>
      </c>
      <c r="C4499" s="669" t="s">
        <v>2045</v>
      </c>
      <c r="D4499" s="1137">
        <f t="shared" si="140"/>
        <v>0</v>
      </c>
      <c r="E4499" s="669" t="s">
        <v>700</v>
      </c>
      <c r="F4499" s="669">
        <v>9558</v>
      </c>
    </row>
    <row r="4500" spans="1:6" hidden="1" x14ac:dyDescent="0.2">
      <c r="A4500" s="1136" t="str">
        <f t="shared" si="141"/>
        <v>JA12LEL0</v>
      </c>
      <c r="B4500" s="669" t="s">
        <v>7489</v>
      </c>
      <c r="C4500" s="669" t="s">
        <v>2045</v>
      </c>
      <c r="D4500" s="1137">
        <f t="shared" si="140"/>
        <v>0</v>
      </c>
      <c r="E4500" s="669" t="s">
        <v>699</v>
      </c>
      <c r="F4500" s="669">
        <v>1243</v>
      </c>
    </row>
    <row r="4501" spans="1:6" hidden="1" x14ac:dyDescent="0.2">
      <c r="A4501" s="1136" t="str">
        <f t="shared" si="141"/>
        <v>JA12LEM0</v>
      </c>
      <c r="B4501" s="669" t="s">
        <v>7490</v>
      </c>
      <c r="C4501" s="669" t="s">
        <v>2045</v>
      </c>
      <c r="D4501" s="1137">
        <f t="shared" si="140"/>
        <v>0</v>
      </c>
      <c r="E4501" s="669" t="s">
        <v>595</v>
      </c>
      <c r="F4501" s="669">
        <v>717</v>
      </c>
    </row>
    <row r="4502" spans="1:6" hidden="1" x14ac:dyDescent="0.2">
      <c r="A4502" s="1136" t="str">
        <f t="shared" si="141"/>
        <v>JA12LNE0</v>
      </c>
      <c r="B4502" s="669" t="s">
        <v>7491</v>
      </c>
      <c r="C4502" s="669" t="s">
        <v>2045</v>
      </c>
      <c r="D4502" s="1137">
        <f t="shared" si="140"/>
        <v>0</v>
      </c>
      <c r="E4502" s="669" t="s">
        <v>594</v>
      </c>
      <c r="F4502" s="669">
        <v>15</v>
      </c>
    </row>
    <row r="4503" spans="1:6" hidden="1" x14ac:dyDescent="0.2">
      <c r="A4503" s="1136" t="str">
        <f t="shared" si="141"/>
        <v>JA13AEL0</v>
      </c>
      <c r="B4503" s="669" t="s">
        <v>7492</v>
      </c>
      <c r="C4503" s="669" t="s">
        <v>2046</v>
      </c>
      <c r="D4503" s="1137">
        <f t="shared" si="140"/>
        <v>0</v>
      </c>
      <c r="E4503" s="669" t="s">
        <v>699</v>
      </c>
      <c r="F4503" s="669">
        <v>68</v>
      </c>
    </row>
    <row r="4504" spans="1:6" hidden="1" x14ac:dyDescent="0.2">
      <c r="A4504" s="1136" t="str">
        <f t="shared" si="141"/>
        <v>JA13AEM0</v>
      </c>
      <c r="B4504" s="669" t="s">
        <v>7493</v>
      </c>
      <c r="C4504" s="669" t="s">
        <v>2046</v>
      </c>
      <c r="D4504" s="1137">
        <f t="shared" si="140"/>
        <v>0</v>
      </c>
      <c r="E4504" s="669" t="s">
        <v>595</v>
      </c>
      <c r="F4504" s="669">
        <v>711</v>
      </c>
    </row>
    <row r="4505" spans="1:6" hidden="1" x14ac:dyDescent="0.2">
      <c r="A4505" s="1136" t="str">
        <f t="shared" si="141"/>
        <v>JA13ANE0</v>
      </c>
      <c r="B4505" s="669" t="s">
        <v>7494</v>
      </c>
      <c r="C4505" s="669" t="s">
        <v>2046</v>
      </c>
      <c r="D4505" s="1137">
        <f t="shared" si="140"/>
        <v>0</v>
      </c>
      <c r="E4505" s="669" t="s">
        <v>594</v>
      </c>
      <c r="F4505" s="669">
        <v>3</v>
      </c>
    </row>
    <row r="4506" spans="1:6" hidden="1" x14ac:dyDescent="0.2">
      <c r="A4506" s="1136" t="str">
        <f t="shared" si="141"/>
        <v>JA13BDC0</v>
      </c>
      <c r="B4506" s="669" t="s">
        <v>7495</v>
      </c>
      <c r="C4506" s="669" t="s">
        <v>2047</v>
      </c>
      <c r="D4506" s="1137">
        <f t="shared" si="140"/>
        <v>0</v>
      </c>
      <c r="E4506" s="669" t="s">
        <v>700</v>
      </c>
      <c r="F4506" s="669">
        <v>27</v>
      </c>
    </row>
    <row r="4507" spans="1:6" hidden="1" x14ac:dyDescent="0.2">
      <c r="A4507" s="1136" t="str">
        <f t="shared" si="141"/>
        <v>JA13BEL0</v>
      </c>
      <c r="B4507" s="669" t="s">
        <v>7496</v>
      </c>
      <c r="C4507" s="669" t="s">
        <v>2047</v>
      </c>
      <c r="D4507" s="1137">
        <f t="shared" si="140"/>
        <v>0</v>
      </c>
      <c r="E4507" s="669" t="s">
        <v>699</v>
      </c>
      <c r="F4507" s="669">
        <v>6</v>
      </c>
    </row>
    <row r="4508" spans="1:6" hidden="1" x14ac:dyDescent="0.2">
      <c r="A4508" s="1136" t="str">
        <f t="shared" si="141"/>
        <v>JA13BEM0</v>
      </c>
      <c r="B4508" s="669" t="s">
        <v>7497</v>
      </c>
      <c r="C4508" s="669" t="s">
        <v>2047</v>
      </c>
      <c r="D4508" s="1137">
        <f t="shared" si="140"/>
        <v>0</v>
      </c>
      <c r="E4508" s="669" t="s">
        <v>595</v>
      </c>
      <c r="F4508" s="669">
        <v>315</v>
      </c>
    </row>
    <row r="4509" spans="1:6" hidden="1" x14ac:dyDescent="0.2">
      <c r="A4509" s="1136" t="str">
        <f t="shared" si="141"/>
        <v>JA13BNE0</v>
      </c>
      <c r="B4509" s="669" t="s">
        <v>7498</v>
      </c>
      <c r="C4509" s="669" t="s">
        <v>2047</v>
      </c>
      <c r="D4509" s="1137">
        <f t="shared" si="140"/>
        <v>0</v>
      </c>
      <c r="E4509" s="669" t="s">
        <v>594</v>
      </c>
      <c r="F4509" s="669">
        <v>5</v>
      </c>
    </row>
    <row r="4510" spans="1:6" hidden="1" x14ac:dyDescent="0.2">
      <c r="A4510" s="1136" t="str">
        <f t="shared" si="141"/>
        <v>JA13CDC0</v>
      </c>
      <c r="B4510" s="669" t="s">
        <v>7499</v>
      </c>
      <c r="C4510" s="669" t="s">
        <v>2048</v>
      </c>
      <c r="D4510" s="1137">
        <f t="shared" si="140"/>
        <v>0</v>
      </c>
      <c r="E4510" s="669" t="s">
        <v>700</v>
      </c>
      <c r="F4510" s="669">
        <v>137</v>
      </c>
    </row>
    <row r="4511" spans="1:6" hidden="1" x14ac:dyDescent="0.2">
      <c r="A4511" s="1136" t="str">
        <f t="shared" si="141"/>
        <v>JA13CEL0</v>
      </c>
      <c r="B4511" s="669" t="s">
        <v>7500</v>
      </c>
      <c r="C4511" s="669" t="s">
        <v>2048</v>
      </c>
      <c r="D4511" s="1137">
        <f t="shared" si="140"/>
        <v>0</v>
      </c>
      <c r="E4511" s="669" t="s">
        <v>699</v>
      </c>
      <c r="F4511" s="669">
        <v>37</v>
      </c>
    </row>
    <row r="4512" spans="1:6" hidden="1" x14ac:dyDescent="0.2">
      <c r="A4512" s="1136" t="str">
        <f t="shared" si="141"/>
        <v>JA13CEM0</v>
      </c>
      <c r="B4512" s="669" t="s">
        <v>7501</v>
      </c>
      <c r="C4512" s="669" t="s">
        <v>2048</v>
      </c>
      <c r="D4512" s="1137">
        <f t="shared" si="140"/>
        <v>0</v>
      </c>
      <c r="E4512" s="669" t="s">
        <v>595</v>
      </c>
      <c r="F4512" s="669">
        <v>2305</v>
      </c>
    </row>
    <row r="4513" spans="1:6" hidden="1" x14ac:dyDescent="0.2">
      <c r="A4513" s="1136" t="str">
        <f t="shared" si="141"/>
        <v>JA13CNE0</v>
      </c>
      <c r="B4513" s="669" t="s">
        <v>7502</v>
      </c>
      <c r="C4513" s="669" t="s">
        <v>2048</v>
      </c>
      <c r="D4513" s="1137">
        <f t="shared" si="140"/>
        <v>0</v>
      </c>
      <c r="E4513" s="669" t="s">
        <v>594</v>
      </c>
      <c r="F4513" s="669">
        <v>15</v>
      </c>
    </row>
    <row r="4514" spans="1:6" hidden="1" x14ac:dyDescent="0.2">
      <c r="A4514" s="1136" t="str">
        <f t="shared" si="141"/>
        <v>JA18ZDC0</v>
      </c>
      <c r="B4514" s="669" t="s">
        <v>7503</v>
      </c>
      <c r="C4514" s="669" t="s">
        <v>2049</v>
      </c>
      <c r="D4514" s="1137">
        <f t="shared" si="140"/>
        <v>0</v>
      </c>
      <c r="E4514" s="669" t="s">
        <v>700</v>
      </c>
      <c r="F4514" s="669">
        <v>4297</v>
      </c>
    </row>
    <row r="4515" spans="1:6" hidden="1" x14ac:dyDescent="0.2">
      <c r="A4515" s="1136" t="str">
        <f t="shared" si="141"/>
        <v>JA18ZEL0</v>
      </c>
      <c r="B4515" s="669" t="s">
        <v>7504</v>
      </c>
      <c r="C4515" s="669" t="s">
        <v>2049</v>
      </c>
      <c r="D4515" s="1137">
        <f t="shared" si="140"/>
        <v>0</v>
      </c>
      <c r="E4515" s="669" t="s">
        <v>699</v>
      </c>
      <c r="F4515" s="669">
        <v>467</v>
      </c>
    </row>
    <row r="4516" spans="1:6" hidden="1" x14ac:dyDescent="0.2">
      <c r="A4516" s="1136" t="str">
        <f t="shared" si="141"/>
        <v>JA18ZEM0</v>
      </c>
      <c r="B4516" s="669" t="s">
        <v>7505</v>
      </c>
      <c r="C4516" s="669" t="s">
        <v>2049</v>
      </c>
      <c r="D4516" s="1137">
        <f t="shared" si="140"/>
        <v>0</v>
      </c>
      <c r="E4516" s="669" t="s">
        <v>595</v>
      </c>
      <c r="F4516" s="669">
        <v>1737</v>
      </c>
    </row>
    <row r="4517" spans="1:6" hidden="1" x14ac:dyDescent="0.2">
      <c r="A4517" s="1136" t="str">
        <f t="shared" si="141"/>
        <v>JA18ZNE0</v>
      </c>
      <c r="B4517" s="669" t="s">
        <v>7506</v>
      </c>
      <c r="C4517" s="669" t="s">
        <v>2049</v>
      </c>
      <c r="D4517" s="1137">
        <f t="shared" si="140"/>
        <v>0</v>
      </c>
      <c r="E4517" s="669" t="s">
        <v>594</v>
      </c>
      <c r="F4517" s="669">
        <v>19</v>
      </c>
    </row>
    <row r="4518" spans="1:6" hidden="1" x14ac:dyDescent="0.2">
      <c r="A4518" s="1136" t="str">
        <f t="shared" si="141"/>
        <v>JA19ZDC0</v>
      </c>
      <c r="B4518" s="669" t="s">
        <v>7507</v>
      </c>
      <c r="C4518" s="669" t="s">
        <v>903</v>
      </c>
      <c r="D4518" s="1137">
        <f t="shared" si="140"/>
        <v>0</v>
      </c>
      <c r="E4518" s="669" t="s">
        <v>700</v>
      </c>
      <c r="F4518" s="669">
        <v>564</v>
      </c>
    </row>
    <row r="4519" spans="1:6" hidden="1" x14ac:dyDescent="0.2">
      <c r="A4519" s="1136" t="str">
        <f t="shared" si="141"/>
        <v>JA19ZEL0</v>
      </c>
      <c r="B4519" s="669" t="s">
        <v>7508</v>
      </c>
      <c r="C4519" s="669" t="s">
        <v>903</v>
      </c>
      <c r="D4519" s="1137">
        <f t="shared" si="140"/>
        <v>0</v>
      </c>
      <c r="E4519" s="669" t="s">
        <v>699</v>
      </c>
      <c r="F4519" s="669">
        <v>35</v>
      </c>
    </row>
    <row r="4520" spans="1:6" hidden="1" x14ac:dyDescent="0.2">
      <c r="A4520" s="1136" t="str">
        <f t="shared" si="141"/>
        <v>JA19ZEM0</v>
      </c>
      <c r="B4520" s="669" t="s">
        <v>7509</v>
      </c>
      <c r="C4520" s="669" t="s">
        <v>903</v>
      </c>
      <c r="D4520" s="1137">
        <f t="shared" si="140"/>
        <v>0</v>
      </c>
      <c r="E4520" s="669" t="s">
        <v>595</v>
      </c>
      <c r="F4520" s="669">
        <v>10</v>
      </c>
    </row>
    <row r="4521" spans="1:6" hidden="1" x14ac:dyDescent="0.2">
      <c r="A4521" s="1136" t="str">
        <f t="shared" si="141"/>
        <v>JA20DDC0</v>
      </c>
      <c r="B4521" s="669" t="s">
        <v>7510</v>
      </c>
      <c r="C4521" s="669" t="s">
        <v>2050</v>
      </c>
      <c r="D4521" s="1137">
        <f t="shared" si="140"/>
        <v>0</v>
      </c>
      <c r="E4521" s="669" t="s">
        <v>700</v>
      </c>
      <c r="F4521" s="669">
        <v>205</v>
      </c>
    </row>
    <row r="4522" spans="1:6" hidden="1" x14ac:dyDescent="0.2">
      <c r="A4522" s="1136" t="str">
        <f t="shared" si="141"/>
        <v>JA20DEL0</v>
      </c>
      <c r="B4522" s="669" t="s">
        <v>7511</v>
      </c>
      <c r="C4522" s="669" t="s">
        <v>2050</v>
      </c>
      <c r="D4522" s="1137">
        <f t="shared" si="140"/>
        <v>0</v>
      </c>
      <c r="E4522" s="669" t="s">
        <v>699</v>
      </c>
      <c r="F4522" s="669">
        <v>936</v>
      </c>
    </row>
    <row r="4523" spans="1:6" hidden="1" x14ac:dyDescent="0.2">
      <c r="A4523" s="1136" t="str">
        <f t="shared" si="141"/>
        <v>JA20DEM0</v>
      </c>
      <c r="B4523" s="669" t="s">
        <v>7512</v>
      </c>
      <c r="C4523" s="669" t="s">
        <v>2050</v>
      </c>
      <c r="D4523" s="1137">
        <f t="shared" si="140"/>
        <v>0</v>
      </c>
      <c r="E4523" s="669" t="s">
        <v>595</v>
      </c>
      <c r="F4523" s="669">
        <v>114</v>
      </c>
    </row>
    <row r="4524" spans="1:6" hidden="1" x14ac:dyDescent="0.2">
      <c r="A4524" s="1136" t="str">
        <f t="shared" si="141"/>
        <v>JA20DNE0</v>
      </c>
      <c r="B4524" s="669" t="s">
        <v>7513</v>
      </c>
      <c r="C4524" s="669" t="s">
        <v>2050</v>
      </c>
      <c r="D4524" s="1137">
        <f t="shared" si="140"/>
        <v>0</v>
      </c>
      <c r="E4524" s="669" t="s">
        <v>594</v>
      </c>
      <c r="F4524" s="669">
        <v>1</v>
      </c>
    </row>
    <row r="4525" spans="1:6" hidden="1" x14ac:dyDescent="0.2">
      <c r="A4525" s="1136" t="str">
        <f t="shared" si="141"/>
        <v>JA20EDC0</v>
      </c>
      <c r="B4525" s="669" t="s">
        <v>7514</v>
      </c>
      <c r="C4525" s="669" t="s">
        <v>2051</v>
      </c>
      <c r="D4525" s="1137">
        <f t="shared" si="140"/>
        <v>0</v>
      </c>
      <c r="E4525" s="669" t="s">
        <v>700</v>
      </c>
      <c r="F4525" s="669">
        <v>1952</v>
      </c>
    </row>
    <row r="4526" spans="1:6" hidden="1" x14ac:dyDescent="0.2">
      <c r="A4526" s="1136" t="str">
        <f t="shared" si="141"/>
        <v>JA20EEL0</v>
      </c>
      <c r="B4526" s="669" t="s">
        <v>7515</v>
      </c>
      <c r="C4526" s="669" t="s">
        <v>2051</v>
      </c>
      <c r="D4526" s="1137">
        <f t="shared" si="140"/>
        <v>0</v>
      </c>
      <c r="E4526" s="669" t="s">
        <v>699</v>
      </c>
      <c r="F4526" s="669">
        <v>4330</v>
      </c>
    </row>
    <row r="4527" spans="1:6" hidden="1" x14ac:dyDescent="0.2">
      <c r="A4527" s="1136" t="str">
        <f t="shared" si="141"/>
        <v>JA20EEM0</v>
      </c>
      <c r="B4527" s="669" t="s">
        <v>7516</v>
      </c>
      <c r="C4527" s="669" t="s">
        <v>2051</v>
      </c>
      <c r="D4527" s="1137">
        <f t="shared" si="140"/>
        <v>0</v>
      </c>
      <c r="E4527" s="669" t="s">
        <v>595</v>
      </c>
      <c r="F4527" s="669">
        <v>56</v>
      </c>
    </row>
    <row r="4528" spans="1:6" hidden="1" x14ac:dyDescent="0.2">
      <c r="A4528" s="1136" t="str">
        <f t="shared" si="141"/>
        <v>JA20ENE0</v>
      </c>
      <c r="B4528" s="669" t="s">
        <v>7517</v>
      </c>
      <c r="C4528" s="669" t="s">
        <v>2051</v>
      </c>
      <c r="D4528" s="1137">
        <f t="shared" si="140"/>
        <v>0</v>
      </c>
      <c r="E4528" s="669" t="s">
        <v>594</v>
      </c>
      <c r="F4528" s="669">
        <v>1</v>
      </c>
    </row>
    <row r="4529" spans="1:6" hidden="1" x14ac:dyDescent="0.2">
      <c r="A4529" s="1136" t="str">
        <f t="shared" si="141"/>
        <v>JA20FDCBP29</v>
      </c>
      <c r="B4529" s="669" t="s">
        <v>7518</v>
      </c>
      <c r="C4529" s="669" t="s">
        <v>2052</v>
      </c>
      <c r="D4529" s="1137" t="str">
        <f t="shared" si="140"/>
        <v>BP29</v>
      </c>
      <c r="E4529" s="669" t="s">
        <v>700</v>
      </c>
      <c r="F4529" s="669">
        <v>18647</v>
      </c>
    </row>
    <row r="4530" spans="1:6" hidden="1" x14ac:dyDescent="0.2">
      <c r="A4530" s="1136" t="str">
        <f t="shared" si="141"/>
        <v>JA20FELBP29</v>
      </c>
      <c r="B4530" s="669" t="s">
        <v>7519</v>
      </c>
      <c r="C4530" s="669" t="s">
        <v>2052</v>
      </c>
      <c r="D4530" s="1137" t="str">
        <f t="shared" si="140"/>
        <v>BP29</v>
      </c>
      <c r="E4530" s="669" t="s">
        <v>699</v>
      </c>
      <c r="F4530" s="669">
        <v>18757</v>
      </c>
    </row>
    <row r="4531" spans="1:6" hidden="1" x14ac:dyDescent="0.2">
      <c r="A4531" s="1136" t="str">
        <f t="shared" si="141"/>
        <v>JA20FEMBP29</v>
      </c>
      <c r="B4531" s="669" t="s">
        <v>7520</v>
      </c>
      <c r="C4531" s="669" t="s">
        <v>2052</v>
      </c>
      <c r="D4531" s="1137" t="str">
        <f t="shared" si="140"/>
        <v>BP29</v>
      </c>
      <c r="E4531" s="669" t="s">
        <v>595</v>
      </c>
      <c r="F4531" s="669">
        <v>162</v>
      </c>
    </row>
    <row r="4532" spans="1:6" hidden="1" x14ac:dyDescent="0.2">
      <c r="A4532" s="1136" t="str">
        <f t="shared" si="141"/>
        <v>JA20FNEBP29</v>
      </c>
      <c r="B4532" s="669" t="s">
        <v>7521</v>
      </c>
      <c r="C4532" s="669" t="s">
        <v>2052</v>
      </c>
      <c r="D4532" s="1137" t="str">
        <f t="shared" si="140"/>
        <v>BP29</v>
      </c>
      <c r="E4532" s="669" t="s">
        <v>594</v>
      </c>
      <c r="F4532" s="669">
        <v>9</v>
      </c>
    </row>
    <row r="4533" spans="1:6" hidden="1" x14ac:dyDescent="0.2">
      <c r="A4533" s="1136" t="str">
        <f t="shared" si="141"/>
        <v>JA20FUXBP29</v>
      </c>
      <c r="B4533" s="669" t="s">
        <v>7522</v>
      </c>
      <c r="C4533" s="669" t="s">
        <v>2052</v>
      </c>
      <c r="D4533" s="1137" t="str">
        <f t="shared" si="140"/>
        <v>BP29</v>
      </c>
      <c r="E4533" s="669" t="s">
        <v>3001</v>
      </c>
      <c r="F4533" s="669">
        <v>1</v>
      </c>
    </row>
    <row r="4534" spans="1:6" hidden="1" x14ac:dyDescent="0.2">
      <c r="A4534" s="1136" t="str">
        <f t="shared" si="141"/>
        <v>JA21ADC0</v>
      </c>
      <c r="B4534" s="669" t="s">
        <v>7523</v>
      </c>
      <c r="C4534" s="669" t="s">
        <v>902</v>
      </c>
      <c r="D4534" s="1137">
        <f t="shared" si="140"/>
        <v>0</v>
      </c>
      <c r="E4534" s="669" t="s">
        <v>700</v>
      </c>
      <c r="F4534" s="669">
        <v>358</v>
      </c>
    </row>
    <row r="4535" spans="1:6" hidden="1" x14ac:dyDescent="0.2">
      <c r="A4535" s="1136" t="str">
        <f t="shared" si="141"/>
        <v>JA21AEL0</v>
      </c>
      <c r="B4535" s="669" t="s">
        <v>7524</v>
      </c>
      <c r="C4535" s="669" t="s">
        <v>902</v>
      </c>
      <c r="D4535" s="1137">
        <f t="shared" si="140"/>
        <v>0</v>
      </c>
      <c r="E4535" s="669" t="s">
        <v>699</v>
      </c>
      <c r="F4535" s="669">
        <v>2376</v>
      </c>
    </row>
    <row r="4536" spans="1:6" hidden="1" x14ac:dyDescent="0.2">
      <c r="A4536" s="1136" t="str">
        <f t="shared" si="141"/>
        <v>JA21AEM0</v>
      </c>
      <c r="B4536" s="669" t="s">
        <v>7525</v>
      </c>
      <c r="C4536" s="669" t="s">
        <v>902</v>
      </c>
      <c r="D4536" s="1137">
        <f t="shared" si="140"/>
        <v>0</v>
      </c>
      <c r="E4536" s="669" t="s">
        <v>595</v>
      </c>
      <c r="F4536" s="669">
        <v>28</v>
      </c>
    </row>
    <row r="4537" spans="1:6" hidden="1" x14ac:dyDescent="0.2">
      <c r="A4537" s="1136" t="str">
        <f t="shared" si="141"/>
        <v>JA21BDC0</v>
      </c>
      <c r="B4537" s="669" t="s">
        <v>7526</v>
      </c>
      <c r="C4537" s="669" t="s">
        <v>901</v>
      </c>
      <c r="D4537" s="1137">
        <f t="shared" si="140"/>
        <v>0</v>
      </c>
      <c r="E4537" s="669" t="s">
        <v>700</v>
      </c>
      <c r="F4537" s="669">
        <v>910</v>
      </c>
    </row>
    <row r="4538" spans="1:6" hidden="1" x14ac:dyDescent="0.2">
      <c r="A4538" s="1136" t="str">
        <f t="shared" si="141"/>
        <v>JA21BEL0</v>
      </c>
      <c r="B4538" s="669" t="s">
        <v>7527</v>
      </c>
      <c r="C4538" s="669" t="s">
        <v>901</v>
      </c>
      <c r="D4538" s="1137">
        <f t="shared" si="140"/>
        <v>0</v>
      </c>
      <c r="E4538" s="669" t="s">
        <v>699</v>
      </c>
      <c r="F4538" s="669">
        <v>3375</v>
      </c>
    </row>
    <row r="4539" spans="1:6" hidden="1" x14ac:dyDescent="0.2">
      <c r="A4539" s="1136" t="str">
        <f t="shared" si="141"/>
        <v>JA21BEM0</v>
      </c>
      <c r="B4539" s="669" t="s">
        <v>7528</v>
      </c>
      <c r="C4539" s="669" t="s">
        <v>901</v>
      </c>
      <c r="D4539" s="1137">
        <f t="shared" si="140"/>
        <v>0</v>
      </c>
      <c r="E4539" s="669" t="s">
        <v>595</v>
      </c>
      <c r="F4539" s="669">
        <v>16</v>
      </c>
    </row>
    <row r="4540" spans="1:6" hidden="1" x14ac:dyDescent="0.2">
      <c r="A4540" s="1136" t="str">
        <f t="shared" si="141"/>
        <v>JA21BNE0</v>
      </c>
      <c r="B4540" s="669" t="s">
        <v>7529</v>
      </c>
      <c r="C4540" s="669" t="s">
        <v>901</v>
      </c>
      <c r="D4540" s="1137">
        <f t="shared" si="140"/>
        <v>0</v>
      </c>
      <c r="E4540" s="669" t="s">
        <v>594</v>
      </c>
      <c r="F4540" s="669">
        <v>1</v>
      </c>
    </row>
    <row r="4541" spans="1:6" hidden="1" x14ac:dyDescent="0.2">
      <c r="A4541" s="1136" t="str">
        <f t="shared" si="141"/>
        <v>JA24DDC0</v>
      </c>
      <c r="B4541" s="669" t="s">
        <v>7530</v>
      </c>
      <c r="C4541" s="669" t="s">
        <v>2054</v>
      </c>
      <c r="D4541" s="1137">
        <f t="shared" si="140"/>
        <v>0</v>
      </c>
      <c r="E4541" s="669" t="s">
        <v>700</v>
      </c>
      <c r="F4541" s="669">
        <v>142</v>
      </c>
    </row>
    <row r="4542" spans="1:6" hidden="1" x14ac:dyDescent="0.2">
      <c r="A4542" s="1136" t="str">
        <f t="shared" si="141"/>
        <v>JA24DEL0</v>
      </c>
      <c r="B4542" s="669" t="s">
        <v>7531</v>
      </c>
      <c r="C4542" s="669" t="s">
        <v>2054</v>
      </c>
      <c r="D4542" s="1137">
        <f t="shared" si="140"/>
        <v>0</v>
      </c>
      <c r="E4542" s="669" t="s">
        <v>699</v>
      </c>
      <c r="F4542" s="669">
        <v>164</v>
      </c>
    </row>
    <row r="4543" spans="1:6" hidden="1" x14ac:dyDescent="0.2">
      <c r="A4543" s="1136" t="str">
        <f t="shared" si="141"/>
        <v>JA24DEM0</v>
      </c>
      <c r="B4543" s="669" t="s">
        <v>7532</v>
      </c>
      <c r="C4543" s="669" t="s">
        <v>2054</v>
      </c>
      <c r="D4543" s="1137">
        <f t="shared" si="140"/>
        <v>0</v>
      </c>
      <c r="E4543" s="669" t="s">
        <v>595</v>
      </c>
      <c r="F4543" s="669">
        <v>1592</v>
      </c>
    </row>
    <row r="4544" spans="1:6" hidden="1" x14ac:dyDescent="0.2">
      <c r="A4544" s="1136" t="str">
        <f t="shared" si="141"/>
        <v>JA24DNE0</v>
      </c>
      <c r="B4544" s="669" t="s">
        <v>7533</v>
      </c>
      <c r="C4544" s="669" t="s">
        <v>2054</v>
      </c>
      <c r="D4544" s="1137">
        <f t="shared" si="140"/>
        <v>0</v>
      </c>
      <c r="E4544" s="669" t="s">
        <v>594</v>
      </c>
      <c r="F4544" s="669">
        <v>28</v>
      </c>
    </row>
    <row r="4545" spans="1:6" hidden="1" x14ac:dyDescent="0.2">
      <c r="A4545" s="1136" t="str">
        <f t="shared" si="141"/>
        <v>JA24EDC0</v>
      </c>
      <c r="B4545" s="669" t="s">
        <v>7534</v>
      </c>
      <c r="C4545" s="669" t="s">
        <v>2055</v>
      </c>
      <c r="D4545" s="1137">
        <f t="shared" si="140"/>
        <v>0</v>
      </c>
      <c r="E4545" s="669" t="s">
        <v>700</v>
      </c>
      <c r="F4545" s="669">
        <v>1141</v>
      </c>
    </row>
    <row r="4546" spans="1:6" hidden="1" x14ac:dyDescent="0.2">
      <c r="A4546" s="1136" t="str">
        <f t="shared" si="141"/>
        <v>JA24EEL0</v>
      </c>
      <c r="B4546" s="669" t="s">
        <v>7535</v>
      </c>
      <c r="C4546" s="669" t="s">
        <v>2055</v>
      </c>
      <c r="D4546" s="1137">
        <f t="shared" si="140"/>
        <v>0</v>
      </c>
      <c r="E4546" s="669" t="s">
        <v>699</v>
      </c>
      <c r="F4546" s="669">
        <v>554</v>
      </c>
    </row>
    <row r="4547" spans="1:6" hidden="1" x14ac:dyDescent="0.2">
      <c r="A4547" s="1136" t="str">
        <f t="shared" si="141"/>
        <v>JA24EEM0</v>
      </c>
      <c r="B4547" s="669" t="s">
        <v>7536</v>
      </c>
      <c r="C4547" s="669" t="s">
        <v>2055</v>
      </c>
      <c r="D4547" s="1137">
        <f t="shared" si="140"/>
        <v>0</v>
      </c>
      <c r="E4547" s="669" t="s">
        <v>595</v>
      </c>
      <c r="F4547" s="669">
        <v>490</v>
      </c>
    </row>
    <row r="4548" spans="1:6" hidden="1" x14ac:dyDescent="0.2">
      <c r="A4548" s="1136" t="str">
        <f t="shared" si="141"/>
        <v>JA24ENE0</v>
      </c>
      <c r="B4548" s="669" t="s">
        <v>7537</v>
      </c>
      <c r="C4548" s="669" t="s">
        <v>2055</v>
      </c>
      <c r="D4548" s="1137">
        <f t="shared" si="140"/>
        <v>0</v>
      </c>
      <c r="E4548" s="669" t="s">
        <v>594</v>
      </c>
      <c r="F4548" s="669">
        <v>4</v>
      </c>
    </row>
    <row r="4549" spans="1:6" x14ac:dyDescent="0.2">
      <c r="A4549" s="1136" t="str">
        <f t="shared" si="141"/>
        <v>JA24FDCBP29</v>
      </c>
      <c r="B4549" s="669" t="s">
        <v>7538</v>
      </c>
      <c r="C4549" s="669" t="s">
        <v>2056</v>
      </c>
      <c r="D4549" s="1137" t="str">
        <f t="shared" si="140"/>
        <v>BP29</v>
      </c>
      <c r="E4549" s="669" t="s">
        <v>700</v>
      </c>
      <c r="F4549" s="669">
        <v>16504</v>
      </c>
    </row>
    <row r="4550" spans="1:6" x14ac:dyDescent="0.2">
      <c r="A4550" s="1136" t="str">
        <f t="shared" si="141"/>
        <v>JA24FELBP29</v>
      </c>
      <c r="B4550" s="669" t="s">
        <v>7539</v>
      </c>
      <c r="C4550" s="669" t="s">
        <v>2056</v>
      </c>
      <c r="D4550" s="1137" t="str">
        <f t="shared" si="140"/>
        <v>BP29</v>
      </c>
      <c r="E4550" s="669" t="s">
        <v>699</v>
      </c>
      <c r="F4550" s="669">
        <v>3262</v>
      </c>
    </row>
    <row r="4551" spans="1:6" x14ac:dyDescent="0.2">
      <c r="A4551" s="1136" t="str">
        <f t="shared" si="141"/>
        <v>JA24FEMBP29</v>
      </c>
      <c r="B4551" s="669" t="s">
        <v>7540</v>
      </c>
      <c r="C4551" s="669" t="s">
        <v>2056</v>
      </c>
      <c r="D4551" s="1137" t="str">
        <f t="shared" si="140"/>
        <v>BP29</v>
      </c>
      <c r="E4551" s="669" t="s">
        <v>595</v>
      </c>
      <c r="F4551" s="669">
        <v>695</v>
      </c>
    </row>
    <row r="4552" spans="1:6" x14ac:dyDescent="0.2">
      <c r="A4552" s="1136" t="str">
        <f t="shared" si="141"/>
        <v>JA24FNEBP29</v>
      </c>
      <c r="B4552" s="669" t="s">
        <v>7541</v>
      </c>
      <c r="C4552" s="669" t="s">
        <v>2056</v>
      </c>
      <c r="D4552" s="1137" t="str">
        <f t="shared" si="140"/>
        <v>BP29</v>
      </c>
      <c r="E4552" s="669" t="s">
        <v>594</v>
      </c>
      <c r="F4552" s="669">
        <v>20</v>
      </c>
    </row>
    <row r="4553" spans="1:6" hidden="1" x14ac:dyDescent="0.2">
      <c r="A4553" s="1136" t="str">
        <f t="shared" si="141"/>
        <v>JA25ZDC0</v>
      </c>
      <c r="B4553" s="669" t="s">
        <v>7542</v>
      </c>
      <c r="C4553" s="669" t="s">
        <v>900</v>
      </c>
      <c r="D4553" s="1137">
        <f t="shared" si="140"/>
        <v>0</v>
      </c>
      <c r="E4553" s="669" t="s">
        <v>700</v>
      </c>
      <c r="F4553" s="669">
        <v>994</v>
      </c>
    </row>
    <row r="4554" spans="1:6" hidden="1" x14ac:dyDescent="0.2">
      <c r="A4554" s="1136" t="str">
        <f t="shared" si="141"/>
        <v>JA25ZEL0</v>
      </c>
      <c r="B4554" s="669" t="s">
        <v>7543</v>
      </c>
      <c r="C4554" s="669" t="s">
        <v>900</v>
      </c>
      <c r="D4554" s="1137">
        <f t="shared" si="140"/>
        <v>0</v>
      </c>
      <c r="E4554" s="669" t="s">
        <v>699</v>
      </c>
      <c r="F4554" s="669">
        <v>456</v>
      </c>
    </row>
    <row r="4555" spans="1:6" hidden="1" x14ac:dyDescent="0.2">
      <c r="A4555" s="1136" t="str">
        <f t="shared" si="141"/>
        <v>JA25ZEM0</v>
      </c>
      <c r="B4555" s="669" t="s">
        <v>7544</v>
      </c>
      <c r="C4555" s="669" t="s">
        <v>900</v>
      </c>
      <c r="D4555" s="1137">
        <f t="shared" si="140"/>
        <v>0</v>
      </c>
      <c r="E4555" s="669" t="s">
        <v>595</v>
      </c>
      <c r="F4555" s="669">
        <v>116</v>
      </c>
    </row>
    <row r="4556" spans="1:6" hidden="1" x14ac:dyDescent="0.2">
      <c r="A4556" s="1136" t="str">
        <f t="shared" si="141"/>
        <v>JA25ZNE0</v>
      </c>
      <c r="B4556" s="669" t="s">
        <v>7545</v>
      </c>
      <c r="C4556" s="669" t="s">
        <v>900</v>
      </c>
      <c r="D4556" s="1137">
        <f t="shared" si="140"/>
        <v>0</v>
      </c>
      <c r="E4556" s="669" t="s">
        <v>594</v>
      </c>
      <c r="F4556" s="669">
        <v>3</v>
      </c>
    </row>
    <row r="4557" spans="1:6" hidden="1" x14ac:dyDescent="0.2">
      <c r="A4557" s="1136" t="str">
        <f t="shared" si="141"/>
        <v>JA30ZDC0</v>
      </c>
      <c r="B4557" s="669" t="s">
        <v>7546</v>
      </c>
      <c r="C4557" s="669" t="s">
        <v>899</v>
      </c>
      <c r="D4557" s="1137">
        <f t="shared" si="140"/>
        <v>0</v>
      </c>
      <c r="E4557" s="669" t="s">
        <v>700</v>
      </c>
      <c r="F4557" s="669">
        <v>103</v>
      </c>
    </row>
    <row r="4558" spans="1:6" hidden="1" x14ac:dyDescent="0.2">
      <c r="A4558" s="1136" t="str">
        <f t="shared" si="141"/>
        <v>JA30ZEL0</v>
      </c>
      <c r="B4558" s="669" t="s">
        <v>7547</v>
      </c>
      <c r="C4558" s="669" t="s">
        <v>899</v>
      </c>
      <c r="D4558" s="1137">
        <f t="shared" si="140"/>
        <v>0</v>
      </c>
      <c r="E4558" s="669" t="s">
        <v>699</v>
      </c>
      <c r="F4558" s="669">
        <v>1030</v>
      </c>
    </row>
    <row r="4559" spans="1:6" hidden="1" x14ac:dyDescent="0.2">
      <c r="A4559" s="1136" t="str">
        <f t="shared" si="141"/>
        <v>JA30ZEM0</v>
      </c>
      <c r="B4559" s="669" t="s">
        <v>7548</v>
      </c>
      <c r="C4559" s="669" t="s">
        <v>899</v>
      </c>
      <c r="D4559" s="1137">
        <f t="shared" si="140"/>
        <v>0</v>
      </c>
      <c r="E4559" s="669" t="s">
        <v>595</v>
      </c>
      <c r="F4559" s="669">
        <v>15</v>
      </c>
    </row>
    <row r="4560" spans="1:6" hidden="1" x14ac:dyDescent="0.2">
      <c r="A4560" s="1136" t="str">
        <f t="shared" si="141"/>
        <v>JA31ZDC0</v>
      </c>
      <c r="B4560" s="669" t="s">
        <v>7549</v>
      </c>
      <c r="C4560" s="669" t="s">
        <v>898</v>
      </c>
      <c r="D4560" s="1137">
        <f t="shared" si="140"/>
        <v>0</v>
      </c>
      <c r="E4560" s="669" t="s">
        <v>700</v>
      </c>
      <c r="F4560" s="669">
        <v>13</v>
      </c>
    </row>
    <row r="4561" spans="1:6" hidden="1" x14ac:dyDescent="0.2">
      <c r="A4561" s="1136" t="str">
        <f t="shared" si="141"/>
        <v>JA31ZEL0</v>
      </c>
      <c r="B4561" s="669" t="s">
        <v>7550</v>
      </c>
      <c r="C4561" s="669" t="s">
        <v>898</v>
      </c>
      <c r="D4561" s="1137">
        <f t="shared" ref="D4561:D4624" si="142">IFERROR(VLOOKUP(C4561,$M$2:$N$16,2,FALSE),0)</f>
        <v>0</v>
      </c>
      <c r="E4561" s="669" t="s">
        <v>699</v>
      </c>
      <c r="F4561" s="669">
        <v>278</v>
      </c>
    </row>
    <row r="4562" spans="1:6" hidden="1" x14ac:dyDescent="0.2">
      <c r="A4562" s="1136" t="str">
        <f t="shared" ref="A4562:A4625" si="143">C4562&amp;E4562&amp;D4562</f>
        <v>JA31ZEM0</v>
      </c>
      <c r="B4562" s="669" t="s">
        <v>7551</v>
      </c>
      <c r="C4562" s="669" t="s">
        <v>898</v>
      </c>
      <c r="D4562" s="1137">
        <f t="shared" si="142"/>
        <v>0</v>
      </c>
      <c r="E4562" s="669" t="s">
        <v>595</v>
      </c>
      <c r="F4562" s="669">
        <v>2</v>
      </c>
    </row>
    <row r="4563" spans="1:6" hidden="1" x14ac:dyDescent="0.2">
      <c r="A4563" s="1136" t="str">
        <f t="shared" si="143"/>
        <v>JA31ZNE0</v>
      </c>
      <c r="B4563" s="669" t="s">
        <v>7552</v>
      </c>
      <c r="C4563" s="669" t="s">
        <v>898</v>
      </c>
      <c r="D4563" s="1137">
        <f t="shared" si="142"/>
        <v>0</v>
      </c>
      <c r="E4563" s="669" t="s">
        <v>594</v>
      </c>
      <c r="F4563" s="669">
        <v>4</v>
      </c>
    </row>
    <row r="4564" spans="1:6" hidden="1" x14ac:dyDescent="0.2">
      <c r="A4564" s="1136" t="str">
        <f t="shared" si="143"/>
        <v>JA32ZDC0</v>
      </c>
      <c r="B4564" s="669" t="s">
        <v>7553</v>
      </c>
      <c r="C4564" s="669" t="s">
        <v>2058</v>
      </c>
      <c r="D4564" s="1137">
        <f t="shared" si="142"/>
        <v>0</v>
      </c>
      <c r="E4564" s="669" t="s">
        <v>700</v>
      </c>
      <c r="F4564" s="669">
        <v>127</v>
      </c>
    </row>
    <row r="4565" spans="1:6" hidden="1" x14ac:dyDescent="0.2">
      <c r="A4565" s="1136" t="str">
        <f t="shared" si="143"/>
        <v>JA32ZEL0</v>
      </c>
      <c r="B4565" s="669" t="s">
        <v>7554</v>
      </c>
      <c r="C4565" s="669" t="s">
        <v>2058</v>
      </c>
      <c r="D4565" s="1137">
        <f t="shared" si="142"/>
        <v>0</v>
      </c>
      <c r="E4565" s="669" t="s">
        <v>699</v>
      </c>
      <c r="F4565" s="669">
        <v>2329</v>
      </c>
    </row>
    <row r="4566" spans="1:6" hidden="1" x14ac:dyDescent="0.2">
      <c r="A4566" s="1136" t="str">
        <f t="shared" si="143"/>
        <v>JA32ZEM0</v>
      </c>
      <c r="B4566" s="669" t="s">
        <v>7555</v>
      </c>
      <c r="C4566" s="669" t="s">
        <v>2058</v>
      </c>
      <c r="D4566" s="1137">
        <f t="shared" si="142"/>
        <v>0</v>
      </c>
      <c r="E4566" s="669" t="s">
        <v>595</v>
      </c>
      <c r="F4566" s="669">
        <v>9</v>
      </c>
    </row>
    <row r="4567" spans="1:6" hidden="1" x14ac:dyDescent="0.2">
      <c r="A4567" s="1136" t="str">
        <f t="shared" si="143"/>
        <v>JA33ZDC0</v>
      </c>
      <c r="B4567" s="669" t="s">
        <v>7556</v>
      </c>
      <c r="C4567" s="669" t="s">
        <v>2059</v>
      </c>
      <c r="D4567" s="1137">
        <f t="shared" si="142"/>
        <v>0</v>
      </c>
      <c r="E4567" s="669" t="s">
        <v>700</v>
      </c>
      <c r="F4567" s="669">
        <v>2</v>
      </c>
    </row>
    <row r="4568" spans="1:6" hidden="1" x14ac:dyDescent="0.2">
      <c r="A4568" s="1136" t="str">
        <f t="shared" si="143"/>
        <v>JA33ZEL0</v>
      </c>
      <c r="B4568" s="669" t="s">
        <v>7557</v>
      </c>
      <c r="C4568" s="669" t="s">
        <v>2059</v>
      </c>
      <c r="D4568" s="1137">
        <f t="shared" si="142"/>
        <v>0</v>
      </c>
      <c r="E4568" s="669" t="s">
        <v>699</v>
      </c>
      <c r="F4568" s="669">
        <v>833</v>
      </c>
    </row>
    <row r="4569" spans="1:6" hidden="1" x14ac:dyDescent="0.2">
      <c r="A4569" s="1136" t="str">
        <f t="shared" si="143"/>
        <v>JA33ZUX0</v>
      </c>
      <c r="B4569" s="669" t="s">
        <v>7558</v>
      </c>
      <c r="C4569" s="669" t="s">
        <v>2059</v>
      </c>
      <c r="D4569" s="1137">
        <f t="shared" si="142"/>
        <v>0</v>
      </c>
      <c r="E4569" s="669" t="s">
        <v>3001</v>
      </c>
      <c r="F4569" s="669">
        <v>1</v>
      </c>
    </row>
    <row r="4570" spans="1:6" hidden="1" x14ac:dyDescent="0.2">
      <c r="A4570" s="1136" t="str">
        <f t="shared" si="143"/>
        <v>JA34ZDC0</v>
      </c>
      <c r="B4570" s="669" t="s">
        <v>7559</v>
      </c>
      <c r="C4570" s="669" t="s">
        <v>2060</v>
      </c>
      <c r="D4570" s="1137">
        <f t="shared" si="142"/>
        <v>0</v>
      </c>
      <c r="E4570" s="669" t="s">
        <v>700</v>
      </c>
      <c r="F4570" s="669">
        <v>13</v>
      </c>
    </row>
    <row r="4571" spans="1:6" hidden="1" x14ac:dyDescent="0.2">
      <c r="A4571" s="1136" t="str">
        <f t="shared" si="143"/>
        <v>JA34ZEL0</v>
      </c>
      <c r="B4571" s="669" t="s">
        <v>7560</v>
      </c>
      <c r="C4571" s="669" t="s">
        <v>2060</v>
      </c>
      <c r="D4571" s="1137">
        <f t="shared" si="142"/>
        <v>0</v>
      </c>
      <c r="E4571" s="669" t="s">
        <v>699</v>
      </c>
      <c r="F4571" s="669">
        <v>837</v>
      </c>
    </row>
    <row r="4572" spans="1:6" hidden="1" x14ac:dyDescent="0.2">
      <c r="A4572" s="1136" t="str">
        <f t="shared" si="143"/>
        <v>JA34ZEM0</v>
      </c>
      <c r="B4572" s="669" t="s">
        <v>7561</v>
      </c>
      <c r="C4572" s="669" t="s">
        <v>2060</v>
      </c>
      <c r="D4572" s="1137">
        <f t="shared" si="142"/>
        <v>0</v>
      </c>
      <c r="E4572" s="669" t="s">
        <v>595</v>
      </c>
      <c r="F4572" s="669">
        <v>10</v>
      </c>
    </row>
    <row r="4573" spans="1:6" hidden="1" x14ac:dyDescent="0.2">
      <c r="A4573" s="1136" t="str">
        <f t="shared" si="143"/>
        <v>JA35ZEL0</v>
      </c>
      <c r="B4573" s="669" t="s">
        <v>7562</v>
      </c>
      <c r="C4573" s="669" t="s">
        <v>2061</v>
      </c>
      <c r="D4573" s="1137">
        <f t="shared" si="142"/>
        <v>0</v>
      </c>
      <c r="E4573" s="669" t="s">
        <v>699</v>
      </c>
      <c r="F4573" s="669">
        <v>169</v>
      </c>
    </row>
    <row r="4574" spans="1:6" hidden="1" x14ac:dyDescent="0.2">
      <c r="A4574" s="1136" t="str">
        <f t="shared" si="143"/>
        <v>JA35ZEM0</v>
      </c>
      <c r="B4574" s="669" t="s">
        <v>7563</v>
      </c>
      <c r="C4574" s="669" t="s">
        <v>2061</v>
      </c>
      <c r="D4574" s="1137">
        <f t="shared" si="142"/>
        <v>0</v>
      </c>
      <c r="E4574" s="669" t="s">
        <v>595</v>
      </c>
      <c r="F4574" s="669">
        <v>3</v>
      </c>
    </row>
    <row r="4575" spans="1:6" hidden="1" x14ac:dyDescent="0.2">
      <c r="A4575" s="1136" t="str">
        <f t="shared" si="143"/>
        <v>JA36ZDC0</v>
      </c>
      <c r="B4575" s="669" t="s">
        <v>7564</v>
      </c>
      <c r="C4575" s="669" t="s">
        <v>2062</v>
      </c>
      <c r="D4575" s="1137">
        <f t="shared" si="142"/>
        <v>0</v>
      </c>
      <c r="E4575" s="669" t="s">
        <v>700</v>
      </c>
      <c r="F4575" s="669">
        <v>3</v>
      </c>
    </row>
    <row r="4576" spans="1:6" hidden="1" x14ac:dyDescent="0.2">
      <c r="A4576" s="1136" t="str">
        <f t="shared" si="143"/>
        <v>JA36ZEL0</v>
      </c>
      <c r="B4576" s="669" t="s">
        <v>7565</v>
      </c>
      <c r="C4576" s="669" t="s">
        <v>2062</v>
      </c>
      <c r="D4576" s="1137">
        <f t="shared" si="142"/>
        <v>0</v>
      </c>
      <c r="E4576" s="669" t="s">
        <v>699</v>
      </c>
      <c r="F4576" s="669">
        <v>599</v>
      </c>
    </row>
    <row r="4577" spans="1:6" hidden="1" x14ac:dyDescent="0.2">
      <c r="A4577" s="1136" t="str">
        <f t="shared" si="143"/>
        <v>JA36ZEM0</v>
      </c>
      <c r="B4577" s="669" t="s">
        <v>7566</v>
      </c>
      <c r="C4577" s="669" t="s">
        <v>2062</v>
      </c>
      <c r="D4577" s="1137">
        <f t="shared" si="142"/>
        <v>0</v>
      </c>
      <c r="E4577" s="669" t="s">
        <v>595</v>
      </c>
      <c r="F4577" s="669">
        <v>2</v>
      </c>
    </row>
    <row r="4578" spans="1:6" hidden="1" x14ac:dyDescent="0.2">
      <c r="A4578" s="1136" t="str">
        <f t="shared" si="143"/>
        <v>JA37ZEL0</v>
      </c>
      <c r="B4578" s="669" t="s">
        <v>7567</v>
      </c>
      <c r="C4578" s="669" t="s">
        <v>2063</v>
      </c>
      <c r="D4578" s="1137">
        <f t="shared" si="142"/>
        <v>0</v>
      </c>
      <c r="E4578" s="669" t="s">
        <v>699</v>
      </c>
      <c r="F4578" s="669">
        <v>318</v>
      </c>
    </row>
    <row r="4579" spans="1:6" hidden="1" x14ac:dyDescent="0.2">
      <c r="A4579" s="1136" t="str">
        <f t="shared" si="143"/>
        <v>JA37ZEM0</v>
      </c>
      <c r="B4579" s="669" t="s">
        <v>7568</v>
      </c>
      <c r="C4579" s="669" t="s">
        <v>2063</v>
      </c>
      <c r="D4579" s="1137">
        <f t="shared" si="142"/>
        <v>0</v>
      </c>
      <c r="E4579" s="669" t="s">
        <v>595</v>
      </c>
      <c r="F4579" s="669">
        <v>1</v>
      </c>
    </row>
    <row r="4580" spans="1:6" hidden="1" x14ac:dyDescent="0.2">
      <c r="A4580" s="1136" t="str">
        <f t="shared" si="143"/>
        <v>JA38ADC0</v>
      </c>
      <c r="B4580" s="669" t="s">
        <v>7569</v>
      </c>
      <c r="C4580" s="669" t="s">
        <v>2064</v>
      </c>
      <c r="D4580" s="1137">
        <f t="shared" si="142"/>
        <v>0</v>
      </c>
      <c r="E4580" s="669" t="s">
        <v>700</v>
      </c>
      <c r="F4580" s="669">
        <v>39</v>
      </c>
    </row>
    <row r="4581" spans="1:6" hidden="1" x14ac:dyDescent="0.2">
      <c r="A4581" s="1136" t="str">
        <f t="shared" si="143"/>
        <v>JA38AEL0</v>
      </c>
      <c r="B4581" s="669" t="s">
        <v>7570</v>
      </c>
      <c r="C4581" s="669" t="s">
        <v>2064</v>
      </c>
      <c r="D4581" s="1137">
        <f t="shared" si="142"/>
        <v>0</v>
      </c>
      <c r="E4581" s="669" t="s">
        <v>699</v>
      </c>
      <c r="F4581" s="669">
        <v>745</v>
      </c>
    </row>
    <row r="4582" spans="1:6" hidden="1" x14ac:dyDescent="0.2">
      <c r="A4582" s="1136" t="str">
        <f t="shared" si="143"/>
        <v>JA38AEM0</v>
      </c>
      <c r="B4582" s="669" t="s">
        <v>7571</v>
      </c>
      <c r="C4582" s="669" t="s">
        <v>2064</v>
      </c>
      <c r="D4582" s="1137">
        <f t="shared" si="142"/>
        <v>0</v>
      </c>
      <c r="E4582" s="669" t="s">
        <v>595</v>
      </c>
      <c r="F4582" s="669">
        <v>13</v>
      </c>
    </row>
    <row r="4583" spans="1:6" hidden="1" x14ac:dyDescent="0.2">
      <c r="A4583" s="1136" t="str">
        <f t="shared" si="143"/>
        <v>JA38BDC0</v>
      </c>
      <c r="B4583" s="669" t="s">
        <v>7572</v>
      </c>
      <c r="C4583" s="669" t="s">
        <v>2065</v>
      </c>
      <c r="D4583" s="1137">
        <f t="shared" si="142"/>
        <v>0</v>
      </c>
      <c r="E4583" s="669" t="s">
        <v>700</v>
      </c>
      <c r="F4583" s="669">
        <v>299</v>
      </c>
    </row>
    <row r="4584" spans="1:6" hidden="1" x14ac:dyDescent="0.2">
      <c r="A4584" s="1136" t="str">
        <f t="shared" si="143"/>
        <v>JA38BEL0</v>
      </c>
      <c r="B4584" s="669" t="s">
        <v>7573</v>
      </c>
      <c r="C4584" s="669" t="s">
        <v>2065</v>
      </c>
      <c r="D4584" s="1137">
        <f t="shared" si="142"/>
        <v>0</v>
      </c>
      <c r="E4584" s="669" t="s">
        <v>699</v>
      </c>
      <c r="F4584" s="669">
        <v>2382</v>
      </c>
    </row>
    <row r="4585" spans="1:6" hidden="1" x14ac:dyDescent="0.2">
      <c r="A4585" s="1136" t="str">
        <f t="shared" si="143"/>
        <v>JA38BEM0</v>
      </c>
      <c r="B4585" s="669" t="s">
        <v>7574</v>
      </c>
      <c r="C4585" s="669" t="s">
        <v>2065</v>
      </c>
      <c r="D4585" s="1137">
        <f t="shared" si="142"/>
        <v>0</v>
      </c>
      <c r="E4585" s="669" t="s">
        <v>595</v>
      </c>
      <c r="F4585" s="669">
        <v>3</v>
      </c>
    </row>
    <row r="4586" spans="1:6" hidden="1" x14ac:dyDescent="0.2">
      <c r="A4586" s="1136" t="str">
        <f t="shared" si="143"/>
        <v>JA38CDCBP32</v>
      </c>
      <c r="B4586" s="669" t="s">
        <v>7575</v>
      </c>
      <c r="C4586" s="669" t="s">
        <v>2066</v>
      </c>
      <c r="D4586" s="1137" t="str">
        <f t="shared" si="142"/>
        <v>BP32</v>
      </c>
      <c r="E4586" s="669" t="s">
        <v>700</v>
      </c>
      <c r="F4586" s="669">
        <v>547</v>
      </c>
    </row>
    <row r="4587" spans="1:6" hidden="1" x14ac:dyDescent="0.2">
      <c r="A4587" s="1136" t="str">
        <f t="shared" si="143"/>
        <v>JA38CELBP32</v>
      </c>
      <c r="B4587" s="669" t="s">
        <v>7576</v>
      </c>
      <c r="C4587" s="669" t="s">
        <v>2066</v>
      </c>
      <c r="D4587" s="1137" t="str">
        <f t="shared" si="142"/>
        <v>BP32</v>
      </c>
      <c r="E4587" s="669" t="s">
        <v>699</v>
      </c>
      <c r="F4587" s="669">
        <v>3198</v>
      </c>
    </row>
    <row r="4588" spans="1:6" hidden="1" x14ac:dyDescent="0.2">
      <c r="A4588" s="1136" t="str">
        <f t="shared" si="143"/>
        <v>JA38CEMBP32</v>
      </c>
      <c r="B4588" s="669" t="s">
        <v>7577</v>
      </c>
      <c r="C4588" s="669" t="s">
        <v>2066</v>
      </c>
      <c r="D4588" s="1137" t="str">
        <f t="shared" si="142"/>
        <v>BP32</v>
      </c>
      <c r="E4588" s="669" t="s">
        <v>595</v>
      </c>
      <c r="F4588" s="669">
        <v>8</v>
      </c>
    </row>
    <row r="4589" spans="1:6" hidden="1" x14ac:dyDescent="0.2">
      <c r="A4589" s="1136" t="str">
        <f t="shared" si="143"/>
        <v>JA39ZDC0</v>
      </c>
      <c r="B4589" s="669" t="s">
        <v>7578</v>
      </c>
      <c r="C4589" s="669" t="s">
        <v>2068</v>
      </c>
      <c r="D4589" s="1137">
        <f t="shared" si="142"/>
        <v>0</v>
      </c>
      <c r="E4589" s="669" t="s">
        <v>700</v>
      </c>
      <c r="F4589" s="669">
        <v>18</v>
      </c>
    </row>
    <row r="4590" spans="1:6" hidden="1" x14ac:dyDescent="0.2">
      <c r="A4590" s="1136" t="str">
        <f t="shared" si="143"/>
        <v>JA39ZEL0</v>
      </c>
      <c r="B4590" s="669" t="s">
        <v>7579</v>
      </c>
      <c r="C4590" s="669" t="s">
        <v>2068</v>
      </c>
      <c r="D4590" s="1137">
        <f t="shared" si="142"/>
        <v>0</v>
      </c>
      <c r="E4590" s="669" t="s">
        <v>699</v>
      </c>
      <c r="F4590" s="669">
        <v>443</v>
      </c>
    </row>
    <row r="4591" spans="1:6" hidden="1" x14ac:dyDescent="0.2">
      <c r="A4591" s="1136" t="str">
        <f t="shared" si="143"/>
        <v>JA39ZEM0</v>
      </c>
      <c r="B4591" s="669" t="s">
        <v>7580</v>
      </c>
      <c r="C4591" s="669" t="s">
        <v>2068</v>
      </c>
      <c r="D4591" s="1137">
        <f t="shared" si="142"/>
        <v>0</v>
      </c>
      <c r="E4591" s="669" t="s">
        <v>595</v>
      </c>
      <c r="F4591" s="669">
        <v>1</v>
      </c>
    </row>
    <row r="4592" spans="1:6" hidden="1" x14ac:dyDescent="0.2">
      <c r="A4592" s="1136" t="str">
        <f t="shared" si="143"/>
        <v>JA40ZDC0</v>
      </c>
      <c r="B4592" s="669" t="s">
        <v>7581</v>
      </c>
      <c r="C4592" s="669" t="s">
        <v>2069</v>
      </c>
      <c r="D4592" s="1137">
        <f t="shared" si="142"/>
        <v>0</v>
      </c>
      <c r="E4592" s="669" t="s">
        <v>700</v>
      </c>
      <c r="F4592" s="669">
        <v>85</v>
      </c>
    </row>
    <row r="4593" spans="1:6" hidden="1" x14ac:dyDescent="0.2">
      <c r="A4593" s="1136" t="str">
        <f t="shared" si="143"/>
        <v>JA40ZEL0</v>
      </c>
      <c r="B4593" s="669" t="s">
        <v>7582</v>
      </c>
      <c r="C4593" s="669" t="s">
        <v>2069</v>
      </c>
      <c r="D4593" s="1137">
        <f t="shared" si="142"/>
        <v>0</v>
      </c>
      <c r="E4593" s="669" t="s">
        <v>699</v>
      </c>
      <c r="F4593" s="669">
        <v>322</v>
      </c>
    </row>
    <row r="4594" spans="1:6" hidden="1" x14ac:dyDescent="0.2">
      <c r="A4594" s="1136" t="str">
        <f t="shared" si="143"/>
        <v>JA40ZEM0</v>
      </c>
      <c r="B4594" s="669" t="s">
        <v>7583</v>
      </c>
      <c r="C4594" s="669" t="s">
        <v>2069</v>
      </c>
      <c r="D4594" s="1137">
        <f t="shared" si="142"/>
        <v>0</v>
      </c>
      <c r="E4594" s="669" t="s">
        <v>595</v>
      </c>
      <c r="F4594" s="669">
        <v>2</v>
      </c>
    </row>
    <row r="4595" spans="1:6" hidden="1" x14ac:dyDescent="0.2">
      <c r="A4595" s="1136" t="str">
        <f t="shared" si="143"/>
        <v>JA41ZDC0</v>
      </c>
      <c r="B4595" s="669" t="s">
        <v>7584</v>
      </c>
      <c r="C4595" s="669" t="s">
        <v>2070</v>
      </c>
      <c r="D4595" s="1137">
        <f t="shared" si="142"/>
        <v>0</v>
      </c>
      <c r="E4595" s="669" t="s">
        <v>700</v>
      </c>
      <c r="F4595" s="669">
        <v>17</v>
      </c>
    </row>
    <row r="4596" spans="1:6" hidden="1" x14ac:dyDescent="0.2">
      <c r="A4596" s="1136" t="str">
        <f t="shared" si="143"/>
        <v>JA41ZEL0</v>
      </c>
      <c r="B4596" s="669" t="s">
        <v>7585</v>
      </c>
      <c r="C4596" s="669" t="s">
        <v>2070</v>
      </c>
      <c r="D4596" s="1137">
        <f t="shared" si="142"/>
        <v>0</v>
      </c>
      <c r="E4596" s="669" t="s">
        <v>699</v>
      </c>
      <c r="F4596" s="669">
        <v>265</v>
      </c>
    </row>
    <row r="4597" spans="1:6" hidden="1" x14ac:dyDescent="0.2">
      <c r="A4597" s="1136" t="str">
        <f t="shared" si="143"/>
        <v>JB30AEM0</v>
      </c>
      <c r="B4597" s="669" t="s">
        <v>7586</v>
      </c>
      <c r="C4597" s="669" t="s">
        <v>7587</v>
      </c>
      <c r="D4597" s="1137">
        <f t="shared" si="142"/>
        <v>0</v>
      </c>
      <c r="E4597" s="669" t="s">
        <v>595</v>
      </c>
      <c r="F4597" s="669">
        <v>11</v>
      </c>
    </row>
    <row r="4598" spans="1:6" hidden="1" x14ac:dyDescent="0.2">
      <c r="A4598" s="1136" t="str">
        <f t="shared" si="143"/>
        <v>JB30ANE0</v>
      </c>
      <c r="B4598" s="669" t="s">
        <v>7588</v>
      </c>
      <c r="C4598" s="669" t="s">
        <v>7587</v>
      </c>
      <c r="D4598" s="1137">
        <f t="shared" si="142"/>
        <v>0</v>
      </c>
      <c r="E4598" s="669" t="s">
        <v>594</v>
      </c>
      <c r="F4598" s="669">
        <v>27</v>
      </c>
    </row>
    <row r="4599" spans="1:6" hidden="1" x14ac:dyDescent="0.2">
      <c r="A4599" s="1136" t="str">
        <f t="shared" si="143"/>
        <v>JB30BEM0</v>
      </c>
      <c r="B4599" s="669" t="s">
        <v>7589</v>
      </c>
      <c r="C4599" s="669" t="s">
        <v>7590</v>
      </c>
      <c r="D4599" s="1137">
        <f t="shared" si="142"/>
        <v>0</v>
      </c>
      <c r="E4599" s="669" t="s">
        <v>595</v>
      </c>
      <c r="F4599" s="669">
        <v>11</v>
      </c>
    </row>
    <row r="4600" spans="1:6" hidden="1" x14ac:dyDescent="0.2">
      <c r="A4600" s="1136" t="str">
        <f t="shared" si="143"/>
        <v>JB30BNE0</v>
      </c>
      <c r="B4600" s="669" t="s">
        <v>7591</v>
      </c>
      <c r="C4600" s="669" t="s">
        <v>7590</v>
      </c>
      <c r="D4600" s="1137">
        <f t="shared" si="142"/>
        <v>0</v>
      </c>
      <c r="E4600" s="669" t="s">
        <v>594</v>
      </c>
      <c r="F4600" s="669">
        <v>1</v>
      </c>
    </row>
    <row r="4601" spans="1:6" hidden="1" x14ac:dyDescent="0.2">
      <c r="A4601" s="1136" t="str">
        <f t="shared" si="143"/>
        <v>JB30CEL0</v>
      </c>
      <c r="B4601" s="669" t="s">
        <v>7592</v>
      </c>
      <c r="C4601" s="669" t="s">
        <v>7593</v>
      </c>
      <c r="D4601" s="1137">
        <f t="shared" si="142"/>
        <v>0</v>
      </c>
      <c r="E4601" s="669" t="s">
        <v>699</v>
      </c>
      <c r="F4601" s="669">
        <v>4</v>
      </c>
    </row>
    <row r="4602" spans="1:6" hidden="1" x14ac:dyDescent="0.2">
      <c r="A4602" s="1136" t="str">
        <f t="shared" si="143"/>
        <v>JB30CEM0</v>
      </c>
      <c r="B4602" s="669" t="s">
        <v>7594</v>
      </c>
      <c r="C4602" s="669" t="s">
        <v>7593</v>
      </c>
      <c r="D4602" s="1137">
        <f t="shared" si="142"/>
        <v>0</v>
      </c>
      <c r="E4602" s="669" t="s">
        <v>595</v>
      </c>
      <c r="F4602" s="669">
        <v>34</v>
      </c>
    </row>
    <row r="4603" spans="1:6" hidden="1" x14ac:dyDescent="0.2">
      <c r="A4603" s="1136" t="str">
        <f t="shared" si="143"/>
        <v>JB30CNE0</v>
      </c>
      <c r="B4603" s="669" t="s">
        <v>7595</v>
      </c>
      <c r="C4603" s="669" t="s">
        <v>7593</v>
      </c>
      <c r="D4603" s="1137">
        <f t="shared" si="142"/>
        <v>0</v>
      </c>
      <c r="E4603" s="669" t="s">
        <v>594</v>
      </c>
      <c r="F4603" s="669">
        <v>1</v>
      </c>
    </row>
    <row r="4604" spans="1:6" hidden="1" x14ac:dyDescent="0.2">
      <c r="A4604" s="1136" t="str">
        <f t="shared" si="143"/>
        <v>JB31AEL0</v>
      </c>
      <c r="B4604" s="669" t="s">
        <v>7596</v>
      </c>
      <c r="C4604" s="669" t="s">
        <v>7597</v>
      </c>
      <c r="D4604" s="1137">
        <f t="shared" si="142"/>
        <v>0</v>
      </c>
      <c r="E4604" s="669" t="s">
        <v>699</v>
      </c>
      <c r="F4604" s="669">
        <v>6</v>
      </c>
    </row>
    <row r="4605" spans="1:6" hidden="1" x14ac:dyDescent="0.2">
      <c r="A4605" s="1136" t="str">
        <f t="shared" si="143"/>
        <v>JB31AEM0</v>
      </c>
      <c r="B4605" s="669" t="s">
        <v>7598</v>
      </c>
      <c r="C4605" s="669" t="s">
        <v>7597</v>
      </c>
      <c r="D4605" s="1137">
        <f t="shared" si="142"/>
        <v>0</v>
      </c>
      <c r="E4605" s="669" t="s">
        <v>595</v>
      </c>
      <c r="F4605" s="669">
        <v>76</v>
      </c>
    </row>
    <row r="4606" spans="1:6" hidden="1" x14ac:dyDescent="0.2">
      <c r="A4606" s="1136" t="str">
        <f t="shared" si="143"/>
        <v>JB31ANE0</v>
      </c>
      <c r="B4606" s="669" t="s">
        <v>7599</v>
      </c>
      <c r="C4606" s="669" t="s">
        <v>7597</v>
      </c>
      <c r="D4606" s="1137">
        <f t="shared" si="142"/>
        <v>0</v>
      </c>
      <c r="E4606" s="669" t="s">
        <v>594</v>
      </c>
      <c r="F4606" s="669">
        <v>26</v>
      </c>
    </row>
    <row r="4607" spans="1:6" hidden="1" x14ac:dyDescent="0.2">
      <c r="A4607" s="1136" t="str">
        <f t="shared" si="143"/>
        <v>JB31BDC0</v>
      </c>
      <c r="B4607" s="669" t="s">
        <v>7600</v>
      </c>
      <c r="C4607" s="669" t="s">
        <v>7601</v>
      </c>
      <c r="D4607" s="1137">
        <f t="shared" si="142"/>
        <v>0</v>
      </c>
      <c r="E4607" s="669" t="s">
        <v>700</v>
      </c>
      <c r="F4607" s="669">
        <v>11</v>
      </c>
    </row>
    <row r="4608" spans="1:6" hidden="1" x14ac:dyDescent="0.2">
      <c r="A4608" s="1136" t="str">
        <f t="shared" si="143"/>
        <v>JB31BEL0</v>
      </c>
      <c r="B4608" s="669" t="s">
        <v>7602</v>
      </c>
      <c r="C4608" s="669" t="s">
        <v>7601</v>
      </c>
      <c r="D4608" s="1137">
        <f t="shared" si="142"/>
        <v>0</v>
      </c>
      <c r="E4608" s="669" t="s">
        <v>699</v>
      </c>
      <c r="F4608" s="669">
        <v>7</v>
      </c>
    </row>
    <row r="4609" spans="1:6" hidden="1" x14ac:dyDescent="0.2">
      <c r="A4609" s="1136" t="str">
        <f t="shared" si="143"/>
        <v>JB31BEM0</v>
      </c>
      <c r="B4609" s="669" t="s">
        <v>7603</v>
      </c>
      <c r="C4609" s="669" t="s">
        <v>7601</v>
      </c>
      <c r="D4609" s="1137">
        <f t="shared" si="142"/>
        <v>0</v>
      </c>
      <c r="E4609" s="669" t="s">
        <v>595</v>
      </c>
      <c r="F4609" s="669">
        <v>44</v>
      </c>
    </row>
    <row r="4610" spans="1:6" hidden="1" x14ac:dyDescent="0.2">
      <c r="A4610" s="1136" t="str">
        <f t="shared" si="143"/>
        <v>JB31BNE0</v>
      </c>
      <c r="B4610" s="669" t="s">
        <v>7604</v>
      </c>
      <c r="C4610" s="669" t="s">
        <v>7601</v>
      </c>
      <c r="D4610" s="1137">
        <f t="shared" si="142"/>
        <v>0</v>
      </c>
      <c r="E4610" s="669" t="s">
        <v>594</v>
      </c>
      <c r="F4610" s="669">
        <v>1</v>
      </c>
    </row>
    <row r="4611" spans="1:6" hidden="1" x14ac:dyDescent="0.2">
      <c r="A4611" s="1136" t="str">
        <f t="shared" si="143"/>
        <v>JB31CEL0</v>
      </c>
      <c r="B4611" s="669" t="s">
        <v>7605</v>
      </c>
      <c r="C4611" s="669" t="s">
        <v>7606</v>
      </c>
      <c r="D4611" s="1137">
        <f t="shared" si="142"/>
        <v>0</v>
      </c>
      <c r="E4611" s="669" t="s">
        <v>699</v>
      </c>
      <c r="F4611" s="669">
        <v>4</v>
      </c>
    </row>
    <row r="4612" spans="1:6" hidden="1" x14ac:dyDescent="0.2">
      <c r="A4612" s="1136" t="str">
        <f t="shared" si="143"/>
        <v>JB31CEM0</v>
      </c>
      <c r="B4612" s="669" t="s">
        <v>7607</v>
      </c>
      <c r="C4612" s="669" t="s">
        <v>7606</v>
      </c>
      <c r="D4612" s="1137">
        <f t="shared" si="142"/>
        <v>0</v>
      </c>
      <c r="E4612" s="669" t="s">
        <v>595</v>
      </c>
      <c r="F4612" s="669">
        <v>53</v>
      </c>
    </row>
    <row r="4613" spans="1:6" hidden="1" x14ac:dyDescent="0.2">
      <c r="A4613" s="1136" t="str">
        <f t="shared" si="143"/>
        <v>JB31CNE0</v>
      </c>
      <c r="B4613" s="669" t="s">
        <v>7608</v>
      </c>
      <c r="C4613" s="669" t="s">
        <v>7606</v>
      </c>
      <c r="D4613" s="1137">
        <f t="shared" si="142"/>
        <v>0</v>
      </c>
      <c r="E4613" s="669" t="s">
        <v>594</v>
      </c>
      <c r="F4613" s="669">
        <v>9</v>
      </c>
    </row>
    <row r="4614" spans="1:6" hidden="1" x14ac:dyDescent="0.2">
      <c r="A4614" s="1136" t="str">
        <f t="shared" si="143"/>
        <v>JB32ADC0</v>
      </c>
      <c r="B4614" s="669" t="s">
        <v>7609</v>
      </c>
      <c r="C4614" s="669" t="s">
        <v>7610</v>
      </c>
      <c r="D4614" s="1137">
        <f t="shared" si="142"/>
        <v>0</v>
      </c>
      <c r="E4614" s="669" t="s">
        <v>700</v>
      </c>
      <c r="F4614" s="669">
        <v>117</v>
      </c>
    </row>
    <row r="4615" spans="1:6" hidden="1" x14ac:dyDescent="0.2">
      <c r="A4615" s="1136" t="str">
        <f t="shared" si="143"/>
        <v>JB32AEL0</v>
      </c>
      <c r="B4615" s="669" t="s">
        <v>7611</v>
      </c>
      <c r="C4615" s="669" t="s">
        <v>7610</v>
      </c>
      <c r="D4615" s="1137">
        <f t="shared" si="142"/>
        <v>0</v>
      </c>
      <c r="E4615" s="669" t="s">
        <v>699</v>
      </c>
      <c r="F4615" s="669">
        <v>337</v>
      </c>
    </row>
    <row r="4616" spans="1:6" hidden="1" x14ac:dyDescent="0.2">
      <c r="A4616" s="1136" t="str">
        <f t="shared" si="143"/>
        <v>JB32AEM0</v>
      </c>
      <c r="B4616" s="669" t="s">
        <v>7612</v>
      </c>
      <c r="C4616" s="669" t="s">
        <v>7610</v>
      </c>
      <c r="D4616" s="1137">
        <f t="shared" si="142"/>
        <v>0</v>
      </c>
      <c r="E4616" s="669" t="s">
        <v>595</v>
      </c>
      <c r="F4616" s="669">
        <v>837</v>
      </c>
    </row>
    <row r="4617" spans="1:6" hidden="1" x14ac:dyDescent="0.2">
      <c r="A4617" s="1136" t="str">
        <f t="shared" si="143"/>
        <v>JB32ANE0</v>
      </c>
      <c r="B4617" s="669" t="s">
        <v>7613</v>
      </c>
      <c r="C4617" s="669" t="s">
        <v>7610</v>
      </c>
      <c r="D4617" s="1137">
        <f t="shared" si="142"/>
        <v>0</v>
      </c>
      <c r="E4617" s="669" t="s">
        <v>594</v>
      </c>
      <c r="F4617" s="669">
        <v>123</v>
      </c>
    </row>
    <row r="4618" spans="1:6" hidden="1" x14ac:dyDescent="0.2">
      <c r="A4618" s="1136" t="str">
        <f t="shared" si="143"/>
        <v>JB32BDC0</v>
      </c>
      <c r="B4618" s="669" t="s">
        <v>7614</v>
      </c>
      <c r="C4618" s="669" t="s">
        <v>7615</v>
      </c>
      <c r="D4618" s="1137">
        <f t="shared" si="142"/>
        <v>0</v>
      </c>
      <c r="E4618" s="669" t="s">
        <v>700</v>
      </c>
      <c r="F4618" s="669">
        <v>146</v>
      </c>
    </row>
    <row r="4619" spans="1:6" hidden="1" x14ac:dyDescent="0.2">
      <c r="A4619" s="1136" t="str">
        <f t="shared" si="143"/>
        <v>JB32BEL0</v>
      </c>
      <c r="B4619" s="669" t="s">
        <v>7616</v>
      </c>
      <c r="C4619" s="669" t="s">
        <v>7615</v>
      </c>
      <c r="D4619" s="1137">
        <f t="shared" si="142"/>
        <v>0</v>
      </c>
      <c r="E4619" s="669" t="s">
        <v>699</v>
      </c>
      <c r="F4619" s="669">
        <v>142</v>
      </c>
    </row>
    <row r="4620" spans="1:6" hidden="1" x14ac:dyDescent="0.2">
      <c r="A4620" s="1136" t="str">
        <f t="shared" si="143"/>
        <v>JB32BEM0</v>
      </c>
      <c r="B4620" s="669" t="s">
        <v>7617</v>
      </c>
      <c r="C4620" s="669" t="s">
        <v>7615</v>
      </c>
      <c r="D4620" s="1137">
        <f t="shared" si="142"/>
        <v>0</v>
      </c>
      <c r="E4620" s="669" t="s">
        <v>595</v>
      </c>
      <c r="F4620" s="669">
        <v>2151</v>
      </c>
    </row>
    <row r="4621" spans="1:6" hidden="1" x14ac:dyDescent="0.2">
      <c r="A4621" s="1136" t="str">
        <f t="shared" si="143"/>
        <v>JB32BNE0</v>
      </c>
      <c r="B4621" s="669" t="s">
        <v>7618</v>
      </c>
      <c r="C4621" s="669" t="s">
        <v>7615</v>
      </c>
      <c r="D4621" s="1137">
        <f t="shared" si="142"/>
        <v>0</v>
      </c>
      <c r="E4621" s="669" t="s">
        <v>594</v>
      </c>
      <c r="F4621" s="669">
        <v>324</v>
      </c>
    </row>
    <row r="4622" spans="1:6" hidden="1" x14ac:dyDescent="0.2">
      <c r="A4622" s="1136" t="str">
        <f t="shared" si="143"/>
        <v>JB32CDC0</v>
      </c>
      <c r="B4622" s="669" t="s">
        <v>7619</v>
      </c>
      <c r="C4622" s="669" t="s">
        <v>7620</v>
      </c>
      <c r="D4622" s="1137">
        <f t="shared" si="142"/>
        <v>0</v>
      </c>
      <c r="E4622" s="669" t="s">
        <v>700</v>
      </c>
      <c r="F4622" s="669">
        <v>52</v>
      </c>
    </row>
    <row r="4623" spans="1:6" hidden="1" x14ac:dyDescent="0.2">
      <c r="A4623" s="1136" t="str">
        <f t="shared" si="143"/>
        <v>JB32CEL0</v>
      </c>
      <c r="B4623" s="669" t="s">
        <v>7621</v>
      </c>
      <c r="C4623" s="669" t="s">
        <v>7620</v>
      </c>
      <c r="D4623" s="1137">
        <f t="shared" si="142"/>
        <v>0</v>
      </c>
      <c r="E4623" s="669" t="s">
        <v>699</v>
      </c>
      <c r="F4623" s="669">
        <v>139</v>
      </c>
    </row>
    <row r="4624" spans="1:6" hidden="1" x14ac:dyDescent="0.2">
      <c r="A4624" s="1136" t="str">
        <f t="shared" si="143"/>
        <v>JB32CEM0</v>
      </c>
      <c r="B4624" s="669" t="s">
        <v>7622</v>
      </c>
      <c r="C4624" s="669" t="s">
        <v>7620</v>
      </c>
      <c r="D4624" s="1137">
        <f t="shared" si="142"/>
        <v>0</v>
      </c>
      <c r="E4624" s="669" t="s">
        <v>595</v>
      </c>
      <c r="F4624" s="669">
        <v>4135</v>
      </c>
    </row>
    <row r="4625" spans="1:6" hidden="1" x14ac:dyDescent="0.2">
      <c r="A4625" s="1136" t="str">
        <f t="shared" si="143"/>
        <v>JB32CNE0</v>
      </c>
      <c r="B4625" s="669" t="s">
        <v>7623</v>
      </c>
      <c r="C4625" s="669" t="s">
        <v>7620</v>
      </c>
      <c r="D4625" s="1137">
        <f t="shared" ref="D4625:D4688" si="144">IFERROR(VLOOKUP(C4625,$M$2:$N$16,2,FALSE),0)</f>
        <v>0</v>
      </c>
      <c r="E4625" s="669" t="s">
        <v>594</v>
      </c>
      <c r="F4625" s="669">
        <v>569</v>
      </c>
    </row>
    <row r="4626" spans="1:6" hidden="1" x14ac:dyDescent="0.2">
      <c r="A4626" s="1136" t="str">
        <f t="shared" ref="A4626:A4689" si="145">C4626&amp;E4626&amp;D4626</f>
        <v>JB32CUX0</v>
      </c>
      <c r="B4626" s="669" t="s">
        <v>7624</v>
      </c>
      <c r="C4626" s="669" t="s">
        <v>7620</v>
      </c>
      <c r="D4626" s="1137">
        <f t="shared" si="144"/>
        <v>0</v>
      </c>
      <c r="E4626" s="669" t="s">
        <v>3001</v>
      </c>
      <c r="F4626" s="669">
        <v>1</v>
      </c>
    </row>
    <row r="4627" spans="1:6" hidden="1" x14ac:dyDescent="0.2">
      <c r="A4627" s="1136" t="str">
        <f t="shared" si="145"/>
        <v>JB33ADC0</v>
      </c>
      <c r="B4627" s="669" t="s">
        <v>7625</v>
      </c>
      <c r="C4627" s="669" t="s">
        <v>7626</v>
      </c>
      <c r="D4627" s="1137">
        <f t="shared" si="144"/>
        <v>0</v>
      </c>
      <c r="E4627" s="669" t="s">
        <v>700</v>
      </c>
      <c r="F4627" s="669">
        <v>33</v>
      </c>
    </row>
    <row r="4628" spans="1:6" hidden="1" x14ac:dyDescent="0.2">
      <c r="A4628" s="1136" t="str">
        <f t="shared" si="145"/>
        <v>JB33AEL0</v>
      </c>
      <c r="B4628" s="669" t="s">
        <v>7627</v>
      </c>
      <c r="C4628" s="669" t="s">
        <v>7626</v>
      </c>
      <c r="D4628" s="1137">
        <f t="shared" si="144"/>
        <v>0</v>
      </c>
      <c r="E4628" s="669" t="s">
        <v>699</v>
      </c>
      <c r="F4628" s="669">
        <v>49</v>
      </c>
    </row>
    <row r="4629" spans="1:6" hidden="1" x14ac:dyDescent="0.2">
      <c r="A4629" s="1136" t="str">
        <f t="shared" si="145"/>
        <v>JB33AEM0</v>
      </c>
      <c r="B4629" s="669" t="s">
        <v>7628</v>
      </c>
      <c r="C4629" s="669" t="s">
        <v>7626</v>
      </c>
      <c r="D4629" s="1137">
        <f t="shared" si="144"/>
        <v>0</v>
      </c>
      <c r="E4629" s="669" t="s">
        <v>595</v>
      </c>
      <c r="F4629" s="669">
        <v>95</v>
      </c>
    </row>
    <row r="4630" spans="1:6" hidden="1" x14ac:dyDescent="0.2">
      <c r="A4630" s="1136" t="str">
        <f t="shared" si="145"/>
        <v>JB33ANE0</v>
      </c>
      <c r="B4630" s="669" t="s">
        <v>7629</v>
      </c>
      <c r="C4630" s="669" t="s">
        <v>7626</v>
      </c>
      <c r="D4630" s="1137">
        <f t="shared" si="144"/>
        <v>0</v>
      </c>
      <c r="E4630" s="669" t="s">
        <v>594</v>
      </c>
      <c r="F4630" s="669">
        <v>4</v>
      </c>
    </row>
    <row r="4631" spans="1:6" hidden="1" x14ac:dyDescent="0.2">
      <c r="A4631" s="1136" t="str">
        <f t="shared" si="145"/>
        <v>JB33BDC0</v>
      </c>
      <c r="B4631" s="669" t="s">
        <v>7630</v>
      </c>
      <c r="C4631" s="669" t="s">
        <v>7631</v>
      </c>
      <c r="D4631" s="1137">
        <f t="shared" si="144"/>
        <v>0</v>
      </c>
      <c r="E4631" s="669" t="s">
        <v>700</v>
      </c>
      <c r="F4631" s="669">
        <v>69</v>
      </c>
    </row>
    <row r="4632" spans="1:6" hidden="1" x14ac:dyDescent="0.2">
      <c r="A4632" s="1136" t="str">
        <f t="shared" si="145"/>
        <v>JB33BEL0</v>
      </c>
      <c r="B4632" s="669" t="s">
        <v>7632</v>
      </c>
      <c r="C4632" s="669" t="s">
        <v>7631</v>
      </c>
      <c r="D4632" s="1137">
        <f t="shared" si="144"/>
        <v>0</v>
      </c>
      <c r="E4632" s="669" t="s">
        <v>699</v>
      </c>
      <c r="F4632" s="669">
        <v>74</v>
      </c>
    </row>
    <row r="4633" spans="1:6" hidden="1" x14ac:dyDescent="0.2">
      <c r="A4633" s="1136" t="str">
        <f t="shared" si="145"/>
        <v>JB33BEM0</v>
      </c>
      <c r="B4633" s="669" t="s">
        <v>7633</v>
      </c>
      <c r="C4633" s="669" t="s">
        <v>7631</v>
      </c>
      <c r="D4633" s="1137">
        <f t="shared" si="144"/>
        <v>0</v>
      </c>
      <c r="E4633" s="669" t="s">
        <v>595</v>
      </c>
      <c r="F4633" s="669">
        <v>415</v>
      </c>
    </row>
    <row r="4634" spans="1:6" hidden="1" x14ac:dyDescent="0.2">
      <c r="A4634" s="1136" t="str">
        <f t="shared" si="145"/>
        <v>JB33BNE0</v>
      </c>
      <c r="B4634" s="669" t="s">
        <v>7634</v>
      </c>
      <c r="C4634" s="669" t="s">
        <v>7631</v>
      </c>
      <c r="D4634" s="1137">
        <f t="shared" si="144"/>
        <v>0</v>
      </c>
      <c r="E4634" s="669" t="s">
        <v>594</v>
      </c>
      <c r="F4634" s="669">
        <v>26</v>
      </c>
    </row>
    <row r="4635" spans="1:6" hidden="1" x14ac:dyDescent="0.2">
      <c r="A4635" s="1136" t="str">
        <f t="shared" si="145"/>
        <v>JB33BUX0</v>
      </c>
      <c r="B4635" s="669" t="s">
        <v>7635</v>
      </c>
      <c r="C4635" s="669" t="s">
        <v>7631</v>
      </c>
      <c r="D4635" s="1137">
        <f t="shared" si="144"/>
        <v>0</v>
      </c>
      <c r="E4635" s="669" t="s">
        <v>3001</v>
      </c>
      <c r="F4635" s="669">
        <v>1</v>
      </c>
    </row>
    <row r="4636" spans="1:6" hidden="1" x14ac:dyDescent="0.2">
      <c r="A4636" s="1136" t="str">
        <f t="shared" si="145"/>
        <v>JB33CDC0</v>
      </c>
      <c r="B4636" s="669" t="s">
        <v>7636</v>
      </c>
      <c r="C4636" s="669" t="s">
        <v>7637</v>
      </c>
      <c r="D4636" s="1137">
        <f t="shared" si="144"/>
        <v>0</v>
      </c>
      <c r="E4636" s="669" t="s">
        <v>700</v>
      </c>
      <c r="F4636" s="669">
        <v>108</v>
      </c>
    </row>
    <row r="4637" spans="1:6" hidden="1" x14ac:dyDescent="0.2">
      <c r="A4637" s="1136" t="str">
        <f t="shared" si="145"/>
        <v>JB33CEL0</v>
      </c>
      <c r="B4637" s="669" t="s">
        <v>7638</v>
      </c>
      <c r="C4637" s="669" t="s">
        <v>7637</v>
      </c>
      <c r="D4637" s="1137">
        <f t="shared" si="144"/>
        <v>0</v>
      </c>
      <c r="E4637" s="669" t="s">
        <v>699</v>
      </c>
      <c r="F4637" s="669">
        <v>136</v>
      </c>
    </row>
    <row r="4638" spans="1:6" hidden="1" x14ac:dyDescent="0.2">
      <c r="A4638" s="1136" t="str">
        <f t="shared" si="145"/>
        <v>JB33CEM0</v>
      </c>
      <c r="B4638" s="669" t="s">
        <v>7639</v>
      </c>
      <c r="C4638" s="669" t="s">
        <v>7637</v>
      </c>
      <c r="D4638" s="1137">
        <f t="shared" si="144"/>
        <v>0</v>
      </c>
      <c r="E4638" s="669" t="s">
        <v>595</v>
      </c>
      <c r="F4638" s="669">
        <v>4370</v>
      </c>
    </row>
    <row r="4639" spans="1:6" hidden="1" x14ac:dyDescent="0.2">
      <c r="A4639" s="1136" t="str">
        <f t="shared" si="145"/>
        <v>JB33CNE0</v>
      </c>
      <c r="B4639" s="669" t="s">
        <v>7640</v>
      </c>
      <c r="C4639" s="669" t="s">
        <v>7637</v>
      </c>
      <c r="D4639" s="1137">
        <f t="shared" si="144"/>
        <v>0</v>
      </c>
      <c r="E4639" s="669" t="s">
        <v>594</v>
      </c>
      <c r="F4639" s="669">
        <v>225</v>
      </c>
    </row>
    <row r="4640" spans="1:6" hidden="1" x14ac:dyDescent="0.2">
      <c r="A4640" s="1136" t="str">
        <f t="shared" si="145"/>
        <v>JC40ZDC0</v>
      </c>
      <c r="B4640" s="669" t="s">
        <v>7641</v>
      </c>
      <c r="C4640" s="669" t="s">
        <v>2071</v>
      </c>
      <c r="D4640" s="1137">
        <f t="shared" si="144"/>
        <v>0</v>
      </c>
      <c r="E4640" s="669" t="s">
        <v>700</v>
      </c>
      <c r="F4640" s="669">
        <v>547</v>
      </c>
    </row>
    <row r="4641" spans="1:6" hidden="1" x14ac:dyDescent="0.2">
      <c r="A4641" s="1136" t="str">
        <f t="shared" si="145"/>
        <v>JC40ZEL0</v>
      </c>
      <c r="B4641" s="669" t="s">
        <v>7642</v>
      </c>
      <c r="C4641" s="669" t="s">
        <v>2071</v>
      </c>
      <c r="D4641" s="1137">
        <f t="shared" si="144"/>
        <v>0</v>
      </c>
      <c r="E4641" s="669" t="s">
        <v>699</v>
      </c>
      <c r="F4641" s="669">
        <v>180</v>
      </c>
    </row>
    <row r="4642" spans="1:6" hidden="1" x14ac:dyDescent="0.2">
      <c r="A4642" s="1136" t="str">
        <f t="shared" si="145"/>
        <v>JC40ZEM0</v>
      </c>
      <c r="B4642" s="669" t="s">
        <v>7643</v>
      </c>
      <c r="C4642" s="669" t="s">
        <v>2071</v>
      </c>
      <c r="D4642" s="1137">
        <f t="shared" si="144"/>
        <v>0</v>
      </c>
      <c r="E4642" s="669" t="s">
        <v>595</v>
      </c>
      <c r="F4642" s="669">
        <v>153</v>
      </c>
    </row>
    <row r="4643" spans="1:6" hidden="1" x14ac:dyDescent="0.2">
      <c r="A4643" s="1136" t="str">
        <f t="shared" si="145"/>
        <v>JC40ZNE0</v>
      </c>
      <c r="B4643" s="669" t="s">
        <v>7644</v>
      </c>
      <c r="C4643" s="669" t="s">
        <v>2071</v>
      </c>
      <c r="D4643" s="1137">
        <f t="shared" si="144"/>
        <v>0</v>
      </c>
      <c r="E4643" s="669" t="s">
        <v>594</v>
      </c>
      <c r="F4643" s="669">
        <v>40</v>
      </c>
    </row>
    <row r="4644" spans="1:6" hidden="1" x14ac:dyDescent="0.2">
      <c r="A4644" s="1136" t="str">
        <f t="shared" si="145"/>
        <v>JC41ZDC0</v>
      </c>
      <c r="B4644" s="669" t="s">
        <v>7645</v>
      </c>
      <c r="C4644" s="669" t="s">
        <v>2072</v>
      </c>
      <c r="D4644" s="1137">
        <f t="shared" si="144"/>
        <v>0</v>
      </c>
      <c r="E4644" s="669" t="s">
        <v>700</v>
      </c>
      <c r="F4644" s="669">
        <v>6944</v>
      </c>
    </row>
    <row r="4645" spans="1:6" hidden="1" x14ac:dyDescent="0.2">
      <c r="A4645" s="1136" t="str">
        <f t="shared" si="145"/>
        <v>JC41ZEL0</v>
      </c>
      <c r="B4645" s="669" t="s">
        <v>7646</v>
      </c>
      <c r="C4645" s="669" t="s">
        <v>2072</v>
      </c>
      <c r="D4645" s="1137">
        <f t="shared" si="144"/>
        <v>0</v>
      </c>
      <c r="E4645" s="669" t="s">
        <v>699</v>
      </c>
      <c r="F4645" s="669">
        <v>3505</v>
      </c>
    </row>
    <row r="4646" spans="1:6" hidden="1" x14ac:dyDescent="0.2">
      <c r="A4646" s="1136" t="str">
        <f t="shared" si="145"/>
        <v>JC41ZEM0</v>
      </c>
      <c r="B4646" s="669" t="s">
        <v>7647</v>
      </c>
      <c r="C4646" s="669" t="s">
        <v>2072</v>
      </c>
      <c r="D4646" s="1137">
        <f t="shared" si="144"/>
        <v>0</v>
      </c>
      <c r="E4646" s="669" t="s">
        <v>595</v>
      </c>
      <c r="F4646" s="669">
        <v>1757</v>
      </c>
    </row>
    <row r="4647" spans="1:6" hidden="1" x14ac:dyDescent="0.2">
      <c r="A4647" s="1136" t="str">
        <f t="shared" si="145"/>
        <v>JC41ZNE0</v>
      </c>
      <c r="B4647" s="669" t="s">
        <v>7648</v>
      </c>
      <c r="C4647" s="669" t="s">
        <v>2072</v>
      </c>
      <c r="D4647" s="1137">
        <f t="shared" si="144"/>
        <v>0</v>
      </c>
      <c r="E4647" s="669" t="s">
        <v>594</v>
      </c>
      <c r="F4647" s="669">
        <v>243</v>
      </c>
    </row>
    <row r="4648" spans="1:6" hidden="1" x14ac:dyDescent="0.2">
      <c r="A4648" s="1136" t="str">
        <f t="shared" si="145"/>
        <v>JC41ZUX0</v>
      </c>
      <c r="B4648" s="669" t="s">
        <v>7649</v>
      </c>
      <c r="C4648" s="669" t="s">
        <v>2072</v>
      </c>
      <c r="D4648" s="1137">
        <f t="shared" si="144"/>
        <v>0</v>
      </c>
      <c r="E4648" s="669" t="s">
        <v>3001</v>
      </c>
      <c r="F4648" s="669">
        <v>2</v>
      </c>
    </row>
    <row r="4649" spans="1:6" hidden="1" x14ac:dyDescent="0.2">
      <c r="A4649" s="1136" t="str">
        <f t="shared" si="145"/>
        <v>JC42ADC0</v>
      </c>
      <c r="B4649" s="669" t="s">
        <v>7650</v>
      </c>
      <c r="C4649" s="669" t="s">
        <v>2073</v>
      </c>
      <c r="D4649" s="1137">
        <f t="shared" si="144"/>
        <v>0</v>
      </c>
      <c r="E4649" s="669" t="s">
        <v>700</v>
      </c>
      <c r="F4649" s="669">
        <v>55960</v>
      </c>
    </row>
    <row r="4650" spans="1:6" hidden="1" x14ac:dyDescent="0.2">
      <c r="A4650" s="1136" t="str">
        <f t="shared" si="145"/>
        <v>JC42AEL0</v>
      </c>
      <c r="B4650" s="669" t="s">
        <v>7651</v>
      </c>
      <c r="C4650" s="669" t="s">
        <v>2073</v>
      </c>
      <c r="D4650" s="1137">
        <f t="shared" si="144"/>
        <v>0</v>
      </c>
      <c r="E4650" s="669" t="s">
        <v>699</v>
      </c>
      <c r="F4650" s="669">
        <v>7745</v>
      </c>
    </row>
    <row r="4651" spans="1:6" hidden="1" x14ac:dyDescent="0.2">
      <c r="A4651" s="1136" t="str">
        <f t="shared" si="145"/>
        <v>JC42AEM0</v>
      </c>
      <c r="B4651" s="669" t="s">
        <v>7652</v>
      </c>
      <c r="C4651" s="669" t="s">
        <v>2073</v>
      </c>
      <c r="D4651" s="1137">
        <f t="shared" si="144"/>
        <v>0</v>
      </c>
      <c r="E4651" s="669" t="s">
        <v>595</v>
      </c>
      <c r="F4651" s="669">
        <v>26987</v>
      </c>
    </row>
    <row r="4652" spans="1:6" hidden="1" x14ac:dyDescent="0.2">
      <c r="A4652" s="1136" t="str">
        <f t="shared" si="145"/>
        <v>JC42ANE0</v>
      </c>
      <c r="B4652" s="669" t="s">
        <v>7653</v>
      </c>
      <c r="C4652" s="669" t="s">
        <v>2073</v>
      </c>
      <c r="D4652" s="1137">
        <f t="shared" si="144"/>
        <v>0</v>
      </c>
      <c r="E4652" s="669" t="s">
        <v>594</v>
      </c>
      <c r="F4652" s="669">
        <v>249</v>
      </c>
    </row>
    <row r="4653" spans="1:6" hidden="1" x14ac:dyDescent="0.2">
      <c r="A4653" s="1136" t="str">
        <f t="shared" si="145"/>
        <v>JC42AUX0</v>
      </c>
      <c r="B4653" s="669" t="s">
        <v>7654</v>
      </c>
      <c r="C4653" s="669" t="s">
        <v>2073</v>
      </c>
      <c r="D4653" s="1137">
        <f t="shared" si="144"/>
        <v>0</v>
      </c>
      <c r="E4653" s="669" t="s">
        <v>3001</v>
      </c>
      <c r="F4653" s="669">
        <v>100</v>
      </c>
    </row>
    <row r="4654" spans="1:6" hidden="1" x14ac:dyDescent="0.2">
      <c r="A4654" s="1136" t="str">
        <f t="shared" si="145"/>
        <v>JC42BDC0</v>
      </c>
      <c r="B4654" s="669" t="s">
        <v>7655</v>
      </c>
      <c r="C4654" s="669" t="s">
        <v>2075</v>
      </c>
      <c r="D4654" s="1137">
        <f t="shared" si="144"/>
        <v>0</v>
      </c>
      <c r="E4654" s="669" t="s">
        <v>700</v>
      </c>
      <c r="F4654" s="669">
        <v>3939</v>
      </c>
    </row>
    <row r="4655" spans="1:6" hidden="1" x14ac:dyDescent="0.2">
      <c r="A4655" s="1136" t="str">
        <f t="shared" si="145"/>
        <v>JC42BEL0</v>
      </c>
      <c r="B4655" s="669" t="s">
        <v>7656</v>
      </c>
      <c r="C4655" s="669" t="s">
        <v>2075</v>
      </c>
      <c r="D4655" s="1137">
        <f t="shared" si="144"/>
        <v>0</v>
      </c>
      <c r="E4655" s="669" t="s">
        <v>699</v>
      </c>
      <c r="F4655" s="669">
        <v>1016</v>
      </c>
    </row>
    <row r="4656" spans="1:6" hidden="1" x14ac:dyDescent="0.2">
      <c r="A4656" s="1136" t="str">
        <f t="shared" si="145"/>
        <v>JC42BEM0</v>
      </c>
      <c r="B4656" s="669" t="s">
        <v>7657</v>
      </c>
      <c r="C4656" s="669" t="s">
        <v>2075</v>
      </c>
      <c r="D4656" s="1137">
        <f t="shared" si="144"/>
        <v>0</v>
      </c>
      <c r="E4656" s="669" t="s">
        <v>595</v>
      </c>
      <c r="F4656" s="669">
        <v>8524</v>
      </c>
    </row>
    <row r="4657" spans="1:6" hidden="1" x14ac:dyDescent="0.2">
      <c r="A4657" s="1136" t="str">
        <f t="shared" si="145"/>
        <v>JC42BNE0</v>
      </c>
      <c r="B4657" s="669" t="s">
        <v>7658</v>
      </c>
      <c r="C4657" s="669" t="s">
        <v>2075</v>
      </c>
      <c r="D4657" s="1137">
        <f t="shared" si="144"/>
        <v>0</v>
      </c>
      <c r="E4657" s="669" t="s">
        <v>594</v>
      </c>
      <c r="F4657" s="669">
        <v>274</v>
      </c>
    </row>
    <row r="4658" spans="1:6" hidden="1" x14ac:dyDescent="0.2">
      <c r="A4658" s="1136" t="str">
        <f t="shared" si="145"/>
        <v>JC42BUX0</v>
      </c>
      <c r="B4658" s="669" t="s">
        <v>7659</v>
      </c>
      <c r="C4658" s="669" t="s">
        <v>2075</v>
      </c>
      <c r="D4658" s="1137">
        <f t="shared" si="144"/>
        <v>0</v>
      </c>
      <c r="E4658" s="669" t="s">
        <v>3001</v>
      </c>
      <c r="F4658" s="669">
        <v>1</v>
      </c>
    </row>
    <row r="4659" spans="1:6" hidden="1" x14ac:dyDescent="0.2">
      <c r="A4659" s="1136" t="str">
        <f t="shared" si="145"/>
        <v>JC43ADC0</v>
      </c>
      <c r="B4659" s="669" t="s">
        <v>7660</v>
      </c>
      <c r="C4659" s="669" t="s">
        <v>2076</v>
      </c>
      <c r="D4659" s="1137">
        <f t="shared" si="144"/>
        <v>0</v>
      </c>
      <c r="E4659" s="669" t="s">
        <v>700</v>
      </c>
      <c r="F4659" s="669">
        <v>187519</v>
      </c>
    </row>
    <row r="4660" spans="1:6" hidden="1" x14ac:dyDescent="0.2">
      <c r="A4660" s="1136" t="str">
        <f t="shared" si="145"/>
        <v>JC43AEL0</v>
      </c>
      <c r="B4660" s="669" t="s">
        <v>7661</v>
      </c>
      <c r="C4660" s="669" t="s">
        <v>2076</v>
      </c>
      <c r="D4660" s="1137">
        <f t="shared" si="144"/>
        <v>0</v>
      </c>
      <c r="E4660" s="669" t="s">
        <v>699</v>
      </c>
      <c r="F4660" s="669">
        <v>5169</v>
      </c>
    </row>
    <row r="4661" spans="1:6" hidden="1" x14ac:dyDescent="0.2">
      <c r="A4661" s="1136" t="str">
        <f t="shared" si="145"/>
        <v>JC43AEM0</v>
      </c>
      <c r="B4661" s="669" t="s">
        <v>7662</v>
      </c>
      <c r="C4661" s="669" t="s">
        <v>2076</v>
      </c>
      <c r="D4661" s="1137">
        <f t="shared" si="144"/>
        <v>0</v>
      </c>
      <c r="E4661" s="669" t="s">
        <v>595</v>
      </c>
      <c r="F4661" s="669">
        <v>11663</v>
      </c>
    </row>
    <row r="4662" spans="1:6" hidden="1" x14ac:dyDescent="0.2">
      <c r="A4662" s="1136" t="str">
        <f t="shared" si="145"/>
        <v>JC43ANE0</v>
      </c>
      <c r="B4662" s="669" t="s">
        <v>7663</v>
      </c>
      <c r="C4662" s="669" t="s">
        <v>2076</v>
      </c>
      <c r="D4662" s="1137">
        <f t="shared" si="144"/>
        <v>0</v>
      </c>
      <c r="E4662" s="669" t="s">
        <v>594</v>
      </c>
      <c r="F4662" s="669">
        <v>206</v>
      </c>
    </row>
    <row r="4663" spans="1:6" hidden="1" x14ac:dyDescent="0.2">
      <c r="A4663" s="1136" t="str">
        <f t="shared" si="145"/>
        <v>JC43AUX0</v>
      </c>
      <c r="B4663" s="669" t="s">
        <v>7664</v>
      </c>
      <c r="C4663" s="669" t="s">
        <v>2076</v>
      </c>
      <c r="D4663" s="1137">
        <f t="shared" si="144"/>
        <v>0</v>
      </c>
      <c r="E4663" s="669" t="s">
        <v>3001</v>
      </c>
      <c r="F4663" s="669">
        <v>12</v>
      </c>
    </row>
    <row r="4664" spans="1:6" hidden="1" x14ac:dyDescent="0.2">
      <c r="A4664" s="1136" t="str">
        <f t="shared" si="145"/>
        <v>JC43BDC0</v>
      </c>
      <c r="B4664" s="669" t="s">
        <v>7665</v>
      </c>
      <c r="C4664" s="669" t="s">
        <v>2077</v>
      </c>
      <c r="D4664" s="1137">
        <f t="shared" si="144"/>
        <v>0</v>
      </c>
      <c r="E4664" s="669" t="s">
        <v>700</v>
      </c>
      <c r="F4664" s="669">
        <v>7161</v>
      </c>
    </row>
    <row r="4665" spans="1:6" hidden="1" x14ac:dyDescent="0.2">
      <c r="A4665" s="1136" t="str">
        <f t="shared" si="145"/>
        <v>JC43BEL0</v>
      </c>
      <c r="B4665" s="669" t="s">
        <v>7666</v>
      </c>
      <c r="C4665" s="669" t="s">
        <v>2077</v>
      </c>
      <c r="D4665" s="1137">
        <f t="shared" si="144"/>
        <v>0</v>
      </c>
      <c r="E4665" s="669" t="s">
        <v>699</v>
      </c>
      <c r="F4665" s="669">
        <v>604</v>
      </c>
    </row>
    <row r="4666" spans="1:6" hidden="1" x14ac:dyDescent="0.2">
      <c r="A4666" s="1136" t="str">
        <f t="shared" si="145"/>
        <v>JC43BEM0</v>
      </c>
      <c r="B4666" s="669" t="s">
        <v>7667</v>
      </c>
      <c r="C4666" s="669" t="s">
        <v>2077</v>
      </c>
      <c r="D4666" s="1137">
        <f t="shared" si="144"/>
        <v>0</v>
      </c>
      <c r="E4666" s="669" t="s">
        <v>595</v>
      </c>
      <c r="F4666" s="669">
        <v>2897</v>
      </c>
    </row>
    <row r="4667" spans="1:6" hidden="1" x14ac:dyDescent="0.2">
      <c r="A4667" s="1136" t="str">
        <f t="shared" si="145"/>
        <v>JC43BNE0</v>
      </c>
      <c r="B4667" s="669" t="s">
        <v>7668</v>
      </c>
      <c r="C4667" s="669" t="s">
        <v>2077</v>
      </c>
      <c r="D4667" s="1137">
        <f t="shared" si="144"/>
        <v>0</v>
      </c>
      <c r="E4667" s="669" t="s">
        <v>594</v>
      </c>
      <c r="F4667" s="669">
        <v>116</v>
      </c>
    </row>
    <row r="4668" spans="1:6" hidden="1" x14ac:dyDescent="0.2">
      <c r="A4668" s="1136" t="str">
        <f t="shared" si="145"/>
        <v>JC43BUX0</v>
      </c>
      <c r="B4668" s="669" t="s">
        <v>7669</v>
      </c>
      <c r="C4668" s="669" t="s">
        <v>2077</v>
      </c>
      <c r="D4668" s="1137">
        <f t="shared" si="144"/>
        <v>0</v>
      </c>
      <c r="E4668" s="669" t="s">
        <v>3001</v>
      </c>
      <c r="F4668" s="669">
        <v>1</v>
      </c>
    </row>
    <row r="4669" spans="1:6" hidden="1" x14ac:dyDescent="0.2">
      <c r="A4669" s="1136" t="str">
        <f t="shared" si="145"/>
        <v>JC44ZDC0</v>
      </c>
      <c r="B4669" s="669" t="s">
        <v>7670</v>
      </c>
      <c r="C4669" s="669" t="s">
        <v>2078</v>
      </c>
      <c r="D4669" s="1137">
        <f t="shared" si="144"/>
        <v>0</v>
      </c>
      <c r="E4669" s="669" t="s">
        <v>700</v>
      </c>
      <c r="F4669" s="669">
        <v>14</v>
      </c>
    </row>
    <row r="4670" spans="1:6" hidden="1" x14ac:dyDescent="0.2">
      <c r="A4670" s="1136" t="str">
        <f t="shared" si="145"/>
        <v>JC45ADC0</v>
      </c>
      <c r="B4670" s="669" t="s">
        <v>7671</v>
      </c>
      <c r="C4670" s="669" t="s">
        <v>2079</v>
      </c>
      <c r="D4670" s="1137">
        <f t="shared" si="144"/>
        <v>0</v>
      </c>
      <c r="E4670" s="669" t="s">
        <v>700</v>
      </c>
      <c r="F4670" s="669">
        <v>14</v>
      </c>
    </row>
    <row r="4671" spans="1:6" hidden="1" x14ac:dyDescent="0.2">
      <c r="A4671" s="1136" t="str">
        <f t="shared" si="145"/>
        <v>JC45AEM0</v>
      </c>
      <c r="B4671" s="669" t="s">
        <v>7672</v>
      </c>
      <c r="C4671" s="669" t="s">
        <v>2079</v>
      </c>
      <c r="D4671" s="1137">
        <f t="shared" si="144"/>
        <v>0</v>
      </c>
      <c r="E4671" s="669" t="s">
        <v>595</v>
      </c>
      <c r="F4671" s="669">
        <v>3</v>
      </c>
    </row>
    <row r="4672" spans="1:6" hidden="1" x14ac:dyDescent="0.2">
      <c r="A4672" s="1136" t="str">
        <f t="shared" si="145"/>
        <v>JC45ANE0</v>
      </c>
      <c r="B4672" s="669" t="s">
        <v>7673</v>
      </c>
      <c r="C4672" s="669" t="s">
        <v>2079</v>
      </c>
      <c r="D4672" s="1137">
        <f t="shared" si="144"/>
        <v>0</v>
      </c>
      <c r="E4672" s="669" t="s">
        <v>594</v>
      </c>
      <c r="F4672" s="669">
        <v>1</v>
      </c>
    </row>
    <row r="4673" spans="1:6" hidden="1" x14ac:dyDescent="0.2">
      <c r="A4673" s="1136" t="str">
        <f t="shared" si="145"/>
        <v>JC45BDC0</v>
      </c>
      <c r="B4673" s="669" t="s">
        <v>7674</v>
      </c>
      <c r="C4673" s="669" t="s">
        <v>2080</v>
      </c>
      <c r="D4673" s="1137">
        <f t="shared" si="144"/>
        <v>0</v>
      </c>
      <c r="E4673" s="669" t="s">
        <v>700</v>
      </c>
      <c r="F4673" s="669">
        <v>29</v>
      </c>
    </row>
    <row r="4674" spans="1:6" hidden="1" x14ac:dyDescent="0.2">
      <c r="A4674" s="1136" t="str">
        <f t="shared" si="145"/>
        <v>JC45BEM0</v>
      </c>
      <c r="B4674" s="669" t="s">
        <v>7675</v>
      </c>
      <c r="C4674" s="669" t="s">
        <v>2080</v>
      </c>
      <c r="D4674" s="1137">
        <f t="shared" si="144"/>
        <v>0</v>
      </c>
      <c r="E4674" s="669" t="s">
        <v>595</v>
      </c>
      <c r="F4674" s="669">
        <v>2</v>
      </c>
    </row>
    <row r="4675" spans="1:6" hidden="1" x14ac:dyDescent="0.2">
      <c r="A4675" s="1136" t="str">
        <f t="shared" si="145"/>
        <v>JC45BNE0</v>
      </c>
      <c r="B4675" s="669" t="s">
        <v>7676</v>
      </c>
      <c r="C4675" s="669" t="s">
        <v>2080</v>
      </c>
      <c r="D4675" s="1137">
        <f t="shared" si="144"/>
        <v>0</v>
      </c>
      <c r="E4675" s="669" t="s">
        <v>594</v>
      </c>
      <c r="F4675" s="669">
        <v>2</v>
      </c>
    </row>
    <row r="4676" spans="1:6" hidden="1" x14ac:dyDescent="0.2">
      <c r="A4676" s="1136" t="str">
        <f t="shared" si="145"/>
        <v>JC46ZDC0</v>
      </c>
      <c r="B4676" s="669" t="s">
        <v>7677</v>
      </c>
      <c r="C4676" s="669" t="s">
        <v>2081</v>
      </c>
      <c r="D4676" s="1137">
        <f t="shared" si="144"/>
        <v>0</v>
      </c>
      <c r="E4676" s="669" t="s">
        <v>700</v>
      </c>
      <c r="F4676" s="669">
        <v>2415</v>
      </c>
    </row>
    <row r="4677" spans="1:6" hidden="1" x14ac:dyDescent="0.2">
      <c r="A4677" s="1136" t="str">
        <f t="shared" si="145"/>
        <v>JC46ZEL0</v>
      </c>
      <c r="B4677" s="669" t="s">
        <v>7678</v>
      </c>
      <c r="C4677" s="669" t="s">
        <v>2081</v>
      </c>
      <c r="D4677" s="1137">
        <f t="shared" si="144"/>
        <v>0</v>
      </c>
      <c r="E4677" s="669" t="s">
        <v>699</v>
      </c>
      <c r="F4677" s="669">
        <v>2</v>
      </c>
    </row>
    <row r="4678" spans="1:6" hidden="1" x14ac:dyDescent="0.2">
      <c r="A4678" s="1136" t="str">
        <f t="shared" si="145"/>
        <v>JC46ZEM0</v>
      </c>
      <c r="B4678" s="669" t="s">
        <v>7679</v>
      </c>
      <c r="C4678" s="669" t="s">
        <v>2081</v>
      </c>
      <c r="D4678" s="1137">
        <f t="shared" si="144"/>
        <v>0</v>
      </c>
      <c r="E4678" s="669" t="s">
        <v>595</v>
      </c>
      <c r="F4678" s="669">
        <v>2</v>
      </c>
    </row>
    <row r="4679" spans="1:6" hidden="1" x14ac:dyDescent="0.2">
      <c r="A4679" s="1136" t="str">
        <f t="shared" si="145"/>
        <v>JC46ZUX0</v>
      </c>
      <c r="B4679" s="669" t="s">
        <v>7680</v>
      </c>
      <c r="C4679" s="669" t="s">
        <v>2081</v>
      </c>
      <c r="D4679" s="1137">
        <f t="shared" si="144"/>
        <v>0</v>
      </c>
      <c r="E4679" s="669" t="s">
        <v>3001</v>
      </c>
      <c r="F4679" s="669">
        <v>527</v>
      </c>
    </row>
    <row r="4680" spans="1:6" hidden="1" x14ac:dyDescent="0.2">
      <c r="A4680" s="1136" t="str">
        <f t="shared" si="145"/>
        <v>JC47ADC0</v>
      </c>
      <c r="B4680" s="669" t="s">
        <v>7681</v>
      </c>
      <c r="C4680" s="669" t="s">
        <v>2082</v>
      </c>
      <c r="D4680" s="1137">
        <f t="shared" si="144"/>
        <v>0</v>
      </c>
      <c r="E4680" s="669" t="s">
        <v>700</v>
      </c>
      <c r="F4680" s="669">
        <v>101</v>
      </c>
    </row>
    <row r="4681" spans="1:6" hidden="1" x14ac:dyDescent="0.2">
      <c r="A4681" s="1136" t="str">
        <f t="shared" si="145"/>
        <v>JC47ANE0</v>
      </c>
      <c r="B4681" s="669" t="s">
        <v>7682</v>
      </c>
      <c r="C4681" s="669" t="s">
        <v>2082</v>
      </c>
      <c r="D4681" s="1137">
        <f t="shared" si="144"/>
        <v>0</v>
      </c>
      <c r="E4681" s="669" t="s">
        <v>594</v>
      </c>
      <c r="F4681" s="669">
        <v>1</v>
      </c>
    </row>
    <row r="4682" spans="1:6" hidden="1" x14ac:dyDescent="0.2">
      <c r="A4682" s="1136" t="str">
        <f t="shared" si="145"/>
        <v>JC47BDC0</v>
      </c>
      <c r="B4682" s="669" t="s">
        <v>7683</v>
      </c>
      <c r="C4682" s="669" t="s">
        <v>2083</v>
      </c>
      <c r="D4682" s="1137">
        <f t="shared" si="144"/>
        <v>0</v>
      </c>
      <c r="E4682" s="669" t="s">
        <v>700</v>
      </c>
      <c r="F4682" s="669">
        <v>17</v>
      </c>
    </row>
    <row r="4683" spans="1:6" hidden="1" x14ac:dyDescent="0.2">
      <c r="A4683" s="1136" t="str">
        <f t="shared" si="145"/>
        <v>JC47BEL0</v>
      </c>
      <c r="B4683" s="669" t="s">
        <v>7684</v>
      </c>
      <c r="C4683" s="669" t="s">
        <v>2083</v>
      </c>
      <c r="D4683" s="1137">
        <f t="shared" si="144"/>
        <v>0</v>
      </c>
      <c r="E4683" s="669" t="s">
        <v>699</v>
      </c>
      <c r="F4683" s="669">
        <v>11</v>
      </c>
    </row>
    <row r="4684" spans="1:6" hidden="1" x14ac:dyDescent="0.2">
      <c r="A4684" s="1136" t="str">
        <f t="shared" si="145"/>
        <v>JC47BEM0</v>
      </c>
      <c r="B4684" s="669" t="s">
        <v>7685</v>
      </c>
      <c r="C4684" s="669" t="s">
        <v>2083</v>
      </c>
      <c r="D4684" s="1137">
        <f t="shared" si="144"/>
        <v>0</v>
      </c>
      <c r="E4684" s="669" t="s">
        <v>595</v>
      </c>
      <c r="F4684" s="669">
        <v>200</v>
      </c>
    </row>
    <row r="4685" spans="1:6" hidden="1" x14ac:dyDescent="0.2">
      <c r="A4685" s="1136" t="str">
        <f t="shared" si="145"/>
        <v>JC47BNE0</v>
      </c>
      <c r="B4685" s="669" t="s">
        <v>7686</v>
      </c>
      <c r="C4685" s="669" t="s">
        <v>2083</v>
      </c>
      <c r="D4685" s="1137">
        <f t="shared" si="144"/>
        <v>0</v>
      </c>
      <c r="E4685" s="669" t="s">
        <v>594</v>
      </c>
      <c r="F4685" s="669">
        <v>96</v>
      </c>
    </row>
    <row r="4686" spans="1:6" hidden="1" x14ac:dyDescent="0.2">
      <c r="A4686" s="1136" t="str">
        <f t="shared" si="145"/>
        <v>JD07AEL0</v>
      </c>
      <c r="B4686" s="669" t="s">
        <v>7687</v>
      </c>
      <c r="C4686" s="669" t="s">
        <v>2084</v>
      </c>
      <c r="D4686" s="1137">
        <f t="shared" si="144"/>
        <v>0</v>
      </c>
      <c r="E4686" s="669" t="s">
        <v>699</v>
      </c>
      <c r="F4686" s="669">
        <v>165</v>
      </c>
    </row>
    <row r="4687" spans="1:6" hidden="1" x14ac:dyDescent="0.2">
      <c r="A4687" s="1136" t="str">
        <f t="shared" si="145"/>
        <v>JD07AEM0</v>
      </c>
      <c r="B4687" s="669" t="s">
        <v>7688</v>
      </c>
      <c r="C4687" s="669" t="s">
        <v>2084</v>
      </c>
      <c r="D4687" s="1137">
        <f t="shared" si="144"/>
        <v>0</v>
      </c>
      <c r="E4687" s="669" t="s">
        <v>595</v>
      </c>
      <c r="F4687" s="669">
        <v>6312</v>
      </c>
    </row>
    <row r="4688" spans="1:6" hidden="1" x14ac:dyDescent="0.2">
      <c r="A4688" s="1136" t="str">
        <f t="shared" si="145"/>
        <v>JD07ANE0</v>
      </c>
      <c r="B4688" s="669" t="s">
        <v>7689</v>
      </c>
      <c r="C4688" s="669" t="s">
        <v>2084</v>
      </c>
      <c r="D4688" s="1137">
        <f t="shared" si="144"/>
        <v>0</v>
      </c>
      <c r="E4688" s="669" t="s">
        <v>594</v>
      </c>
      <c r="F4688" s="669">
        <v>114</v>
      </c>
    </row>
    <row r="4689" spans="1:6" hidden="1" x14ac:dyDescent="0.2">
      <c r="A4689" s="1136" t="str">
        <f t="shared" si="145"/>
        <v>JD07BDC0</v>
      </c>
      <c r="B4689" s="669" t="s">
        <v>7690</v>
      </c>
      <c r="C4689" s="669" t="s">
        <v>2085</v>
      </c>
      <c r="D4689" s="1137">
        <f t="shared" ref="D4689:D4752" si="146">IFERROR(VLOOKUP(C4689,$M$2:$N$16,2,FALSE),0)</f>
        <v>0</v>
      </c>
      <c r="E4689" s="669" t="s">
        <v>700</v>
      </c>
      <c r="F4689" s="669">
        <v>1</v>
      </c>
    </row>
    <row r="4690" spans="1:6" hidden="1" x14ac:dyDescent="0.2">
      <c r="A4690" s="1136" t="str">
        <f t="shared" ref="A4690:A4753" si="147">C4690&amp;E4690&amp;D4690</f>
        <v>JD07BEL0</v>
      </c>
      <c r="B4690" s="669" t="s">
        <v>7691</v>
      </c>
      <c r="C4690" s="669" t="s">
        <v>2085</v>
      </c>
      <c r="D4690" s="1137">
        <f t="shared" si="146"/>
        <v>0</v>
      </c>
      <c r="E4690" s="669" t="s">
        <v>699</v>
      </c>
      <c r="F4690" s="669">
        <v>281</v>
      </c>
    </row>
    <row r="4691" spans="1:6" hidden="1" x14ac:dyDescent="0.2">
      <c r="A4691" s="1136" t="str">
        <f t="shared" si="147"/>
        <v>JD07BEM0</v>
      </c>
      <c r="B4691" s="669" t="s">
        <v>7692</v>
      </c>
      <c r="C4691" s="669" t="s">
        <v>2085</v>
      </c>
      <c r="D4691" s="1137">
        <f t="shared" si="146"/>
        <v>0</v>
      </c>
      <c r="E4691" s="669" t="s">
        <v>595</v>
      </c>
      <c r="F4691" s="669">
        <v>4099</v>
      </c>
    </row>
    <row r="4692" spans="1:6" hidden="1" x14ac:dyDescent="0.2">
      <c r="A4692" s="1136" t="str">
        <f t="shared" si="147"/>
        <v>JD07BNE0</v>
      </c>
      <c r="B4692" s="669" t="s">
        <v>7693</v>
      </c>
      <c r="C4692" s="669" t="s">
        <v>2085</v>
      </c>
      <c r="D4692" s="1137">
        <f t="shared" si="146"/>
        <v>0</v>
      </c>
      <c r="E4692" s="669" t="s">
        <v>594</v>
      </c>
      <c r="F4692" s="669">
        <v>96</v>
      </c>
    </row>
    <row r="4693" spans="1:6" hidden="1" x14ac:dyDescent="0.2">
      <c r="A4693" s="1136" t="str">
        <f t="shared" si="147"/>
        <v>JD07CDC0</v>
      </c>
      <c r="B4693" s="669" t="s">
        <v>7694</v>
      </c>
      <c r="C4693" s="669" t="s">
        <v>2086</v>
      </c>
      <c r="D4693" s="1137">
        <f t="shared" si="146"/>
        <v>0</v>
      </c>
      <c r="E4693" s="669" t="s">
        <v>700</v>
      </c>
      <c r="F4693" s="669">
        <v>6</v>
      </c>
    </row>
    <row r="4694" spans="1:6" hidden="1" x14ac:dyDescent="0.2">
      <c r="A4694" s="1136" t="str">
        <f t="shared" si="147"/>
        <v>JD07CEL0</v>
      </c>
      <c r="B4694" s="669" t="s">
        <v>7695</v>
      </c>
      <c r="C4694" s="669" t="s">
        <v>2086</v>
      </c>
      <c r="D4694" s="1137">
        <f t="shared" si="146"/>
        <v>0</v>
      </c>
      <c r="E4694" s="669" t="s">
        <v>699</v>
      </c>
      <c r="F4694" s="669">
        <v>1008</v>
      </c>
    </row>
    <row r="4695" spans="1:6" hidden="1" x14ac:dyDescent="0.2">
      <c r="A4695" s="1136" t="str">
        <f t="shared" si="147"/>
        <v>JD07CEM0</v>
      </c>
      <c r="B4695" s="669" t="s">
        <v>7696</v>
      </c>
      <c r="C4695" s="669" t="s">
        <v>2086</v>
      </c>
      <c r="D4695" s="1137">
        <f t="shared" si="146"/>
        <v>0</v>
      </c>
      <c r="E4695" s="669" t="s">
        <v>595</v>
      </c>
      <c r="F4695" s="669">
        <v>6336</v>
      </c>
    </row>
    <row r="4696" spans="1:6" hidden="1" x14ac:dyDescent="0.2">
      <c r="A4696" s="1136" t="str">
        <f t="shared" si="147"/>
        <v>JD07CNE0</v>
      </c>
      <c r="B4696" s="669" t="s">
        <v>7697</v>
      </c>
      <c r="C4696" s="669" t="s">
        <v>2086</v>
      </c>
      <c r="D4696" s="1137">
        <f t="shared" si="146"/>
        <v>0</v>
      </c>
      <c r="E4696" s="669" t="s">
        <v>594</v>
      </c>
      <c r="F4696" s="669">
        <v>73</v>
      </c>
    </row>
    <row r="4697" spans="1:6" hidden="1" x14ac:dyDescent="0.2">
      <c r="A4697" s="1136" t="str">
        <f t="shared" si="147"/>
        <v>JD07DDC0</v>
      </c>
      <c r="B4697" s="669" t="s">
        <v>7698</v>
      </c>
      <c r="C4697" s="669" t="s">
        <v>2087</v>
      </c>
      <c r="D4697" s="1137">
        <f t="shared" si="146"/>
        <v>0</v>
      </c>
      <c r="E4697" s="669" t="s">
        <v>700</v>
      </c>
      <c r="F4697" s="669">
        <v>24</v>
      </c>
    </row>
    <row r="4698" spans="1:6" hidden="1" x14ac:dyDescent="0.2">
      <c r="A4698" s="1136" t="str">
        <f t="shared" si="147"/>
        <v>JD07DEL0</v>
      </c>
      <c r="B4698" s="669" t="s">
        <v>7699</v>
      </c>
      <c r="C4698" s="669" t="s">
        <v>2087</v>
      </c>
      <c r="D4698" s="1137">
        <f t="shared" si="146"/>
        <v>0</v>
      </c>
      <c r="E4698" s="669" t="s">
        <v>699</v>
      </c>
      <c r="F4698" s="669">
        <v>4067</v>
      </c>
    </row>
    <row r="4699" spans="1:6" hidden="1" x14ac:dyDescent="0.2">
      <c r="A4699" s="1136" t="str">
        <f t="shared" si="147"/>
        <v>JD07DEM0</v>
      </c>
      <c r="B4699" s="669" t="s">
        <v>7700</v>
      </c>
      <c r="C4699" s="669" t="s">
        <v>2087</v>
      </c>
      <c r="D4699" s="1137">
        <f t="shared" si="146"/>
        <v>0</v>
      </c>
      <c r="E4699" s="669" t="s">
        <v>595</v>
      </c>
      <c r="F4699" s="669">
        <v>11887</v>
      </c>
    </row>
    <row r="4700" spans="1:6" hidden="1" x14ac:dyDescent="0.2">
      <c r="A4700" s="1136" t="str">
        <f t="shared" si="147"/>
        <v>JD07DNE0</v>
      </c>
      <c r="B4700" s="669" t="s">
        <v>7701</v>
      </c>
      <c r="C4700" s="669" t="s">
        <v>2087</v>
      </c>
      <c r="D4700" s="1137">
        <f t="shared" si="146"/>
        <v>0</v>
      </c>
      <c r="E4700" s="669" t="s">
        <v>594</v>
      </c>
      <c r="F4700" s="669">
        <v>76</v>
      </c>
    </row>
    <row r="4701" spans="1:6" hidden="1" x14ac:dyDescent="0.2">
      <c r="A4701" s="1136" t="str">
        <f t="shared" si="147"/>
        <v>JD07DUX0</v>
      </c>
      <c r="B4701" s="669" t="s">
        <v>7702</v>
      </c>
      <c r="C4701" s="669" t="s">
        <v>2087</v>
      </c>
      <c r="D4701" s="1137">
        <f t="shared" si="146"/>
        <v>0</v>
      </c>
      <c r="E4701" s="669" t="s">
        <v>3001</v>
      </c>
      <c r="F4701" s="669">
        <v>3</v>
      </c>
    </row>
    <row r="4702" spans="1:6" hidden="1" x14ac:dyDescent="0.2">
      <c r="A4702" s="1136" t="str">
        <f t="shared" si="147"/>
        <v>JD07EEL0</v>
      </c>
      <c r="B4702" s="669" t="s">
        <v>7703</v>
      </c>
      <c r="C4702" s="669" t="s">
        <v>2088</v>
      </c>
      <c r="D4702" s="1137">
        <f t="shared" si="146"/>
        <v>0</v>
      </c>
      <c r="E4702" s="669" t="s">
        <v>699</v>
      </c>
      <c r="F4702" s="669">
        <v>10</v>
      </c>
    </row>
    <row r="4703" spans="1:6" hidden="1" x14ac:dyDescent="0.2">
      <c r="A4703" s="1136" t="str">
        <f t="shared" si="147"/>
        <v>JD07EEM0</v>
      </c>
      <c r="B4703" s="669" t="s">
        <v>7704</v>
      </c>
      <c r="C4703" s="669" t="s">
        <v>2088</v>
      </c>
      <c r="D4703" s="1137">
        <f t="shared" si="146"/>
        <v>0</v>
      </c>
      <c r="E4703" s="669" t="s">
        <v>595</v>
      </c>
      <c r="F4703" s="669">
        <v>1822</v>
      </c>
    </row>
    <row r="4704" spans="1:6" hidden="1" x14ac:dyDescent="0.2">
      <c r="A4704" s="1136" t="str">
        <f t="shared" si="147"/>
        <v>JD07ENE0</v>
      </c>
      <c r="B4704" s="669" t="s">
        <v>7705</v>
      </c>
      <c r="C4704" s="669" t="s">
        <v>2088</v>
      </c>
      <c r="D4704" s="1137">
        <f t="shared" si="146"/>
        <v>0</v>
      </c>
      <c r="E4704" s="669" t="s">
        <v>594</v>
      </c>
      <c r="F4704" s="669">
        <v>30</v>
      </c>
    </row>
    <row r="4705" spans="1:6" hidden="1" x14ac:dyDescent="0.2">
      <c r="A4705" s="1136" t="str">
        <f t="shared" si="147"/>
        <v>JD07FDC0</v>
      </c>
      <c r="B4705" s="669" t="s">
        <v>7706</v>
      </c>
      <c r="C4705" s="669" t="s">
        <v>2089</v>
      </c>
      <c r="D4705" s="1137">
        <f t="shared" si="146"/>
        <v>0</v>
      </c>
      <c r="E4705" s="669" t="s">
        <v>700</v>
      </c>
      <c r="F4705" s="669">
        <v>13</v>
      </c>
    </row>
    <row r="4706" spans="1:6" hidden="1" x14ac:dyDescent="0.2">
      <c r="A4706" s="1136" t="str">
        <f t="shared" si="147"/>
        <v>JD07FEL0</v>
      </c>
      <c r="B4706" s="669" t="s">
        <v>7707</v>
      </c>
      <c r="C4706" s="669" t="s">
        <v>2089</v>
      </c>
      <c r="D4706" s="1137">
        <f t="shared" si="146"/>
        <v>0</v>
      </c>
      <c r="E4706" s="669" t="s">
        <v>699</v>
      </c>
      <c r="F4706" s="669">
        <v>73</v>
      </c>
    </row>
    <row r="4707" spans="1:6" hidden="1" x14ac:dyDescent="0.2">
      <c r="A4707" s="1136" t="str">
        <f t="shared" si="147"/>
        <v>JD07FEM0</v>
      </c>
      <c r="B4707" s="669" t="s">
        <v>7708</v>
      </c>
      <c r="C4707" s="669" t="s">
        <v>2089</v>
      </c>
      <c r="D4707" s="1137">
        <f t="shared" si="146"/>
        <v>0</v>
      </c>
      <c r="E4707" s="669" t="s">
        <v>595</v>
      </c>
      <c r="F4707" s="669">
        <v>5974</v>
      </c>
    </row>
    <row r="4708" spans="1:6" hidden="1" x14ac:dyDescent="0.2">
      <c r="A4708" s="1136" t="str">
        <f t="shared" si="147"/>
        <v>JD07FNE0</v>
      </c>
      <c r="B4708" s="669" t="s">
        <v>7709</v>
      </c>
      <c r="C4708" s="669" t="s">
        <v>2089</v>
      </c>
      <c r="D4708" s="1137">
        <f t="shared" si="146"/>
        <v>0</v>
      </c>
      <c r="E4708" s="669" t="s">
        <v>594</v>
      </c>
      <c r="F4708" s="669">
        <v>216</v>
      </c>
    </row>
    <row r="4709" spans="1:6" hidden="1" x14ac:dyDescent="0.2">
      <c r="A4709" s="1136" t="str">
        <f t="shared" si="147"/>
        <v>JD07FUX0</v>
      </c>
      <c r="B4709" s="669" t="s">
        <v>7710</v>
      </c>
      <c r="C4709" s="669" t="s">
        <v>2089</v>
      </c>
      <c r="D4709" s="1137">
        <f t="shared" si="146"/>
        <v>0</v>
      </c>
      <c r="E4709" s="669" t="s">
        <v>3001</v>
      </c>
      <c r="F4709" s="669">
        <v>2</v>
      </c>
    </row>
    <row r="4710" spans="1:6" hidden="1" x14ac:dyDescent="0.2">
      <c r="A4710" s="1136" t="str">
        <f t="shared" si="147"/>
        <v>JD07GDC0</v>
      </c>
      <c r="B4710" s="669" t="s">
        <v>7711</v>
      </c>
      <c r="C4710" s="669" t="s">
        <v>2090</v>
      </c>
      <c r="D4710" s="1137">
        <f t="shared" si="146"/>
        <v>0</v>
      </c>
      <c r="E4710" s="669" t="s">
        <v>700</v>
      </c>
      <c r="F4710" s="669">
        <v>86</v>
      </c>
    </row>
    <row r="4711" spans="1:6" hidden="1" x14ac:dyDescent="0.2">
      <c r="A4711" s="1136" t="str">
        <f t="shared" si="147"/>
        <v>JD07GEL0</v>
      </c>
      <c r="B4711" s="669" t="s">
        <v>7712</v>
      </c>
      <c r="C4711" s="669" t="s">
        <v>2090</v>
      </c>
      <c r="D4711" s="1137">
        <f t="shared" si="146"/>
        <v>0</v>
      </c>
      <c r="E4711" s="669" t="s">
        <v>699</v>
      </c>
      <c r="F4711" s="669">
        <v>169</v>
      </c>
    </row>
    <row r="4712" spans="1:6" hidden="1" x14ac:dyDescent="0.2">
      <c r="A4712" s="1136" t="str">
        <f t="shared" si="147"/>
        <v>JD07GEM0</v>
      </c>
      <c r="B4712" s="669" t="s">
        <v>7713</v>
      </c>
      <c r="C4712" s="669" t="s">
        <v>2090</v>
      </c>
      <c r="D4712" s="1137">
        <f t="shared" si="146"/>
        <v>0</v>
      </c>
      <c r="E4712" s="669" t="s">
        <v>595</v>
      </c>
      <c r="F4712" s="669">
        <v>12663</v>
      </c>
    </row>
    <row r="4713" spans="1:6" hidden="1" x14ac:dyDescent="0.2">
      <c r="A4713" s="1136" t="str">
        <f t="shared" si="147"/>
        <v>JD07GNE0</v>
      </c>
      <c r="B4713" s="669" t="s">
        <v>7714</v>
      </c>
      <c r="C4713" s="669" t="s">
        <v>2090</v>
      </c>
      <c r="D4713" s="1137">
        <f t="shared" si="146"/>
        <v>0</v>
      </c>
      <c r="E4713" s="669" t="s">
        <v>594</v>
      </c>
      <c r="F4713" s="669">
        <v>437</v>
      </c>
    </row>
    <row r="4714" spans="1:6" hidden="1" x14ac:dyDescent="0.2">
      <c r="A4714" s="1136" t="str">
        <f t="shared" si="147"/>
        <v>JD07HDC0</v>
      </c>
      <c r="B4714" s="669" t="s">
        <v>7715</v>
      </c>
      <c r="C4714" s="669" t="s">
        <v>2091</v>
      </c>
      <c r="D4714" s="1137">
        <f t="shared" si="146"/>
        <v>0</v>
      </c>
      <c r="E4714" s="669" t="s">
        <v>700</v>
      </c>
      <c r="F4714" s="669">
        <v>395</v>
      </c>
    </row>
    <row r="4715" spans="1:6" hidden="1" x14ac:dyDescent="0.2">
      <c r="A4715" s="1136" t="str">
        <f t="shared" si="147"/>
        <v>JD07HEL0</v>
      </c>
      <c r="B4715" s="669" t="s">
        <v>7716</v>
      </c>
      <c r="C4715" s="669" t="s">
        <v>2091</v>
      </c>
      <c r="D4715" s="1137">
        <f t="shared" si="146"/>
        <v>0</v>
      </c>
      <c r="E4715" s="669" t="s">
        <v>699</v>
      </c>
      <c r="F4715" s="669">
        <v>524</v>
      </c>
    </row>
    <row r="4716" spans="1:6" hidden="1" x14ac:dyDescent="0.2">
      <c r="A4716" s="1136" t="str">
        <f t="shared" si="147"/>
        <v>JD07HEM0</v>
      </c>
      <c r="B4716" s="669" t="s">
        <v>7717</v>
      </c>
      <c r="C4716" s="669" t="s">
        <v>2091</v>
      </c>
      <c r="D4716" s="1137">
        <f t="shared" si="146"/>
        <v>0</v>
      </c>
      <c r="E4716" s="669" t="s">
        <v>595</v>
      </c>
      <c r="F4716" s="669">
        <v>24950</v>
      </c>
    </row>
    <row r="4717" spans="1:6" hidden="1" x14ac:dyDescent="0.2">
      <c r="A4717" s="1136" t="str">
        <f t="shared" si="147"/>
        <v>JD07HNE0</v>
      </c>
      <c r="B4717" s="669" t="s">
        <v>7718</v>
      </c>
      <c r="C4717" s="669" t="s">
        <v>2091</v>
      </c>
      <c r="D4717" s="1137">
        <f t="shared" si="146"/>
        <v>0</v>
      </c>
      <c r="E4717" s="669" t="s">
        <v>594</v>
      </c>
      <c r="F4717" s="669">
        <v>491</v>
      </c>
    </row>
    <row r="4718" spans="1:6" hidden="1" x14ac:dyDescent="0.2">
      <c r="A4718" s="1136" t="str">
        <f t="shared" si="147"/>
        <v>JD07HUX0</v>
      </c>
      <c r="B4718" s="669" t="s">
        <v>7719</v>
      </c>
      <c r="C4718" s="669" t="s">
        <v>2091</v>
      </c>
      <c r="D4718" s="1137">
        <f t="shared" si="146"/>
        <v>0</v>
      </c>
      <c r="E4718" s="669" t="s">
        <v>3001</v>
      </c>
      <c r="F4718" s="669">
        <v>3</v>
      </c>
    </row>
    <row r="4719" spans="1:6" hidden="1" x14ac:dyDescent="0.2">
      <c r="A4719" s="1136" t="str">
        <f t="shared" si="147"/>
        <v>JD07JDC0</v>
      </c>
      <c r="B4719" s="669" t="s">
        <v>7720</v>
      </c>
      <c r="C4719" s="669" t="s">
        <v>2092</v>
      </c>
      <c r="D4719" s="1137">
        <f t="shared" si="146"/>
        <v>0</v>
      </c>
      <c r="E4719" s="669" t="s">
        <v>700</v>
      </c>
      <c r="F4719" s="669">
        <v>2749</v>
      </c>
    </row>
    <row r="4720" spans="1:6" hidden="1" x14ac:dyDescent="0.2">
      <c r="A4720" s="1136" t="str">
        <f t="shared" si="147"/>
        <v>JD07JEL0</v>
      </c>
      <c r="B4720" s="669" t="s">
        <v>7721</v>
      </c>
      <c r="C4720" s="669" t="s">
        <v>2092</v>
      </c>
      <c r="D4720" s="1137">
        <f t="shared" si="146"/>
        <v>0</v>
      </c>
      <c r="E4720" s="669" t="s">
        <v>699</v>
      </c>
      <c r="F4720" s="669">
        <v>1141</v>
      </c>
    </row>
    <row r="4721" spans="1:6" hidden="1" x14ac:dyDescent="0.2">
      <c r="A4721" s="1136" t="str">
        <f t="shared" si="147"/>
        <v>JD07JEM0</v>
      </c>
      <c r="B4721" s="669" t="s">
        <v>7722</v>
      </c>
      <c r="C4721" s="669" t="s">
        <v>2092</v>
      </c>
      <c r="D4721" s="1137">
        <f t="shared" si="146"/>
        <v>0</v>
      </c>
      <c r="E4721" s="669" t="s">
        <v>595</v>
      </c>
      <c r="F4721" s="669">
        <v>45009</v>
      </c>
    </row>
    <row r="4722" spans="1:6" hidden="1" x14ac:dyDescent="0.2">
      <c r="A4722" s="1136" t="str">
        <f t="shared" si="147"/>
        <v>JD07JNE0</v>
      </c>
      <c r="B4722" s="669" t="s">
        <v>7723</v>
      </c>
      <c r="C4722" s="669" t="s">
        <v>2092</v>
      </c>
      <c r="D4722" s="1137">
        <f t="shared" si="146"/>
        <v>0</v>
      </c>
      <c r="E4722" s="669" t="s">
        <v>594</v>
      </c>
      <c r="F4722" s="669">
        <v>448</v>
      </c>
    </row>
    <row r="4723" spans="1:6" hidden="1" x14ac:dyDescent="0.2">
      <c r="A4723" s="1136" t="str">
        <f t="shared" si="147"/>
        <v>JD07JUX0</v>
      </c>
      <c r="B4723" s="669" t="s">
        <v>7724</v>
      </c>
      <c r="C4723" s="669" t="s">
        <v>2092</v>
      </c>
      <c r="D4723" s="1137">
        <f t="shared" si="146"/>
        <v>0</v>
      </c>
      <c r="E4723" s="669" t="s">
        <v>3001</v>
      </c>
      <c r="F4723" s="669">
        <v>12</v>
      </c>
    </row>
    <row r="4724" spans="1:6" hidden="1" x14ac:dyDescent="0.2">
      <c r="A4724" s="1136" t="str">
        <f t="shared" si="147"/>
        <v>JD07KDC0</v>
      </c>
      <c r="B4724" s="669" t="s">
        <v>7725</v>
      </c>
      <c r="C4724" s="669" t="s">
        <v>2093</v>
      </c>
      <c r="D4724" s="1137">
        <f t="shared" si="146"/>
        <v>0</v>
      </c>
      <c r="E4724" s="669" t="s">
        <v>700</v>
      </c>
      <c r="F4724" s="669">
        <v>8833</v>
      </c>
    </row>
    <row r="4725" spans="1:6" hidden="1" x14ac:dyDescent="0.2">
      <c r="A4725" s="1136" t="str">
        <f t="shared" si="147"/>
        <v>JD07KEL0</v>
      </c>
      <c r="B4725" s="669" t="s">
        <v>7726</v>
      </c>
      <c r="C4725" s="669" t="s">
        <v>2093</v>
      </c>
      <c r="D4725" s="1137">
        <f t="shared" si="146"/>
        <v>0</v>
      </c>
      <c r="E4725" s="669" t="s">
        <v>699</v>
      </c>
      <c r="F4725" s="669">
        <v>1090</v>
      </c>
    </row>
    <row r="4726" spans="1:6" hidden="1" x14ac:dyDescent="0.2">
      <c r="A4726" s="1136" t="str">
        <f t="shared" si="147"/>
        <v>JD07KEM0</v>
      </c>
      <c r="B4726" s="669" t="s">
        <v>7727</v>
      </c>
      <c r="C4726" s="669" t="s">
        <v>2093</v>
      </c>
      <c r="D4726" s="1137">
        <f t="shared" si="146"/>
        <v>0</v>
      </c>
      <c r="E4726" s="669" t="s">
        <v>595</v>
      </c>
      <c r="F4726" s="669">
        <v>37879</v>
      </c>
    </row>
    <row r="4727" spans="1:6" hidden="1" x14ac:dyDescent="0.2">
      <c r="A4727" s="1136" t="str">
        <f t="shared" si="147"/>
        <v>JD07KNE0</v>
      </c>
      <c r="B4727" s="669" t="s">
        <v>7728</v>
      </c>
      <c r="C4727" s="669" t="s">
        <v>2093</v>
      </c>
      <c r="D4727" s="1137">
        <f t="shared" si="146"/>
        <v>0</v>
      </c>
      <c r="E4727" s="669" t="s">
        <v>594</v>
      </c>
      <c r="F4727" s="669">
        <v>303</v>
      </c>
    </row>
    <row r="4728" spans="1:6" hidden="1" x14ac:dyDescent="0.2">
      <c r="A4728" s="1136" t="str">
        <f t="shared" si="147"/>
        <v>JD07KUX0</v>
      </c>
      <c r="B4728" s="669" t="s">
        <v>7729</v>
      </c>
      <c r="C4728" s="669" t="s">
        <v>2093</v>
      </c>
      <c r="D4728" s="1137">
        <f t="shared" si="146"/>
        <v>0</v>
      </c>
      <c r="E4728" s="669" t="s">
        <v>3001</v>
      </c>
      <c r="F4728" s="669">
        <v>6</v>
      </c>
    </row>
    <row r="4729" spans="1:6" hidden="1" x14ac:dyDescent="0.2">
      <c r="A4729" s="1136" t="str">
        <f t="shared" si="147"/>
        <v>KA03CDC0</v>
      </c>
      <c r="B4729" s="669" t="s">
        <v>7730</v>
      </c>
      <c r="C4729" s="669" t="s">
        <v>2095</v>
      </c>
      <c r="D4729" s="1137">
        <f t="shared" si="146"/>
        <v>0</v>
      </c>
      <c r="E4729" s="669" t="s">
        <v>700</v>
      </c>
      <c r="F4729" s="669">
        <v>74</v>
      </c>
    </row>
    <row r="4730" spans="1:6" hidden="1" x14ac:dyDescent="0.2">
      <c r="A4730" s="1136" t="str">
        <f t="shared" si="147"/>
        <v>KA03CEL0</v>
      </c>
      <c r="B4730" s="669" t="s">
        <v>7731</v>
      </c>
      <c r="C4730" s="669" t="s">
        <v>2095</v>
      </c>
      <c r="D4730" s="1137">
        <f t="shared" si="146"/>
        <v>0</v>
      </c>
      <c r="E4730" s="669" t="s">
        <v>699</v>
      </c>
      <c r="F4730" s="669">
        <v>1360</v>
      </c>
    </row>
    <row r="4731" spans="1:6" hidden="1" x14ac:dyDescent="0.2">
      <c r="A4731" s="1136" t="str">
        <f t="shared" si="147"/>
        <v>KA03CEM0</v>
      </c>
      <c r="B4731" s="669" t="s">
        <v>7732</v>
      </c>
      <c r="C4731" s="669" t="s">
        <v>2095</v>
      </c>
      <c r="D4731" s="1137">
        <f t="shared" si="146"/>
        <v>0</v>
      </c>
      <c r="E4731" s="669" t="s">
        <v>595</v>
      </c>
      <c r="F4731" s="669">
        <v>211</v>
      </c>
    </row>
    <row r="4732" spans="1:6" hidden="1" x14ac:dyDescent="0.2">
      <c r="A4732" s="1136" t="str">
        <f t="shared" si="147"/>
        <v>KA03CNE0</v>
      </c>
      <c r="B4732" s="669" t="s">
        <v>7733</v>
      </c>
      <c r="C4732" s="669" t="s">
        <v>2095</v>
      </c>
      <c r="D4732" s="1137">
        <f t="shared" si="146"/>
        <v>0</v>
      </c>
      <c r="E4732" s="669" t="s">
        <v>594</v>
      </c>
      <c r="F4732" s="669">
        <v>2</v>
      </c>
    </row>
    <row r="4733" spans="1:6" hidden="1" x14ac:dyDescent="0.2">
      <c r="A4733" s="1136" t="str">
        <f t="shared" si="147"/>
        <v>KA03DDC0</v>
      </c>
      <c r="B4733" s="669" t="s">
        <v>7734</v>
      </c>
      <c r="C4733" s="669" t="s">
        <v>2096</v>
      </c>
      <c r="D4733" s="1137">
        <f t="shared" si="146"/>
        <v>0</v>
      </c>
      <c r="E4733" s="669" t="s">
        <v>700</v>
      </c>
      <c r="F4733" s="669">
        <v>263</v>
      </c>
    </row>
    <row r="4734" spans="1:6" hidden="1" x14ac:dyDescent="0.2">
      <c r="A4734" s="1136" t="str">
        <f t="shared" si="147"/>
        <v>KA03DEL0</v>
      </c>
      <c r="B4734" s="669" t="s">
        <v>7735</v>
      </c>
      <c r="C4734" s="669" t="s">
        <v>2096</v>
      </c>
      <c r="D4734" s="1137">
        <f t="shared" si="146"/>
        <v>0</v>
      </c>
      <c r="E4734" s="669" t="s">
        <v>699</v>
      </c>
      <c r="F4734" s="669">
        <v>2146</v>
      </c>
    </row>
    <row r="4735" spans="1:6" hidden="1" x14ac:dyDescent="0.2">
      <c r="A4735" s="1136" t="str">
        <f t="shared" si="147"/>
        <v>KA03DEM0</v>
      </c>
      <c r="B4735" s="669" t="s">
        <v>7736</v>
      </c>
      <c r="C4735" s="669" t="s">
        <v>2096</v>
      </c>
      <c r="D4735" s="1137">
        <f t="shared" si="146"/>
        <v>0</v>
      </c>
      <c r="E4735" s="669" t="s">
        <v>595</v>
      </c>
      <c r="F4735" s="669">
        <v>23</v>
      </c>
    </row>
    <row r="4736" spans="1:6" hidden="1" x14ac:dyDescent="0.2">
      <c r="A4736" s="1136" t="str">
        <f t="shared" si="147"/>
        <v>KA03DNE0</v>
      </c>
      <c r="B4736" s="669" t="s">
        <v>7737</v>
      </c>
      <c r="C4736" s="669" t="s">
        <v>2096</v>
      </c>
      <c r="D4736" s="1137">
        <f t="shared" si="146"/>
        <v>0</v>
      </c>
      <c r="E4736" s="669" t="s">
        <v>594</v>
      </c>
      <c r="F4736" s="669">
        <v>2</v>
      </c>
    </row>
    <row r="4737" spans="1:6" hidden="1" x14ac:dyDescent="0.2">
      <c r="A4737" s="1136" t="str">
        <f t="shared" si="147"/>
        <v>KA04ADC0</v>
      </c>
      <c r="B4737" s="669" t="s">
        <v>7738</v>
      </c>
      <c r="C4737" s="669" t="s">
        <v>2097</v>
      </c>
      <c r="D4737" s="1137">
        <f t="shared" si="146"/>
        <v>0</v>
      </c>
      <c r="E4737" s="669" t="s">
        <v>700</v>
      </c>
      <c r="F4737" s="669">
        <v>15</v>
      </c>
    </row>
    <row r="4738" spans="1:6" hidden="1" x14ac:dyDescent="0.2">
      <c r="A4738" s="1136" t="str">
        <f t="shared" si="147"/>
        <v>KA04AEL0</v>
      </c>
      <c r="B4738" s="669" t="s">
        <v>7739</v>
      </c>
      <c r="C4738" s="669" t="s">
        <v>2097</v>
      </c>
      <c r="D4738" s="1137">
        <f t="shared" si="146"/>
        <v>0</v>
      </c>
      <c r="E4738" s="669" t="s">
        <v>699</v>
      </c>
      <c r="F4738" s="669">
        <v>425</v>
      </c>
    </row>
    <row r="4739" spans="1:6" hidden="1" x14ac:dyDescent="0.2">
      <c r="A4739" s="1136" t="str">
        <f t="shared" si="147"/>
        <v>KA04AEM0</v>
      </c>
      <c r="B4739" s="669" t="s">
        <v>7740</v>
      </c>
      <c r="C4739" s="669" t="s">
        <v>2097</v>
      </c>
      <c r="D4739" s="1137">
        <f t="shared" si="146"/>
        <v>0</v>
      </c>
      <c r="E4739" s="669" t="s">
        <v>595</v>
      </c>
      <c r="F4739" s="669">
        <v>206</v>
      </c>
    </row>
    <row r="4740" spans="1:6" hidden="1" x14ac:dyDescent="0.2">
      <c r="A4740" s="1136" t="str">
        <f t="shared" si="147"/>
        <v>KA04ANE0</v>
      </c>
      <c r="B4740" s="669" t="s">
        <v>7741</v>
      </c>
      <c r="C4740" s="669" t="s">
        <v>2097</v>
      </c>
      <c r="D4740" s="1137">
        <f t="shared" si="146"/>
        <v>0</v>
      </c>
      <c r="E4740" s="669" t="s">
        <v>594</v>
      </c>
      <c r="F4740" s="669">
        <v>17</v>
      </c>
    </row>
    <row r="4741" spans="1:6" hidden="1" x14ac:dyDescent="0.2">
      <c r="A4741" s="1136" t="str">
        <f t="shared" si="147"/>
        <v>KA04BDC0</v>
      </c>
      <c r="B4741" s="669" t="s">
        <v>7742</v>
      </c>
      <c r="C4741" s="669" t="s">
        <v>2098</v>
      </c>
      <c r="D4741" s="1137">
        <f t="shared" si="146"/>
        <v>0</v>
      </c>
      <c r="E4741" s="669" t="s">
        <v>700</v>
      </c>
      <c r="F4741" s="669">
        <v>82</v>
      </c>
    </row>
    <row r="4742" spans="1:6" hidden="1" x14ac:dyDescent="0.2">
      <c r="A4742" s="1136" t="str">
        <f t="shared" si="147"/>
        <v>KA04BEL0</v>
      </c>
      <c r="B4742" s="669" t="s">
        <v>7743</v>
      </c>
      <c r="C4742" s="669" t="s">
        <v>2098</v>
      </c>
      <c r="D4742" s="1137">
        <f t="shared" si="146"/>
        <v>0</v>
      </c>
      <c r="E4742" s="669" t="s">
        <v>699</v>
      </c>
      <c r="F4742" s="669">
        <v>520</v>
      </c>
    </row>
    <row r="4743" spans="1:6" hidden="1" x14ac:dyDescent="0.2">
      <c r="A4743" s="1136" t="str">
        <f t="shared" si="147"/>
        <v>KA04BEM0</v>
      </c>
      <c r="B4743" s="669" t="s">
        <v>7744</v>
      </c>
      <c r="C4743" s="669" t="s">
        <v>2098</v>
      </c>
      <c r="D4743" s="1137">
        <f t="shared" si="146"/>
        <v>0</v>
      </c>
      <c r="E4743" s="669" t="s">
        <v>595</v>
      </c>
      <c r="F4743" s="669">
        <v>20</v>
      </c>
    </row>
    <row r="4744" spans="1:6" hidden="1" x14ac:dyDescent="0.2">
      <c r="A4744" s="1136" t="str">
        <f t="shared" si="147"/>
        <v>KA04BNE0</v>
      </c>
      <c r="B4744" s="669" t="s">
        <v>7745</v>
      </c>
      <c r="C4744" s="669" t="s">
        <v>2098</v>
      </c>
      <c r="D4744" s="1137">
        <f t="shared" si="146"/>
        <v>0</v>
      </c>
      <c r="E4744" s="669" t="s">
        <v>594</v>
      </c>
      <c r="F4744" s="669">
        <v>6</v>
      </c>
    </row>
    <row r="4745" spans="1:6" hidden="1" x14ac:dyDescent="0.2">
      <c r="A4745" s="1136" t="str">
        <f t="shared" si="147"/>
        <v>KA05CDC0</v>
      </c>
      <c r="B4745" s="669" t="s">
        <v>7746</v>
      </c>
      <c r="C4745" s="669" t="s">
        <v>2099</v>
      </c>
      <c r="D4745" s="1137">
        <f t="shared" si="146"/>
        <v>0</v>
      </c>
      <c r="E4745" s="669" t="s">
        <v>700</v>
      </c>
      <c r="F4745" s="669">
        <v>633</v>
      </c>
    </row>
    <row r="4746" spans="1:6" hidden="1" x14ac:dyDescent="0.2">
      <c r="A4746" s="1136" t="str">
        <f t="shared" si="147"/>
        <v>KA05CEL0</v>
      </c>
      <c r="B4746" s="669" t="s">
        <v>7747</v>
      </c>
      <c r="C4746" s="669" t="s">
        <v>2099</v>
      </c>
      <c r="D4746" s="1137">
        <f t="shared" si="146"/>
        <v>0</v>
      </c>
      <c r="E4746" s="669" t="s">
        <v>699</v>
      </c>
      <c r="F4746" s="669">
        <v>54</v>
      </c>
    </row>
    <row r="4747" spans="1:6" hidden="1" x14ac:dyDescent="0.2">
      <c r="A4747" s="1136" t="str">
        <f t="shared" si="147"/>
        <v>KA05CEM0</v>
      </c>
      <c r="B4747" s="669" t="s">
        <v>7748</v>
      </c>
      <c r="C4747" s="669" t="s">
        <v>2099</v>
      </c>
      <c r="D4747" s="1137">
        <f t="shared" si="146"/>
        <v>0</v>
      </c>
      <c r="E4747" s="669" t="s">
        <v>595</v>
      </c>
      <c r="F4747" s="669">
        <v>188</v>
      </c>
    </row>
    <row r="4748" spans="1:6" hidden="1" x14ac:dyDescent="0.2">
      <c r="A4748" s="1136" t="str">
        <f t="shared" si="147"/>
        <v>KA05CNE0</v>
      </c>
      <c r="B4748" s="669" t="s">
        <v>7749</v>
      </c>
      <c r="C4748" s="669" t="s">
        <v>2099</v>
      </c>
      <c r="D4748" s="1137">
        <f t="shared" si="146"/>
        <v>0</v>
      </c>
      <c r="E4748" s="669" t="s">
        <v>594</v>
      </c>
      <c r="F4748" s="669">
        <v>5</v>
      </c>
    </row>
    <row r="4749" spans="1:6" hidden="1" x14ac:dyDescent="0.2">
      <c r="A4749" s="1136" t="str">
        <f t="shared" si="147"/>
        <v>KA05DDC0</v>
      </c>
      <c r="B4749" s="669" t="s">
        <v>7750</v>
      </c>
      <c r="C4749" s="669" t="s">
        <v>2100</v>
      </c>
      <c r="D4749" s="1137">
        <f t="shared" si="146"/>
        <v>0</v>
      </c>
      <c r="E4749" s="669" t="s">
        <v>700</v>
      </c>
      <c r="F4749" s="669">
        <v>3580</v>
      </c>
    </row>
    <row r="4750" spans="1:6" hidden="1" x14ac:dyDescent="0.2">
      <c r="A4750" s="1136" t="str">
        <f t="shared" si="147"/>
        <v>KA05DEL0</v>
      </c>
      <c r="B4750" s="669" t="s">
        <v>7751</v>
      </c>
      <c r="C4750" s="669" t="s">
        <v>2100</v>
      </c>
      <c r="D4750" s="1137">
        <f t="shared" si="146"/>
        <v>0</v>
      </c>
      <c r="E4750" s="669" t="s">
        <v>699</v>
      </c>
      <c r="F4750" s="669">
        <v>128</v>
      </c>
    </row>
    <row r="4751" spans="1:6" hidden="1" x14ac:dyDescent="0.2">
      <c r="A4751" s="1136" t="str">
        <f t="shared" si="147"/>
        <v>KA05DEM0</v>
      </c>
      <c r="B4751" s="669" t="s">
        <v>7752</v>
      </c>
      <c r="C4751" s="669" t="s">
        <v>2100</v>
      </c>
      <c r="D4751" s="1137">
        <f t="shared" si="146"/>
        <v>0</v>
      </c>
      <c r="E4751" s="669" t="s">
        <v>595</v>
      </c>
      <c r="F4751" s="669">
        <v>146</v>
      </c>
    </row>
    <row r="4752" spans="1:6" hidden="1" x14ac:dyDescent="0.2">
      <c r="A4752" s="1136" t="str">
        <f t="shared" si="147"/>
        <v>KA05DNE0</v>
      </c>
      <c r="B4752" s="669" t="s">
        <v>7753</v>
      </c>
      <c r="C4752" s="669" t="s">
        <v>2100</v>
      </c>
      <c r="D4752" s="1137">
        <f t="shared" si="146"/>
        <v>0</v>
      </c>
      <c r="E4752" s="669" t="s">
        <v>594</v>
      </c>
      <c r="F4752" s="669">
        <v>5</v>
      </c>
    </row>
    <row r="4753" spans="1:6" hidden="1" x14ac:dyDescent="0.2">
      <c r="A4753" s="1136" t="str">
        <f t="shared" si="147"/>
        <v>KA05DUX0</v>
      </c>
      <c r="B4753" s="669" t="s">
        <v>7754</v>
      </c>
      <c r="C4753" s="669" t="s">
        <v>2100</v>
      </c>
      <c r="D4753" s="1137">
        <f t="shared" ref="D4753:D4816" si="148">IFERROR(VLOOKUP(C4753,$M$2:$N$16,2,FALSE),0)</f>
        <v>0</v>
      </c>
      <c r="E4753" s="669" t="s">
        <v>3001</v>
      </c>
      <c r="F4753" s="669">
        <v>1</v>
      </c>
    </row>
    <row r="4754" spans="1:6" hidden="1" x14ac:dyDescent="0.2">
      <c r="A4754" s="1136" t="str">
        <f t="shared" ref="A4754:A4817" si="149">C4754&amp;E4754&amp;D4754</f>
        <v>KA06CDC0</v>
      </c>
      <c r="B4754" s="669" t="s">
        <v>7755</v>
      </c>
      <c r="C4754" s="669" t="s">
        <v>2101</v>
      </c>
      <c r="D4754" s="1137">
        <f t="shared" si="148"/>
        <v>0</v>
      </c>
      <c r="E4754" s="669" t="s">
        <v>700</v>
      </c>
      <c r="F4754" s="669">
        <v>54</v>
      </c>
    </row>
    <row r="4755" spans="1:6" hidden="1" x14ac:dyDescent="0.2">
      <c r="A4755" s="1136" t="str">
        <f t="shared" si="149"/>
        <v>KA06CEL0</v>
      </c>
      <c r="B4755" s="669" t="s">
        <v>7756</v>
      </c>
      <c r="C4755" s="669" t="s">
        <v>2101</v>
      </c>
      <c r="D4755" s="1137">
        <f t="shared" si="148"/>
        <v>0</v>
      </c>
      <c r="E4755" s="669" t="s">
        <v>699</v>
      </c>
      <c r="F4755" s="669">
        <v>95</v>
      </c>
    </row>
    <row r="4756" spans="1:6" hidden="1" x14ac:dyDescent="0.2">
      <c r="A4756" s="1136" t="str">
        <f t="shared" si="149"/>
        <v>KA06CEM0</v>
      </c>
      <c r="B4756" s="669" t="s">
        <v>7757</v>
      </c>
      <c r="C4756" s="669" t="s">
        <v>2101</v>
      </c>
      <c r="D4756" s="1137">
        <f t="shared" si="148"/>
        <v>0</v>
      </c>
      <c r="E4756" s="669" t="s">
        <v>595</v>
      </c>
      <c r="F4756" s="669">
        <v>1043</v>
      </c>
    </row>
    <row r="4757" spans="1:6" hidden="1" x14ac:dyDescent="0.2">
      <c r="A4757" s="1136" t="str">
        <f t="shared" si="149"/>
        <v>KA06CNE0</v>
      </c>
      <c r="B4757" s="669" t="s">
        <v>7758</v>
      </c>
      <c r="C4757" s="669" t="s">
        <v>2101</v>
      </c>
      <c r="D4757" s="1137">
        <f t="shared" si="148"/>
        <v>0</v>
      </c>
      <c r="E4757" s="669" t="s">
        <v>594</v>
      </c>
      <c r="F4757" s="669">
        <v>33</v>
      </c>
    </row>
    <row r="4758" spans="1:6" hidden="1" x14ac:dyDescent="0.2">
      <c r="A4758" s="1136" t="str">
        <f t="shared" si="149"/>
        <v>KA06CUX0</v>
      </c>
      <c r="B4758" s="669" t="s">
        <v>7759</v>
      </c>
      <c r="C4758" s="669" t="s">
        <v>2101</v>
      </c>
      <c r="D4758" s="1137">
        <f t="shared" si="148"/>
        <v>0</v>
      </c>
      <c r="E4758" s="669" t="s">
        <v>3001</v>
      </c>
      <c r="F4758" s="669">
        <v>1</v>
      </c>
    </row>
    <row r="4759" spans="1:6" hidden="1" x14ac:dyDescent="0.2">
      <c r="A4759" s="1136" t="str">
        <f t="shared" si="149"/>
        <v>KA06DDC0</v>
      </c>
      <c r="B4759" s="669" t="s">
        <v>7760</v>
      </c>
      <c r="C4759" s="669" t="s">
        <v>2102</v>
      </c>
      <c r="D4759" s="1137">
        <f t="shared" si="148"/>
        <v>0</v>
      </c>
      <c r="E4759" s="669" t="s">
        <v>700</v>
      </c>
      <c r="F4759" s="669">
        <v>309</v>
      </c>
    </row>
    <row r="4760" spans="1:6" hidden="1" x14ac:dyDescent="0.2">
      <c r="A4760" s="1136" t="str">
        <f t="shared" si="149"/>
        <v>KA06DEL0</v>
      </c>
      <c r="B4760" s="669" t="s">
        <v>7761</v>
      </c>
      <c r="C4760" s="669" t="s">
        <v>2102</v>
      </c>
      <c r="D4760" s="1137">
        <f t="shared" si="148"/>
        <v>0</v>
      </c>
      <c r="E4760" s="669" t="s">
        <v>699</v>
      </c>
      <c r="F4760" s="669">
        <v>329</v>
      </c>
    </row>
    <row r="4761" spans="1:6" hidden="1" x14ac:dyDescent="0.2">
      <c r="A4761" s="1136" t="str">
        <f t="shared" si="149"/>
        <v>KA06DEM0</v>
      </c>
      <c r="B4761" s="669" t="s">
        <v>7762</v>
      </c>
      <c r="C4761" s="669" t="s">
        <v>2102</v>
      </c>
      <c r="D4761" s="1137">
        <f t="shared" si="148"/>
        <v>0</v>
      </c>
      <c r="E4761" s="669" t="s">
        <v>595</v>
      </c>
      <c r="F4761" s="669">
        <v>468</v>
      </c>
    </row>
    <row r="4762" spans="1:6" hidden="1" x14ac:dyDescent="0.2">
      <c r="A4762" s="1136" t="str">
        <f t="shared" si="149"/>
        <v>KA06DNE0</v>
      </c>
      <c r="B4762" s="669" t="s">
        <v>7763</v>
      </c>
      <c r="C4762" s="669" t="s">
        <v>2102</v>
      </c>
      <c r="D4762" s="1137">
        <f t="shared" si="148"/>
        <v>0</v>
      </c>
      <c r="E4762" s="669" t="s">
        <v>594</v>
      </c>
      <c r="F4762" s="669">
        <v>6</v>
      </c>
    </row>
    <row r="4763" spans="1:6" hidden="1" x14ac:dyDescent="0.2">
      <c r="A4763" s="1136" t="str">
        <f t="shared" si="149"/>
        <v>KA06EDC0</v>
      </c>
      <c r="B4763" s="669" t="s">
        <v>7764</v>
      </c>
      <c r="C4763" s="669" t="s">
        <v>2103</v>
      </c>
      <c r="D4763" s="1137">
        <f t="shared" si="148"/>
        <v>0</v>
      </c>
      <c r="E4763" s="669" t="s">
        <v>700</v>
      </c>
      <c r="F4763" s="669">
        <v>1647</v>
      </c>
    </row>
    <row r="4764" spans="1:6" hidden="1" x14ac:dyDescent="0.2">
      <c r="A4764" s="1136" t="str">
        <f t="shared" si="149"/>
        <v>KA06EEL0</v>
      </c>
      <c r="B4764" s="669" t="s">
        <v>7765</v>
      </c>
      <c r="C4764" s="669" t="s">
        <v>2103</v>
      </c>
      <c r="D4764" s="1137">
        <f t="shared" si="148"/>
        <v>0</v>
      </c>
      <c r="E4764" s="669" t="s">
        <v>699</v>
      </c>
      <c r="F4764" s="669">
        <v>1932</v>
      </c>
    </row>
    <row r="4765" spans="1:6" hidden="1" x14ac:dyDescent="0.2">
      <c r="A4765" s="1136" t="str">
        <f t="shared" si="149"/>
        <v>KA06EEM0</v>
      </c>
      <c r="B4765" s="669" t="s">
        <v>7766</v>
      </c>
      <c r="C4765" s="669" t="s">
        <v>2103</v>
      </c>
      <c r="D4765" s="1137">
        <f t="shared" si="148"/>
        <v>0</v>
      </c>
      <c r="E4765" s="669" t="s">
        <v>595</v>
      </c>
      <c r="F4765" s="669">
        <v>447</v>
      </c>
    </row>
    <row r="4766" spans="1:6" hidden="1" x14ac:dyDescent="0.2">
      <c r="A4766" s="1136" t="str">
        <f t="shared" si="149"/>
        <v>KA06ENE0</v>
      </c>
      <c r="B4766" s="669" t="s">
        <v>7767</v>
      </c>
      <c r="C4766" s="669" t="s">
        <v>2103</v>
      </c>
      <c r="D4766" s="1137">
        <f t="shared" si="148"/>
        <v>0</v>
      </c>
      <c r="E4766" s="669" t="s">
        <v>594</v>
      </c>
      <c r="F4766" s="669">
        <v>12</v>
      </c>
    </row>
    <row r="4767" spans="1:6" hidden="1" x14ac:dyDescent="0.2">
      <c r="A4767" s="1136" t="str">
        <f t="shared" si="149"/>
        <v>KA06EUX0</v>
      </c>
      <c r="B4767" s="669" t="s">
        <v>7768</v>
      </c>
      <c r="C4767" s="669" t="s">
        <v>2103</v>
      </c>
      <c r="D4767" s="1137">
        <f t="shared" si="148"/>
        <v>0</v>
      </c>
      <c r="E4767" s="669" t="s">
        <v>3001</v>
      </c>
      <c r="F4767" s="669">
        <v>2</v>
      </c>
    </row>
    <row r="4768" spans="1:6" hidden="1" x14ac:dyDescent="0.2">
      <c r="A4768" s="1136" t="str">
        <f t="shared" si="149"/>
        <v>KA07ADC0</v>
      </c>
      <c r="B4768" s="669" t="s">
        <v>7769</v>
      </c>
      <c r="C4768" s="669" t="s">
        <v>2104</v>
      </c>
      <c r="D4768" s="1137">
        <f t="shared" si="148"/>
        <v>0</v>
      </c>
      <c r="E4768" s="669" t="s">
        <v>700</v>
      </c>
      <c r="F4768" s="669">
        <v>24</v>
      </c>
    </row>
    <row r="4769" spans="1:6" hidden="1" x14ac:dyDescent="0.2">
      <c r="A4769" s="1136" t="str">
        <f t="shared" si="149"/>
        <v>KA07AEL0</v>
      </c>
      <c r="B4769" s="669" t="s">
        <v>7770</v>
      </c>
      <c r="C4769" s="669" t="s">
        <v>2104</v>
      </c>
      <c r="D4769" s="1137">
        <f t="shared" si="148"/>
        <v>0</v>
      </c>
      <c r="E4769" s="669" t="s">
        <v>699</v>
      </c>
      <c r="F4769" s="669">
        <v>23</v>
      </c>
    </row>
    <row r="4770" spans="1:6" hidden="1" x14ac:dyDescent="0.2">
      <c r="A4770" s="1136" t="str">
        <f t="shared" si="149"/>
        <v>KA07AEM0</v>
      </c>
      <c r="B4770" s="669" t="s">
        <v>7771</v>
      </c>
      <c r="C4770" s="669" t="s">
        <v>2104</v>
      </c>
      <c r="D4770" s="1137">
        <f t="shared" si="148"/>
        <v>0</v>
      </c>
      <c r="E4770" s="669" t="s">
        <v>595</v>
      </c>
      <c r="F4770" s="669">
        <v>907</v>
      </c>
    </row>
    <row r="4771" spans="1:6" hidden="1" x14ac:dyDescent="0.2">
      <c r="A4771" s="1136" t="str">
        <f t="shared" si="149"/>
        <v>KA07ANE0</v>
      </c>
      <c r="B4771" s="669" t="s">
        <v>7772</v>
      </c>
      <c r="C4771" s="669" t="s">
        <v>2104</v>
      </c>
      <c r="D4771" s="1137">
        <f t="shared" si="148"/>
        <v>0</v>
      </c>
      <c r="E4771" s="669" t="s">
        <v>594</v>
      </c>
      <c r="F4771" s="669">
        <v>22</v>
      </c>
    </row>
    <row r="4772" spans="1:6" hidden="1" x14ac:dyDescent="0.2">
      <c r="A4772" s="1136" t="str">
        <f t="shared" si="149"/>
        <v>KA07BDC0</v>
      </c>
      <c r="B4772" s="669" t="s">
        <v>7773</v>
      </c>
      <c r="C4772" s="669" t="s">
        <v>2105</v>
      </c>
      <c r="D4772" s="1137">
        <f t="shared" si="148"/>
        <v>0</v>
      </c>
      <c r="E4772" s="669" t="s">
        <v>700</v>
      </c>
      <c r="F4772" s="669">
        <v>129</v>
      </c>
    </row>
    <row r="4773" spans="1:6" hidden="1" x14ac:dyDescent="0.2">
      <c r="A4773" s="1136" t="str">
        <f t="shared" si="149"/>
        <v>KA07BEL0</v>
      </c>
      <c r="B4773" s="669" t="s">
        <v>7774</v>
      </c>
      <c r="C4773" s="669" t="s">
        <v>2105</v>
      </c>
      <c r="D4773" s="1137">
        <f t="shared" si="148"/>
        <v>0</v>
      </c>
      <c r="E4773" s="669" t="s">
        <v>699</v>
      </c>
      <c r="F4773" s="669">
        <v>22</v>
      </c>
    </row>
    <row r="4774" spans="1:6" hidden="1" x14ac:dyDescent="0.2">
      <c r="A4774" s="1136" t="str">
        <f t="shared" si="149"/>
        <v>KA07BEM0</v>
      </c>
      <c r="B4774" s="669" t="s">
        <v>7775</v>
      </c>
      <c r="C4774" s="669" t="s">
        <v>2105</v>
      </c>
      <c r="D4774" s="1137">
        <f t="shared" si="148"/>
        <v>0</v>
      </c>
      <c r="E4774" s="669" t="s">
        <v>595</v>
      </c>
      <c r="F4774" s="669">
        <v>690</v>
      </c>
    </row>
    <row r="4775" spans="1:6" hidden="1" x14ac:dyDescent="0.2">
      <c r="A4775" s="1136" t="str">
        <f t="shared" si="149"/>
        <v>KA07BNE0</v>
      </c>
      <c r="B4775" s="669" t="s">
        <v>7776</v>
      </c>
      <c r="C4775" s="669" t="s">
        <v>2105</v>
      </c>
      <c r="D4775" s="1137">
        <f t="shared" si="148"/>
        <v>0</v>
      </c>
      <c r="E4775" s="669" t="s">
        <v>594</v>
      </c>
      <c r="F4775" s="669">
        <v>5</v>
      </c>
    </row>
    <row r="4776" spans="1:6" hidden="1" x14ac:dyDescent="0.2">
      <c r="A4776" s="1136" t="str">
        <f t="shared" si="149"/>
        <v>KA07CDC0</v>
      </c>
      <c r="B4776" s="669" t="s">
        <v>7777</v>
      </c>
      <c r="C4776" s="669" t="s">
        <v>2106</v>
      </c>
      <c r="D4776" s="1137">
        <f t="shared" si="148"/>
        <v>0</v>
      </c>
      <c r="E4776" s="669" t="s">
        <v>700</v>
      </c>
      <c r="F4776" s="669">
        <v>1458</v>
      </c>
    </row>
    <row r="4777" spans="1:6" hidden="1" x14ac:dyDescent="0.2">
      <c r="A4777" s="1136" t="str">
        <f t="shared" si="149"/>
        <v>KA07CEL0</v>
      </c>
      <c r="B4777" s="669" t="s">
        <v>7778</v>
      </c>
      <c r="C4777" s="669" t="s">
        <v>2106</v>
      </c>
      <c r="D4777" s="1137">
        <f t="shared" si="148"/>
        <v>0</v>
      </c>
      <c r="E4777" s="669" t="s">
        <v>699</v>
      </c>
      <c r="F4777" s="669">
        <v>101</v>
      </c>
    </row>
    <row r="4778" spans="1:6" hidden="1" x14ac:dyDescent="0.2">
      <c r="A4778" s="1136" t="str">
        <f t="shared" si="149"/>
        <v>KA07CEM0</v>
      </c>
      <c r="B4778" s="669" t="s">
        <v>7779</v>
      </c>
      <c r="C4778" s="669" t="s">
        <v>2106</v>
      </c>
      <c r="D4778" s="1137">
        <f t="shared" si="148"/>
        <v>0</v>
      </c>
      <c r="E4778" s="669" t="s">
        <v>595</v>
      </c>
      <c r="F4778" s="669">
        <v>1419</v>
      </c>
    </row>
    <row r="4779" spans="1:6" hidden="1" x14ac:dyDescent="0.2">
      <c r="A4779" s="1136" t="str">
        <f t="shared" si="149"/>
        <v>KA07CNE0</v>
      </c>
      <c r="B4779" s="669" t="s">
        <v>7780</v>
      </c>
      <c r="C4779" s="669" t="s">
        <v>2106</v>
      </c>
      <c r="D4779" s="1137">
        <f t="shared" si="148"/>
        <v>0</v>
      </c>
      <c r="E4779" s="669" t="s">
        <v>594</v>
      </c>
      <c r="F4779" s="669">
        <v>8</v>
      </c>
    </row>
    <row r="4780" spans="1:6" hidden="1" x14ac:dyDescent="0.2">
      <c r="A4780" s="1136" t="str">
        <f t="shared" si="149"/>
        <v>KA07CUX0</v>
      </c>
      <c r="B4780" s="669" t="s">
        <v>7781</v>
      </c>
      <c r="C4780" s="669" t="s">
        <v>2106</v>
      </c>
      <c r="D4780" s="1137">
        <f t="shared" si="148"/>
        <v>0</v>
      </c>
      <c r="E4780" s="669" t="s">
        <v>3001</v>
      </c>
      <c r="F4780" s="669">
        <v>1</v>
      </c>
    </row>
    <row r="4781" spans="1:6" hidden="1" x14ac:dyDescent="0.2">
      <c r="A4781" s="1136" t="str">
        <f t="shared" si="149"/>
        <v>KA08ADC0</v>
      </c>
      <c r="B4781" s="669" t="s">
        <v>7782</v>
      </c>
      <c r="C4781" s="669" t="s">
        <v>2107</v>
      </c>
      <c r="D4781" s="1137">
        <f t="shared" si="148"/>
        <v>0</v>
      </c>
      <c r="E4781" s="669" t="s">
        <v>700</v>
      </c>
      <c r="F4781" s="669">
        <v>139</v>
      </c>
    </row>
    <row r="4782" spans="1:6" hidden="1" x14ac:dyDescent="0.2">
      <c r="A4782" s="1136" t="str">
        <f t="shared" si="149"/>
        <v>KA08AEL0</v>
      </c>
      <c r="B4782" s="669" t="s">
        <v>7783</v>
      </c>
      <c r="C4782" s="669" t="s">
        <v>2107</v>
      </c>
      <c r="D4782" s="1137">
        <f t="shared" si="148"/>
        <v>0</v>
      </c>
      <c r="E4782" s="669" t="s">
        <v>699</v>
      </c>
      <c r="F4782" s="669">
        <v>20</v>
      </c>
    </row>
    <row r="4783" spans="1:6" hidden="1" x14ac:dyDescent="0.2">
      <c r="A4783" s="1136" t="str">
        <f t="shared" si="149"/>
        <v>KA08AEM0</v>
      </c>
      <c r="B4783" s="669" t="s">
        <v>7784</v>
      </c>
      <c r="C4783" s="669" t="s">
        <v>2107</v>
      </c>
      <c r="D4783" s="1137">
        <f t="shared" si="148"/>
        <v>0</v>
      </c>
      <c r="E4783" s="669" t="s">
        <v>595</v>
      </c>
      <c r="F4783" s="669">
        <v>1113</v>
      </c>
    </row>
    <row r="4784" spans="1:6" hidden="1" x14ac:dyDescent="0.2">
      <c r="A4784" s="1136" t="str">
        <f t="shared" si="149"/>
        <v>KA08ANE0</v>
      </c>
      <c r="B4784" s="669" t="s">
        <v>7785</v>
      </c>
      <c r="C4784" s="669" t="s">
        <v>2107</v>
      </c>
      <c r="D4784" s="1137">
        <f t="shared" si="148"/>
        <v>0</v>
      </c>
      <c r="E4784" s="669" t="s">
        <v>594</v>
      </c>
      <c r="F4784" s="669">
        <v>9</v>
      </c>
    </row>
    <row r="4785" spans="1:6" hidden="1" x14ac:dyDescent="0.2">
      <c r="A4785" s="1136" t="str">
        <f t="shared" si="149"/>
        <v>KA08BDC0</v>
      </c>
      <c r="B4785" s="669" t="s">
        <v>7786</v>
      </c>
      <c r="C4785" s="669" t="s">
        <v>2108</v>
      </c>
      <c r="D4785" s="1137">
        <f t="shared" si="148"/>
        <v>0</v>
      </c>
      <c r="E4785" s="669" t="s">
        <v>700</v>
      </c>
      <c r="F4785" s="669">
        <v>520</v>
      </c>
    </row>
    <row r="4786" spans="1:6" hidden="1" x14ac:dyDescent="0.2">
      <c r="A4786" s="1136" t="str">
        <f t="shared" si="149"/>
        <v>KA08BEL0</v>
      </c>
      <c r="B4786" s="669" t="s">
        <v>7787</v>
      </c>
      <c r="C4786" s="669" t="s">
        <v>2108</v>
      </c>
      <c r="D4786" s="1137">
        <f t="shared" si="148"/>
        <v>0</v>
      </c>
      <c r="E4786" s="669" t="s">
        <v>699</v>
      </c>
      <c r="F4786" s="669">
        <v>94</v>
      </c>
    </row>
    <row r="4787" spans="1:6" hidden="1" x14ac:dyDescent="0.2">
      <c r="A4787" s="1136" t="str">
        <f t="shared" si="149"/>
        <v>KA08BEM0</v>
      </c>
      <c r="B4787" s="669" t="s">
        <v>7788</v>
      </c>
      <c r="C4787" s="669" t="s">
        <v>2108</v>
      </c>
      <c r="D4787" s="1137">
        <f t="shared" si="148"/>
        <v>0</v>
      </c>
      <c r="E4787" s="669" t="s">
        <v>595</v>
      </c>
      <c r="F4787" s="669">
        <v>1002</v>
      </c>
    </row>
    <row r="4788" spans="1:6" hidden="1" x14ac:dyDescent="0.2">
      <c r="A4788" s="1136" t="str">
        <f t="shared" si="149"/>
        <v>KA08BNE0</v>
      </c>
      <c r="B4788" s="669" t="s">
        <v>7789</v>
      </c>
      <c r="C4788" s="669" t="s">
        <v>2108</v>
      </c>
      <c r="D4788" s="1137">
        <f t="shared" si="148"/>
        <v>0</v>
      </c>
      <c r="E4788" s="669" t="s">
        <v>594</v>
      </c>
      <c r="F4788" s="669">
        <v>15</v>
      </c>
    </row>
    <row r="4789" spans="1:6" hidden="1" x14ac:dyDescent="0.2">
      <c r="A4789" s="1136" t="str">
        <f t="shared" si="149"/>
        <v>KA08CDC0</v>
      </c>
      <c r="B4789" s="669" t="s">
        <v>7790</v>
      </c>
      <c r="C4789" s="669" t="s">
        <v>2109</v>
      </c>
      <c r="D4789" s="1137">
        <f t="shared" si="148"/>
        <v>0</v>
      </c>
      <c r="E4789" s="669" t="s">
        <v>700</v>
      </c>
      <c r="F4789" s="669">
        <v>2661</v>
      </c>
    </row>
    <row r="4790" spans="1:6" hidden="1" x14ac:dyDescent="0.2">
      <c r="A4790" s="1136" t="str">
        <f t="shared" si="149"/>
        <v>KA08CEL0</v>
      </c>
      <c r="B4790" s="669" t="s">
        <v>7791</v>
      </c>
      <c r="C4790" s="669" t="s">
        <v>2109</v>
      </c>
      <c r="D4790" s="1137">
        <f t="shared" si="148"/>
        <v>0</v>
      </c>
      <c r="E4790" s="669" t="s">
        <v>699</v>
      </c>
      <c r="F4790" s="669">
        <v>317</v>
      </c>
    </row>
    <row r="4791" spans="1:6" hidden="1" x14ac:dyDescent="0.2">
      <c r="A4791" s="1136" t="str">
        <f t="shared" si="149"/>
        <v>KA08CEM0</v>
      </c>
      <c r="B4791" s="669" t="s">
        <v>7792</v>
      </c>
      <c r="C4791" s="669" t="s">
        <v>2109</v>
      </c>
      <c r="D4791" s="1137">
        <f t="shared" si="148"/>
        <v>0</v>
      </c>
      <c r="E4791" s="669" t="s">
        <v>595</v>
      </c>
      <c r="F4791" s="669">
        <v>1298</v>
      </c>
    </row>
    <row r="4792" spans="1:6" hidden="1" x14ac:dyDescent="0.2">
      <c r="A4792" s="1136" t="str">
        <f t="shared" si="149"/>
        <v>KA08CNE0</v>
      </c>
      <c r="B4792" s="669" t="s">
        <v>7793</v>
      </c>
      <c r="C4792" s="669" t="s">
        <v>2109</v>
      </c>
      <c r="D4792" s="1137">
        <f t="shared" si="148"/>
        <v>0</v>
      </c>
      <c r="E4792" s="669" t="s">
        <v>594</v>
      </c>
      <c r="F4792" s="669">
        <v>34</v>
      </c>
    </row>
    <row r="4793" spans="1:6" hidden="1" x14ac:dyDescent="0.2">
      <c r="A4793" s="1136" t="str">
        <f t="shared" si="149"/>
        <v>KA09CDC0</v>
      </c>
      <c r="B4793" s="669" t="s">
        <v>7794</v>
      </c>
      <c r="C4793" s="669" t="s">
        <v>2110</v>
      </c>
      <c r="D4793" s="1137">
        <f t="shared" si="148"/>
        <v>0</v>
      </c>
      <c r="E4793" s="669" t="s">
        <v>700</v>
      </c>
      <c r="F4793" s="669">
        <v>7</v>
      </c>
    </row>
    <row r="4794" spans="1:6" hidden="1" x14ac:dyDescent="0.2">
      <c r="A4794" s="1136" t="str">
        <f t="shared" si="149"/>
        <v>KA09CEL0</v>
      </c>
      <c r="B4794" s="669" t="s">
        <v>7795</v>
      </c>
      <c r="C4794" s="669" t="s">
        <v>2110</v>
      </c>
      <c r="D4794" s="1137">
        <f t="shared" si="148"/>
        <v>0</v>
      </c>
      <c r="E4794" s="669" t="s">
        <v>699</v>
      </c>
      <c r="F4794" s="669">
        <v>272</v>
      </c>
    </row>
    <row r="4795" spans="1:6" hidden="1" x14ac:dyDescent="0.2">
      <c r="A4795" s="1136" t="str">
        <f t="shared" si="149"/>
        <v>KA09CEM0</v>
      </c>
      <c r="B4795" s="669" t="s">
        <v>7796</v>
      </c>
      <c r="C4795" s="669" t="s">
        <v>2110</v>
      </c>
      <c r="D4795" s="1137">
        <f t="shared" si="148"/>
        <v>0</v>
      </c>
      <c r="E4795" s="669" t="s">
        <v>595</v>
      </c>
      <c r="F4795" s="669">
        <v>569</v>
      </c>
    </row>
    <row r="4796" spans="1:6" hidden="1" x14ac:dyDescent="0.2">
      <c r="A4796" s="1136" t="str">
        <f t="shared" si="149"/>
        <v>KA09CNE0</v>
      </c>
      <c r="B4796" s="669" t="s">
        <v>7797</v>
      </c>
      <c r="C4796" s="669" t="s">
        <v>2110</v>
      </c>
      <c r="D4796" s="1137">
        <f t="shared" si="148"/>
        <v>0</v>
      </c>
      <c r="E4796" s="669" t="s">
        <v>594</v>
      </c>
      <c r="F4796" s="669">
        <v>14</v>
      </c>
    </row>
    <row r="4797" spans="1:6" hidden="1" x14ac:dyDescent="0.2">
      <c r="A4797" s="1136" t="str">
        <f t="shared" si="149"/>
        <v>KA09DDC0</v>
      </c>
      <c r="B4797" s="669" t="s">
        <v>7798</v>
      </c>
      <c r="C4797" s="669" t="s">
        <v>2111</v>
      </c>
      <c r="D4797" s="1137">
        <f t="shared" si="148"/>
        <v>0</v>
      </c>
      <c r="E4797" s="669" t="s">
        <v>700</v>
      </c>
      <c r="F4797" s="669">
        <v>58</v>
      </c>
    </row>
    <row r="4798" spans="1:6" hidden="1" x14ac:dyDescent="0.2">
      <c r="A4798" s="1136" t="str">
        <f t="shared" si="149"/>
        <v>KA09DEL0</v>
      </c>
      <c r="B4798" s="669" t="s">
        <v>7799</v>
      </c>
      <c r="C4798" s="669" t="s">
        <v>2111</v>
      </c>
      <c r="D4798" s="1137">
        <f t="shared" si="148"/>
        <v>0</v>
      </c>
      <c r="E4798" s="669" t="s">
        <v>699</v>
      </c>
      <c r="F4798" s="669">
        <v>1176</v>
      </c>
    </row>
    <row r="4799" spans="1:6" hidden="1" x14ac:dyDescent="0.2">
      <c r="A4799" s="1136" t="str">
        <f t="shared" si="149"/>
        <v>KA09DEM0</v>
      </c>
      <c r="B4799" s="669" t="s">
        <v>7800</v>
      </c>
      <c r="C4799" s="669" t="s">
        <v>2111</v>
      </c>
      <c r="D4799" s="1137">
        <f t="shared" si="148"/>
        <v>0</v>
      </c>
      <c r="E4799" s="669" t="s">
        <v>595</v>
      </c>
      <c r="F4799" s="669">
        <v>220</v>
      </c>
    </row>
    <row r="4800" spans="1:6" hidden="1" x14ac:dyDescent="0.2">
      <c r="A4800" s="1136" t="str">
        <f t="shared" si="149"/>
        <v>KA09DNE0</v>
      </c>
      <c r="B4800" s="669" t="s">
        <v>7801</v>
      </c>
      <c r="C4800" s="669" t="s">
        <v>2111</v>
      </c>
      <c r="D4800" s="1137">
        <f t="shared" si="148"/>
        <v>0</v>
      </c>
      <c r="E4800" s="669" t="s">
        <v>594</v>
      </c>
      <c r="F4800" s="669">
        <v>4</v>
      </c>
    </row>
    <row r="4801" spans="1:6" hidden="1" x14ac:dyDescent="0.2">
      <c r="A4801" s="1136" t="str">
        <f t="shared" si="149"/>
        <v>KA09EDC0</v>
      </c>
      <c r="B4801" s="669" t="s">
        <v>7802</v>
      </c>
      <c r="C4801" s="669" t="s">
        <v>2112</v>
      </c>
      <c r="D4801" s="1137">
        <f t="shared" si="148"/>
        <v>0</v>
      </c>
      <c r="E4801" s="669" t="s">
        <v>700</v>
      </c>
      <c r="F4801" s="669">
        <v>1063</v>
      </c>
    </row>
    <row r="4802" spans="1:6" hidden="1" x14ac:dyDescent="0.2">
      <c r="A4802" s="1136" t="str">
        <f t="shared" si="149"/>
        <v>KA09EEL0</v>
      </c>
      <c r="B4802" s="669" t="s">
        <v>7803</v>
      </c>
      <c r="C4802" s="669" t="s">
        <v>2112</v>
      </c>
      <c r="D4802" s="1137">
        <f t="shared" si="148"/>
        <v>0</v>
      </c>
      <c r="E4802" s="669" t="s">
        <v>699</v>
      </c>
      <c r="F4802" s="669">
        <v>9194</v>
      </c>
    </row>
    <row r="4803" spans="1:6" hidden="1" x14ac:dyDescent="0.2">
      <c r="A4803" s="1136" t="str">
        <f t="shared" si="149"/>
        <v>KA09EEM0</v>
      </c>
      <c r="B4803" s="669" t="s">
        <v>7804</v>
      </c>
      <c r="C4803" s="669" t="s">
        <v>2112</v>
      </c>
      <c r="D4803" s="1137">
        <f t="shared" si="148"/>
        <v>0</v>
      </c>
      <c r="E4803" s="669" t="s">
        <v>595</v>
      </c>
      <c r="F4803" s="669">
        <v>286</v>
      </c>
    </row>
    <row r="4804" spans="1:6" hidden="1" x14ac:dyDescent="0.2">
      <c r="A4804" s="1136" t="str">
        <f t="shared" si="149"/>
        <v>KA09ENE0</v>
      </c>
      <c r="B4804" s="669" t="s">
        <v>7805</v>
      </c>
      <c r="C4804" s="669" t="s">
        <v>2112</v>
      </c>
      <c r="D4804" s="1137">
        <f t="shared" si="148"/>
        <v>0</v>
      </c>
      <c r="E4804" s="669" t="s">
        <v>594</v>
      </c>
      <c r="F4804" s="669">
        <v>10</v>
      </c>
    </row>
    <row r="4805" spans="1:6" hidden="1" x14ac:dyDescent="0.2">
      <c r="A4805" s="1136" t="str">
        <f t="shared" si="149"/>
        <v>KB01CDC0</v>
      </c>
      <c r="B4805" s="669" t="s">
        <v>7806</v>
      </c>
      <c r="C4805" s="669" t="s">
        <v>2113</v>
      </c>
      <c r="D4805" s="1137">
        <f t="shared" si="148"/>
        <v>0</v>
      </c>
      <c r="E4805" s="669" t="s">
        <v>700</v>
      </c>
      <c r="F4805" s="669">
        <v>1</v>
      </c>
    </row>
    <row r="4806" spans="1:6" hidden="1" x14ac:dyDescent="0.2">
      <c r="A4806" s="1136" t="str">
        <f t="shared" si="149"/>
        <v>KB01CEL0</v>
      </c>
      <c r="B4806" s="669" t="s">
        <v>7807</v>
      </c>
      <c r="C4806" s="669" t="s">
        <v>2113</v>
      </c>
      <c r="D4806" s="1137">
        <f t="shared" si="148"/>
        <v>0</v>
      </c>
      <c r="E4806" s="669" t="s">
        <v>699</v>
      </c>
      <c r="F4806" s="669">
        <v>18</v>
      </c>
    </row>
    <row r="4807" spans="1:6" hidden="1" x14ac:dyDescent="0.2">
      <c r="A4807" s="1136" t="str">
        <f t="shared" si="149"/>
        <v>KB01CEM0</v>
      </c>
      <c r="B4807" s="669" t="s">
        <v>7808</v>
      </c>
      <c r="C4807" s="669" t="s">
        <v>2113</v>
      </c>
      <c r="D4807" s="1137">
        <f t="shared" si="148"/>
        <v>0</v>
      </c>
      <c r="E4807" s="669" t="s">
        <v>595</v>
      </c>
      <c r="F4807" s="669">
        <v>4357</v>
      </c>
    </row>
    <row r="4808" spans="1:6" hidden="1" x14ac:dyDescent="0.2">
      <c r="A4808" s="1136" t="str">
        <f t="shared" si="149"/>
        <v>KB01CNE0</v>
      </c>
      <c r="B4808" s="669" t="s">
        <v>7809</v>
      </c>
      <c r="C4808" s="669" t="s">
        <v>2113</v>
      </c>
      <c r="D4808" s="1137">
        <f t="shared" si="148"/>
        <v>0</v>
      </c>
      <c r="E4808" s="669" t="s">
        <v>594</v>
      </c>
      <c r="F4808" s="669">
        <v>45</v>
      </c>
    </row>
    <row r="4809" spans="1:6" hidden="1" x14ac:dyDescent="0.2">
      <c r="A4809" s="1136" t="str">
        <f t="shared" si="149"/>
        <v>KB01DDC0</v>
      </c>
      <c r="B4809" s="669" t="s">
        <v>7810</v>
      </c>
      <c r="C4809" s="669" t="s">
        <v>2115</v>
      </c>
      <c r="D4809" s="1137">
        <f t="shared" si="148"/>
        <v>0</v>
      </c>
      <c r="E4809" s="669" t="s">
        <v>700</v>
      </c>
      <c r="F4809" s="669">
        <v>8</v>
      </c>
    </row>
    <row r="4810" spans="1:6" hidden="1" x14ac:dyDescent="0.2">
      <c r="A4810" s="1136" t="str">
        <f t="shared" si="149"/>
        <v>KB01DEL0</v>
      </c>
      <c r="B4810" s="669" t="s">
        <v>7811</v>
      </c>
      <c r="C4810" s="669" t="s">
        <v>2115</v>
      </c>
      <c r="D4810" s="1137">
        <f t="shared" si="148"/>
        <v>0</v>
      </c>
      <c r="E4810" s="669" t="s">
        <v>699</v>
      </c>
      <c r="F4810" s="669">
        <v>16</v>
      </c>
    </row>
    <row r="4811" spans="1:6" hidden="1" x14ac:dyDescent="0.2">
      <c r="A4811" s="1136" t="str">
        <f t="shared" si="149"/>
        <v>KB01DEM0</v>
      </c>
      <c r="B4811" s="669" t="s">
        <v>7812</v>
      </c>
      <c r="C4811" s="669" t="s">
        <v>2115</v>
      </c>
      <c r="D4811" s="1137">
        <f t="shared" si="148"/>
        <v>0</v>
      </c>
      <c r="E4811" s="669" t="s">
        <v>595</v>
      </c>
      <c r="F4811" s="669">
        <v>4764</v>
      </c>
    </row>
    <row r="4812" spans="1:6" hidden="1" x14ac:dyDescent="0.2">
      <c r="A4812" s="1136" t="str">
        <f t="shared" si="149"/>
        <v>KB01DNE0</v>
      </c>
      <c r="B4812" s="669" t="s">
        <v>7813</v>
      </c>
      <c r="C4812" s="669" t="s">
        <v>2115</v>
      </c>
      <c r="D4812" s="1137">
        <f t="shared" si="148"/>
        <v>0</v>
      </c>
      <c r="E4812" s="669" t="s">
        <v>594</v>
      </c>
      <c r="F4812" s="669">
        <v>25</v>
      </c>
    </row>
    <row r="4813" spans="1:6" hidden="1" x14ac:dyDescent="0.2">
      <c r="A4813" s="1136" t="str">
        <f t="shared" si="149"/>
        <v>KB01EDC0</v>
      </c>
      <c r="B4813" s="669" t="s">
        <v>7814</v>
      </c>
      <c r="C4813" s="669" t="s">
        <v>2117</v>
      </c>
      <c r="D4813" s="1137">
        <f t="shared" si="148"/>
        <v>0</v>
      </c>
      <c r="E4813" s="669" t="s">
        <v>700</v>
      </c>
      <c r="F4813" s="669">
        <v>27</v>
      </c>
    </row>
    <row r="4814" spans="1:6" hidden="1" x14ac:dyDescent="0.2">
      <c r="A4814" s="1136" t="str">
        <f t="shared" si="149"/>
        <v>KB01EEL0</v>
      </c>
      <c r="B4814" s="669" t="s">
        <v>7815</v>
      </c>
      <c r="C4814" s="669" t="s">
        <v>2117</v>
      </c>
      <c r="D4814" s="1137">
        <f t="shared" si="148"/>
        <v>0</v>
      </c>
      <c r="E4814" s="669" t="s">
        <v>699</v>
      </c>
      <c r="F4814" s="669">
        <v>15</v>
      </c>
    </row>
    <row r="4815" spans="1:6" hidden="1" x14ac:dyDescent="0.2">
      <c r="A4815" s="1136" t="str">
        <f t="shared" si="149"/>
        <v>KB01EEM0</v>
      </c>
      <c r="B4815" s="669" t="s">
        <v>7816</v>
      </c>
      <c r="C4815" s="669" t="s">
        <v>2117</v>
      </c>
      <c r="D4815" s="1137">
        <f t="shared" si="148"/>
        <v>0</v>
      </c>
      <c r="E4815" s="669" t="s">
        <v>595</v>
      </c>
      <c r="F4815" s="669">
        <v>4078</v>
      </c>
    </row>
    <row r="4816" spans="1:6" hidden="1" x14ac:dyDescent="0.2">
      <c r="A4816" s="1136" t="str">
        <f t="shared" si="149"/>
        <v>KB01ENE0</v>
      </c>
      <c r="B4816" s="669" t="s">
        <v>7817</v>
      </c>
      <c r="C4816" s="669" t="s">
        <v>2117</v>
      </c>
      <c r="D4816" s="1137">
        <f t="shared" si="148"/>
        <v>0</v>
      </c>
      <c r="E4816" s="669" t="s">
        <v>594</v>
      </c>
      <c r="F4816" s="669">
        <v>22</v>
      </c>
    </row>
    <row r="4817" spans="1:6" hidden="1" x14ac:dyDescent="0.2">
      <c r="A4817" s="1136" t="str">
        <f t="shared" si="149"/>
        <v>KB01FDC0</v>
      </c>
      <c r="B4817" s="669" t="s">
        <v>7818</v>
      </c>
      <c r="C4817" s="669" t="s">
        <v>2119</v>
      </c>
      <c r="D4817" s="1137">
        <f t="shared" ref="D4817:D4880" si="150">IFERROR(VLOOKUP(C4817,$M$2:$N$16,2,FALSE),0)</f>
        <v>0</v>
      </c>
      <c r="E4817" s="669" t="s">
        <v>700</v>
      </c>
      <c r="F4817" s="669">
        <v>65</v>
      </c>
    </row>
    <row r="4818" spans="1:6" hidden="1" x14ac:dyDescent="0.2">
      <c r="A4818" s="1136" t="str">
        <f t="shared" ref="A4818:A4881" si="151">C4818&amp;E4818&amp;D4818</f>
        <v>KB01FEL0</v>
      </c>
      <c r="B4818" s="669" t="s">
        <v>7819</v>
      </c>
      <c r="C4818" s="669" t="s">
        <v>2119</v>
      </c>
      <c r="D4818" s="1137">
        <f t="shared" si="150"/>
        <v>0</v>
      </c>
      <c r="E4818" s="669" t="s">
        <v>699</v>
      </c>
      <c r="F4818" s="669">
        <v>19</v>
      </c>
    </row>
    <row r="4819" spans="1:6" hidden="1" x14ac:dyDescent="0.2">
      <c r="A4819" s="1136" t="str">
        <f t="shared" si="151"/>
        <v>KB01FEM0</v>
      </c>
      <c r="B4819" s="669" t="s">
        <v>7820</v>
      </c>
      <c r="C4819" s="669" t="s">
        <v>2119</v>
      </c>
      <c r="D4819" s="1137">
        <f t="shared" si="150"/>
        <v>0</v>
      </c>
      <c r="E4819" s="669" t="s">
        <v>595</v>
      </c>
      <c r="F4819" s="669">
        <v>2821</v>
      </c>
    </row>
    <row r="4820" spans="1:6" hidden="1" x14ac:dyDescent="0.2">
      <c r="A4820" s="1136" t="str">
        <f t="shared" si="151"/>
        <v>KB01FNE0</v>
      </c>
      <c r="B4820" s="669" t="s">
        <v>7821</v>
      </c>
      <c r="C4820" s="669" t="s">
        <v>2119</v>
      </c>
      <c r="D4820" s="1137">
        <f t="shared" si="150"/>
        <v>0</v>
      </c>
      <c r="E4820" s="669" t="s">
        <v>594</v>
      </c>
      <c r="F4820" s="669">
        <v>11</v>
      </c>
    </row>
    <row r="4821" spans="1:6" hidden="1" x14ac:dyDescent="0.2">
      <c r="A4821" s="1136" t="str">
        <f t="shared" si="151"/>
        <v>KB02GDC0</v>
      </c>
      <c r="B4821" s="669" t="s">
        <v>7822</v>
      </c>
      <c r="C4821" s="669" t="s">
        <v>2121</v>
      </c>
      <c r="D4821" s="1137">
        <f t="shared" si="150"/>
        <v>0</v>
      </c>
      <c r="E4821" s="669" t="s">
        <v>700</v>
      </c>
      <c r="F4821" s="669">
        <v>6</v>
      </c>
    </row>
    <row r="4822" spans="1:6" hidden="1" x14ac:dyDescent="0.2">
      <c r="A4822" s="1136" t="str">
        <f t="shared" si="151"/>
        <v>KB02GEL0</v>
      </c>
      <c r="B4822" s="669" t="s">
        <v>7823</v>
      </c>
      <c r="C4822" s="669" t="s">
        <v>2121</v>
      </c>
      <c r="D4822" s="1137">
        <f t="shared" si="150"/>
        <v>0</v>
      </c>
      <c r="E4822" s="669" t="s">
        <v>699</v>
      </c>
      <c r="F4822" s="669">
        <v>37</v>
      </c>
    </row>
    <row r="4823" spans="1:6" hidden="1" x14ac:dyDescent="0.2">
      <c r="A4823" s="1136" t="str">
        <f t="shared" si="151"/>
        <v>KB02GEM0</v>
      </c>
      <c r="B4823" s="669" t="s">
        <v>7824</v>
      </c>
      <c r="C4823" s="669" t="s">
        <v>2121</v>
      </c>
      <c r="D4823" s="1137">
        <f t="shared" si="150"/>
        <v>0</v>
      </c>
      <c r="E4823" s="669" t="s">
        <v>595</v>
      </c>
      <c r="F4823" s="669">
        <v>4581</v>
      </c>
    </row>
    <row r="4824" spans="1:6" hidden="1" x14ac:dyDescent="0.2">
      <c r="A4824" s="1136" t="str">
        <f t="shared" si="151"/>
        <v>KB02GNE0</v>
      </c>
      <c r="B4824" s="669" t="s">
        <v>7825</v>
      </c>
      <c r="C4824" s="669" t="s">
        <v>2121</v>
      </c>
      <c r="D4824" s="1137">
        <f t="shared" si="150"/>
        <v>0</v>
      </c>
      <c r="E4824" s="669" t="s">
        <v>594</v>
      </c>
      <c r="F4824" s="669">
        <v>43</v>
      </c>
    </row>
    <row r="4825" spans="1:6" hidden="1" x14ac:dyDescent="0.2">
      <c r="A4825" s="1136" t="str">
        <f t="shared" si="151"/>
        <v>KB02HDC0</v>
      </c>
      <c r="B4825" s="669" t="s">
        <v>7826</v>
      </c>
      <c r="C4825" s="669" t="s">
        <v>2123</v>
      </c>
      <c r="D4825" s="1137">
        <f t="shared" si="150"/>
        <v>0</v>
      </c>
      <c r="E4825" s="669" t="s">
        <v>700</v>
      </c>
      <c r="F4825" s="669">
        <v>36</v>
      </c>
    </row>
    <row r="4826" spans="1:6" hidden="1" x14ac:dyDescent="0.2">
      <c r="A4826" s="1136" t="str">
        <f t="shared" si="151"/>
        <v>KB02HEL0</v>
      </c>
      <c r="B4826" s="669" t="s">
        <v>7827</v>
      </c>
      <c r="C4826" s="669" t="s">
        <v>2123</v>
      </c>
      <c r="D4826" s="1137">
        <f t="shared" si="150"/>
        <v>0</v>
      </c>
      <c r="E4826" s="669" t="s">
        <v>699</v>
      </c>
      <c r="F4826" s="669">
        <v>32</v>
      </c>
    </row>
    <row r="4827" spans="1:6" hidden="1" x14ac:dyDescent="0.2">
      <c r="A4827" s="1136" t="str">
        <f t="shared" si="151"/>
        <v>KB02HEM0</v>
      </c>
      <c r="B4827" s="669" t="s">
        <v>7828</v>
      </c>
      <c r="C4827" s="669" t="s">
        <v>2123</v>
      </c>
      <c r="D4827" s="1137">
        <f t="shared" si="150"/>
        <v>0</v>
      </c>
      <c r="E4827" s="669" t="s">
        <v>595</v>
      </c>
      <c r="F4827" s="669">
        <v>6841</v>
      </c>
    </row>
    <row r="4828" spans="1:6" hidden="1" x14ac:dyDescent="0.2">
      <c r="A4828" s="1136" t="str">
        <f t="shared" si="151"/>
        <v>KB02HNE0</v>
      </c>
      <c r="B4828" s="669" t="s">
        <v>7829</v>
      </c>
      <c r="C4828" s="669" t="s">
        <v>2123</v>
      </c>
      <c r="D4828" s="1137">
        <f t="shared" si="150"/>
        <v>0</v>
      </c>
      <c r="E4828" s="669" t="s">
        <v>594</v>
      </c>
      <c r="F4828" s="669">
        <v>49</v>
      </c>
    </row>
    <row r="4829" spans="1:6" hidden="1" x14ac:dyDescent="0.2">
      <c r="A4829" s="1136" t="str">
        <f t="shared" si="151"/>
        <v>KB02JDC0</v>
      </c>
      <c r="B4829" s="669" t="s">
        <v>7830</v>
      </c>
      <c r="C4829" s="669" t="s">
        <v>2125</v>
      </c>
      <c r="D4829" s="1137">
        <f t="shared" si="150"/>
        <v>0</v>
      </c>
      <c r="E4829" s="669" t="s">
        <v>700</v>
      </c>
      <c r="F4829" s="669">
        <v>217</v>
      </c>
    </row>
    <row r="4830" spans="1:6" hidden="1" x14ac:dyDescent="0.2">
      <c r="A4830" s="1136" t="str">
        <f t="shared" si="151"/>
        <v>KB02JEL0</v>
      </c>
      <c r="B4830" s="669" t="s">
        <v>7831</v>
      </c>
      <c r="C4830" s="669" t="s">
        <v>2125</v>
      </c>
      <c r="D4830" s="1137">
        <f t="shared" si="150"/>
        <v>0</v>
      </c>
      <c r="E4830" s="669" t="s">
        <v>699</v>
      </c>
      <c r="F4830" s="669">
        <v>114</v>
      </c>
    </row>
    <row r="4831" spans="1:6" hidden="1" x14ac:dyDescent="0.2">
      <c r="A4831" s="1136" t="str">
        <f t="shared" si="151"/>
        <v>KB02JEM0</v>
      </c>
      <c r="B4831" s="669" t="s">
        <v>7832</v>
      </c>
      <c r="C4831" s="669" t="s">
        <v>2125</v>
      </c>
      <c r="D4831" s="1137">
        <f t="shared" si="150"/>
        <v>0</v>
      </c>
      <c r="E4831" s="669" t="s">
        <v>595</v>
      </c>
      <c r="F4831" s="669">
        <v>14665</v>
      </c>
    </row>
    <row r="4832" spans="1:6" hidden="1" x14ac:dyDescent="0.2">
      <c r="A4832" s="1136" t="str">
        <f t="shared" si="151"/>
        <v>KB02JNE0</v>
      </c>
      <c r="B4832" s="669" t="s">
        <v>7833</v>
      </c>
      <c r="C4832" s="669" t="s">
        <v>2125</v>
      </c>
      <c r="D4832" s="1137">
        <f t="shared" si="150"/>
        <v>0</v>
      </c>
      <c r="E4832" s="669" t="s">
        <v>594</v>
      </c>
      <c r="F4832" s="669">
        <v>41</v>
      </c>
    </row>
    <row r="4833" spans="1:6" hidden="1" x14ac:dyDescent="0.2">
      <c r="A4833" s="1136" t="str">
        <f t="shared" si="151"/>
        <v>KB02KDC0</v>
      </c>
      <c r="B4833" s="669" t="s">
        <v>7834</v>
      </c>
      <c r="C4833" s="669" t="s">
        <v>2127</v>
      </c>
      <c r="D4833" s="1137">
        <f t="shared" si="150"/>
        <v>0</v>
      </c>
      <c r="E4833" s="669" t="s">
        <v>700</v>
      </c>
      <c r="F4833" s="669">
        <v>1034</v>
      </c>
    </row>
    <row r="4834" spans="1:6" hidden="1" x14ac:dyDescent="0.2">
      <c r="A4834" s="1136" t="str">
        <f t="shared" si="151"/>
        <v>KB02KEL0</v>
      </c>
      <c r="B4834" s="669" t="s">
        <v>7835</v>
      </c>
      <c r="C4834" s="669" t="s">
        <v>2127</v>
      </c>
      <c r="D4834" s="1137">
        <f t="shared" si="150"/>
        <v>0</v>
      </c>
      <c r="E4834" s="669" t="s">
        <v>699</v>
      </c>
      <c r="F4834" s="669">
        <v>114</v>
      </c>
    </row>
    <row r="4835" spans="1:6" hidden="1" x14ac:dyDescent="0.2">
      <c r="A4835" s="1136" t="str">
        <f t="shared" si="151"/>
        <v>KB02KEM0</v>
      </c>
      <c r="B4835" s="669" t="s">
        <v>7836</v>
      </c>
      <c r="C4835" s="669" t="s">
        <v>2127</v>
      </c>
      <c r="D4835" s="1137">
        <f t="shared" si="150"/>
        <v>0</v>
      </c>
      <c r="E4835" s="669" t="s">
        <v>595</v>
      </c>
      <c r="F4835" s="669">
        <v>12547</v>
      </c>
    </row>
    <row r="4836" spans="1:6" hidden="1" x14ac:dyDescent="0.2">
      <c r="A4836" s="1136" t="str">
        <f t="shared" si="151"/>
        <v>KB02KNE0</v>
      </c>
      <c r="B4836" s="669" t="s">
        <v>7837</v>
      </c>
      <c r="C4836" s="669" t="s">
        <v>2127</v>
      </c>
      <c r="D4836" s="1137">
        <f t="shared" si="150"/>
        <v>0</v>
      </c>
      <c r="E4836" s="669" t="s">
        <v>594</v>
      </c>
      <c r="F4836" s="669">
        <v>27</v>
      </c>
    </row>
    <row r="4837" spans="1:6" hidden="1" x14ac:dyDescent="0.2">
      <c r="A4837" s="1136" t="str">
        <f t="shared" si="151"/>
        <v>KB03CDC0</v>
      </c>
      <c r="B4837" s="669" t="s">
        <v>7838</v>
      </c>
      <c r="C4837" s="669" t="s">
        <v>2129</v>
      </c>
      <c r="D4837" s="1137">
        <f t="shared" si="150"/>
        <v>0</v>
      </c>
      <c r="E4837" s="669" t="s">
        <v>700</v>
      </c>
      <c r="F4837" s="669">
        <v>2</v>
      </c>
    </row>
    <row r="4838" spans="1:6" hidden="1" x14ac:dyDescent="0.2">
      <c r="A4838" s="1136" t="str">
        <f t="shared" si="151"/>
        <v>KB03CEL0</v>
      </c>
      <c r="B4838" s="669" t="s">
        <v>7839</v>
      </c>
      <c r="C4838" s="669" t="s">
        <v>2129</v>
      </c>
      <c r="D4838" s="1137">
        <f t="shared" si="150"/>
        <v>0</v>
      </c>
      <c r="E4838" s="669" t="s">
        <v>699</v>
      </c>
      <c r="F4838" s="669">
        <v>108</v>
      </c>
    </row>
    <row r="4839" spans="1:6" hidden="1" x14ac:dyDescent="0.2">
      <c r="A4839" s="1136" t="str">
        <f t="shared" si="151"/>
        <v>KB03CEM0</v>
      </c>
      <c r="B4839" s="669" t="s">
        <v>7840</v>
      </c>
      <c r="C4839" s="669" t="s">
        <v>2129</v>
      </c>
      <c r="D4839" s="1137">
        <f t="shared" si="150"/>
        <v>0</v>
      </c>
      <c r="E4839" s="669" t="s">
        <v>595</v>
      </c>
      <c r="F4839" s="669">
        <v>2570</v>
      </c>
    </row>
    <row r="4840" spans="1:6" hidden="1" x14ac:dyDescent="0.2">
      <c r="A4840" s="1136" t="str">
        <f t="shared" si="151"/>
        <v>KB03CNE0</v>
      </c>
      <c r="B4840" s="669" t="s">
        <v>7841</v>
      </c>
      <c r="C4840" s="669" t="s">
        <v>2129</v>
      </c>
      <c r="D4840" s="1137">
        <f t="shared" si="150"/>
        <v>0</v>
      </c>
      <c r="E4840" s="669" t="s">
        <v>594</v>
      </c>
      <c r="F4840" s="669">
        <v>79</v>
      </c>
    </row>
    <row r="4841" spans="1:6" hidden="1" x14ac:dyDescent="0.2">
      <c r="A4841" s="1136" t="str">
        <f t="shared" si="151"/>
        <v>KB03DDC0</v>
      </c>
      <c r="B4841" s="669" t="s">
        <v>7842</v>
      </c>
      <c r="C4841" s="669" t="s">
        <v>2130</v>
      </c>
      <c r="D4841" s="1137">
        <f t="shared" si="150"/>
        <v>0</v>
      </c>
      <c r="E4841" s="669" t="s">
        <v>700</v>
      </c>
      <c r="F4841" s="669">
        <v>10</v>
      </c>
    </row>
    <row r="4842" spans="1:6" hidden="1" x14ac:dyDescent="0.2">
      <c r="A4842" s="1136" t="str">
        <f t="shared" si="151"/>
        <v>KB03DEL0</v>
      </c>
      <c r="B4842" s="669" t="s">
        <v>7843</v>
      </c>
      <c r="C4842" s="669" t="s">
        <v>2130</v>
      </c>
      <c r="D4842" s="1137">
        <f t="shared" si="150"/>
        <v>0</v>
      </c>
      <c r="E4842" s="669" t="s">
        <v>699</v>
      </c>
      <c r="F4842" s="669">
        <v>67</v>
      </c>
    </row>
    <row r="4843" spans="1:6" hidden="1" x14ac:dyDescent="0.2">
      <c r="A4843" s="1136" t="str">
        <f t="shared" si="151"/>
        <v>KB03DEM0</v>
      </c>
      <c r="B4843" s="669" t="s">
        <v>7844</v>
      </c>
      <c r="C4843" s="669" t="s">
        <v>2130</v>
      </c>
      <c r="D4843" s="1137">
        <f t="shared" si="150"/>
        <v>0</v>
      </c>
      <c r="E4843" s="669" t="s">
        <v>595</v>
      </c>
      <c r="F4843" s="669">
        <v>2427</v>
      </c>
    </row>
    <row r="4844" spans="1:6" hidden="1" x14ac:dyDescent="0.2">
      <c r="A4844" s="1136" t="str">
        <f t="shared" si="151"/>
        <v>KB03DNE0</v>
      </c>
      <c r="B4844" s="669" t="s">
        <v>7845</v>
      </c>
      <c r="C4844" s="669" t="s">
        <v>2130</v>
      </c>
      <c r="D4844" s="1137">
        <f t="shared" si="150"/>
        <v>0</v>
      </c>
      <c r="E4844" s="669" t="s">
        <v>594</v>
      </c>
      <c r="F4844" s="669">
        <v>100</v>
      </c>
    </row>
    <row r="4845" spans="1:6" hidden="1" x14ac:dyDescent="0.2">
      <c r="A4845" s="1136" t="str">
        <f t="shared" si="151"/>
        <v>KB03EDC0</v>
      </c>
      <c r="B4845" s="669" t="s">
        <v>7846</v>
      </c>
      <c r="C4845" s="669" t="s">
        <v>2131</v>
      </c>
      <c r="D4845" s="1137">
        <f t="shared" si="150"/>
        <v>0</v>
      </c>
      <c r="E4845" s="669" t="s">
        <v>700</v>
      </c>
      <c r="F4845" s="669">
        <v>84</v>
      </c>
    </row>
    <row r="4846" spans="1:6" hidden="1" x14ac:dyDescent="0.2">
      <c r="A4846" s="1136" t="str">
        <f t="shared" si="151"/>
        <v>KB03EEL0</v>
      </c>
      <c r="B4846" s="669" t="s">
        <v>7847</v>
      </c>
      <c r="C4846" s="669" t="s">
        <v>2131</v>
      </c>
      <c r="D4846" s="1137">
        <f t="shared" si="150"/>
        <v>0</v>
      </c>
      <c r="E4846" s="669" t="s">
        <v>699</v>
      </c>
      <c r="F4846" s="669">
        <v>64</v>
      </c>
    </row>
    <row r="4847" spans="1:6" hidden="1" x14ac:dyDescent="0.2">
      <c r="A4847" s="1136" t="str">
        <f t="shared" si="151"/>
        <v>KB03EEM0</v>
      </c>
      <c r="B4847" s="669" t="s">
        <v>7848</v>
      </c>
      <c r="C4847" s="669" t="s">
        <v>2131</v>
      </c>
      <c r="D4847" s="1137">
        <f t="shared" si="150"/>
        <v>0</v>
      </c>
      <c r="E4847" s="669" t="s">
        <v>595</v>
      </c>
      <c r="F4847" s="669">
        <v>1931</v>
      </c>
    </row>
    <row r="4848" spans="1:6" hidden="1" x14ac:dyDescent="0.2">
      <c r="A4848" s="1136" t="str">
        <f t="shared" si="151"/>
        <v>KB03ENE0</v>
      </c>
      <c r="B4848" s="669" t="s">
        <v>7849</v>
      </c>
      <c r="C4848" s="669" t="s">
        <v>2131</v>
      </c>
      <c r="D4848" s="1137">
        <f t="shared" si="150"/>
        <v>0</v>
      </c>
      <c r="E4848" s="669" t="s">
        <v>594</v>
      </c>
      <c r="F4848" s="669">
        <v>67</v>
      </c>
    </row>
    <row r="4849" spans="1:6" hidden="1" x14ac:dyDescent="0.2">
      <c r="A4849" s="1136" t="str">
        <f t="shared" si="151"/>
        <v>KB04ZDC0</v>
      </c>
      <c r="B4849" s="669" t="s">
        <v>7850</v>
      </c>
      <c r="C4849" s="669" t="s">
        <v>897</v>
      </c>
      <c r="D4849" s="1137">
        <f t="shared" si="150"/>
        <v>0</v>
      </c>
      <c r="E4849" s="669" t="s">
        <v>700</v>
      </c>
      <c r="F4849" s="669">
        <v>190</v>
      </c>
    </row>
    <row r="4850" spans="1:6" hidden="1" x14ac:dyDescent="0.2">
      <c r="A4850" s="1136" t="str">
        <f t="shared" si="151"/>
        <v>KB04ZEL0</v>
      </c>
      <c r="B4850" s="669" t="s">
        <v>7851</v>
      </c>
      <c r="C4850" s="669" t="s">
        <v>897</v>
      </c>
      <c r="D4850" s="1137">
        <f t="shared" si="150"/>
        <v>0</v>
      </c>
      <c r="E4850" s="669" t="s">
        <v>699</v>
      </c>
      <c r="F4850" s="669">
        <v>27</v>
      </c>
    </row>
    <row r="4851" spans="1:6" hidden="1" x14ac:dyDescent="0.2">
      <c r="A4851" s="1136" t="str">
        <f t="shared" si="151"/>
        <v>KB04ZEM0</v>
      </c>
      <c r="B4851" s="669" t="s">
        <v>7852</v>
      </c>
      <c r="C4851" s="669" t="s">
        <v>897</v>
      </c>
      <c r="D4851" s="1137">
        <f t="shared" si="150"/>
        <v>0</v>
      </c>
      <c r="E4851" s="669" t="s">
        <v>595</v>
      </c>
      <c r="F4851" s="669">
        <v>187</v>
      </c>
    </row>
    <row r="4852" spans="1:6" hidden="1" x14ac:dyDescent="0.2">
      <c r="A4852" s="1136" t="str">
        <f t="shared" si="151"/>
        <v>KB04ZNE0</v>
      </c>
      <c r="B4852" s="669" t="s">
        <v>7853</v>
      </c>
      <c r="C4852" s="669" t="s">
        <v>897</v>
      </c>
      <c r="D4852" s="1137">
        <f t="shared" si="150"/>
        <v>0</v>
      </c>
      <c r="E4852" s="669" t="s">
        <v>594</v>
      </c>
      <c r="F4852" s="669">
        <v>65</v>
      </c>
    </row>
    <row r="4853" spans="1:6" hidden="1" x14ac:dyDescent="0.2">
      <c r="A4853" s="1136" t="str">
        <f t="shared" si="151"/>
        <v>KC04ADC0</v>
      </c>
      <c r="B4853" s="669" t="s">
        <v>7854</v>
      </c>
      <c r="C4853" s="669" t="s">
        <v>2132</v>
      </c>
      <c r="D4853" s="1137">
        <f t="shared" si="150"/>
        <v>0</v>
      </c>
      <c r="E4853" s="669" t="s">
        <v>700</v>
      </c>
      <c r="F4853" s="669">
        <v>3023</v>
      </c>
    </row>
    <row r="4854" spans="1:6" hidden="1" x14ac:dyDescent="0.2">
      <c r="A4854" s="1136" t="str">
        <f t="shared" si="151"/>
        <v>KC04AEL0</v>
      </c>
      <c r="B4854" s="669" t="s">
        <v>7855</v>
      </c>
      <c r="C4854" s="669" t="s">
        <v>2132</v>
      </c>
      <c r="D4854" s="1137">
        <f t="shared" si="150"/>
        <v>0</v>
      </c>
      <c r="E4854" s="669" t="s">
        <v>699</v>
      </c>
      <c r="F4854" s="669">
        <v>163</v>
      </c>
    </row>
    <row r="4855" spans="1:6" hidden="1" x14ac:dyDescent="0.2">
      <c r="A4855" s="1136" t="str">
        <f t="shared" si="151"/>
        <v>KC04AEM0</v>
      </c>
      <c r="B4855" s="669" t="s">
        <v>7856</v>
      </c>
      <c r="C4855" s="669" t="s">
        <v>2132</v>
      </c>
      <c r="D4855" s="1137">
        <f t="shared" si="150"/>
        <v>0</v>
      </c>
      <c r="E4855" s="669" t="s">
        <v>595</v>
      </c>
      <c r="F4855" s="669">
        <v>960</v>
      </c>
    </row>
    <row r="4856" spans="1:6" hidden="1" x14ac:dyDescent="0.2">
      <c r="A4856" s="1136" t="str">
        <f t="shared" si="151"/>
        <v>KC04ANE0</v>
      </c>
      <c r="B4856" s="669" t="s">
        <v>7857</v>
      </c>
      <c r="C4856" s="669" t="s">
        <v>2132</v>
      </c>
      <c r="D4856" s="1137">
        <f t="shared" si="150"/>
        <v>0</v>
      </c>
      <c r="E4856" s="669" t="s">
        <v>594</v>
      </c>
      <c r="F4856" s="669">
        <v>24</v>
      </c>
    </row>
    <row r="4857" spans="1:6" hidden="1" x14ac:dyDescent="0.2">
      <c r="A4857" s="1136" t="str">
        <f t="shared" si="151"/>
        <v>KC04BDC0</v>
      </c>
      <c r="B4857" s="669" t="s">
        <v>7858</v>
      </c>
      <c r="C4857" s="669" t="s">
        <v>2133</v>
      </c>
      <c r="D4857" s="1137">
        <f t="shared" si="150"/>
        <v>0</v>
      </c>
      <c r="E4857" s="669" t="s">
        <v>700</v>
      </c>
      <c r="F4857" s="669">
        <v>46631</v>
      </c>
    </row>
    <row r="4858" spans="1:6" hidden="1" x14ac:dyDescent="0.2">
      <c r="A4858" s="1136" t="str">
        <f t="shared" si="151"/>
        <v>KC04BEL0</v>
      </c>
      <c r="B4858" s="669" t="s">
        <v>7859</v>
      </c>
      <c r="C4858" s="669" t="s">
        <v>2133</v>
      </c>
      <c r="D4858" s="1137">
        <f t="shared" si="150"/>
        <v>0</v>
      </c>
      <c r="E4858" s="669" t="s">
        <v>699</v>
      </c>
      <c r="F4858" s="669">
        <v>1432</v>
      </c>
    </row>
    <row r="4859" spans="1:6" hidden="1" x14ac:dyDescent="0.2">
      <c r="A4859" s="1136" t="str">
        <f t="shared" si="151"/>
        <v>KC04BEM0</v>
      </c>
      <c r="B4859" s="669" t="s">
        <v>7860</v>
      </c>
      <c r="C4859" s="669" t="s">
        <v>2133</v>
      </c>
      <c r="D4859" s="1137">
        <f t="shared" si="150"/>
        <v>0</v>
      </c>
      <c r="E4859" s="669" t="s">
        <v>595</v>
      </c>
      <c r="F4859" s="669">
        <v>703</v>
      </c>
    </row>
    <row r="4860" spans="1:6" hidden="1" x14ac:dyDescent="0.2">
      <c r="A4860" s="1136" t="str">
        <f t="shared" si="151"/>
        <v>KC04BNE0</v>
      </c>
      <c r="B4860" s="669" t="s">
        <v>7861</v>
      </c>
      <c r="C4860" s="669" t="s">
        <v>2133</v>
      </c>
      <c r="D4860" s="1137">
        <f t="shared" si="150"/>
        <v>0</v>
      </c>
      <c r="E4860" s="669" t="s">
        <v>594</v>
      </c>
      <c r="F4860" s="669">
        <v>17</v>
      </c>
    </row>
    <row r="4861" spans="1:6" hidden="1" x14ac:dyDescent="0.2">
      <c r="A4861" s="1136" t="str">
        <f t="shared" si="151"/>
        <v>KC05GDC0</v>
      </c>
      <c r="B4861" s="669" t="s">
        <v>7862</v>
      </c>
      <c r="C4861" s="669" t="s">
        <v>2134</v>
      </c>
      <c r="D4861" s="1137">
        <f t="shared" si="150"/>
        <v>0</v>
      </c>
      <c r="E4861" s="669" t="s">
        <v>700</v>
      </c>
      <c r="F4861" s="669">
        <v>4</v>
      </c>
    </row>
    <row r="4862" spans="1:6" hidden="1" x14ac:dyDescent="0.2">
      <c r="A4862" s="1136" t="str">
        <f t="shared" si="151"/>
        <v>KC05GEL0</v>
      </c>
      <c r="B4862" s="669" t="s">
        <v>7863</v>
      </c>
      <c r="C4862" s="669" t="s">
        <v>2134</v>
      </c>
      <c r="D4862" s="1137">
        <f t="shared" si="150"/>
        <v>0</v>
      </c>
      <c r="E4862" s="669" t="s">
        <v>699</v>
      </c>
      <c r="F4862" s="669">
        <v>93</v>
      </c>
    </row>
    <row r="4863" spans="1:6" hidden="1" x14ac:dyDescent="0.2">
      <c r="A4863" s="1136" t="str">
        <f t="shared" si="151"/>
        <v>KC05GEM0</v>
      </c>
      <c r="B4863" s="669" t="s">
        <v>7864</v>
      </c>
      <c r="C4863" s="669" t="s">
        <v>2134</v>
      </c>
      <c r="D4863" s="1137">
        <f t="shared" si="150"/>
        <v>0</v>
      </c>
      <c r="E4863" s="669" t="s">
        <v>595</v>
      </c>
      <c r="F4863" s="669">
        <v>4397</v>
      </c>
    </row>
    <row r="4864" spans="1:6" hidden="1" x14ac:dyDescent="0.2">
      <c r="A4864" s="1136" t="str">
        <f t="shared" si="151"/>
        <v>KC05GNE0</v>
      </c>
      <c r="B4864" s="669" t="s">
        <v>7865</v>
      </c>
      <c r="C4864" s="669" t="s">
        <v>2134</v>
      </c>
      <c r="D4864" s="1137">
        <f t="shared" si="150"/>
        <v>0</v>
      </c>
      <c r="E4864" s="669" t="s">
        <v>594</v>
      </c>
      <c r="F4864" s="669">
        <v>62</v>
      </c>
    </row>
    <row r="4865" spans="1:6" hidden="1" x14ac:dyDescent="0.2">
      <c r="A4865" s="1136" t="str">
        <f t="shared" si="151"/>
        <v>KC05HDC0</v>
      </c>
      <c r="B4865" s="669" t="s">
        <v>7866</v>
      </c>
      <c r="C4865" s="669" t="s">
        <v>2135</v>
      </c>
      <c r="D4865" s="1137">
        <f t="shared" si="150"/>
        <v>0</v>
      </c>
      <c r="E4865" s="669" t="s">
        <v>700</v>
      </c>
      <c r="F4865" s="669">
        <v>27</v>
      </c>
    </row>
    <row r="4866" spans="1:6" hidden="1" x14ac:dyDescent="0.2">
      <c r="A4866" s="1136" t="str">
        <f t="shared" si="151"/>
        <v>KC05HEL0</v>
      </c>
      <c r="B4866" s="669" t="s">
        <v>7867</v>
      </c>
      <c r="C4866" s="669" t="s">
        <v>2135</v>
      </c>
      <c r="D4866" s="1137">
        <f t="shared" si="150"/>
        <v>0</v>
      </c>
      <c r="E4866" s="669" t="s">
        <v>699</v>
      </c>
      <c r="F4866" s="669">
        <v>39</v>
      </c>
    </row>
    <row r="4867" spans="1:6" hidden="1" x14ac:dyDescent="0.2">
      <c r="A4867" s="1136" t="str">
        <f t="shared" si="151"/>
        <v>KC05HEM0</v>
      </c>
      <c r="B4867" s="669" t="s">
        <v>7868</v>
      </c>
      <c r="C4867" s="669" t="s">
        <v>2135</v>
      </c>
      <c r="D4867" s="1137">
        <f t="shared" si="150"/>
        <v>0</v>
      </c>
      <c r="E4867" s="669" t="s">
        <v>595</v>
      </c>
      <c r="F4867" s="669">
        <v>568</v>
      </c>
    </row>
    <row r="4868" spans="1:6" hidden="1" x14ac:dyDescent="0.2">
      <c r="A4868" s="1136" t="str">
        <f t="shared" si="151"/>
        <v>KC05HNE0</v>
      </c>
      <c r="B4868" s="669" t="s">
        <v>7869</v>
      </c>
      <c r="C4868" s="669" t="s">
        <v>2135</v>
      </c>
      <c r="D4868" s="1137">
        <f t="shared" si="150"/>
        <v>0</v>
      </c>
      <c r="E4868" s="669" t="s">
        <v>594</v>
      </c>
      <c r="F4868" s="669">
        <v>8</v>
      </c>
    </row>
    <row r="4869" spans="1:6" hidden="1" x14ac:dyDescent="0.2">
      <c r="A4869" s="1136" t="str">
        <f t="shared" si="151"/>
        <v>KC05JDC0</v>
      </c>
      <c r="B4869" s="669" t="s">
        <v>7870</v>
      </c>
      <c r="C4869" s="669" t="s">
        <v>2136</v>
      </c>
      <c r="D4869" s="1137">
        <f t="shared" si="150"/>
        <v>0</v>
      </c>
      <c r="E4869" s="669" t="s">
        <v>700</v>
      </c>
      <c r="F4869" s="669">
        <v>23</v>
      </c>
    </row>
    <row r="4870" spans="1:6" hidden="1" x14ac:dyDescent="0.2">
      <c r="A4870" s="1136" t="str">
        <f t="shared" si="151"/>
        <v>KC05JEL0</v>
      </c>
      <c r="B4870" s="669" t="s">
        <v>7871</v>
      </c>
      <c r="C4870" s="669" t="s">
        <v>2136</v>
      </c>
      <c r="D4870" s="1137">
        <f t="shared" si="150"/>
        <v>0</v>
      </c>
      <c r="E4870" s="669" t="s">
        <v>699</v>
      </c>
      <c r="F4870" s="669">
        <v>89</v>
      </c>
    </row>
    <row r="4871" spans="1:6" hidden="1" x14ac:dyDescent="0.2">
      <c r="A4871" s="1136" t="str">
        <f t="shared" si="151"/>
        <v>KC05JEM0</v>
      </c>
      <c r="B4871" s="669" t="s">
        <v>7872</v>
      </c>
      <c r="C4871" s="669" t="s">
        <v>2136</v>
      </c>
      <c r="D4871" s="1137">
        <f t="shared" si="150"/>
        <v>0</v>
      </c>
      <c r="E4871" s="669" t="s">
        <v>595</v>
      </c>
      <c r="F4871" s="669">
        <v>8001</v>
      </c>
    </row>
    <row r="4872" spans="1:6" hidden="1" x14ac:dyDescent="0.2">
      <c r="A4872" s="1136" t="str">
        <f t="shared" si="151"/>
        <v>KC05JNE0</v>
      </c>
      <c r="B4872" s="669" t="s">
        <v>7873</v>
      </c>
      <c r="C4872" s="669" t="s">
        <v>2136</v>
      </c>
      <c r="D4872" s="1137">
        <f t="shared" si="150"/>
        <v>0</v>
      </c>
      <c r="E4872" s="669" t="s">
        <v>594</v>
      </c>
      <c r="F4872" s="669">
        <v>109</v>
      </c>
    </row>
    <row r="4873" spans="1:6" hidden="1" x14ac:dyDescent="0.2">
      <c r="A4873" s="1136" t="str">
        <f t="shared" si="151"/>
        <v>KC05JUX0</v>
      </c>
      <c r="B4873" s="669" t="s">
        <v>7874</v>
      </c>
      <c r="C4873" s="669" t="s">
        <v>2136</v>
      </c>
      <c r="D4873" s="1137">
        <f t="shared" si="150"/>
        <v>0</v>
      </c>
      <c r="E4873" s="669" t="s">
        <v>3001</v>
      </c>
      <c r="F4873" s="669">
        <v>6</v>
      </c>
    </row>
    <row r="4874" spans="1:6" hidden="1" x14ac:dyDescent="0.2">
      <c r="A4874" s="1136" t="str">
        <f t="shared" si="151"/>
        <v>KC05KDC0</v>
      </c>
      <c r="B4874" s="669" t="s">
        <v>7875</v>
      </c>
      <c r="C4874" s="669" t="s">
        <v>2137</v>
      </c>
      <c r="D4874" s="1137">
        <f t="shared" si="150"/>
        <v>0</v>
      </c>
      <c r="E4874" s="669" t="s">
        <v>700</v>
      </c>
      <c r="F4874" s="669">
        <v>267</v>
      </c>
    </row>
    <row r="4875" spans="1:6" hidden="1" x14ac:dyDescent="0.2">
      <c r="A4875" s="1136" t="str">
        <f t="shared" si="151"/>
        <v>KC05KEL0</v>
      </c>
      <c r="B4875" s="669" t="s">
        <v>7876</v>
      </c>
      <c r="C4875" s="669" t="s">
        <v>2137</v>
      </c>
      <c r="D4875" s="1137">
        <f t="shared" si="150"/>
        <v>0</v>
      </c>
      <c r="E4875" s="669" t="s">
        <v>699</v>
      </c>
      <c r="F4875" s="669">
        <v>116</v>
      </c>
    </row>
    <row r="4876" spans="1:6" hidden="1" x14ac:dyDescent="0.2">
      <c r="A4876" s="1136" t="str">
        <f t="shared" si="151"/>
        <v>KC05KEM0</v>
      </c>
      <c r="B4876" s="669" t="s">
        <v>7877</v>
      </c>
      <c r="C4876" s="669" t="s">
        <v>2137</v>
      </c>
      <c r="D4876" s="1137">
        <f t="shared" si="150"/>
        <v>0</v>
      </c>
      <c r="E4876" s="669" t="s">
        <v>595</v>
      </c>
      <c r="F4876" s="669">
        <v>11986</v>
      </c>
    </row>
    <row r="4877" spans="1:6" hidden="1" x14ac:dyDescent="0.2">
      <c r="A4877" s="1136" t="str">
        <f t="shared" si="151"/>
        <v>KC05KNE0</v>
      </c>
      <c r="B4877" s="669" t="s">
        <v>7878</v>
      </c>
      <c r="C4877" s="669" t="s">
        <v>2137</v>
      </c>
      <c r="D4877" s="1137">
        <f t="shared" si="150"/>
        <v>0</v>
      </c>
      <c r="E4877" s="669" t="s">
        <v>594</v>
      </c>
      <c r="F4877" s="669">
        <v>147</v>
      </c>
    </row>
    <row r="4878" spans="1:6" hidden="1" x14ac:dyDescent="0.2">
      <c r="A4878" s="1136" t="str">
        <f t="shared" si="151"/>
        <v>KC05LDC0</v>
      </c>
      <c r="B4878" s="669" t="s">
        <v>7879</v>
      </c>
      <c r="C4878" s="669" t="s">
        <v>2138</v>
      </c>
      <c r="D4878" s="1137">
        <f t="shared" si="150"/>
        <v>0</v>
      </c>
      <c r="E4878" s="669" t="s">
        <v>700</v>
      </c>
      <c r="F4878" s="669">
        <v>1135</v>
      </c>
    </row>
    <row r="4879" spans="1:6" hidden="1" x14ac:dyDescent="0.2">
      <c r="A4879" s="1136" t="str">
        <f t="shared" si="151"/>
        <v>KC05LEL0</v>
      </c>
      <c r="B4879" s="669" t="s">
        <v>7880</v>
      </c>
      <c r="C4879" s="669" t="s">
        <v>2138</v>
      </c>
      <c r="D4879" s="1137">
        <f t="shared" si="150"/>
        <v>0</v>
      </c>
      <c r="E4879" s="669" t="s">
        <v>699</v>
      </c>
      <c r="F4879" s="669">
        <v>381</v>
      </c>
    </row>
    <row r="4880" spans="1:6" hidden="1" x14ac:dyDescent="0.2">
      <c r="A4880" s="1136" t="str">
        <f t="shared" si="151"/>
        <v>KC05LEM0</v>
      </c>
      <c r="B4880" s="669" t="s">
        <v>7881</v>
      </c>
      <c r="C4880" s="669" t="s">
        <v>2138</v>
      </c>
      <c r="D4880" s="1137">
        <f t="shared" si="150"/>
        <v>0</v>
      </c>
      <c r="E4880" s="669" t="s">
        <v>595</v>
      </c>
      <c r="F4880" s="669">
        <v>20092</v>
      </c>
    </row>
    <row r="4881" spans="1:6" hidden="1" x14ac:dyDescent="0.2">
      <c r="A4881" s="1136" t="str">
        <f t="shared" si="151"/>
        <v>KC05LNE0</v>
      </c>
      <c r="B4881" s="669" t="s">
        <v>7882</v>
      </c>
      <c r="C4881" s="669" t="s">
        <v>2138</v>
      </c>
      <c r="D4881" s="1137">
        <f t="shared" ref="D4881:D4944" si="152">IFERROR(VLOOKUP(C4881,$M$2:$N$16,2,FALSE),0)</f>
        <v>0</v>
      </c>
      <c r="E4881" s="669" t="s">
        <v>594</v>
      </c>
      <c r="F4881" s="669">
        <v>238</v>
      </c>
    </row>
    <row r="4882" spans="1:6" hidden="1" x14ac:dyDescent="0.2">
      <c r="A4882" s="1136" t="str">
        <f t="shared" ref="A4882:A4945" si="153">C4882&amp;E4882&amp;D4882</f>
        <v>KC05LUX0</v>
      </c>
      <c r="B4882" s="669" t="s">
        <v>7883</v>
      </c>
      <c r="C4882" s="669" t="s">
        <v>2138</v>
      </c>
      <c r="D4882" s="1137">
        <f t="shared" si="152"/>
        <v>0</v>
      </c>
      <c r="E4882" s="669" t="s">
        <v>3001</v>
      </c>
      <c r="F4882" s="669">
        <v>4</v>
      </c>
    </row>
    <row r="4883" spans="1:6" hidden="1" x14ac:dyDescent="0.2">
      <c r="A4883" s="1136" t="str">
        <f t="shared" si="153"/>
        <v>KC05MDC0</v>
      </c>
      <c r="B4883" s="669" t="s">
        <v>7884</v>
      </c>
      <c r="C4883" s="669" t="s">
        <v>2139</v>
      </c>
      <c r="D4883" s="1137">
        <f t="shared" si="152"/>
        <v>0</v>
      </c>
      <c r="E4883" s="669" t="s">
        <v>700</v>
      </c>
      <c r="F4883" s="669">
        <v>2706</v>
      </c>
    </row>
    <row r="4884" spans="1:6" hidden="1" x14ac:dyDescent="0.2">
      <c r="A4884" s="1136" t="str">
        <f t="shared" si="153"/>
        <v>KC05MEL0</v>
      </c>
      <c r="B4884" s="669" t="s">
        <v>7885</v>
      </c>
      <c r="C4884" s="669" t="s">
        <v>2139</v>
      </c>
      <c r="D4884" s="1137">
        <f t="shared" si="152"/>
        <v>0</v>
      </c>
      <c r="E4884" s="669" t="s">
        <v>699</v>
      </c>
      <c r="F4884" s="669">
        <v>439</v>
      </c>
    </row>
    <row r="4885" spans="1:6" hidden="1" x14ac:dyDescent="0.2">
      <c r="A4885" s="1136" t="str">
        <f t="shared" si="153"/>
        <v>KC05MEM0</v>
      </c>
      <c r="B4885" s="669" t="s">
        <v>7886</v>
      </c>
      <c r="C4885" s="669" t="s">
        <v>2139</v>
      </c>
      <c r="D4885" s="1137">
        <f t="shared" si="152"/>
        <v>0</v>
      </c>
      <c r="E4885" s="669" t="s">
        <v>595</v>
      </c>
      <c r="F4885" s="669">
        <v>13162</v>
      </c>
    </row>
    <row r="4886" spans="1:6" hidden="1" x14ac:dyDescent="0.2">
      <c r="A4886" s="1136" t="str">
        <f t="shared" si="153"/>
        <v>KC05MNE0</v>
      </c>
      <c r="B4886" s="669" t="s">
        <v>7887</v>
      </c>
      <c r="C4886" s="669" t="s">
        <v>2139</v>
      </c>
      <c r="D4886" s="1137">
        <f t="shared" si="152"/>
        <v>0</v>
      </c>
      <c r="E4886" s="669" t="s">
        <v>594</v>
      </c>
      <c r="F4886" s="669">
        <v>137</v>
      </c>
    </row>
    <row r="4887" spans="1:6" hidden="1" x14ac:dyDescent="0.2">
      <c r="A4887" s="1136" t="str">
        <f t="shared" si="153"/>
        <v>KC05MUX0</v>
      </c>
      <c r="B4887" s="669" t="s">
        <v>7888</v>
      </c>
      <c r="C4887" s="669" t="s">
        <v>2139</v>
      </c>
      <c r="D4887" s="1137">
        <f t="shared" si="152"/>
        <v>0</v>
      </c>
      <c r="E4887" s="669" t="s">
        <v>3001</v>
      </c>
      <c r="F4887" s="669">
        <v>3</v>
      </c>
    </row>
    <row r="4888" spans="1:6" hidden="1" x14ac:dyDescent="0.2">
      <c r="A4888" s="1136" t="str">
        <f t="shared" si="153"/>
        <v>KC05NDC0</v>
      </c>
      <c r="B4888" s="669" t="s">
        <v>7889</v>
      </c>
      <c r="C4888" s="669" t="s">
        <v>2140</v>
      </c>
      <c r="D4888" s="1137">
        <f t="shared" si="152"/>
        <v>0</v>
      </c>
      <c r="E4888" s="669" t="s">
        <v>700</v>
      </c>
      <c r="F4888" s="669">
        <v>3046</v>
      </c>
    </row>
    <row r="4889" spans="1:6" hidden="1" x14ac:dyDescent="0.2">
      <c r="A4889" s="1136" t="str">
        <f t="shared" si="153"/>
        <v>KC05NEL0</v>
      </c>
      <c r="B4889" s="669" t="s">
        <v>7890</v>
      </c>
      <c r="C4889" s="669" t="s">
        <v>2140</v>
      </c>
      <c r="D4889" s="1137">
        <f t="shared" si="152"/>
        <v>0</v>
      </c>
      <c r="E4889" s="669" t="s">
        <v>699</v>
      </c>
      <c r="F4889" s="669">
        <v>296</v>
      </c>
    </row>
    <row r="4890" spans="1:6" hidden="1" x14ac:dyDescent="0.2">
      <c r="A4890" s="1136" t="str">
        <f t="shared" si="153"/>
        <v>KC05NEM0</v>
      </c>
      <c r="B4890" s="669" t="s">
        <v>7891</v>
      </c>
      <c r="C4890" s="669" t="s">
        <v>2140</v>
      </c>
      <c r="D4890" s="1137">
        <f t="shared" si="152"/>
        <v>0</v>
      </c>
      <c r="E4890" s="669" t="s">
        <v>595</v>
      </c>
      <c r="F4890" s="669">
        <v>5657</v>
      </c>
    </row>
    <row r="4891" spans="1:6" hidden="1" x14ac:dyDescent="0.2">
      <c r="A4891" s="1136" t="str">
        <f t="shared" si="153"/>
        <v>KC05NNE0</v>
      </c>
      <c r="B4891" s="669" t="s">
        <v>7892</v>
      </c>
      <c r="C4891" s="669" t="s">
        <v>2140</v>
      </c>
      <c r="D4891" s="1137">
        <f t="shared" si="152"/>
        <v>0</v>
      </c>
      <c r="E4891" s="669" t="s">
        <v>594</v>
      </c>
      <c r="F4891" s="669">
        <v>49</v>
      </c>
    </row>
    <row r="4892" spans="1:6" hidden="1" x14ac:dyDescent="0.2">
      <c r="A4892" s="1136" t="str">
        <f t="shared" si="153"/>
        <v>LA01AEL0</v>
      </c>
      <c r="B4892" s="669" t="s">
        <v>7893</v>
      </c>
      <c r="C4892" s="669" t="s">
        <v>7894</v>
      </c>
      <c r="D4892" s="1137">
        <f t="shared" si="152"/>
        <v>0</v>
      </c>
      <c r="E4892" s="669" t="s">
        <v>699</v>
      </c>
      <c r="F4892" s="669">
        <v>52</v>
      </c>
    </row>
    <row r="4893" spans="1:6" hidden="1" x14ac:dyDescent="0.2">
      <c r="A4893" s="1136" t="str">
        <f t="shared" si="153"/>
        <v>LA01AEM0</v>
      </c>
      <c r="B4893" s="669" t="s">
        <v>7895</v>
      </c>
      <c r="C4893" s="669" t="s">
        <v>7894</v>
      </c>
      <c r="D4893" s="1137">
        <f t="shared" si="152"/>
        <v>0</v>
      </c>
      <c r="E4893" s="669" t="s">
        <v>595</v>
      </c>
      <c r="F4893" s="669">
        <v>422</v>
      </c>
    </row>
    <row r="4894" spans="1:6" hidden="1" x14ac:dyDescent="0.2">
      <c r="A4894" s="1136" t="str">
        <f t="shared" si="153"/>
        <v>LA01ANE0</v>
      </c>
      <c r="B4894" s="669" t="s">
        <v>7896</v>
      </c>
      <c r="C4894" s="669" t="s">
        <v>7894</v>
      </c>
      <c r="D4894" s="1137">
        <f t="shared" si="152"/>
        <v>0</v>
      </c>
      <c r="E4894" s="669" t="s">
        <v>594</v>
      </c>
      <c r="F4894" s="669">
        <v>17</v>
      </c>
    </row>
    <row r="4895" spans="1:6" hidden="1" x14ac:dyDescent="0.2">
      <c r="A4895" s="1136" t="str">
        <f t="shared" si="153"/>
        <v>LA01BEL0</v>
      </c>
      <c r="B4895" s="669" t="s">
        <v>7897</v>
      </c>
      <c r="C4895" s="669" t="s">
        <v>7898</v>
      </c>
      <c r="D4895" s="1137">
        <f t="shared" si="152"/>
        <v>0</v>
      </c>
      <c r="E4895" s="669" t="s">
        <v>699</v>
      </c>
      <c r="F4895" s="669">
        <v>4</v>
      </c>
    </row>
    <row r="4896" spans="1:6" hidden="1" x14ac:dyDescent="0.2">
      <c r="A4896" s="1136" t="str">
        <f t="shared" si="153"/>
        <v>LA01BEM0</v>
      </c>
      <c r="B4896" s="669" t="s">
        <v>7899</v>
      </c>
      <c r="C4896" s="669" t="s">
        <v>7898</v>
      </c>
      <c r="D4896" s="1137">
        <f t="shared" si="152"/>
        <v>0</v>
      </c>
      <c r="E4896" s="669" t="s">
        <v>595</v>
      </c>
      <c r="F4896" s="669">
        <v>15</v>
      </c>
    </row>
    <row r="4897" spans="1:6" hidden="1" x14ac:dyDescent="0.2">
      <c r="A4897" s="1136" t="str">
        <f t="shared" si="153"/>
        <v>LA01BNE0</v>
      </c>
      <c r="B4897" s="669" t="s">
        <v>7900</v>
      </c>
      <c r="C4897" s="669" t="s">
        <v>7898</v>
      </c>
      <c r="D4897" s="1137">
        <f t="shared" si="152"/>
        <v>0</v>
      </c>
      <c r="E4897" s="669" t="s">
        <v>594</v>
      </c>
      <c r="F4897" s="669">
        <v>1</v>
      </c>
    </row>
    <row r="4898" spans="1:6" hidden="1" x14ac:dyDescent="0.2">
      <c r="A4898" s="1136" t="str">
        <f t="shared" si="153"/>
        <v>LA02AEL0</v>
      </c>
      <c r="B4898" s="669" t="s">
        <v>7901</v>
      </c>
      <c r="C4898" s="669" t="s">
        <v>7902</v>
      </c>
      <c r="D4898" s="1137">
        <f t="shared" si="152"/>
        <v>0</v>
      </c>
      <c r="E4898" s="669" t="s">
        <v>699</v>
      </c>
      <c r="F4898" s="669">
        <v>162</v>
      </c>
    </row>
    <row r="4899" spans="1:6" hidden="1" x14ac:dyDescent="0.2">
      <c r="A4899" s="1136" t="str">
        <f t="shared" si="153"/>
        <v>LA02AEM0</v>
      </c>
      <c r="B4899" s="669" t="s">
        <v>7903</v>
      </c>
      <c r="C4899" s="669" t="s">
        <v>7902</v>
      </c>
      <c r="D4899" s="1137">
        <f t="shared" si="152"/>
        <v>0</v>
      </c>
      <c r="E4899" s="669" t="s">
        <v>595</v>
      </c>
      <c r="F4899" s="669">
        <v>1196</v>
      </c>
    </row>
    <row r="4900" spans="1:6" hidden="1" x14ac:dyDescent="0.2">
      <c r="A4900" s="1136" t="str">
        <f t="shared" si="153"/>
        <v>LA02ANE0</v>
      </c>
      <c r="B4900" s="669" t="s">
        <v>7904</v>
      </c>
      <c r="C4900" s="669" t="s">
        <v>7902</v>
      </c>
      <c r="D4900" s="1137">
        <f t="shared" si="152"/>
        <v>0</v>
      </c>
      <c r="E4900" s="669" t="s">
        <v>594</v>
      </c>
      <c r="F4900" s="669">
        <v>13</v>
      </c>
    </row>
    <row r="4901" spans="1:6" hidden="1" x14ac:dyDescent="0.2">
      <c r="A4901" s="1136" t="str">
        <f t="shared" si="153"/>
        <v>LA02BEL0</v>
      </c>
      <c r="B4901" s="669" t="s">
        <v>7905</v>
      </c>
      <c r="C4901" s="669" t="s">
        <v>7906</v>
      </c>
      <c r="D4901" s="1137">
        <f t="shared" si="152"/>
        <v>0</v>
      </c>
      <c r="E4901" s="669" t="s">
        <v>699</v>
      </c>
      <c r="F4901" s="669">
        <v>43</v>
      </c>
    </row>
    <row r="4902" spans="1:6" hidden="1" x14ac:dyDescent="0.2">
      <c r="A4902" s="1136" t="str">
        <f t="shared" si="153"/>
        <v>LA02BEM0</v>
      </c>
      <c r="B4902" s="669" t="s">
        <v>7907</v>
      </c>
      <c r="C4902" s="669" t="s">
        <v>7906</v>
      </c>
      <c r="D4902" s="1137">
        <f t="shared" si="152"/>
        <v>0</v>
      </c>
      <c r="E4902" s="669" t="s">
        <v>595</v>
      </c>
      <c r="F4902" s="669">
        <v>29</v>
      </c>
    </row>
    <row r="4903" spans="1:6" hidden="1" x14ac:dyDescent="0.2">
      <c r="A4903" s="1136" t="str">
        <f t="shared" si="153"/>
        <v>LA02BNE0</v>
      </c>
      <c r="B4903" s="669" t="s">
        <v>7908</v>
      </c>
      <c r="C4903" s="669" t="s">
        <v>7906</v>
      </c>
      <c r="D4903" s="1137">
        <f t="shared" si="152"/>
        <v>0</v>
      </c>
      <c r="E4903" s="669" t="s">
        <v>594</v>
      </c>
      <c r="F4903" s="669">
        <v>3</v>
      </c>
    </row>
    <row r="4904" spans="1:6" hidden="1" x14ac:dyDescent="0.2">
      <c r="A4904" s="1136" t="str">
        <f t="shared" si="153"/>
        <v>LA03AEL0</v>
      </c>
      <c r="B4904" s="669" t="s">
        <v>7909</v>
      </c>
      <c r="C4904" s="669" t="s">
        <v>7910</v>
      </c>
      <c r="D4904" s="1137">
        <f t="shared" si="152"/>
        <v>0</v>
      </c>
      <c r="E4904" s="669" t="s">
        <v>699</v>
      </c>
      <c r="F4904" s="669">
        <v>715</v>
      </c>
    </row>
    <row r="4905" spans="1:6" hidden="1" x14ac:dyDescent="0.2">
      <c r="A4905" s="1136" t="str">
        <f t="shared" si="153"/>
        <v>LA03AEM0</v>
      </c>
      <c r="B4905" s="669" t="s">
        <v>7911</v>
      </c>
      <c r="C4905" s="669" t="s">
        <v>7910</v>
      </c>
      <c r="D4905" s="1137">
        <f t="shared" si="152"/>
        <v>0</v>
      </c>
      <c r="E4905" s="669" t="s">
        <v>595</v>
      </c>
      <c r="F4905" s="669">
        <v>78</v>
      </c>
    </row>
    <row r="4906" spans="1:6" hidden="1" x14ac:dyDescent="0.2">
      <c r="A4906" s="1136" t="str">
        <f t="shared" si="153"/>
        <v>LA03BEL0</v>
      </c>
      <c r="B4906" s="669" t="s">
        <v>7912</v>
      </c>
      <c r="C4906" s="669" t="s">
        <v>7913</v>
      </c>
      <c r="D4906" s="1137">
        <f t="shared" si="152"/>
        <v>0</v>
      </c>
      <c r="E4906" s="669" t="s">
        <v>699</v>
      </c>
      <c r="F4906" s="669">
        <v>105</v>
      </c>
    </row>
    <row r="4907" spans="1:6" hidden="1" x14ac:dyDescent="0.2">
      <c r="A4907" s="1136" t="str">
        <f t="shared" si="153"/>
        <v>LA03BEM0</v>
      </c>
      <c r="B4907" s="669" t="s">
        <v>7914</v>
      </c>
      <c r="C4907" s="669" t="s">
        <v>7913</v>
      </c>
      <c r="D4907" s="1137">
        <f t="shared" si="152"/>
        <v>0</v>
      </c>
      <c r="E4907" s="669" t="s">
        <v>595</v>
      </c>
      <c r="F4907" s="669">
        <v>2</v>
      </c>
    </row>
    <row r="4908" spans="1:6" hidden="1" x14ac:dyDescent="0.2">
      <c r="A4908" s="1136" t="str">
        <f t="shared" si="153"/>
        <v>LA04HEL0</v>
      </c>
      <c r="B4908" s="669" t="s">
        <v>7915</v>
      </c>
      <c r="C4908" s="669" t="s">
        <v>2141</v>
      </c>
      <c r="D4908" s="1137">
        <f t="shared" si="152"/>
        <v>0</v>
      </c>
      <c r="E4908" s="669" t="s">
        <v>699</v>
      </c>
      <c r="F4908" s="669">
        <v>19</v>
      </c>
    </row>
    <row r="4909" spans="1:6" hidden="1" x14ac:dyDescent="0.2">
      <c r="A4909" s="1136" t="str">
        <f t="shared" si="153"/>
        <v>LA04HEM0</v>
      </c>
      <c r="B4909" s="669" t="s">
        <v>7916</v>
      </c>
      <c r="C4909" s="669" t="s">
        <v>2141</v>
      </c>
      <c r="D4909" s="1137">
        <f t="shared" si="152"/>
        <v>0</v>
      </c>
      <c r="E4909" s="669" t="s">
        <v>595</v>
      </c>
      <c r="F4909" s="669">
        <v>4150</v>
      </c>
    </row>
    <row r="4910" spans="1:6" hidden="1" x14ac:dyDescent="0.2">
      <c r="A4910" s="1136" t="str">
        <f t="shared" si="153"/>
        <v>LA04HNE0</v>
      </c>
      <c r="B4910" s="669" t="s">
        <v>7917</v>
      </c>
      <c r="C4910" s="669" t="s">
        <v>2141</v>
      </c>
      <c r="D4910" s="1137">
        <f t="shared" si="152"/>
        <v>0</v>
      </c>
      <c r="E4910" s="669" t="s">
        <v>594</v>
      </c>
      <c r="F4910" s="669">
        <v>38</v>
      </c>
    </row>
    <row r="4911" spans="1:6" hidden="1" x14ac:dyDescent="0.2">
      <c r="A4911" s="1136" t="str">
        <f t="shared" si="153"/>
        <v>LA04JEL0</v>
      </c>
      <c r="B4911" s="669" t="s">
        <v>7918</v>
      </c>
      <c r="C4911" s="669" t="s">
        <v>2142</v>
      </c>
      <c r="D4911" s="1137">
        <f t="shared" si="152"/>
        <v>0</v>
      </c>
      <c r="E4911" s="669" t="s">
        <v>699</v>
      </c>
      <c r="F4911" s="669">
        <v>32</v>
      </c>
    </row>
    <row r="4912" spans="1:6" hidden="1" x14ac:dyDescent="0.2">
      <c r="A4912" s="1136" t="str">
        <f t="shared" si="153"/>
        <v>LA04JEM0</v>
      </c>
      <c r="B4912" s="669" t="s">
        <v>7919</v>
      </c>
      <c r="C4912" s="669" t="s">
        <v>2142</v>
      </c>
      <c r="D4912" s="1137">
        <f t="shared" si="152"/>
        <v>0</v>
      </c>
      <c r="E4912" s="669" t="s">
        <v>595</v>
      </c>
      <c r="F4912" s="669">
        <v>4439</v>
      </c>
    </row>
    <row r="4913" spans="1:6" hidden="1" x14ac:dyDescent="0.2">
      <c r="A4913" s="1136" t="str">
        <f t="shared" si="153"/>
        <v>LA04JNE0</v>
      </c>
      <c r="B4913" s="669" t="s">
        <v>7920</v>
      </c>
      <c r="C4913" s="669" t="s">
        <v>2142</v>
      </c>
      <c r="D4913" s="1137">
        <f t="shared" si="152"/>
        <v>0</v>
      </c>
      <c r="E4913" s="669" t="s">
        <v>594</v>
      </c>
      <c r="F4913" s="669">
        <v>30</v>
      </c>
    </row>
    <row r="4914" spans="1:6" hidden="1" x14ac:dyDescent="0.2">
      <c r="A4914" s="1136" t="str">
        <f t="shared" si="153"/>
        <v>LA04KEL0</v>
      </c>
      <c r="B4914" s="669" t="s">
        <v>7921</v>
      </c>
      <c r="C4914" s="669" t="s">
        <v>2143</v>
      </c>
      <c r="D4914" s="1137">
        <f t="shared" si="152"/>
        <v>0</v>
      </c>
      <c r="E4914" s="669" t="s">
        <v>699</v>
      </c>
      <c r="F4914" s="669">
        <v>45</v>
      </c>
    </row>
    <row r="4915" spans="1:6" hidden="1" x14ac:dyDescent="0.2">
      <c r="A4915" s="1136" t="str">
        <f t="shared" si="153"/>
        <v>LA04KEM0</v>
      </c>
      <c r="B4915" s="669" t="s">
        <v>7922</v>
      </c>
      <c r="C4915" s="669" t="s">
        <v>2143</v>
      </c>
      <c r="D4915" s="1137">
        <f t="shared" si="152"/>
        <v>0</v>
      </c>
      <c r="E4915" s="669" t="s">
        <v>595</v>
      </c>
      <c r="F4915" s="669">
        <v>7003</v>
      </c>
    </row>
    <row r="4916" spans="1:6" hidden="1" x14ac:dyDescent="0.2">
      <c r="A4916" s="1136" t="str">
        <f t="shared" si="153"/>
        <v>LA04KNE0</v>
      </c>
      <c r="B4916" s="669" t="s">
        <v>7923</v>
      </c>
      <c r="C4916" s="669" t="s">
        <v>2143</v>
      </c>
      <c r="D4916" s="1137">
        <f t="shared" si="152"/>
        <v>0</v>
      </c>
      <c r="E4916" s="669" t="s">
        <v>594</v>
      </c>
      <c r="F4916" s="669">
        <v>64</v>
      </c>
    </row>
    <row r="4917" spans="1:6" hidden="1" x14ac:dyDescent="0.2">
      <c r="A4917" s="1136" t="str">
        <f t="shared" si="153"/>
        <v>LA04LDC0</v>
      </c>
      <c r="B4917" s="669" t="s">
        <v>7924</v>
      </c>
      <c r="C4917" s="669" t="s">
        <v>2144</v>
      </c>
      <c r="D4917" s="1137">
        <f t="shared" si="152"/>
        <v>0</v>
      </c>
      <c r="E4917" s="669" t="s">
        <v>700</v>
      </c>
      <c r="F4917" s="669">
        <v>1</v>
      </c>
    </row>
    <row r="4918" spans="1:6" hidden="1" x14ac:dyDescent="0.2">
      <c r="A4918" s="1136" t="str">
        <f t="shared" si="153"/>
        <v>LA04LEL0</v>
      </c>
      <c r="B4918" s="669" t="s">
        <v>7925</v>
      </c>
      <c r="C4918" s="669" t="s">
        <v>2144</v>
      </c>
      <c r="D4918" s="1137">
        <f t="shared" si="152"/>
        <v>0</v>
      </c>
      <c r="E4918" s="669" t="s">
        <v>699</v>
      </c>
      <c r="F4918" s="669">
        <v>102</v>
      </c>
    </row>
    <row r="4919" spans="1:6" hidden="1" x14ac:dyDescent="0.2">
      <c r="A4919" s="1136" t="str">
        <f t="shared" si="153"/>
        <v>LA04LEM0</v>
      </c>
      <c r="B4919" s="669" t="s">
        <v>7926</v>
      </c>
      <c r="C4919" s="669" t="s">
        <v>2144</v>
      </c>
      <c r="D4919" s="1137">
        <f t="shared" si="152"/>
        <v>0</v>
      </c>
      <c r="E4919" s="669" t="s">
        <v>595</v>
      </c>
      <c r="F4919" s="669">
        <v>7329</v>
      </c>
    </row>
    <row r="4920" spans="1:6" hidden="1" x14ac:dyDescent="0.2">
      <c r="A4920" s="1136" t="str">
        <f t="shared" si="153"/>
        <v>LA04LNE0</v>
      </c>
      <c r="B4920" s="669" t="s">
        <v>7927</v>
      </c>
      <c r="C4920" s="669" t="s">
        <v>2144</v>
      </c>
      <c r="D4920" s="1137">
        <f t="shared" si="152"/>
        <v>0</v>
      </c>
      <c r="E4920" s="669" t="s">
        <v>594</v>
      </c>
      <c r="F4920" s="669">
        <v>61</v>
      </c>
    </row>
    <row r="4921" spans="1:6" hidden="1" x14ac:dyDescent="0.2">
      <c r="A4921" s="1136" t="str">
        <f t="shared" si="153"/>
        <v>LA04MDC0</v>
      </c>
      <c r="B4921" s="669" t="s">
        <v>7928</v>
      </c>
      <c r="C4921" s="669" t="s">
        <v>2145</v>
      </c>
      <c r="D4921" s="1137">
        <f t="shared" si="152"/>
        <v>0</v>
      </c>
      <c r="E4921" s="669" t="s">
        <v>700</v>
      </c>
      <c r="F4921" s="669">
        <v>8</v>
      </c>
    </row>
    <row r="4922" spans="1:6" hidden="1" x14ac:dyDescent="0.2">
      <c r="A4922" s="1136" t="str">
        <f t="shared" si="153"/>
        <v>LA04MEL0</v>
      </c>
      <c r="B4922" s="669" t="s">
        <v>7929</v>
      </c>
      <c r="C4922" s="669" t="s">
        <v>2145</v>
      </c>
      <c r="D4922" s="1137">
        <f t="shared" si="152"/>
        <v>0</v>
      </c>
      <c r="E4922" s="669" t="s">
        <v>699</v>
      </c>
      <c r="F4922" s="669">
        <v>190</v>
      </c>
    </row>
    <row r="4923" spans="1:6" hidden="1" x14ac:dyDescent="0.2">
      <c r="A4923" s="1136" t="str">
        <f t="shared" si="153"/>
        <v>LA04MEM0</v>
      </c>
      <c r="B4923" s="669" t="s">
        <v>7930</v>
      </c>
      <c r="C4923" s="669" t="s">
        <v>2145</v>
      </c>
      <c r="D4923" s="1137">
        <f t="shared" si="152"/>
        <v>0</v>
      </c>
      <c r="E4923" s="669" t="s">
        <v>595</v>
      </c>
      <c r="F4923" s="669">
        <v>4314</v>
      </c>
    </row>
    <row r="4924" spans="1:6" hidden="1" x14ac:dyDescent="0.2">
      <c r="A4924" s="1136" t="str">
        <f t="shared" si="153"/>
        <v>LA04MNE0</v>
      </c>
      <c r="B4924" s="669" t="s">
        <v>7931</v>
      </c>
      <c r="C4924" s="669" t="s">
        <v>2145</v>
      </c>
      <c r="D4924" s="1137">
        <f t="shared" si="152"/>
        <v>0</v>
      </c>
      <c r="E4924" s="669" t="s">
        <v>594</v>
      </c>
      <c r="F4924" s="669">
        <v>49</v>
      </c>
    </row>
    <row r="4925" spans="1:6" hidden="1" x14ac:dyDescent="0.2">
      <c r="A4925" s="1136" t="str">
        <f t="shared" si="153"/>
        <v>LA04NDC0</v>
      </c>
      <c r="B4925" s="669" t="s">
        <v>7932</v>
      </c>
      <c r="C4925" s="669" t="s">
        <v>2146</v>
      </c>
      <c r="D4925" s="1137">
        <f t="shared" si="152"/>
        <v>0</v>
      </c>
      <c r="E4925" s="669" t="s">
        <v>700</v>
      </c>
      <c r="F4925" s="669">
        <v>1</v>
      </c>
    </row>
    <row r="4926" spans="1:6" hidden="1" x14ac:dyDescent="0.2">
      <c r="A4926" s="1136" t="str">
        <f t="shared" si="153"/>
        <v>LA04NEL0</v>
      </c>
      <c r="B4926" s="669" t="s">
        <v>7933</v>
      </c>
      <c r="C4926" s="669" t="s">
        <v>2146</v>
      </c>
      <c r="D4926" s="1137">
        <f t="shared" si="152"/>
        <v>0</v>
      </c>
      <c r="E4926" s="669" t="s">
        <v>699</v>
      </c>
      <c r="F4926" s="669">
        <v>7</v>
      </c>
    </row>
    <row r="4927" spans="1:6" hidden="1" x14ac:dyDescent="0.2">
      <c r="A4927" s="1136" t="str">
        <f t="shared" si="153"/>
        <v>LA04NEM0</v>
      </c>
      <c r="B4927" s="669" t="s">
        <v>7934</v>
      </c>
      <c r="C4927" s="669" t="s">
        <v>2146</v>
      </c>
      <c r="D4927" s="1137">
        <f t="shared" si="152"/>
        <v>0</v>
      </c>
      <c r="E4927" s="669" t="s">
        <v>595</v>
      </c>
      <c r="F4927" s="669">
        <v>7274</v>
      </c>
    </row>
    <row r="4928" spans="1:6" hidden="1" x14ac:dyDescent="0.2">
      <c r="A4928" s="1136" t="str">
        <f t="shared" si="153"/>
        <v>LA04NNE0</v>
      </c>
      <c r="B4928" s="669" t="s">
        <v>7935</v>
      </c>
      <c r="C4928" s="669" t="s">
        <v>2146</v>
      </c>
      <c r="D4928" s="1137">
        <f t="shared" si="152"/>
        <v>0</v>
      </c>
      <c r="E4928" s="669" t="s">
        <v>594</v>
      </c>
      <c r="F4928" s="669">
        <v>56</v>
      </c>
    </row>
    <row r="4929" spans="1:6" hidden="1" x14ac:dyDescent="0.2">
      <c r="A4929" s="1136" t="str">
        <f t="shared" si="153"/>
        <v>LA04NUX0</v>
      </c>
      <c r="B4929" s="669" t="s">
        <v>7936</v>
      </c>
      <c r="C4929" s="669" t="s">
        <v>2146</v>
      </c>
      <c r="D4929" s="1137">
        <f t="shared" si="152"/>
        <v>0</v>
      </c>
      <c r="E4929" s="669" t="s">
        <v>3001</v>
      </c>
      <c r="F4929" s="669">
        <v>3</v>
      </c>
    </row>
    <row r="4930" spans="1:6" hidden="1" x14ac:dyDescent="0.2">
      <c r="A4930" s="1136" t="str">
        <f t="shared" si="153"/>
        <v>LA04PDC0</v>
      </c>
      <c r="B4930" s="669" t="s">
        <v>7937</v>
      </c>
      <c r="C4930" s="669" t="s">
        <v>2147</v>
      </c>
      <c r="D4930" s="1137">
        <f t="shared" si="152"/>
        <v>0</v>
      </c>
      <c r="E4930" s="669" t="s">
        <v>700</v>
      </c>
      <c r="F4930" s="669">
        <v>6</v>
      </c>
    </row>
    <row r="4931" spans="1:6" hidden="1" x14ac:dyDescent="0.2">
      <c r="A4931" s="1136" t="str">
        <f t="shared" si="153"/>
        <v>LA04PEL0</v>
      </c>
      <c r="B4931" s="669" t="s">
        <v>7938</v>
      </c>
      <c r="C4931" s="669" t="s">
        <v>2147</v>
      </c>
      <c r="D4931" s="1137">
        <f t="shared" si="152"/>
        <v>0</v>
      </c>
      <c r="E4931" s="669" t="s">
        <v>699</v>
      </c>
      <c r="F4931" s="669">
        <v>131</v>
      </c>
    </row>
    <row r="4932" spans="1:6" hidden="1" x14ac:dyDescent="0.2">
      <c r="A4932" s="1136" t="str">
        <f t="shared" si="153"/>
        <v>LA04PEM0</v>
      </c>
      <c r="B4932" s="669" t="s">
        <v>7939</v>
      </c>
      <c r="C4932" s="669" t="s">
        <v>2147</v>
      </c>
      <c r="D4932" s="1137">
        <f t="shared" si="152"/>
        <v>0</v>
      </c>
      <c r="E4932" s="669" t="s">
        <v>595</v>
      </c>
      <c r="F4932" s="669">
        <v>36045</v>
      </c>
    </row>
    <row r="4933" spans="1:6" hidden="1" x14ac:dyDescent="0.2">
      <c r="A4933" s="1136" t="str">
        <f t="shared" si="153"/>
        <v>LA04PNE0</v>
      </c>
      <c r="B4933" s="669" t="s">
        <v>7940</v>
      </c>
      <c r="C4933" s="669" t="s">
        <v>2147</v>
      </c>
      <c r="D4933" s="1137">
        <f t="shared" si="152"/>
        <v>0</v>
      </c>
      <c r="E4933" s="669" t="s">
        <v>594</v>
      </c>
      <c r="F4933" s="669">
        <v>518</v>
      </c>
    </row>
    <row r="4934" spans="1:6" hidden="1" x14ac:dyDescent="0.2">
      <c r="A4934" s="1136" t="str">
        <f t="shared" si="153"/>
        <v>LA04QDC0</v>
      </c>
      <c r="B4934" s="669" t="s">
        <v>7941</v>
      </c>
      <c r="C4934" s="669" t="s">
        <v>2148</v>
      </c>
      <c r="D4934" s="1137">
        <f t="shared" si="152"/>
        <v>0</v>
      </c>
      <c r="E4934" s="669" t="s">
        <v>700</v>
      </c>
      <c r="F4934" s="669">
        <v>98</v>
      </c>
    </row>
    <row r="4935" spans="1:6" hidden="1" x14ac:dyDescent="0.2">
      <c r="A4935" s="1136" t="str">
        <f t="shared" si="153"/>
        <v>LA04QEL0</v>
      </c>
      <c r="B4935" s="669" t="s">
        <v>7942</v>
      </c>
      <c r="C4935" s="669" t="s">
        <v>2148</v>
      </c>
      <c r="D4935" s="1137">
        <f t="shared" si="152"/>
        <v>0</v>
      </c>
      <c r="E4935" s="669" t="s">
        <v>699</v>
      </c>
      <c r="F4935" s="669">
        <v>372</v>
      </c>
    </row>
    <row r="4936" spans="1:6" hidden="1" x14ac:dyDescent="0.2">
      <c r="A4936" s="1136" t="str">
        <f t="shared" si="153"/>
        <v>LA04QEM0</v>
      </c>
      <c r="B4936" s="669" t="s">
        <v>7943</v>
      </c>
      <c r="C4936" s="669" t="s">
        <v>2148</v>
      </c>
      <c r="D4936" s="1137">
        <f t="shared" si="152"/>
        <v>0</v>
      </c>
      <c r="E4936" s="669" t="s">
        <v>595</v>
      </c>
      <c r="F4936" s="669">
        <v>83068</v>
      </c>
    </row>
    <row r="4937" spans="1:6" hidden="1" x14ac:dyDescent="0.2">
      <c r="A4937" s="1136" t="str">
        <f t="shared" si="153"/>
        <v>LA04QNE0</v>
      </c>
      <c r="B4937" s="669" t="s">
        <v>7944</v>
      </c>
      <c r="C4937" s="669" t="s">
        <v>2148</v>
      </c>
      <c r="D4937" s="1137">
        <f t="shared" si="152"/>
        <v>0</v>
      </c>
      <c r="E4937" s="669" t="s">
        <v>594</v>
      </c>
      <c r="F4937" s="669">
        <v>1360</v>
      </c>
    </row>
    <row r="4938" spans="1:6" hidden="1" x14ac:dyDescent="0.2">
      <c r="A4938" s="1136" t="str">
        <f t="shared" si="153"/>
        <v>LA04QUX0</v>
      </c>
      <c r="B4938" s="669" t="s">
        <v>7945</v>
      </c>
      <c r="C4938" s="669" t="s">
        <v>2148</v>
      </c>
      <c r="D4938" s="1137">
        <f t="shared" si="152"/>
        <v>0</v>
      </c>
      <c r="E4938" s="669" t="s">
        <v>3001</v>
      </c>
      <c r="F4938" s="669">
        <v>7</v>
      </c>
    </row>
    <row r="4939" spans="1:6" hidden="1" x14ac:dyDescent="0.2">
      <c r="A4939" s="1136" t="str">
        <f t="shared" si="153"/>
        <v>LA04RDC0</v>
      </c>
      <c r="B4939" s="669" t="s">
        <v>7946</v>
      </c>
      <c r="C4939" s="669" t="s">
        <v>2149</v>
      </c>
      <c r="D4939" s="1137">
        <f t="shared" si="152"/>
        <v>0</v>
      </c>
      <c r="E4939" s="669" t="s">
        <v>700</v>
      </c>
      <c r="F4939" s="669">
        <v>293</v>
      </c>
    </row>
    <row r="4940" spans="1:6" hidden="1" x14ac:dyDescent="0.2">
      <c r="A4940" s="1136" t="str">
        <f t="shared" si="153"/>
        <v>LA04REL0</v>
      </c>
      <c r="B4940" s="669" t="s">
        <v>7947</v>
      </c>
      <c r="C4940" s="669" t="s">
        <v>2149</v>
      </c>
      <c r="D4940" s="1137">
        <f t="shared" si="152"/>
        <v>0</v>
      </c>
      <c r="E4940" s="669" t="s">
        <v>699</v>
      </c>
      <c r="F4940" s="669">
        <v>391</v>
      </c>
    </row>
    <row r="4941" spans="1:6" hidden="1" x14ac:dyDescent="0.2">
      <c r="A4941" s="1136" t="str">
        <f t="shared" si="153"/>
        <v>LA04REM0</v>
      </c>
      <c r="B4941" s="669" t="s">
        <v>7948</v>
      </c>
      <c r="C4941" s="669" t="s">
        <v>2149</v>
      </c>
      <c r="D4941" s="1137">
        <f t="shared" si="152"/>
        <v>0</v>
      </c>
      <c r="E4941" s="669" t="s">
        <v>595</v>
      </c>
      <c r="F4941" s="669">
        <v>57134</v>
      </c>
    </row>
    <row r="4942" spans="1:6" hidden="1" x14ac:dyDescent="0.2">
      <c r="A4942" s="1136" t="str">
        <f t="shared" si="153"/>
        <v>LA04RNE0</v>
      </c>
      <c r="B4942" s="669" t="s">
        <v>7949</v>
      </c>
      <c r="C4942" s="669" t="s">
        <v>2149</v>
      </c>
      <c r="D4942" s="1137">
        <f t="shared" si="152"/>
        <v>0</v>
      </c>
      <c r="E4942" s="669" t="s">
        <v>594</v>
      </c>
      <c r="F4942" s="669">
        <v>645</v>
      </c>
    </row>
    <row r="4943" spans="1:6" hidden="1" x14ac:dyDescent="0.2">
      <c r="A4943" s="1136" t="str">
        <f t="shared" si="153"/>
        <v>LA04RUX0</v>
      </c>
      <c r="B4943" s="669" t="s">
        <v>7950</v>
      </c>
      <c r="C4943" s="669" t="s">
        <v>2149</v>
      </c>
      <c r="D4943" s="1137">
        <f t="shared" si="152"/>
        <v>0</v>
      </c>
      <c r="E4943" s="669" t="s">
        <v>3001</v>
      </c>
      <c r="F4943" s="669">
        <v>1</v>
      </c>
    </row>
    <row r="4944" spans="1:6" hidden="1" x14ac:dyDescent="0.2">
      <c r="A4944" s="1136" t="str">
        <f t="shared" si="153"/>
        <v>LA04SDC0</v>
      </c>
      <c r="B4944" s="669" t="s">
        <v>7951</v>
      </c>
      <c r="C4944" s="669" t="s">
        <v>2150</v>
      </c>
      <c r="D4944" s="1137">
        <f t="shared" si="152"/>
        <v>0</v>
      </c>
      <c r="E4944" s="669" t="s">
        <v>700</v>
      </c>
      <c r="F4944" s="669">
        <v>789</v>
      </c>
    </row>
    <row r="4945" spans="1:6" hidden="1" x14ac:dyDescent="0.2">
      <c r="A4945" s="1136" t="str">
        <f t="shared" si="153"/>
        <v>LA04SEL0</v>
      </c>
      <c r="B4945" s="669" t="s">
        <v>7952</v>
      </c>
      <c r="C4945" s="669" t="s">
        <v>2150</v>
      </c>
      <c r="D4945" s="1137">
        <f t="shared" ref="D4945:D5008" si="154">IFERROR(VLOOKUP(C4945,$M$2:$N$16,2,FALSE),0)</f>
        <v>0</v>
      </c>
      <c r="E4945" s="669" t="s">
        <v>699</v>
      </c>
      <c r="F4945" s="669">
        <v>535</v>
      </c>
    </row>
    <row r="4946" spans="1:6" hidden="1" x14ac:dyDescent="0.2">
      <c r="A4946" s="1136" t="str">
        <f t="shared" ref="A4946:A5009" si="155">C4946&amp;E4946&amp;D4946</f>
        <v>LA04SEM0</v>
      </c>
      <c r="B4946" s="669" t="s">
        <v>7953</v>
      </c>
      <c r="C4946" s="669" t="s">
        <v>2150</v>
      </c>
      <c r="D4946" s="1137">
        <f t="shared" si="154"/>
        <v>0</v>
      </c>
      <c r="E4946" s="669" t="s">
        <v>595</v>
      </c>
      <c r="F4946" s="669">
        <v>55175</v>
      </c>
    </row>
    <row r="4947" spans="1:6" hidden="1" x14ac:dyDescent="0.2">
      <c r="A4947" s="1136" t="str">
        <f t="shared" si="155"/>
        <v>LA04SNE0</v>
      </c>
      <c r="B4947" s="669" t="s">
        <v>7954</v>
      </c>
      <c r="C4947" s="669" t="s">
        <v>2150</v>
      </c>
      <c r="D4947" s="1137">
        <f t="shared" si="154"/>
        <v>0</v>
      </c>
      <c r="E4947" s="669" t="s">
        <v>594</v>
      </c>
      <c r="F4947" s="669">
        <v>450</v>
      </c>
    </row>
    <row r="4948" spans="1:6" hidden="1" x14ac:dyDescent="0.2">
      <c r="A4948" s="1136" t="str">
        <f t="shared" si="155"/>
        <v>LA05ZDC0</v>
      </c>
      <c r="B4948" s="669" t="s">
        <v>7955</v>
      </c>
      <c r="C4948" s="669" t="s">
        <v>896</v>
      </c>
      <c r="D4948" s="1137">
        <f t="shared" si="154"/>
        <v>0</v>
      </c>
      <c r="E4948" s="669" t="s">
        <v>700</v>
      </c>
      <c r="F4948" s="669">
        <v>1053</v>
      </c>
    </row>
    <row r="4949" spans="1:6" hidden="1" x14ac:dyDescent="0.2">
      <c r="A4949" s="1136" t="str">
        <f t="shared" si="155"/>
        <v>LA05ZEL0</v>
      </c>
      <c r="B4949" s="669" t="s">
        <v>7956</v>
      </c>
      <c r="C4949" s="669" t="s">
        <v>896</v>
      </c>
      <c r="D4949" s="1137">
        <f t="shared" si="154"/>
        <v>0</v>
      </c>
      <c r="E4949" s="669" t="s">
        <v>699</v>
      </c>
      <c r="F4949" s="669">
        <v>933</v>
      </c>
    </row>
    <row r="4950" spans="1:6" hidden="1" x14ac:dyDescent="0.2">
      <c r="A4950" s="1136" t="str">
        <f t="shared" si="155"/>
        <v>LA05ZEM0</v>
      </c>
      <c r="B4950" s="669" t="s">
        <v>7957</v>
      </c>
      <c r="C4950" s="669" t="s">
        <v>896</v>
      </c>
      <c r="D4950" s="1137">
        <f t="shared" si="154"/>
        <v>0</v>
      </c>
      <c r="E4950" s="669" t="s">
        <v>595</v>
      </c>
      <c r="F4950" s="669">
        <v>441</v>
      </c>
    </row>
    <row r="4951" spans="1:6" hidden="1" x14ac:dyDescent="0.2">
      <c r="A4951" s="1136" t="str">
        <f t="shared" si="155"/>
        <v>LA05ZNE0</v>
      </c>
      <c r="B4951" s="669" t="s">
        <v>7958</v>
      </c>
      <c r="C4951" s="669" t="s">
        <v>896</v>
      </c>
      <c r="D4951" s="1137">
        <f t="shared" si="154"/>
        <v>0</v>
      </c>
      <c r="E4951" s="669" t="s">
        <v>594</v>
      </c>
      <c r="F4951" s="669">
        <v>1</v>
      </c>
    </row>
    <row r="4952" spans="1:6" hidden="1" x14ac:dyDescent="0.2">
      <c r="A4952" s="1136" t="str">
        <f t="shared" si="155"/>
        <v>LA07HEL0</v>
      </c>
      <c r="B4952" s="669" t="s">
        <v>7959</v>
      </c>
      <c r="C4952" s="669" t="s">
        <v>2151</v>
      </c>
      <c r="D4952" s="1137">
        <f t="shared" si="154"/>
        <v>0</v>
      </c>
      <c r="E4952" s="669" t="s">
        <v>699</v>
      </c>
      <c r="F4952" s="669">
        <v>63</v>
      </c>
    </row>
    <row r="4953" spans="1:6" hidden="1" x14ac:dyDescent="0.2">
      <c r="A4953" s="1136" t="str">
        <f t="shared" si="155"/>
        <v>LA07HEM0</v>
      </c>
      <c r="B4953" s="669" t="s">
        <v>7960</v>
      </c>
      <c r="C4953" s="669" t="s">
        <v>2151</v>
      </c>
      <c r="D4953" s="1137">
        <f t="shared" si="154"/>
        <v>0</v>
      </c>
      <c r="E4953" s="669" t="s">
        <v>595</v>
      </c>
      <c r="F4953" s="669">
        <v>3883</v>
      </c>
    </row>
    <row r="4954" spans="1:6" hidden="1" x14ac:dyDescent="0.2">
      <c r="A4954" s="1136" t="str">
        <f t="shared" si="155"/>
        <v>LA07HNE0</v>
      </c>
      <c r="B4954" s="669" t="s">
        <v>7961</v>
      </c>
      <c r="C4954" s="669" t="s">
        <v>2151</v>
      </c>
      <c r="D4954" s="1137">
        <f t="shared" si="154"/>
        <v>0</v>
      </c>
      <c r="E4954" s="669" t="s">
        <v>594</v>
      </c>
      <c r="F4954" s="669">
        <v>183</v>
      </c>
    </row>
    <row r="4955" spans="1:6" hidden="1" x14ac:dyDescent="0.2">
      <c r="A4955" s="1136" t="str">
        <f t="shared" si="155"/>
        <v>LA07JEL0</v>
      </c>
      <c r="B4955" s="669" t="s">
        <v>7962</v>
      </c>
      <c r="C4955" s="669" t="s">
        <v>2152</v>
      </c>
      <c r="D4955" s="1137">
        <f t="shared" si="154"/>
        <v>0</v>
      </c>
      <c r="E4955" s="669" t="s">
        <v>699</v>
      </c>
      <c r="F4955" s="669">
        <v>80</v>
      </c>
    </row>
    <row r="4956" spans="1:6" hidden="1" x14ac:dyDescent="0.2">
      <c r="A4956" s="1136" t="str">
        <f t="shared" si="155"/>
        <v>LA07JEM0</v>
      </c>
      <c r="B4956" s="669" t="s">
        <v>7963</v>
      </c>
      <c r="C4956" s="669" t="s">
        <v>2152</v>
      </c>
      <c r="D4956" s="1137">
        <f t="shared" si="154"/>
        <v>0</v>
      </c>
      <c r="E4956" s="669" t="s">
        <v>595</v>
      </c>
      <c r="F4956" s="669">
        <v>5180</v>
      </c>
    </row>
    <row r="4957" spans="1:6" hidden="1" x14ac:dyDescent="0.2">
      <c r="A4957" s="1136" t="str">
        <f t="shared" si="155"/>
        <v>LA07JNE0</v>
      </c>
      <c r="B4957" s="669" t="s">
        <v>7964</v>
      </c>
      <c r="C4957" s="669" t="s">
        <v>2152</v>
      </c>
      <c r="D4957" s="1137">
        <f t="shared" si="154"/>
        <v>0</v>
      </c>
      <c r="E4957" s="669" t="s">
        <v>594</v>
      </c>
      <c r="F4957" s="669">
        <v>202</v>
      </c>
    </row>
    <row r="4958" spans="1:6" hidden="1" x14ac:dyDescent="0.2">
      <c r="A4958" s="1136" t="str">
        <f t="shared" si="155"/>
        <v>LA07KDC0</v>
      </c>
      <c r="B4958" s="669" t="s">
        <v>7965</v>
      </c>
      <c r="C4958" s="669" t="s">
        <v>2153</v>
      </c>
      <c r="D4958" s="1137">
        <f t="shared" si="154"/>
        <v>0</v>
      </c>
      <c r="E4958" s="669" t="s">
        <v>700</v>
      </c>
      <c r="F4958" s="669">
        <v>1</v>
      </c>
    </row>
    <row r="4959" spans="1:6" hidden="1" x14ac:dyDescent="0.2">
      <c r="A4959" s="1136" t="str">
        <f t="shared" si="155"/>
        <v>LA07KEL0</v>
      </c>
      <c r="B4959" s="669" t="s">
        <v>7966</v>
      </c>
      <c r="C4959" s="669" t="s">
        <v>2153</v>
      </c>
      <c r="D4959" s="1137">
        <f t="shared" si="154"/>
        <v>0</v>
      </c>
      <c r="E4959" s="669" t="s">
        <v>699</v>
      </c>
      <c r="F4959" s="669">
        <v>118</v>
      </c>
    </row>
    <row r="4960" spans="1:6" hidden="1" x14ac:dyDescent="0.2">
      <c r="A4960" s="1136" t="str">
        <f t="shared" si="155"/>
        <v>LA07KEM0</v>
      </c>
      <c r="B4960" s="669" t="s">
        <v>7967</v>
      </c>
      <c r="C4960" s="669" t="s">
        <v>2153</v>
      </c>
      <c r="D4960" s="1137">
        <f t="shared" si="154"/>
        <v>0</v>
      </c>
      <c r="E4960" s="669" t="s">
        <v>595</v>
      </c>
      <c r="F4960" s="669">
        <v>3503</v>
      </c>
    </row>
    <row r="4961" spans="1:6" hidden="1" x14ac:dyDescent="0.2">
      <c r="A4961" s="1136" t="str">
        <f t="shared" si="155"/>
        <v>LA07KNE0</v>
      </c>
      <c r="B4961" s="669" t="s">
        <v>7968</v>
      </c>
      <c r="C4961" s="669" t="s">
        <v>2153</v>
      </c>
      <c r="D4961" s="1137">
        <f t="shared" si="154"/>
        <v>0</v>
      </c>
      <c r="E4961" s="669" t="s">
        <v>594</v>
      </c>
      <c r="F4961" s="669">
        <v>249</v>
      </c>
    </row>
    <row r="4962" spans="1:6" hidden="1" x14ac:dyDescent="0.2">
      <c r="A4962" s="1136" t="str">
        <f t="shared" si="155"/>
        <v>LA07KUX0</v>
      </c>
      <c r="B4962" s="669" t="s">
        <v>7969</v>
      </c>
      <c r="C4962" s="669" t="s">
        <v>2153</v>
      </c>
      <c r="D4962" s="1137">
        <f t="shared" si="154"/>
        <v>0</v>
      </c>
      <c r="E4962" s="669" t="s">
        <v>3001</v>
      </c>
      <c r="F4962" s="669">
        <v>3</v>
      </c>
    </row>
    <row r="4963" spans="1:6" hidden="1" x14ac:dyDescent="0.2">
      <c r="A4963" s="1136" t="str">
        <f t="shared" si="155"/>
        <v>LA07LEL0</v>
      </c>
      <c r="B4963" s="669" t="s">
        <v>7970</v>
      </c>
      <c r="C4963" s="669" t="s">
        <v>2154</v>
      </c>
      <c r="D4963" s="1137">
        <f t="shared" si="154"/>
        <v>0</v>
      </c>
      <c r="E4963" s="669" t="s">
        <v>699</v>
      </c>
      <c r="F4963" s="669">
        <v>58</v>
      </c>
    </row>
    <row r="4964" spans="1:6" hidden="1" x14ac:dyDescent="0.2">
      <c r="A4964" s="1136" t="str">
        <f t="shared" si="155"/>
        <v>LA07LEM0</v>
      </c>
      <c r="B4964" s="669" t="s">
        <v>7971</v>
      </c>
      <c r="C4964" s="669" t="s">
        <v>2154</v>
      </c>
      <c r="D4964" s="1137">
        <f t="shared" si="154"/>
        <v>0</v>
      </c>
      <c r="E4964" s="669" t="s">
        <v>595</v>
      </c>
      <c r="F4964" s="669">
        <v>6756</v>
      </c>
    </row>
    <row r="4965" spans="1:6" hidden="1" x14ac:dyDescent="0.2">
      <c r="A4965" s="1136" t="str">
        <f t="shared" si="155"/>
        <v>LA07LNE0</v>
      </c>
      <c r="B4965" s="669" t="s">
        <v>7972</v>
      </c>
      <c r="C4965" s="669" t="s">
        <v>2154</v>
      </c>
      <c r="D4965" s="1137">
        <f t="shared" si="154"/>
        <v>0</v>
      </c>
      <c r="E4965" s="669" t="s">
        <v>594</v>
      </c>
      <c r="F4965" s="669">
        <v>81</v>
      </c>
    </row>
    <row r="4966" spans="1:6" hidden="1" x14ac:dyDescent="0.2">
      <c r="A4966" s="1136" t="str">
        <f t="shared" si="155"/>
        <v>LA07MDC0</v>
      </c>
      <c r="B4966" s="669" t="s">
        <v>7973</v>
      </c>
      <c r="C4966" s="669" t="s">
        <v>2155</v>
      </c>
      <c r="D4966" s="1137">
        <f t="shared" si="154"/>
        <v>0</v>
      </c>
      <c r="E4966" s="669" t="s">
        <v>700</v>
      </c>
      <c r="F4966" s="669">
        <v>3</v>
      </c>
    </row>
    <row r="4967" spans="1:6" hidden="1" x14ac:dyDescent="0.2">
      <c r="A4967" s="1136" t="str">
        <f t="shared" si="155"/>
        <v>LA07MEL0</v>
      </c>
      <c r="B4967" s="669" t="s">
        <v>7974</v>
      </c>
      <c r="C4967" s="669" t="s">
        <v>2155</v>
      </c>
      <c r="D4967" s="1137">
        <f t="shared" si="154"/>
        <v>0</v>
      </c>
      <c r="E4967" s="669" t="s">
        <v>699</v>
      </c>
      <c r="F4967" s="669">
        <v>76</v>
      </c>
    </row>
    <row r="4968" spans="1:6" hidden="1" x14ac:dyDescent="0.2">
      <c r="A4968" s="1136" t="str">
        <f t="shared" si="155"/>
        <v>LA07MEM0</v>
      </c>
      <c r="B4968" s="669" t="s">
        <v>7975</v>
      </c>
      <c r="C4968" s="669" t="s">
        <v>2155</v>
      </c>
      <c r="D4968" s="1137">
        <f t="shared" si="154"/>
        <v>0</v>
      </c>
      <c r="E4968" s="669" t="s">
        <v>595</v>
      </c>
      <c r="F4968" s="669">
        <v>13417</v>
      </c>
    </row>
    <row r="4969" spans="1:6" hidden="1" x14ac:dyDescent="0.2">
      <c r="A4969" s="1136" t="str">
        <f t="shared" si="155"/>
        <v>LA07MNE0</v>
      </c>
      <c r="B4969" s="669" t="s">
        <v>7976</v>
      </c>
      <c r="C4969" s="669" t="s">
        <v>2155</v>
      </c>
      <c r="D4969" s="1137">
        <f t="shared" si="154"/>
        <v>0</v>
      </c>
      <c r="E4969" s="669" t="s">
        <v>594</v>
      </c>
      <c r="F4969" s="669">
        <v>264</v>
      </c>
    </row>
    <row r="4970" spans="1:6" hidden="1" x14ac:dyDescent="0.2">
      <c r="A4970" s="1136" t="str">
        <f t="shared" si="155"/>
        <v>LA07NDC0</v>
      </c>
      <c r="B4970" s="669" t="s">
        <v>7977</v>
      </c>
      <c r="C4970" s="669" t="s">
        <v>2156</v>
      </c>
      <c r="D4970" s="1137">
        <f t="shared" si="154"/>
        <v>0</v>
      </c>
      <c r="E4970" s="669" t="s">
        <v>700</v>
      </c>
      <c r="F4970" s="669">
        <v>19</v>
      </c>
    </row>
    <row r="4971" spans="1:6" hidden="1" x14ac:dyDescent="0.2">
      <c r="A4971" s="1136" t="str">
        <f t="shared" si="155"/>
        <v>LA07NEL0</v>
      </c>
      <c r="B4971" s="669" t="s">
        <v>7978</v>
      </c>
      <c r="C4971" s="669" t="s">
        <v>2156</v>
      </c>
      <c r="D4971" s="1137">
        <f t="shared" si="154"/>
        <v>0</v>
      </c>
      <c r="E4971" s="669" t="s">
        <v>699</v>
      </c>
      <c r="F4971" s="669">
        <v>204</v>
      </c>
    </row>
    <row r="4972" spans="1:6" hidden="1" x14ac:dyDescent="0.2">
      <c r="A4972" s="1136" t="str">
        <f t="shared" si="155"/>
        <v>LA07NEM0</v>
      </c>
      <c r="B4972" s="669" t="s">
        <v>7979</v>
      </c>
      <c r="C4972" s="669" t="s">
        <v>2156</v>
      </c>
      <c r="D4972" s="1137">
        <f t="shared" si="154"/>
        <v>0</v>
      </c>
      <c r="E4972" s="669" t="s">
        <v>595</v>
      </c>
      <c r="F4972" s="669">
        <v>24357</v>
      </c>
    </row>
    <row r="4973" spans="1:6" hidden="1" x14ac:dyDescent="0.2">
      <c r="A4973" s="1136" t="str">
        <f t="shared" si="155"/>
        <v>LA07NNE0</v>
      </c>
      <c r="B4973" s="669" t="s">
        <v>7980</v>
      </c>
      <c r="C4973" s="669" t="s">
        <v>2156</v>
      </c>
      <c r="D4973" s="1137">
        <f t="shared" si="154"/>
        <v>0</v>
      </c>
      <c r="E4973" s="669" t="s">
        <v>594</v>
      </c>
      <c r="F4973" s="669">
        <v>469</v>
      </c>
    </row>
    <row r="4974" spans="1:6" hidden="1" x14ac:dyDescent="0.2">
      <c r="A4974" s="1136" t="str">
        <f t="shared" si="155"/>
        <v>LA07PDC0</v>
      </c>
      <c r="B4974" s="669" t="s">
        <v>7981</v>
      </c>
      <c r="C4974" s="669" t="s">
        <v>2157</v>
      </c>
      <c r="D4974" s="1137">
        <f t="shared" si="154"/>
        <v>0</v>
      </c>
      <c r="E4974" s="669" t="s">
        <v>700</v>
      </c>
      <c r="F4974" s="669">
        <v>311</v>
      </c>
    </row>
    <row r="4975" spans="1:6" hidden="1" x14ac:dyDescent="0.2">
      <c r="A4975" s="1136" t="str">
        <f t="shared" si="155"/>
        <v>LA07PEL0</v>
      </c>
      <c r="B4975" s="669" t="s">
        <v>7982</v>
      </c>
      <c r="C4975" s="669" t="s">
        <v>2157</v>
      </c>
      <c r="D4975" s="1137">
        <f t="shared" si="154"/>
        <v>0</v>
      </c>
      <c r="E4975" s="669" t="s">
        <v>699</v>
      </c>
      <c r="F4975" s="669">
        <v>381</v>
      </c>
    </row>
    <row r="4976" spans="1:6" hidden="1" x14ac:dyDescent="0.2">
      <c r="A4976" s="1136" t="str">
        <f t="shared" si="155"/>
        <v>LA07PEM0</v>
      </c>
      <c r="B4976" s="669" t="s">
        <v>7983</v>
      </c>
      <c r="C4976" s="669" t="s">
        <v>2157</v>
      </c>
      <c r="D4976" s="1137">
        <f t="shared" si="154"/>
        <v>0</v>
      </c>
      <c r="E4976" s="669" t="s">
        <v>595</v>
      </c>
      <c r="F4976" s="669">
        <v>16526</v>
      </c>
    </row>
    <row r="4977" spans="1:6" hidden="1" x14ac:dyDescent="0.2">
      <c r="A4977" s="1136" t="str">
        <f t="shared" si="155"/>
        <v>LA07PNE0</v>
      </c>
      <c r="B4977" s="669" t="s">
        <v>7984</v>
      </c>
      <c r="C4977" s="669" t="s">
        <v>2157</v>
      </c>
      <c r="D4977" s="1137">
        <f t="shared" si="154"/>
        <v>0</v>
      </c>
      <c r="E4977" s="669" t="s">
        <v>594</v>
      </c>
      <c r="F4977" s="669">
        <v>376</v>
      </c>
    </row>
    <row r="4978" spans="1:6" hidden="1" x14ac:dyDescent="0.2">
      <c r="A4978" s="1136" t="str">
        <f t="shared" si="155"/>
        <v>LA07PUX0</v>
      </c>
      <c r="B4978" s="669" t="s">
        <v>7985</v>
      </c>
      <c r="C4978" s="669" t="s">
        <v>2157</v>
      </c>
      <c r="D4978" s="1137">
        <f t="shared" si="154"/>
        <v>0</v>
      </c>
      <c r="E4978" s="669" t="s">
        <v>3001</v>
      </c>
      <c r="F4978" s="669">
        <v>1</v>
      </c>
    </row>
    <row r="4979" spans="1:6" hidden="1" x14ac:dyDescent="0.2">
      <c r="A4979" s="1136" t="str">
        <f t="shared" si="155"/>
        <v>LA08GEL0</v>
      </c>
      <c r="B4979" s="669" t="s">
        <v>7986</v>
      </c>
      <c r="C4979" s="669" t="s">
        <v>2158</v>
      </c>
      <c r="D4979" s="1137">
        <f t="shared" si="154"/>
        <v>0</v>
      </c>
      <c r="E4979" s="669" t="s">
        <v>699</v>
      </c>
      <c r="F4979" s="669">
        <v>228</v>
      </c>
    </row>
    <row r="4980" spans="1:6" hidden="1" x14ac:dyDescent="0.2">
      <c r="A4980" s="1136" t="str">
        <f t="shared" si="155"/>
        <v>LA08GEM0</v>
      </c>
      <c r="B4980" s="669" t="s">
        <v>7987</v>
      </c>
      <c r="C4980" s="669" t="s">
        <v>2158</v>
      </c>
      <c r="D4980" s="1137">
        <f t="shared" si="154"/>
        <v>0</v>
      </c>
      <c r="E4980" s="669" t="s">
        <v>595</v>
      </c>
      <c r="F4980" s="669">
        <v>1212</v>
      </c>
    </row>
    <row r="4981" spans="1:6" hidden="1" x14ac:dyDescent="0.2">
      <c r="A4981" s="1136" t="str">
        <f t="shared" si="155"/>
        <v>LA08GNE0</v>
      </c>
      <c r="B4981" s="669" t="s">
        <v>7988</v>
      </c>
      <c r="C4981" s="669" t="s">
        <v>2158</v>
      </c>
      <c r="D4981" s="1137">
        <f t="shared" si="154"/>
        <v>0</v>
      </c>
      <c r="E4981" s="669" t="s">
        <v>594</v>
      </c>
      <c r="F4981" s="669">
        <v>159</v>
      </c>
    </row>
    <row r="4982" spans="1:6" hidden="1" x14ac:dyDescent="0.2">
      <c r="A4982" s="1136" t="str">
        <f t="shared" si="155"/>
        <v>LA08HDC0</v>
      </c>
      <c r="B4982" s="669" t="s">
        <v>7989</v>
      </c>
      <c r="C4982" s="669" t="s">
        <v>2159</v>
      </c>
      <c r="D4982" s="1137">
        <f t="shared" si="154"/>
        <v>0</v>
      </c>
      <c r="E4982" s="669" t="s">
        <v>700</v>
      </c>
      <c r="F4982" s="669">
        <v>2</v>
      </c>
    </row>
    <row r="4983" spans="1:6" hidden="1" x14ac:dyDescent="0.2">
      <c r="A4983" s="1136" t="str">
        <f t="shared" si="155"/>
        <v>LA08HEL0</v>
      </c>
      <c r="B4983" s="669" t="s">
        <v>7990</v>
      </c>
      <c r="C4983" s="669" t="s">
        <v>2159</v>
      </c>
      <c r="D4983" s="1137">
        <f t="shared" si="154"/>
        <v>0</v>
      </c>
      <c r="E4983" s="669" t="s">
        <v>699</v>
      </c>
      <c r="F4983" s="669">
        <v>325</v>
      </c>
    </row>
    <row r="4984" spans="1:6" hidden="1" x14ac:dyDescent="0.2">
      <c r="A4984" s="1136" t="str">
        <f t="shared" si="155"/>
        <v>LA08HEM0</v>
      </c>
      <c r="B4984" s="669" t="s">
        <v>7991</v>
      </c>
      <c r="C4984" s="669" t="s">
        <v>2159</v>
      </c>
      <c r="D4984" s="1137">
        <f t="shared" si="154"/>
        <v>0</v>
      </c>
      <c r="E4984" s="669" t="s">
        <v>595</v>
      </c>
      <c r="F4984" s="669">
        <v>619</v>
      </c>
    </row>
    <row r="4985" spans="1:6" hidden="1" x14ac:dyDescent="0.2">
      <c r="A4985" s="1136" t="str">
        <f t="shared" si="155"/>
        <v>LA08HNE0</v>
      </c>
      <c r="B4985" s="669" t="s">
        <v>7992</v>
      </c>
      <c r="C4985" s="669" t="s">
        <v>2159</v>
      </c>
      <c r="D4985" s="1137">
        <f t="shared" si="154"/>
        <v>0</v>
      </c>
      <c r="E4985" s="669" t="s">
        <v>594</v>
      </c>
      <c r="F4985" s="669">
        <v>46</v>
      </c>
    </row>
    <row r="4986" spans="1:6" hidden="1" x14ac:dyDescent="0.2">
      <c r="A4986" s="1136" t="str">
        <f t="shared" si="155"/>
        <v>LA08JDC0</v>
      </c>
      <c r="B4986" s="669" t="s">
        <v>7993</v>
      </c>
      <c r="C4986" s="669" t="s">
        <v>2160</v>
      </c>
      <c r="D4986" s="1137">
        <f t="shared" si="154"/>
        <v>0</v>
      </c>
      <c r="E4986" s="669" t="s">
        <v>700</v>
      </c>
      <c r="F4986" s="669">
        <v>6</v>
      </c>
    </row>
    <row r="4987" spans="1:6" hidden="1" x14ac:dyDescent="0.2">
      <c r="A4987" s="1136" t="str">
        <f t="shared" si="155"/>
        <v>LA08JEL0</v>
      </c>
      <c r="B4987" s="669" t="s">
        <v>7994</v>
      </c>
      <c r="C4987" s="669" t="s">
        <v>2160</v>
      </c>
      <c r="D4987" s="1137">
        <f t="shared" si="154"/>
        <v>0</v>
      </c>
      <c r="E4987" s="669" t="s">
        <v>699</v>
      </c>
      <c r="F4987" s="669">
        <v>890</v>
      </c>
    </row>
    <row r="4988" spans="1:6" hidden="1" x14ac:dyDescent="0.2">
      <c r="A4988" s="1136" t="str">
        <f t="shared" si="155"/>
        <v>LA08JEM0</v>
      </c>
      <c r="B4988" s="669" t="s">
        <v>7995</v>
      </c>
      <c r="C4988" s="669" t="s">
        <v>2160</v>
      </c>
      <c r="D4988" s="1137">
        <f t="shared" si="154"/>
        <v>0</v>
      </c>
      <c r="E4988" s="669" t="s">
        <v>595</v>
      </c>
      <c r="F4988" s="669">
        <v>575</v>
      </c>
    </row>
    <row r="4989" spans="1:6" hidden="1" x14ac:dyDescent="0.2">
      <c r="A4989" s="1136" t="str">
        <f t="shared" si="155"/>
        <v>LA08JNE0</v>
      </c>
      <c r="B4989" s="669" t="s">
        <v>7996</v>
      </c>
      <c r="C4989" s="669" t="s">
        <v>2160</v>
      </c>
      <c r="D4989" s="1137">
        <f t="shared" si="154"/>
        <v>0</v>
      </c>
      <c r="E4989" s="669" t="s">
        <v>594</v>
      </c>
      <c r="F4989" s="669">
        <v>39</v>
      </c>
    </row>
    <row r="4990" spans="1:6" hidden="1" x14ac:dyDescent="0.2">
      <c r="A4990" s="1136" t="str">
        <f t="shared" si="155"/>
        <v>LA08KEL0</v>
      </c>
      <c r="B4990" s="669" t="s">
        <v>7997</v>
      </c>
      <c r="C4990" s="669" t="s">
        <v>2161</v>
      </c>
      <c r="D4990" s="1137">
        <f t="shared" si="154"/>
        <v>0</v>
      </c>
      <c r="E4990" s="669" t="s">
        <v>699</v>
      </c>
      <c r="F4990" s="669">
        <v>42</v>
      </c>
    </row>
    <row r="4991" spans="1:6" hidden="1" x14ac:dyDescent="0.2">
      <c r="A4991" s="1136" t="str">
        <f t="shared" si="155"/>
        <v>LA08KEM0</v>
      </c>
      <c r="B4991" s="669" t="s">
        <v>7998</v>
      </c>
      <c r="C4991" s="669" t="s">
        <v>2161</v>
      </c>
      <c r="D4991" s="1137">
        <f t="shared" si="154"/>
        <v>0</v>
      </c>
      <c r="E4991" s="669" t="s">
        <v>595</v>
      </c>
      <c r="F4991" s="669">
        <v>670</v>
      </c>
    </row>
    <row r="4992" spans="1:6" hidden="1" x14ac:dyDescent="0.2">
      <c r="A4992" s="1136" t="str">
        <f t="shared" si="155"/>
        <v>LA08KNE0</v>
      </c>
      <c r="B4992" s="669" t="s">
        <v>7999</v>
      </c>
      <c r="C4992" s="669" t="s">
        <v>2161</v>
      </c>
      <c r="D4992" s="1137">
        <f t="shared" si="154"/>
        <v>0</v>
      </c>
      <c r="E4992" s="669" t="s">
        <v>594</v>
      </c>
      <c r="F4992" s="669">
        <v>123</v>
      </c>
    </row>
    <row r="4993" spans="1:6" hidden="1" x14ac:dyDescent="0.2">
      <c r="A4993" s="1136" t="str">
        <f t="shared" si="155"/>
        <v>LA08LDC0</v>
      </c>
      <c r="B4993" s="669" t="s">
        <v>8000</v>
      </c>
      <c r="C4993" s="669" t="s">
        <v>2162</v>
      </c>
      <c r="D4993" s="1137">
        <f t="shared" si="154"/>
        <v>0</v>
      </c>
      <c r="E4993" s="669" t="s">
        <v>700</v>
      </c>
      <c r="F4993" s="669">
        <v>6</v>
      </c>
    </row>
    <row r="4994" spans="1:6" hidden="1" x14ac:dyDescent="0.2">
      <c r="A4994" s="1136" t="str">
        <f t="shared" si="155"/>
        <v>LA08LEL0</v>
      </c>
      <c r="B4994" s="669" t="s">
        <v>8001</v>
      </c>
      <c r="C4994" s="669" t="s">
        <v>2162</v>
      </c>
      <c r="D4994" s="1137">
        <f t="shared" si="154"/>
        <v>0</v>
      </c>
      <c r="E4994" s="669" t="s">
        <v>699</v>
      </c>
      <c r="F4994" s="669">
        <v>189</v>
      </c>
    </row>
    <row r="4995" spans="1:6" hidden="1" x14ac:dyDescent="0.2">
      <c r="A4995" s="1136" t="str">
        <f t="shared" si="155"/>
        <v>LA08LEM0</v>
      </c>
      <c r="B4995" s="669" t="s">
        <v>8002</v>
      </c>
      <c r="C4995" s="669" t="s">
        <v>2162</v>
      </c>
      <c r="D4995" s="1137">
        <f t="shared" si="154"/>
        <v>0</v>
      </c>
      <c r="E4995" s="669" t="s">
        <v>595</v>
      </c>
      <c r="F4995" s="669">
        <v>1021</v>
      </c>
    </row>
    <row r="4996" spans="1:6" hidden="1" x14ac:dyDescent="0.2">
      <c r="A4996" s="1136" t="str">
        <f t="shared" si="155"/>
        <v>LA08LNE0</v>
      </c>
      <c r="B4996" s="669" t="s">
        <v>8003</v>
      </c>
      <c r="C4996" s="669" t="s">
        <v>2162</v>
      </c>
      <c r="D4996" s="1137">
        <f t="shared" si="154"/>
        <v>0</v>
      </c>
      <c r="E4996" s="669" t="s">
        <v>594</v>
      </c>
      <c r="F4996" s="669">
        <v>104</v>
      </c>
    </row>
    <row r="4997" spans="1:6" hidden="1" x14ac:dyDescent="0.2">
      <c r="A4997" s="1136" t="str">
        <f t="shared" si="155"/>
        <v>LA08MDC0</v>
      </c>
      <c r="B4997" s="669" t="s">
        <v>8004</v>
      </c>
      <c r="C4997" s="669" t="s">
        <v>2163</v>
      </c>
      <c r="D4997" s="1137">
        <f t="shared" si="154"/>
        <v>0</v>
      </c>
      <c r="E4997" s="669" t="s">
        <v>700</v>
      </c>
      <c r="F4997" s="669">
        <v>128</v>
      </c>
    </row>
    <row r="4998" spans="1:6" hidden="1" x14ac:dyDescent="0.2">
      <c r="A4998" s="1136" t="str">
        <f t="shared" si="155"/>
        <v>LA08MEL0</v>
      </c>
      <c r="B4998" s="669" t="s">
        <v>8005</v>
      </c>
      <c r="C4998" s="669" t="s">
        <v>2163</v>
      </c>
      <c r="D4998" s="1137">
        <f t="shared" si="154"/>
        <v>0</v>
      </c>
      <c r="E4998" s="669" t="s">
        <v>699</v>
      </c>
      <c r="F4998" s="669">
        <v>373</v>
      </c>
    </row>
    <row r="4999" spans="1:6" hidden="1" x14ac:dyDescent="0.2">
      <c r="A4999" s="1136" t="str">
        <f t="shared" si="155"/>
        <v>LA08MEM0</v>
      </c>
      <c r="B4999" s="669" t="s">
        <v>8006</v>
      </c>
      <c r="C4999" s="669" t="s">
        <v>2163</v>
      </c>
      <c r="D4999" s="1137">
        <f t="shared" si="154"/>
        <v>0</v>
      </c>
      <c r="E4999" s="669" t="s">
        <v>595</v>
      </c>
      <c r="F4999" s="669">
        <v>1928</v>
      </c>
    </row>
    <row r="5000" spans="1:6" hidden="1" x14ac:dyDescent="0.2">
      <c r="A5000" s="1136" t="str">
        <f t="shared" si="155"/>
        <v>LA08MNE0</v>
      </c>
      <c r="B5000" s="669" t="s">
        <v>8007</v>
      </c>
      <c r="C5000" s="669" t="s">
        <v>2163</v>
      </c>
      <c r="D5000" s="1137">
        <f t="shared" si="154"/>
        <v>0</v>
      </c>
      <c r="E5000" s="669" t="s">
        <v>594</v>
      </c>
      <c r="F5000" s="669">
        <v>154</v>
      </c>
    </row>
    <row r="5001" spans="1:6" hidden="1" x14ac:dyDescent="0.2">
      <c r="A5001" s="1136" t="str">
        <f t="shared" si="155"/>
        <v>LA08NDC0</v>
      </c>
      <c r="B5001" s="669" t="s">
        <v>8008</v>
      </c>
      <c r="C5001" s="669" t="s">
        <v>2164</v>
      </c>
      <c r="D5001" s="1137">
        <f t="shared" si="154"/>
        <v>0</v>
      </c>
      <c r="E5001" s="669" t="s">
        <v>700</v>
      </c>
      <c r="F5001" s="669">
        <v>474</v>
      </c>
    </row>
    <row r="5002" spans="1:6" hidden="1" x14ac:dyDescent="0.2">
      <c r="A5002" s="1136" t="str">
        <f t="shared" si="155"/>
        <v>LA08NEL0</v>
      </c>
      <c r="B5002" s="669" t="s">
        <v>8009</v>
      </c>
      <c r="C5002" s="669" t="s">
        <v>2164</v>
      </c>
      <c r="D5002" s="1137">
        <f t="shared" si="154"/>
        <v>0</v>
      </c>
      <c r="E5002" s="669" t="s">
        <v>699</v>
      </c>
      <c r="F5002" s="669">
        <v>309</v>
      </c>
    </row>
    <row r="5003" spans="1:6" hidden="1" x14ac:dyDescent="0.2">
      <c r="A5003" s="1136" t="str">
        <f t="shared" si="155"/>
        <v>LA08NEM0</v>
      </c>
      <c r="B5003" s="669" t="s">
        <v>8010</v>
      </c>
      <c r="C5003" s="669" t="s">
        <v>2164</v>
      </c>
      <c r="D5003" s="1137">
        <f t="shared" si="154"/>
        <v>0</v>
      </c>
      <c r="E5003" s="669" t="s">
        <v>595</v>
      </c>
      <c r="F5003" s="669">
        <v>1836</v>
      </c>
    </row>
    <row r="5004" spans="1:6" hidden="1" x14ac:dyDescent="0.2">
      <c r="A5004" s="1136" t="str">
        <f t="shared" si="155"/>
        <v>LA08NNE0</v>
      </c>
      <c r="B5004" s="669" t="s">
        <v>8011</v>
      </c>
      <c r="C5004" s="669" t="s">
        <v>2164</v>
      </c>
      <c r="D5004" s="1137">
        <f t="shared" si="154"/>
        <v>0</v>
      </c>
      <c r="E5004" s="669" t="s">
        <v>594</v>
      </c>
      <c r="F5004" s="669">
        <v>129</v>
      </c>
    </row>
    <row r="5005" spans="1:6" hidden="1" x14ac:dyDescent="0.2">
      <c r="A5005" s="1136" t="str">
        <f t="shared" si="155"/>
        <v>LA08NUX0</v>
      </c>
      <c r="B5005" s="669" t="s">
        <v>8012</v>
      </c>
      <c r="C5005" s="669" t="s">
        <v>2164</v>
      </c>
      <c r="D5005" s="1137">
        <f t="shared" si="154"/>
        <v>0</v>
      </c>
      <c r="E5005" s="669" t="s">
        <v>3001</v>
      </c>
      <c r="F5005" s="669">
        <v>1</v>
      </c>
    </row>
    <row r="5006" spans="1:6" hidden="1" x14ac:dyDescent="0.2">
      <c r="A5006" s="1136" t="str">
        <f t="shared" si="155"/>
        <v>LA08PDC0</v>
      </c>
      <c r="B5006" s="669" t="s">
        <v>8013</v>
      </c>
      <c r="C5006" s="669" t="s">
        <v>2165</v>
      </c>
      <c r="D5006" s="1137">
        <f t="shared" si="154"/>
        <v>0</v>
      </c>
      <c r="E5006" s="669" t="s">
        <v>700</v>
      </c>
      <c r="F5006" s="669">
        <v>2392</v>
      </c>
    </row>
    <row r="5007" spans="1:6" hidden="1" x14ac:dyDescent="0.2">
      <c r="A5007" s="1136" t="str">
        <f t="shared" si="155"/>
        <v>LA08PEL0</v>
      </c>
      <c r="B5007" s="669" t="s">
        <v>8014</v>
      </c>
      <c r="C5007" s="669" t="s">
        <v>2165</v>
      </c>
      <c r="D5007" s="1137">
        <f t="shared" si="154"/>
        <v>0</v>
      </c>
      <c r="E5007" s="669" t="s">
        <v>699</v>
      </c>
      <c r="F5007" s="669">
        <v>1682</v>
      </c>
    </row>
    <row r="5008" spans="1:6" hidden="1" x14ac:dyDescent="0.2">
      <c r="A5008" s="1136" t="str">
        <f t="shared" si="155"/>
        <v>LA08PEM0</v>
      </c>
      <c r="B5008" s="669" t="s">
        <v>8015</v>
      </c>
      <c r="C5008" s="669" t="s">
        <v>2165</v>
      </c>
      <c r="D5008" s="1137">
        <f t="shared" si="154"/>
        <v>0</v>
      </c>
      <c r="E5008" s="669" t="s">
        <v>595</v>
      </c>
      <c r="F5008" s="669">
        <v>2924</v>
      </c>
    </row>
    <row r="5009" spans="1:6" hidden="1" x14ac:dyDescent="0.2">
      <c r="A5009" s="1136" t="str">
        <f t="shared" si="155"/>
        <v>LA08PNE0</v>
      </c>
      <c r="B5009" s="669" t="s">
        <v>8016</v>
      </c>
      <c r="C5009" s="669" t="s">
        <v>2165</v>
      </c>
      <c r="D5009" s="1137">
        <f t="shared" ref="D5009:D5072" si="156">IFERROR(VLOOKUP(C5009,$M$2:$N$16,2,FALSE),0)</f>
        <v>0</v>
      </c>
      <c r="E5009" s="669" t="s">
        <v>594</v>
      </c>
      <c r="F5009" s="669">
        <v>125</v>
      </c>
    </row>
    <row r="5010" spans="1:6" hidden="1" x14ac:dyDescent="0.2">
      <c r="A5010" s="1136" t="str">
        <f t="shared" ref="A5010:A5073" si="157">C5010&amp;E5010&amp;D5010</f>
        <v>LA08PUX0</v>
      </c>
      <c r="B5010" s="669" t="s">
        <v>8017</v>
      </c>
      <c r="C5010" s="669" t="s">
        <v>2165</v>
      </c>
      <c r="D5010" s="1137">
        <f t="shared" si="156"/>
        <v>0</v>
      </c>
      <c r="E5010" s="669" t="s">
        <v>3001</v>
      </c>
      <c r="F5010" s="669">
        <v>3</v>
      </c>
    </row>
    <row r="5011" spans="1:6" hidden="1" x14ac:dyDescent="0.2">
      <c r="A5011" s="1136" t="str">
        <f t="shared" si="157"/>
        <v>LA09JEL0</v>
      </c>
      <c r="B5011" s="669" t="s">
        <v>8018</v>
      </c>
      <c r="C5011" s="669" t="s">
        <v>2166</v>
      </c>
      <c r="D5011" s="1137">
        <f t="shared" si="156"/>
        <v>0</v>
      </c>
      <c r="E5011" s="669" t="s">
        <v>699</v>
      </c>
      <c r="F5011" s="669">
        <v>62</v>
      </c>
    </row>
    <row r="5012" spans="1:6" hidden="1" x14ac:dyDescent="0.2">
      <c r="A5012" s="1136" t="str">
        <f t="shared" si="157"/>
        <v>LA09JEM0</v>
      </c>
      <c r="B5012" s="669" t="s">
        <v>8019</v>
      </c>
      <c r="C5012" s="669" t="s">
        <v>2166</v>
      </c>
      <c r="D5012" s="1137">
        <f t="shared" si="156"/>
        <v>0</v>
      </c>
      <c r="E5012" s="669" t="s">
        <v>595</v>
      </c>
      <c r="F5012" s="669">
        <v>1346</v>
      </c>
    </row>
    <row r="5013" spans="1:6" hidden="1" x14ac:dyDescent="0.2">
      <c r="A5013" s="1136" t="str">
        <f t="shared" si="157"/>
        <v>LA09JNE0</v>
      </c>
      <c r="B5013" s="669" t="s">
        <v>8020</v>
      </c>
      <c r="C5013" s="669" t="s">
        <v>2166</v>
      </c>
      <c r="D5013" s="1137">
        <f t="shared" si="156"/>
        <v>0</v>
      </c>
      <c r="E5013" s="669" t="s">
        <v>594</v>
      </c>
      <c r="F5013" s="669">
        <v>23</v>
      </c>
    </row>
    <row r="5014" spans="1:6" hidden="1" x14ac:dyDescent="0.2">
      <c r="A5014" s="1136" t="str">
        <f t="shared" si="157"/>
        <v>LA09JUX0</v>
      </c>
      <c r="B5014" s="669" t="s">
        <v>8021</v>
      </c>
      <c r="C5014" s="669" t="s">
        <v>2166</v>
      </c>
      <c r="D5014" s="1137">
        <f t="shared" si="156"/>
        <v>0</v>
      </c>
      <c r="E5014" s="669" t="s">
        <v>3001</v>
      </c>
      <c r="F5014" s="669">
        <v>2</v>
      </c>
    </row>
    <row r="5015" spans="1:6" hidden="1" x14ac:dyDescent="0.2">
      <c r="A5015" s="1136" t="str">
        <f t="shared" si="157"/>
        <v>LA09KDC0</v>
      </c>
      <c r="B5015" s="669" t="s">
        <v>8022</v>
      </c>
      <c r="C5015" s="669" t="s">
        <v>2167</v>
      </c>
      <c r="D5015" s="1137">
        <f t="shared" si="156"/>
        <v>0</v>
      </c>
      <c r="E5015" s="669" t="s">
        <v>700</v>
      </c>
      <c r="F5015" s="669">
        <v>1</v>
      </c>
    </row>
    <row r="5016" spans="1:6" hidden="1" x14ac:dyDescent="0.2">
      <c r="A5016" s="1136" t="str">
        <f t="shared" si="157"/>
        <v>LA09KEL0</v>
      </c>
      <c r="B5016" s="669" t="s">
        <v>8023</v>
      </c>
      <c r="C5016" s="669" t="s">
        <v>2167</v>
      </c>
      <c r="D5016" s="1137">
        <f t="shared" si="156"/>
        <v>0</v>
      </c>
      <c r="E5016" s="669" t="s">
        <v>699</v>
      </c>
      <c r="F5016" s="669">
        <v>225</v>
      </c>
    </row>
    <row r="5017" spans="1:6" hidden="1" x14ac:dyDescent="0.2">
      <c r="A5017" s="1136" t="str">
        <f t="shared" si="157"/>
        <v>LA09KEM0</v>
      </c>
      <c r="B5017" s="669" t="s">
        <v>8024</v>
      </c>
      <c r="C5017" s="669" t="s">
        <v>2167</v>
      </c>
      <c r="D5017" s="1137">
        <f t="shared" si="156"/>
        <v>0</v>
      </c>
      <c r="E5017" s="669" t="s">
        <v>595</v>
      </c>
      <c r="F5017" s="669">
        <v>1295</v>
      </c>
    </row>
    <row r="5018" spans="1:6" hidden="1" x14ac:dyDescent="0.2">
      <c r="A5018" s="1136" t="str">
        <f t="shared" si="157"/>
        <v>LA09KNE0</v>
      </c>
      <c r="B5018" s="669" t="s">
        <v>8025</v>
      </c>
      <c r="C5018" s="669" t="s">
        <v>2167</v>
      </c>
      <c r="D5018" s="1137">
        <f t="shared" si="156"/>
        <v>0</v>
      </c>
      <c r="E5018" s="669" t="s">
        <v>594</v>
      </c>
      <c r="F5018" s="669">
        <v>31</v>
      </c>
    </row>
    <row r="5019" spans="1:6" hidden="1" x14ac:dyDescent="0.2">
      <c r="A5019" s="1136" t="str">
        <f t="shared" si="157"/>
        <v>LA09LDC0</v>
      </c>
      <c r="B5019" s="669" t="s">
        <v>8026</v>
      </c>
      <c r="C5019" s="669" t="s">
        <v>2168</v>
      </c>
      <c r="D5019" s="1137">
        <f t="shared" si="156"/>
        <v>0</v>
      </c>
      <c r="E5019" s="669" t="s">
        <v>700</v>
      </c>
      <c r="F5019" s="669">
        <v>2</v>
      </c>
    </row>
    <row r="5020" spans="1:6" hidden="1" x14ac:dyDescent="0.2">
      <c r="A5020" s="1136" t="str">
        <f t="shared" si="157"/>
        <v>LA09LEL0</v>
      </c>
      <c r="B5020" s="669" t="s">
        <v>8027</v>
      </c>
      <c r="C5020" s="669" t="s">
        <v>2168</v>
      </c>
      <c r="D5020" s="1137">
        <f t="shared" si="156"/>
        <v>0</v>
      </c>
      <c r="E5020" s="669" t="s">
        <v>699</v>
      </c>
      <c r="F5020" s="669">
        <v>866</v>
      </c>
    </row>
    <row r="5021" spans="1:6" hidden="1" x14ac:dyDescent="0.2">
      <c r="A5021" s="1136" t="str">
        <f t="shared" si="157"/>
        <v>LA09LEM0</v>
      </c>
      <c r="B5021" s="669" t="s">
        <v>8028</v>
      </c>
      <c r="C5021" s="669" t="s">
        <v>2168</v>
      </c>
      <c r="D5021" s="1137">
        <f t="shared" si="156"/>
        <v>0</v>
      </c>
      <c r="E5021" s="669" t="s">
        <v>595</v>
      </c>
      <c r="F5021" s="669">
        <v>3243</v>
      </c>
    </row>
    <row r="5022" spans="1:6" hidden="1" x14ac:dyDescent="0.2">
      <c r="A5022" s="1136" t="str">
        <f t="shared" si="157"/>
        <v>LA09LNE0</v>
      </c>
      <c r="B5022" s="669" t="s">
        <v>8029</v>
      </c>
      <c r="C5022" s="669" t="s">
        <v>2168</v>
      </c>
      <c r="D5022" s="1137">
        <f t="shared" si="156"/>
        <v>0</v>
      </c>
      <c r="E5022" s="669" t="s">
        <v>594</v>
      </c>
      <c r="F5022" s="669">
        <v>53</v>
      </c>
    </row>
    <row r="5023" spans="1:6" hidden="1" x14ac:dyDescent="0.2">
      <c r="A5023" s="1136" t="str">
        <f t="shared" si="157"/>
        <v>LA09MDC0</v>
      </c>
      <c r="B5023" s="669" t="s">
        <v>8030</v>
      </c>
      <c r="C5023" s="669" t="s">
        <v>2169</v>
      </c>
      <c r="D5023" s="1137">
        <f t="shared" si="156"/>
        <v>0</v>
      </c>
      <c r="E5023" s="669" t="s">
        <v>700</v>
      </c>
      <c r="F5023" s="669">
        <v>1</v>
      </c>
    </row>
    <row r="5024" spans="1:6" hidden="1" x14ac:dyDescent="0.2">
      <c r="A5024" s="1136" t="str">
        <f t="shared" si="157"/>
        <v>LA09MEL0</v>
      </c>
      <c r="B5024" s="669" t="s">
        <v>8031</v>
      </c>
      <c r="C5024" s="669" t="s">
        <v>2169</v>
      </c>
      <c r="D5024" s="1137">
        <f t="shared" si="156"/>
        <v>0</v>
      </c>
      <c r="E5024" s="669" t="s">
        <v>699</v>
      </c>
      <c r="F5024" s="669">
        <v>6</v>
      </c>
    </row>
    <row r="5025" spans="1:6" hidden="1" x14ac:dyDescent="0.2">
      <c r="A5025" s="1136" t="str">
        <f t="shared" si="157"/>
        <v>LA09MEM0</v>
      </c>
      <c r="B5025" s="669" t="s">
        <v>8032</v>
      </c>
      <c r="C5025" s="669" t="s">
        <v>2169</v>
      </c>
      <c r="D5025" s="1137">
        <f t="shared" si="156"/>
        <v>0</v>
      </c>
      <c r="E5025" s="669" t="s">
        <v>595</v>
      </c>
      <c r="F5025" s="669">
        <v>467</v>
      </c>
    </row>
    <row r="5026" spans="1:6" hidden="1" x14ac:dyDescent="0.2">
      <c r="A5026" s="1136" t="str">
        <f t="shared" si="157"/>
        <v>LA09MNE0</v>
      </c>
      <c r="B5026" s="669" t="s">
        <v>8033</v>
      </c>
      <c r="C5026" s="669" t="s">
        <v>2169</v>
      </c>
      <c r="D5026" s="1137">
        <f t="shared" si="156"/>
        <v>0</v>
      </c>
      <c r="E5026" s="669" t="s">
        <v>594</v>
      </c>
      <c r="F5026" s="669">
        <v>18</v>
      </c>
    </row>
    <row r="5027" spans="1:6" hidden="1" x14ac:dyDescent="0.2">
      <c r="A5027" s="1136" t="str">
        <f t="shared" si="157"/>
        <v>LA09NDC0</v>
      </c>
      <c r="B5027" s="669" t="s">
        <v>8034</v>
      </c>
      <c r="C5027" s="669" t="s">
        <v>2170</v>
      </c>
      <c r="D5027" s="1137">
        <f t="shared" si="156"/>
        <v>0</v>
      </c>
      <c r="E5027" s="669" t="s">
        <v>700</v>
      </c>
      <c r="F5027" s="669">
        <v>20</v>
      </c>
    </row>
    <row r="5028" spans="1:6" hidden="1" x14ac:dyDescent="0.2">
      <c r="A5028" s="1136" t="str">
        <f t="shared" si="157"/>
        <v>LA09NEL0</v>
      </c>
      <c r="B5028" s="669" t="s">
        <v>8035</v>
      </c>
      <c r="C5028" s="669" t="s">
        <v>2170</v>
      </c>
      <c r="D5028" s="1137">
        <f t="shared" si="156"/>
        <v>0</v>
      </c>
      <c r="E5028" s="669" t="s">
        <v>699</v>
      </c>
      <c r="F5028" s="669">
        <v>32</v>
      </c>
    </row>
    <row r="5029" spans="1:6" hidden="1" x14ac:dyDescent="0.2">
      <c r="A5029" s="1136" t="str">
        <f t="shared" si="157"/>
        <v>LA09NEM0</v>
      </c>
      <c r="B5029" s="669" t="s">
        <v>8036</v>
      </c>
      <c r="C5029" s="669" t="s">
        <v>2170</v>
      </c>
      <c r="D5029" s="1137">
        <f t="shared" si="156"/>
        <v>0</v>
      </c>
      <c r="E5029" s="669" t="s">
        <v>595</v>
      </c>
      <c r="F5029" s="669">
        <v>1118</v>
      </c>
    </row>
    <row r="5030" spans="1:6" hidden="1" x14ac:dyDescent="0.2">
      <c r="A5030" s="1136" t="str">
        <f t="shared" si="157"/>
        <v>LA09NNE0</v>
      </c>
      <c r="B5030" s="669" t="s">
        <v>8037</v>
      </c>
      <c r="C5030" s="669" t="s">
        <v>2170</v>
      </c>
      <c r="D5030" s="1137">
        <f t="shared" si="156"/>
        <v>0</v>
      </c>
      <c r="E5030" s="669" t="s">
        <v>594</v>
      </c>
      <c r="F5030" s="669">
        <v>34</v>
      </c>
    </row>
    <row r="5031" spans="1:6" hidden="1" x14ac:dyDescent="0.2">
      <c r="A5031" s="1136" t="str">
        <f t="shared" si="157"/>
        <v>LA09PDC0</v>
      </c>
      <c r="B5031" s="669" t="s">
        <v>8038</v>
      </c>
      <c r="C5031" s="669" t="s">
        <v>2171</v>
      </c>
      <c r="D5031" s="1137">
        <f t="shared" si="156"/>
        <v>0</v>
      </c>
      <c r="E5031" s="669" t="s">
        <v>700</v>
      </c>
      <c r="F5031" s="669">
        <v>264</v>
      </c>
    </row>
    <row r="5032" spans="1:6" hidden="1" x14ac:dyDescent="0.2">
      <c r="A5032" s="1136" t="str">
        <f t="shared" si="157"/>
        <v>LA09PEL0</v>
      </c>
      <c r="B5032" s="669" t="s">
        <v>8039</v>
      </c>
      <c r="C5032" s="669" t="s">
        <v>2171</v>
      </c>
      <c r="D5032" s="1137">
        <f t="shared" si="156"/>
        <v>0</v>
      </c>
      <c r="E5032" s="669" t="s">
        <v>699</v>
      </c>
      <c r="F5032" s="669">
        <v>119</v>
      </c>
    </row>
    <row r="5033" spans="1:6" hidden="1" x14ac:dyDescent="0.2">
      <c r="A5033" s="1136" t="str">
        <f t="shared" si="157"/>
        <v>LA09PEM0</v>
      </c>
      <c r="B5033" s="669" t="s">
        <v>8040</v>
      </c>
      <c r="C5033" s="669" t="s">
        <v>2171</v>
      </c>
      <c r="D5033" s="1137">
        <f t="shared" si="156"/>
        <v>0</v>
      </c>
      <c r="E5033" s="669" t="s">
        <v>595</v>
      </c>
      <c r="F5033" s="669">
        <v>4536</v>
      </c>
    </row>
    <row r="5034" spans="1:6" hidden="1" x14ac:dyDescent="0.2">
      <c r="A5034" s="1136" t="str">
        <f t="shared" si="157"/>
        <v>LA09PNE0</v>
      </c>
      <c r="B5034" s="669" t="s">
        <v>8041</v>
      </c>
      <c r="C5034" s="669" t="s">
        <v>2171</v>
      </c>
      <c r="D5034" s="1137">
        <f t="shared" si="156"/>
        <v>0</v>
      </c>
      <c r="E5034" s="669" t="s">
        <v>594</v>
      </c>
      <c r="F5034" s="669">
        <v>72</v>
      </c>
    </row>
    <row r="5035" spans="1:6" hidden="1" x14ac:dyDescent="0.2">
      <c r="A5035" s="1136" t="str">
        <f t="shared" si="157"/>
        <v>LA09QDC0</v>
      </c>
      <c r="B5035" s="669" t="s">
        <v>8042</v>
      </c>
      <c r="C5035" s="669" t="s">
        <v>2172</v>
      </c>
      <c r="D5035" s="1137">
        <f t="shared" si="156"/>
        <v>0</v>
      </c>
      <c r="E5035" s="669" t="s">
        <v>700</v>
      </c>
      <c r="F5035" s="669">
        <v>2323</v>
      </c>
    </row>
    <row r="5036" spans="1:6" hidden="1" x14ac:dyDescent="0.2">
      <c r="A5036" s="1136" t="str">
        <f t="shared" si="157"/>
        <v>LA09QEL0</v>
      </c>
      <c r="B5036" s="669" t="s">
        <v>8043</v>
      </c>
      <c r="C5036" s="669" t="s">
        <v>2172</v>
      </c>
      <c r="D5036" s="1137">
        <f t="shared" si="156"/>
        <v>0</v>
      </c>
      <c r="E5036" s="669" t="s">
        <v>699</v>
      </c>
      <c r="F5036" s="669">
        <v>611</v>
      </c>
    </row>
    <row r="5037" spans="1:6" hidden="1" x14ac:dyDescent="0.2">
      <c r="A5037" s="1136" t="str">
        <f t="shared" si="157"/>
        <v>LA09QEM0</v>
      </c>
      <c r="B5037" s="669" t="s">
        <v>8044</v>
      </c>
      <c r="C5037" s="669" t="s">
        <v>2172</v>
      </c>
      <c r="D5037" s="1137">
        <f t="shared" si="156"/>
        <v>0</v>
      </c>
      <c r="E5037" s="669" t="s">
        <v>595</v>
      </c>
      <c r="F5037" s="669">
        <v>31714</v>
      </c>
    </row>
    <row r="5038" spans="1:6" hidden="1" x14ac:dyDescent="0.2">
      <c r="A5038" s="1136" t="str">
        <f t="shared" si="157"/>
        <v>LA09QNE0</v>
      </c>
      <c r="B5038" s="669" t="s">
        <v>8045</v>
      </c>
      <c r="C5038" s="669" t="s">
        <v>2172</v>
      </c>
      <c r="D5038" s="1137">
        <f t="shared" si="156"/>
        <v>0</v>
      </c>
      <c r="E5038" s="669" t="s">
        <v>594</v>
      </c>
      <c r="F5038" s="669">
        <v>235</v>
      </c>
    </row>
    <row r="5039" spans="1:6" hidden="1" x14ac:dyDescent="0.2">
      <c r="A5039" s="1136" t="str">
        <f t="shared" si="157"/>
        <v>LA10ZDC0</v>
      </c>
      <c r="B5039" s="669" t="s">
        <v>8046</v>
      </c>
      <c r="C5039" s="669" t="s">
        <v>8047</v>
      </c>
      <c r="D5039" s="1137">
        <f t="shared" si="156"/>
        <v>0</v>
      </c>
      <c r="E5039" s="669" t="s">
        <v>700</v>
      </c>
      <c r="F5039" s="669">
        <v>5</v>
      </c>
    </row>
    <row r="5040" spans="1:6" hidden="1" x14ac:dyDescent="0.2">
      <c r="A5040" s="1136" t="str">
        <f t="shared" si="157"/>
        <v>LA11ZDC0</v>
      </c>
      <c r="B5040" s="669" t="s">
        <v>8048</v>
      </c>
      <c r="C5040" s="669" t="s">
        <v>8049</v>
      </c>
      <c r="D5040" s="1137">
        <f t="shared" si="156"/>
        <v>0</v>
      </c>
      <c r="E5040" s="669" t="s">
        <v>700</v>
      </c>
      <c r="F5040" s="669">
        <v>82</v>
      </c>
    </row>
    <row r="5041" spans="1:6" hidden="1" x14ac:dyDescent="0.2">
      <c r="A5041" s="1136" t="str">
        <f t="shared" si="157"/>
        <v>LA11ZEL0</v>
      </c>
      <c r="B5041" s="669" t="s">
        <v>8050</v>
      </c>
      <c r="C5041" s="669" t="s">
        <v>8049</v>
      </c>
      <c r="D5041" s="1137">
        <f t="shared" si="156"/>
        <v>0</v>
      </c>
      <c r="E5041" s="669" t="s">
        <v>699</v>
      </c>
      <c r="F5041" s="669">
        <v>2</v>
      </c>
    </row>
    <row r="5042" spans="1:6" hidden="1" x14ac:dyDescent="0.2">
      <c r="A5042" s="1136" t="str">
        <f t="shared" si="157"/>
        <v>LA12ADC0</v>
      </c>
      <c r="B5042" s="669" t="s">
        <v>8051</v>
      </c>
      <c r="C5042" s="669" t="s">
        <v>8052</v>
      </c>
      <c r="D5042" s="1137">
        <f t="shared" si="156"/>
        <v>0</v>
      </c>
      <c r="E5042" s="669" t="s">
        <v>700</v>
      </c>
      <c r="F5042" s="669">
        <v>1</v>
      </c>
    </row>
    <row r="5043" spans="1:6" hidden="1" x14ac:dyDescent="0.2">
      <c r="A5043" s="1136" t="str">
        <f t="shared" si="157"/>
        <v>LA12AEL0</v>
      </c>
      <c r="B5043" s="669" t="s">
        <v>8053</v>
      </c>
      <c r="C5043" s="669" t="s">
        <v>8052</v>
      </c>
      <c r="D5043" s="1137">
        <f t="shared" si="156"/>
        <v>0</v>
      </c>
      <c r="E5043" s="669" t="s">
        <v>699</v>
      </c>
      <c r="F5043" s="669">
        <v>2</v>
      </c>
    </row>
    <row r="5044" spans="1:6" hidden="1" x14ac:dyDescent="0.2">
      <c r="A5044" s="1136" t="str">
        <f t="shared" si="157"/>
        <v>LA12AEM0</v>
      </c>
      <c r="B5044" s="669" t="s">
        <v>8054</v>
      </c>
      <c r="C5044" s="669" t="s">
        <v>8052</v>
      </c>
      <c r="D5044" s="1137">
        <f t="shared" si="156"/>
        <v>0</v>
      </c>
      <c r="E5044" s="669" t="s">
        <v>595</v>
      </c>
      <c r="F5044" s="669">
        <v>24</v>
      </c>
    </row>
    <row r="5045" spans="1:6" hidden="1" x14ac:dyDescent="0.2">
      <c r="A5045" s="1136" t="str">
        <f t="shared" si="157"/>
        <v>LA13ADC0</v>
      </c>
      <c r="B5045" s="669" t="s">
        <v>8055</v>
      </c>
      <c r="C5045" s="669" t="s">
        <v>8056</v>
      </c>
      <c r="D5045" s="1137">
        <f t="shared" si="156"/>
        <v>0</v>
      </c>
      <c r="E5045" s="669" t="s">
        <v>700</v>
      </c>
      <c r="F5045" s="669">
        <v>2</v>
      </c>
    </row>
    <row r="5046" spans="1:6" hidden="1" x14ac:dyDescent="0.2">
      <c r="A5046" s="1136" t="str">
        <f t="shared" si="157"/>
        <v>LA14ZDC0</v>
      </c>
      <c r="B5046" s="669" t="s">
        <v>8057</v>
      </c>
      <c r="C5046" s="669" t="s">
        <v>8058</v>
      </c>
      <c r="D5046" s="1137">
        <f t="shared" si="156"/>
        <v>0</v>
      </c>
      <c r="E5046" s="669" t="s">
        <v>700</v>
      </c>
      <c r="F5046" s="669">
        <v>1</v>
      </c>
    </row>
    <row r="5047" spans="1:6" hidden="1" x14ac:dyDescent="0.2">
      <c r="A5047" s="1136" t="str">
        <f t="shared" si="157"/>
        <v>LA97ADC0</v>
      </c>
      <c r="B5047" s="669" t="s">
        <v>8059</v>
      </c>
      <c r="C5047" s="669" t="s">
        <v>2173</v>
      </c>
      <c r="D5047" s="1137">
        <f t="shared" si="156"/>
        <v>0</v>
      </c>
      <c r="E5047" s="669" t="s">
        <v>700</v>
      </c>
      <c r="F5047" s="669">
        <v>12853</v>
      </c>
    </row>
    <row r="5048" spans="1:6" hidden="1" x14ac:dyDescent="0.2">
      <c r="A5048" s="1136" t="str">
        <f t="shared" si="157"/>
        <v>LA97AEL0</v>
      </c>
      <c r="B5048" s="669" t="s">
        <v>8060</v>
      </c>
      <c r="C5048" s="669" t="s">
        <v>2173</v>
      </c>
      <c r="D5048" s="1137">
        <f t="shared" si="156"/>
        <v>0</v>
      </c>
      <c r="E5048" s="669" t="s">
        <v>699</v>
      </c>
      <c r="F5048" s="669">
        <v>4680</v>
      </c>
    </row>
    <row r="5049" spans="1:6" hidden="1" x14ac:dyDescent="0.2">
      <c r="A5049" s="1136" t="str">
        <f t="shared" si="157"/>
        <v>LA97AEM0</v>
      </c>
      <c r="B5049" s="669" t="s">
        <v>8061</v>
      </c>
      <c r="C5049" s="669" t="s">
        <v>2173</v>
      </c>
      <c r="D5049" s="1137">
        <f t="shared" si="156"/>
        <v>0</v>
      </c>
      <c r="E5049" s="669" t="s">
        <v>595</v>
      </c>
      <c r="F5049" s="669">
        <v>823</v>
      </c>
    </row>
    <row r="5050" spans="1:6" hidden="1" x14ac:dyDescent="0.2">
      <c r="A5050" s="1136" t="str">
        <f t="shared" si="157"/>
        <v>LA97ANE0</v>
      </c>
      <c r="B5050" s="669" t="s">
        <v>8062</v>
      </c>
      <c r="C5050" s="669" t="s">
        <v>2173</v>
      </c>
      <c r="D5050" s="1137">
        <f t="shared" si="156"/>
        <v>0</v>
      </c>
      <c r="E5050" s="669" t="s">
        <v>594</v>
      </c>
      <c r="F5050" s="669">
        <v>56</v>
      </c>
    </row>
    <row r="5051" spans="1:6" hidden="1" x14ac:dyDescent="0.2">
      <c r="A5051" s="1136" t="str">
        <f t="shared" si="157"/>
        <v>LA97AUX0</v>
      </c>
      <c r="B5051" s="669" t="s">
        <v>8063</v>
      </c>
      <c r="C5051" s="669" t="s">
        <v>2173</v>
      </c>
      <c r="D5051" s="1137">
        <f t="shared" si="156"/>
        <v>0</v>
      </c>
      <c r="E5051" s="669" t="s">
        <v>3001</v>
      </c>
      <c r="F5051" s="669">
        <v>37</v>
      </c>
    </row>
    <row r="5052" spans="1:6" hidden="1" x14ac:dyDescent="0.2">
      <c r="A5052" s="1136" t="str">
        <f t="shared" si="157"/>
        <v>LA97BDC0</v>
      </c>
      <c r="B5052" s="669" t="s">
        <v>8064</v>
      </c>
      <c r="C5052" s="669" t="s">
        <v>8065</v>
      </c>
      <c r="D5052" s="1137">
        <f t="shared" si="156"/>
        <v>0</v>
      </c>
      <c r="E5052" s="669" t="s">
        <v>700</v>
      </c>
      <c r="F5052" s="669">
        <v>2583</v>
      </c>
    </row>
    <row r="5053" spans="1:6" hidden="1" x14ac:dyDescent="0.2">
      <c r="A5053" s="1136" t="str">
        <f t="shared" si="157"/>
        <v>LA97BEL0</v>
      </c>
      <c r="B5053" s="669" t="s">
        <v>8066</v>
      </c>
      <c r="C5053" s="669" t="s">
        <v>8065</v>
      </c>
      <c r="D5053" s="1137">
        <f t="shared" si="156"/>
        <v>0</v>
      </c>
      <c r="E5053" s="669" t="s">
        <v>699</v>
      </c>
      <c r="F5053" s="669">
        <v>70</v>
      </c>
    </row>
    <row r="5054" spans="1:6" hidden="1" x14ac:dyDescent="0.2">
      <c r="A5054" s="1136" t="str">
        <f t="shared" si="157"/>
        <v>LA97BEM0</v>
      </c>
      <c r="B5054" s="669" t="s">
        <v>8067</v>
      </c>
      <c r="C5054" s="669" t="s">
        <v>8065</v>
      </c>
      <c r="D5054" s="1137">
        <f t="shared" si="156"/>
        <v>0</v>
      </c>
      <c r="E5054" s="669" t="s">
        <v>595</v>
      </c>
      <c r="F5054" s="669">
        <v>15</v>
      </c>
    </row>
    <row r="5055" spans="1:6" hidden="1" x14ac:dyDescent="0.2">
      <c r="A5055" s="1136" t="str">
        <f t="shared" si="157"/>
        <v>LA97BNE0</v>
      </c>
      <c r="B5055" s="669" t="s">
        <v>8068</v>
      </c>
      <c r="C5055" s="669" t="s">
        <v>8065</v>
      </c>
      <c r="D5055" s="1137">
        <f t="shared" si="156"/>
        <v>0</v>
      </c>
      <c r="E5055" s="669" t="s">
        <v>594</v>
      </c>
      <c r="F5055" s="669">
        <v>1</v>
      </c>
    </row>
    <row r="5056" spans="1:6" hidden="1" x14ac:dyDescent="0.2">
      <c r="A5056" s="1136" t="str">
        <f t="shared" si="157"/>
        <v>LB05DDC0</v>
      </c>
      <c r="B5056" s="669" t="s">
        <v>8069</v>
      </c>
      <c r="C5056" s="669" t="s">
        <v>895</v>
      </c>
      <c r="D5056" s="1137">
        <f t="shared" si="156"/>
        <v>0</v>
      </c>
      <c r="E5056" s="669" t="s">
        <v>700</v>
      </c>
      <c r="F5056" s="669">
        <v>65</v>
      </c>
    </row>
    <row r="5057" spans="1:6" hidden="1" x14ac:dyDescent="0.2">
      <c r="A5057" s="1136" t="str">
        <f t="shared" si="157"/>
        <v>LB05DEL0</v>
      </c>
      <c r="B5057" s="669" t="s">
        <v>8070</v>
      </c>
      <c r="C5057" s="669" t="s">
        <v>895</v>
      </c>
      <c r="D5057" s="1137">
        <f t="shared" si="156"/>
        <v>0</v>
      </c>
      <c r="E5057" s="669" t="s">
        <v>699</v>
      </c>
      <c r="F5057" s="669">
        <v>74</v>
      </c>
    </row>
    <row r="5058" spans="1:6" hidden="1" x14ac:dyDescent="0.2">
      <c r="A5058" s="1136" t="str">
        <f t="shared" si="157"/>
        <v>LB05DEM0</v>
      </c>
      <c r="B5058" s="669" t="s">
        <v>8071</v>
      </c>
      <c r="C5058" s="669" t="s">
        <v>895</v>
      </c>
      <c r="D5058" s="1137">
        <f t="shared" si="156"/>
        <v>0</v>
      </c>
      <c r="E5058" s="669" t="s">
        <v>595</v>
      </c>
      <c r="F5058" s="669">
        <v>66</v>
      </c>
    </row>
    <row r="5059" spans="1:6" hidden="1" x14ac:dyDescent="0.2">
      <c r="A5059" s="1136" t="str">
        <f t="shared" si="157"/>
        <v>LB05DNE0</v>
      </c>
      <c r="B5059" s="669" t="s">
        <v>8072</v>
      </c>
      <c r="C5059" s="669" t="s">
        <v>895</v>
      </c>
      <c r="D5059" s="1137">
        <f t="shared" si="156"/>
        <v>0</v>
      </c>
      <c r="E5059" s="669" t="s">
        <v>594</v>
      </c>
      <c r="F5059" s="669">
        <v>22</v>
      </c>
    </row>
    <row r="5060" spans="1:6" hidden="1" x14ac:dyDescent="0.2">
      <c r="A5060" s="1136" t="str">
        <f t="shared" si="157"/>
        <v>LB05EDC0</v>
      </c>
      <c r="B5060" s="669" t="s">
        <v>8073</v>
      </c>
      <c r="C5060" s="669" t="s">
        <v>2174</v>
      </c>
      <c r="D5060" s="1137">
        <f t="shared" si="156"/>
        <v>0</v>
      </c>
      <c r="E5060" s="669" t="s">
        <v>700</v>
      </c>
      <c r="F5060" s="669">
        <v>38</v>
      </c>
    </row>
    <row r="5061" spans="1:6" hidden="1" x14ac:dyDescent="0.2">
      <c r="A5061" s="1136" t="str">
        <f t="shared" si="157"/>
        <v>LB05EEL0</v>
      </c>
      <c r="B5061" s="669" t="s">
        <v>8074</v>
      </c>
      <c r="C5061" s="669" t="s">
        <v>2174</v>
      </c>
      <c r="D5061" s="1137">
        <f t="shared" si="156"/>
        <v>0</v>
      </c>
      <c r="E5061" s="669" t="s">
        <v>699</v>
      </c>
      <c r="F5061" s="669">
        <v>129</v>
      </c>
    </row>
    <row r="5062" spans="1:6" hidden="1" x14ac:dyDescent="0.2">
      <c r="A5062" s="1136" t="str">
        <f t="shared" si="157"/>
        <v>LB05EEM0</v>
      </c>
      <c r="B5062" s="669" t="s">
        <v>8075</v>
      </c>
      <c r="C5062" s="669" t="s">
        <v>2174</v>
      </c>
      <c r="D5062" s="1137">
        <f t="shared" si="156"/>
        <v>0</v>
      </c>
      <c r="E5062" s="669" t="s">
        <v>595</v>
      </c>
      <c r="F5062" s="669">
        <v>917</v>
      </c>
    </row>
    <row r="5063" spans="1:6" hidden="1" x14ac:dyDescent="0.2">
      <c r="A5063" s="1136" t="str">
        <f t="shared" si="157"/>
        <v>LB05ENE0</v>
      </c>
      <c r="B5063" s="669" t="s">
        <v>8076</v>
      </c>
      <c r="C5063" s="669" t="s">
        <v>2174</v>
      </c>
      <c r="D5063" s="1137">
        <f t="shared" si="156"/>
        <v>0</v>
      </c>
      <c r="E5063" s="669" t="s">
        <v>594</v>
      </c>
      <c r="F5063" s="669">
        <v>60</v>
      </c>
    </row>
    <row r="5064" spans="1:6" hidden="1" x14ac:dyDescent="0.2">
      <c r="A5064" s="1136" t="str">
        <f t="shared" si="157"/>
        <v>LB05FDC0</v>
      </c>
      <c r="B5064" s="669" t="s">
        <v>8077</v>
      </c>
      <c r="C5064" s="669" t="s">
        <v>2175</v>
      </c>
      <c r="D5064" s="1137">
        <f t="shared" si="156"/>
        <v>0</v>
      </c>
      <c r="E5064" s="669" t="s">
        <v>700</v>
      </c>
      <c r="F5064" s="669">
        <v>294</v>
      </c>
    </row>
    <row r="5065" spans="1:6" hidden="1" x14ac:dyDescent="0.2">
      <c r="A5065" s="1136" t="str">
        <f t="shared" si="157"/>
        <v>LB05FEL0</v>
      </c>
      <c r="B5065" s="669" t="s">
        <v>8078</v>
      </c>
      <c r="C5065" s="669" t="s">
        <v>2175</v>
      </c>
      <c r="D5065" s="1137">
        <f t="shared" si="156"/>
        <v>0</v>
      </c>
      <c r="E5065" s="669" t="s">
        <v>699</v>
      </c>
      <c r="F5065" s="669">
        <v>456</v>
      </c>
    </row>
    <row r="5066" spans="1:6" hidden="1" x14ac:dyDescent="0.2">
      <c r="A5066" s="1136" t="str">
        <f t="shared" si="157"/>
        <v>LB05FEM0</v>
      </c>
      <c r="B5066" s="669" t="s">
        <v>8079</v>
      </c>
      <c r="C5066" s="669" t="s">
        <v>2175</v>
      </c>
      <c r="D5066" s="1137">
        <f t="shared" si="156"/>
        <v>0</v>
      </c>
      <c r="E5066" s="669" t="s">
        <v>595</v>
      </c>
      <c r="F5066" s="669">
        <v>752</v>
      </c>
    </row>
    <row r="5067" spans="1:6" hidden="1" x14ac:dyDescent="0.2">
      <c r="A5067" s="1136" t="str">
        <f t="shared" si="157"/>
        <v>LB05FNE0</v>
      </c>
      <c r="B5067" s="669" t="s">
        <v>8080</v>
      </c>
      <c r="C5067" s="669" t="s">
        <v>2175</v>
      </c>
      <c r="D5067" s="1137">
        <f t="shared" si="156"/>
        <v>0</v>
      </c>
      <c r="E5067" s="669" t="s">
        <v>594</v>
      </c>
      <c r="F5067" s="669">
        <v>34</v>
      </c>
    </row>
    <row r="5068" spans="1:6" hidden="1" x14ac:dyDescent="0.2">
      <c r="A5068" s="1136" t="str">
        <f t="shared" si="157"/>
        <v>LB05GDC0</v>
      </c>
      <c r="B5068" s="669" t="s">
        <v>8081</v>
      </c>
      <c r="C5068" s="669" t="s">
        <v>2176</v>
      </c>
      <c r="D5068" s="1137">
        <f t="shared" si="156"/>
        <v>0</v>
      </c>
      <c r="E5068" s="669" t="s">
        <v>700</v>
      </c>
      <c r="F5068" s="669">
        <v>1162</v>
      </c>
    </row>
    <row r="5069" spans="1:6" hidden="1" x14ac:dyDescent="0.2">
      <c r="A5069" s="1136" t="str">
        <f t="shared" si="157"/>
        <v>LB05GEL0</v>
      </c>
      <c r="B5069" s="669" t="s">
        <v>8082</v>
      </c>
      <c r="C5069" s="669" t="s">
        <v>2176</v>
      </c>
      <c r="D5069" s="1137">
        <f t="shared" si="156"/>
        <v>0</v>
      </c>
      <c r="E5069" s="669" t="s">
        <v>699</v>
      </c>
      <c r="F5069" s="669">
        <v>1627</v>
      </c>
    </row>
    <row r="5070" spans="1:6" hidden="1" x14ac:dyDescent="0.2">
      <c r="A5070" s="1136" t="str">
        <f t="shared" si="157"/>
        <v>LB05GEM0</v>
      </c>
      <c r="B5070" s="669" t="s">
        <v>8083</v>
      </c>
      <c r="C5070" s="669" t="s">
        <v>2176</v>
      </c>
      <c r="D5070" s="1137">
        <f t="shared" si="156"/>
        <v>0</v>
      </c>
      <c r="E5070" s="669" t="s">
        <v>595</v>
      </c>
      <c r="F5070" s="669">
        <v>938</v>
      </c>
    </row>
    <row r="5071" spans="1:6" hidden="1" x14ac:dyDescent="0.2">
      <c r="A5071" s="1136" t="str">
        <f t="shared" si="157"/>
        <v>LB05GNE0</v>
      </c>
      <c r="B5071" s="669" t="s">
        <v>8084</v>
      </c>
      <c r="C5071" s="669" t="s">
        <v>2176</v>
      </c>
      <c r="D5071" s="1137">
        <f t="shared" si="156"/>
        <v>0</v>
      </c>
      <c r="E5071" s="669" t="s">
        <v>594</v>
      </c>
      <c r="F5071" s="669">
        <v>54</v>
      </c>
    </row>
    <row r="5072" spans="1:6" hidden="1" x14ac:dyDescent="0.2">
      <c r="A5072" s="1136" t="str">
        <f t="shared" si="157"/>
        <v>LB05GUX0</v>
      </c>
      <c r="B5072" s="669" t="s">
        <v>8085</v>
      </c>
      <c r="C5072" s="669" t="s">
        <v>2176</v>
      </c>
      <c r="D5072" s="1137">
        <f t="shared" si="156"/>
        <v>0</v>
      </c>
      <c r="E5072" s="669" t="s">
        <v>3001</v>
      </c>
      <c r="F5072" s="669">
        <v>1</v>
      </c>
    </row>
    <row r="5073" spans="1:6" hidden="1" x14ac:dyDescent="0.2">
      <c r="A5073" s="1136" t="str">
        <f t="shared" si="157"/>
        <v>LB06HEL0</v>
      </c>
      <c r="B5073" s="669" t="s">
        <v>8086</v>
      </c>
      <c r="C5073" s="669" t="s">
        <v>2177</v>
      </c>
      <c r="D5073" s="1137">
        <f t="shared" ref="D5073:D5136" si="158">IFERROR(VLOOKUP(C5073,$M$2:$N$16,2,FALSE),0)</f>
        <v>0</v>
      </c>
      <c r="E5073" s="669" t="s">
        <v>699</v>
      </c>
      <c r="F5073" s="669">
        <v>68</v>
      </c>
    </row>
    <row r="5074" spans="1:6" hidden="1" x14ac:dyDescent="0.2">
      <c r="A5074" s="1136" t="str">
        <f t="shared" ref="A5074:A5137" si="159">C5074&amp;E5074&amp;D5074</f>
        <v>LB06HEM0</v>
      </c>
      <c r="B5074" s="669" t="s">
        <v>8087</v>
      </c>
      <c r="C5074" s="669" t="s">
        <v>2177</v>
      </c>
      <c r="D5074" s="1137">
        <f t="shared" si="158"/>
        <v>0</v>
      </c>
      <c r="E5074" s="669" t="s">
        <v>595</v>
      </c>
      <c r="F5074" s="669">
        <v>1530</v>
      </c>
    </row>
    <row r="5075" spans="1:6" hidden="1" x14ac:dyDescent="0.2">
      <c r="A5075" s="1136" t="str">
        <f t="shared" si="159"/>
        <v>LB06HNE0</v>
      </c>
      <c r="B5075" s="669" t="s">
        <v>8088</v>
      </c>
      <c r="C5075" s="669" t="s">
        <v>2177</v>
      </c>
      <c r="D5075" s="1137">
        <f t="shared" si="158"/>
        <v>0</v>
      </c>
      <c r="E5075" s="669" t="s">
        <v>594</v>
      </c>
      <c r="F5075" s="669">
        <v>17</v>
      </c>
    </row>
    <row r="5076" spans="1:6" hidden="1" x14ac:dyDescent="0.2">
      <c r="A5076" s="1136" t="str">
        <f t="shared" si="159"/>
        <v>LB06JDC0</v>
      </c>
      <c r="B5076" s="669" t="s">
        <v>8089</v>
      </c>
      <c r="C5076" s="669" t="s">
        <v>2178</v>
      </c>
      <c r="D5076" s="1137">
        <f t="shared" si="158"/>
        <v>0</v>
      </c>
      <c r="E5076" s="669" t="s">
        <v>700</v>
      </c>
      <c r="F5076" s="669">
        <v>1</v>
      </c>
    </row>
    <row r="5077" spans="1:6" hidden="1" x14ac:dyDescent="0.2">
      <c r="A5077" s="1136" t="str">
        <f t="shared" si="159"/>
        <v>LB06JEL0</v>
      </c>
      <c r="B5077" s="669" t="s">
        <v>8090</v>
      </c>
      <c r="C5077" s="669" t="s">
        <v>2178</v>
      </c>
      <c r="D5077" s="1137">
        <f t="shared" si="158"/>
        <v>0</v>
      </c>
      <c r="E5077" s="669" t="s">
        <v>699</v>
      </c>
      <c r="F5077" s="669">
        <v>144</v>
      </c>
    </row>
    <row r="5078" spans="1:6" hidden="1" x14ac:dyDescent="0.2">
      <c r="A5078" s="1136" t="str">
        <f t="shared" si="159"/>
        <v>LB06JEM0</v>
      </c>
      <c r="B5078" s="669" t="s">
        <v>8091</v>
      </c>
      <c r="C5078" s="669" t="s">
        <v>2178</v>
      </c>
      <c r="D5078" s="1137">
        <f t="shared" si="158"/>
        <v>0</v>
      </c>
      <c r="E5078" s="669" t="s">
        <v>595</v>
      </c>
      <c r="F5078" s="669">
        <v>801</v>
      </c>
    </row>
    <row r="5079" spans="1:6" hidden="1" x14ac:dyDescent="0.2">
      <c r="A5079" s="1136" t="str">
        <f t="shared" si="159"/>
        <v>LB06JNE0</v>
      </c>
      <c r="B5079" s="669" t="s">
        <v>8092</v>
      </c>
      <c r="C5079" s="669" t="s">
        <v>2178</v>
      </c>
      <c r="D5079" s="1137">
        <f t="shared" si="158"/>
        <v>0</v>
      </c>
      <c r="E5079" s="669" t="s">
        <v>594</v>
      </c>
      <c r="F5079" s="669">
        <v>23</v>
      </c>
    </row>
    <row r="5080" spans="1:6" hidden="1" x14ac:dyDescent="0.2">
      <c r="A5080" s="1136" t="str">
        <f t="shared" si="159"/>
        <v>LB06KDC0</v>
      </c>
      <c r="B5080" s="669" t="s">
        <v>8093</v>
      </c>
      <c r="C5080" s="669" t="s">
        <v>2179</v>
      </c>
      <c r="D5080" s="1137">
        <f t="shared" si="158"/>
        <v>0</v>
      </c>
      <c r="E5080" s="669" t="s">
        <v>700</v>
      </c>
      <c r="F5080" s="669">
        <v>8</v>
      </c>
    </row>
    <row r="5081" spans="1:6" hidden="1" x14ac:dyDescent="0.2">
      <c r="A5081" s="1136" t="str">
        <f t="shared" si="159"/>
        <v>LB06KEL0</v>
      </c>
      <c r="B5081" s="669" t="s">
        <v>8094</v>
      </c>
      <c r="C5081" s="669" t="s">
        <v>2179</v>
      </c>
      <c r="D5081" s="1137">
        <f t="shared" si="158"/>
        <v>0</v>
      </c>
      <c r="E5081" s="669" t="s">
        <v>699</v>
      </c>
      <c r="F5081" s="669">
        <v>257</v>
      </c>
    </row>
    <row r="5082" spans="1:6" hidden="1" x14ac:dyDescent="0.2">
      <c r="A5082" s="1136" t="str">
        <f t="shared" si="159"/>
        <v>LB06KEM0</v>
      </c>
      <c r="B5082" s="669" t="s">
        <v>8095</v>
      </c>
      <c r="C5082" s="669" t="s">
        <v>2179</v>
      </c>
      <c r="D5082" s="1137">
        <f t="shared" si="158"/>
        <v>0</v>
      </c>
      <c r="E5082" s="669" t="s">
        <v>595</v>
      </c>
      <c r="F5082" s="669">
        <v>711</v>
      </c>
    </row>
    <row r="5083" spans="1:6" hidden="1" x14ac:dyDescent="0.2">
      <c r="A5083" s="1136" t="str">
        <f t="shared" si="159"/>
        <v>LB06KNE0</v>
      </c>
      <c r="B5083" s="669" t="s">
        <v>8096</v>
      </c>
      <c r="C5083" s="669" t="s">
        <v>2179</v>
      </c>
      <c r="D5083" s="1137">
        <f t="shared" si="158"/>
        <v>0</v>
      </c>
      <c r="E5083" s="669" t="s">
        <v>594</v>
      </c>
      <c r="F5083" s="669">
        <v>8</v>
      </c>
    </row>
    <row r="5084" spans="1:6" hidden="1" x14ac:dyDescent="0.2">
      <c r="A5084" s="1136" t="str">
        <f t="shared" si="159"/>
        <v>LB06LDC0</v>
      </c>
      <c r="B5084" s="669" t="s">
        <v>8097</v>
      </c>
      <c r="C5084" s="669" t="s">
        <v>2180</v>
      </c>
      <c r="D5084" s="1137">
        <f t="shared" si="158"/>
        <v>0</v>
      </c>
      <c r="E5084" s="669" t="s">
        <v>700</v>
      </c>
      <c r="F5084" s="669">
        <v>11</v>
      </c>
    </row>
    <row r="5085" spans="1:6" hidden="1" x14ac:dyDescent="0.2">
      <c r="A5085" s="1136" t="str">
        <f t="shared" si="159"/>
        <v>LB06LEL0</v>
      </c>
      <c r="B5085" s="669" t="s">
        <v>8098</v>
      </c>
      <c r="C5085" s="669" t="s">
        <v>2180</v>
      </c>
      <c r="D5085" s="1137">
        <f t="shared" si="158"/>
        <v>0</v>
      </c>
      <c r="E5085" s="669" t="s">
        <v>699</v>
      </c>
      <c r="F5085" s="669">
        <v>502</v>
      </c>
    </row>
    <row r="5086" spans="1:6" hidden="1" x14ac:dyDescent="0.2">
      <c r="A5086" s="1136" t="str">
        <f t="shared" si="159"/>
        <v>LB06LEM0</v>
      </c>
      <c r="B5086" s="669" t="s">
        <v>8099</v>
      </c>
      <c r="C5086" s="669" t="s">
        <v>2180</v>
      </c>
      <c r="D5086" s="1137">
        <f t="shared" si="158"/>
        <v>0</v>
      </c>
      <c r="E5086" s="669" t="s">
        <v>595</v>
      </c>
      <c r="F5086" s="669">
        <v>619</v>
      </c>
    </row>
    <row r="5087" spans="1:6" hidden="1" x14ac:dyDescent="0.2">
      <c r="A5087" s="1136" t="str">
        <f t="shared" si="159"/>
        <v>LB06LNE0</v>
      </c>
      <c r="B5087" s="669" t="s">
        <v>8100</v>
      </c>
      <c r="C5087" s="669" t="s">
        <v>2180</v>
      </c>
      <c r="D5087" s="1137">
        <f t="shared" si="158"/>
        <v>0</v>
      </c>
      <c r="E5087" s="669" t="s">
        <v>594</v>
      </c>
      <c r="F5087" s="669">
        <v>15</v>
      </c>
    </row>
    <row r="5088" spans="1:6" hidden="1" x14ac:dyDescent="0.2">
      <c r="A5088" s="1136" t="str">
        <f t="shared" si="159"/>
        <v>LB06MDC0</v>
      </c>
      <c r="B5088" s="669" t="s">
        <v>8101</v>
      </c>
      <c r="C5088" s="669" t="s">
        <v>2181</v>
      </c>
      <c r="D5088" s="1137">
        <f t="shared" si="158"/>
        <v>0</v>
      </c>
      <c r="E5088" s="669" t="s">
        <v>700</v>
      </c>
      <c r="F5088" s="669">
        <v>26</v>
      </c>
    </row>
    <row r="5089" spans="1:6" hidden="1" x14ac:dyDescent="0.2">
      <c r="A5089" s="1136" t="str">
        <f t="shared" si="159"/>
        <v>LB06MEL0</v>
      </c>
      <c r="B5089" s="669" t="s">
        <v>8102</v>
      </c>
      <c r="C5089" s="669" t="s">
        <v>2181</v>
      </c>
      <c r="D5089" s="1137">
        <f t="shared" si="158"/>
        <v>0</v>
      </c>
      <c r="E5089" s="669" t="s">
        <v>699</v>
      </c>
      <c r="F5089" s="669">
        <v>734</v>
      </c>
    </row>
    <row r="5090" spans="1:6" hidden="1" x14ac:dyDescent="0.2">
      <c r="A5090" s="1136" t="str">
        <f t="shared" si="159"/>
        <v>LB06MEM0</v>
      </c>
      <c r="B5090" s="669" t="s">
        <v>8103</v>
      </c>
      <c r="C5090" s="669" t="s">
        <v>2181</v>
      </c>
      <c r="D5090" s="1137">
        <f t="shared" si="158"/>
        <v>0</v>
      </c>
      <c r="E5090" s="669" t="s">
        <v>595</v>
      </c>
      <c r="F5090" s="669">
        <v>256</v>
      </c>
    </row>
    <row r="5091" spans="1:6" hidden="1" x14ac:dyDescent="0.2">
      <c r="A5091" s="1136" t="str">
        <f t="shared" si="159"/>
        <v>LB06MNE0</v>
      </c>
      <c r="B5091" s="669" t="s">
        <v>8104</v>
      </c>
      <c r="C5091" s="669" t="s">
        <v>2181</v>
      </c>
      <c r="D5091" s="1137">
        <f t="shared" si="158"/>
        <v>0</v>
      </c>
      <c r="E5091" s="669" t="s">
        <v>594</v>
      </c>
      <c r="F5091" s="669">
        <v>4</v>
      </c>
    </row>
    <row r="5092" spans="1:6" hidden="1" x14ac:dyDescent="0.2">
      <c r="A5092" s="1136" t="str">
        <f t="shared" si="159"/>
        <v>LB06NEL0</v>
      </c>
      <c r="B5092" s="669" t="s">
        <v>8105</v>
      </c>
      <c r="C5092" s="669" t="s">
        <v>2182</v>
      </c>
      <c r="D5092" s="1137">
        <f t="shared" si="158"/>
        <v>0</v>
      </c>
      <c r="E5092" s="669" t="s">
        <v>699</v>
      </c>
      <c r="F5092" s="669">
        <v>18</v>
      </c>
    </row>
    <row r="5093" spans="1:6" hidden="1" x14ac:dyDescent="0.2">
      <c r="A5093" s="1136" t="str">
        <f t="shared" si="159"/>
        <v>LB06NEM0</v>
      </c>
      <c r="B5093" s="669" t="s">
        <v>8106</v>
      </c>
      <c r="C5093" s="669" t="s">
        <v>2182</v>
      </c>
      <c r="D5093" s="1137">
        <f t="shared" si="158"/>
        <v>0</v>
      </c>
      <c r="E5093" s="669" t="s">
        <v>595</v>
      </c>
      <c r="F5093" s="669">
        <v>1345</v>
      </c>
    </row>
    <row r="5094" spans="1:6" hidden="1" x14ac:dyDescent="0.2">
      <c r="A5094" s="1136" t="str">
        <f t="shared" si="159"/>
        <v>LB06NNE0</v>
      </c>
      <c r="B5094" s="669" t="s">
        <v>8107</v>
      </c>
      <c r="C5094" s="669" t="s">
        <v>2182</v>
      </c>
      <c r="D5094" s="1137">
        <f t="shared" si="158"/>
        <v>0</v>
      </c>
      <c r="E5094" s="669" t="s">
        <v>594</v>
      </c>
      <c r="F5094" s="669">
        <v>29</v>
      </c>
    </row>
    <row r="5095" spans="1:6" hidden="1" x14ac:dyDescent="0.2">
      <c r="A5095" s="1136" t="str">
        <f t="shared" si="159"/>
        <v>LB06PDC0</v>
      </c>
      <c r="B5095" s="669" t="s">
        <v>8108</v>
      </c>
      <c r="C5095" s="669" t="s">
        <v>2183</v>
      </c>
      <c r="D5095" s="1137">
        <f t="shared" si="158"/>
        <v>0</v>
      </c>
      <c r="E5095" s="669" t="s">
        <v>700</v>
      </c>
      <c r="F5095" s="669">
        <v>25</v>
      </c>
    </row>
    <row r="5096" spans="1:6" hidden="1" x14ac:dyDescent="0.2">
      <c r="A5096" s="1136" t="str">
        <f t="shared" si="159"/>
        <v>LB06PEL0</v>
      </c>
      <c r="B5096" s="669" t="s">
        <v>8109</v>
      </c>
      <c r="C5096" s="669" t="s">
        <v>2183</v>
      </c>
      <c r="D5096" s="1137">
        <f t="shared" si="158"/>
        <v>0</v>
      </c>
      <c r="E5096" s="669" t="s">
        <v>699</v>
      </c>
      <c r="F5096" s="669">
        <v>135</v>
      </c>
    </row>
    <row r="5097" spans="1:6" hidden="1" x14ac:dyDescent="0.2">
      <c r="A5097" s="1136" t="str">
        <f t="shared" si="159"/>
        <v>LB06PEM0</v>
      </c>
      <c r="B5097" s="669" t="s">
        <v>8110</v>
      </c>
      <c r="C5097" s="669" t="s">
        <v>2183</v>
      </c>
      <c r="D5097" s="1137">
        <f t="shared" si="158"/>
        <v>0</v>
      </c>
      <c r="E5097" s="669" t="s">
        <v>595</v>
      </c>
      <c r="F5097" s="669">
        <v>3686</v>
      </c>
    </row>
    <row r="5098" spans="1:6" hidden="1" x14ac:dyDescent="0.2">
      <c r="A5098" s="1136" t="str">
        <f t="shared" si="159"/>
        <v>LB06PNE0</v>
      </c>
      <c r="B5098" s="669" t="s">
        <v>8111</v>
      </c>
      <c r="C5098" s="669" t="s">
        <v>2183</v>
      </c>
      <c r="D5098" s="1137">
        <f t="shared" si="158"/>
        <v>0</v>
      </c>
      <c r="E5098" s="669" t="s">
        <v>594</v>
      </c>
      <c r="F5098" s="669">
        <v>160</v>
      </c>
    </row>
    <row r="5099" spans="1:6" hidden="1" x14ac:dyDescent="0.2">
      <c r="A5099" s="1136" t="str">
        <f t="shared" si="159"/>
        <v>LB06QDC0</v>
      </c>
      <c r="B5099" s="669" t="s">
        <v>8112</v>
      </c>
      <c r="C5099" s="669" t="s">
        <v>2184</v>
      </c>
      <c r="D5099" s="1137">
        <f t="shared" si="158"/>
        <v>0</v>
      </c>
      <c r="E5099" s="669" t="s">
        <v>700</v>
      </c>
      <c r="F5099" s="669">
        <v>398</v>
      </c>
    </row>
    <row r="5100" spans="1:6" hidden="1" x14ac:dyDescent="0.2">
      <c r="A5100" s="1136" t="str">
        <f t="shared" si="159"/>
        <v>LB06QEL0</v>
      </c>
      <c r="B5100" s="669" t="s">
        <v>8113</v>
      </c>
      <c r="C5100" s="669" t="s">
        <v>2184</v>
      </c>
      <c r="D5100" s="1137">
        <f t="shared" si="158"/>
        <v>0</v>
      </c>
      <c r="E5100" s="669" t="s">
        <v>699</v>
      </c>
      <c r="F5100" s="669">
        <v>266</v>
      </c>
    </row>
    <row r="5101" spans="1:6" hidden="1" x14ac:dyDescent="0.2">
      <c r="A5101" s="1136" t="str">
        <f t="shared" si="159"/>
        <v>LB06QEM0</v>
      </c>
      <c r="B5101" s="669" t="s">
        <v>8114</v>
      </c>
      <c r="C5101" s="669" t="s">
        <v>2184</v>
      </c>
      <c r="D5101" s="1137">
        <f t="shared" si="158"/>
        <v>0</v>
      </c>
      <c r="E5101" s="669" t="s">
        <v>595</v>
      </c>
      <c r="F5101" s="669">
        <v>3036</v>
      </c>
    </row>
    <row r="5102" spans="1:6" hidden="1" x14ac:dyDescent="0.2">
      <c r="A5102" s="1136" t="str">
        <f t="shared" si="159"/>
        <v>LB06QNE0</v>
      </c>
      <c r="B5102" s="669" t="s">
        <v>8115</v>
      </c>
      <c r="C5102" s="669" t="s">
        <v>2184</v>
      </c>
      <c r="D5102" s="1137">
        <f t="shared" si="158"/>
        <v>0</v>
      </c>
      <c r="E5102" s="669" t="s">
        <v>594</v>
      </c>
      <c r="F5102" s="669">
        <v>148</v>
      </c>
    </row>
    <row r="5103" spans="1:6" hidden="1" x14ac:dyDescent="0.2">
      <c r="A5103" s="1136" t="str">
        <f t="shared" si="159"/>
        <v>LB06RDC0</v>
      </c>
      <c r="B5103" s="669" t="s">
        <v>8116</v>
      </c>
      <c r="C5103" s="669" t="s">
        <v>2185</v>
      </c>
      <c r="D5103" s="1137">
        <f t="shared" si="158"/>
        <v>0</v>
      </c>
      <c r="E5103" s="669" t="s">
        <v>700</v>
      </c>
      <c r="F5103" s="669">
        <v>2263</v>
      </c>
    </row>
    <row r="5104" spans="1:6" hidden="1" x14ac:dyDescent="0.2">
      <c r="A5104" s="1136" t="str">
        <f t="shared" si="159"/>
        <v>LB06REL0</v>
      </c>
      <c r="B5104" s="669" t="s">
        <v>8117</v>
      </c>
      <c r="C5104" s="669" t="s">
        <v>2185</v>
      </c>
      <c r="D5104" s="1137">
        <f t="shared" si="158"/>
        <v>0</v>
      </c>
      <c r="E5104" s="669" t="s">
        <v>699</v>
      </c>
      <c r="F5104" s="669">
        <v>521</v>
      </c>
    </row>
    <row r="5105" spans="1:6" hidden="1" x14ac:dyDescent="0.2">
      <c r="A5105" s="1136" t="str">
        <f t="shared" si="159"/>
        <v>LB06REM0</v>
      </c>
      <c r="B5105" s="669" t="s">
        <v>8118</v>
      </c>
      <c r="C5105" s="669" t="s">
        <v>2185</v>
      </c>
      <c r="D5105" s="1137">
        <f t="shared" si="158"/>
        <v>0</v>
      </c>
      <c r="E5105" s="669" t="s">
        <v>595</v>
      </c>
      <c r="F5105" s="669">
        <v>1703</v>
      </c>
    </row>
    <row r="5106" spans="1:6" hidden="1" x14ac:dyDescent="0.2">
      <c r="A5106" s="1136" t="str">
        <f t="shared" si="159"/>
        <v>LB06RNE0</v>
      </c>
      <c r="B5106" s="669" t="s">
        <v>8119</v>
      </c>
      <c r="C5106" s="669" t="s">
        <v>2185</v>
      </c>
      <c r="D5106" s="1137">
        <f t="shared" si="158"/>
        <v>0</v>
      </c>
      <c r="E5106" s="669" t="s">
        <v>594</v>
      </c>
      <c r="F5106" s="669">
        <v>102</v>
      </c>
    </row>
    <row r="5107" spans="1:6" hidden="1" x14ac:dyDescent="0.2">
      <c r="A5107" s="1136" t="str">
        <f t="shared" si="159"/>
        <v>LB06SDC0</v>
      </c>
      <c r="B5107" s="669" t="s">
        <v>8120</v>
      </c>
      <c r="C5107" s="669" t="s">
        <v>2186</v>
      </c>
      <c r="D5107" s="1137">
        <f t="shared" si="158"/>
        <v>0</v>
      </c>
      <c r="E5107" s="669" t="s">
        <v>700</v>
      </c>
      <c r="F5107" s="669">
        <v>8166</v>
      </c>
    </row>
    <row r="5108" spans="1:6" hidden="1" x14ac:dyDescent="0.2">
      <c r="A5108" s="1136" t="str">
        <f t="shared" si="159"/>
        <v>LB06SEL0</v>
      </c>
      <c r="B5108" s="669" t="s">
        <v>8121</v>
      </c>
      <c r="C5108" s="669" t="s">
        <v>2186</v>
      </c>
      <c r="D5108" s="1137">
        <f t="shared" si="158"/>
        <v>0</v>
      </c>
      <c r="E5108" s="669" t="s">
        <v>699</v>
      </c>
      <c r="F5108" s="669">
        <v>1212</v>
      </c>
    </row>
    <row r="5109" spans="1:6" hidden="1" x14ac:dyDescent="0.2">
      <c r="A5109" s="1136" t="str">
        <f t="shared" si="159"/>
        <v>LB06SEM0</v>
      </c>
      <c r="B5109" s="669" t="s">
        <v>8122</v>
      </c>
      <c r="C5109" s="669" t="s">
        <v>2186</v>
      </c>
      <c r="D5109" s="1137">
        <f t="shared" si="158"/>
        <v>0</v>
      </c>
      <c r="E5109" s="669" t="s">
        <v>595</v>
      </c>
      <c r="F5109" s="669">
        <v>975</v>
      </c>
    </row>
    <row r="5110" spans="1:6" hidden="1" x14ac:dyDescent="0.2">
      <c r="A5110" s="1136" t="str">
        <f t="shared" si="159"/>
        <v>LB06SNE0</v>
      </c>
      <c r="B5110" s="669" t="s">
        <v>8123</v>
      </c>
      <c r="C5110" s="669" t="s">
        <v>2186</v>
      </c>
      <c r="D5110" s="1137">
        <f t="shared" si="158"/>
        <v>0</v>
      </c>
      <c r="E5110" s="669" t="s">
        <v>594</v>
      </c>
      <c r="F5110" s="669">
        <v>55</v>
      </c>
    </row>
    <row r="5111" spans="1:6" hidden="1" x14ac:dyDescent="0.2">
      <c r="A5111" s="1136" t="str">
        <f t="shared" si="159"/>
        <v>LB09CDC0</v>
      </c>
      <c r="B5111" s="669" t="s">
        <v>8124</v>
      </c>
      <c r="C5111" s="669" t="s">
        <v>894</v>
      </c>
      <c r="D5111" s="1137">
        <f t="shared" si="158"/>
        <v>0</v>
      </c>
      <c r="E5111" s="669" t="s">
        <v>700</v>
      </c>
      <c r="F5111" s="669">
        <v>807</v>
      </c>
    </row>
    <row r="5112" spans="1:6" hidden="1" x14ac:dyDescent="0.2">
      <c r="A5112" s="1136" t="str">
        <f t="shared" si="159"/>
        <v>LB09CEL0</v>
      </c>
      <c r="B5112" s="669" t="s">
        <v>8125</v>
      </c>
      <c r="C5112" s="669" t="s">
        <v>894</v>
      </c>
      <c r="D5112" s="1137">
        <f t="shared" si="158"/>
        <v>0</v>
      </c>
      <c r="E5112" s="669" t="s">
        <v>699</v>
      </c>
      <c r="F5112" s="669">
        <v>218</v>
      </c>
    </row>
    <row r="5113" spans="1:6" hidden="1" x14ac:dyDescent="0.2">
      <c r="A5113" s="1136" t="str">
        <f t="shared" si="159"/>
        <v>LB09CEM0</v>
      </c>
      <c r="B5113" s="669" t="s">
        <v>8126</v>
      </c>
      <c r="C5113" s="669" t="s">
        <v>894</v>
      </c>
      <c r="D5113" s="1137">
        <f t="shared" si="158"/>
        <v>0</v>
      </c>
      <c r="E5113" s="669" t="s">
        <v>595</v>
      </c>
      <c r="F5113" s="669">
        <v>24</v>
      </c>
    </row>
    <row r="5114" spans="1:6" hidden="1" x14ac:dyDescent="0.2">
      <c r="A5114" s="1136" t="str">
        <f t="shared" si="159"/>
        <v>LB09DDC0</v>
      </c>
      <c r="B5114" s="669" t="s">
        <v>8127</v>
      </c>
      <c r="C5114" s="669" t="s">
        <v>893</v>
      </c>
      <c r="D5114" s="1137">
        <f t="shared" si="158"/>
        <v>0</v>
      </c>
      <c r="E5114" s="669" t="s">
        <v>700</v>
      </c>
      <c r="F5114" s="669">
        <v>13331</v>
      </c>
    </row>
    <row r="5115" spans="1:6" hidden="1" x14ac:dyDescent="0.2">
      <c r="A5115" s="1136" t="str">
        <f t="shared" si="159"/>
        <v>LB09DEL0</v>
      </c>
      <c r="B5115" s="669" t="s">
        <v>8128</v>
      </c>
      <c r="C5115" s="669" t="s">
        <v>893</v>
      </c>
      <c r="D5115" s="1137">
        <f t="shared" si="158"/>
        <v>0</v>
      </c>
      <c r="E5115" s="669" t="s">
        <v>699</v>
      </c>
      <c r="F5115" s="669">
        <v>6287</v>
      </c>
    </row>
    <row r="5116" spans="1:6" hidden="1" x14ac:dyDescent="0.2">
      <c r="A5116" s="1136" t="str">
        <f t="shared" si="159"/>
        <v>LB09DEM0</v>
      </c>
      <c r="B5116" s="669" t="s">
        <v>8129</v>
      </c>
      <c r="C5116" s="669" t="s">
        <v>893</v>
      </c>
      <c r="D5116" s="1137">
        <f t="shared" si="158"/>
        <v>0</v>
      </c>
      <c r="E5116" s="669" t="s">
        <v>595</v>
      </c>
      <c r="F5116" s="669">
        <v>1176</v>
      </c>
    </row>
    <row r="5117" spans="1:6" hidden="1" x14ac:dyDescent="0.2">
      <c r="A5117" s="1136" t="str">
        <f t="shared" si="159"/>
        <v>LB09DNE0</v>
      </c>
      <c r="B5117" s="669" t="s">
        <v>8130</v>
      </c>
      <c r="C5117" s="669" t="s">
        <v>893</v>
      </c>
      <c r="D5117" s="1137">
        <f t="shared" si="158"/>
        <v>0</v>
      </c>
      <c r="E5117" s="669" t="s">
        <v>594</v>
      </c>
      <c r="F5117" s="669">
        <v>19</v>
      </c>
    </row>
    <row r="5118" spans="1:6" hidden="1" x14ac:dyDescent="0.2">
      <c r="A5118" s="1136" t="str">
        <f t="shared" si="159"/>
        <v>LB10BDC0</v>
      </c>
      <c r="B5118" s="669" t="s">
        <v>8131</v>
      </c>
      <c r="C5118" s="669" t="s">
        <v>892</v>
      </c>
      <c r="D5118" s="1137">
        <f t="shared" si="158"/>
        <v>0</v>
      </c>
      <c r="E5118" s="669" t="s">
        <v>700</v>
      </c>
      <c r="F5118" s="669">
        <v>19</v>
      </c>
    </row>
    <row r="5119" spans="1:6" hidden="1" x14ac:dyDescent="0.2">
      <c r="A5119" s="1136" t="str">
        <f t="shared" si="159"/>
        <v>LB10BEL0</v>
      </c>
      <c r="B5119" s="669" t="s">
        <v>8132</v>
      </c>
      <c r="C5119" s="669" t="s">
        <v>892</v>
      </c>
      <c r="D5119" s="1137">
        <f t="shared" si="158"/>
        <v>0</v>
      </c>
      <c r="E5119" s="669" t="s">
        <v>699</v>
      </c>
      <c r="F5119" s="669">
        <v>109</v>
      </c>
    </row>
    <row r="5120" spans="1:6" hidden="1" x14ac:dyDescent="0.2">
      <c r="A5120" s="1136" t="str">
        <f t="shared" si="159"/>
        <v>LB10BEM0</v>
      </c>
      <c r="B5120" s="669" t="s">
        <v>8133</v>
      </c>
      <c r="C5120" s="669" t="s">
        <v>892</v>
      </c>
      <c r="D5120" s="1137">
        <f t="shared" si="158"/>
        <v>0</v>
      </c>
      <c r="E5120" s="669" t="s">
        <v>595</v>
      </c>
      <c r="F5120" s="669">
        <v>10</v>
      </c>
    </row>
    <row r="5121" spans="1:6" hidden="1" x14ac:dyDescent="0.2">
      <c r="A5121" s="1136" t="str">
        <f t="shared" si="159"/>
        <v>LB10BNE0</v>
      </c>
      <c r="B5121" s="669" t="s">
        <v>8134</v>
      </c>
      <c r="C5121" s="669" t="s">
        <v>892</v>
      </c>
      <c r="D5121" s="1137">
        <f t="shared" si="158"/>
        <v>0</v>
      </c>
      <c r="E5121" s="669" t="s">
        <v>594</v>
      </c>
      <c r="F5121" s="669">
        <v>17</v>
      </c>
    </row>
    <row r="5122" spans="1:6" hidden="1" x14ac:dyDescent="0.2">
      <c r="A5122" s="1136" t="str">
        <f t="shared" si="159"/>
        <v>LB10CDC0</v>
      </c>
      <c r="B5122" s="669" t="s">
        <v>8135</v>
      </c>
      <c r="C5122" s="669" t="s">
        <v>2187</v>
      </c>
      <c r="D5122" s="1137">
        <f t="shared" si="158"/>
        <v>0</v>
      </c>
      <c r="E5122" s="669" t="s">
        <v>700</v>
      </c>
      <c r="F5122" s="669">
        <v>17</v>
      </c>
    </row>
    <row r="5123" spans="1:6" hidden="1" x14ac:dyDescent="0.2">
      <c r="A5123" s="1136" t="str">
        <f t="shared" si="159"/>
        <v>LB10CEL0</v>
      </c>
      <c r="B5123" s="669" t="s">
        <v>8136</v>
      </c>
      <c r="C5123" s="669" t="s">
        <v>2187</v>
      </c>
      <c r="D5123" s="1137">
        <f t="shared" si="158"/>
        <v>0</v>
      </c>
      <c r="E5123" s="669" t="s">
        <v>699</v>
      </c>
      <c r="F5123" s="669">
        <v>373</v>
      </c>
    </row>
    <row r="5124" spans="1:6" hidden="1" x14ac:dyDescent="0.2">
      <c r="A5124" s="1136" t="str">
        <f t="shared" si="159"/>
        <v>LB10CEM0</v>
      </c>
      <c r="B5124" s="669" t="s">
        <v>8137</v>
      </c>
      <c r="C5124" s="669" t="s">
        <v>2187</v>
      </c>
      <c r="D5124" s="1137">
        <f t="shared" si="158"/>
        <v>0</v>
      </c>
      <c r="E5124" s="669" t="s">
        <v>595</v>
      </c>
      <c r="F5124" s="669">
        <v>213</v>
      </c>
    </row>
    <row r="5125" spans="1:6" hidden="1" x14ac:dyDescent="0.2">
      <c r="A5125" s="1136" t="str">
        <f t="shared" si="159"/>
        <v>LB10CNE0</v>
      </c>
      <c r="B5125" s="669" t="s">
        <v>8138</v>
      </c>
      <c r="C5125" s="669" t="s">
        <v>2187</v>
      </c>
      <c r="D5125" s="1137">
        <f t="shared" si="158"/>
        <v>0</v>
      </c>
      <c r="E5125" s="669" t="s">
        <v>594</v>
      </c>
      <c r="F5125" s="669">
        <v>2</v>
      </c>
    </row>
    <row r="5126" spans="1:6" hidden="1" x14ac:dyDescent="0.2">
      <c r="A5126" s="1136" t="str">
        <f t="shared" si="159"/>
        <v>LB10DDC0</v>
      </c>
      <c r="B5126" s="669" t="s">
        <v>8139</v>
      </c>
      <c r="C5126" s="669" t="s">
        <v>2188</v>
      </c>
      <c r="D5126" s="1137">
        <f t="shared" si="158"/>
        <v>0</v>
      </c>
      <c r="E5126" s="669" t="s">
        <v>700</v>
      </c>
      <c r="F5126" s="669">
        <v>70</v>
      </c>
    </row>
    <row r="5127" spans="1:6" hidden="1" x14ac:dyDescent="0.2">
      <c r="A5127" s="1136" t="str">
        <f t="shared" si="159"/>
        <v>LB10DEL0</v>
      </c>
      <c r="B5127" s="669" t="s">
        <v>8140</v>
      </c>
      <c r="C5127" s="669" t="s">
        <v>2188</v>
      </c>
      <c r="D5127" s="1137">
        <f t="shared" si="158"/>
        <v>0</v>
      </c>
      <c r="E5127" s="669" t="s">
        <v>699</v>
      </c>
      <c r="F5127" s="669">
        <v>341</v>
      </c>
    </row>
    <row r="5128" spans="1:6" hidden="1" x14ac:dyDescent="0.2">
      <c r="A5128" s="1136" t="str">
        <f t="shared" si="159"/>
        <v>LB10DEM0</v>
      </c>
      <c r="B5128" s="669" t="s">
        <v>8141</v>
      </c>
      <c r="C5128" s="669" t="s">
        <v>2188</v>
      </c>
      <c r="D5128" s="1137">
        <f t="shared" si="158"/>
        <v>0</v>
      </c>
      <c r="E5128" s="669" t="s">
        <v>595</v>
      </c>
      <c r="F5128" s="669">
        <v>57</v>
      </c>
    </row>
    <row r="5129" spans="1:6" hidden="1" x14ac:dyDescent="0.2">
      <c r="A5129" s="1136" t="str">
        <f t="shared" si="159"/>
        <v>LB10DNE0</v>
      </c>
      <c r="B5129" s="669" t="s">
        <v>8142</v>
      </c>
      <c r="C5129" s="669" t="s">
        <v>2188</v>
      </c>
      <c r="D5129" s="1137">
        <f t="shared" si="158"/>
        <v>0</v>
      </c>
      <c r="E5129" s="669" t="s">
        <v>594</v>
      </c>
      <c r="F5129" s="669">
        <v>5</v>
      </c>
    </row>
    <row r="5130" spans="1:6" hidden="1" x14ac:dyDescent="0.2">
      <c r="A5130" s="1136" t="str">
        <f t="shared" si="159"/>
        <v>LB12ZDC0</v>
      </c>
      <c r="B5130" s="669" t="s">
        <v>8143</v>
      </c>
      <c r="C5130" s="669" t="s">
        <v>891</v>
      </c>
      <c r="D5130" s="1137">
        <f t="shared" si="158"/>
        <v>0</v>
      </c>
      <c r="E5130" s="669" t="s">
        <v>700</v>
      </c>
      <c r="F5130" s="669">
        <v>51</v>
      </c>
    </row>
    <row r="5131" spans="1:6" hidden="1" x14ac:dyDescent="0.2">
      <c r="A5131" s="1136" t="str">
        <f t="shared" si="159"/>
        <v>LB12ZEL0</v>
      </c>
      <c r="B5131" s="669" t="s">
        <v>8144</v>
      </c>
      <c r="C5131" s="669" t="s">
        <v>891</v>
      </c>
      <c r="D5131" s="1137">
        <f t="shared" si="158"/>
        <v>0</v>
      </c>
      <c r="E5131" s="669" t="s">
        <v>699</v>
      </c>
      <c r="F5131" s="669">
        <v>257</v>
      </c>
    </row>
    <row r="5132" spans="1:6" hidden="1" x14ac:dyDescent="0.2">
      <c r="A5132" s="1136" t="str">
        <f t="shared" si="159"/>
        <v>LB12ZEM0</v>
      </c>
      <c r="B5132" s="669" t="s">
        <v>8145</v>
      </c>
      <c r="C5132" s="669" t="s">
        <v>891</v>
      </c>
      <c r="D5132" s="1137">
        <f t="shared" si="158"/>
        <v>0</v>
      </c>
      <c r="E5132" s="669" t="s">
        <v>595</v>
      </c>
      <c r="F5132" s="669">
        <v>98</v>
      </c>
    </row>
    <row r="5133" spans="1:6" hidden="1" x14ac:dyDescent="0.2">
      <c r="A5133" s="1136" t="str">
        <f t="shared" si="159"/>
        <v>LB12ZNE0</v>
      </c>
      <c r="B5133" s="669" t="s">
        <v>8146</v>
      </c>
      <c r="C5133" s="669" t="s">
        <v>891</v>
      </c>
      <c r="D5133" s="1137">
        <f t="shared" si="158"/>
        <v>0</v>
      </c>
      <c r="E5133" s="669" t="s">
        <v>594</v>
      </c>
      <c r="F5133" s="669">
        <v>23</v>
      </c>
    </row>
    <row r="5134" spans="1:6" hidden="1" x14ac:dyDescent="0.2">
      <c r="A5134" s="1136" t="str">
        <f t="shared" si="159"/>
        <v>LB13CDC0</v>
      </c>
      <c r="B5134" s="669" t="s">
        <v>8147</v>
      </c>
      <c r="C5134" s="669" t="s">
        <v>2189</v>
      </c>
      <c r="D5134" s="1137">
        <f t="shared" si="158"/>
        <v>0</v>
      </c>
      <c r="E5134" s="669" t="s">
        <v>700</v>
      </c>
      <c r="F5134" s="669">
        <v>7</v>
      </c>
    </row>
    <row r="5135" spans="1:6" hidden="1" x14ac:dyDescent="0.2">
      <c r="A5135" s="1136" t="str">
        <f t="shared" si="159"/>
        <v>LB13CEL0</v>
      </c>
      <c r="B5135" s="669" t="s">
        <v>8148</v>
      </c>
      <c r="C5135" s="669" t="s">
        <v>2189</v>
      </c>
      <c r="D5135" s="1137">
        <f t="shared" si="158"/>
        <v>0</v>
      </c>
      <c r="E5135" s="669" t="s">
        <v>699</v>
      </c>
      <c r="F5135" s="669">
        <v>488</v>
      </c>
    </row>
    <row r="5136" spans="1:6" hidden="1" x14ac:dyDescent="0.2">
      <c r="A5136" s="1136" t="str">
        <f t="shared" si="159"/>
        <v>LB13CEM0</v>
      </c>
      <c r="B5136" s="669" t="s">
        <v>8149</v>
      </c>
      <c r="C5136" s="669" t="s">
        <v>2189</v>
      </c>
      <c r="D5136" s="1137">
        <f t="shared" si="158"/>
        <v>0</v>
      </c>
      <c r="E5136" s="669" t="s">
        <v>595</v>
      </c>
      <c r="F5136" s="669">
        <v>816</v>
      </c>
    </row>
    <row r="5137" spans="1:6" hidden="1" x14ac:dyDescent="0.2">
      <c r="A5137" s="1136" t="str">
        <f t="shared" si="159"/>
        <v>LB13CNE0</v>
      </c>
      <c r="B5137" s="669" t="s">
        <v>8150</v>
      </c>
      <c r="C5137" s="669" t="s">
        <v>2189</v>
      </c>
      <c r="D5137" s="1137">
        <f t="shared" ref="D5137:D5200" si="160">IFERROR(VLOOKUP(C5137,$M$2:$N$16,2,FALSE),0)</f>
        <v>0</v>
      </c>
      <c r="E5137" s="669" t="s">
        <v>594</v>
      </c>
      <c r="F5137" s="669">
        <v>30</v>
      </c>
    </row>
    <row r="5138" spans="1:6" hidden="1" x14ac:dyDescent="0.2">
      <c r="A5138" s="1136" t="str">
        <f t="shared" ref="A5138:A5201" si="161">C5138&amp;E5138&amp;D5138</f>
        <v>LB13DDC0</v>
      </c>
      <c r="B5138" s="669" t="s">
        <v>8151</v>
      </c>
      <c r="C5138" s="669" t="s">
        <v>2190</v>
      </c>
      <c r="D5138" s="1137">
        <f t="shared" si="160"/>
        <v>0</v>
      </c>
      <c r="E5138" s="669" t="s">
        <v>700</v>
      </c>
      <c r="F5138" s="669">
        <v>37</v>
      </c>
    </row>
    <row r="5139" spans="1:6" hidden="1" x14ac:dyDescent="0.2">
      <c r="A5139" s="1136" t="str">
        <f t="shared" si="161"/>
        <v>LB13DEL0</v>
      </c>
      <c r="B5139" s="669" t="s">
        <v>8152</v>
      </c>
      <c r="C5139" s="669" t="s">
        <v>2190</v>
      </c>
      <c r="D5139" s="1137">
        <f t="shared" si="160"/>
        <v>0</v>
      </c>
      <c r="E5139" s="669" t="s">
        <v>699</v>
      </c>
      <c r="F5139" s="669">
        <v>1031</v>
      </c>
    </row>
    <row r="5140" spans="1:6" hidden="1" x14ac:dyDescent="0.2">
      <c r="A5140" s="1136" t="str">
        <f t="shared" si="161"/>
        <v>LB13DEM0</v>
      </c>
      <c r="B5140" s="669" t="s">
        <v>8153</v>
      </c>
      <c r="C5140" s="669" t="s">
        <v>2190</v>
      </c>
      <c r="D5140" s="1137">
        <f t="shared" si="160"/>
        <v>0</v>
      </c>
      <c r="E5140" s="669" t="s">
        <v>595</v>
      </c>
      <c r="F5140" s="669">
        <v>336</v>
      </c>
    </row>
    <row r="5141" spans="1:6" hidden="1" x14ac:dyDescent="0.2">
      <c r="A5141" s="1136" t="str">
        <f t="shared" si="161"/>
        <v>LB13DNE0</v>
      </c>
      <c r="B5141" s="669" t="s">
        <v>8154</v>
      </c>
      <c r="C5141" s="669" t="s">
        <v>2190</v>
      </c>
      <c r="D5141" s="1137">
        <f t="shared" si="160"/>
        <v>0</v>
      </c>
      <c r="E5141" s="669" t="s">
        <v>594</v>
      </c>
      <c r="F5141" s="669">
        <v>5</v>
      </c>
    </row>
    <row r="5142" spans="1:6" hidden="1" x14ac:dyDescent="0.2">
      <c r="A5142" s="1136" t="str">
        <f t="shared" si="161"/>
        <v>LB13EDC0</v>
      </c>
      <c r="B5142" s="669" t="s">
        <v>8155</v>
      </c>
      <c r="C5142" s="669" t="s">
        <v>2191</v>
      </c>
      <c r="D5142" s="1137">
        <f t="shared" si="160"/>
        <v>0</v>
      </c>
      <c r="E5142" s="669" t="s">
        <v>700</v>
      </c>
      <c r="F5142" s="669">
        <v>492</v>
      </c>
    </row>
    <row r="5143" spans="1:6" hidden="1" x14ac:dyDescent="0.2">
      <c r="A5143" s="1136" t="str">
        <f t="shared" si="161"/>
        <v>LB13EEL0</v>
      </c>
      <c r="B5143" s="669" t="s">
        <v>8156</v>
      </c>
      <c r="C5143" s="669" t="s">
        <v>2191</v>
      </c>
      <c r="D5143" s="1137">
        <f t="shared" si="160"/>
        <v>0</v>
      </c>
      <c r="E5143" s="669" t="s">
        <v>699</v>
      </c>
      <c r="F5143" s="669">
        <v>7267</v>
      </c>
    </row>
    <row r="5144" spans="1:6" hidden="1" x14ac:dyDescent="0.2">
      <c r="A5144" s="1136" t="str">
        <f t="shared" si="161"/>
        <v>LB13EEM0</v>
      </c>
      <c r="B5144" s="669" t="s">
        <v>8157</v>
      </c>
      <c r="C5144" s="669" t="s">
        <v>2191</v>
      </c>
      <c r="D5144" s="1137">
        <f t="shared" si="160"/>
        <v>0</v>
      </c>
      <c r="E5144" s="669" t="s">
        <v>595</v>
      </c>
      <c r="F5144" s="669">
        <v>695</v>
      </c>
    </row>
    <row r="5145" spans="1:6" hidden="1" x14ac:dyDescent="0.2">
      <c r="A5145" s="1136" t="str">
        <f t="shared" si="161"/>
        <v>LB13ENE0</v>
      </c>
      <c r="B5145" s="669" t="s">
        <v>8158</v>
      </c>
      <c r="C5145" s="669" t="s">
        <v>2191</v>
      </c>
      <c r="D5145" s="1137">
        <f t="shared" si="160"/>
        <v>0</v>
      </c>
      <c r="E5145" s="669" t="s">
        <v>594</v>
      </c>
      <c r="F5145" s="669">
        <v>9</v>
      </c>
    </row>
    <row r="5146" spans="1:6" hidden="1" x14ac:dyDescent="0.2">
      <c r="A5146" s="1136" t="str">
        <f t="shared" si="161"/>
        <v>LB13FDC0</v>
      </c>
      <c r="B5146" s="669" t="s">
        <v>8159</v>
      </c>
      <c r="C5146" s="669" t="s">
        <v>2192</v>
      </c>
      <c r="D5146" s="1137">
        <f t="shared" si="160"/>
        <v>0</v>
      </c>
      <c r="E5146" s="669" t="s">
        <v>700</v>
      </c>
      <c r="F5146" s="669">
        <v>2057</v>
      </c>
    </row>
    <row r="5147" spans="1:6" hidden="1" x14ac:dyDescent="0.2">
      <c r="A5147" s="1136" t="str">
        <f t="shared" si="161"/>
        <v>LB13FEL0</v>
      </c>
      <c r="B5147" s="669" t="s">
        <v>8160</v>
      </c>
      <c r="C5147" s="669" t="s">
        <v>2192</v>
      </c>
      <c r="D5147" s="1137">
        <f t="shared" si="160"/>
        <v>0</v>
      </c>
      <c r="E5147" s="669" t="s">
        <v>699</v>
      </c>
      <c r="F5147" s="669">
        <v>14191</v>
      </c>
    </row>
    <row r="5148" spans="1:6" hidden="1" x14ac:dyDescent="0.2">
      <c r="A5148" s="1136" t="str">
        <f t="shared" si="161"/>
        <v>LB13FEM0</v>
      </c>
      <c r="B5148" s="669" t="s">
        <v>8161</v>
      </c>
      <c r="C5148" s="669" t="s">
        <v>2192</v>
      </c>
      <c r="D5148" s="1137">
        <f t="shared" si="160"/>
        <v>0</v>
      </c>
      <c r="E5148" s="669" t="s">
        <v>595</v>
      </c>
      <c r="F5148" s="669">
        <v>376</v>
      </c>
    </row>
    <row r="5149" spans="1:6" hidden="1" x14ac:dyDescent="0.2">
      <c r="A5149" s="1136" t="str">
        <f t="shared" si="161"/>
        <v>LB13FNE0</v>
      </c>
      <c r="B5149" s="669" t="s">
        <v>8162</v>
      </c>
      <c r="C5149" s="669" t="s">
        <v>2192</v>
      </c>
      <c r="D5149" s="1137">
        <f t="shared" si="160"/>
        <v>0</v>
      </c>
      <c r="E5149" s="669" t="s">
        <v>594</v>
      </c>
      <c r="F5149" s="669">
        <v>11</v>
      </c>
    </row>
    <row r="5150" spans="1:6" hidden="1" x14ac:dyDescent="0.2">
      <c r="A5150" s="1136" t="str">
        <f t="shared" si="161"/>
        <v>LB14ZDC0</v>
      </c>
      <c r="B5150" s="669" t="s">
        <v>8163</v>
      </c>
      <c r="C5150" s="669" t="s">
        <v>196</v>
      </c>
      <c r="D5150" s="1137">
        <f t="shared" si="160"/>
        <v>0</v>
      </c>
      <c r="E5150" s="669" t="s">
        <v>700</v>
      </c>
      <c r="F5150" s="669">
        <v>28827</v>
      </c>
    </row>
    <row r="5151" spans="1:6" hidden="1" x14ac:dyDescent="0.2">
      <c r="A5151" s="1136" t="str">
        <f t="shared" si="161"/>
        <v>LB14ZEL0</v>
      </c>
      <c r="B5151" s="669" t="s">
        <v>8164</v>
      </c>
      <c r="C5151" s="669" t="s">
        <v>196</v>
      </c>
      <c r="D5151" s="1137">
        <f t="shared" si="160"/>
        <v>0</v>
      </c>
      <c r="E5151" s="669" t="s">
        <v>699</v>
      </c>
      <c r="F5151" s="669">
        <v>11283</v>
      </c>
    </row>
    <row r="5152" spans="1:6" hidden="1" x14ac:dyDescent="0.2">
      <c r="A5152" s="1136" t="str">
        <f t="shared" si="161"/>
        <v>LB14ZEM0</v>
      </c>
      <c r="B5152" s="669" t="s">
        <v>8165</v>
      </c>
      <c r="C5152" s="669" t="s">
        <v>196</v>
      </c>
      <c r="D5152" s="1137">
        <f t="shared" si="160"/>
        <v>0</v>
      </c>
      <c r="E5152" s="669" t="s">
        <v>595</v>
      </c>
      <c r="F5152" s="669">
        <v>115</v>
      </c>
    </row>
    <row r="5153" spans="1:6" hidden="1" x14ac:dyDescent="0.2">
      <c r="A5153" s="1136" t="str">
        <f t="shared" si="161"/>
        <v>LB14ZNE0</v>
      </c>
      <c r="B5153" s="669" t="s">
        <v>8166</v>
      </c>
      <c r="C5153" s="669" t="s">
        <v>196</v>
      </c>
      <c r="D5153" s="1137">
        <f t="shared" si="160"/>
        <v>0</v>
      </c>
      <c r="E5153" s="669" t="s">
        <v>594</v>
      </c>
      <c r="F5153" s="669">
        <v>7</v>
      </c>
    </row>
    <row r="5154" spans="1:6" hidden="1" x14ac:dyDescent="0.2">
      <c r="A5154" s="1136" t="str">
        <f t="shared" si="161"/>
        <v>LB15DDC0</v>
      </c>
      <c r="B5154" s="669" t="s">
        <v>8167</v>
      </c>
      <c r="C5154" s="669" t="s">
        <v>890</v>
      </c>
      <c r="D5154" s="1137">
        <f t="shared" si="160"/>
        <v>0</v>
      </c>
      <c r="E5154" s="669" t="s">
        <v>700</v>
      </c>
      <c r="F5154" s="669">
        <v>671</v>
      </c>
    </row>
    <row r="5155" spans="1:6" hidden="1" x14ac:dyDescent="0.2">
      <c r="A5155" s="1136" t="str">
        <f t="shared" si="161"/>
        <v>LB15DEL0</v>
      </c>
      <c r="B5155" s="669" t="s">
        <v>8168</v>
      </c>
      <c r="C5155" s="669" t="s">
        <v>890</v>
      </c>
      <c r="D5155" s="1137">
        <f t="shared" si="160"/>
        <v>0</v>
      </c>
      <c r="E5155" s="669" t="s">
        <v>699</v>
      </c>
      <c r="F5155" s="669">
        <v>133</v>
      </c>
    </row>
    <row r="5156" spans="1:6" hidden="1" x14ac:dyDescent="0.2">
      <c r="A5156" s="1136" t="str">
        <f t="shared" si="161"/>
        <v>LB15DEM0</v>
      </c>
      <c r="B5156" s="669" t="s">
        <v>8169</v>
      </c>
      <c r="C5156" s="669" t="s">
        <v>890</v>
      </c>
      <c r="D5156" s="1137">
        <f t="shared" si="160"/>
        <v>0</v>
      </c>
      <c r="E5156" s="669" t="s">
        <v>595</v>
      </c>
      <c r="F5156" s="669">
        <v>360</v>
      </c>
    </row>
    <row r="5157" spans="1:6" hidden="1" x14ac:dyDescent="0.2">
      <c r="A5157" s="1136" t="str">
        <f t="shared" si="161"/>
        <v>LB15DNE0</v>
      </c>
      <c r="B5157" s="669" t="s">
        <v>8170</v>
      </c>
      <c r="C5157" s="669" t="s">
        <v>890</v>
      </c>
      <c r="D5157" s="1137">
        <f t="shared" si="160"/>
        <v>0</v>
      </c>
      <c r="E5157" s="669" t="s">
        <v>594</v>
      </c>
      <c r="F5157" s="669">
        <v>30</v>
      </c>
    </row>
    <row r="5158" spans="1:6" hidden="1" x14ac:dyDescent="0.2">
      <c r="A5158" s="1136" t="str">
        <f t="shared" si="161"/>
        <v>LB15DUX0</v>
      </c>
      <c r="B5158" s="669" t="s">
        <v>8171</v>
      </c>
      <c r="C5158" s="669" t="s">
        <v>890</v>
      </c>
      <c r="D5158" s="1137">
        <f t="shared" si="160"/>
        <v>0</v>
      </c>
      <c r="E5158" s="669" t="s">
        <v>3001</v>
      </c>
      <c r="F5158" s="669">
        <v>2</v>
      </c>
    </row>
    <row r="5159" spans="1:6" hidden="1" x14ac:dyDescent="0.2">
      <c r="A5159" s="1136" t="str">
        <f t="shared" si="161"/>
        <v>LB15EDC0</v>
      </c>
      <c r="B5159" s="669" t="s">
        <v>8172</v>
      </c>
      <c r="C5159" s="669" t="s">
        <v>889</v>
      </c>
      <c r="D5159" s="1137">
        <f t="shared" si="160"/>
        <v>0</v>
      </c>
      <c r="E5159" s="669" t="s">
        <v>700</v>
      </c>
      <c r="F5159" s="669">
        <v>27903</v>
      </c>
    </row>
    <row r="5160" spans="1:6" hidden="1" x14ac:dyDescent="0.2">
      <c r="A5160" s="1136" t="str">
        <f t="shared" si="161"/>
        <v>LB15EEL0</v>
      </c>
      <c r="B5160" s="669" t="s">
        <v>8173</v>
      </c>
      <c r="C5160" s="669" t="s">
        <v>889</v>
      </c>
      <c r="D5160" s="1137">
        <f t="shared" si="160"/>
        <v>0</v>
      </c>
      <c r="E5160" s="669" t="s">
        <v>699</v>
      </c>
      <c r="F5160" s="669">
        <v>3964</v>
      </c>
    </row>
    <row r="5161" spans="1:6" hidden="1" x14ac:dyDescent="0.2">
      <c r="A5161" s="1136" t="str">
        <f t="shared" si="161"/>
        <v>LB15EEM0</v>
      </c>
      <c r="B5161" s="669" t="s">
        <v>8174</v>
      </c>
      <c r="C5161" s="669" t="s">
        <v>889</v>
      </c>
      <c r="D5161" s="1137">
        <f t="shared" si="160"/>
        <v>0</v>
      </c>
      <c r="E5161" s="669" t="s">
        <v>595</v>
      </c>
      <c r="F5161" s="669">
        <v>19369</v>
      </c>
    </row>
    <row r="5162" spans="1:6" hidden="1" x14ac:dyDescent="0.2">
      <c r="A5162" s="1136" t="str">
        <f t="shared" si="161"/>
        <v>LB15ENE0</v>
      </c>
      <c r="B5162" s="669" t="s">
        <v>8175</v>
      </c>
      <c r="C5162" s="669" t="s">
        <v>889</v>
      </c>
      <c r="D5162" s="1137">
        <f t="shared" si="160"/>
        <v>0</v>
      </c>
      <c r="E5162" s="669" t="s">
        <v>594</v>
      </c>
      <c r="F5162" s="669">
        <v>633</v>
      </c>
    </row>
    <row r="5163" spans="1:6" hidden="1" x14ac:dyDescent="0.2">
      <c r="A5163" s="1136" t="str">
        <f t="shared" si="161"/>
        <v>LB15EUX0</v>
      </c>
      <c r="B5163" s="669" t="s">
        <v>8176</v>
      </c>
      <c r="C5163" s="669" t="s">
        <v>889</v>
      </c>
      <c r="D5163" s="1137">
        <f t="shared" si="160"/>
        <v>0</v>
      </c>
      <c r="E5163" s="669" t="s">
        <v>3001</v>
      </c>
      <c r="F5163" s="669">
        <v>6</v>
      </c>
    </row>
    <row r="5164" spans="1:6" hidden="1" x14ac:dyDescent="0.2">
      <c r="A5164" s="1136" t="str">
        <f t="shared" si="161"/>
        <v>LB16DEL0</v>
      </c>
      <c r="B5164" s="669" t="s">
        <v>8177</v>
      </c>
      <c r="C5164" s="669" t="s">
        <v>2193</v>
      </c>
      <c r="D5164" s="1137">
        <f t="shared" si="160"/>
        <v>0</v>
      </c>
      <c r="E5164" s="669" t="s">
        <v>699</v>
      </c>
      <c r="F5164" s="669">
        <v>42</v>
      </c>
    </row>
    <row r="5165" spans="1:6" hidden="1" x14ac:dyDescent="0.2">
      <c r="A5165" s="1136" t="str">
        <f t="shared" si="161"/>
        <v>LB16DEM0</v>
      </c>
      <c r="B5165" s="669" t="s">
        <v>8178</v>
      </c>
      <c r="C5165" s="669" t="s">
        <v>2193</v>
      </c>
      <c r="D5165" s="1137">
        <f t="shared" si="160"/>
        <v>0</v>
      </c>
      <c r="E5165" s="669" t="s">
        <v>595</v>
      </c>
      <c r="F5165" s="669">
        <v>3320</v>
      </c>
    </row>
    <row r="5166" spans="1:6" hidden="1" x14ac:dyDescent="0.2">
      <c r="A5166" s="1136" t="str">
        <f t="shared" si="161"/>
        <v>LB16DNE0</v>
      </c>
      <c r="B5166" s="669" t="s">
        <v>8179</v>
      </c>
      <c r="C5166" s="669" t="s">
        <v>2193</v>
      </c>
      <c r="D5166" s="1137">
        <f t="shared" si="160"/>
        <v>0</v>
      </c>
      <c r="E5166" s="669" t="s">
        <v>594</v>
      </c>
      <c r="F5166" s="669">
        <v>30</v>
      </c>
    </row>
    <row r="5167" spans="1:6" hidden="1" x14ac:dyDescent="0.2">
      <c r="A5167" s="1136" t="str">
        <f t="shared" si="161"/>
        <v>LB16EEL0</v>
      </c>
      <c r="B5167" s="669" t="s">
        <v>8180</v>
      </c>
      <c r="C5167" s="669" t="s">
        <v>2194</v>
      </c>
      <c r="D5167" s="1137">
        <f t="shared" si="160"/>
        <v>0</v>
      </c>
      <c r="E5167" s="669" t="s">
        <v>699</v>
      </c>
      <c r="F5167" s="669">
        <v>201</v>
      </c>
    </row>
    <row r="5168" spans="1:6" hidden="1" x14ac:dyDescent="0.2">
      <c r="A5168" s="1136" t="str">
        <f t="shared" si="161"/>
        <v>LB16EEM0</v>
      </c>
      <c r="B5168" s="669" t="s">
        <v>8181</v>
      </c>
      <c r="C5168" s="669" t="s">
        <v>2194</v>
      </c>
      <c r="D5168" s="1137">
        <f t="shared" si="160"/>
        <v>0</v>
      </c>
      <c r="E5168" s="669" t="s">
        <v>595</v>
      </c>
      <c r="F5168" s="669">
        <v>4515</v>
      </c>
    </row>
    <row r="5169" spans="1:6" hidden="1" x14ac:dyDescent="0.2">
      <c r="A5169" s="1136" t="str">
        <f t="shared" si="161"/>
        <v>LB16ENE0</v>
      </c>
      <c r="B5169" s="669" t="s">
        <v>8182</v>
      </c>
      <c r="C5169" s="669" t="s">
        <v>2194</v>
      </c>
      <c r="D5169" s="1137">
        <f t="shared" si="160"/>
        <v>0</v>
      </c>
      <c r="E5169" s="669" t="s">
        <v>594</v>
      </c>
      <c r="F5169" s="669">
        <v>27</v>
      </c>
    </row>
    <row r="5170" spans="1:6" hidden="1" x14ac:dyDescent="0.2">
      <c r="A5170" s="1136" t="str">
        <f t="shared" si="161"/>
        <v>LB16FEL0</v>
      </c>
      <c r="B5170" s="669" t="s">
        <v>8183</v>
      </c>
      <c r="C5170" s="669" t="s">
        <v>2195</v>
      </c>
      <c r="D5170" s="1137">
        <f t="shared" si="160"/>
        <v>0</v>
      </c>
      <c r="E5170" s="669" t="s">
        <v>699</v>
      </c>
      <c r="F5170" s="669">
        <v>427</v>
      </c>
    </row>
    <row r="5171" spans="1:6" hidden="1" x14ac:dyDescent="0.2">
      <c r="A5171" s="1136" t="str">
        <f t="shared" si="161"/>
        <v>LB16FEM0</v>
      </c>
      <c r="B5171" s="669" t="s">
        <v>8184</v>
      </c>
      <c r="C5171" s="669" t="s">
        <v>2195</v>
      </c>
      <c r="D5171" s="1137">
        <f t="shared" si="160"/>
        <v>0</v>
      </c>
      <c r="E5171" s="669" t="s">
        <v>595</v>
      </c>
      <c r="F5171" s="669">
        <v>4601</v>
      </c>
    </row>
    <row r="5172" spans="1:6" hidden="1" x14ac:dyDescent="0.2">
      <c r="A5172" s="1136" t="str">
        <f t="shared" si="161"/>
        <v>LB16FNE0</v>
      </c>
      <c r="B5172" s="669" t="s">
        <v>8185</v>
      </c>
      <c r="C5172" s="669" t="s">
        <v>2195</v>
      </c>
      <c r="D5172" s="1137">
        <f t="shared" si="160"/>
        <v>0</v>
      </c>
      <c r="E5172" s="669" t="s">
        <v>594</v>
      </c>
      <c r="F5172" s="669">
        <v>30</v>
      </c>
    </row>
    <row r="5173" spans="1:6" hidden="1" x14ac:dyDescent="0.2">
      <c r="A5173" s="1136" t="str">
        <f t="shared" si="161"/>
        <v>LB16FUX0</v>
      </c>
      <c r="B5173" s="669" t="s">
        <v>8186</v>
      </c>
      <c r="C5173" s="669" t="s">
        <v>2195</v>
      </c>
      <c r="D5173" s="1137">
        <f t="shared" si="160"/>
        <v>0</v>
      </c>
      <c r="E5173" s="669" t="s">
        <v>3001</v>
      </c>
      <c r="F5173" s="669">
        <v>2</v>
      </c>
    </row>
    <row r="5174" spans="1:6" hidden="1" x14ac:dyDescent="0.2">
      <c r="A5174" s="1136" t="str">
        <f t="shared" si="161"/>
        <v>LB16GDC0</v>
      </c>
      <c r="B5174" s="669" t="s">
        <v>8187</v>
      </c>
      <c r="C5174" s="669" t="s">
        <v>2196</v>
      </c>
      <c r="D5174" s="1137">
        <f t="shared" si="160"/>
        <v>0</v>
      </c>
      <c r="E5174" s="669" t="s">
        <v>700</v>
      </c>
      <c r="F5174" s="669">
        <v>2</v>
      </c>
    </row>
    <row r="5175" spans="1:6" hidden="1" x14ac:dyDescent="0.2">
      <c r="A5175" s="1136" t="str">
        <f t="shared" si="161"/>
        <v>LB16GEL0</v>
      </c>
      <c r="B5175" s="669" t="s">
        <v>8188</v>
      </c>
      <c r="C5175" s="669" t="s">
        <v>2196</v>
      </c>
      <c r="D5175" s="1137">
        <f t="shared" si="160"/>
        <v>0</v>
      </c>
      <c r="E5175" s="669" t="s">
        <v>699</v>
      </c>
      <c r="F5175" s="669">
        <v>5</v>
      </c>
    </row>
    <row r="5176" spans="1:6" hidden="1" x14ac:dyDescent="0.2">
      <c r="A5176" s="1136" t="str">
        <f t="shared" si="161"/>
        <v>LB16GEM0</v>
      </c>
      <c r="B5176" s="669" t="s">
        <v>8189</v>
      </c>
      <c r="C5176" s="669" t="s">
        <v>2196</v>
      </c>
      <c r="D5176" s="1137">
        <f t="shared" si="160"/>
        <v>0</v>
      </c>
      <c r="E5176" s="669" t="s">
        <v>595</v>
      </c>
      <c r="F5176" s="669">
        <v>686</v>
      </c>
    </row>
    <row r="5177" spans="1:6" hidden="1" x14ac:dyDescent="0.2">
      <c r="A5177" s="1136" t="str">
        <f t="shared" si="161"/>
        <v>LB16GNE0</v>
      </c>
      <c r="B5177" s="669" t="s">
        <v>8190</v>
      </c>
      <c r="C5177" s="669" t="s">
        <v>2196</v>
      </c>
      <c r="D5177" s="1137">
        <f t="shared" si="160"/>
        <v>0</v>
      </c>
      <c r="E5177" s="669" t="s">
        <v>594</v>
      </c>
      <c r="F5177" s="669">
        <v>22</v>
      </c>
    </row>
    <row r="5178" spans="1:6" hidden="1" x14ac:dyDescent="0.2">
      <c r="A5178" s="1136" t="str">
        <f t="shared" si="161"/>
        <v>LB16HDC0</v>
      </c>
      <c r="B5178" s="669" t="s">
        <v>8191</v>
      </c>
      <c r="C5178" s="669" t="s">
        <v>2197</v>
      </c>
      <c r="D5178" s="1137">
        <f t="shared" si="160"/>
        <v>0</v>
      </c>
      <c r="E5178" s="669" t="s">
        <v>700</v>
      </c>
      <c r="F5178" s="669">
        <v>10</v>
      </c>
    </row>
    <row r="5179" spans="1:6" hidden="1" x14ac:dyDescent="0.2">
      <c r="A5179" s="1136" t="str">
        <f t="shared" si="161"/>
        <v>LB16HEL0</v>
      </c>
      <c r="B5179" s="669" t="s">
        <v>8192</v>
      </c>
      <c r="C5179" s="669" t="s">
        <v>2197</v>
      </c>
      <c r="D5179" s="1137">
        <f t="shared" si="160"/>
        <v>0</v>
      </c>
      <c r="E5179" s="669" t="s">
        <v>699</v>
      </c>
      <c r="F5179" s="669">
        <v>12</v>
      </c>
    </row>
    <row r="5180" spans="1:6" hidden="1" x14ac:dyDescent="0.2">
      <c r="A5180" s="1136" t="str">
        <f t="shared" si="161"/>
        <v>LB16HEM0</v>
      </c>
      <c r="B5180" s="669" t="s">
        <v>8193</v>
      </c>
      <c r="C5180" s="669" t="s">
        <v>2197</v>
      </c>
      <c r="D5180" s="1137">
        <f t="shared" si="160"/>
        <v>0</v>
      </c>
      <c r="E5180" s="669" t="s">
        <v>595</v>
      </c>
      <c r="F5180" s="669">
        <v>1154</v>
      </c>
    </row>
    <row r="5181" spans="1:6" hidden="1" x14ac:dyDescent="0.2">
      <c r="A5181" s="1136" t="str">
        <f t="shared" si="161"/>
        <v>LB16HNE0</v>
      </c>
      <c r="B5181" s="669" t="s">
        <v>8194</v>
      </c>
      <c r="C5181" s="669" t="s">
        <v>2197</v>
      </c>
      <c r="D5181" s="1137">
        <f t="shared" si="160"/>
        <v>0</v>
      </c>
      <c r="E5181" s="669" t="s">
        <v>594</v>
      </c>
      <c r="F5181" s="669">
        <v>26</v>
      </c>
    </row>
    <row r="5182" spans="1:6" hidden="1" x14ac:dyDescent="0.2">
      <c r="A5182" s="1136" t="str">
        <f t="shared" si="161"/>
        <v>LB16JDC0</v>
      </c>
      <c r="B5182" s="669" t="s">
        <v>8195</v>
      </c>
      <c r="C5182" s="669" t="s">
        <v>2198</v>
      </c>
      <c r="D5182" s="1137">
        <f t="shared" si="160"/>
        <v>0</v>
      </c>
      <c r="E5182" s="669" t="s">
        <v>700</v>
      </c>
      <c r="F5182" s="669">
        <v>121</v>
      </c>
    </row>
    <row r="5183" spans="1:6" hidden="1" x14ac:dyDescent="0.2">
      <c r="A5183" s="1136" t="str">
        <f t="shared" si="161"/>
        <v>LB16JEL0</v>
      </c>
      <c r="B5183" s="669" t="s">
        <v>8196</v>
      </c>
      <c r="C5183" s="669" t="s">
        <v>2198</v>
      </c>
      <c r="D5183" s="1137">
        <f t="shared" si="160"/>
        <v>0</v>
      </c>
      <c r="E5183" s="669" t="s">
        <v>699</v>
      </c>
      <c r="F5183" s="669">
        <v>64</v>
      </c>
    </row>
    <row r="5184" spans="1:6" hidden="1" x14ac:dyDescent="0.2">
      <c r="A5184" s="1136" t="str">
        <f t="shared" si="161"/>
        <v>LB16JEM0</v>
      </c>
      <c r="B5184" s="669" t="s">
        <v>8197</v>
      </c>
      <c r="C5184" s="669" t="s">
        <v>2198</v>
      </c>
      <c r="D5184" s="1137">
        <f t="shared" si="160"/>
        <v>0</v>
      </c>
      <c r="E5184" s="669" t="s">
        <v>595</v>
      </c>
      <c r="F5184" s="669">
        <v>3038</v>
      </c>
    </row>
    <row r="5185" spans="1:6" hidden="1" x14ac:dyDescent="0.2">
      <c r="A5185" s="1136" t="str">
        <f t="shared" si="161"/>
        <v>LB16JNE0</v>
      </c>
      <c r="B5185" s="669" t="s">
        <v>8198</v>
      </c>
      <c r="C5185" s="669" t="s">
        <v>2198</v>
      </c>
      <c r="D5185" s="1137">
        <f t="shared" si="160"/>
        <v>0</v>
      </c>
      <c r="E5185" s="669" t="s">
        <v>594</v>
      </c>
      <c r="F5185" s="669">
        <v>38</v>
      </c>
    </row>
    <row r="5186" spans="1:6" hidden="1" x14ac:dyDescent="0.2">
      <c r="A5186" s="1136" t="str">
        <f t="shared" si="161"/>
        <v>LB16KDC0</v>
      </c>
      <c r="B5186" s="669" t="s">
        <v>8199</v>
      </c>
      <c r="C5186" s="669" t="s">
        <v>2200</v>
      </c>
      <c r="D5186" s="1137">
        <f t="shared" si="160"/>
        <v>0</v>
      </c>
      <c r="E5186" s="669" t="s">
        <v>700</v>
      </c>
      <c r="F5186" s="669">
        <v>596</v>
      </c>
    </row>
    <row r="5187" spans="1:6" hidden="1" x14ac:dyDescent="0.2">
      <c r="A5187" s="1136" t="str">
        <f t="shared" si="161"/>
        <v>LB16KEL0</v>
      </c>
      <c r="B5187" s="669" t="s">
        <v>8200</v>
      </c>
      <c r="C5187" s="669" t="s">
        <v>2200</v>
      </c>
      <c r="D5187" s="1137">
        <f t="shared" si="160"/>
        <v>0</v>
      </c>
      <c r="E5187" s="669" t="s">
        <v>699</v>
      </c>
      <c r="F5187" s="669">
        <v>109</v>
      </c>
    </row>
    <row r="5188" spans="1:6" hidden="1" x14ac:dyDescent="0.2">
      <c r="A5188" s="1136" t="str">
        <f t="shared" si="161"/>
        <v>LB16KEM0</v>
      </c>
      <c r="B5188" s="669" t="s">
        <v>8201</v>
      </c>
      <c r="C5188" s="669" t="s">
        <v>2200</v>
      </c>
      <c r="D5188" s="1137">
        <f t="shared" si="160"/>
        <v>0</v>
      </c>
      <c r="E5188" s="669" t="s">
        <v>595</v>
      </c>
      <c r="F5188" s="669">
        <v>4020</v>
      </c>
    </row>
    <row r="5189" spans="1:6" hidden="1" x14ac:dyDescent="0.2">
      <c r="A5189" s="1136" t="str">
        <f t="shared" si="161"/>
        <v>LB16KNE0</v>
      </c>
      <c r="B5189" s="669" t="s">
        <v>8202</v>
      </c>
      <c r="C5189" s="669" t="s">
        <v>2200</v>
      </c>
      <c r="D5189" s="1137">
        <f t="shared" si="160"/>
        <v>0</v>
      </c>
      <c r="E5189" s="669" t="s">
        <v>594</v>
      </c>
      <c r="F5189" s="669">
        <v>69</v>
      </c>
    </row>
    <row r="5190" spans="1:6" hidden="1" x14ac:dyDescent="0.2">
      <c r="A5190" s="1136" t="str">
        <f t="shared" si="161"/>
        <v>LB17ZDC0</v>
      </c>
      <c r="B5190" s="669" t="s">
        <v>8203</v>
      </c>
      <c r="C5190" s="669" t="s">
        <v>888</v>
      </c>
      <c r="D5190" s="1137">
        <f t="shared" si="160"/>
        <v>0</v>
      </c>
      <c r="E5190" s="669" t="s">
        <v>700</v>
      </c>
      <c r="F5190" s="669">
        <v>41930</v>
      </c>
    </row>
    <row r="5191" spans="1:6" hidden="1" x14ac:dyDescent="0.2">
      <c r="A5191" s="1136" t="str">
        <f t="shared" si="161"/>
        <v>LB17ZEL0</v>
      </c>
      <c r="B5191" s="669" t="s">
        <v>8204</v>
      </c>
      <c r="C5191" s="669" t="s">
        <v>888</v>
      </c>
      <c r="D5191" s="1137">
        <f t="shared" si="160"/>
        <v>0</v>
      </c>
      <c r="E5191" s="669" t="s">
        <v>699</v>
      </c>
      <c r="F5191" s="669">
        <v>1013</v>
      </c>
    </row>
    <row r="5192" spans="1:6" hidden="1" x14ac:dyDescent="0.2">
      <c r="A5192" s="1136" t="str">
        <f t="shared" si="161"/>
        <v>LB17ZEM0</v>
      </c>
      <c r="B5192" s="669" t="s">
        <v>8205</v>
      </c>
      <c r="C5192" s="669" t="s">
        <v>888</v>
      </c>
      <c r="D5192" s="1137">
        <f t="shared" si="160"/>
        <v>0</v>
      </c>
      <c r="E5192" s="669" t="s">
        <v>595</v>
      </c>
      <c r="F5192" s="669">
        <v>36</v>
      </c>
    </row>
    <row r="5193" spans="1:6" hidden="1" x14ac:dyDescent="0.2">
      <c r="A5193" s="1136" t="str">
        <f t="shared" si="161"/>
        <v>LB17ZNE0</v>
      </c>
      <c r="B5193" s="669" t="s">
        <v>8206</v>
      </c>
      <c r="C5193" s="669" t="s">
        <v>888</v>
      </c>
      <c r="D5193" s="1137">
        <f t="shared" si="160"/>
        <v>0</v>
      </c>
      <c r="E5193" s="669" t="s">
        <v>594</v>
      </c>
      <c r="F5193" s="669">
        <v>2</v>
      </c>
    </row>
    <row r="5194" spans="1:6" hidden="1" x14ac:dyDescent="0.2">
      <c r="A5194" s="1136" t="str">
        <f t="shared" si="161"/>
        <v>LB18ZDC0</v>
      </c>
      <c r="B5194" s="669" t="s">
        <v>8207</v>
      </c>
      <c r="C5194" s="669" t="s">
        <v>887</v>
      </c>
      <c r="D5194" s="1137">
        <f t="shared" si="160"/>
        <v>0</v>
      </c>
      <c r="E5194" s="669" t="s">
        <v>700</v>
      </c>
      <c r="F5194" s="669">
        <v>4179</v>
      </c>
    </row>
    <row r="5195" spans="1:6" hidden="1" x14ac:dyDescent="0.2">
      <c r="A5195" s="1136" t="str">
        <f t="shared" si="161"/>
        <v>LB18ZEL0</v>
      </c>
      <c r="B5195" s="669" t="s">
        <v>8208</v>
      </c>
      <c r="C5195" s="669" t="s">
        <v>887</v>
      </c>
      <c r="D5195" s="1137">
        <f t="shared" si="160"/>
        <v>0</v>
      </c>
      <c r="E5195" s="669" t="s">
        <v>699</v>
      </c>
      <c r="F5195" s="669">
        <v>622</v>
      </c>
    </row>
    <row r="5196" spans="1:6" hidden="1" x14ac:dyDescent="0.2">
      <c r="A5196" s="1136" t="str">
        <f t="shared" si="161"/>
        <v>LB18ZEM0</v>
      </c>
      <c r="B5196" s="669" t="s">
        <v>8209</v>
      </c>
      <c r="C5196" s="669" t="s">
        <v>887</v>
      </c>
      <c r="D5196" s="1137">
        <f t="shared" si="160"/>
        <v>0</v>
      </c>
      <c r="E5196" s="669" t="s">
        <v>595</v>
      </c>
      <c r="F5196" s="669">
        <v>3073</v>
      </c>
    </row>
    <row r="5197" spans="1:6" hidden="1" x14ac:dyDescent="0.2">
      <c r="A5197" s="1136" t="str">
        <f t="shared" si="161"/>
        <v>LB18ZNE0</v>
      </c>
      <c r="B5197" s="669" t="s">
        <v>8210</v>
      </c>
      <c r="C5197" s="669" t="s">
        <v>887</v>
      </c>
      <c r="D5197" s="1137">
        <f t="shared" si="160"/>
        <v>0</v>
      </c>
      <c r="E5197" s="669" t="s">
        <v>594</v>
      </c>
      <c r="F5197" s="669">
        <v>36</v>
      </c>
    </row>
    <row r="5198" spans="1:6" hidden="1" x14ac:dyDescent="0.2">
      <c r="A5198" s="1136" t="str">
        <f t="shared" si="161"/>
        <v>LB19CEL0</v>
      </c>
      <c r="B5198" s="669" t="s">
        <v>8211</v>
      </c>
      <c r="C5198" s="669" t="s">
        <v>2202</v>
      </c>
      <c r="D5198" s="1137">
        <f t="shared" si="160"/>
        <v>0</v>
      </c>
      <c r="E5198" s="669" t="s">
        <v>699</v>
      </c>
      <c r="F5198" s="669">
        <v>378</v>
      </c>
    </row>
    <row r="5199" spans="1:6" hidden="1" x14ac:dyDescent="0.2">
      <c r="A5199" s="1136" t="str">
        <f t="shared" si="161"/>
        <v>LB19CEM0</v>
      </c>
      <c r="B5199" s="669" t="s">
        <v>8212</v>
      </c>
      <c r="C5199" s="669" t="s">
        <v>2202</v>
      </c>
      <c r="D5199" s="1137">
        <f t="shared" si="160"/>
        <v>0</v>
      </c>
      <c r="E5199" s="669" t="s">
        <v>595</v>
      </c>
      <c r="F5199" s="669">
        <v>948</v>
      </c>
    </row>
    <row r="5200" spans="1:6" hidden="1" x14ac:dyDescent="0.2">
      <c r="A5200" s="1136" t="str">
        <f t="shared" si="161"/>
        <v>LB19CNE0</v>
      </c>
      <c r="B5200" s="669" t="s">
        <v>8213</v>
      </c>
      <c r="C5200" s="669" t="s">
        <v>2202</v>
      </c>
      <c r="D5200" s="1137">
        <f t="shared" si="160"/>
        <v>0</v>
      </c>
      <c r="E5200" s="669" t="s">
        <v>594</v>
      </c>
      <c r="F5200" s="669">
        <v>23</v>
      </c>
    </row>
    <row r="5201" spans="1:6" hidden="1" x14ac:dyDescent="0.2">
      <c r="A5201" s="1136" t="str">
        <f t="shared" si="161"/>
        <v>LB19DDC0</v>
      </c>
      <c r="B5201" s="669" t="s">
        <v>8214</v>
      </c>
      <c r="C5201" s="669" t="s">
        <v>2203</v>
      </c>
      <c r="D5201" s="1137">
        <f t="shared" ref="D5201:D5264" si="162">IFERROR(VLOOKUP(C5201,$M$2:$N$16,2,FALSE),0)</f>
        <v>0</v>
      </c>
      <c r="E5201" s="669" t="s">
        <v>700</v>
      </c>
      <c r="F5201" s="669">
        <v>2</v>
      </c>
    </row>
    <row r="5202" spans="1:6" hidden="1" x14ac:dyDescent="0.2">
      <c r="A5202" s="1136" t="str">
        <f t="shared" ref="A5202:A5265" si="163">C5202&amp;E5202&amp;D5202</f>
        <v>LB19DEL0</v>
      </c>
      <c r="B5202" s="669" t="s">
        <v>8215</v>
      </c>
      <c r="C5202" s="669" t="s">
        <v>2203</v>
      </c>
      <c r="D5202" s="1137">
        <f t="shared" si="162"/>
        <v>0</v>
      </c>
      <c r="E5202" s="669" t="s">
        <v>699</v>
      </c>
      <c r="F5202" s="669">
        <v>1117</v>
      </c>
    </row>
    <row r="5203" spans="1:6" hidden="1" x14ac:dyDescent="0.2">
      <c r="A5203" s="1136" t="str">
        <f t="shared" si="163"/>
        <v>LB19DEM0</v>
      </c>
      <c r="B5203" s="669" t="s">
        <v>8216</v>
      </c>
      <c r="C5203" s="669" t="s">
        <v>2203</v>
      </c>
      <c r="D5203" s="1137">
        <f t="shared" si="162"/>
        <v>0</v>
      </c>
      <c r="E5203" s="669" t="s">
        <v>595</v>
      </c>
      <c r="F5203" s="669">
        <v>723</v>
      </c>
    </row>
    <row r="5204" spans="1:6" hidden="1" x14ac:dyDescent="0.2">
      <c r="A5204" s="1136" t="str">
        <f t="shared" si="163"/>
        <v>LB19DNE0</v>
      </c>
      <c r="B5204" s="669" t="s">
        <v>8217</v>
      </c>
      <c r="C5204" s="669" t="s">
        <v>2203</v>
      </c>
      <c r="D5204" s="1137">
        <f t="shared" si="162"/>
        <v>0</v>
      </c>
      <c r="E5204" s="669" t="s">
        <v>594</v>
      </c>
      <c r="F5204" s="669">
        <v>18</v>
      </c>
    </row>
    <row r="5205" spans="1:6" hidden="1" x14ac:dyDescent="0.2">
      <c r="A5205" s="1136" t="str">
        <f t="shared" si="163"/>
        <v>LB19EDC0</v>
      </c>
      <c r="B5205" s="669" t="s">
        <v>8218</v>
      </c>
      <c r="C5205" s="669" t="s">
        <v>2204</v>
      </c>
      <c r="D5205" s="1137">
        <f t="shared" si="162"/>
        <v>0</v>
      </c>
      <c r="E5205" s="669" t="s">
        <v>700</v>
      </c>
      <c r="F5205" s="669">
        <v>12</v>
      </c>
    </row>
    <row r="5206" spans="1:6" hidden="1" x14ac:dyDescent="0.2">
      <c r="A5206" s="1136" t="str">
        <f t="shared" si="163"/>
        <v>LB19EEL0</v>
      </c>
      <c r="B5206" s="669" t="s">
        <v>8219</v>
      </c>
      <c r="C5206" s="669" t="s">
        <v>2204</v>
      </c>
      <c r="D5206" s="1137">
        <f t="shared" si="162"/>
        <v>0</v>
      </c>
      <c r="E5206" s="669" t="s">
        <v>699</v>
      </c>
      <c r="F5206" s="669">
        <v>23</v>
      </c>
    </row>
    <row r="5207" spans="1:6" hidden="1" x14ac:dyDescent="0.2">
      <c r="A5207" s="1136" t="str">
        <f t="shared" si="163"/>
        <v>LB19EEM0</v>
      </c>
      <c r="B5207" s="669" t="s">
        <v>8220</v>
      </c>
      <c r="C5207" s="669" t="s">
        <v>2204</v>
      </c>
      <c r="D5207" s="1137">
        <f t="shared" si="162"/>
        <v>0</v>
      </c>
      <c r="E5207" s="669" t="s">
        <v>595</v>
      </c>
      <c r="F5207" s="669">
        <v>366</v>
      </c>
    </row>
    <row r="5208" spans="1:6" hidden="1" x14ac:dyDescent="0.2">
      <c r="A5208" s="1136" t="str">
        <f t="shared" si="163"/>
        <v>LB19ENE0</v>
      </c>
      <c r="B5208" s="669" t="s">
        <v>8221</v>
      </c>
      <c r="C5208" s="669" t="s">
        <v>2204</v>
      </c>
      <c r="D5208" s="1137">
        <f t="shared" si="162"/>
        <v>0</v>
      </c>
      <c r="E5208" s="669" t="s">
        <v>594</v>
      </c>
      <c r="F5208" s="669">
        <v>10</v>
      </c>
    </row>
    <row r="5209" spans="1:6" hidden="1" x14ac:dyDescent="0.2">
      <c r="A5209" s="1136" t="str">
        <f t="shared" si="163"/>
        <v>LB19FDC0</v>
      </c>
      <c r="B5209" s="669" t="s">
        <v>8222</v>
      </c>
      <c r="C5209" s="669" t="s">
        <v>2205</v>
      </c>
      <c r="D5209" s="1137">
        <f t="shared" si="162"/>
        <v>0</v>
      </c>
      <c r="E5209" s="669" t="s">
        <v>700</v>
      </c>
      <c r="F5209" s="669">
        <v>167</v>
      </c>
    </row>
    <row r="5210" spans="1:6" hidden="1" x14ac:dyDescent="0.2">
      <c r="A5210" s="1136" t="str">
        <f t="shared" si="163"/>
        <v>LB19FEL0</v>
      </c>
      <c r="B5210" s="669" t="s">
        <v>8223</v>
      </c>
      <c r="C5210" s="669" t="s">
        <v>2205</v>
      </c>
      <c r="D5210" s="1137">
        <f t="shared" si="162"/>
        <v>0</v>
      </c>
      <c r="E5210" s="669" t="s">
        <v>699</v>
      </c>
      <c r="F5210" s="669">
        <v>64</v>
      </c>
    </row>
    <row r="5211" spans="1:6" hidden="1" x14ac:dyDescent="0.2">
      <c r="A5211" s="1136" t="str">
        <f t="shared" si="163"/>
        <v>LB19FEM0</v>
      </c>
      <c r="B5211" s="669" t="s">
        <v>8224</v>
      </c>
      <c r="C5211" s="669" t="s">
        <v>2205</v>
      </c>
      <c r="D5211" s="1137">
        <f t="shared" si="162"/>
        <v>0</v>
      </c>
      <c r="E5211" s="669" t="s">
        <v>595</v>
      </c>
      <c r="F5211" s="669">
        <v>519</v>
      </c>
    </row>
    <row r="5212" spans="1:6" hidden="1" x14ac:dyDescent="0.2">
      <c r="A5212" s="1136" t="str">
        <f t="shared" si="163"/>
        <v>LB19FNE0</v>
      </c>
      <c r="B5212" s="669" t="s">
        <v>8225</v>
      </c>
      <c r="C5212" s="669" t="s">
        <v>2205</v>
      </c>
      <c r="D5212" s="1137">
        <f t="shared" si="162"/>
        <v>0</v>
      </c>
      <c r="E5212" s="669" t="s">
        <v>594</v>
      </c>
      <c r="F5212" s="669">
        <v>8</v>
      </c>
    </row>
    <row r="5213" spans="1:6" hidden="1" x14ac:dyDescent="0.2">
      <c r="A5213" s="1136" t="str">
        <f t="shared" si="163"/>
        <v>LB19GDC0</v>
      </c>
      <c r="B5213" s="669" t="s">
        <v>8226</v>
      </c>
      <c r="C5213" s="669" t="s">
        <v>2206</v>
      </c>
      <c r="D5213" s="1137">
        <f t="shared" si="162"/>
        <v>0</v>
      </c>
      <c r="E5213" s="669" t="s">
        <v>700</v>
      </c>
      <c r="F5213" s="669">
        <v>588</v>
      </c>
    </row>
    <row r="5214" spans="1:6" hidden="1" x14ac:dyDescent="0.2">
      <c r="A5214" s="1136" t="str">
        <f t="shared" si="163"/>
        <v>LB19GEL0</v>
      </c>
      <c r="B5214" s="669" t="s">
        <v>8227</v>
      </c>
      <c r="C5214" s="669" t="s">
        <v>2206</v>
      </c>
      <c r="D5214" s="1137">
        <f t="shared" si="162"/>
        <v>0</v>
      </c>
      <c r="E5214" s="669" t="s">
        <v>699</v>
      </c>
      <c r="F5214" s="669">
        <v>88</v>
      </c>
    </row>
    <row r="5215" spans="1:6" hidden="1" x14ac:dyDescent="0.2">
      <c r="A5215" s="1136" t="str">
        <f t="shared" si="163"/>
        <v>LB19GEM0</v>
      </c>
      <c r="B5215" s="669" t="s">
        <v>8228</v>
      </c>
      <c r="C5215" s="669" t="s">
        <v>2206</v>
      </c>
      <c r="D5215" s="1137">
        <f t="shared" si="162"/>
        <v>0</v>
      </c>
      <c r="E5215" s="669" t="s">
        <v>595</v>
      </c>
      <c r="F5215" s="669">
        <v>591</v>
      </c>
    </row>
    <row r="5216" spans="1:6" hidden="1" x14ac:dyDescent="0.2">
      <c r="A5216" s="1136" t="str">
        <f t="shared" si="163"/>
        <v>LB19GNE0</v>
      </c>
      <c r="B5216" s="669" t="s">
        <v>8229</v>
      </c>
      <c r="C5216" s="669" t="s">
        <v>2206</v>
      </c>
      <c r="D5216" s="1137">
        <f t="shared" si="162"/>
        <v>0</v>
      </c>
      <c r="E5216" s="669" t="s">
        <v>594</v>
      </c>
      <c r="F5216" s="669">
        <v>46</v>
      </c>
    </row>
    <row r="5217" spans="1:6" hidden="1" x14ac:dyDescent="0.2">
      <c r="A5217" s="1136" t="str">
        <f t="shared" si="163"/>
        <v>LB20CEL0</v>
      </c>
      <c r="B5217" s="669" t="s">
        <v>8230</v>
      </c>
      <c r="C5217" s="669" t="s">
        <v>2207</v>
      </c>
      <c r="D5217" s="1137">
        <f t="shared" si="162"/>
        <v>0</v>
      </c>
      <c r="E5217" s="669" t="s">
        <v>699</v>
      </c>
      <c r="F5217" s="669">
        <v>96</v>
      </c>
    </row>
    <row r="5218" spans="1:6" hidden="1" x14ac:dyDescent="0.2">
      <c r="A5218" s="1136" t="str">
        <f t="shared" si="163"/>
        <v>LB20CEM0</v>
      </c>
      <c r="B5218" s="669" t="s">
        <v>8231</v>
      </c>
      <c r="C5218" s="669" t="s">
        <v>2207</v>
      </c>
      <c r="D5218" s="1137">
        <f t="shared" si="162"/>
        <v>0</v>
      </c>
      <c r="E5218" s="669" t="s">
        <v>595</v>
      </c>
      <c r="F5218" s="669">
        <v>2634</v>
      </c>
    </row>
    <row r="5219" spans="1:6" hidden="1" x14ac:dyDescent="0.2">
      <c r="A5219" s="1136" t="str">
        <f t="shared" si="163"/>
        <v>LB20CNE0</v>
      </c>
      <c r="B5219" s="669" t="s">
        <v>8232</v>
      </c>
      <c r="C5219" s="669" t="s">
        <v>2207</v>
      </c>
      <c r="D5219" s="1137">
        <f t="shared" si="162"/>
        <v>0</v>
      </c>
      <c r="E5219" s="669" t="s">
        <v>594</v>
      </c>
      <c r="F5219" s="669">
        <v>19</v>
      </c>
    </row>
    <row r="5220" spans="1:6" hidden="1" x14ac:dyDescent="0.2">
      <c r="A5220" s="1136" t="str">
        <f t="shared" si="163"/>
        <v>LB20DDC0</v>
      </c>
      <c r="B5220" s="669" t="s">
        <v>8233</v>
      </c>
      <c r="C5220" s="669" t="s">
        <v>2208</v>
      </c>
      <c r="D5220" s="1137">
        <f t="shared" si="162"/>
        <v>0</v>
      </c>
      <c r="E5220" s="669" t="s">
        <v>700</v>
      </c>
      <c r="F5220" s="669">
        <v>1</v>
      </c>
    </row>
    <row r="5221" spans="1:6" hidden="1" x14ac:dyDescent="0.2">
      <c r="A5221" s="1136" t="str">
        <f t="shared" si="163"/>
        <v>LB20DEL0</v>
      </c>
      <c r="B5221" s="669" t="s">
        <v>8234</v>
      </c>
      <c r="C5221" s="669" t="s">
        <v>2208</v>
      </c>
      <c r="D5221" s="1137">
        <f t="shared" si="162"/>
        <v>0</v>
      </c>
      <c r="E5221" s="669" t="s">
        <v>699</v>
      </c>
      <c r="F5221" s="669">
        <v>144</v>
      </c>
    </row>
    <row r="5222" spans="1:6" hidden="1" x14ac:dyDescent="0.2">
      <c r="A5222" s="1136" t="str">
        <f t="shared" si="163"/>
        <v>LB20DEM0</v>
      </c>
      <c r="B5222" s="669" t="s">
        <v>8235</v>
      </c>
      <c r="C5222" s="669" t="s">
        <v>2208</v>
      </c>
      <c r="D5222" s="1137">
        <f t="shared" si="162"/>
        <v>0</v>
      </c>
      <c r="E5222" s="669" t="s">
        <v>595</v>
      </c>
      <c r="F5222" s="669">
        <v>1617</v>
      </c>
    </row>
    <row r="5223" spans="1:6" hidden="1" x14ac:dyDescent="0.2">
      <c r="A5223" s="1136" t="str">
        <f t="shared" si="163"/>
        <v>LB20DNE0</v>
      </c>
      <c r="B5223" s="669" t="s">
        <v>8236</v>
      </c>
      <c r="C5223" s="669" t="s">
        <v>2208</v>
      </c>
      <c r="D5223" s="1137">
        <f t="shared" si="162"/>
        <v>0</v>
      </c>
      <c r="E5223" s="669" t="s">
        <v>594</v>
      </c>
      <c r="F5223" s="669">
        <v>13</v>
      </c>
    </row>
    <row r="5224" spans="1:6" hidden="1" x14ac:dyDescent="0.2">
      <c r="A5224" s="1136" t="str">
        <f t="shared" si="163"/>
        <v>LB20EDC0</v>
      </c>
      <c r="B5224" s="669" t="s">
        <v>8237</v>
      </c>
      <c r="C5224" s="669" t="s">
        <v>2209</v>
      </c>
      <c r="D5224" s="1137">
        <f t="shared" si="162"/>
        <v>0</v>
      </c>
      <c r="E5224" s="669" t="s">
        <v>700</v>
      </c>
      <c r="F5224" s="669">
        <v>1</v>
      </c>
    </row>
    <row r="5225" spans="1:6" hidden="1" x14ac:dyDescent="0.2">
      <c r="A5225" s="1136" t="str">
        <f t="shared" si="163"/>
        <v>LB20EEL0</v>
      </c>
      <c r="B5225" s="669" t="s">
        <v>8238</v>
      </c>
      <c r="C5225" s="669" t="s">
        <v>2209</v>
      </c>
      <c r="D5225" s="1137">
        <f t="shared" si="162"/>
        <v>0</v>
      </c>
      <c r="E5225" s="669" t="s">
        <v>699</v>
      </c>
      <c r="F5225" s="669">
        <v>2</v>
      </c>
    </row>
    <row r="5226" spans="1:6" hidden="1" x14ac:dyDescent="0.2">
      <c r="A5226" s="1136" t="str">
        <f t="shared" si="163"/>
        <v>LB20EEM0</v>
      </c>
      <c r="B5226" s="669" t="s">
        <v>8239</v>
      </c>
      <c r="C5226" s="669" t="s">
        <v>2209</v>
      </c>
      <c r="D5226" s="1137">
        <f t="shared" si="162"/>
        <v>0</v>
      </c>
      <c r="E5226" s="669" t="s">
        <v>595</v>
      </c>
      <c r="F5226" s="669">
        <v>985</v>
      </c>
    </row>
    <row r="5227" spans="1:6" hidden="1" x14ac:dyDescent="0.2">
      <c r="A5227" s="1136" t="str">
        <f t="shared" si="163"/>
        <v>LB20ENE0</v>
      </c>
      <c r="B5227" s="669" t="s">
        <v>8240</v>
      </c>
      <c r="C5227" s="669" t="s">
        <v>2209</v>
      </c>
      <c r="D5227" s="1137">
        <f t="shared" si="162"/>
        <v>0</v>
      </c>
      <c r="E5227" s="669" t="s">
        <v>594</v>
      </c>
      <c r="F5227" s="669">
        <v>18</v>
      </c>
    </row>
    <row r="5228" spans="1:6" hidden="1" x14ac:dyDescent="0.2">
      <c r="A5228" s="1136" t="str">
        <f t="shared" si="163"/>
        <v>LB20FDC0</v>
      </c>
      <c r="B5228" s="669" t="s">
        <v>8241</v>
      </c>
      <c r="C5228" s="669" t="s">
        <v>2210</v>
      </c>
      <c r="D5228" s="1137">
        <f t="shared" si="162"/>
        <v>0</v>
      </c>
      <c r="E5228" s="669" t="s">
        <v>700</v>
      </c>
      <c r="F5228" s="669">
        <v>29</v>
      </c>
    </row>
    <row r="5229" spans="1:6" hidden="1" x14ac:dyDescent="0.2">
      <c r="A5229" s="1136" t="str">
        <f t="shared" si="163"/>
        <v>LB20FEL0</v>
      </c>
      <c r="B5229" s="669" t="s">
        <v>8242</v>
      </c>
      <c r="C5229" s="669" t="s">
        <v>2210</v>
      </c>
      <c r="D5229" s="1137">
        <f t="shared" si="162"/>
        <v>0</v>
      </c>
      <c r="E5229" s="669" t="s">
        <v>699</v>
      </c>
      <c r="F5229" s="669">
        <v>44</v>
      </c>
    </row>
    <row r="5230" spans="1:6" hidden="1" x14ac:dyDescent="0.2">
      <c r="A5230" s="1136" t="str">
        <f t="shared" si="163"/>
        <v>LB20FEM0</v>
      </c>
      <c r="B5230" s="669" t="s">
        <v>8243</v>
      </c>
      <c r="C5230" s="669" t="s">
        <v>2210</v>
      </c>
      <c r="D5230" s="1137">
        <f t="shared" si="162"/>
        <v>0</v>
      </c>
      <c r="E5230" s="669" t="s">
        <v>595</v>
      </c>
      <c r="F5230" s="669">
        <v>3217</v>
      </c>
    </row>
    <row r="5231" spans="1:6" hidden="1" x14ac:dyDescent="0.2">
      <c r="A5231" s="1136" t="str">
        <f t="shared" si="163"/>
        <v>LB20FNE0</v>
      </c>
      <c r="B5231" s="669" t="s">
        <v>8244</v>
      </c>
      <c r="C5231" s="669" t="s">
        <v>2210</v>
      </c>
      <c r="D5231" s="1137">
        <f t="shared" si="162"/>
        <v>0</v>
      </c>
      <c r="E5231" s="669" t="s">
        <v>594</v>
      </c>
      <c r="F5231" s="669">
        <v>24</v>
      </c>
    </row>
    <row r="5232" spans="1:6" hidden="1" x14ac:dyDescent="0.2">
      <c r="A5232" s="1136" t="str">
        <f t="shared" si="163"/>
        <v>LB20FUX0</v>
      </c>
      <c r="B5232" s="669" t="s">
        <v>8245</v>
      </c>
      <c r="C5232" s="669" t="s">
        <v>2210</v>
      </c>
      <c r="D5232" s="1137">
        <f t="shared" si="162"/>
        <v>0</v>
      </c>
      <c r="E5232" s="669" t="s">
        <v>3001</v>
      </c>
      <c r="F5232" s="669">
        <v>1</v>
      </c>
    </row>
    <row r="5233" spans="1:6" hidden="1" x14ac:dyDescent="0.2">
      <c r="A5233" s="1136" t="str">
        <f t="shared" si="163"/>
        <v>LB20GDC0</v>
      </c>
      <c r="B5233" s="669" t="s">
        <v>8246</v>
      </c>
      <c r="C5233" s="669" t="s">
        <v>2211</v>
      </c>
      <c r="D5233" s="1137">
        <f t="shared" si="162"/>
        <v>0</v>
      </c>
      <c r="E5233" s="669" t="s">
        <v>700</v>
      </c>
      <c r="F5233" s="669">
        <v>65</v>
      </c>
    </row>
    <row r="5234" spans="1:6" hidden="1" x14ac:dyDescent="0.2">
      <c r="A5234" s="1136" t="str">
        <f t="shared" si="163"/>
        <v>LB20GEL0</v>
      </c>
      <c r="B5234" s="669" t="s">
        <v>8247</v>
      </c>
      <c r="C5234" s="669" t="s">
        <v>2211</v>
      </c>
      <c r="D5234" s="1137">
        <f t="shared" si="162"/>
        <v>0</v>
      </c>
      <c r="E5234" s="669" t="s">
        <v>699</v>
      </c>
      <c r="F5234" s="669">
        <v>34</v>
      </c>
    </row>
    <row r="5235" spans="1:6" hidden="1" x14ac:dyDescent="0.2">
      <c r="A5235" s="1136" t="str">
        <f t="shared" si="163"/>
        <v>LB20GEM0</v>
      </c>
      <c r="B5235" s="669" t="s">
        <v>8248</v>
      </c>
      <c r="C5235" s="669" t="s">
        <v>2211</v>
      </c>
      <c r="D5235" s="1137">
        <f t="shared" si="162"/>
        <v>0</v>
      </c>
      <c r="E5235" s="669" t="s">
        <v>595</v>
      </c>
      <c r="F5235" s="669">
        <v>2314</v>
      </c>
    </row>
    <row r="5236" spans="1:6" hidden="1" x14ac:dyDescent="0.2">
      <c r="A5236" s="1136" t="str">
        <f t="shared" si="163"/>
        <v>LB20GNE0</v>
      </c>
      <c r="B5236" s="669" t="s">
        <v>8249</v>
      </c>
      <c r="C5236" s="669" t="s">
        <v>2211</v>
      </c>
      <c r="D5236" s="1137">
        <f t="shared" si="162"/>
        <v>0</v>
      </c>
      <c r="E5236" s="669" t="s">
        <v>594</v>
      </c>
      <c r="F5236" s="669">
        <v>17</v>
      </c>
    </row>
    <row r="5237" spans="1:6" hidden="1" x14ac:dyDescent="0.2">
      <c r="A5237" s="1136" t="str">
        <f t="shared" si="163"/>
        <v>LB21ADC0</v>
      </c>
      <c r="B5237" s="669" t="s">
        <v>8250</v>
      </c>
      <c r="C5237" s="669" t="s">
        <v>2212</v>
      </c>
      <c r="D5237" s="1137">
        <f t="shared" si="162"/>
        <v>0</v>
      </c>
      <c r="E5237" s="669" t="s">
        <v>700</v>
      </c>
      <c r="F5237" s="669">
        <v>6</v>
      </c>
    </row>
    <row r="5238" spans="1:6" hidden="1" x14ac:dyDescent="0.2">
      <c r="A5238" s="1136" t="str">
        <f t="shared" si="163"/>
        <v>LB21AEL0</v>
      </c>
      <c r="B5238" s="669" t="s">
        <v>8251</v>
      </c>
      <c r="C5238" s="669" t="s">
        <v>2212</v>
      </c>
      <c r="D5238" s="1137">
        <f t="shared" si="162"/>
        <v>0</v>
      </c>
      <c r="E5238" s="669" t="s">
        <v>699</v>
      </c>
      <c r="F5238" s="669">
        <v>409</v>
      </c>
    </row>
    <row r="5239" spans="1:6" hidden="1" x14ac:dyDescent="0.2">
      <c r="A5239" s="1136" t="str">
        <f t="shared" si="163"/>
        <v>LB21AEM0</v>
      </c>
      <c r="B5239" s="669" t="s">
        <v>8252</v>
      </c>
      <c r="C5239" s="669" t="s">
        <v>2212</v>
      </c>
      <c r="D5239" s="1137">
        <f t="shared" si="162"/>
        <v>0</v>
      </c>
      <c r="E5239" s="669" t="s">
        <v>595</v>
      </c>
      <c r="F5239" s="669">
        <v>34</v>
      </c>
    </row>
    <row r="5240" spans="1:6" hidden="1" x14ac:dyDescent="0.2">
      <c r="A5240" s="1136" t="str">
        <f t="shared" si="163"/>
        <v>LB21BDC0</v>
      </c>
      <c r="B5240" s="669" t="s">
        <v>8253</v>
      </c>
      <c r="C5240" s="669" t="s">
        <v>2213</v>
      </c>
      <c r="D5240" s="1137">
        <f t="shared" si="162"/>
        <v>0</v>
      </c>
      <c r="E5240" s="669" t="s">
        <v>700</v>
      </c>
      <c r="F5240" s="669">
        <v>49</v>
      </c>
    </row>
    <row r="5241" spans="1:6" hidden="1" x14ac:dyDescent="0.2">
      <c r="A5241" s="1136" t="str">
        <f t="shared" si="163"/>
        <v>LB21BEL0</v>
      </c>
      <c r="B5241" s="669" t="s">
        <v>8254</v>
      </c>
      <c r="C5241" s="669" t="s">
        <v>2213</v>
      </c>
      <c r="D5241" s="1137">
        <f t="shared" si="162"/>
        <v>0</v>
      </c>
      <c r="E5241" s="669" t="s">
        <v>699</v>
      </c>
      <c r="F5241" s="669">
        <v>1721</v>
      </c>
    </row>
    <row r="5242" spans="1:6" hidden="1" x14ac:dyDescent="0.2">
      <c r="A5242" s="1136" t="str">
        <f t="shared" si="163"/>
        <v>LB21BEM0</v>
      </c>
      <c r="B5242" s="669" t="s">
        <v>8255</v>
      </c>
      <c r="C5242" s="669" t="s">
        <v>2213</v>
      </c>
      <c r="D5242" s="1137">
        <f t="shared" si="162"/>
        <v>0</v>
      </c>
      <c r="E5242" s="669" t="s">
        <v>595</v>
      </c>
      <c r="F5242" s="669">
        <v>19</v>
      </c>
    </row>
    <row r="5243" spans="1:6" hidden="1" x14ac:dyDescent="0.2">
      <c r="A5243" s="1136" t="str">
        <f t="shared" si="163"/>
        <v>LB22ZDC0</v>
      </c>
      <c r="B5243" s="669" t="s">
        <v>8256</v>
      </c>
      <c r="C5243" s="669" t="s">
        <v>886</v>
      </c>
      <c r="D5243" s="1137">
        <f t="shared" si="162"/>
        <v>0</v>
      </c>
      <c r="E5243" s="669" t="s">
        <v>700</v>
      </c>
      <c r="F5243" s="669">
        <v>5</v>
      </c>
    </row>
    <row r="5244" spans="1:6" hidden="1" x14ac:dyDescent="0.2">
      <c r="A5244" s="1136" t="str">
        <f t="shared" si="163"/>
        <v>LB22ZEL0</v>
      </c>
      <c r="B5244" s="669" t="s">
        <v>8257</v>
      </c>
      <c r="C5244" s="669" t="s">
        <v>886</v>
      </c>
      <c r="D5244" s="1137">
        <f t="shared" si="162"/>
        <v>0</v>
      </c>
      <c r="E5244" s="669" t="s">
        <v>699</v>
      </c>
      <c r="F5244" s="669">
        <v>1398</v>
      </c>
    </row>
    <row r="5245" spans="1:6" hidden="1" x14ac:dyDescent="0.2">
      <c r="A5245" s="1136" t="str">
        <f t="shared" si="163"/>
        <v>LB22ZEM0</v>
      </c>
      <c r="B5245" s="669" t="s">
        <v>8258</v>
      </c>
      <c r="C5245" s="669" t="s">
        <v>886</v>
      </c>
      <c r="D5245" s="1137">
        <f t="shared" si="162"/>
        <v>0</v>
      </c>
      <c r="E5245" s="669" t="s">
        <v>595</v>
      </c>
      <c r="F5245" s="669">
        <v>8</v>
      </c>
    </row>
    <row r="5246" spans="1:6" hidden="1" x14ac:dyDescent="0.2">
      <c r="A5246" s="1136" t="str">
        <f t="shared" si="163"/>
        <v>LB25DDC0</v>
      </c>
      <c r="B5246" s="669" t="s">
        <v>8259</v>
      </c>
      <c r="C5246" s="669" t="s">
        <v>2214</v>
      </c>
      <c r="D5246" s="1137">
        <f t="shared" si="162"/>
        <v>0</v>
      </c>
      <c r="E5246" s="669" t="s">
        <v>700</v>
      </c>
      <c r="F5246" s="669">
        <v>5</v>
      </c>
    </row>
    <row r="5247" spans="1:6" hidden="1" x14ac:dyDescent="0.2">
      <c r="A5247" s="1136" t="str">
        <f t="shared" si="163"/>
        <v>LB25DEL0</v>
      </c>
      <c r="B5247" s="669" t="s">
        <v>8260</v>
      </c>
      <c r="C5247" s="669" t="s">
        <v>2214</v>
      </c>
      <c r="D5247" s="1137">
        <f t="shared" si="162"/>
        <v>0</v>
      </c>
      <c r="E5247" s="669" t="s">
        <v>699</v>
      </c>
      <c r="F5247" s="669">
        <v>650</v>
      </c>
    </row>
    <row r="5248" spans="1:6" hidden="1" x14ac:dyDescent="0.2">
      <c r="A5248" s="1136" t="str">
        <f t="shared" si="163"/>
        <v>LB25DEM0</v>
      </c>
      <c r="B5248" s="669" t="s">
        <v>8261</v>
      </c>
      <c r="C5248" s="669" t="s">
        <v>2214</v>
      </c>
      <c r="D5248" s="1137">
        <f t="shared" si="162"/>
        <v>0</v>
      </c>
      <c r="E5248" s="669" t="s">
        <v>595</v>
      </c>
      <c r="F5248" s="669">
        <v>245</v>
      </c>
    </row>
    <row r="5249" spans="1:6" hidden="1" x14ac:dyDescent="0.2">
      <c r="A5249" s="1136" t="str">
        <f t="shared" si="163"/>
        <v>LB25DNE0</v>
      </c>
      <c r="B5249" s="669" t="s">
        <v>8262</v>
      </c>
      <c r="C5249" s="669" t="s">
        <v>2214</v>
      </c>
      <c r="D5249" s="1137">
        <f t="shared" si="162"/>
        <v>0</v>
      </c>
      <c r="E5249" s="669" t="s">
        <v>594</v>
      </c>
      <c r="F5249" s="669">
        <v>6</v>
      </c>
    </row>
    <row r="5250" spans="1:6" hidden="1" x14ac:dyDescent="0.2">
      <c r="A5250" s="1136" t="str">
        <f t="shared" si="163"/>
        <v>LB25EDC0</v>
      </c>
      <c r="B5250" s="669" t="s">
        <v>8263</v>
      </c>
      <c r="C5250" s="669" t="s">
        <v>2215</v>
      </c>
      <c r="D5250" s="1137">
        <f t="shared" si="162"/>
        <v>0</v>
      </c>
      <c r="E5250" s="669" t="s">
        <v>700</v>
      </c>
      <c r="F5250" s="669">
        <v>69</v>
      </c>
    </row>
    <row r="5251" spans="1:6" hidden="1" x14ac:dyDescent="0.2">
      <c r="A5251" s="1136" t="str">
        <f t="shared" si="163"/>
        <v>LB25EEL0</v>
      </c>
      <c r="B5251" s="669" t="s">
        <v>8264</v>
      </c>
      <c r="C5251" s="669" t="s">
        <v>2215</v>
      </c>
      <c r="D5251" s="1137">
        <f t="shared" si="162"/>
        <v>0</v>
      </c>
      <c r="E5251" s="669" t="s">
        <v>699</v>
      </c>
      <c r="F5251" s="669">
        <v>3717</v>
      </c>
    </row>
    <row r="5252" spans="1:6" hidden="1" x14ac:dyDescent="0.2">
      <c r="A5252" s="1136" t="str">
        <f t="shared" si="163"/>
        <v>LB25EEM0</v>
      </c>
      <c r="B5252" s="669" t="s">
        <v>8265</v>
      </c>
      <c r="C5252" s="669" t="s">
        <v>2215</v>
      </c>
      <c r="D5252" s="1137">
        <f t="shared" si="162"/>
        <v>0</v>
      </c>
      <c r="E5252" s="669" t="s">
        <v>595</v>
      </c>
      <c r="F5252" s="669">
        <v>265</v>
      </c>
    </row>
    <row r="5253" spans="1:6" hidden="1" x14ac:dyDescent="0.2">
      <c r="A5253" s="1136" t="str">
        <f t="shared" si="163"/>
        <v>LB25ENE0</v>
      </c>
      <c r="B5253" s="669" t="s">
        <v>8266</v>
      </c>
      <c r="C5253" s="669" t="s">
        <v>2215</v>
      </c>
      <c r="D5253" s="1137">
        <f t="shared" si="162"/>
        <v>0</v>
      </c>
      <c r="E5253" s="669" t="s">
        <v>594</v>
      </c>
      <c r="F5253" s="669">
        <v>6</v>
      </c>
    </row>
    <row r="5254" spans="1:6" hidden="1" x14ac:dyDescent="0.2">
      <c r="A5254" s="1136" t="str">
        <f t="shared" si="163"/>
        <v>LB25FDC0</v>
      </c>
      <c r="B5254" s="669" t="s">
        <v>8267</v>
      </c>
      <c r="C5254" s="669" t="s">
        <v>2217</v>
      </c>
      <c r="D5254" s="1137">
        <f t="shared" si="162"/>
        <v>0</v>
      </c>
      <c r="E5254" s="669" t="s">
        <v>700</v>
      </c>
      <c r="F5254" s="669">
        <v>827</v>
      </c>
    </row>
    <row r="5255" spans="1:6" hidden="1" x14ac:dyDescent="0.2">
      <c r="A5255" s="1136" t="str">
        <f t="shared" si="163"/>
        <v>LB25FEL0</v>
      </c>
      <c r="B5255" s="669" t="s">
        <v>8268</v>
      </c>
      <c r="C5255" s="669" t="s">
        <v>2217</v>
      </c>
      <c r="D5255" s="1137">
        <f t="shared" si="162"/>
        <v>0</v>
      </c>
      <c r="E5255" s="669" t="s">
        <v>699</v>
      </c>
      <c r="F5255" s="669">
        <v>17941</v>
      </c>
    </row>
    <row r="5256" spans="1:6" hidden="1" x14ac:dyDescent="0.2">
      <c r="A5256" s="1136" t="str">
        <f t="shared" si="163"/>
        <v>LB25FEM0</v>
      </c>
      <c r="B5256" s="669" t="s">
        <v>8269</v>
      </c>
      <c r="C5256" s="669" t="s">
        <v>2217</v>
      </c>
      <c r="D5256" s="1137">
        <f t="shared" si="162"/>
        <v>0</v>
      </c>
      <c r="E5256" s="669" t="s">
        <v>595</v>
      </c>
      <c r="F5256" s="669">
        <v>281</v>
      </c>
    </row>
    <row r="5257" spans="1:6" hidden="1" x14ac:dyDescent="0.2">
      <c r="A5257" s="1136" t="str">
        <f t="shared" si="163"/>
        <v>LB25FNE0</v>
      </c>
      <c r="B5257" s="669" t="s">
        <v>8270</v>
      </c>
      <c r="C5257" s="669" t="s">
        <v>2217</v>
      </c>
      <c r="D5257" s="1137">
        <f t="shared" si="162"/>
        <v>0</v>
      </c>
      <c r="E5257" s="669" t="s">
        <v>594</v>
      </c>
      <c r="F5257" s="669">
        <v>4</v>
      </c>
    </row>
    <row r="5258" spans="1:6" hidden="1" x14ac:dyDescent="0.2">
      <c r="A5258" s="1136" t="str">
        <f t="shared" si="163"/>
        <v>LB26ADC0</v>
      </c>
      <c r="B5258" s="669" t="s">
        <v>8271</v>
      </c>
      <c r="C5258" s="669" t="s">
        <v>2219</v>
      </c>
      <c r="D5258" s="1137">
        <f t="shared" si="162"/>
        <v>0</v>
      </c>
      <c r="E5258" s="669" t="s">
        <v>700</v>
      </c>
      <c r="F5258" s="669">
        <v>165</v>
      </c>
    </row>
    <row r="5259" spans="1:6" hidden="1" x14ac:dyDescent="0.2">
      <c r="A5259" s="1136" t="str">
        <f t="shared" si="163"/>
        <v>LB26AEL0</v>
      </c>
      <c r="B5259" s="669" t="s">
        <v>8272</v>
      </c>
      <c r="C5259" s="669" t="s">
        <v>2219</v>
      </c>
      <c r="D5259" s="1137">
        <f t="shared" si="162"/>
        <v>0</v>
      </c>
      <c r="E5259" s="669" t="s">
        <v>699</v>
      </c>
      <c r="F5259" s="669">
        <v>715</v>
      </c>
    </row>
    <row r="5260" spans="1:6" hidden="1" x14ac:dyDescent="0.2">
      <c r="A5260" s="1136" t="str">
        <f t="shared" si="163"/>
        <v>LB26AEM0</v>
      </c>
      <c r="B5260" s="669" t="s">
        <v>8273</v>
      </c>
      <c r="C5260" s="669" t="s">
        <v>2219</v>
      </c>
      <c r="D5260" s="1137">
        <f t="shared" si="162"/>
        <v>0</v>
      </c>
      <c r="E5260" s="669" t="s">
        <v>595</v>
      </c>
      <c r="F5260" s="669">
        <v>149</v>
      </c>
    </row>
    <row r="5261" spans="1:6" hidden="1" x14ac:dyDescent="0.2">
      <c r="A5261" s="1136" t="str">
        <f t="shared" si="163"/>
        <v>LB26ANE0</v>
      </c>
      <c r="B5261" s="669" t="s">
        <v>8274</v>
      </c>
      <c r="C5261" s="669" t="s">
        <v>2219</v>
      </c>
      <c r="D5261" s="1137">
        <f t="shared" si="162"/>
        <v>0</v>
      </c>
      <c r="E5261" s="669" t="s">
        <v>594</v>
      </c>
      <c r="F5261" s="669">
        <v>1</v>
      </c>
    </row>
    <row r="5262" spans="1:6" hidden="1" x14ac:dyDescent="0.2">
      <c r="A5262" s="1136" t="str">
        <f t="shared" si="163"/>
        <v>LB26BDC0</v>
      </c>
      <c r="B5262" s="669" t="s">
        <v>8275</v>
      </c>
      <c r="C5262" s="669" t="s">
        <v>2220</v>
      </c>
      <c r="D5262" s="1137">
        <f t="shared" si="162"/>
        <v>0</v>
      </c>
      <c r="E5262" s="669" t="s">
        <v>700</v>
      </c>
      <c r="F5262" s="669">
        <v>1214</v>
      </c>
    </row>
    <row r="5263" spans="1:6" hidden="1" x14ac:dyDescent="0.2">
      <c r="A5263" s="1136" t="str">
        <f t="shared" si="163"/>
        <v>LB26BEL0</v>
      </c>
      <c r="B5263" s="669" t="s">
        <v>8276</v>
      </c>
      <c r="C5263" s="669" t="s">
        <v>2220</v>
      </c>
      <c r="D5263" s="1137">
        <f t="shared" si="162"/>
        <v>0</v>
      </c>
      <c r="E5263" s="669" t="s">
        <v>699</v>
      </c>
      <c r="F5263" s="669">
        <v>2239</v>
      </c>
    </row>
    <row r="5264" spans="1:6" hidden="1" x14ac:dyDescent="0.2">
      <c r="A5264" s="1136" t="str">
        <f t="shared" si="163"/>
        <v>LB26BEM0</v>
      </c>
      <c r="B5264" s="669" t="s">
        <v>8277</v>
      </c>
      <c r="C5264" s="669" t="s">
        <v>2220</v>
      </c>
      <c r="D5264" s="1137">
        <f t="shared" si="162"/>
        <v>0</v>
      </c>
      <c r="E5264" s="669" t="s">
        <v>595</v>
      </c>
      <c r="F5264" s="669">
        <v>49</v>
      </c>
    </row>
    <row r="5265" spans="1:6" hidden="1" x14ac:dyDescent="0.2">
      <c r="A5265" s="1136" t="str">
        <f t="shared" si="163"/>
        <v>LB27ZDC0</v>
      </c>
      <c r="B5265" s="669" t="s">
        <v>8278</v>
      </c>
      <c r="C5265" s="669" t="s">
        <v>885</v>
      </c>
      <c r="D5265" s="1137">
        <f t="shared" ref="D5265:D5328" si="164">IFERROR(VLOOKUP(C5265,$M$2:$N$16,2,FALSE),0)</f>
        <v>0</v>
      </c>
      <c r="E5265" s="669" t="s">
        <v>700</v>
      </c>
      <c r="F5265" s="669">
        <v>30689</v>
      </c>
    </row>
    <row r="5266" spans="1:6" hidden="1" x14ac:dyDescent="0.2">
      <c r="A5266" s="1136" t="str">
        <f t="shared" ref="A5266:A5329" si="165">C5266&amp;E5266&amp;D5266</f>
        <v>LB27ZEL0</v>
      </c>
      <c r="B5266" s="669" t="s">
        <v>8279</v>
      </c>
      <c r="C5266" s="669" t="s">
        <v>885</v>
      </c>
      <c r="D5266" s="1137">
        <f t="shared" si="164"/>
        <v>0</v>
      </c>
      <c r="E5266" s="669" t="s">
        <v>699</v>
      </c>
      <c r="F5266" s="669">
        <v>2604</v>
      </c>
    </row>
    <row r="5267" spans="1:6" hidden="1" x14ac:dyDescent="0.2">
      <c r="A5267" s="1136" t="str">
        <f t="shared" si="165"/>
        <v>LB27ZEM0</v>
      </c>
      <c r="B5267" s="669" t="s">
        <v>8280</v>
      </c>
      <c r="C5267" s="669" t="s">
        <v>885</v>
      </c>
      <c r="D5267" s="1137">
        <f t="shared" si="164"/>
        <v>0</v>
      </c>
      <c r="E5267" s="669" t="s">
        <v>595</v>
      </c>
      <c r="F5267" s="669">
        <v>69</v>
      </c>
    </row>
    <row r="5268" spans="1:6" hidden="1" x14ac:dyDescent="0.2">
      <c r="A5268" s="1136" t="str">
        <f t="shared" si="165"/>
        <v>LB28CEL0</v>
      </c>
      <c r="B5268" s="669" t="s">
        <v>8281</v>
      </c>
      <c r="C5268" s="669" t="s">
        <v>2221</v>
      </c>
      <c r="D5268" s="1137">
        <f t="shared" si="164"/>
        <v>0</v>
      </c>
      <c r="E5268" s="669" t="s">
        <v>699</v>
      </c>
      <c r="F5268" s="669">
        <v>89</v>
      </c>
    </row>
    <row r="5269" spans="1:6" hidden="1" x14ac:dyDescent="0.2">
      <c r="A5269" s="1136" t="str">
        <f t="shared" si="165"/>
        <v>LB28CEM0</v>
      </c>
      <c r="B5269" s="669" t="s">
        <v>8282</v>
      </c>
      <c r="C5269" s="669" t="s">
        <v>2221</v>
      </c>
      <c r="D5269" s="1137">
        <f t="shared" si="164"/>
        <v>0</v>
      </c>
      <c r="E5269" s="669" t="s">
        <v>595</v>
      </c>
      <c r="F5269" s="669">
        <v>1463</v>
      </c>
    </row>
    <row r="5270" spans="1:6" hidden="1" x14ac:dyDescent="0.2">
      <c r="A5270" s="1136" t="str">
        <f t="shared" si="165"/>
        <v>LB28CNE0</v>
      </c>
      <c r="B5270" s="669" t="s">
        <v>8283</v>
      </c>
      <c r="C5270" s="669" t="s">
        <v>2221</v>
      </c>
      <c r="D5270" s="1137">
        <f t="shared" si="164"/>
        <v>0</v>
      </c>
      <c r="E5270" s="669" t="s">
        <v>594</v>
      </c>
      <c r="F5270" s="669">
        <v>9</v>
      </c>
    </row>
    <row r="5271" spans="1:6" hidden="1" x14ac:dyDescent="0.2">
      <c r="A5271" s="1136" t="str">
        <f t="shared" si="165"/>
        <v>LB28DEL0</v>
      </c>
      <c r="B5271" s="669" t="s">
        <v>8284</v>
      </c>
      <c r="C5271" s="669" t="s">
        <v>2222</v>
      </c>
      <c r="D5271" s="1137">
        <f t="shared" si="164"/>
        <v>0</v>
      </c>
      <c r="E5271" s="669" t="s">
        <v>699</v>
      </c>
      <c r="F5271" s="669">
        <v>280</v>
      </c>
    </row>
    <row r="5272" spans="1:6" hidden="1" x14ac:dyDescent="0.2">
      <c r="A5272" s="1136" t="str">
        <f t="shared" si="165"/>
        <v>LB28DEM0</v>
      </c>
      <c r="B5272" s="669" t="s">
        <v>8285</v>
      </c>
      <c r="C5272" s="669" t="s">
        <v>2222</v>
      </c>
      <c r="D5272" s="1137">
        <f t="shared" si="164"/>
        <v>0</v>
      </c>
      <c r="E5272" s="669" t="s">
        <v>595</v>
      </c>
      <c r="F5272" s="669">
        <v>1350</v>
      </c>
    </row>
    <row r="5273" spans="1:6" hidden="1" x14ac:dyDescent="0.2">
      <c r="A5273" s="1136" t="str">
        <f t="shared" si="165"/>
        <v>LB28DNE0</v>
      </c>
      <c r="B5273" s="669" t="s">
        <v>8286</v>
      </c>
      <c r="C5273" s="669" t="s">
        <v>2222</v>
      </c>
      <c r="D5273" s="1137">
        <f t="shared" si="164"/>
        <v>0</v>
      </c>
      <c r="E5273" s="669" t="s">
        <v>594</v>
      </c>
      <c r="F5273" s="669">
        <v>10</v>
      </c>
    </row>
    <row r="5274" spans="1:6" hidden="1" x14ac:dyDescent="0.2">
      <c r="A5274" s="1136" t="str">
        <f t="shared" si="165"/>
        <v>LB28EDC0</v>
      </c>
      <c r="B5274" s="669" t="s">
        <v>8287</v>
      </c>
      <c r="C5274" s="669" t="s">
        <v>2223</v>
      </c>
      <c r="D5274" s="1137">
        <f t="shared" si="164"/>
        <v>0</v>
      </c>
      <c r="E5274" s="669" t="s">
        <v>700</v>
      </c>
      <c r="F5274" s="669">
        <v>7</v>
      </c>
    </row>
    <row r="5275" spans="1:6" hidden="1" x14ac:dyDescent="0.2">
      <c r="A5275" s="1136" t="str">
        <f t="shared" si="165"/>
        <v>LB28EEL0</v>
      </c>
      <c r="B5275" s="669" t="s">
        <v>8288</v>
      </c>
      <c r="C5275" s="669" t="s">
        <v>2223</v>
      </c>
      <c r="D5275" s="1137">
        <f t="shared" si="164"/>
        <v>0</v>
      </c>
      <c r="E5275" s="669" t="s">
        <v>699</v>
      </c>
      <c r="F5275" s="669">
        <v>8</v>
      </c>
    </row>
    <row r="5276" spans="1:6" hidden="1" x14ac:dyDescent="0.2">
      <c r="A5276" s="1136" t="str">
        <f t="shared" si="165"/>
        <v>LB28EEM0</v>
      </c>
      <c r="B5276" s="669" t="s">
        <v>8289</v>
      </c>
      <c r="C5276" s="669" t="s">
        <v>2223</v>
      </c>
      <c r="D5276" s="1137">
        <f t="shared" si="164"/>
        <v>0</v>
      </c>
      <c r="E5276" s="669" t="s">
        <v>595</v>
      </c>
      <c r="F5276" s="669">
        <v>281</v>
      </c>
    </row>
    <row r="5277" spans="1:6" hidden="1" x14ac:dyDescent="0.2">
      <c r="A5277" s="1136" t="str">
        <f t="shared" si="165"/>
        <v>LB28ENE0</v>
      </c>
      <c r="B5277" s="669" t="s">
        <v>8290</v>
      </c>
      <c r="C5277" s="669" t="s">
        <v>2223</v>
      </c>
      <c r="D5277" s="1137">
        <f t="shared" si="164"/>
        <v>0</v>
      </c>
      <c r="E5277" s="669" t="s">
        <v>594</v>
      </c>
      <c r="F5277" s="669">
        <v>15</v>
      </c>
    </row>
    <row r="5278" spans="1:6" hidden="1" x14ac:dyDescent="0.2">
      <c r="A5278" s="1136" t="str">
        <f t="shared" si="165"/>
        <v>LB28FDC0</v>
      </c>
      <c r="B5278" s="669" t="s">
        <v>8291</v>
      </c>
      <c r="C5278" s="669" t="s">
        <v>2224</v>
      </c>
      <c r="D5278" s="1137">
        <f t="shared" si="164"/>
        <v>0</v>
      </c>
      <c r="E5278" s="669" t="s">
        <v>700</v>
      </c>
      <c r="F5278" s="669">
        <v>55</v>
      </c>
    </row>
    <row r="5279" spans="1:6" hidden="1" x14ac:dyDescent="0.2">
      <c r="A5279" s="1136" t="str">
        <f t="shared" si="165"/>
        <v>LB28FEL0</v>
      </c>
      <c r="B5279" s="669" t="s">
        <v>8292</v>
      </c>
      <c r="C5279" s="669" t="s">
        <v>2224</v>
      </c>
      <c r="D5279" s="1137">
        <f t="shared" si="164"/>
        <v>0</v>
      </c>
      <c r="E5279" s="669" t="s">
        <v>699</v>
      </c>
      <c r="F5279" s="669">
        <v>12</v>
      </c>
    </row>
    <row r="5280" spans="1:6" hidden="1" x14ac:dyDescent="0.2">
      <c r="A5280" s="1136" t="str">
        <f t="shared" si="165"/>
        <v>LB28FEM0</v>
      </c>
      <c r="B5280" s="669" t="s">
        <v>8293</v>
      </c>
      <c r="C5280" s="669" t="s">
        <v>2224</v>
      </c>
      <c r="D5280" s="1137">
        <f t="shared" si="164"/>
        <v>0</v>
      </c>
      <c r="E5280" s="669" t="s">
        <v>595</v>
      </c>
      <c r="F5280" s="669">
        <v>718</v>
      </c>
    </row>
    <row r="5281" spans="1:6" hidden="1" x14ac:dyDescent="0.2">
      <c r="A5281" s="1136" t="str">
        <f t="shared" si="165"/>
        <v>LB28FNE0</v>
      </c>
      <c r="B5281" s="669" t="s">
        <v>8294</v>
      </c>
      <c r="C5281" s="669" t="s">
        <v>2224</v>
      </c>
      <c r="D5281" s="1137">
        <f t="shared" si="164"/>
        <v>0</v>
      </c>
      <c r="E5281" s="669" t="s">
        <v>594</v>
      </c>
      <c r="F5281" s="669">
        <v>6</v>
      </c>
    </row>
    <row r="5282" spans="1:6" hidden="1" x14ac:dyDescent="0.2">
      <c r="A5282" s="1136" t="str">
        <f t="shared" si="165"/>
        <v>LB28GDC0</v>
      </c>
      <c r="B5282" s="669" t="s">
        <v>8295</v>
      </c>
      <c r="C5282" s="669" t="s">
        <v>2225</v>
      </c>
      <c r="D5282" s="1137">
        <f t="shared" si="164"/>
        <v>0</v>
      </c>
      <c r="E5282" s="669" t="s">
        <v>700</v>
      </c>
      <c r="F5282" s="669">
        <v>528</v>
      </c>
    </row>
    <row r="5283" spans="1:6" hidden="1" x14ac:dyDescent="0.2">
      <c r="A5283" s="1136" t="str">
        <f t="shared" si="165"/>
        <v>LB28GEL0</v>
      </c>
      <c r="B5283" s="669" t="s">
        <v>8296</v>
      </c>
      <c r="C5283" s="669" t="s">
        <v>2225</v>
      </c>
      <c r="D5283" s="1137">
        <f t="shared" si="164"/>
        <v>0</v>
      </c>
      <c r="E5283" s="669" t="s">
        <v>699</v>
      </c>
      <c r="F5283" s="669">
        <v>87</v>
      </c>
    </row>
    <row r="5284" spans="1:6" hidden="1" x14ac:dyDescent="0.2">
      <c r="A5284" s="1136" t="str">
        <f t="shared" si="165"/>
        <v>LB28GEM0</v>
      </c>
      <c r="B5284" s="669" t="s">
        <v>8297</v>
      </c>
      <c r="C5284" s="669" t="s">
        <v>2225</v>
      </c>
      <c r="D5284" s="1137">
        <f t="shared" si="164"/>
        <v>0</v>
      </c>
      <c r="E5284" s="669" t="s">
        <v>595</v>
      </c>
      <c r="F5284" s="669">
        <v>1307</v>
      </c>
    </row>
    <row r="5285" spans="1:6" hidden="1" x14ac:dyDescent="0.2">
      <c r="A5285" s="1136" t="str">
        <f t="shared" si="165"/>
        <v>LB28GNE0</v>
      </c>
      <c r="B5285" s="669" t="s">
        <v>8298</v>
      </c>
      <c r="C5285" s="669" t="s">
        <v>2225</v>
      </c>
      <c r="D5285" s="1137">
        <f t="shared" si="164"/>
        <v>0</v>
      </c>
      <c r="E5285" s="669" t="s">
        <v>594</v>
      </c>
      <c r="F5285" s="669">
        <v>12</v>
      </c>
    </row>
    <row r="5286" spans="1:6" hidden="1" x14ac:dyDescent="0.2">
      <c r="A5286" s="1136" t="str">
        <f t="shared" si="165"/>
        <v>LB29ADC0</v>
      </c>
      <c r="B5286" s="669" t="s">
        <v>8299</v>
      </c>
      <c r="C5286" s="669" t="s">
        <v>884</v>
      </c>
      <c r="D5286" s="1137">
        <f t="shared" si="164"/>
        <v>0</v>
      </c>
      <c r="E5286" s="669" t="s">
        <v>700</v>
      </c>
      <c r="F5286" s="669">
        <v>112</v>
      </c>
    </row>
    <row r="5287" spans="1:6" hidden="1" x14ac:dyDescent="0.2">
      <c r="A5287" s="1136" t="str">
        <f t="shared" si="165"/>
        <v>LB29AEL0</v>
      </c>
      <c r="B5287" s="669" t="s">
        <v>8300</v>
      </c>
      <c r="C5287" s="669" t="s">
        <v>884</v>
      </c>
      <c r="D5287" s="1137">
        <f t="shared" si="164"/>
        <v>0</v>
      </c>
      <c r="E5287" s="669" t="s">
        <v>699</v>
      </c>
      <c r="F5287" s="669">
        <v>1206</v>
      </c>
    </row>
    <row r="5288" spans="1:6" hidden="1" x14ac:dyDescent="0.2">
      <c r="A5288" s="1136" t="str">
        <f t="shared" si="165"/>
        <v>LB29AEM0</v>
      </c>
      <c r="B5288" s="669" t="s">
        <v>8301</v>
      </c>
      <c r="C5288" s="669" t="s">
        <v>884</v>
      </c>
      <c r="D5288" s="1137">
        <f t="shared" si="164"/>
        <v>0</v>
      </c>
      <c r="E5288" s="669" t="s">
        <v>595</v>
      </c>
      <c r="F5288" s="669">
        <v>73</v>
      </c>
    </row>
    <row r="5289" spans="1:6" hidden="1" x14ac:dyDescent="0.2">
      <c r="A5289" s="1136" t="str">
        <f t="shared" si="165"/>
        <v>LB29ANE0</v>
      </c>
      <c r="B5289" s="669" t="s">
        <v>8302</v>
      </c>
      <c r="C5289" s="669" t="s">
        <v>884</v>
      </c>
      <c r="D5289" s="1137">
        <f t="shared" si="164"/>
        <v>0</v>
      </c>
      <c r="E5289" s="669" t="s">
        <v>594</v>
      </c>
      <c r="F5289" s="669">
        <v>35</v>
      </c>
    </row>
    <row r="5290" spans="1:6" hidden="1" x14ac:dyDescent="0.2">
      <c r="A5290" s="1136" t="str">
        <f t="shared" si="165"/>
        <v>LB29CDC0</v>
      </c>
      <c r="B5290" s="669" t="s">
        <v>8303</v>
      </c>
      <c r="C5290" s="669" t="s">
        <v>883</v>
      </c>
      <c r="D5290" s="1137">
        <f t="shared" si="164"/>
        <v>0</v>
      </c>
      <c r="E5290" s="669" t="s">
        <v>700</v>
      </c>
      <c r="F5290" s="669">
        <v>416</v>
      </c>
    </row>
    <row r="5291" spans="1:6" hidden="1" x14ac:dyDescent="0.2">
      <c r="A5291" s="1136" t="str">
        <f t="shared" si="165"/>
        <v>LB29CEL0</v>
      </c>
      <c r="B5291" s="669" t="s">
        <v>8304</v>
      </c>
      <c r="C5291" s="669" t="s">
        <v>883</v>
      </c>
      <c r="D5291" s="1137">
        <f t="shared" si="164"/>
        <v>0</v>
      </c>
      <c r="E5291" s="669" t="s">
        <v>699</v>
      </c>
      <c r="F5291" s="669">
        <v>826</v>
      </c>
    </row>
    <row r="5292" spans="1:6" hidden="1" x14ac:dyDescent="0.2">
      <c r="A5292" s="1136" t="str">
        <f t="shared" si="165"/>
        <v>LB29CEM0</v>
      </c>
      <c r="B5292" s="669" t="s">
        <v>8305</v>
      </c>
      <c r="C5292" s="669" t="s">
        <v>883</v>
      </c>
      <c r="D5292" s="1137">
        <f t="shared" si="164"/>
        <v>0</v>
      </c>
      <c r="E5292" s="669" t="s">
        <v>595</v>
      </c>
      <c r="F5292" s="669">
        <v>8</v>
      </c>
    </row>
    <row r="5293" spans="1:6" hidden="1" x14ac:dyDescent="0.2">
      <c r="A5293" s="1136" t="str">
        <f t="shared" si="165"/>
        <v>LB29DDC0</v>
      </c>
      <c r="B5293" s="669" t="s">
        <v>8306</v>
      </c>
      <c r="C5293" s="669" t="s">
        <v>882</v>
      </c>
      <c r="D5293" s="1137">
        <f t="shared" si="164"/>
        <v>0</v>
      </c>
      <c r="E5293" s="669" t="s">
        <v>700</v>
      </c>
      <c r="F5293" s="669">
        <v>710</v>
      </c>
    </row>
    <row r="5294" spans="1:6" hidden="1" x14ac:dyDescent="0.2">
      <c r="A5294" s="1136" t="str">
        <f t="shared" si="165"/>
        <v>LB29DEL0</v>
      </c>
      <c r="B5294" s="669" t="s">
        <v>8307</v>
      </c>
      <c r="C5294" s="669" t="s">
        <v>882</v>
      </c>
      <c r="D5294" s="1137">
        <f t="shared" si="164"/>
        <v>0</v>
      </c>
      <c r="E5294" s="669" t="s">
        <v>699</v>
      </c>
      <c r="F5294" s="669">
        <v>691</v>
      </c>
    </row>
    <row r="5295" spans="1:6" hidden="1" x14ac:dyDescent="0.2">
      <c r="A5295" s="1136" t="str">
        <f t="shared" si="165"/>
        <v>LB29DEM0</v>
      </c>
      <c r="B5295" s="669" t="s">
        <v>8308</v>
      </c>
      <c r="C5295" s="669" t="s">
        <v>882</v>
      </c>
      <c r="D5295" s="1137">
        <f t="shared" si="164"/>
        <v>0</v>
      </c>
      <c r="E5295" s="669" t="s">
        <v>595</v>
      </c>
      <c r="F5295" s="669">
        <v>7</v>
      </c>
    </row>
    <row r="5296" spans="1:6" hidden="1" x14ac:dyDescent="0.2">
      <c r="A5296" s="1136" t="str">
        <f t="shared" si="165"/>
        <v>LB29DNE0</v>
      </c>
      <c r="B5296" s="669" t="s">
        <v>8309</v>
      </c>
      <c r="C5296" s="669" t="s">
        <v>882</v>
      </c>
      <c r="D5296" s="1137">
        <f t="shared" si="164"/>
        <v>0</v>
      </c>
      <c r="E5296" s="669" t="s">
        <v>594</v>
      </c>
      <c r="F5296" s="669">
        <v>1</v>
      </c>
    </row>
    <row r="5297" spans="1:6" hidden="1" x14ac:dyDescent="0.2">
      <c r="A5297" s="1136" t="str">
        <f t="shared" si="165"/>
        <v>LB33ZDC0</v>
      </c>
      <c r="B5297" s="669" t="s">
        <v>8310</v>
      </c>
      <c r="C5297" s="669" t="s">
        <v>881</v>
      </c>
      <c r="D5297" s="1137">
        <f t="shared" si="164"/>
        <v>0</v>
      </c>
      <c r="E5297" s="669" t="s">
        <v>700</v>
      </c>
      <c r="F5297" s="669">
        <v>8215</v>
      </c>
    </row>
    <row r="5298" spans="1:6" hidden="1" x14ac:dyDescent="0.2">
      <c r="A5298" s="1136" t="str">
        <f t="shared" si="165"/>
        <v>LB33ZEL0</v>
      </c>
      <c r="B5298" s="669" t="s">
        <v>8311</v>
      </c>
      <c r="C5298" s="669" t="s">
        <v>881</v>
      </c>
      <c r="D5298" s="1137">
        <f t="shared" si="164"/>
        <v>0</v>
      </c>
      <c r="E5298" s="669" t="s">
        <v>699</v>
      </c>
      <c r="F5298" s="669">
        <v>640</v>
      </c>
    </row>
    <row r="5299" spans="1:6" hidden="1" x14ac:dyDescent="0.2">
      <c r="A5299" s="1136" t="str">
        <f t="shared" si="165"/>
        <v>LB33ZEM0</v>
      </c>
      <c r="B5299" s="669" t="s">
        <v>8312</v>
      </c>
      <c r="C5299" s="669" t="s">
        <v>881</v>
      </c>
      <c r="D5299" s="1137">
        <f t="shared" si="164"/>
        <v>0</v>
      </c>
      <c r="E5299" s="669" t="s">
        <v>595</v>
      </c>
      <c r="F5299" s="669">
        <v>5</v>
      </c>
    </row>
    <row r="5300" spans="1:6" hidden="1" x14ac:dyDescent="0.2">
      <c r="A5300" s="1136" t="str">
        <f t="shared" si="165"/>
        <v>LB35CEL0</v>
      </c>
      <c r="B5300" s="669" t="s">
        <v>8313</v>
      </c>
      <c r="C5300" s="669" t="s">
        <v>2226</v>
      </c>
      <c r="D5300" s="1137">
        <f t="shared" si="164"/>
        <v>0</v>
      </c>
      <c r="E5300" s="669" t="s">
        <v>699</v>
      </c>
      <c r="F5300" s="669">
        <v>142</v>
      </c>
    </row>
    <row r="5301" spans="1:6" hidden="1" x14ac:dyDescent="0.2">
      <c r="A5301" s="1136" t="str">
        <f t="shared" si="165"/>
        <v>LB35CEM0</v>
      </c>
      <c r="B5301" s="669" t="s">
        <v>8314</v>
      </c>
      <c r="C5301" s="669" t="s">
        <v>2226</v>
      </c>
      <c r="D5301" s="1137">
        <f t="shared" si="164"/>
        <v>0</v>
      </c>
      <c r="E5301" s="669" t="s">
        <v>595</v>
      </c>
      <c r="F5301" s="669">
        <v>788</v>
      </c>
    </row>
    <row r="5302" spans="1:6" hidden="1" x14ac:dyDescent="0.2">
      <c r="A5302" s="1136" t="str">
        <f t="shared" si="165"/>
        <v>LB35CNE0</v>
      </c>
      <c r="B5302" s="669" t="s">
        <v>8315</v>
      </c>
      <c r="C5302" s="669" t="s">
        <v>2226</v>
      </c>
      <c r="D5302" s="1137">
        <f t="shared" si="164"/>
        <v>0</v>
      </c>
      <c r="E5302" s="669" t="s">
        <v>594</v>
      </c>
      <c r="F5302" s="669">
        <v>21</v>
      </c>
    </row>
    <row r="5303" spans="1:6" hidden="1" x14ac:dyDescent="0.2">
      <c r="A5303" s="1136" t="str">
        <f t="shared" si="165"/>
        <v>LB35DDC0</v>
      </c>
      <c r="B5303" s="669" t="s">
        <v>8316</v>
      </c>
      <c r="C5303" s="669" t="s">
        <v>2227</v>
      </c>
      <c r="D5303" s="1137">
        <f t="shared" si="164"/>
        <v>0</v>
      </c>
      <c r="E5303" s="669" t="s">
        <v>700</v>
      </c>
      <c r="F5303" s="669">
        <v>1</v>
      </c>
    </row>
    <row r="5304" spans="1:6" hidden="1" x14ac:dyDescent="0.2">
      <c r="A5304" s="1136" t="str">
        <f t="shared" si="165"/>
        <v>LB35DEL0</v>
      </c>
      <c r="B5304" s="669" t="s">
        <v>8317</v>
      </c>
      <c r="C5304" s="669" t="s">
        <v>2227</v>
      </c>
      <c r="D5304" s="1137">
        <f t="shared" si="164"/>
        <v>0</v>
      </c>
      <c r="E5304" s="669" t="s">
        <v>699</v>
      </c>
      <c r="F5304" s="669">
        <v>200</v>
      </c>
    </row>
    <row r="5305" spans="1:6" hidden="1" x14ac:dyDescent="0.2">
      <c r="A5305" s="1136" t="str">
        <f t="shared" si="165"/>
        <v>LB35DEM0</v>
      </c>
      <c r="B5305" s="669" t="s">
        <v>8318</v>
      </c>
      <c r="C5305" s="669" t="s">
        <v>2227</v>
      </c>
      <c r="D5305" s="1137">
        <f t="shared" si="164"/>
        <v>0</v>
      </c>
      <c r="E5305" s="669" t="s">
        <v>595</v>
      </c>
      <c r="F5305" s="669">
        <v>718</v>
      </c>
    </row>
    <row r="5306" spans="1:6" hidden="1" x14ac:dyDescent="0.2">
      <c r="A5306" s="1136" t="str">
        <f t="shared" si="165"/>
        <v>LB35DNE0</v>
      </c>
      <c r="B5306" s="669" t="s">
        <v>8319</v>
      </c>
      <c r="C5306" s="669" t="s">
        <v>2227</v>
      </c>
      <c r="D5306" s="1137">
        <f t="shared" si="164"/>
        <v>0</v>
      </c>
      <c r="E5306" s="669" t="s">
        <v>594</v>
      </c>
      <c r="F5306" s="669">
        <v>5</v>
      </c>
    </row>
    <row r="5307" spans="1:6" hidden="1" x14ac:dyDescent="0.2">
      <c r="A5307" s="1136" t="str">
        <f t="shared" si="165"/>
        <v>LB35EDC0</v>
      </c>
      <c r="B5307" s="669" t="s">
        <v>8320</v>
      </c>
      <c r="C5307" s="669" t="s">
        <v>2228</v>
      </c>
      <c r="D5307" s="1137">
        <f t="shared" si="164"/>
        <v>0</v>
      </c>
      <c r="E5307" s="669" t="s">
        <v>700</v>
      </c>
      <c r="F5307" s="669">
        <v>3</v>
      </c>
    </row>
    <row r="5308" spans="1:6" hidden="1" x14ac:dyDescent="0.2">
      <c r="A5308" s="1136" t="str">
        <f t="shared" si="165"/>
        <v>LB35EEL0</v>
      </c>
      <c r="B5308" s="669" t="s">
        <v>8321</v>
      </c>
      <c r="C5308" s="669" t="s">
        <v>2228</v>
      </c>
      <c r="D5308" s="1137">
        <f t="shared" si="164"/>
        <v>0</v>
      </c>
      <c r="E5308" s="669" t="s">
        <v>699</v>
      </c>
      <c r="F5308" s="669">
        <v>32</v>
      </c>
    </row>
    <row r="5309" spans="1:6" hidden="1" x14ac:dyDescent="0.2">
      <c r="A5309" s="1136" t="str">
        <f t="shared" si="165"/>
        <v>LB35EEM0</v>
      </c>
      <c r="B5309" s="669" t="s">
        <v>8322</v>
      </c>
      <c r="C5309" s="669" t="s">
        <v>2228</v>
      </c>
      <c r="D5309" s="1137">
        <f t="shared" si="164"/>
        <v>0</v>
      </c>
      <c r="E5309" s="669" t="s">
        <v>595</v>
      </c>
      <c r="F5309" s="669">
        <v>487</v>
      </c>
    </row>
    <row r="5310" spans="1:6" hidden="1" x14ac:dyDescent="0.2">
      <c r="A5310" s="1136" t="str">
        <f t="shared" si="165"/>
        <v>LB35ENE0</v>
      </c>
      <c r="B5310" s="669" t="s">
        <v>8323</v>
      </c>
      <c r="C5310" s="669" t="s">
        <v>2228</v>
      </c>
      <c r="D5310" s="1137">
        <f t="shared" si="164"/>
        <v>0</v>
      </c>
      <c r="E5310" s="669" t="s">
        <v>594</v>
      </c>
      <c r="F5310" s="669">
        <v>12</v>
      </c>
    </row>
    <row r="5311" spans="1:6" hidden="1" x14ac:dyDescent="0.2">
      <c r="A5311" s="1136" t="str">
        <f t="shared" si="165"/>
        <v>LB35FDC0</v>
      </c>
      <c r="B5311" s="669" t="s">
        <v>8324</v>
      </c>
      <c r="C5311" s="669" t="s">
        <v>2229</v>
      </c>
      <c r="D5311" s="1137">
        <f t="shared" si="164"/>
        <v>0</v>
      </c>
      <c r="E5311" s="669" t="s">
        <v>700</v>
      </c>
      <c r="F5311" s="669">
        <v>57</v>
      </c>
    </row>
    <row r="5312" spans="1:6" hidden="1" x14ac:dyDescent="0.2">
      <c r="A5312" s="1136" t="str">
        <f t="shared" si="165"/>
        <v>LB35FEL0</v>
      </c>
      <c r="B5312" s="669" t="s">
        <v>8325</v>
      </c>
      <c r="C5312" s="669" t="s">
        <v>2229</v>
      </c>
      <c r="D5312" s="1137">
        <f t="shared" si="164"/>
        <v>0</v>
      </c>
      <c r="E5312" s="669" t="s">
        <v>699</v>
      </c>
      <c r="F5312" s="669">
        <v>223</v>
      </c>
    </row>
    <row r="5313" spans="1:6" hidden="1" x14ac:dyDescent="0.2">
      <c r="A5313" s="1136" t="str">
        <f t="shared" si="165"/>
        <v>LB35FEM0</v>
      </c>
      <c r="B5313" s="669" t="s">
        <v>8326</v>
      </c>
      <c r="C5313" s="669" t="s">
        <v>2229</v>
      </c>
      <c r="D5313" s="1137">
        <f t="shared" si="164"/>
        <v>0</v>
      </c>
      <c r="E5313" s="669" t="s">
        <v>595</v>
      </c>
      <c r="F5313" s="669">
        <v>1322</v>
      </c>
    </row>
    <row r="5314" spans="1:6" hidden="1" x14ac:dyDescent="0.2">
      <c r="A5314" s="1136" t="str">
        <f t="shared" si="165"/>
        <v>LB35FNE0</v>
      </c>
      <c r="B5314" s="669" t="s">
        <v>8327</v>
      </c>
      <c r="C5314" s="669" t="s">
        <v>2229</v>
      </c>
      <c r="D5314" s="1137">
        <f t="shared" si="164"/>
        <v>0</v>
      </c>
      <c r="E5314" s="669" t="s">
        <v>594</v>
      </c>
      <c r="F5314" s="669">
        <v>22</v>
      </c>
    </row>
    <row r="5315" spans="1:6" hidden="1" x14ac:dyDescent="0.2">
      <c r="A5315" s="1136" t="str">
        <f t="shared" si="165"/>
        <v>LB35FUX0</v>
      </c>
      <c r="B5315" s="669" t="s">
        <v>8328</v>
      </c>
      <c r="C5315" s="669" t="s">
        <v>2229</v>
      </c>
      <c r="D5315" s="1137">
        <f t="shared" si="164"/>
        <v>0</v>
      </c>
      <c r="E5315" s="669" t="s">
        <v>3001</v>
      </c>
      <c r="F5315" s="669">
        <v>2</v>
      </c>
    </row>
    <row r="5316" spans="1:6" hidden="1" x14ac:dyDescent="0.2">
      <c r="A5316" s="1136" t="str">
        <f t="shared" si="165"/>
        <v>LB35GDC0</v>
      </c>
      <c r="B5316" s="669" t="s">
        <v>8329</v>
      </c>
      <c r="C5316" s="669" t="s">
        <v>2230</v>
      </c>
      <c r="D5316" s="1137">
        <f t="shared" si="164"/>
        <v>0</v>
      </c>
      <c r="E5316" s="669" t="s">
        <v>700</v>
      </c>
      <c r="F5316" s="669">
        <v>232</v>
      </c>
    </row>
    <row r="5317" spans="1:6" hidden="1" x14ac:dyDescent="0.2">
      <c r="A5317" s="1136" t="str">
        <f t="shared" si="165"/>
        <v>LB35GEL0</v>
      </c>
      <c r="B5317" s="669" t="s">
        <v>8330</v>
      </c>
      <c r="C5317" s="669" t="s">
        <v>2230</v>
      </c>
      <c r="D5317" s="1137">
        <f t="shared" si="164"/>
        <v>0</v>
      </c>
      <c r="E5317" s="669" t="s">
        <v>699</v>
      </c>
      <c r="F5317" s="669">
        <v>673</v>
      </c>
    </row>
    <row r="5318" spans="1:6" hidden="1" x14ac:dyDescent="0.2">
      <c r="A5318" s="1136" t="str">
        <f t="shared" si="165"/>
        <v>LB35GEM0</v>
      </c>
      <c r="B5318" s="669" t="s">
        <v>8331</v>
      </c>
      <c r="C5318" s="669" t="s">
        <v>2230</v>
      </c>
      <c r="D5318" s="1137">
        <f t="shared" si="164"/>
        <v>0</v>
      </c>
      <c r="E5318" s="669" t="s">
        <v>595</v>
      </c>
      <c r="F5318" s="669">
        <v>3245</v>
      </c>
    </row>
    <row r="5319" spans="1:6" hidden="1" x14ac:dyDescent="0.2">
      <c r="A5319" s="1136" t="str">
        <f t="shared" si="165"/>
        <v>LB35GNE0</v>
      </c>
      <c r="B5319" s="669" t="s">
        <v>8332</v>
      </c>
      <c r="C5319" s="669" t="s">
        <v>2230</v>
      </c>
      <c r="D5319" s="1137">
        <f t="shared" si="164"/>
        <v>0</v>
      </c>
      <c r="E5319" s="669" t="s">
        <v>594</v>
      </c>
      <c r="F5319" s="669">
        <v>18</v>
      </c>
    </row>
    <row r="5320" spans="1:6" hidden="1" x14ac:dyDescent="0.2">
      <c r="A5320" s="1136" t="str">
        <f t="shared" si="165"/>
        <v>LB35HDC0</v>
      </c>
      <c r="B5320" s="669" t="s">
        <v>8333</v>
      </c>
      <c r="C5320" s="669" t="s">
        <v>2231</v>
      </c>
      <c r="D5320" s="1137">
        <f t="shared" si="164"/>
        <v>0</v>
      </c>
      <c r="E5320" s="669" t="s">
        <v>700</v>
      </c>
      <c r="F5320" s="669">
        <v>754</v>
      </c>
    </row>
    <row r="5321" spans="1:6" hidden="1" x14ac:dyDescent="0.2">
      <c r="A5321" s="1136" t="str">
        <f t="shared" si="165"/>
        <v>LB35HEL0</v>
      </c>
      <c r="B5321" s="669" t="s">
        <v>8334</v>
      </c>
      <c r="C5321" s="669" t="s">
        <v>2231</v>
      </c>
      <c r="D5321" s="1137">
        <f t="shared" si="164"/>
        <v>0</v>
      </c>
      <c r="E5321" s="669" t="s">
        <v>699</v>
      </c>
      <c r="F5321" s="669">
        <v>490</v>
      </c>
    </row>
    <row r="5322" spans="1:6" hidden="1" x14ac:dyDescent="0.2">
      <c r="A5322" s="1136" t="str">
        <f t="shared" si="165"/>
        <v>LB35HEM0</v>
      </c>
      <c r="B5322" s="669" t="s">
        <v>8335</v>
      </c>
      <c r="C5322" s="669" t="s">
        <v>2231</v>
      </c>
      <c r="D5322" s="1137">
        <f t="shared" si="164"/>
        <v>0</v>
      </c>
      <c r="E5322" s="669" t="s">
        <v>595</v>
      </c>
      <c r="F5322" s="669">
        <v>8452</v>
      </c>
    </row>
    <row r="5323" spans="1:6" hidden="1" x14ac:dyDescent="0.2">
      <c r="A5323" s="1136" t="str">
        <f t="shared" si="165"/>
        <v>LB35HNE0</v>
      </c>
      <c r="B5323" s="669" t="s">
        <v>8336</v>
      </c>
      <c r="C5323" s="669" t="s">
        <v>2231</v>
      </c>
      <c r="D5323" s="1137">
        <f t="shared" si="164"/>
        <v>0</v>
      </c>
      <c r="E5323" s="669" t="s">
        <v>594</v>
      </c>
      <c r="F5323" s="669">
        <v>48</v>
      </c>
    </row>
    <row r="5324" spans="1:6" hidden="1" x14ac:dyDescent="0.2">
      <c r="A5324" s="1136" t="str">
        <f t="shared" si="165"/>
        <v>LB36ZDC0</v>
      </c>
      <c r="B5324" s="669" t="s">
        <v>8337</v>
      </c>
      <c r="C5324" s="669" t="s">
        <v>880</v>
      </c>
      <c r="D5324" s="1137">
        <f t="shared" si="164"/>
        <v>0</v>
      </c>
      <c r="E5324" s="669" t="s">
        <v>700</v>
      </c>
      <c r="F5324" s="669">
        <v>22150</v>
      </c>
    </row>
    <row r="5325" spans="1:6" hidden="1" x14ac:dyDescent="0.2">
      <c r="A5325" s="1136" t="str">
        <f t="shared" si="165"/>
        <v>LB36ZEL0</v>
      </c>
      <c r="B5325" s="669" t="s">
        <v>8338</v>
      </c>
      <c r="C5325" s="669" t="s">
        <v>880</v>
      </c>
      <c r="D5325" s="1137">
        <f t="shared" si="164"/>
        <v>0</v>
      </c>
      <c r="E5325" s="669" t="s">
        <v>699</v>
      </c>
      <c r="F5325" s="669">
        <v>329</v>
      </c>
    </row>
    <row r="5326" spans="1:6" hidden="1" x14ac:dyDescent="0.2">
      <c r="A5326" s="1136" t="str">
        <f t="shared" si="165"/>
        <v>LB36ZEM0</v>
      </c>
      <c r="B5326" s="669" t="s">
        <v>8339</v>
      </c>
      <c r="C5326" s="669" t="s">
        <v>880</v>
      </c>
      <c r="D5326" s="1137">
        <f t="shared" si="164"/>
        <v>0</v>
      </c>
      <c r="E5326" s="669" t="s">
        <v>595</v>
      </c>
      <c r="F5326" s="669">
        <v>179</v>
      </c>
    </row>
    <row r="5327" spans="1:6" hidden="1" x14ac:dyDescent="0.2">
      <c r="A5327" s="1136" t="str">
        <f t="shared" si="165"/>
        <v>LB36ZNE0</v>
      </c>
      <c r="B5327" s="669" t="s">
        <v>8340</v>
      </c>
      <c r="C5327" s="669" t="s">
        <v>880</v>
      </c>
      <c r="D5327" s="1137">
        <f t="shared" si="164"/>
        <v>0</v>
      </c>
      <c r="E5327" s="669" t="s">
        <v>594</v>
      </c>
      <c r="F5327" s="669">
        <v>2</v>
      </c>
    </row>
    <row r="5328" spans="1:6" hidden="1" x14ac:dyDescent="0.2">
      <c r="A5328" s="1136" t="str">
        <f t="shared" si="165"/>
        <v>LB37CDC0</v>
      </c>
      <c r="B5328" s="669" t="s">
        <v>8341</v>
      </c>
      <c r="C5328" s="669" t="s">
        <v>2232</v>
      </c>
      <c r="D5328" s="1137">
        <f t="shared" si="164"/>
        <v>0</v>
      </c>
      <c r="E5328" s="669" t="s">
        <v>700</v>
      </c>
      <c r="F5328" s="669">
        <v>10</v>
      </c>
    </row>
    <row r="5329" spans="1:6" hidden="1" x14ac:dyDescent="0.2">
      <c r="A5329" s="1136" t="str">
        <f t="shared" si="165"/>
        <v>LB37CEL0</v>
      </c>
      <c r="B5329" s="669" t="s">
        <v>8342</v>
      </c>
      <c r="C5329" s="669" t="s">
        <v>2232</v>
      </c>
      <c r="D5329" s="1137">
        <f t="shared" ref="D5329:D5392" si="166">IFERROR(VLOOKUP(C5329,$M$2:$N$16,2,FALSE),0)</f>
        <v>0</v>
      </c>
      <c r="E5329" s="669" t="s">
        <v>699</v>
      </c>
      <c r="F5329" s="669">
        <v>40</v>
      </c>
    </row>
    <row r="5330" spans="1:6" hidden="1" x14ac:dyDescent="0.2">
      <c r="A5330" s="1136" t="str">
        <f t="shared" ref="A5330:A5393" si="167">C5330&amp;E5330&amp;D5330</f>
        <v>LB37CEM0</v>
      </c>
      <c r="B5330" s="669" t="s">
        <v>8343</v>
      </c>
      <c r="C5330" s="669" t="s">
        <v>2232</v>
      </c>
      <c r="D5330" s="1137">
        <f t="shared" si="166"/>
        <v>0</v>
      </c>
      <c r="E5330" s="669" t="s">
        <v>595</v>
      </c>
      <c r="F5330" s="669">
        <v>493</v>
      </c>
    </row>
    <row r="5331" spans="1:6" hidden="1" x14ac:dyDescent="0.2">
      <c r="A5331" s="1136" t="str">
        <f t="shared" si="167"/>
        <v>LB37CNE0</v>
      </c>
      <c r="B5331" s="669" t="s">
        <v>8344</v>
      </c>
      <c r="C5331" s="669" t="s">
        <v>2232</v>
      </c>
      <c r="D5331" s="1137">
        <f t="shared" si="166"/>
        <v>0</v>
      </c>
      <c r="E5331" s="669" t="s">
        <v>594</v>
      </c>
      <c r="F5331" s="669">
        <v>5</v>
      </c>
    </row>
    <row r="5332" spans="1:6" hidden="1" x14ac:dyDescent="0.2">
      <c r="A5332" s="1136" t="str">
        <f t="shared" si="167"/>
        <v>LB37DDC0</v>
      </c>
      <c r="B5332" s="669" t="s">
        <v>8345</v>
      </c>
      <c r="C5332" s="669" t="s">
        <v>2233</v>
      </c>
      <c r="D5332" s="1137">
        <f t="shared" si="166"/>
        <v>0</v>
      </c>
      <c r="E5332" s="669" t="s">
        <v>700</v>
      </c>
      <c r="F5332" s="669">
        <v>125</v>
      </c>
    </row>
    <row r="5333" spans="1:6" hidden="1" x14ac:dyDescent="0.2">
      <c r="A5333" s="1136" t="str">
        <f t="shared" si="167"/>
        <v>LB37DEL0</v>
      </c>
      <c r="B5333" s="669" t="s">
        <v>8346</v>
      </c>
      <c r="C5333" s="669" t="s">
        <v>2233</v>
      </c>
      <c r="D5333" s="1137">
        <f t="shared" si="166"/>
        <v>0</v>
      </c>
      <c r="E5333" s="669" t="s">
        <v>699</v>
      </c>
      <c r="F5333" s="669">
        <v>73</v>
      </c>
    </row>
    <row r="5334" spans="1:6" hidden="1" x14ac:dyDescent="0.2">
      <c r="A5334" s="1136" t="str">
        <f t="shared" si="167"/>
        <v>LB37DEM0</v>
      </c>
      <c r="B5334" s="669" t="s">
        <v>8347</v>
      </c>
      <c r="C5334" s="669" t="s">
        <v>2233</v>
      </c>
      <c r="D5334" s="1137">
        <f t="shared" si="166"/>
        <v>0</v>
      </c>
      <c r="E5334" s="669" t="s">
        <v>595</v>
      </c>
      <c r="F5334" s="669">
        <v>1079</v>
      </c>
    </row>
    <row r="5335" spans="1:6" hidden="1" x14ac:dyDescent="0.2">
      <c r="A5335" s="1136" t="str">
        <f t="shared" si="167"/>
        <v>LB37DNE0</v>
      </c>
      <c r="B5335" s="669" t="s">
        <v>8348</v>
      </c>
      <c r="C5335" s="669" t="s">
        <v>2233</v>
      </c>
      <c r="D5335" s="1137">
        <f t="shared" si="166"/>
        <v>0</v>
      </c>
      <c r="E5335" s="669" t="s">
        <v>594</v>
      </c>
      <c r="F5335" s="669">
        <v>12</v>
      </c>
    </row>
    <row r="5336" spans="1:6" hidden="1" x14ac:dyDescent="0.2">
      <c r="A5336" s="1136" t="str">
        <f t="shared" si="167"/>
        <v>LB37EDC0</v>
      </c>
      <c r="B5336" s="669" t="s">
        <v>8349</v>
      </c>
      <c r="C5336" s="669" t="s">
        <v>2234</v>
      </c>
      <c r="D5336" s="1137">
        <f t="shared" si="166"/>
        <v>0</v>
      </c>
      <c r="E5336" s="669" t="s">
        <v>700</v>
      </c>
      <c r="F5336" s="669">
        <v>622</v>
      </c>
    </row>
    <row r="5337" spans="1:6" hidden="1" x14ac:dyDescent="0.2">
      <c r="A5337" s="1136" t="str">
        <f t="shared" si="167"/>
        <v>LB37EEL0</v>
      </c>
      <c r="B5337" s="669" t="s">
        <v>8350</v>
      </c>
      <c r="C5337" s="669" t="s">
        <v>2234</v>
      </c>
      <c r="D5337" s="1137">
        <f t="shared" si="166"/>
        <v>0</v>
      </c>
      <c r="E5337" s="669" t="s">
        <v>699</v>
      </c>
      <c r="F5337" s="669">
        <v>147</v>
      </c>
    </row>
    <row r="5338" spans="1:6" hidden="1" x14ac:dyDescent="0.2">
      <c r="A5338" s="1136" t="str">
        <f t="shared" si="167"/>
        <v>LB37EEM0</v>
      </c>
      <c r="B5338" s="669" t="s">
        <v>8351</v>
      </c>
      <c r="C5338" s="669" t="s">
        <v>2234</v>
      </c>
      <c r="D5338" s="1137">
        <f t="shared" si="166"/>
        <v>0</v>
      </c>
      <c r="E5338" s="669" t="s">
        <v>595</v>
      </c>
      <c r="F5338" s="669">
        <v>1492</v>
      </c>
    </row>
    <row r="5339" spans="1:6" hidden="1" x14ac:dyDescent="0.2">
      <c r="A5339" s="1136" t="str">
        <f t="shared" si="167"/>
        <v>LB37ENE0</v>
      </c>
      <c r="B5339" s="669" t="s">
        <v>8352</v>
      </c>
      <c r="C5339" s="669" t="s">
        <v>2234</v>
      </c>
      <c r="D5339" s="1137">
        <f t="shared" si="166"/>
        <v>0</v>
      </c>
      <c r="E5339" s="669" t="s">
        <v>594</v>
      </c>
      <c r="F5339" s="669">
        <v>32</v>
      </c>
    </row>
    <row r="5340" spans="1:6" hidden="1" x14ac:dyDescent="0.2">
      <c r="A5340" s="1136" t="str">
        <f t="shared" si="167"/>
        <v>LB38CEL0</v>
      </c>
      <c r="B5340" s="669" t="s">
        <v>8353</v>
      </c>
      <c r="C5340" s="669" t="s">
        <v>2235</v>
      </c>
      <c r="D5340" s="1137">
        <f t="shared" si="166"/>
        <v>0</v>
      </c>
      <c r="E5340" s="669" t="s">
        <v>699</v>
      </c>
      <c r="F5340" s="669">
        <v>39</v>
      </c>
    </row>
    <row r="5341" spans="1:6" hidden="1" x14ac:dyDescent="0.2">
      <c r="A5341" s="1136" t="str">
        <f t="shared" si="167"/>
        <v>LB38CEM0</v>
      </c>
      <c r="B5341" s="669" t="s">
        <v>8354</v>
      </c>
      <c r="C5341" s="669" t="s">
        <v>2235</v>
      </c>
      <c r="D5341" s="1137">
        <f t="shared" si="166"/>
        <v>0</v>
      </c>
      <c r="E5341" s="669" t="s">
        <v>595</v>
      </c>
      <c r="F5341" s="669">
        <v>1505</v>
      </c>
    </row>
    <row r="5342" spans="1:6" hidden="1" x14ac:dyDescent="0.2">
      <c r="A5342" s="1136" t="str">
        <f t="shared" si="167"/>
        <v>LB38CNE0</v>
      </c>
      <c r="B5342" s="669" t="s">
        <v>8355</v>
      </c>
      <c r="C5342" s="669" t="s">
        <v>2235</v>
      </c>
      <c r="D5342" s="1137">
        <f t="shared" si="166"/>
        <v>0</v>
      </c>
      <c r="E5342" s="669" t="s">
        <v>594</v>
      </c>
      <c r="F5342" s="669">
        <v>17</v>
      </c>
    </row>
    <row r="5343" spans="1:6" hidden="1" x14ac:dyDescent="0.2">
      <c r="A5343" s="1136" t="str">
        <f t="shared" si="167"/>
        <v>LB38DEL0</v>
      </c>
      <c r="B5343" s="669" t="s">
        <v>8356</v>
      </c>
      <c r="C5343" s="669" t="s">
        <v>2236</v>
      </c>
      <c r="D5343" s="1137">
        <f t="shared" si="166"/>
        <v>0</v>
      </c>
      <c r="E5343" s="669" t="s">
        <v>699</v>
      </c>
      <c r="F5343" s="669">
        <v>104</v>
      </c>
    </row>
    <row r="5344" spans="1:6" hidden="1" x14ac:dyDescent="0.2">
      <c r="A5344" s="1136" t="str">
        <f t="shared" si="167"/>
        <v>LB38DEM0</v>
      </c>
      <c r="B5344" s="669" t="s">
        <v>8357</v>
      </c>
      <c r="C5344" s="669" t="s">
        <v>2236</v>
      </c>
      <c r="D5344" s="1137">
        <f t="shared" si="166"/>
        <v>0</v>
      </c>
      <c r="E5344" s="669" t="s">
        <v>595</v>
      </c>
      <c r="F5344" s="669">
        <v>2732</v>
      </c>
    </row>
    <row r="5345" spans="1:6" hidden="1" x14ac:dyDescent="0.2">
      <c r="A5345" s="1136" t="str">
        <f t="shared" si="167"/>
        <v>LB38DNE0</v>
      </c>
      <c r="B5345" s="669" t="s">
        <v>8358</v>
      </c>
      <c r="C5345" s="669" t="s">
        <v>2236</v>
      </c>
      <c r="D5345" s="1137">
        <f t="shared" si="166"/>
        <v>0</v>
      </c>
      <c r="E5345" s="669" t="s">
        <v>594</v>
      </c>
      <c r="F5345" s="669">
        <v>22</v>
      </c>
    </row>
    <row r="5346" spans="1:6" hidden="1" x14ac:dyDescent="0.2">
      <c r="A5346" s="1136" t="str">
        <f t="shared" si="167"/>
        <v>LB38EEL0</v>
      </c>
      <c r="B5346" s="669" t="s">
        <v>8359</v>
      </c>
      <c r="C5346" s="669" t="s">
        <v>2237</v>
      </c>
      <c r="D5346" s="1137">
        <f t="shared" si="166"/>
        <v>0</v>
      </c>
      <c r="E5346" s="669" t="s">
        <v>699</v>
      </c>
      <c r="F5346" s="669">
        <v>214</v>
      </c>
    </row>
    <row r="5347" spans="1:6" hidden="1" x14ac:dyDescent="0.2">
      <c r="A5347" s="1136" t="str">
        <f t="shared" si="167"/>
        <v>LB38EEM0</v>
      </c>
      <c r="B5347" s="669" t="s">
        <v>8360</v>
      </c>
      <c r="C5347" s="669" t="s">
        <v>2237</v>
      </c>
      <c r="D5347" s="1137">
        <f t="shared" si="166"/>
        <v>0</v>
      </c>
      <c r="E5347" s="669" t="s">
        <v>595</v>
      </c>
      <c r="F5347" s="669">
        <v>2864</v>
      </c>
    </row>
    <row r="5348" spans="1:6" hidden="1" x14ac:dyDescent="0.2">
      <c r="A5348" s="1136" t="str">
        <f t="shared" si="167"/>
        <v>LB38ENE0</v>
      </c>
      <c r="B5348" s="669" t="s">
        <v>8361</v>
      </c>
      <c r="C5348" s="669" t="s">
        <v>2237</v>
      </c>
      <c r="D5348" s="1137">
        <f t="shared" si="166"/>
        <v>0</v>
      </c>
      <c r="E5348" s="669" t="s">
        <v>594</v>
      </c>
      <c r="F5348" s="669">
        <v>23</v>
      </c>
    </row>
    <row r="5349" spans="1:6" hidden="1" x14ac:dyDescent="0.2">
      <c r="A5349" s="1136" t="str">
        <f t="shared" si="167"/>
        <v>LB38EUX0</v>
      </c>
      <c r="B5349" s="669" t="s">
        <v>8362</v>
      </c>
      <c r="C5349" s="669" t="s">
        <v>2237</v>
      </c>
      <c r="D5349" s="1137">
        <f t="shared" si="166"/>
        <v>0</v>
      </c>
      <c r="E5349" s="669" t="s">
        <v>3001</v>
      </c>
      <c r="F5349" s="669">
        <v>1</v>
      </c>
    </row>
    <row r="5350" spans="1:6" hidden="1" x14ac:dyDescent="0.2">
      <c r="A5350" s="1136" t="str">
        <f t="shared" si="167"/>
        <v>LB38FDC0</v>
      </c>
      <c r="B5350" s="669" t="s">
        <v>8363</v>
      </c>
      <c r="C5350" s="669" t="s">
        <v>2238</v>
      </c>
      <c r="D5350" s="1137">
        <f t="shared" si="166"/>
        <v>0</v>
      </c>
      <c r="E5350" s="669" t="s">
        <v>700</v>
      </c>
      <c r="F5350" s="669">
        <v>1</v>
      </c>
    </row>
    <row r="5351" spans="1:6" hidden="1" x14ac:dyDescent="0.2">
      <c r="A5351" s="1136" t="str">
        <f t="shared" si="167"/>
        <v>LB38FEL0</v>
      </c>
      <c r="B5351" s="669" t="s">
        <v>8364</v>
      </c>
      <c r="C5351" s="669" t="s">
        <v>2238</v>
      </c>
      <c r="D5351" s="1137">
        <f t="shared" si="166"/>
        <v>0</v>
      </c>
      <c r="E5351" s="669" t="s">
        <v>699</v>
      </c>
      <c r="F5351" s="669">
        <v>7</v>
      </c>
    </row>
    <row r="5352" spans="1:6" hidden="1" x14ac:dyDescent="0.2">
      <c r="A5352" s="1136" t="str">
        <f t="shared" si="167"/>
        <v>LB38FEM0</v>
      </c>
      <c r="B5352" s="669" t="s">
        <v>8365</v>
      </c>
      <c r="C5352" s="669" t="s">
        <v>2238</v>
      </c>
      <c r="D5352" s="1137">
        <f t="shared" si="166"/>
        <v>0</v>
      </c>
      <c r="E5352" s="669" t="s">
        <v>595</v>
      </c>
      <c r="F5352" s="669">
        <v>534</v>
      </c>
    </row>
    <row r="5353" spans="1:6" hidden="1" x14ac:dyDescent="0.2">
      <c r="A5353" s="1136" t="str">
        <f t="shared" si="167"/>
        <v>LB38FNE0</v>
      </c>
      <c r="B5353" s="669" t="s">
        <v>8366</v>
      </c>
      <c r="C5353" s="669" t="s">
        <v>2238</v>
      </c>
      <c r="D5353" s="1137">
        <f t="shared" si="166"/>
        <v>0</v>
      </c>
      <c r="E5353" s="669" t="s">
        <v>594</v>
      </c>
      <c r="F5353" s="669">
        <v>13</v>
      </c>
    </row>
    <row r="5354" spans="1:6" hidden="1" x14ac:dyDescent="0.2">
      <c r="A5354" s="1136" t="str">
        <f t="shared" si="167"/>
        <v>LB38GDC0</v>
      </c>
      <c r="B5354" s="669" t="s">
        <v>8367</v>
      </c>
      <c r="C5354" s="669" t="s">
        <v>2239</v>
      </c>
      <c r="D5354" s="1137">
        <f t="shared" si="166"/>
        <v>0</v>
      </c>
      <c r="E5354" s="669" t="s">
        <v>700</v>
      </c>
      <c r="F5354" s="669">
        <v>41</v>
      </c>
    </row>
    <row r="5355" spans="1:6" hidden="1" x14ac:dyDescent="0.2">
      <c r="A5355" s="1136" t="str">
        <f t="shared" si="167"/>
        <v>LB38GEL0</v>
      </c>
      <c r="B5355" s="669" t="s">
        <v>8368</v>
      </c>
      <c r="C5355" s="669" t="s">
        <v>2239</v>
      </c>
      <c r="D5355" s="1137">
        <f t="shared" si="166"/>
        <v>0</v>
      </c>
      <c r="E5355" s="669" t="s">
        <v>699</v>
      </c>
      <c r="F5355" s="669">
        <v>16</v>
      </c>
    </row>
    <row r="5356" spans="1:6" hidden="1" x14ac:dyDescent="0.2">
      <c r="A5356" s="1136" t="str">
        <f t="shared" si="167"/>
        <v>LB38GEM0</v>
      </c>
      <c r="B5356" s="669" t="s">
        <v>8369</v>
      </c>
      <c r="C5356" s="669" t="s">
        <v>2239</v>
      </c>
      <c r="D5356" s="1137">
        <f t="shared" si="166"/>
        <v>0</v>
      </c>
      <c r="E5356" s="669" t="s">
        <v>595</v>
      </c>
      <c r="F5356" s="669">
        <v>2481</v>
      </c>
    </row>
    <row r="5357" spans="1:6" hidden="1" x14ac:dyDescent="0.2">
      <c r="A5357" s="1136" t="str">
        <f t="shared" si="167"/>
        <v>LB38GNE0</v>
      </c>
      <c r="B5357" s="669" t="s">
        <v>8370</v>
      </c>
      <c r="C5357" s="669" t="s">
        <v>2239</v>
      </c>
      <c r="D5357" s="1137">
        <f t="shared" si="166"/>
        <v>0</v>
      </c>
      <c r="E5357" s="669" t="s">
        <v>594</v>
      </c>
      <c r="F5357" s="669">
        <v>35</v>
      </c>
    </row>
    <row r="5358" spans="1:6" hidden="1" x14ac:dyDescent="0.2">
      <c r="A5358" s="1136" t="str">
        <f t="shared" si="167"/>
        <v>LB38HDC0</v>
      </c>
      <c r="B5358" s="669" t="s">
        <v>8371</v>
      </c>
      <c r="C5358" s="669" t="s">
        <v>2240</v>
      </c>
      <c r="D5358" s="1137">
        <f t="shared" si="166"/>
        <v>0</v>
      </c>
      <c r="E5358" s="669" t="s">
        <v>700</v>
      </c>
      <c r="F5358" s="669">
        <v>705</v>
      </c>
    </row>
    <row r="5359" spans="1:6" hidden="1" x14ac:dyDescent="0.2">
      <c r="A5359" s="1136" t="str">
        <f t="shared" si="167"/>
        <v>LB38HEL0</v>
      </c>
      <c r="B5359" s="669" t="s">
        <v>8372</v>
      </c>
      <c r="C5359" s="669" t="s">
        <v>2240</v>
      </c>
      <c r="D5359" s="1137">
        <f t="shared" si="166"/>
        <v>0</v>
      </c>
      <c r="E5359" s="669" t="s">
        <v>699</v>
      </c>
      <c r="F5359" s="669">
        <v>108</v>
      </c>
    </row>
    <row r="5360" spans="1:6" hidden="1" x14ac:dyDescent="0.2">
      <c r="A5360" s="1136" t="str">
        <f t="shared" si="167"/>
        <v>LB38HEM0</v>
      </c>
      <c r="B5360" s="669" t="s">
        <v>8373</v>
      </c>
      <c r="C5360" s="669" t="s">
        <v>2240</v>
      </c>
      <c r="D5360" s="1137">
        <f t="shared" si="166"/>
        <v>0</v>
      </c>
      <c r="E5360" s="669" t="s">
        <v>595</v>
      </c>
      <c r="F5360" s="669">
        <v>8909</v>
      </c>
    </row>
    <row r="5361" spans="1:6" hidden="1" x14ac:dyDescent="0.2">
      <c r="A5361" s="1136" t="str">
        <f t="shared" si="167"/>
        <v>LB38HNE0</v>
      </c>
      <c r="B5361" s="669" t="s">
        <v>8374</v>
      </c>
      <c r="C5361" s="669" t="s">
        <v>2240</v>
      </c>
      <c r="D5361" s="1137">
        <f t="shared" si="166"/>
        <v>0</v>
      </c>
      <c r="E5361" s="669" t="s">
        <v>594</v>
      </c>
      <c r="F5361" s="669">
        <v>73</v>
      </c>
    </row>
    <row r="5362" spans="1:6" hidden="1" x14ac:dyDescent="0.2">
      <c r="A5362" s="1136" t="str">
        <f t="shared" si="167"/>
        <v>LB39CEL0</v>
      </c>
      <c r="B5362" s="669" t="s">
        <v>8375</v>
      </c>
      <c r="C5362" s="669" t="s">
        <v>2241</v>
      </c>
      <c r="D5362" s="1137">
        <f t="shared" si="166"/>
        <v>0</v>
      </c>
      <c r="E5362" s="669" t="s">
        <v>699</v>
      </c>
      <c r="F5362" s="669">
        <v>756</v>
      </c>
    </row>
    <row r="5363" spans="1:6" hidden="1" x14ac:dyDescent="0.2">
      <c r="A5363" s="1136" t="str">
        <f t="shared" si="167"/>
        <v>LB39CEM0</v>
      </c>
      <c r="B5363" s="669" t="s">
        <v>8376</v>
      </c>
      <c r="C5363" s="669" t="s">
        <v>2241</v>
      </c>
      <c r="D5363" s="1137">
        <f t="shared" si="166"/>
        <v>0</v>
      </c>
      <c r="E5363" s="669" t="s">
        <v>595</v>
      </c>
      <c r="F5363" s="669">
        <v>79</v>
      </c>
    </row>
    <row r="5364" spans="1:6" hidden="1" x14ac:dyDescent="0.2">
      <c r="A5364" s="1136" t="str">
        <f t="shared" si="167"/>
        <v>LB39DDC0</v>
      </c>
      <c r="B5364" s="669" t="s">
        <v>8377</v>
      </c>
      <c r="C5364" s="669" t="s">
        <v>2242</v>
      </c>
      <c r="D5364" s="1137">
        <f t="shared" si="166"/>
        <v>0</v>
      </c>
      <c r="E5364" s="669" t="s">
        <v>700</v>
      </c>
      <c r="F5364" s="669">
        <v>10</v>
      </c>
    </row>
    <row r="5365" spans="1:6" hidden="1" x14ac:dyDescent="0.2">
      <c r="A5365" s="1136" t="str">
        <f t="shared" si="167"/>
        <v>LB39DEL0</v>
      </c>
      <c r="B5365" s="669" t="s">
        <v>8378</v>
      </c>
      <c r="C5365" s="669" t="s">
        <v>2242</v>
      </c>
      <c r="D5365" s="1137">
        <f t="shared" si="166"/>
        <v>0</v>
      </c>
      <c r="E5365" s="669" t="s">
        <v>699</v>
      </c>
      <c r="F5365" s="669">
        <v>1033</v>
      </c>
    </row>
    <row r="5366" spans="1:6" hidden="1" x14ac:dyDescent="0.2">
      <c r="A5366" s="1136" t="str">
        <f t="shared" si="167"/>
        <v>LB39DEM0</v>
      </c>
      <c r="B5366" s="669" t="s">
        <v>8379</v>
      </c>
      <c r="C5366" s="669" t="s">
        <v>2242</v>
      </c>
      <c r="D5366" s="1137">
        <f t="shared" si="166"/>
        <v>0</v>
      </c>
      <c r="E5366" s="669" t="s">
        <v>595</v>
      </c>
      <c r="F5366" s="669">
        <v>32</v>
      </c>
    </row>
    <row r="5367" spans="1:6" hidden="1" x14ac:dyDescent="0.2">
      <c r="A5367" s="1136" t="str">
        <f t="shared" si="167"/>
        <v>LB39DNE0</v>
      </c>
      <c r="B5367" s="669" t="s">
        <v>8380</v>
      </c>
      <c r="C5367" s="669" t="s">
        <v>2242</v>
      </c>
      <c r="D5367" s="1137">
        <f t="shared" si="166"/>
        <v>0</v>
      </c>
      <c r="E5367" s="669" t="s">
        <v>594</v>
      </c>
      <c r="F5367" s="669">
        <v>2</v>
      </c>
    </row>
    <row r="5368" spans="1:6" hidden="1" x14ac:dyDescent="0.2">
      <c r="A5368" s="1136" t="str">
        <f t="shared" si="167"/>
        <v>LB40CEL0</v>
      </c>
      <c r="B5368" s="669" t="s">
        <v>8381</v>
      </c>
      <c r="C5368" s="669" t="s">
        <v>2243</v>
      </c>
      <c r="D5368" s="1137">
        <f t="shared" si="166"/>
        <v>0</v>
      </c>
      <c r="E5368" s="669" t="s">
        <v>699</v>
      </c>
      <c r="F5368" s="669">
        <v>137</v>
      </c>
    </row>
    <row r="5369" spans="1:6" hidden="1" x14ac:dyDescent="0.2">
      <c r="A5369" s="1136" t="str">
        <f t="shared" si="167"/>
        <v>LB40CEM0</v>
      </c>
      <c r="B5369" s="669" t="s">
        <v>8382</v>
      </c>
      <c r="C5369" s="669" t="s">
        <v>2243</v>
      </c>
      <c r="D5369" s="1137">
        <f t="shared" si="166"/>
        <v>0</v>
      </c>
      <c r="E5369" s="669" t="s">
        <v>595</v>
      </c>
      <c r="F5369" s="669">
        <v>793</v>
      </c>
    </row>
    <row r="5370" spans="1:6" hidden="1" x14ac:dyDescent="0.2">
      <c r="A5370" s="1136" t="str">
        <f t="shared" si="167"/>
        <v>LB40CNE0</v>
      </c>
      <c r="B5370" s="669" t="s">
        <v>8383</v>
      </c>
      <c r="C5370" s="669" t="s">
        <v>2243</v>
      </c>
      <c r="D5370" s="1137">
        <f t="shared" si="166"/>
        <v>0</v>
      </c>
      <c r="E5370" s="669" t="s">
        <v>594</v>
      </c>
      <c r="F5370" s="669">
        <v>19</v>
      </c>
    </row>
    <row r="5371" spans="1:6" hidden="1" x14ac:dyDescent="0.2">
      <c r="A5371" s="1136" t="str">
        <f t="shared" si="167"/>
        <v>LB40DEL0</v>
      </c>
      <c r="B5371" s="669" t="s">
        <v>8384</v>
      </c>
      <c r="C5371" s="669" t="s">
        <v>2244</v>
      </c>
      <c r="D5371" s="1137">
        <f t="shared" si="166"/>
        <v>0</v>
      </c>
      <c r="E5371" s="669" t="s">
        <v>699</v>
      </c>
      <c r="F5371" s="669">
        <v>348</v>
      </c>
    </row>
    <row r="5372" spans="1:6" hidden="1" x14ac:dyDescent="0.2">
      <c r="A5372" s="1136" t="str">
        <f t="shared" si="167"/>
        <v>LB40DEM0</v>
      </c>
      <c r="B5372" s="669" t="s">
        <v>8385</v>
      </c>
      <c r="C5372" s="669" t="s">
        <v>2244</v>
      </c>
      <c r="D5372" s="1137">
        <f t="shared" si="166"/>
        <v>0</v>
      </c>
      <c r="E5372" s="669" t="s">
        <v>595</v>
      </c>
      <c r="F5372" s="669">
        <v>2431</v>
      </c>
    </row>
    <row r="5373" spans="1:6" hidden="1" x14ac:dyDescent="0.2">
      <c r="A5373" s="1136" t="str">
        <f t="shared" si="167"/>
        <v>LB40DNE0</v>
      </c>
      <c r="B5373" s="669" t="s">
        <v>8386</v>
      </c>
      <c r="C5373" s="669" t="s">
        <v>2244</v>
      </c>
      <c r="D5373" s="1137">
        <f t="shared" si="166"/>
        <v>0</v>
      </c>
      <c r="E5373" s="669" t="s">
        <v>594</v>
      </c>
      <c r="F5373" s="669">
        <v>31</v>
      </c>
    </row>
    <row r="5374" spans="1:6" hidden="1" x14ac:dyDescent="0.2">
      <c r="A5374" s="1136" t="str">
        <f t="shared" si="167"/>
        <v>LB40EDC0</v>
      </c>
      <c r="B5374" s="669" t="s">
        <v>8387</v>
      </c>
      <c r="C5374" s="669" t="s">
        <v>2245</v>
      </c>
      <c r="D5374" s="1137">
        <f t="shared" si="166"/>
        <v>0</v>
      </c>
      <c r="E5374" s="669" t="s">
        <v>700</v>
      </c>
      <c r="F5374" s="669">
        <v>2</v>
      </c>
    </row>
    <row r="5375" spans="1:6" hidden="1" x14ac:dyDescent="0.2">
      <c r="A5375" s="1136" t="str">
        <f t="shared" si="167"/>
        <v>LB40EEL0</v>
      </c>
      <c r="B5375" s="669" t="s">
        <v>8388</v>
      </c>
      <c r="C5375" s="669" t="s">
        <v>2245</v>
      </c>
      <c r="D5375" s="1137">
        <f t="shared" si="166"/>
        <v>0</v>
      </c>
      <c r="E5375" s="669" t="s">
        <v>699</v>
      </c>
      <c r="F5375" s="669">
        <v>9</v>
      </c>
    </row>
    <row r="5376" spans="1:6" hidden="1" x14ac:dyDescent="0.2">
      <c r="A5376" s="1136" t="str">
        <f t="shared" si="167"/>
        <v>LB40EEM0</v>
      </c>
      <c r="B5376" s="669" t="s">
        <v>8389</v>
      </c>
      <c r="C5376" s="669" t="s">
        <v>2245</v>
      </c>
      <c r="D5376" s="1137">
        <f t="shared" si="166"/>
        <v>0</v>
      </c>
      <c r="E5376" s="669" t="s">
        <v>595</v>
      </c>
      <c r="F5376" s="669">
        <v>325</v>
      </c>
    </row>
    <row r="5377" spans="1:6" hidden="1" x14ac:dyDescent="0.2">
      <c r="A5377" s="1136" t="str">
        <f t="shared" si="167"/>
        <v>LB40ENE0</v>
      </c>
      <c r="B5377" s="669" t="s">
        <v>8390</v>
      </c>
      <c r="C5377" s="669" t="s">
        <v>2245</v>
      </c>
      <c r="D5377" s="1137">
        <f t="shared" si="166"/>
        <v>0</v>
      </c>
      <c r="E5377" s="669" t="s">
        <v>594</v>
      </c>
      <c r="F5377" s="669">
        <v>13</v>
      </c>
    </row>
    <row r="5378" spans="1:6" hidden="1" x14ac:dyDescent="0.2">
      <c r="A5378" s="1136" t="str">
        <f t="shared" si="167"/>
        <v>LB40FDC0</v>
      </c>
      <c r="B5378" s="669" t="s">
        <v>8391</v>
      </c>
      <c r="C5378" s="669" t="s">
        <v>2246</v>
      </c>
      <c r="D5378" s="1137">
        <f t="shared" si="166"/>
        <v>0</v>
      </c>
      <c r="E5378" s="669" t="s">
        <v>700</v>
      </c>
      <c r="F5378" s="669">
        <v>31</v>
      </c>
    </row>
    <row r="5379" spans="1:6" hidden="1" x14ac:dyDescent="0.2">
      <c r="A5379" s="1136" t="str">
        <f t="shared" si="167"/>
        <v>LB40FEL0</v>
      </c>
      <c r="B5379" s="669" t="s">
        <v>8392</v>
      </c>
      <c r="C5379" s="669" t="s">
        <v>2246</v>
      </c>
      <c r="D5379" s="1137">
        <f t="shared" si="166"/>
        <v>0</v>
      </c>
      <c r="E5379" s="669" t="s">
        <v>699</v>
      </c>
      <c r="F5379" s="669">
        <v>32</v>
      </c>
    </row>
    <row r="5380" spans="1:6" hidden="1" x14ac:dyDescent="0.2">
      <c r="A5380" s="1136" t="str">
        <f t="shared" si="167"/>
        <v>LB40FEM0</v>
      </c>
      <c r="B5380" s="669" t="s">
        <v>8393</v>
      </c>
      <c r="C5380" s="669" t="s">
        <v>2246</v>
      </c>
      <c r="D5380" s="1137">
        <f t="shared" si="166"/>
        <v>0</v>
      </c>
      <c r="E5380" s="669" t="s">
        <v>595</v>
      </c>
      <c r="F5380" s="669">
        <v>2009</v>
      </c>
    </row>
    <row r="5381" spans="1:6" hidden="1" x14ac:dyDescent="0.2">
      <c r="A5381" s="1136" t="str">
        <f t="shared" si="167"/>
        <v>LB40FNE0</v>
      </c>
      <c r="B5381" s="669" t="s">
        <v>8394</v>
      </c>
      <c r="C5381" s="669" t="s">
        <v>2246</v>
      </c>
      <c r="D5381" s="1137">
        <f t="shared" si="166"/>
        <v>0</v>
      </c>
      <c r="E5381" s="669" t="s">
        <v>594</v>
      </c>
      <c r="F5381" s="669">
        <v>21</v>
      </c>
    </row>
    <row r="5382" spans="1:6" hidden="1" x14ac:dyDescent="0.2">
      <c r="A5382" s="1136" t="str">
        <f t="shared" si="167"/>
        <v>LB40GDC0</v>
      </c>
      <c r="B5382" s="669" t="s">
        <v>8395</v>
      </c>
      <c r="C5382" s="669" t="s">
        <v>2248</v>
      </c>
      <c r="D5382" s="1137">
        <f t="shared" si="166"/>
        <v>0</v>
      </c>
      <c r="E5382" s="669" t="s">
        <v>700</v>
      </c>
      <c r="F5382" s="669">
        <v>731</v>
      </c>
    </row>
    <row r="5383" spans="1:6" hidden="1" x14ac:dyDescent="0.2">
      <c r="A5383" s="1136" t="str">
        <f t="shared" si="167"/>
        <v>LB40GEL0</v>
      </c>
      <c r="B5383" s="669" t="s">
        <v>8396</v>
      </c>
      <c r="C5383" s="669" t="s">
        <v>2248</v>
      </c>
      <c r="D5383" s="1137">
        <f t="shared" si="166"/>
        <v>0</v>
      </c>
      <c r="E5383" s="669" t="s">
        <v>699</v>
      </c>
      <c r="F5383" s="669">
        <v>180</v>
      </c>
    </row>
    <row r="5384" spans="1:6" hidden="1" x14ac:dyDescent="0.2">
      <c r="A5384" s="1136" t="str">
        <f t="shared" si="167"/>
        <v>LB40GEM0</v>
      </c>
      <c r="B5384" s="669" t="s">
        <v>8397</v>
      </c>
      <c r="C5384" s="669" t="s">
        <v>2248</v>
      </c>
      <c r="D5384" s="1137">
        <f t="shared" si="166"/>
        <v>0</v>
      </c>
      <c r="E5384" s="669" t="s">
        <v>595</v>
      </c>
      <c r="F5384" s="669">
        <v>27710</v>
      </c>
    </row>
    <row r="5385" spans="1:6" hidden="1" x14ac:dyDescent="0.2">
      <c r="A5385" s="1136" t="str">
        <f t="shared" si="167"/>
        <v>LB40GNE0</v>
      </c>
      <c r="B5385" s="669" t="s">
        <v>8398</v>
      </c>
      <c r="C5385" s="669" t="s">
        <v>2248</v>
      </c>
      <c r="D5385" s="1137">
        <f t="shared" si="166"/>
        <v>0</v>
      </c>
      <c r="E5385" s="669" t="s">
        <v>594</v>
      </c>
      <c r="F5385" s="669">
        <v>166</v>
      </c>
    </row>
    <row r="5386" spans="1:6" hidden="1" x14ac:dyDescent="0.2">
      <c r="A5386" s="1136" t="str">
        <f t="shared" si="167"/>
        <v>LB42ADC0</v>
      </c>
      <c r="B5386" s="669" t="s">
        <v>8399</v>
      </c>
      <c r="C5386" s="669" t="s">
        <v>879</v>
      </c>
      <c r="D5386" s="1137">
        <f t="shared" si="166"/>
        <v>0</v>
      </c>
      <c r="E5386" s="669" t="s">
        <v>700</v>
      </c>
      <c r="F5386" s="669">
        <v>8364</v>
      </c>
    </row>
    <row r="5387" spans="1:6" hidden="1" x14ac:dyDescent="0.2">
      <c r="A5387" s="1136" t="str">
        <f t="shared" si="167"/>
        <v>LB42AEL0</v>
      </c>
      <c r="B5387" s="669" t="s">
        <v>8400</v>
      </c>
      <c r="C5387" s="669" t="s">
        <v>879</v>
      </c>
      <c r="D5387" s="1137">
        <f t="shared" si="166"/>
        <v>0</v>
      </c>
      <c r="E5387" s="669" t="s">
        <v>699</v>
      </c>
      <c r="F5387" s="669">
        <v>217</v>
      </c>
    </row>
    <row r="5388" spans="1:6" hidden="1" x14ac:dyDescent="0.2">
      <c r="A5388" s="1136" t="str">
        <f t="shared" si="167"/>
        <v>LB42AEM0</v>
      </c>
      <c r="B5388" s="669" t="s">
        <v>8401</v>
      </c>
      <c r="C5388" s="669" t="s">
        <v>879</v>
      </c>
      <c r="D5388" s="1137">
        <f t="shared" si="166"/>
        <v>0</v>
      </c>
      <c r="E5388" s="669" t="s">
        <v>595</v>
      </c>
      <c r="F5388" s="669">
        <v>109</v>
      </c>
    </row>
    <row r="5389" spans="1:6" hidden="1" x14ac:dyDescent="0.2">
      <c r="A5389" s="1136" t="str">
        <f t="shared" si="167"/>
        <v>LB42ANE0</v>
      </c>
      <c r="B5389" s="669" t="s">
        <v>8402</v>
      </c>
      <c r="C5389" s="669" t="s">
        <v>879</v>
      </c>
      <c r="D5389" s="1137">
        <f t="shared" si="166"/>
        <v>0</v>
      </c>
      <c r="E5389" s="669" t="s">
        <v>594</v>
      </c>
      <c r="F5389" s="669">
        <v>6</v>
      </c>
    </row>
    <row r="5390" spans="1:6" hidden="1" x14ac:dyDescent="0.2">
      <c r="A5390" s="1136" t="str">
        <f t="shared" si="167"/>
        <v>LB42BDC0</v>
      </c>
      <c r="B5390" s="669" t="s">
        <v>8403</v>
      </c>
      <c r="C5390" s="669" t="s">
        <v>878</v>
      </c>
      <c r="D5390" s="1137">
        <f t="shared" si="166"/>
        <v>0</v>
      </c>
      <c r="E5390" s="669" t="s">
        <v>700</v>
      </c>
      <c r="F5390" s="669">
        <v>3845</v>
      </c>
    </row>
    <row r="5391" spans="1:6" hidden="1" x14ac:dyDescent="0.2">
      <c r="A5391" s="1136" t="str">
        <f t="shared" si="167"/>
        <v>LB42BEL0</v>
      </c>
      <c r="B5391" s="669" t="s">
        <v>8404</v>
      </c>
      <c r="C5391" s="669" t="s">
        <v>878</v>
      </c>
      <c r="D5391" s="1137">
        <f t="shared" si="166"/>
        <v>0</v>
      </c>
      <c r="E5391" s="669" t="s">
        <v>699</v>
      </c>
      <c r="F5391" s="669">
        <v>65</v>
      </c>
    </row>
    <row r="5392" spans="1:6" hidden="1" x14ac:dyDescent="0.2">
      <c r="A5392" s="1136" t="str">
        <f t="shared" si="167"/>
        <v>LB42BEM0</v>
      </c>
      <c r="B5392" s="669" t="s">
        <v>8405</v>
      </c>
      <c r="C5392" s="669" t="s">
        <v>878</v>
      </c>
      <c r="D5392" s="1137">
        <f t="shared" si="166"/>
        <v>0</v>
      </c>
      <c r="E5392" s="669" t="s">
        <v>595</v>
      </c>
      <c r="F5392" s="669">
        <v>4</v>
      </c>
    </row>
    <row r="5393" spans="1:6" hidden="1" x14ac:dyDescent="0.2">
      <c r="A5393" s="1136" t="str">
        <f t="shared" si="167"/>
        <v>LB42CDC0</v>
      </c>
      <c r="B5393" s="669" t="s">
        <v>8406</v>
      </c>
      <c r="C5393" s="669" t="s">
        <v>877</v>
      </c>
      <c r="D5393" s="1137">
        <f t="shared" ref="D5393:D5456" si="168">IFERROR(VLOOKUP(C5393,$M$2:$N$16,2,FALSE),0)</f>
        <v>0</v>
      </c>
      <c r="E5393" s="669" t="s">
        <v>700</v>
      </c>
      <c r="F5393" s="669">
        <v>378</v>
      </c>
    </row>
    <row r="5394" spans="1:6" hidden="1" x14ac:dyDescent="0.2">
      <c r="A5394" s="1136" t="str">
        <f t="shared" ref="A5394:A5457" si="169">C5394&amp;E5394&amp;D5394</f>
        <v>LB42CEL0</v>
      </c>
      <c r="B5394" s="669" t="s">
        <v>8407</v>
      </c>
      <c r="C5394" s="669" t="s">
        <v>877</v>
      </c>
      <c r="D5394" s="1137">
        <f t="shared" si="168"/>
        <v>0</v>
      </c>
      <c r="E5394" s="669" t="s">
        <v>699</v>
      </c>
      <c r="F5394" s="669">
        <v>27</v>
      </c>
    </row>
    <row r="5395" spans="1:6" hidden="1" x14ac:dyDescent="0.2">
      <c r="A5395" s="1136" t="str">
        <f t="shared" si="169"/>
        <v>LB42CEM0</v>
      </c>
      <c r="B5395" s="669" t="s">
        <v>8408</v>
      </c>
      <c r="C5395" s="669" t="s">
        <v>877</v>
      </c>
      <c r="D5395" s="1137">
        <f t="shared" si="168"/>
        <v>0</v>
      </c>
      <c r="E5395" s="669" t="s">
        <v>595</v>
      </c>
      <c r="F5395" s="669">
        <v>29</v>
      </c>
    </row>
    <row r="5396" spans="1:6" hidden="1" x14ac:dyDescent="0.2">
      <c r="A5396" s="1136" t="str">
        <f t="shared" si="169"/>
        <v>LB43ZDC0</v>
      </c>
      <c r="B5396" s="669" t="s">
        <v>8409</v>
      </c>
      <c r="C5396" s="669" t="s">
        <v>876</v>
      </c>
      <c r="D5396" s="1137">
        <f t="shared" si="168"/>
        <v>0</v>
      </c>
      <c r="E5396" s="669" t="s">
        <v>700</v>
      </c>
      <c r="F5396" s="669">
        <v>230</v>
      </c>
    </row>
    <row r="5397" spans="1:6" hidden="1" x14ac:dyDescent="0.2">
      <c r="A5397" s="1136" t="str">
        <f t="shared" si="169"/>
        <v>LB43ZEL0</v>
      </c>
      <c r="B5397" s="669" t="s">
        <v>8410</v>
      </c>
      <c r="C5397" s="669" t="s">
        <v>876</v>
      </c>
      <c r="D5397" s="1137">
        <f t="shared" si="168"/>
        <v>0</v>
      </c>
      <c r="E5397" s="669" t="s">
        <v>699</v>
      </c>
      <c r="F5397" s="669">
        <v>138</v>
      </c>
    </row>
    <row r="5398" spans="1:6" hidden="1" x14ac:dyDescent="0.2">
      <c r="A5398" s="1136" t="str">
        <f t="shared" si="169"/>
        <v>LB43ZEM0</v>
      </c>
      <c r="B5398" s="669" t="s">
        <v>8411</v>
      </c>
      <c r="C5398" s="669" t="s">
        <v>876</v>
      </c>
      <c r="D5398" s="1137">
        <f t="shared" si="168"/>
        <v>0</v>
      </c>
      <c r="E5398" s="669" t="s">
        <v>595</v>
      </c>
      <c r="F5398" s="669">
        <v>27</v>
      </c>
    </row>
    <row r="5399" spans="1:6" hidden="1" x14ac:dyDescent="0.2">
      <c r="A5399" s="1136" t="str">
        <f t="shared" si="169"/>
        <v>LB46ZEL0</v>
      </c>
      <c r="B5399" s="669" t="s">
        <v>8412</v>
      </c>
      <c r="C5399" s="669" t="s">
        <v>8413</v>
      </c>
      <c r="D5399" s="1137">
        <f t="shared" si="168"/>
        <v>0</v>
      </c>
      <c r="E5399" s="669" t="s">
        <v>699</v>
      </c>
      <c r="F5399" s="669">
        <v>689</v>
      </c>
    </row>
    <row r="5400" spans="1:6" hidden="1" x14ac:dyDescent="0.2">
      <c r="A5400" s="1136" t="str">
        <f t="shared" si="169"/>
        <v>LB46ZEM0</v>
      </c>
      <c r="B5400" s="669" t="s">
        <v>8414</v>
      </c>
      <c r="C5400" s="669" t="s">
        <v>8413</v>
      </c>
      <c r="D5400" s="1137">
        <f t="shared" si="168"/>
        <v>0</v>
      </c>
      <c r="E5400" s="669" t="s">
        <v>595</v>
      </c>
      <c r="F5400" s="669">
        <v>10</v>
      </c>
    </row>
    <row r="5401" spans="1:6" hidden="1" x14ac:dyDescent="0.2">
      <c r="A5401" s="1136" t="str">
        <f t="shared" si="169"/>
        <v>LB47ZDC0</v>
      </c>
      <c r="B5401" s="669" t="s">
        <v>8415</v>
      </c>
      <c r="C5401" s="669" t="s">
        <v>875</v>
      </c>
      <c r="D5401" s="1137">
        <f t="shared" si="168"/>
        <v>0</v>
      </c>
      <c r="E5401" s="669" t="s">
        <v>700</v>
      </c>
      <c r="F5401" s="669">
        <v>66</v>
      </c>
    </row>
    <row r="5402" spans="1:6" hidden="1" x14ac:dyDescent="0.2">
      <c r="A5402" s="1136" t="str">
        <f t="shared" si="169"/>
        <v>LB47ZEL0</v>
      </c>
      <c r="B5402" s="669" t="s">
        <v>8416</v>
      </c>
      <c r="C5402" s="669" t="s">
        <v>875</v>
      </c>
      <c r="D5402" s="1137">
        <f t="shared" si="168"/>
        <v>0</v>
      </c>
      <c r="E5402" s="669" t="s">
        <v>699</v>
      </c>
      <c r="F5402" s="669">
        <v>502</v>
      </c>
    </row>
    <row r="5403" spans="1:6" hidden="1" x14ac:dyDescent="0.2">
      <c r="A5403" s="1136" t="str">
        <f t="shared" si="169"/>
        <v>LB47ZEM0</v>
      </c>
      <c r="B5403" s="669" t="s">
        <v>8417</v>
      </c>
      <c r="C5403" s="669" t="s">
        <v>875</v>
      </c>
      <c r="D5403" s="1137">
        <f t="shared" si="168"/>
        <v>0</v>
      </c>
      <c r="E5403" s="669" t="s">
        <v>595</v>
      </c>
      <c r="F5403" s="669">
        <v>232</v>
      </c>
    </row>
    <row r="5404" spans="1:6" hidden="1" x14ac:dyDescent="0.2">
      <c r="A5404" s="1136" t="str">
        <f t="shared" si="169"/>
        <v>LB47ZNE0</v>
      </c>
      <c r="B5404" s="669" t="s">
        <v>8418</v>
      </c>
      <c r="C5404" s="669" t="s">
        <v>875</v>
      </c>
      <c r="D5404" s="1137">
        <f t="shared" si="168"/>
        <v>0</v>
      </c>
      <c r="E5404" s="669" t="s">
        <v>594</v>
      </c>
      <c r="F5404" s="669">
        <v>11</v>
      </c>
    </row>
    <row r="5405" spans="1:6" hidden="1" x14ac:dyDescent="0.2">
      <c r="A5405" s="1136" t="str">
        <f t="shared" si="169"/>
        <v>LB48ZDC0</v>
      </c>
      <c r="B5405" s="669" t="s">
        <v>8419</v>
      </c>
      <c r="C5405" s="669" t="s">
        <v>874</v>
      </c>
      <c r="D5405" s="1137">
        <f t="shared" si="168"/>
        <v>0</v>
      </c>
      <c r="E5405" s="669" t="s">
        <v>700</v>
      </c>
      <c r="F5405" s="669">
        <v>591</v>
      </c>
    </row>
    <row r="5406" spans="1:6" hidden="1" x14ac:dyDescent="0.2">
      <c r="A5406" s="1136" t="str">
        <f t="shared" si="169"/>
        <v>LB48ZEL0</v>
      </c>
      <c r="B5406" s="669" t="s">
        <v>8420</v>
      </c>
      <c r="C5406" s="669" t="s">
        <v>874</v>
      </c>
      <c r="D5406" s="1137">
        <f t="shared" si="168"/>
        <v>0</v>
      </c>
      <c r="E5406" s="669" t="s">
        <v>699</v>
      </c>
      <c r="F5406" s="669">
        <v>924</v>
      </c>
    </row>
    <row r="5407" spans="1:6" hidden="1" x14ac:dyDescent="0.2">
      <c r="A5407" s="1136" t="str">
        <f t="shared" si="169"/>
        <v>LB48ZEM0</v>
      </c>
      <c r="B5407" s="669" t="s">
        <v>8421</v>
      </c>
      <c r="C5407" s="669" t="s">
        <v>874</v>
      </c>
      <c r="D5407" s="1137">
        <f t="shared" si="168"/>
        <v>0</v>
      </c>
      <c r="E5407" s="669" t="s">
        <v>595</v>
      </c>
      <c r="F5407" s="669">
        <v>62</v>
      </c>
    </row>
    <row r="5408" spans="1:6" hidden="1" x14ac:dyDescent="0.2">
      <c r="A5408" s="1136" t="str">
        <f t="shared" si="169"/>
        <v>LB48ZNE0</v>
      </c>
      <c r="B5408" s="669" t="s">
        <v>8422</v>
      </c>
      <c r="C5408" s="669" t="s">
        <v>874</v>
      </c>
      <c r="D5408" s="1137">
        <f t="shared" si="168"/>
        <v>0</v>
      </c>
      <c r="E5408" s="669" t="s">
        <v>594</v>
      </c>
      <c r="F5408" s="669">
        <v>3</v>
      </c>
    </row>
    <row r="5409" spans="1:6" hidden="1" x14ac:dyDescent="0.2">
      <c r="A5409" s="1136" t="str">
        <f t="shared" si="169"/>
        <v>LB49ZDC0</v>
      </c>
      <c r="B5409" s="669" t="s">
        <v>8423</v>
      </c>
      <c r="C5409" s="669" t="s">
        <v>873</v>
      </c>
      <c r="D5409" s="1137">
        <f t="shared" si="168"/>
        <v>0</v>
      </c>
      <c r="E5409" s="669" t="s">
        <v>700</v>
      </c>
      <c r="F5409" s="669">
        <v>29</v>
      </c>
    </row>
    <row r="5410" spans="1:6" hidden="1" x14ac:dyDescent="0.2">
      <c r="A5410" s="1136" t="str">
        <f t="shared" si="169"/>
        <v>LB49ZEL0</v>
      </c>
      <c r="B5410" s="669" t="s">
        <v>8424</v>
      </c>
      <c r="C5410" s="669" t="s">
        <v>873</v>
      </c>
      <c r="D5410" s="1137">
        <f t="shared" si="168"/>
        <v>0</v>
      </c>
      <c r="E5410" s="669" t="s">
        <v>699</v>
      </c>
      <c r="F5410" s="669">
        <v>50</v>
      </c>
    </row>
    <row r="5411" spans="1:6" hidden="1" x14ac:dyDescent="0.2">
      <c r="A5411" s="1136" t="str">
        <f t="shared" si="169"/>
        <v>LB49ZEM0</v>
      </c>
      <c r="B5411" s="669" t="s">
        <v>8425</v>
      </c>
      <c r="C5411" s="669" t="s">
        <v>873</v>
      </c>
      <c r="D5411" s="1137">
        <f t="shared" si="168"/>
        <v>0</v>
      </c>
      <c r="E5411" s="669" t="s">
        <v>595</v>
      </c>
      <c r="F5411" s="669">
        <v>8</v>
      </c>
    </row>
    <row r="5412" spans="1:6" hidden="1" x14ac:dyDescent="0.2">
      <c r="A5412" s="1136" t="str">
        <f t="shared" si="169"/>
        <v>LB50ZDC0</v>
      </c>
      <c r="B5412" s="669" t="s">
        <v>8426</v>
      </c>
      <c r="C5412" s="669" t="s">
        <v>872</v>
      </c>
      <c r="D5412" s="1137">
        <f t="shared" si="168"/>
        <v>0</v>
      </c>
      <c r="E5412" s="669" t="s">
        <v>700</v>
      </c>
      <c r="F5412" s="669">
        <v>25</v>
      </c>
    </row>
    <row r="5413" spans="1:6" hidden="1" x14ac:dyDescent="0.2">
      <c r="A5413" s="1136" t="str">
        <f t="shared" si="169"/>
        <v>LB50ZEL0</v>
      </c>
      <c r="B5413" s="669" t="s">
        <v>8427</v>
      </c>
      <c r="C5413" s="669" t="s">
        <v>872</v>
      </c>
      <c r="D5413" s="1137">
        <f t="shared" si="168"/>
        <v>0</v>
      </c>
      <c r="E5413" s="669" t="s">
        <v>699</v>
      </c>
      <c r="F5413" s="669">
        <v>372</v>
      </c>
    </row>
    <row r="5414" spans="1:6" hidden="1" x14ac:dyDescent="0.2">
      <c r="A5414" s="1136" t="str">
        <f t="shared" si="169"/>
        <v>LB50ZEM0</v>
      </c>
      <c r="B5414" s="669" t="s">
        <v>8428</v>
      </c>
      <c r="C5414" s="669" t="s">
        <v>872</v>
      </c>
      <c r="D5414" s="1137">
        <f t="shared" si="168"/>
        <v>0</v>
      </c>
      <c r="E5414" s="669" t="s">
        <v>595</v>
      </c>
      <c r="F5414" s="669">
        <v>4</v>
      </c>
    </row>
    <row r="5415" spans="1:6" hidden="1" x14ac:dyDescent="0.2">
      <c r="A5415" s="1136" t="str">
        <f t="shared" si="169"/>
        <v>LB51ADC0</v>
      </c>
      <c r="B5415" s="669" t="s">
        <v>8429</v>
      </c>
      <c r="C5415" s="669" t="s">
        <v>2250</v>
      </c>
      <c r="D5415" s="1137">
        <f t="shared" si="168"/>
        <v>0</v>
      </c>
      <c r="E5415" s="669" t="s">
        <v>700</v>
      </c>
      <c r="F5415" s="669">
        <v>316</v>
      </c>
    </row>
    <row r="5416" spans="1:6" hidden="1" x14ac:dyDescent="0.2">
      <c r="A5416" s="1136" t="str">
        <f t="shared" si="169"/>
        <v>LB51AEL0</v>
      </c>
      <c r="B5416" s="669" t="s">
        <v>8430</v>
      </c>
      <c r="C5416" s="669" t="s">
        <v>2250</v>
      </c>
      <c r="D5416" s="1137">
        <f t="shared" si="168"/>
        <v>0</v>
      </c>
      <c r="E5416" s="669" t="s">
        <v>699</v>
      </c>
      <c r="F5416" s="669">
        <v>673</v>
      </c>
    </row>
    <row r="5417" spans="1:6" hidden="1" x14ac:dyDescent="0.2">
      <c r="A5417" s="1136" t="str">
        <f t="shared" si="169"/>
        <v>LB51AEM0</v>
      </c>
      <c r="B5417" s="669" t="s">
        <v>8431</v>
      </c>
      <c r="C5417" s="669" t="s">
        <v>2250</v>
      </c>
      <c r="D5417" s="1137">
        <f t="shared" si="168"/>
        <v>0</v>
      </c>
      <c r="E5417" s="669" t="s">
        <v>595</v>
      </c>
      <c r="F5417" s="669">
        <v>2</v>
      </c>
    </row>
    <row r="5418" spans="1:6" hidden="1" x14ac:dyDescent="0.2">
      <c r="A5418" s="1136" t="str">
        <f t="shared" si="169"/>
        <v>LB51BDC0</v>
      </c>
      <c r="B5418" s="669" t="s">
        <v>8432</v>
      </c>
      <c r="C5418" s="669" t="s">
        <v>2252</v>
      </c>
      <c r="D5418" s="1137">
        <f t="shared" si="168"/>
        <v>0</v>
      </c>
      <c r="E5418" s="669" t="s">
        <v>700</v>
      </c>
      <c r="F5418" s="669">
        <v>4289</v>
      </c>
    </row>
    <row r="5419" spans="1:6" hidden="1" x14ac:dyDescent="0.2">
      <c r="A5419" s="1136" t="str">
        <f t="shared" si="169"/>
        <v>LB51BEL0</v>
      </c>
      <c r="B5419" s="669" t="s">
        <v>8433</v>
      </c>
      <c r="C5419" s="669" t="s">
        <v>2252</v>
      </c>
      <c r="D5419" s="1137">
        <f t="shared" si="168"/>
        <v>0</v>
      </c>
      <c r="E5419" s="669" t="s">
        <v>699</v>
      </c>
      <c r="F5419" s="669">
        <v>4051</v>
      </c>
    </row>
    <row r="5420" spans="1:6" hidden="1" x14ac:dyDescent="0.2">
      <c r="A5420" s="1136" t="str">
        <f t="shared" si="169"/>
        <v>LB51BEM0</v>
      </c>
      <c r="B5420" s="669" t="s">
        <v>8434</v>
      </c>
      <c r="C5420" s="669" t="s">
        <v>2252</v>
      </c>
      <c r="D5420" s="1137">
        <f t="shared" si="168"/>
        <v>0</v>
      </c>
      <c r="E5420" s="669" t="s">
        <v>595</v>
      </c>
      <c r="F5420" s="669">
        <v>11</v>
      </c>
    </row>
    <row r="5421" spans="1:6" hidden="1" x14ac:dyDescent="0.2">
      <c r="A5421" s="1136" t="str">
        <f t="shared" si="169"/>
        <v>LB52ADC0</v>
      </c>
      <c r="B5421" s="669" t="s">
        <v>8435</v>
      </c>
      <c r="C5421" s="669" t="s">
        <v>2254</v>
      </c>
      <c r="D5421" s="1137">
        <f t="shared" si="168"/>
        <v>0</v>
      </c>
      <c r="E5421" s="669" t="s">
        <v>700</v>
      </c>
      <c r="F5421" s="669">
        <v>40</v>
      </c>
    </row>
    <row r="5422" spans="1:6" hidden="1" x14ac:dyDescent="0.2">
      <c r="A5422" s="1136" t="str">
        <f t="shared" si="169"/>
        <v>LB52AEL0</v>
      </c>
      <c r="B5422" s="669" t="s">
        <v>8436</v>
      </c>
      <c r="C5422" s="669" t="s">
        <v>2254</v>
      </c>
      <c r="D5422" s="1137">
        <f t="shared" si="168"/>
        <v>0</v>
      </c>
      <c r="E5422" s="669" t="s">
        <v>699</v>
      </c>
      <c r="F5422" s="669">
        <v>104</v>
      </c>
    </row>
    <row r="5423" spans="1:6" hidden="1" x14ac:dyDescent="0.2">
      <c r="A5423" s="1136" t="str">
        <f t="shared" si="169"/>
        <v>LB52AEM0</v>
      </c>
      <c r="B5423" s="669" t="s">
        <v>8437</v>
      </c>
      <c r="C5423" s="669" t="s">
        <v>2254</v>
      </c>
      <c r="D5423" s="1137">
        <f t="shared" si="168"/>
        <v>0</v>
      </c>
      <c r="E5423" s="669" t="s">
        <v>595</v>
      </c>
      <c r="F5423" s="669">
        <v>405</v>
      </c>
    </row>
    <row r="5424" spans="1:6" hidden="1" x14ac:dyDescent="0.2">
      <c r="A5424" s="1136" t="str">
        <f t="shared" si="169"/>
        <v>LB52ANE0</v>
      </c>
      <c r="B5424" s="669" t="s">
        <v>8438</v>
      </c>
      <c r="C5424" s="669" t="s">
        <v>2254</v>
      </c>
      <c r="D5424" s="1137">
        <f t="shared" si="168"/>
        <v>0</v>
      </c>
      <c r="E5424" s="669" t="s">
        <v>594</v>
      </c>
      <c r="F5424" s="669">
        <v>14</v>
      </c>
    </row>
    <row r="5425" spans="1:6" hidden="1" x14ac:dyDescent="0.2">
      <c r="A5425" s="1136" t="str">
        <f t="shared" si="169"/>
        <v>LB52BDC0</v>
      </c>
      <c r="B5425" s="669" t="s">
        <v>8439</v>
      </c>
      <c r="C5425" s="669" t="s">
        <v>2255</v>
      </c>
      <c r="D5425" s="1137">
        <f t="shared" si="168"/>
        <v>0</v>
      </c>
      <c r="E5425" s="669" t="s">
        <v>700</v>
      </c>
      <c r="F5425" s="669">
        <v>696</v>
      </c>
    </row>
    <row r="5426" spans="1:6" hidden="1" x14ac:dyDescent="0.2">
      <c r="A5426" s="1136" t="str">
        <f t="shared" si="169"/>
        <v>LB52BEL0</v>
      </c>
      <c r="B5426" s="669" t="s">
        <v>8440</v>
      </c>
      <c r="C5426" s="669" t="s">
        <v>2255</v>
      </c>
      <c r="D5426" s="1137">
        <f t="shared" si="168"/>
        <v>0</v>
      </c>
      <c r="E5426" s="669" t="s">
        <v>699</v>
      </c>
      <c r="F5426" s="669">
        <v>453</v>
      </c>
    </row>
    <row r="5427" spans="1:6" hidden="1" x14ac:dyDescent="0.2">
      <c r="A5427" s="1136" t="str">
        <f t="shared" si="169"/>
        <v>LB52BEM0</v>
      </c>
      <c r="B5427" s="669" t="s">
        <v>8441</v>
      </c>
      <c r="C5427" s="669" t="s">
        <v>2255</v>
      </c>
      <c r="D5427" s="1137">
        <f t="shared" si="168"/>
        <v>0</v>
      </c>
      <c r="E5427" s="669" t="s">
        <v>595</v>
      </c>
      <c r="F5427" s="669">
        <v>369</v>
      </c>
    </row>
    <row r="5428" spans="1:6" hidden="1" x14ac:dyDescent="0.2">
      <c r="A5428" s="1136" t="str">
        <f t="shared" si="169"/>
        <v>LB52BNE0</v>
      </c>
      <c r="B5428" s="669" t="s">
        <v>8442</v>
      </c>
      <c r="C5428" s="669" t="s">
        <v>2255</v>
      </c>
      <c r="D5428" s="1137">
        <f t="shared" si="168"/>
        <v>0</v>
      </c>
      <c r="E5428" s="669" t="s">
        <v>594</v>
      </c>
      <c r="F5428" s="669">
        <v>5</v>
      </c>
    </row>
    <row r="5429" spans="1:6" hidden="1" x14ac:dyDescent="0.2">
      <c r="A5429" s="1136" t="str">
        <f t="shared" si="169"/>
        <v>LB52BUX0</v>
      </c>
      <c r="B5429" s="669" t="s">
        <v>8443</v>
      </c>
      <c r="C5429" s="669" t="s">
        <v>2255</v>
      </c>
      <c r="D5429" s="1137">
        <f t="shared" si="168"/>
        <v>0</v>
      </c>
      <c r="E5429" s="669" t="s">
        <v>3001</v>
      </c>
      <c r="F5429" s="669">
        <v>1</v>
      </c>
    </row>
    <row r="5430" spans="1:6" hidden="1" x14ac:dyDescent="0.2">
      <c r="A5430" s="1136" t="str">
        <f t="shared" si="169"/>
        <v>LB53BDC0</v>
      </c>
      <c r="B5430" s="669" t="s">
        <v>8444</v>
      </c>
      <c r="C5430" s="669" t="s">
        <v>871</v>
      </c>
      <c r="D5430" s="1137">
        <f t="shared" si="168"/>
        <v>0</v>
      </c>
      <c r="E5430" s="669" t="s">
        <v>700</v>
      </c>
      <c r="F5430" s="669">
        <v>462</v>
      </c>
    </row>
    <row r="5431" spans="1:6" hidden="1" x14ac:dyDescent="0.2">
      <c r="A5431" s="1136" t="str">
        <f t="shared" si="169"/>
        <v>LB53BEL0</v>
      </c>
      <c r="B5431" s="669" t="s">
        <v>8445</v>
      </c>
      <c r="C5431" s="669" t="s">
        <v>871</v>
      </c>
      <c r="D5431" s="1137">
        <f t="shared" si="168"/>
        <v>0</v>
      </c>
      <c r="E5431" s="669" t="s">
        <v>699</v>
      </c>
      <c r="F5431" s="669">
        <v>108</v>
      </c>
    </row>
    <row r="5432" spans="1:6" hidden="1" x14ac:dyDescent="0.2">
      <c r="A5432" s="1136" t="str">
        <f t="shared" si="169"/>
        <v>LB53BEM0</v>
      </c>
      <c r="B5432" s="669" t="s">
        <v>8446</v>
      </c>
      <c r="C5432" s="669" t="s">
        <v>871</v>
      </c>
      <c r="D5432" s="1137">
        <f t="shared" si="168"/>
        <v>0</v>
      </c>
      <c r="E5432" s="669" t="s">
        <v>595</v>
      </c>
      <c r="F5432" s="669">
        <v>547</v>
      </c>
    </row>
    <row r="5433" spans="1:6" hidden="1" x14ac:dyDescent="0.2">
      <c r="A5433" s="1136" t="str">
        <f t="shared" si="169"/>
        <v>LB53BNE0</v>
      </c>
      <c r="B5433" s="669" t="s">
        <v>8447</v>
      </c>
      <c r="C5433" s="669" t="s">
        <v>871</v>
      </c>
      <c r="D5433" s="1137">
        <f t="shared" si="168"/>
        <v>0</v>
      </c>
      <c r="E5433" s="669" t="s">
        <v>594</v>
      </c>
      <c r="F5433" s="669">
        <v>17</v>
      </c>
    </row>
    <row r="5434" spans="1:6" hidden="1" x14ac:dyDescent="0.2">
      <c r="A5434" s="1136" t="str">
        <f t="shared" si="169"/>
        <v>LB53CDC0</v>
      </c>
      <c r="B5434" s="669" t="s">
        <v>8448</v>
      </c>
      <c r="C5434" s="669" t="s">
        <v>2256</v>
      </c>
      <c r="D5434" s="1137">
        <f t="shared" si="168"/>
        <v>0</v>
      </c>
      <c r="E5434" s="669" t="s">
        <v>700</v>
      </c>
      <c r="F5434" s="669">
        <v>249</v>
      </c>
    </row>
    <row r="5435" spans="1:6" hidden="1" x14ac:dyDescent="0.2">
      <c r="A5435" s="1136" t="str">
        <f t="shared" si="169"/>
        <v>LB53CEL0</v>
      </c>
      <c r="B5435" s="669" t="s">
        <v>8449</v>
      </c>
      <c r="C5435" s="669" t="s">
        <v>2256</v>
      </c>
      <c r="D5435" s="1137">
        <f t="shared" si="168"/>
        <v>0</v>
      </c>
      <c r="E5435" s="669" t="s">
        <v>699</v>
      </c>
      <c r="F5435" s="669">
        <v>519</v>
      </c>
    </row>
    <row r="5436" spans="1:6" hidden="1" x14ac:dyDescent="0.2">
      <c r="A5436" s="1136" t="str">
        <f t="shared" si="169"/>
        <v>LB53CEM0</v>
      </c>
      <c r="B5436" s="669" t="s">
        <v>8450</v>
      </c>
      <c r="C5436" s="669" t="s">
        <v>2256</v>
      </c>
      <c r="D5436" s="1137">
        <f t="shared" si="168"/>
        <v>0</v>
      </c>
      <c r="E5436" s="669" t="s">
        <v>595</v>
      </c>
      <c r="F5436" s="669">
        <v>382</v>
      </c>
    </row>
    <row r="5437" spans="1:6" hidden="1" x14ac:dyDescent="0.2">
      <c r="A5437" s="1136" t="str">
        <f t="shared" si="169"/>
        <v>LB53CNE0</v>
      </c>
      <c r="B5437" s="669" t="s">
        <v>8451</v>
      </c>
      <c r="C5437" s="669" t="s">
        <v>2256</v>
      </c>
      <c r="D5437" s="1137">
        <f t="shared" si="168"/>
        <v>0</v>
      </c>
      <c r="E5437" s="669" t="s">
        <v>594</v>
      </c>
      <c r="F5437" s="669">
        <v>1</v>
      </c>
    </row>
    <row r="5438" spans="1:6" hidden="1" x14ac:dyDescent="0.2">
      <c r="A5438" s="1136" t="str">
        <f t="shared" si="169"/>
        <v>LB53DDC0</v>
      </c>
      <c r="B5438" s="669" t="s">
        <v>8452</v>
      </c>
      <c r="C5438" s="669" t="s">
        <v>2257</v>
      </c>
      <c r="D5438" s="1137">
        <f t="shared" si="168"/>
        <v>0</v>
      </c>
      <c r="E5438" s="669" t="s">
        <v>700</v>
      </c>
      <c r="F5438" s="669">
        <v>1213</v>
      </c>
    </row>
    <row r="5439" spans="1:6" hidden="1" x14ac:dyDescent="0.2">
      <c r="A5439" s="1136" t="str">
        <f t="shared" si="169"/>
        <v>LB53DEL0</v>
      </c>
      <c r="B5439" s="669" t="s">
        <v>8453</v>
      </c>
      <c r="C5439" s="669" t="s">
        <v>2257</v>
      </c>
      <c r="D5439" s="1137">
        <f t="shared" si="168"/>
        <v>0</v>
      </c>
      <c r="E5439" s="669" t="s">
        <v>699</v>
      </c>
      <c r="F5439" s="669">
        <v>795</v>
      </c>
    </row>
    <row r="5440" spans="1:6" hidden="1" x14ac:dyDescent="0.2">
      <c r="A5440" s="1136" t="str">
        <f t="shared" si="169"/>
        <v>LB53DEM0</v>
      </c>
      <c r="B5440" s="669" t="s">
        <v>8454</v>
      </c>
      <c r="C5440" s="669" t="s">
        <v>2257</v>
      </c>
      <c r="D5440" s="1137">
        <f t="shared" si="168"/>
        <v>0</v>
      </c>
      <c r="E5440" s="669" t="s">
        <v>595</v>
      </c>
      <c r="F5440" s="669">
        <v>322</v>
      </c>
    </row>
    <row r="5441" spans="1:6" hidden="1" x14ac:dyDescent="0.2">
      <c r="A5441" s="1136" t="str">
        <f t="shared" si="169"/>
        <v>LB53DNE0</v>
      </c>
      <c r="B5441" s="669" t="s">
        <v>8455</v>
      </c>
      <c r="C5441" s="669" t="s">
        <v>2257</v>
      </c>
      <c r="D5441" s="1137">
        <f t="shared" si="168"/>
        <v>0</v>
      </c>
      <c r="E5441" s="669" t="s">
        <v>594</v>
      </c>
      <c r="F5441" s="669">
        <v>1</v>
      </c>
    </row>
    <row r="5442" spans="1:6" hidden="1" x14ac:dyDescent="0.2">
      <c r="A5442" s="1136" t="str">
        <f t="shared" si="169"/>
        <v>LB53DUX0</v>
      </c>
      <c r="B5442" s="669" t="s">
        <v>8456</v>
      </c>
      <c r="C5442" s="669" t="s">
        <v>2257</v>
      </c>
      <c r="D5442" s="1137">
        <f t="shared" si="168"/>
        <v>0</v>
      </c>
      <c r="E5442" s="669" t="s">
        <v>3001</v>
      </c>
      <c r="F5442" s="669">
        <v>1</v>
      </c>
    </row>
    <row r="5443" spans="1:6" hidden="1" x14ac:dyDescent="0.2">
      <c r="A5443" s="1136" t="str">
        <f t="shared" si="169"/>
        <v>LB54ADC0</v>
      </c>
      <c r="B5443" s="669" t="s">
        <v>8457</v>
      </c>
      <c r="C5443" s="669" t="s">
        <v>870</v>
      </c>
      <c r="D5443" s="1137">
        <f t="shared" si="168"/>
        <v>0</v>
      </c>
      <c r="E5443" s="669" t="s">
        <v>700</v>
      </c>
      <c r="F5443" s="669">
        <v>10832</v>
      </c>
    </row>
    <row r="5444" spans="1:6" hidden="1" x14ac:dyDescent="0.2">
      <c r="A5444" s="1136" t="str">
        <f t="shared" si="169"/>
        <v>LB54AEL0</v>
      </c>
      <c r="B5444" s="669" t="s">
        <v>8458</v>
      </c>
      <c r="C5444" s="669" t="s">
        <v>870</v>
      </c>
      <c r="D5444" s="1137">
        <f t="shared" si="168"/>
        <v>0</v>
      </c>
      <c r="E5444" s="669" t="s">
        <v>699</v>
      </c>
      <c r="F5444" s="669">
        <v>2129</v>
      </c>
    </row>
    <row r="5445" spans="1:6" hidden="1" x14ac:dyDescent="0.2">
      <c r="A5445" s="1136" t="str">
        <f t="shared" si="169"/>
        <v>LB54AEM0</v>
      </c>
      <c r="B5445" s="669" t="s">
        <v>8459</v>
      </c>
      <c r="C5445" s="669" t="s">
        <v>870</v>
      </c>
      <c r="D5445" s="1137">
        <f t="shared" si="168"/>
        <v>0</v>
      </c>
      <c r="E5445" s="669" t="s">
        <v>595</v>
      </c>
      <c r="F5445" s="669">
        <v>2035</v>
      </c>
    </row>
    <row r="5446" spans="1:6" hidden="1" x14ac:dyDescent="0.2">
      <c r="A5446" s="1136" t="str">
        <f t="shared" si="169"/>
        <v>LB54ANE0</v>
      </c>
      <c r="B5446" s="669" t="s">
        <v>8460</v>
      </c>
      <c r="C5446" s="669" t="s">
        <v>870</v>
      </c>
      <c r="D5446" s="1137">
        <f t="shared" si="168"/>
        <v>0</v>
      </c>
      <c r="E5446" s="669" t="s">
        <v>594</v>
      </c>
      <c r="F5446" s="669">
        <v>15</v>
      </c>
    </row>
    <row r="5447" spans="1:6" hidden="1" x14ac:dyDescent="0.2">
      <c r="A5447" s="1136" t="str">
        <f t="shared" si="169"/>
        <v>LB54AUX0</v>
      </c>
      <c r="B5447" s="669" t="s">
        <v>8461</v>
      </c>
      <c r="C5447" s="669" t="s">
        <v>870</v>
      </c>
      <c r="D5447" s="1137">
        <f t="shared" si="168"/>
        <v>0</v>
      </c>
      <c r="E5447" s="669" t="s">
        <v>3001</v>
      </c>
      <c r="F5447" s="669">
        <v>1</v>
      </c>
    </row>
    <row r="5448" spans="1:6" hidden="1" x14ac:dyDescent="0.2">
      <c r="A5448" s="1136" t="str">
        <f t="shared" si="169"/>
        <v>LB54CDC0</v>
      </c>
      <c r="B5448" s="669" t="s">
        <v>8462</v>
      </c>
      <c r="C5448" s="669" t="s">
        <v>869</v>
      </c>
      <c r="D5448" s="1137">
        <f t="shared" si="168"/>
        <v>0</v>
      </c>
      <c r="E5448" s="669" t="s">
        <v>700</v>
      </c>
      <c r="F5448" s="669">
        <v>4616</v>
      </c>
    </row>
    <row r="5449" spans="1:6" hidden="1" x14ac:dyDescent="0.2">
      <c r="A5449" s="1136" t="str">
        <f t="shared" si="169"/>
        <v>LB54CEL0</v>
      </c>
      <c r="B5449" s="669" t="s">
        <v>8463</v>
      </c>
      <c r="C5449" s="669" t="s">
        <v>869</v>
      </c>
      <c r="D5449" s="1137">
        <f t="shared" si="168"/>
        <v>0</v>
      </c>
      <c r="E5449" s="669" t="s">
        <v>699</v>
      </c>
      <c r="F5449" s="669">
        <v>583</v>
      </c>
    </row>
    <row r="5450" spans="1:6" hidden="1" x14ac:dyDescent="0.2">
      <c r="A5450" s="1136" t="str">
        <f t="shared" si="169"/>
        <v>LB54CEM0</v>
      </c>
      <c r="B5450" s="669" t="s">
        <v>8464</v>
      </c>
      <c r="C5450" s="669" t="s">
        <v>869</v>
      </c>
      <c r="D5450" s="1137">
        <f t="shared" si="168"/>
        <v>0</v>
      </c>
      <c r="E5450" s="669" t="s">
        <v>595</v>
      </c>
      <c r="F5450" s="669">
        <v>4111</v>
      </c>
    </row>
    <row r="5451" spans="1:6" hidden="1" x14ac:dyDescent="0.2">
      <c r="A5451" s="1136" t="str">
        <f t="shared" si="169"/>
        <v>LB54CNE0</v>
      </c>
      <c r="B5451" s="669" t="s">
        <v>8465</v>
      </c>
      <c r="C5451" s="669" t="s">
        <v>869</v>
      </c>
      <c r="D5451" s="1137">
        <f t="shared" si="168"/>
        <v>0</v>
      </c>
      <c r="E5451" s="669" t="s">
        <v>594</v>
      </c>
      <c r="F5451" s="669">
        <v>31</v>
      </c>
    </row>
    <row r="5452" spans="1:6" hidden="1" x14ac:dyDescent="0.2">
      <c r="A5452" s="1136" t="str">
        <f t="shared" si="169"/>
        <v>LB54CUX0</v>
      </c>
      <c r="B5452" s="669" t="s">
        <v>8466</v>
      </c>
      <c r="C5452" s="669" t="s">
        <v>869</v>
      </c>
      <c r="D5452" s="1137">
        <f t="shared" si="168"/>
        <v>0</v>
      </c>
      <c r="E5452" s="669" t="s">
        <v>3001</v>
      </c>
      <c r="F5452" s="669">
        <v>2</v>
      </c>
    </row>
    <row r="5453" spans="1:6" hidden="1" x14ac:dyDescent="0.2">
      <c r="A5453" s="1136" t="str">
        <f t="shared" si="169"/>
        <v>LB54DDC0</v>
      </c>
      <c r="B5453" s="669" t="s">
        <v>8467</v>
      </c>
      <c r="C5453" s="669" t="s">
        <v>868</v>
      </c>
      <c r="D5453" s="1137">
        <f t="shared" si="168"/>
        <v>0</v>
      </c>
      <c r="E5453" s="669" t="s">
        <v>700</v>
      </c>
      <c r="F5453" s="669">
        <v>1711</v>
      </c>
    </row>
    <row r="5454" spans="1:6" hidden="1" x14ac:dyDescent="0.2">
      <c r="A5454" s="1136" t="str">
        <f t="shared" si="169"/>
        <v>LB54DEL0</v>
      </c>
      <c r="B5454" s="669" t="s">
        <v>8468</v>
      </c>
      <c r="C5454" s="669" t="s">
        <v>868</v>
      </c>
      <c r="D5454" s="1137">
        <f t="shared" si="168"/>
        <v>0</v>
      </c>
      <c r="E5454" s="669" t="s">
        <v>699</v>
      </c>
      <c r="F5454" s="669">
        <v>177</v>
      </c>
    </row>
    <row r="5455" spans="1:6" hidden="1" x14ac:dyDescent="0.2">
      <c r="A5455" s="1136" t="str">
        <f t="shared" si="169"/>
        <v>LB54DEM0</v>
      </c>
      <c r="B5455" s="669" t="s">
        <v>8469</v>
      </c>
      <c r="C5455" s="669" t="s">
        <v>868</v>
      </c>
      <c r="D5455" s="1137">
        <f t="shared" si="168"/>
        <v>0</v>
      </c>
      <c r="E5455" s="669" t="s">
        <v>595</v>
      </c>
      <c r="F5455" s="669">
        <v>115</v>
      </c>
    </row>
    <row r="5456" spans="1:6" hidden="1" x14ac:dyDescent="0.2">
      <c r="A5456" s="1136" t="str">
        <f t="shared" si="169"/>
        <v>LB54DNE0</v>
      </c>
      <c r="B5456" s="669" t="s">
        <v>8470</v>
      </c>
      <c r="C5456" s="669" t="s">
        <v>868</v>
      </c>
      <c r="D5456" s="1137">
        <f t="shared" si="168"/>
        <v>0</v>
      </c>
      <c r="E5456" s="669" t="s">
        <v>594</v>
      </c>
      <c r="F5456" s="669">
        <v>14</v>
      </c>
    </row>
    <row r="5457" spans="1:6" hidden="1" x14ac:dyDescent="0.2">
      <c r="A5457" s="1136" t="str">
        <f t="shared" si="169"/>
        <v>LB55ADC0</v>
      </c>
      <c r="B5457" s="669" t="s">
        <v>8471</v>
      </c>
      <c r="C5457" s="669" t="s">
        <v>867</v>
      </c>
      <c r="D5457" s="1137">
        <f t="shared" ref="D5457:D5520" si="170">IFERROR(VLOOKUP(C5457,$M$2:$N$16,2,FALSE),0)</f>
        <v>0</v>
      </c>
      <c r="E5457" s="669" t="s">
        <v>700</v>
      </c>
      <c r="F5457" s="669">
        <v>13754</v>
      </c>
    </row>
    <row r="5458" spans="1:6" hidden="1" x14ac:dyDescent="0.2">
      <c r="A5458" s="1136" t="str">
        <f t="shared" ref="A5458:A5521" si="171">C5458&amp;E5458&amp;D5458</f>
        <v>LB55AEL0</v>
      </c>
      <c r="B5458" s="669" t="s">
        <v>8472</v>
      </c>
      <c r="C5458" s="669" t="s">
        <v>867</v>
      </c>
      <c r="D5458" s="1137">
        <f t="shared" si="170"/>
        <v>0</v>
      </c>
      <c r="E5458" s="669" t="s">
        <v>699</v>
      </c>
      <c r="F5458" s="669">
        <v>4954</v>
      </c>
    </row>
    <row r="5459" spans="1:6" hidden="1" x14ac:dyDescent="0.2">
      <c r="A5459" s="1136" t="str">
        <f t="shared" si="171"/>
        <v>LB55AEM0</v>
      </c>
      <c r="B5459" s="669" t="s">
        <v>8473</v>
      </c>
      <c r="C5459" s="669" t="s">
        <v>867</v>
      </c>
      <c r="D5459" s="1137">
        <f t="shared" si="170"/>
        <v>0</v>
      </c>
      <c r="E5459" s="669" t="s">
        <v>595</v>
      </c>
      <c r="F5459" s="669">
        <v>304</v>
      </c>
    </row>
    <row r="5460" spans="1:6" hidden="1" x14ac:dyDescent="0.2">
      <c r="A5460" s="1136" t="str">
        <f t="shared" si="171"/>
        <v>LB55ANE0</v>
      </c>
      <c r="B5460" s="669" t="s">
        <v>8474</v>
      </c>
      <c r="C5460" s="669" t="s">
        <v>867</v>
      </c>
      <c r="D5460" s="1137">
        <f t="shared" si="170"/>
        <v>0</v>
      </c>
      <c r="E5460" s="669" t="s">
        <v>594</v>
      </c>
      <c r="F5460" s="669">
        <v>5</v>
      </c>
    </row>
    <row r="5461" spans="1:6" hidden="1" x14ac:dyDescent="0.2">
      <c r="A5461" s="1136" t="str">
        <f t="shared" si="171"/>
        <v>LB55BDC0</v>
      </c>
      <c r="B5461" s="669" t="s">
        <v>8475</v>
      </c>
      <c r="C5461" s="669" t="s">
        <v>866</v>
      </c>
      <c r="D5461" s="1137">
        <f t="shared" si="170"/>
        <v>0</v>
      </c>
      <c r="E5461" s="669" t="s">
        <v>700</v>
      </c>
      <c r="F5461" s="669">
        <v>1400</v>
      </c>
    </row>
    <row r="5462" spans="1:6" hidden="1" x14ac:dyDescent="0.2">
      <c r="A5462" s="1136" t="str">
        <f t="shared" si="171"/>
        <v>LB55BEL0</v>
      </c>
      <c r="B5462" s="669" t="s">
        <v>8476</v>
      </c>
      <c r="C5462" s="669" t="s">
        <v>866</v>
      </c>
      <c r="D5462" s="1137">
        <f t="shared" si="170"/>
        <v>0</v>
      </c>
      <c r="E5462" s="669" t="s">
        <v>699</v>
      </c>
      <c r="F5462" s="669">
        <v>213</v>
      </c>
    </row>
    <row r="5463" spans="1:6" hidden="1" x14ac:dyDescent="0.2">
      <c r="A5463" s="1136" t="str">
        <f t="shared" si="171"/>
        <v>LB55BEM0</v>
      </c>
      <c r="B5463" s="669" t="s">
        <v>8477</v>
      </c>
      <c r="C5463" s="669" t="s">
        <v>866</v>
      </c>
      <c r="D5463" s="1137">
        <f t="shared" si="170"/>
        <v>0</v>
      </c>
      <c r="E5463" s="669" t="s">
        <v>595</v>
      </c>
      <c r="F5463" s="669">
        <v>62</v>
      </c>
    </row>
    <row r="5464" spans="1:6" hidden="1" x14ac:dyDescent="0.2">
      <c r="A5464" s="1136" t="str">
        <f t="shared" si="171"/>
        <v>LB55BNE0</v>
      </c>
      <c r="B5464" s="669" t="s">
        <v>8478</v>
      </c>
      <c r="C5464" s="669" t="s">
        <v>866</v>
      </c>
      <c r="D5464" s="1137">
        <f t="shared" si="170"/>
        <v>0</v>
      </c>
      <c r="E5464" s="669" t="s">
        <v>594</v>
      </c>
      <c r="F5464" s="669">
        <v>2</v>
      </c>
    </row>
    <row r="5465" spans="1:6" hidden="1" x14ac:dyDescent="0.2">
      <c r="A5465" s="1136" t="str">
        <f t="shared" si="171"/>
        <v>LB56ADC0</v>
      </c>
      <c r="B5465" s="669" t="s">
        <v>8479</v>
      </c>
      <c r="C5465" s="669" t="s">
        <v>865</v>
      </c>
      <c r="D5465" s="1137">
        <f t="shared" si="170"/>
        <v>0</v>
      </c>
      <c r="E5465" s="669" t="s">
        <v>700</v>
      </c>
      <c r="F5465" s="669">
        <v>19438</v>
      </c>
    </row>
    <row r="5466" spans="1:6" hidden="1" x14ac:dyDescent="0.2">
      <c r="A5466" s="1136" t="str">
        <f t="shared" si="171"/>
        <v>LB56AEL0</v>
      </c>
      <c r="B5466" s="669" t="s">
        <v>8480</v>
      </c>
      <c r="C5466" s="669" t="s">
        <v>865</v>
      </c>
      <c r="D5466" s="1137">
        <f t="shared" si="170"/>
        <v>0</v>
      </c>
      <c r="E5466" s="669" t="s">
        <v>699</v>
      </c>
      <c r="F5466" s="669">
        <v>2464</v>
      </c>
    </row>
    <row r="5467" spans="1:6" hidden="1" x14ac:dyDescent="0.2">
      <c r="A5467" s="1136" t="str">
        <f t="shared" si="171"/>
        <v>LB56AEM0</v>
      </c>
      <c r="B5467" s="669" t="s">
        <v>8481</v>
      </c>
      <c r="C5467" s="669" t="s">
        <v>865</v>
      </c>
      <c r="D5467" s="1137">
        <f t="shared" si="170"/>
        <v>0</v>
      </c>
      <c r="E5467" s="669" t="s">
        <v>595</v>
      </c>
      <c r="F5467" s="669">
        <v>748</v>
      </c>
    </row>
    <row r="5468" spans="1:6" hidden="1" x14ac:dyDescent="0.2">
      <c r="A5468" s="1136" t="str">
        <f t="shared" si="171"/>
        <v>LB56ANE0</v>
      </c>
      <c r="B5468" s="669" t="s">
        <v>8482</v>
      </c>
      <c r="C5468" s="669" t="s">
        <v>865</v>
      </c>
      <c r="D5468" s="1137">
        <f t="shared" si="170"/>
        <v>0</v>
      </c>
      <c r="E5468" s="669" t="s">
        <v>594</v>
      </c>
      <c r="F5468" s="669">
        <v>8</v>
      </c>
    </row>
    <row r="5469" spans="1:6" hidden="1" x14ac:dyDescent="0.2">
      <c r="A5469" s="1136" t="str">
        <f t="shared" si="171"/>
        <v>LB56CDC0</v>
      </c>
      <c r="B5469" s="669" t="s">
        <v>8483</v>
      </c>
      <c r="C5469" s="669" t="s">
        <v>864</v>
      </c>
      <c r="D5469" s="1137">
        <f t="shared" si="170"/>
        <v>0</v>
      </c>
      <c r="E5469" s="669" t="s">
        <v>700</v>
      </c>
      <c r="F5469" s="669">
        <v>10411</v>
      </c>
    </row>
    <row r="5470" spans="1:6" hidden="1" x14ac:dyDescent="0.2">
      <c r="A5470" s="1136" t="str">
        <f t="shared" si="171"/>
        <v>LB56CEL0</v>
      </c>
      <c r="B5470" s="669" t="s">
        <v>8484</v>
      </c>
      <c r="C5470" s="669" t="s">
        <v>864</v>
      </c>
      <c r="D5470" s="1137">
        <f t="shared" si="170"/>
        <v>0</v>
      </c>
      <c r="E5470" s="669" t="s">
        <v>699</v>
      </c>
      <c r="F5470" s="669">
        <v>540</v>
      </c>
    </row>
    <row r="5471" spans="1:6" hidden="1" x14ac:dyDescent="0.2">
      <c r="A5471" s="1136" t="str">
        <f t="shared" si="171"/>
        <v>LB56CEM0</v>
      </c>
      <c r="B5471" s="669" t="s">
        <v>8485</v>
      </c>
      <c r="C5471" s="669" t="s">
        <v>864</v>
      </c>
      <c r="D5471" s="1137">
        <f t="shared" si="170"/>
        <v>0</v>
      </c>
      <c r="E5471" s="669" t="s">
        <v>595</v>
      </c>
      <c r="F5471" s="669">
        <v>522</v>
      </c>
    </row>
    <row r="5472" spans="1:6" hidden="1" x14ac:dyDescent="0.2">
      <c r="A5472" s="1136" t="str">
        <f t="shared" si="171"/>
        <v>LB56CNE0</v>
      </c>
      <c r="B5472" s="669" t="s">
        <v>8486</v>
      </c>
      <c r="C5472" s="669" t="s">
        <v>864</v>
      </c>
      <c r="D5472" s="1137">
        <f t="shared" si="170"/>
        <v>0</v>
      </c>
      <c r="E5472" s="669" t="s">
        <v>594</v>
      </c>
      <c r="F5472" s="669">
        <v>4</v>
      </c>
    </row>
    <row r="5473" spans="1:6" hidden="1" x14ac:dyDescent="0.2">
      <c r="A5473" s="1136" t="str">
        <f t="shared" si="171"/>
        <v>LB56DDC0</v>
      </c>
      <c r="B5473" s="669" t="s">
        <v>8487</v>
      </c>
      <c r="C5473" s="669" t="s">
        <v>863</v>
      </c>
      <c r="D5473" s="1137">
        <f t="shared" si="170"/>
        <v>0</v>
      </c>
      <c r="E5473" s="669" t="s">
        <v>700</v>
      </c>
      <c r="F5473" s="669">
        <v>966</v>
      </c>
    </row>
    <row r="5474" spans="1:6" hidden="1" x14ac:dyDescent="0.2">
      <c r="A5474" s="1136" t="str">
        <f t="shared" si="171"/>
        <v>LB56DEL0</v>
      </c>
      <c r="B5474" s="669" t="s">
        <v>8488</v>
      </c>
      <c r="C5474" s="669" t="s">
        <v>863</v>
      </c>
      <c r="D5474" s="1137">
        <f t="shared" si="170"/>
        <v>0</v>
      </c>
      <c r="E5474" s="669" t="s">
        <v>699</v>
      </c>
      <c r="F5474" s="669">
        <v>73</v>
      </c>
    </row>
    <row r="5475" spans="1:6" hidden="1" x14ac:dyDescent="0.2">
      <c r="A5475" s="1136" t="str">
        <f t="shared" si="171"/>
        <v>LB56DEM0</v>
      </c>
      <c r="B5475" s="669" t="s">
        <v>8489</v>
      </c>
      <c r="C5475" s="669" t="s">
        <v>863</v>
      </c>
      <c r="D5475" s="1137">
        <f t="shared" si="170"/>
        <v>0</v>
      </c>
      <c r="E5475" s="669" t="s">
        <v>595</v>
      </c>
      <c r="F5475" s="669">
        <v>73</v>
      </c>
    </row>
    <row r="5476" spans="1:6" hidden="1" x14ac:dyDescent="0.2">
      <c r="A5476" s="1136" t="str">
        <f t="shared" si="171"/>
        <v>LB56DNE0</v>
      </c>
      <c r="B5476" s="669" t="s">
        <v>8490</v>
      </c>
      <c r="C5476" s="669" t="s">
        <v>863</v>
      </c>
      <c r="D5476" s="1137">
        <f t="shared" si="170"/>
        <v>0</v>
      </c>
      <c r="E5476" s="669" t="s">
        <v>594</v>
      </c>
      <c r="F5476" s="669">
        <v>2</v>
      </c>
    </row>
    <row r="5477" spans="1:6" hidden="1" x14ac:dyDescent="0.2">
      <c r="A5477" s="1136" t="str">
        <f t="shared" si="171"/>
        <v>LB57CEL0</v>
      </c>
      <c r="B5477" s="669" t="s">
        <v>8491</v>
      </c>
      <c r="C5477" s="669" t="s">
        <v>2258</v>
      </c>
      <c r="D5477" s="1137">
        <f t="shared" si="170"/>
        <v>0</v>
      </c>
      <c r="E5477" s="669" t="s">
        <v>699</v>
      </c>
      <c r="F5477" s="669">
        <v>1028</v>
      </c>
    </row>
    <row r="5478" spans="1:6" hidden="1" x14ac:dyDescent="0.2">
      <c r="A5478" s="1136" t="str">
        <f t="shared" si="171"/>
        <v>LB57CEM0</v>
      </c>
      <c r="B5478" s="669" t="s">
        <v>8492</v>
      </c>
      <c r="C5478" s="669" t="s">
        <v>2258</v>
      </c>
      <c r="D5478" s="1137">
        <f t="shared" si="170"/>
        <v>0</v>
      </c>
      <c r="E5478" s="669" t="s">
        <v>595</v>
      </c>
      <c r="F5478" s="669">
        <v>678</v>
      </c>
    </row>
    <row r="5479" spans="1:6" hidden="1" x14ac:dyDescent="0.2">
      <c r="A5479" s="1136" t="str">
        <f t="shared" si="171"/>
        <v>LB57CNE0</v>
      </c>
      <c r="B5479" s="669" t="s">
        <v>8493</v>
      </c>
      <c r="C5479" s="669" t="s">
        <v>2258</v>
      </c>
      <c r="D5479" s="1137">
        <f t="shared" si="170"/>
        <v>0</v>
      </c>
      <c r="E5479" s="669" t="s">
        <v>594</v>
      </c>
      <c r="F5479" s="669">
        <v>6</v>
      </c>
    </row>
    <row r="5480" spans="1:6" hidden="1" x14ac:dyDescent="0.2">
      <c r="A5480" s="1136" t="str">
        <f t="shared" si="171"/>
        <v>LB57DDC0</v>
      </c>
      <c r="B5480" s="669" t="s">
        <v>8494</v>
      </c>
      <c r="C5480" s="669" t="s">
        <v>2259</v>
      </c>
      <c r="D5480" s="1137">
        <f t="shared" si="170"/>
        <v>0</v>
      </c>
      <c r="E5480" s="669" t="s">
        <v>700</v>
      </c>
      <c r="F5480" s="669">
        <v>294</v>
      </c>
    </row>
    <row r="5481" spans="1:6" hidden="1" x14ac:dyDescent="0.2">
      <c r="A5481" s="1136" t="str">
        <f t="shared" si="171"/>
        <v>LB57DEL0</v>
      </c>
      <c r="B5481" s="669" t="s">
        <v>8495</v>
      </c>
      <c r="C5481" s="669" t="s">
        <v>2259</v>
      </c>
      <c r="D5481" s="1137">
        <f t="shared" si="170"/>
        <v>0</v>
      </c>
      <c r="E5481" s="669" t="s">
        <v>699</v>
      </c>
      <c r="F5481" s="669">
        <v>51</v>
      </c>
    </row>
    <row r="5482" spans="1:6" hidden="1" x14ac:dyDescent="0.2">
      <c r="A5482" s="1136" t="str">
        <f t="shared" si="171"/>
        <v>LB57DEM0</v>
      </c>
      <c r="B5482" s="669" t="s">
        <v>8496</v>
      </c>
      <c r="C5482" s="669" t="s">
        <v>2259</v>
      </c>
      <c r="D5482" s="1137">
        <f t="shared" si="170"/>
        <v>0</v>
      </c>
      <c r="E5482" s="669" t="s">
        <v>595</v>
      </c>
      <c r="F5482" s="669">
        <v>467</v>
      </c>
    </row>
    <row r="5483" spans="1:6" hidden="1" x14ac:dyDescent="0.2">
      <c r="A5483" s="1136" t="str">
        <f t="shared" si="171"/>
        <v>LB57DNE0</v>
      </c>
      <c r="B5483" s="669" t="s">
        <v>8497</v>
      </c>
      <c r="C5483" s="669" t="s">
        <v>2259</v>
      </c>
      <c r="D5483" s="1137">
        <f t="shared" si="170"/>
        <v>0</v>
      </c>
      <c r="E5483" s="669" t="s">
        <v>594</v>
      </c>
      <c r="F5483" s="669">
        <v>6</v>
      </c>
    </row>
    <row r="5484" spans="1:6" hidden="1" x14ac:dyDescent="0.2">
      <c r="A5484" s="1136" t="str">
        <f t="shared" si="171"/>
        <v>LB58CEL0</v>
      </c>
      <c r="B5484" s="669" t="s">
        <v>8498</v>
      </c>
      <c r="C5484" s="669" t="s">
        <v>2260</v>
      </c>
      <c r="D5484" s="1137">
        <f t="shared" si="170"/>
        <v>0</v>
      </c>
      <c r="E5484" s="669" t="s">
        <v>699</v>
      </c>
      <c r="F5484" s="669">
        <v>301</v>
      </c>
    </row>
    <row r="5485" spans="1:6" hidden="1" x14ac:dyDescent="0.2">
      <c r="A5485" s="1136" t="str">
        <f t="shared" si="171"/>
        <v>LB58CEM0</v>
      </c>
      <c r="B5485" s="669" t="s">
        <v>8499</v>
      </c>
      <c r="C5485" s="669" t="s">
        <v>2260</v>
      </c>
      <c r="D5485" s="1137">
        <f t="shared" si="170"/>
        <v>0</v>
      </c>
      <c r="E5485" s="669" t="s">
        <v>595</v>
      </c>
      <c r="F5485" s="669">
        <v>604</v>
      </c>
    </row>
    <row r="5486" spans="1:6" hidden="1" x14ac:dyDescent="0.2">
      <c r="A5486" s="1136" t="str">
        <f t="shared" si="171"/>
        <v>LB58CNE0</v>
      </c>
      <c r="B5486" s="669" t="s">
        <v>8500</v>
      </c>
      <c r="C5486" s="669" t="s">
        <v>2260</v>
      </c>
      <c r="D5486" s="1137">
        <f t="shared" si="170"/>
        <v>0</v>
      </c>
      <c r="E5486" s="669" t="s">
        <v>594</v>
      </c>
      <c r="F5486" s="669">
        <v>3</v>
      </c>
    </row>
    <row r="5487" spans="1:6" hidden="1" x14ac:dyDescent="0.2">
      <c r="A5487" s="1136" t="str">
        <f t="shared" si="171"/>
        <v>LB58DDC0</v>
      </c>
      <c r="B5487" s="669" t="s">
        <v>8501</v>
      </c>
      <c r="C5487" s="669" t="s">
        <v>2261</v>
      </c>
      <c r="D5487" s="1137">
        <f t="shared" si="170"/>
        <v>0</v>
      </c>
      <c r="E5487" s="669" t="s">
        <v>700</v>
      </c>
      <c r="F5487" s="669">
        <v>190</v>
      </c>
    </row>
    <row r="5488" spans="1:6" hidden="1" x14ac:dyDescent="0.2">
      <c r="A5488" s="1136" t="str">
        <f t="shared" si="171"/>
        <v>LB58DEL0</v>
      </c>
      <c r="B5488" s="669" t="s">
        <v>8502</v>
      </c>
      <c r="C5488" s="669" t="s">
        <v>2261</v>
      </c>
      <c r="D5488" s="1137">
        <f t="shared" si="170"/>
        <v>0</v>
      </c>
      <c r="E5488" s="669" t="s">
        <v>699</v>
      </c>
      <c r="F5488" s="669">
        <v>89</v>
      </c>
    </row>
    <row r="5489" spans="1:6" hidden="1" x14ac:dyDescent="0.2">
      <c r="A5489" s="1136" t="str">
        <f t="shared" si="171"/>
        <v>LB58DEM0</v>
      </c>
      <c r="B5489" s="669" t="s">
        <v>8503</v>
      </c>
      <c r="C5489" s="669" t="s">
        <v>2261</v>
      </c>
      <c r="D5489" s="1137">
        <f t="shared" si="170"/>
        <v>0</v>
      </c>
      <c r="E5489" s="669" t="s">
        <v>595</v>
      </c>
      <c r="F5489" s="669">
        <v>1619</v>
      </c>
    </row>
    <row r="5490" spans="1:6" hidden="1" x14ac:dyDescent="0.2">
      <c r="A5490" s="1136" t="str">
        <f t="shared" si="171"/>
        <v>LB58DNE0</v>
      </c>
      <c r="B5490" s="669" t="s">
        <v>8504</v>
      </c>
      <c r="C5490" s="669" t="s">
        <v>2261</v>
      </c>
      <c r="D5490" s="1137">
        <f t="shared" si="170"/>
        <v>0</v>
      </c>
      <c r="E5490" s="669" t="s">
        <v>594</v>
      </c>
      <c r="F5490" s="669">
        <v>21</v>
      </c>
    </row>
    <row r="5491" spans="1:6" hidden="1" x14ac:dyDescent="0.2">
      <c r="A5491" s="1136" t="str">
        <f t="shared" si="171"/>
        <v>LB59ZDC0</v>
      </c>
      <c r="B5491" s="669" t="s">
        <v>8505</v>
      </c>
      <c r="C5491" s="669" t="s">
        <v>862</v>
      </c>
      <c r="D5491" s="1137">
        <f t="shared" si="170"/>
        <v>0</v>
      </c>
      <c r="E5491" s="669" t="s">
        <v>700</v>
      </c>
      <c r="F5491" s="669">
        <v>73</v>
      </c>
    </row>
    <row r="5492" spans="1:6" hidden="1" x14ac:dyDescent="0.2">
      <c r="A5492" s="1136" t="str">
        <f t="shared" si="171"/>
        <v>LB59ZEL0</v>
      </c>
      <c r="B5492" s="669" t="s">
        <v>8506</v>
      </c>
      <c r="C5492" s="669" t="s">
        <v>862</v>
      </c>
      <c r="D5492" s="1137">
        <f t="shared" si="170"/>
        <v>0</v>
      </c>
      <c r="E5492" s="669" t="s">
        <v>699</v>
      </c>
      <c r="F5492" s="669">
        <v>390</v>
      </c>
    </row>
    <row r="5493" spans="1:6" hidden="1" x14ac:dyDescent="0.2">
      <c r="A5493" s="1136" t="str">
        <f t="shared" si="171"/>
        <v>LB59ZEM0</v>
      </c>
      <c r="B5493" s="669" t="s">
        <v>8507</v>
      </c>
      <c r="C5493" s="669" t="s">
        <v>862</v>
      </c>
      <c r="D5493" s="1137">
        <f t="shared" si="170"/>
        <v>0</v>
      </c>
      <c r="E5493" s="669" t="s">
        <v>595</v>
      </c>
      <c r="F5493" s="669">
        <v>7</v>
      </c>
    </row>
    <row r="5494" spans="1:6" hidden="1" x14ac:dyDescent="0.2">
      <c r="A5494" s="1136" t="str">
        <f t="shared" si="171"/>
        <v>LB60CDC0</v>
      </c>
      <c r="B5494" s="669" t="s">
        <v>8508</v>
      </c>
      <c r="C5494" s="669" t="s">
        <v>2262</v>
      </c>
      <c r="D5494" s="1137">
        <f t="shared" si="170"/>
        <v>0</v>
      </c>
      <c r="E5494" s="669" t="s">
        <v>700</v>
      </c>
      <c r="F5494" s="669">
        <v>1</v>
      </c>
    </row>
    <row r="5495" spans="1:6" hidden="1" x14ac:dyDescent="0.2">
      <c r="A5495" s="1136" t="str">
        <f t="shared" si="171"/>
        <v>LB60CEL0</v>
      </c>
      <c r="B5495" s="669" t="s">
        <v>8509</v>
      </c>
      <c r="C5495" s="669" t="s">
        <v>2262</v>
      </c>
      <c r="D5495" s="1137">
        <f t="shared" si="170"/>
        <v>0</v>
      </c>
      <c r="E5495" s="669" t="s">
        <v>699</v>
      </c>
      <c r="F5495" s="669">
        <v>437</v>
      </c>
    </row>
    <row r="5496" spans="1:6" hidden="1" x14ac:dyDescent="0.2">
      <c r="A5496" s="1136" t="str">
        <f t="shared" si="171"/>
        <v>LB60CEM0</v>
      </c>
      <c r="B5496" s="669" t="s">
        <v>8510</v>
      </c>
      <c r="C5496" s="669" t="s">
        <v>2262</v>
      </c>
      <c r="D5496" s="1137">
        <f t="shared" si="170"/>
        <v>0</v>
      </c>
      <c r="E5496" s="669" t="s">
        <v>595</v>
      </c>
      <c r="F5496" s="669">
        <v>3851</v>
      </c>
    </row>
    <row r="5497" spans="1:6" hidden="1" x14ac:dyDescent="0.2">
      <c r="A5497" s="1136" t="str">
        <f t="shared" si="171"/>
        <v>LB60CNE0</v>
      </c>
      <c r="B5497" s="669" t="s">
        <v>8511</v>
      </c>
      <c r="C5497" s="669" t="s">
        <v>2262</v>
      </c>
      <c r="D5497" s="1137">
        <f t="shared" si="170"/>
        <v>0</v>
      </c>
      <c r="E5497" s="669" t="s">
        <v>594</v>
      </c>
      <c r="F5497" s="669">
        <v>77</v>
      </c>
    </row>
    <row r="5498" spans="1:6" hidden="1" x14ac:dyDescent="0.2">
      <c r="A5498" s="1136" t="str">
        <f t="shared" si="171"/>
        <v>LB60DDC0</v>
      </c>
      <c r="B5498" s="669" t="s">
        <v>8512</v>
      </c>
      <c r="C5498" s="669" t="s">
        <v>2263</v>
      </c>
      <c r="D5498" s="1137">
        <f t="shared" si="170"/>
        <v>0</v>
      </c>
      <c r="E5498" s="669" t="s">
        <v>700</v>
      </c>
      <c r="F5498" s="669">
        <v>7</v>
      </c>
    </row>
    <row r="5499" spans="1:6" hidden="1" x14ac:dyDescent="0.2">
      <c r="A5499" s="1136" t="str">
        <f t="shared" si="171"/>
        <v>LB60DEL0</v>
      </c>
      <c r="B5499" s="669" t="s">
        <v>8513</v>
      </c>
      <c r="C5499" s="669" t="s">
        <v>2263</v>
      </c>
      <c r="D5499" s="1137">
        <f t="shared" si="170"/>
        <v>0</v>
      </c>
      <c r="E5499" s="669" t="s">
        <v>699</v>
      </c>
      <c r="F5499" s="669">
        <v>646</v>
      </c>
    </row>
    <row r="5500" spans="1:6" hidden="1" x14ac:dyDescent="0.2">
      <c r="A5500" s="1136" t="str">
        <f t="shared" si="171"/>
        <v>LB60DEM0</v>
      </c>
      <c r="B5500" s="669" t="s">
        <v>8514</v>
      </c>
      <c r="C5500" s="669" t="s">
        <v>2263</v>
      </c>
      <c r="D5500" s="1137">
        <f t="shared" si="170"/>
        <v>0</v>
      </c>
      <c r="E5500" s="669" t="s">
        <v>595</v>
      </c>
      <c r="F5500" s="669">
        <v>1383</v>
      </c>
    </row>
    <row r="5501" spans="1:6" hidden="1" x14ac:dyDescent="0.2">
      <c r="A5501" s="1136" t="str">
        <f t="shared" si="171"/>
        <v>LB60DNE0</v>
      </c>
      <c r="B5501" s="669" t="s">
        <v>8515</v>
      </c>
      <c r="C5501" s="669" t="s">
        <v>2263</v>
      </c>
      <c r="D5501" s="1137">
        <f t="shared" si="170"/>
        <v>0</v>
      </c>
      <c r="E5501" s="669" t="s">
        <v>594</v>
      </c>
      <c r="F5501" s="669">
        <v>40</v>
      </c>
    </row>
    <row r="5502" spans="1:6" hidden="1" x14ac:dyDescent="0.2">
      <c r="A5502" s="1136" t="str">
        <f t="shared" si="171"/>
        <v>LB60EDC0</v>
      </c>
      <c r="B5502" s="669" t="s">
        <v>8516</v>
      </c>
      <c r="C5502" s="669" t="s">
        <v>2264</v>
      </c>
      <c r="D5502" s="1137">
        <f t="shared" si="170"/>
        <v>0</v>
      </c>
      <c r="E5502" s="669" t="s">
        <v>700</v>
      </c>
      <c r="F5502" s="669">
        <v>17</v>
      </c>
    </row>
    <row r="5503" spans="1:6" hidden="1" x14ac:dyDescent="0.2">
      <c r="A5503" s="1136" t="str">
        <f t="shared" si="171"/>
        <v>LB60EEL0</v>
      </c>
      <c r="B5503" s="669" t="s">
        <v>8517</v>
      </c>
      <c r="C5503" s="669" t="s">
        <v>2264</v>
      </c>
      <c r="D5503" s="1137">
        <f t="shared" si="170"/>
        <v>0</v>
      </c>
      <c r="E5503" s="669" t="s">
        <v>699</v>
      </c>
      <c r="F5503" s="669">
        <v>865</v>
      </c>
    </row>
    <row r="5504" spans="1:6" hidden="1" x14ac:dyDescent="0.2">
      <c r="A5504" s="1136" t="str">
        <f t="shared" si="171"/>
        <v>LB60EEM0</v>
      </c>
      <c r="B5504" s="669" t="s">
        <v>8518</v>
      </c>
      <c r="C5504" s="669" t="s">
        <v>2264</v>
      </c>
      <c r="D5504" s="1137">
        <f t="shared" si="170"/>
        <v>0</v>
      </c>
      <c r="E5504" s="669" t="s">
        <v>595</v>
      </c>
      <c r="F5504" s="669">
        <v>728</v>
      </c>
    </row>
    <row r="5505" spans="1:6" hidden="1" x14ac:dyDescent="0.2">
      <c r="A5505" s="1136" t="str">
        <f t="shared" si="171"/>
        <v>LB60ENE0</v>
      </c>
      <c r="B5505" s="669" t="s">
        <v>8519</v>
      </c>
      <c r="C5505" s="669" t="s">
        <v>2264</v>
      </c>
      <c r="D5505" s="1137">
        <f t="shared" si="170"/>
        <v>0</v>
      </c>
      <c r="E5505" s="669" t="s">
        <v>594</v>
      </c>
      <c r="F5505" s="669">
        <v>28</v>
      </c>
    </row>
    <row r="5506" spans="1:6" hidden="1" x14ac:dyDescent="0.2">
      <c r="A5506" s="1136" t="str">
        <f t="shared" si="171"/>
        <v>LB60FDC0</v>
      </c>
      <c r="B5506" s="669" t="s">
        <v>8520</v>
      </c>
      <c r="C5506" s="669" t="s">
        <v>2265</v>
      </c>
      <c r="D5506" s="1137">
        <f t="shared" si="170"/>
        <v>0</v>
      </c>
      <c r="E5506" s="669" t="s">
        <v>700</v>
      </c>
      <c r="F5506" s="669">
        <v>71</v>
      </c>
    </row>
    <row r="5507" spans="1:6" hidden="1" x14ac:dyDescent="0.2">
      <c r="A5507" s="1136" t="str">
        <f t="shared" si="171"/>
        <v>LB60FEL0</v>
      </c>
      <c r="B5507" s="669" t="s">
        <v>8521</v>
      </c>
      <c r="C5507" s="669" t="s">
        <v>2265</v>
      </c>
      <c r="D5507" s="1137">
        <f t="shared" si="170"/>
        <v>0</v>
      </c>
      <c r="E5507" s="669" t="s">
        <v>699</v>
      </c>
      <c r="F5507" s="669">
        <v>1372</v>
      </c>
    </row>
    <row r="5508" spans="1:6" hidden="1" x14ac:dyDescent="0.2">
      <c r="A5508" s="1136" t="str">
        <f t="shared" si="171"/>
        <v>LB60FEM0</v>
      </c>
      <c r="B5508" s="669" t="s">
        <v>8522</v>
      </c>
      <c r="C5508" s="669" t="s">
        <v>2265</v>
      </c>
      <c r="D5508" s="1137">
        <f t="shared" si="170"/>
        <v>0</v>
      </c>
      <c r="E5508" s="669" t="s">
        <v>595</v>
      </c>
      <c r="F5508" s="669">
        <v>519</v>
      </c>
    </row>
    <row r="5509" spans="1:6" hidden="1" x14ac:dyDescent="0.2">
      <c r="A5509" s="1136" t="str">
        <f t="shared" si="171"/>
        <v>LB60FNE0</v>
      </c>
      <c r="B5509" s="669" t="s">
        <v>8523</v>
      </c>
      <c r="C5509" s="669" t="s">
        <v>2265</v>
      </c>
      <c r="D5509" s="1137">
        <f t="shared" si="170"/>
        <v>0</v>
      </c>
      <c r="E5509" s="669" t="s">
        <v>594</v>
      </c>
      <c r="F5509" s="669">
        <v>65</v>
      </c>
    </row>
    <row r="5510" spans="1:6" hidden="1" x14ac:dyDescent="0.2">
      <c r="A5510" s="1136" t="str">
        <f t="shared" si="171"/>
        <v>LB61CEL0</v>
      </c>
      <c r="B5510" s="669" t="s">
        <v>8524</v>
      </c>
      <c r="C5510" s="669" t="s">
        <v>2266</v>
      </c>
      <c r="D5510" s="1137">
        <f t="shared" si="170"/>
        <v>0</v>
      </c>
      <c r="E5510" s="669" t="s">
        <v>699</v>
      </c>
      <c r="F5510" s="669">
        <v>178</v>
      </c>
    </row>
    <row r="5511" spans="1:6" hidden="1" x14ac:dyDescent="0.2">
      <c r="A5511" s="1136" t="str">
        <f t="shared" si="171"/>
        <v>LB61CEM0</v>
      </c>
      <c r="B5511" s="669" t="s">
        <v>8525</v>
      </c>
      <c r="C5511" s="669" t="s">
        <v>2266</v>
      </c>
      <c r="D5511" s="1137">
        <f t="shared" si="170"/>
        <v>0</v>
      </c>
      <c r="E5511" s="669" t="s">
        <v>595</v>
      </c>
      <c r="F5511" s="669">
        <v>1440</v>
      </c>
    </row>
    <row r="5512" spans="1:6" hidden="1" x14ac:dyDescent="0.2">
      <c r="A5512" s="1136" t="str">
        <f t="shared" si="171"/>
        <v>LB61CNE0</v>
      </c>
      <c r="B5512" s="669" t="s">
        <v>8526</v>
      </c>
      <c r="C5512" s="669" t="s">
        <v>2266</v>
      </c>
      <c r="D5512" s="1137">
        <f t="shared" si="170"/>
        <v>0</v>
      </c>
      <c r="E5512" s="669" t="s">
        <v>594</v>
      </c>
      <c r="F5512" s="669">
        <v>103</v>
      </c>
    </row>
    <row r="5513" spans="1:6" hidden="1" x14ac:dyDescent="0.2">
      <c r="A5513" s="1136" t="str">
        <f t="shared" si="171"/>
        <v>LB61DDC0</v>
      </c>
      <c r="B5513" s="669" t="s">
        <v>8527</v>
      </c>
      <c r="C5513" s="669" t="s">
        <v>2267</v>
      </c>
      <c r="D5513" s="1137">
        <f t="shared" si="170"/>
        <v>0</v>
      </c>
      <c r="E5513" s="669" t="s">
        <v>700</v>
      </c>
      <c r="F5513" s="669">
        <v>5</v>
      </c>
    </row>
    <row r="5514" spans="1:6" hidden="1" x14ac:dyDescent="0.2">
      <c r="A5514" s="1136" t="str">
        <f t="shared" si="171"/>
        <v>LB61DEL0</v>
      </c>
      <c r="B5514" s="669" t="s">
        <v>8528</v>
      </c>
      <c r="C5514" s="669" t="s">
        <v>2267</v>
      </c>
      <c r="D5514" s="1137">
        <f t="shared" si="170"/>
        <v>0</v>
      </c>
      <c r="E5514" s="669" t="s">
        <v>699</v>
      </c>
      <c r="F5514" s="669">
        <v>233</v>
      </c>
    </row>
    <row r="5515" spans="1:6" hidden="1" x14ac:dyDescent="0.2">
      <c r="A5515" s="1136" t="str">
        <f t="shared" si="171"/>
        <v>LB61DEM0</v>
      </c>
      <c r="B5515" s="669" t="s">
        <v>8529</v>
      </c>
      <c r="C5515" s="669" t="s">
        <v>2267</v>
      </c>
      <c r="D5515" s="1137">
        <f t="shared" si="170"/>
        <v>0</v>
      </c>
      <c r="E5515" s="669" t="s">
        <v>595</v>
      </c>
      <c r="F5515" s="669">
        <v>911</v>
      </c>
    </row>
    <row r="5516" spans="1:6" hidden="1" x14ac:dyDescent="0.2">
      <c r="A5516" s="1136" t="str">
        <f t="shared" si="171"/>
        <v>LB61DNE0</v>
      </c>
      <c r="B5516" s="669" t="s">
        <v>8530</v>
      </c>
      <c r="C5516" s="669" t="s">
        <v>2267</v>
      </c>
      <c r="D5516" s="1137">
        <f t="shared" si="170"/>
        <v>0</v>
      </c>
      <c r="E5516" s="669" t="s">
        <v>594</v>
      </c>
      <c r="F5516" s="669">
        <v>50</v>
      </c>
    </row>
    <row r="5517" spans="1:6" hidden="1" x14ac:dyDescent="0.2">
      <c r="A5517" s="1136" t="str">
        <f t="shared" si="171"/>
        <v>LB61EDC0</v>
      </c>
      <c r="B5517" s="669" t="s">
        <v>8531</v>
      </c>
      <c r="C5517" s="669" t="s">
        <v>2268</v>
      </c>
      <c r="D5517" s="1137">
        <f t="shared" si="170"/>
        <v>0</v>
      </c>
      <c r="E5517" s="669" t="s">
        <v>700</v>
      </c>
      <c r="F5517" s="669">
        <v>48</v>
      </c>
    </row>
    <row r="5518" spans="1:6" hidden="1" x14ac:dyDescent="0.2">
      <c r="A5518" s="1136" t="str">
        <f t="shared" si="171"/>
        <v>LB61EEL0</v>
      </c>
      <c r="B5518" s="669" t="s">
        <v>8532</v>
      </c>
      <c r="C5518" s="669" t="s">
        <v>2268</v>
      </c>
      <c r="D5518" s="1137">
        <f t="shared" si="170"/>
        <v>0</v>
      </c>
      <c r="E5518" s="669" t="s">
        <v>699</v>
      </c>
      <c r="F5518" s="669">
        <v>902</v>
      </c>
    </row>
    <row r="5519" spans="1:6" hidden="1" x14ac:dyDescent="0.2">
      <c r="A5519" s="1136" t="str">
        <f t="shared" si="171"/>
        <v>LB61EEM0</v>
      </c>
      <c r="B5519" s="669" t="s">
        <v>8533</v>
      </c>
      <c r="C5519" s="669" t="s">
        <v>2268</v>
      </c>
      <c r="D5519" s="1137">
        <f t="shared" si="170"/>
        <v>0</v>
      </c>
      <c r="E5519" s="669" t="s">
        <v>595</v>
      </c>
      <c r="F5519" s="669">
        <v>1216</v>
      </c>
    </row>
    <row r="5520" spans="1:6" hidden="1" x14ac:dyDescent="0.2">
      <c r="A5520" s="1136" t="str">
        <f t="shared" si="171"/>
        <v>LB61ENE0</v>
      </c>
      <c r="B5520" s="669" t="s">
        <v>8534</v>
      </c>
      <c r="C5520" s="669" t="s">
        <v>2268</v>
      </c>
      <c r="D5520" s="1137">
        <f t="shared" si="170"/>
        <v>0</v>
      </c>
      <c r="E5520" s="669" t="s">
        <v>594</v>
      </c>
      <c r="F5520" s="669">
        <v>64</v>
      </c>
    </row>
    <row r="5521" spans="1:6" hidden="1" x14ac:dyDescent="0.2">
      <c r="A5521" s="1136" t="str">
        <f t="shared" si="171"/>
        <v>LB61FDC0</v>
      </c>
      <c r="B5521" s="669" t="s">
        <v>8535</v>
      </c>
      <c r="C5521" s="669" t="s">
        <v>2269</v>
      </c>
      <c r="D5521" s="1137">
        <f t="shared" ref="D5521:D5584" si="172">IFERROR(VLOOKUP(C5521,$M$2:$N$16,2,FALSE),0)</f>
        <v>0</v>
      </c>
      <c r="E5521" s="669" t="s">
        <v>700</v>
      </c>
      <c r="F5521" s="669">
        <v>163</v>
      </c>
    </row>
    <row r="5522" spans="1:6" hidden="1" x14ac:dyDescent="0.2">
      <c r="A5522" s="1136" t="str">
        <f t="shared" ref="A5522:A5585" si="173">C5522&amp;E5522&amp;D5522</f>
        <v>LB61FEL0</v>
      </c>
      <c r="B5522" s="669" t="s">
        <v>8536</v>
      </c>
      <c r="C5522" s="669" t="s">
        <v>2269</v>
      </c>
      <c r="D5522" s="1137">
        <f t="shared" si="172"/>
        <v>0</v>
      </c>
      <c r="E5522" s="669" t="s">
        <v>699</v>
      </c>
      <c r="F5522" s="669">
        <v>1747</v>
      </c>
    </row>
    <row r="5523" spans="1:6" hidden="1" x14ac:dyDescent="0.2">
      <c r="A5523" s="1136" t="str">
        <f t="shared" si="173"/>
        <v>LB61FEM0</v>
      </c>
      <c r="B5523" s="669" t="s">
        <v>8537</v>
      </c>
      <c r="C5523" s="669" t="s">
        <v>2269</v>
      </c>
      <c r="D5523" s="1137">
        <f t="shared" si="172"/>
        <v>0</v>
      </c>
      <c r="E5523" s="669" t="s">
        <v>595</v>
      </c>
      <c r="F5523" s="669">
        <v>989</v>
      </c>
    </row>
    <row r="5524" spans="1:6" hidden="1" x14ac:dyDescent="0.2">
      <c r="A5524" s="1136" t="str">
        <f t="shared" si="173"/>
        <v>LB61FNE0</v>
      </c>
      <c r="B5524" s="669" t="s">
        <v>8538</v>
      </c>
      <c r="C5524" s="669" t="s">
        <v>2269</v>
      </c>
      <c r="D5524" s="1137">
        <f t="shared" si="172"/>
        <v>0</v>
      </c>
      <c r="E5524" s="669" t="s">
        <v>594</v>
      </c>
      <c r="F5524" s="669">
        <v>37</v>
      </c>
    </row>
    <row r="5525" spans="1:6" hidden="1" x14ac:dyDescent="0.2">
      <c r="A5525" s="1136" t="str">
        <f t="shared" si="173"/>
        <v>LB61GDC0</v>
      </c>
      <c r="B5525" s="669" t="s">
        <v>8539</v>
      </c>
      <c r="C5525" s="669" t="s">
        <v>2270</v>
      </c>
      <c r="D5525" s="1137">
        <f t="shared" si="172"/>
        <v>0</v>
      </c>
      <c r="E5525" s="669" t="s">
        <v>700</v>
      </c>
      <c r="F5525" s="669">
        <v>347</v>
      </c>
    </row>
    <row r="5526" spans="1:6" hidden="1" x14ac:dyDescent="0.2">
      <c r="A5526" s="1136" t="str">
        <f t="shared" si="173"/>
        <v>LB61GEL0</v>
      </c>
      <c r="B5526" s="669" t="s">
        <v>8540</v>
      </c>
      <c r="C5526" s="669" t="s">
        <v>2270</v>
      </c>
      <c r="D5526" s="1137">
        <f t="shared" si="172"/>
        <v>0</v>
      </c>
      <c r="E5526" s="669" t="s">
        <v>699</v>
      </c>
      <c r="F5526" s="669">
        <v>2836</v>
      </c>
    </row>
    <row r="5527" spans="1:6" hidden="1" x14ac:dyDescent="0.2">
      <c r="A5527" s="1136" t="str">
        <f t="shared" si="173"/>
        <v>LB61GEM0</v>
      </c>
      <c r="B5527" s="669" t="s">
        <v>8541</v>
      </c>
      <c r="C5527" s="669" t="s">
        <v>2270</v>
      </c>
      <c r="D5527" s="1137">
        <f t="shared" si="172"/>
        <v>0</v>
      </c>
      <c r="E5527" s="669" t="s">
        <v>595</v>
      </c>
      <c r="F5527" s="669">
        <v>786</v>
      </c>
    </row>
    <row r="5528" spans="1:6" hidden="1" x14ac:dyDescent="0.2">
      <c r="A5528" s="1136" t="str">
        <f t="shared" si="173"/>
        <v>LB61GNE0</v>
      </c>
      <c r="B5528" s="669" t="s">
        <v>8542</v>
      </c>
      <c r="C5528" s="669" t="s">
        <v>2270</v>
      </c>
      <c r="D5528" s="1137">
        <f t="shared" si="172"/>
        <v>0</v>
      </c>
      <c r="E5528" s="669" t="s">
        <v>594</v>
      </c>
      <c r="F5528" s="669">
        <v>56</v>
      </c>
    </row>
    <row r="5529" spans="1:6" hidden="1" x14ac:dyDescent="0.2">
      <c r="A5529" s="1136" t="str">
        <f t="shared" si="173"/>
        <v>LB62CDC0</v>
      </c>
      <c r="B5529" s="669" t="s">
        <v>8543</v>
      </c>
      <c r="C5529" s="669" t="s">
        <v>2271</v>
      </c>
      <c r="D5529" s="1137">
        <f t="shared" si="172"/>
        <v>0</v>
      </c>
      <c r="E5529" s="669" t="s">
        <v>700</v>
      </c>
      <c r="F5529" s="669">
        <v>1</v>
      </c>
    </row>
    <row r="5530" spans="1:6" hidden="1" x14ac:dyDescent="0.2">
      <c r="A5530" s="1136" t="str">
        <f t="shared" si="173"/>
        <v>LB62CEL0</v>
      </c>
      <c r="B5530" s="669" t="s">
        <v>8544</v>
      </c>
      <c r="C5530" s="669" t="s">
        <v>2271</v>
      </c>
      <c r="D5530" s="1137">
        <f t="shared" si="172"/>
        <v>0</v>
      </c>
      <c r="E5530" s="669" t="s">
        <v>699</v>
      </c>
      <c r="F5530" s="669">
        <v>1170</v>
      </c>
    </row>
    <row r="5531" spans="1:6" hidden="1" x14ac:dyDescent="0.2">
      <c r="A5531" s="1136" t="str">
        <f t="shared" si="173"/>
        <v>LB62CEM0</v>
      </c>
      <c r="B5531" s="669" t="s">
        <v>8545</v>
      </c>
      <c r="C5531" s="669" t="s">
        <v>2271</v>
      </c>
      <c r="D5531" s="1137">
        <f t="shared" si="172"/>
        <v>0</v>
      </c>
      <c r="E5531" s="669" t="s">
        <v>595</v>
      </c>
      <c r="F5531" s="669">
        <v>74</v>
      </c>
    </row>
    <row r="5532" spans="1:6" hidden="1" x14ac:dyDescent="0.2">
      <c r="A5532" s="1136" t="str">
        <f t="shared" si="173"/>
        <v>LB62CNE0</v>
      </c>
      <c r="B5532" s="669" t="s">
        <v>8546</v>
      </c>
      <c r="C5532" s="669" t="s">
        <v>2271</v>
      </c>
      <c r="D5532" s="1137">
        <f t="shared" si="172"/>
        <v>0</v>
      </c>
      <c r="E5532" s="669" t="s">
        <v>594</v>
      </c>
      <c r="F5532" s="669">
        <v>1</v>
      </c>
    </row>
    <row r="5533" spans="1:6" hidden="1" x14ac:dyDescent="0.2">
      <c r="A5533" s="1136" t="str">
        <f t="shared" si="173"/>
        <v>LB62DDC0</v>
      </c>
      <c r="B5533" s="669" t="s">
        <v>8547</v>
      </c>
      <c r="C5533" s="669" t="s">
        <v>2272</v>
      </c>
      <c r="D5533" s="1137">
        <f t="shared" si="172"/>
        <v>0</v>
      </c>
      <c r="E5533" s="669" t="s">
        <v>700</v>
      </c>
      <c r="F5533" s="669">
        <v>61</v>
      </c>
    </row>
    <row r="5534" spans="1:6" hidden="1" x14ac:dyDescent="0.2">
      <c r="A5534" s="1136" t="str">
        <f t="shared" si="173"/>
        <v>LB62DEL0</v>
      </c>
      <c r="B5534" s="669" t="s">
        <v>8548</v>
      </c>
      <c r="C5534" s="669" t="s">
        <v>2272</v>
      </c>
      <c r="D5534" s="1137">
        <f t="shared" si="172"/>
        <v>0</v>
      </c>
      <c r="E5534" s="669" t="s">
        <v>699</v>
      </c>
      <c r="F5534" s="669">
        <v>3927</v>
      </c>
    </row>
    <row r="5535" spans="1:6" hidden="1" x14ac:dyDescent="0.2">
      <c r="A5535" s="1136" t="str">
        <f t="shared" si="173"/>
        <v>LB62DEM0</v>
      </c>
      <c r="B5535" s="669" t="s">
        <v>8549</v>
      </c>
      <c r="C5535" s="669" t="s">
        <v>2272</v>
      </c>
      <c r="D5535" s="1137">
        <f t="shared" si="172"/>
        <v>0</v>
      </c>
      <c r="E5535" s="669" t="s">
        <v>595</v>
      </c>
      <c r="F5535" s="669">
        <v>49</v>
      </c>
    </row>
    <row r="5536" spans="1:6" hidden="1" x14ac:dyDescent="0.2">
      <c r="A5536" s="1136" t="str">
        <f t="shared" si="173"/>
        <v>LB62DNE0</v>
      </c>
      <c r="B5536" s="669" t="s">
        <v>8550</v>
      </c>
      <c r="C5536" s="669" t="s">
        <v>2272</v>
      </c>
      <c r="D5536" s="1137">
        <f t="shared" si="172"/>
        <v>0</v>
      </c>
      <c r="E5536" s="669" t="s">
        <v>594</v>
      </c>
      <c r="F5536" s="669">
        <v>3</v>
      </c>
    </row>
    <row r="5537" spans="1:6" hidden="1" x14ac:dyDescent="0.2">
      <c r="A5537" s="1136" t="str">
        <f t="shared" si="173"/>
        <v>LB63CDC0</v>
      </c>
      <c r="B5537" s="669" t="s">
        <v>8551</v>
      </c>
      <c r="C5537" s="669" t="s">
        <v>2273</v>
      </c>
      <c r="D5537" s="1137">
        <f t="shared" si="172"/>
        <v>0</v>
      </c>
      <c r="E5537" s="669" t="s">
        <v>700</v>
      </c>
      <c r="F5537" s="669">
        <v>3</v>
      </c>
    </row>
    <row r="5538" spans="1:6" hidden="1" x14ac:dyDescent="0.2">
      <c r="A5538" s="1136" t="str">
        <f t="shared" si="173"/>
        <v>LB63CEL0</v>
      </c>
      <c r="B5538" s="669" t="s">
        <v>8552</v>
      </c>
      <c r="C5538" s="669" t="s">
        <v>2273</v>
      </c>
      <c r="D5538" s="1137">
        <f t="shared" si="172"/>
        <v>0</v>
      </c>
      <c r="E5538" s="669" t="s">
        <v>699</v>
      </c>
      <c r="F5538" s="669">
        <v>214</v>
      </c>
    </row>
    <row r="5539" spans="1:6" hidden="1" x14ac:dyDescent="0.2">
      <c r="A5539" s="1136" t="str">
        <f t="shared" si="173"/>
        <v>LB63CEM0</v>
      </c>
      <c r="B5539" s="669" t="s">
        <v>8553</v>
      </c>
      <c r="C5539" s="669" t="s">
        <v>2273</v>
      </c>
      <c r="D5539" s="1137">
        <f t="shared" si="172"/>
        <v>0</v>
      </c>
      <c r="E5539" s="669" t="s">
        <v>595</v>
      </c>
      <c r="F5539" s="669">
        <v>77</v>
      </c>
    </row>
    <row r="5540" spans="1:6" hidden="1" x14ac:dyDescent="0.2">
      <c r="A5540" s="1136" t="str">
        <f t="shared" si="173"/>
        <v>LB63CNE0</v>
      </c>
      <c r="B5540" s="669" t="s">
        <v>8554</v>
      </c>
      <c r="C5540" s="669" t="s">
        <v>2273</v>
      </c>
      <c r="D5540" s="1137">
        <f t="shared" si="172"/>
        <v>0</v>
      </c>
      <c r="E5540" s="669" t="s">
        <v>594</v>
      </c>
      <c r="F5540" s="669">
        <v>19</v>
      </c>
    </row>
    <row r="5541" spans="1:6" hidden="1" x14ac:dyDescent="0.2">
      <c r="A5541" s="1136" t="str">
        <f t="shared" si="173"/>
        <v>LB63DDC0</v>
      </c>
      <c r="B5541" s="669" t="s">
        <v>8555</v>
      </c>
      <c r="C5541" s="669" t="s">
        <v>2274</v>
      </c>
      <c r="D5541" s="1137">
        <f t="shared" si="172"/>
        <v>0</v>
      </c>
      <c r="E5541" s="669" t="s">
        <v>700</v>
      </c>
      <c r="F5541" s="669">
        <v>23</v>
      </c>
    </row>
    <row r="5542" spans="1:6" hidden="1" x14ac:dyDescent="0.2">
      <c r="A5542" s="1136" t="str">
        <f t="shared" si="173"/>
        <v>LB63DEL0</v>
      </c>
      <c r="B5542" s="669" t="s">
        <v>8556</v>
      </c>
      <c r="C5542" s="669" t="s">
        <v>2274</v>
      </c>
      <c r="D5542" s="1137">
        <f t="shared" si="172"/>
        <v>0</v>
      </c>
      <c r="E5542" s="669" t="s">
        <v>699</v>
      </c>
      <c r="F5542" s="669">
        <v>736</v>
      </c>
    </row>
    <row r="5543" spans="1:6" hidden="1" x14ac:dyDescent="0.2">
      <c r="A5543" s="1136" t="str">
        <f t="shared" si="173"/>
        <v>LB63DEM0</v>
      </c>
      <c r="B5543" s="669" t="s">
        <v>8557</v>
      </c>
      <c r="C5543" s="669" t="s">
        <v>2274</v>
      </c>
      <c r="D5543" s="1137">
        <f t="shared" si="172"/>
        <v>0</v>
      </c>
      <c r="E5543" s="669" t="s">
        <v>595</v>
      </c>
      <c r="F5543" s="669">
        <v>44</v>
      </c>
    </row>
    <row r="5544" spans="1:6" hidden="1" x14ac:dyDescent="0.2">
      <c r="A5544" s="1136" t="str">
        <f t="shared" si="173"/>
        <v>LB63DNE0</v>
      </c>
      <c r="B5544" s="669" t="s">
        <v>8558</v>
      </c>
      <c r="C5544" s="669" t="s">
        <v>2274</v>
      </c>
      <c r="D5544" s="1137">
        <f t="shared" si="172"/>
        <v>0</v>
      </c>
      <c r="E5544" s="669" t="s">
        <v>594</v>
      </c>
      <c r="F5544" s="669">
        <v>16</v>
      </c>
    </row>
    <row r="5545" spans="1:6" hidden="1" x14ac:dyDescent="0.2">
      <c r="A5545" s="1136" t="str">
        <f t="shared" si="173"/>
        <v>LB64CDC0</v>
      </c>
      <c r="B5545" s="669" t="s">
        <v>8559</v>
      </c>
      <c r="C5545" s="669" t="s">
        <v>2275</v>
      </c>
      <c r="D5545" s="1137">
        <f t="shared" si="172"/>
        <v>0</v>
      </c>
      <c r="E5545" s="669" t="s">
        <v>700</v>
      </c>
      <c r="F5545" s="669">
        <v>24</v>
      </c>
    </row>
    <row r="5546" spans="1:6" hidden="1" x14ac:dyDescent="0.2">
      <c r="A5546" s="1136" t="str">
        <f t="shared" si="173"/>
        <v>LB64CEL0</v>
      </c>
      <c r="B5546" s="669" t="s">
        <v>8560</v>
      </c>
      <c r="C5546" s="669" t="s">
        <v>2275</v>
      </c>
      <c r="D5546" s="1137">
        <f t="shared" si="172"/>
        <v>0</v>
      </c>
      <c r="E5546" s="669" t="s">
        <v>699</v>
      </c>
      <c r="F5546" s="669">
        <v>287</v>
      </c>
    </row>
    <row r="5547" spans="1:6" hidden="1" x14ac:dyDescent="0.2">
      <c r="A5547" s="1136" t="str">
        <f t="shared" si="173"/>
        <v>LB64CEM0</v>
      </c>
      <c r="B5547" s="669" t="s">
        <v>8561</v>
      </c>
      <c r="C5547" s="669" t="s">
        <v>2275</v>
      </c>
      <c r="D5547" s="1137">
        <f t="shared" si="172"/>
        <v>0</v>
      </c>
      <c r="E5547" s="669" t="s">
        <v>595</v>
      </c>
      <c r="F5547" s="669">
        <v>351</v>
      </c>
    </row>
    <row r="5548" spans="1:6" hidden="1" x14ac:dyDescent="0.2">
      <c r="A5548" s="1136" t="str">
        <f t="shared" si="173"/>
        <v>LB64CNE0</v>
      </c>
      <c r="B5548" s="669" t="s">
        <v>8562</v>
      </c>
      <c r="C5548" s="669" t="s">
        <v>2275</v>
      </c>
      <c r="D5548" s="1137">
        <f t="shared" si="172"/>
        <v>0</v>
      </c>
      <c r="E5548" s="669" t="s">
        <v>594</v>
      </c>
      <c r="F5548" s="669">
        <v>50</v>
      </c>
    </row>
    <row r="5549" spans="1:6" hidden="1" x14ac:dyDescent="0.2">
      <c r="A5549" s="1136" t="str">
        <f t="shared" si="173"/>
        <v>LB64DDC0</v>
      </c>
      <c r="B5549" s="669" t="s">
        <v>8563</v>
      </c>
      <c r="C5549" s="669" t="s">
        <v>2276</v>
      </c>
      <c r="D5549" s="1137">
        <f t="shared" si="172"/>
        <v>0</v>
      </c>
      <c r="E5549" s="669" t="s">
        <v>700</v>
      </c>
      <c r="F5549" s="669">
        <v>243</v>
      </c>
    </row>
    <row r="5550" spans="1:6" hidden="1" x14ac:dyDescent="0.2">
      <c r="A5550" s="1136" t="str">
        <f t="shared" si="173"/>
        <v>LB64DEL0</v>
      </c>
      <c r="B5550" s="669" t="s">
        <v>8564</v>
      </c>
      <c r="C5550" s="669" t="s">
        <v>2276</v>
      </c>
      <c r="D5550" s="1137">
        <f t="shared" si="172"/>
        <v>0</v>
      </c>
      <c r="E5550" s="669" t="s">
        <v>699</v>
      </c>
      <c r="F5550" s="669">
        <v>1319</v>
      </c>
    </row>
    <row r="5551" spans="1:6" hidden="1" x14ac:dyDescent="0.2">
      <c r="A5551" s="1136" t="str">
        <f t="shared" si="173"/>
        <v>LB64DEM0</v>
      </c>
      <c r="B5551" s="669" t="s">
        <v>8565</v>
      </c>
      <c r="C5551" s="669" t="s">
        <v>2276</v>
      </c>
      <c r="D5551" s="1137">
        <f t="shared" si="172"/>
        <v>0</v>
      </c>
      <c r="E5551" s="669" t="s">
        <v>595</v>
      </c>
      <c r="F5551" s="669">
        <v>358</v>
      </c>
    </row>
    <row r="5552" spans="1:6" hidden="1" x14ac:dyDescent="0.2">
      <c r="A5552" s="1136" t="str">
        <f t="shared" si="173"/>
        <v>LB64DNE0</v>
      </c>
      <c r="B5552" s="669" t="s">
        <v>8566</v>
      </c>
      <c r="C5552" s="669" t="s">
        <v>2276</v>
      </c>
      <c r="D5552" s="1137">
        <f t="shared" si="172"/>
        <v>0</v>
      </c>
      <c r="E5552" s="669" t="s">
        <v>594</v>
      </c>
      <c r="F5552" s="669">
        <v>8</v>
      </c>
    </row>
    <row r="5553" spans="1:6" hidden="1" x14ac:dyDescent="0.2">
      <c r="A5553" s="1136" t="str">
        <f t="shared" si="173"/>
        <v>LB64EDC0</v>
      </c>
      <c r="B5553" s="669" t="s">
        <v>8567</v>
      </c>
      <c r="C5553" s="669" t="s">
        <v>2277</v>
      </c>
      <c r="D5553" s="1137">
        <f t="shared" si="172"/>
        <v>0</v>
      </c>
      <c r="E5553" s="669" t="s">
        <v>700</v>
      </c>
      <c r="F5553" s="669">
        <v>1341</v>
      </c>
    </row>
    <row r="5554" spans="1:6" hidden="1" x14ac:dyDescent="0.2">
      <c r="A5554" s="1136" t="str">
        <f t="shared" si="173"/>
        <v>LB64EEL0</v>
      </c>
      <c r="B5554" s="669" t="s">
        <v>8568</v>
      </c>
      <c r="C5554" s="669" t="s">
        <v>2277</v>
      </c>
      <c r="D5554" s="1137">
        <f t="shared" si="172"/>
        <v>0</v>
      </c>
      <c r="E5554" s="669" t="s">
        <v>699</v>
      </c>
      <c r="F5554" s="669">
        <v>3904</v>
      </c>
    </row>
    <row r="5555" spans="1:6" hidden="1" x14ac:dyDescent="0.2">
      <c r="A5555" s="1136" t="str">
        <f t="shared" si="173"/>
        <v>LB64EEM0</v>
      </c>
      <c r="B5555" s="669" t="s">
        <v>8569</v>
      </c>
      <c r="C5555" s="669" t="s">
        <v>2277</v>
      </c>
      <c r="D5555" s="1137">
        <f t="shared" si="172"/>
        <v>0</v>
      </c>
      <c r="E5555" s="669" t="s">
        <v>595</v>
      </c>
      <c r="F5555" s="669">
        <v>735</v>
      </c>
    </row>
    <row r="5556" spans="1:6" hidden="1" x14ac:dyDescent="0.2">
      <c r="A5556" s="1136" t="str">
        <f t="shared" si="173"/>
        <v>LB64ENE0</v>
      </c>
      <c r="B5556" s="669" t="s">
        <v>8570</v>
      </c>
      <c r="C5556" s="669" t="s">
        <v>2277</v>
      </c>
      <c r="D5556" s="1137">
        <f t="shared" si="172"/>
        <v>0</v>
      </c>
      <c r="E5556" s="669" t="s">
        <v>594</v>
      </c>
      <c r="F5556" s="669">
        <v>8</v>
      </c>
    </row>
    <row r="5557" spans="1:6" hidden="1" x14ac:dyDescent="0.2">
      <c r="A5557" s="1136" t="str">
        <f t="shared" si="173"/>
        <v>LB65CDC0</v>
      </c>
      <c r="B5557" s="669" t="s">
        <v>8571</v>
      </c>
      <c r="C5557" s="669" t="s">
        <v>2278</v>
      </c>
      <c r="D5557" s="1137">
        <f t="shared" si="172"/>
        <v>0</v>
      </c>
      <c r="E5557" s="669" t="s">
        <v>700</v>
      </c>
      <c r="F5557" s="669">
        <v>46</v>
      </c>
    </row>
    <row r="5558" spans="1:6" hidden="1" x14ac:dyDescent="0.2">
      <c r="A5558" s="1136" t="str">
        <f t="shared" si="173"/>
        <v>LB65CEL0</v>
      </c>
      <c r="B5558" s="669" t="s">
        <v>8572</v>
      </c>
      <c r="C5558" s="669" t="s">
        <v>2278</v>
      </c>
      <c r="D5558" s="1137">
        <f t="shared" si="172"/>
        <v>0</v>
      </c>
      <c r="E5558" s="669" t="s">
        <v>699</v>
      </c>
      <c r="F5558" s="669">
        <v>391</v>
      </c>
    </row>
    <row r="5559" spans="1:6" hidden="1" x14ac:dyDescent="0.2">
      <c r="A5559" s="1136" t="str">
        <f t="shared" si="173"/>
        <v>LB65CEM0</v>
      </c>
      <c r="B5559" s="669" t="s">
        <v>8573</v>
      </c>
      <c r="C5559" s="669" t="s">
        <v>2278</v>
      </c>
      <c r="D5559" s="1137">
        <f t="shared" si="172"/>
        <v>0</v>
      </c>
      <c r="E5559" s="669" t="s">
        <v>595</v>
      </c>
      <c r="F5559" s="669">
        <v>798</v>
      </c>
    </row>
    <row r="5560" spans="1:6" hidden="1" x14ac:dyDescent="0.2">
      <c r="A5560" s="1136" t="str">
        <f t="shared" si="173"/>
        <v>LB65CNE0</v>
      </c>
      <c r="B5560" s="669" t="s">
        <v>8574</v>
      </c>
      <c r="C5560" s="669" t="s">
        <v>2278</v>
      </c>
      <c r="D5560" s="1137">
        <f t="shared" si="172"/>
        <v>0</v>
      </c>
      <c r="E5560" s="669" t="s">
        <v>594</v>
      </c>
      <c r="F5560" s="669">
        <v>8</v>
      </c>
    </row>
    <row r="5561" spans="1:6" hidden="1" x14ac:dyDescent="0.2">
      <c r="A5561" s="1136" t="str">
        <f t="shared" si="173"/>
        <v>LB65DDC0</v>
      </c>
      <c r="B5561" s="669" t="s">
        <v>8575</v>
      </c>
      <c r="C5561" s="669" t="s">
        <v>2279</v>
      </c>
      <c r="D5561" s="1137">
        <f t="shared" si="172"/>
        <v>0</v>
      </c>
      <c r="E5561" s="669" t="s">
        <v>700</v>
      </c>
      <c r="F5561" s="669">
        <v>220</v>
      </c>
    </row>
    <row r="5562" spans="1:6" hidden="1" x14ac:dyDescent="0.2">
      <c r="A5562" s="1136" t="str">
        <f t="shared" si="173"/>
        <v>LB65DEL0</v>
      </c>
      <c r="B5562" s="669" t="s">
        <v>8576</v>
      </c>
      <c r="C5562" s="669" t="s">
        <v>2279</v>
      </c>
      <c r="D5562" s="1137">
        <f t="shared" si="172"/>
        <v>0</v>
      </c>
      <c r="E5562" s="669" t="s">
        <v>699</v>
      </c>
      <c r="F5562" s="669">
        <v>988</v>
      </c>
    </row>
    <row r="5563" spans="1:6" hidden="1" x14ac:dyDescent="0.2">
      <c r="A5563" s="1136" t="str">
        <f t="shared" si="173"/>
        <v>LB65DEM0</v>
      </c>
      <c r="B5563" s="669" t="s">
        <v>8577</v>
      </c>
      <c r="C5563" s="669" t="s">
        <v>2279</v>
      </c>
      <c r="D5563" s="1137">
        <f t="shared" si="172"/>
        <v>0</v>
      </c>
      <c r="E5563" s="669" t="s">
        <v>595</v>
      </c>
      <c r="F5563" s="669">
        <v>458</v>
      </c>
    </row>
    <row r="5564" spans="1:6" hidden="1" x14ac:dyDescent="0.2">
      <c r="A5564" s="1136" t="str">
        <f t="shared" si="173"/>
        <v>LB65DNE0</v>
      </c>
      <c r="B5564" s="669" t="s">
        <v>8578</v>
      </c>
      <c r="C5564" s="669" t="s">
        <v>2279</v>
      </c>
      <c r="D5564" s="1137">
        <f t="shared" si="172"/>
        <v>0</v>
      </c>
      <c r="E5564" s="669" t="s">
        <v>594</v>
      </c>
      <c r="F5564" s="669">
        <v>8</v>
      </c>
    </row>
    <row r="5565" spans="1:6" hidden="1" x14ac:dyDescent="0.2">
      <c r="A5565" s="1136" t="str">
        <f t="shared" si="173"/>
        <v>LB65EDC0</v>
      </c>
      <c r="B5565" s="669" t="s">
        <v>8579</v>
      </c>
      <c r="C5565" s="669" t="s">
        <v>2280</v>
      </c>
      <c r="D5565" s="1137">
        <f t="shared" si="172"/>
        <v>0</v>
      </c>
      <c r="E5565" s="669" t="s">
        <v>700</v>
      </c>
      <c r="F5565" s="669">
        <v>3780</v>
      </c>
    </row>
    <row r="5566" spans="1:6" hidden="1" x14ac:dyDescent="0.2">
      <c r="A5566" s="1136" t="str">
        <f t="shared" si="173"/>
        <v>LB65EEL0</v>
      </c>
      <c r="B5566" s="669" t="s">
        <v>8580</v>
      </c>
      <c r="C5566" s="669" t="s">
        <v>2280</v>
      </c>
      <c r="D5566" s="1137">
        <f t="shared" si="172"/>
        <v>0</v>
      </c>
      <c r="E5566" s="669" t="s">
        <v>699</v>
      </c>
      <c r="F5566" s="669">
        <v>8981</v>
      </c>
    </row>
    <row r="5567" spans="1:6" hidden="1" x14ac:dyDescent="0.2">
      <c r="A5567" s="1136" t="str">
        <f t="shared" si="173"/>
        <v>LB65EEM0</v>
      </c>
      <c r="B5567" s="669" t="s">
        <v>8581</v>
      </c>
      <c r="C5567" s="669" t="s">
        <v>2280</v>
      </c>
      <c r="D5567" s="1137">
        <f t="shared" si="172"/>
        <v>0</v>
      </c>
      <c r="E5567" s="669" t="s">
        <v>595</v>
      </c>
      <c r="F5567" s="669">
        <v>3293</v>
      </c>
    </row>
    <row r="5568" spans="1:6" hidden="1" x14ac:dyDescent="0.2">
      <c r="A5568" s="1136" t="str">
        <f t="shared" si="173"/>
        <v>LB65ENE0</v>
      </c>
      <c r="B5568" s="669" t="s">
        <v>8582</v>
      </c>
      <c r="C5568" s="669" t="s">
        <v>2280</v>
      </c>
      <c r="D5568" s="1137">
        <f t="shared" si="172"/>
        <v>0</v>
      </c>
      <c r="E5568" s="669" t="s">
        <v>594</v>
      </c>
      <c r="F5568" s="669">
        <v>27</v>
      </c>
    </row>
    <row r="5569" spans="1:6" hidden="1" x14ac:dyDescent="0.2">
      <c r="A5569" s="1136" t="str">
        <f t="shared" si="173"/>
        <v>LB66ZDC0</v>
      </c>
      <c r="B5569" s="669" t="s">
        <v>8583</v>
      </c>
      <c r="C5569" s="669" t="s">
        <v>861</v>
      </c>
      <c r="D5569" s="1137">
        <f t="shared" si="172"/>
        <v>0</v>
      </c>
      <c r="E5569" s="669" t="s">
        <v>700</v>
      </c>
      <c r="F5569" s="669">
        <v>85</v>
      </c>
    </row>
    <row r="5570" spans="1:6" hidden="1" x14ac:dyDescent="0.2">
      <c r="A5570" s="1136" t="str">
        <f t="shared" si="173"/>
        <v>LB66ZEL0</v>
      </c>
      <c r="B5570" s="669" t="s">
        <v>8584</v>
      </c>
      <c r="C5570" s="669" t="s">
        <v>861</v>
      </c>
      <c r="D5570" s="1137">
        <f t="shared" si="172"/>
        <v>0</v>
      </c>
      <c r="E5570" s="669" t="s">
        <v>699</v>
      </c>
      <c r="F5570" s="669">
        <v>254</v>
      </c>
    </row>
    <row r="5571" spans="1:6" hidden="1" x14ac:dyDescent="0.2">
      <c r="A5571" s="1136" t="str">
        <f t="shared" si="173"/>
        <v>LB66ZEM0</v>
      </c>
      <c r="B5571" s="669" t="s">
        <v>8585</v>
      </c>
      <c r="C5571" s="669" t="s">
        <v>861</v>
      </c>
      <c r="D5571" s="1137">
        <f t="shared" si="172"/>
        <v>0</v>
      </c>
      <c r="E5571" s="669" t="s">
        <v>595</v>
      </c>
      <c r="F5571" s="669">
        <v>70</v>
      </c>
    </row>
    <row r="5572" spans="1:6" hidden="1" x14ac:dyDescent="0.2">
      <c r="A5572" s="1136" t="str">
        <f t="shared" si="173"/>
        <v>LB66ZNE0</v>
      </c>
      <c r="B5572" s="669" t="s">
        <v>8586</v>
      </c>
      <c r="C5572" s="669" t="s">
        <v>861</v>
      </c>
      <c r="D5572" s="1137">
        <f t="shared" si="172"/>
        <v>0</v>
      </c>
      <c r="E5572" s="669" t="s">
        <v>594</v>
      </c>
      <c r="F5572" s="669">
        <v>11</v>
      </c>
    </row>
    <row r="5573" spans="1:6" hidden="1" x14ac:dyDescent="0.2">
      <c r="A5573" s="1136" t="str">
        <f t="shared" si="173"/>
        <v>LB67CEL0</v>
      </c>
      <c r="B5573" s="669" t="s">
        <v>8587</v>
      </c>
      <c r="C5573" s="669" t="s">
        <v>2281</v>
      </c>
      <c r="D5573" s="1137">
        <f t="shared" si="172"/>
        <v>0</v>
      </c>
      <c r="E5573" s="669" t="s">
        <v>699</v>
      </c>
      <c r="F5573" s="669">
        <v>893</v>
      </c>
    </row>
    <row r="5574" spans="1:6" hidden="1" x14ac:dyDescent="0.2">
      <c r="A5574" s="1136" t="str">
        <f t="shared" si="173"/>
        <v>LB67CEM0</v>
      </c>
      <c r="B5574" s="669" t="s">
        <v>8588</v>
      </c>
      <c r="C5574" s="669" t="s">
        <v>2281</v>
      </c>
      <c r="D5574" s="1137">
        <f t="shared" si="172"/>
        <v>0</v>
      </c>
      <c r="E5574" s="669" t="s">
        <v>595</v>
      </c>
      <c r="F5574" s="669">
        <v>175</v>
      </c>
    </row>
    <row r="5575" spans="1:6" hidden="1" x14ac:dyDescent="0.2">
      <c r="A5575" s="1136" t="str">
        <f t="shared" si="173"/>
        <v>LB67CNE0</v>
      </c>
      <c r="B5575" s="669" t="s">
        <v>8589</v>
      </c>
      <c r="C5575" s="669" t="s">
        <v>2281</v>
      </c>
      <c r="D5575" s="1137">
        <f t="shared" si="172"/>
        <v>0</v>
      </c>
      <c r="E5575" s="669" t="s">
        <v>594</v>
      </c>
      <c r="F5575" s="669">
        <v>7</v>
      </c>
    </row>
    <row r="5576" spans="1:6" hidden="1" x14ac:dyDescent="0.2">
      <c r="A5576" s="1136" t="str">
        <f t="shared" si="173"/>
        <v>LB67DDC0</v>
      </c>
      <c r="B5576" s="669" t="s">
        <v>8590</v>
      </c>
      <c r="C5576" s="669" t="s">
        <v>2282</v>
      </c>
      <c r="D5576" s="1137">
        <f t="shared" si="172"/>
        <v>0</v>
      </c>
      <c r="E5576" s="669" t="s">
        <v>700</v>
      </c>
      <c r="F5576" s="669">
        <v>2</v>
      </c>
    </row>
    <row r="5577" spans="1:6" hidden="1" x14ac:dyDescent="0.2">
      <c r="A5577" s="1136" t="str">
        <f t="shared" si="173"/>
        <v>LB67DEL0</v>
      </c>
      <c r="B5577" s="669" t="s">
        <v>8591</v>
      </c>
      <c r="C5577" s="669" t="s">
        <v>2282</v>
      </c>
      <c r="D5577" s="1137">
        <f t="shared" si="172"/>
        <v>0</v>
      </c>
      <c r="E5577" s="669" t="s">
        <v>699</v>
      </c>
      <c r="F5577" s="669">
        <v>874</v>
      </c>
    </row>
    <row r="5578" spans="1:6" hidden="1" x14ac:dyDescent="0.2">
      <c r="A5578" s="1136" t="str">
        <f t="shared" si="173"/>
        <v>LB67DEM0</v>
      </c>
      <c r="B5578" s="669" t="s">
        <v>8592</v>
      </c>
      <c r="C5578" s="669" t="s">
        <v>2282</v>
      </c>
      <c r="D5578" s="1137">
        <f t="shared" si="172"/>
        <v>0</v>
      </c>
      <c r="E5578" s="669" t="s">
        <v>595</v>
      </c>
      <c r="F5578" s="669">
        <v>42</v>
      </c>
    </row>
    <row r="5579" spans="1:6" hidden="1" x14ac:dyDescent="0.2">
      <c r="A5579" s="1136" t="str">
        <f t="shared" si="173"/>
        <v>LB67DNE0</v>
      </c>
      <c r="B5579" s="669" t="s">
        <v>8593</v>
      </c>
      <c r="C5579" s="669" t="s">
        <v>2282</v>
      </c>
      <c r="D5579" s="1137">
        <f t="shared" si="172"/>
        <v>0</v>
      </c>
      <c r="E5579" s="669" t="s">
        <v>594</v>
      </c>
      <c r="F5579" s="669">
        <v>2</v>
      </c>
    </row>
    <row r="5580" spans="1:6" hidden="1" x14ac:dyDescent="0.2">
      <c r="A5580" s="1136" t="str">
        <f t="shared" si="173"/>
        <v>LB68ADC0</v>
      </c>
      <c r="B5580" s="669" t="s">
        <v>8594</v>
      </c>
      <c r="C5580" s="669" t="s">
        <v>2283</v>
      </c>
      <c r="D5580" s="1137">
        <f t="shared" si="172"/>
        <v>0</v>
      </c>
      <c r="E5580" s="669" t="s">
        <v>700</v>
      </c>
      <c r="F5580" s="669">
        <v>7</v>
      </c>
    </row>
    <row r="5581" spans="1:6" hidden="1" x14ac:dyDescent="0.2">
      <c r="A5581" s="1136" t="str">
        <f t="shared" si="173"/>
        <v>LB68AEL0</v>
      </c>
      <c r="B5581" s="669" t="s">
        <v>8595</v>
      </c>
      <c r="C5581" s="669" t="s">
        <v>2283</v>
      </c>
      <c r="D5581" s="1137">
        <f t="shared" si="172"/>
        <v>0</v>
      </c>
      <c r="E5581" s="669" t="s">
        <v>699</v>
      </c>
      <c r="F5581" s="669">
        <v>274</v>
      </c>
    </row>
    <row r="5582" spans="1:6" hidden="1" x14ac:dyDescent="0.2">
      <c r="A5582" s="1136" t="str">
        <f t="shared" si="173"/>
        <v>LB68AEM0</v>
      </c>
      <c r="B5582" s="669" t="s">
        <v>8596</v>
      </c>
      <c r="C5582" s="669" t="s">
        <v>2283</v>
      </c>
      <c r="D5582" s="1137">
        <f t="shared" si="172"/>
        <v>0</v>
      </c>
      <c r="E5582" s="669" t="s">
        <v>595</v>
      </c>
      <c r="F5582" s="669">
        <v>480</v>
      </c>
    </row>
    <row r="5583" spans="1:6" hidden="1" x14ac:dyDescent="0.2">
      <c r="A5583" s="1136" t="str">
        <f t="shared" si="173"/>
        <v>LB68ANE0</v>
      </c>
      <c r="B5583" s="669" t="s">
        <v>8597</v>
      </c>
      <c r="C5583" s="669" t="s">
        <v>2283</v>
      </c>
      <c r="D5583" s="1137">
        <f t="shared" si="172"/>
        <v>0</v>
      </c>
      <c r="E5583" s="669" t="s">
        <v>594</v>
      </c>
      <c r="F5583" s="669">
        <v>5</v>
      </c>
    </row>
    <row r="5584" spans="1:6" hidden="1" x14ac:dyDescent="0.2">
      <c r="A5584" s="1136" t="str">
        <f t="shared" si="173"/>
        <v>LB68BDC0</v>
      </c>
      <c r="B5584" s="669" t="s">
        <v>8598</v>
      </c>
      <c r="C5584" s="669" t="s">
        <v>2284</v>
      </c>
      <c r="D5584" s="1137">
        <f t="shared" si="172"/>
        <v>0</v>
      </c>
      <c r="E5584" s="669" t="s">
        <v>700</v>
      </c>
      <c r="F5584" s="669">
        <v>88</v>
      </c>
    </row>
    <row r="5585" spans="1:6" hidden="1" x14ac:dyDescent="0.2">
      <c r="A5585" s="1136" t="str">
        <f t="shared" si="173"/>
        <v>LB68BEL0</v>
      </c>
      <c r="B5585" s="669" t="s">
        <v>8599</v>
      </c>
      <c r="C5585" s="669" t="s">
        <v>2284</v>
      </c>
      <c r="D5585" s="1137">
        <f t="shared" ref="D5585:D5648" si="174">IFERROR(VLOOKUP(C5585,$M$2:$N$16,2,FALSE),0)</f>
        <v>0</v>
      </c>
      <c r="E5585" s="669" t="s">
        <v>699</v>
      </c>
      <c r="F5585" s="669">
        <v>721</v>
      </c>
    </row>
    <row r="5586" spans="1:6" hidden="1" x14ac:dyDescent="0.2">
      <c r="A5586" s="1136" t="str">
        <f t="shared" ref="A5586:A5649" si="175">C5586&amp;E5586&amp;D5586</f>
        <v>LB68BEM0</v>
      </c>
      <c r="B5586" s="669" t="s">
        <v>8600</v>
      </c>
      <c r="C5586" s="669" t="s">
        <v>2284</v>
      </c>
      <c r="D5586" s="1137">
        <f t="shared" si="174"/>
        <v>0</v>
      </c>
      <c r="E5586" s="669" t="s">
        <v>595</v>
      </c>
      <c r="F5586" s="669">
        <v>152</v>
      </c>
    </row>
    <row r="5587" spans="1:6" hidden="1" x14ac:dyDescent="0.2">
      <c r="A5587" s="1136" t="str">
        <f t="shared" si="175"/>
        <v>LB68BNE0</v>
      </c>
      <c r="B5587" s="669" t="s">
        <v>8601</v>
      </c>
      <c r="C5587" s="669" t="s">
        <v>2284</v>
      </c>
      <c r="D5587" s="1137">
        <f t="shared" si="174"/>
        <v>0</v>
      </c>
      <c r="E5587" s="669" t="s">
        <v>594</v>
      </c>
      <c r="F5587" s="669">
        <v>3</v>
      </c>
    </row>
    <row r="5588" spans="1:6" hidden="1" x14ac:dyDescent="0.2">
      <c r="A5588" s="1136" t="str">
        <f t="shared" si="175"/>
        <v>LB69ZDC0</v>
      </c>
      <c r="B5588" s="669" t="s">
        <v>8602</v>
      </c>
      <c r="C5588" s="669" t="s">
        <v>860</v>
      </c>
      <c r="D5588" s="1137">
        <f t="shared" si="174"/>
        <v>0</v>
      </c>
      <c r="E5588" s="669" t="s">
        <v>700</v>
      </c>
      <c r="F5588" s="669">
        <v>3</v>
      </c>
    </row>
    <row r="5589" spans="1:6" hidden="1" x14ac:dyDescent="0.2">
      <c r="A5589" s="1136" t="str">
        <f t="shared" si="175"/>
        <v>LB69ZEL0</v>
      </c>
      <c r="B5589" s="669" t="s">
        <v>8603</v>
      </c>
      <c r="C5589" s="669" t="s">
        <v>860</v>
      </c>
      <c r="D5589" s="1137">
        <f t="shared" si="174"/>
        <v>0</v>
      </c>
      <c r="E5589" s="669" t="s">
        <v>699</v>
      </c>
      <c r="F5589" s="669">
        <v>2616</v>
      </c>
    </row>
    <row r="5590" spans="1:6" hidden="1" x14ac:dyDescent="0.2">
      <c r="A5590" s="1136" t="str">
        <f t="shared" si="175"/>
        <v>LB69ZEM0</v>
      </c>
      <c r="B5590" s="669" t="s">
        <v>8604</v>
      </c>
      <c r="C5590" s="669" t="s">
        <v>860</v>
      </c>
      <c r="D5590" s="1137">
        <f t="shared" si="174"/>
        <v>0</v>
      </c>
      <c r="E5590" s="669" t="s">
        <v>595</v>
      </c>
      <c r="F5590" s="669">
        <v>15</v>
      </c>
    </row>
    <row r="5591" spans="1:6" hidden="1" x14ac:dyDescent="0.2">
      <c r="A5591" s="1136" t="str">
        <f t="shared" si="175"/>
        <v>LB70CDC0</v>
      </c>
      <c r="B5591" s="669" t="s">
        <v>8605</v>
      </c>
      <c r="C5591" s="669" t="s">
        <v>2285</v>
      </c>
      <c r="D5591" s="1137">
        <f t="shared" si="174"/>
        <v>0</v>
      </c>
      <c r="E5591" s="669" t="s">
        <v>700</v>
      </c>
      <c r="F5591" s="669">
        <v>16</v>
      </c>
    </row>
    <row r="5592" spans="1:6" hidden="1" x14ac:dyDescent="0.2">
      <c r="A5592" s="1136" t="str">
        <f t="shared" si="175"/>
        <v>LB70CEL0</v>
      </c>
      <c r="B5592" s="669" t="s">
        <v>8606</v>
      </c>
      <c r="C5592" s="669" t="s">
        <v>2285</v>
      </c>
      <c r="D5592" s="1137">
        <f t="shared" si="174"/>
        <v>0</v>
      </c>
      <c r="E5592" s="669" t="s">
        <v>699</v>
      </c>
      <c r="F5592" s="669">
        <v>773</v>
      </c>
    </row>
    <row r="5593" spans="1:6" hidden="1" x14ac:dyDescent="0.2">
      <c r="A5593" s="1136" t="str">
        <f t="shared" si="175"/>
        <v>LB70CEM0</v>
      </c>
      <c r="B5593" s="669" t="s">
        <v>8607</v>
      </c>
      <c r="C5593" s="669" t="s">
        <v>2285</v>
      </c>
      <c r="D5593" s="1137">
        <f t="shared" si="174"/>
        <v>0</v>
      </c>
      <c r="E5593" s="669" t="s">
        <v>595</v>
      </c>
      <c r="F5593" s="669">
        <v>134</v>
      </c>
    </row>
    <row r="5594" spans="1:6" hidden="1" x14ac:dyDescent="0.2">
      <c r="A5594" s="1136" t="str">
        <f t="shared" si="175"/>
        <v>LB70CNE0</v>
      </c>
      <c r="B5594" s="669" t="s">
        <v>8608</v>
      </c>
      <c r="C5594" s="669" t="s">
        <v>2285</v>
      </c>
      <c r="D5594" s="1137">
        <f t="shared" si="174"/>
        <v>0</v>
      </c>
      <c r="E5594" s="669" t="s">
        <v>594</v>
      </c>
      <c r="F5594" s="669">
        <v>5</v>
      </c>
    </row>
    <row r="5595" spans="1:6" hidden="1" x14ac:dyDescent="0.2">
      <c r="A5595" s="1136" t="str">
        <f t="shared" si="175"/>
        <v>LB70DDC0</v>
      </c>
      <c r="B5595" s="669" t="s">
        <v>8609</v>
      </c>
      <c r="C5595" s="669" t="s">
        <v>2286</v>
      </c>
      <c r="D5595" s="1137">
        <f t="shared" si="174"/>
        <v>0</v>
      </c>
      <c r="E5595" s="669" t="s">
        <v>700</v>
      </c>
      <c r="F5595" s="669">
        <v>64</v>
      </c>
    </row>
    <row r="5596" spans="1:6" hidden="1" x14ac:dyDescent="0.2">
      <c r="A5596" s="1136" t="str">
        <f t="shared" si="175"/>
        <v>LB70DEL0</v>
      </c>
      <c r="B5596" s="669" t="s">
        <v>8610</v>
      </c>
      <c r="C5596" s="669" t="s">
        <v>2286</v>
      </c>
      <c r="D5596" s="1137">
        <f t="shared" si="174"/>
        <v>0</v>
      </c>
      <c r="E5596" s="669" t="s">
        <v>699</v>
      </c>
      <c r="F5596" s="669">
        <v>993</v>
      </c>
    </row>
    <row r="5597" spans="1:6" hidden="1" x14ac:dyDescent="0.2">
      <c r="A5597" s="1136" t="str">
        <f t="shared" si="175"/>
        <v>LB70DEM0</v>
      </c>
      <c r="B5597" s="669" t="s">
        <v>8611</v>
      </c>
      <c r="C5597" s="669" t="s">
        <v>2286</v>
      </c>
      <c r="D5597" s="1137">
        <f t="shared" si="174"/>
        <v>0</v>
      </c>
      <c r="E5597" s="669" t="s">
        <v>595</v>
      </c>
      <c r="F5597" s="669">
        <v>18</v>
      </c>
    </row>
    <row r="5598" spans="1:6" hidden="1" x14ac:dyDescent="0.2">
      <c r="A5598" s="1136" t="str">
        <f t="shared" si="175"/>
        <v>LB71ZEL0</v>
      </c>
      <c r="B5598" s="669" t="s">
        <v>8612</v>
      </c>
      <c r="C5598" s="669" t="s">
        <v>859</v>
      </c>
      <c r="D5598" s="1137">
        <f t="shared" si="174"/>
        <v>0</v>
      </c>
      <c r="E5598" s="669" t="s">
        <v>699</v>
      </c>
      <c r="F5598" s="669">
        <v>340</v>
      </c>
    </row>
    <row r="5599" spans="1:6" hidden="1" x14ac:dyDescent="0.2">
      <c r="A5599" s="1136" t="str">
        <f t="shared" si="175"/>
        <v>LB71ZEM0</v>
      </c>
      <c r="B5599" s="669" t="s">
        <v>8613</v>
      </c>
      <c r="C5599" s="669" t="s">
        <v>859</v>
      </c>
      <c r="D5599" s="1137">
        <f t="shared" si="174"/>
        <v>0</v>
      </c>
      <c r="E5599" s="669" t="s">
        <v>595</v>
      </c>
      <c r="F5599" s="669">
        <v>55</v>
      </c>
    </row>
    <row r="5600" spans="1:6" hidden="1" x14ac:dyDescent="0.2">
      <c r="A5600" s="1136" t="str">
        <f t="shared" si="175"/>
        <v>LB71ZNE0</v>
      </c>
      <c r="B5600" s="669" t="s">
        <v>8614</v>
      </c>
      <c r="C5600" s="669" t="s">
        <v>859</v>
      </c>
      <c r="D5600" s="1137">
        <f t="shared" si="174"/>
        <v>0</v>
      </c>
      <c r="E5600" s="669" t="s">
        <v>594</v>
      </c>
      <c r="F5600" s="669">
        <v>3</v>
      </c>
    </row>
    <row r="5601" spans="1:6" hidden="1" x14ac:dyDescent="0.2">
      <c r="A5601" s="1136" t="str">
        <f t="shared" si="175"/>
        <v>LB72ADC0</v>
      </c>
      <c r="B5601" s="669" t="s">
        <v>8615</v>
      </c>
      <c r="C5601" s="669" t="s">
        <v>193</v>
      </c>
      <c r="D5601" s="1137">
        <f t="shared" si="174"/>
        <v>0</v>
      </c>
      <c r="E5601" s="669" t="s">
        <v>700</v>
      </c>
      <c r="F5601" s="669">
        <v>155492</v>
      </c>
    </row>
    <row r="5602" spans="1:6" hidden="1" x14ac:dyDescent="0.2">
      <c r="A5602" s="1136" t="str">
        <f t="shared" si="175"/>
        <v>LB72AEL0</v>
      </c>
      <c r="B5602" s="669" t="s">
        <v>8616</v>
      </c>
      <c r="C5602" s="669" t="s">
        <v>193</v>
      </c>
      <c r="D5602" s="1137">
        <f t="shared" si="174"/>
        <v>0</v>
      </c>
      <c r="E5602" s="669" t="s">
        <v>699</v>
      </c>
      <c r="F5602" s="669">
        <v>9665</v>
      </c>
    </row>
    <row r="5603" spans="1:6" hidden="1" x14ac:dyDescent="0.2">
      <c r="A5603" s="1136" t="str">
        <f t="shared" si="175"/>
        <v>LB72AEM0</v>
      </c>
      <c r="B5603" s="669" t="s">
        <v>8617</v>
      </c>
      <c r="C5603" s="669" t="s">
        <v>193</v>
      </c>
      <c r="D5603" s="1137">
        <f t="shared" si="174"/>
        <v>0</v>
      </c>
      <c r="E5603" s="669" t="s">
        <v>595</v>
      </c>
      <c r="F5603" s="669">
        <v>652</v>
      </c>
    </row>
    <row r="5604" spans="1:6" hidden="1" x14ac:dyDescent="0.2">
      <c r="A5604" s="1136" t="str">
        <f t="shared" si="175"/>
        <v>LB72ANE0</v>
      </c>
      <c r="B5604" s="669" t="s">
        <v>8618</v>
      </c>
      <c r="C5604" s="669" t="s">
        <v>193</v>
      </c>
      <c r="D5604" s="1137">
        <f t="shared" si="174"/>
        <v>0</v>
      </c>
      <c r="E5604" s="669" t="s">
        <v>594</v>
      </c>
      <c r="F5604" s="669">
        <v>32</v>
      </c>
    </row>
    <row r="5605" spans="1:6" hidden="1" x14ac:dyDescent="0.2">
      <c r="A5605" s="1136" t="str">
        <f t="shared" si="175"/>
        <v>LB72AUX0</v>
      </c>
      <c r="B5605" s="669" t="s">
        <v>8619</v>
      </c>
      <c r="C5605" s="669" t="s">
        <v>193</v>
      </c>
      <c r="D5605" s="1137">
        <f t="shared" si="174"/>
        <v>0</v>
      </c>
      <c r="E5605" s="669" t="s">
        <v>3001</v>
      </c>
      <c r="F5605" s="669">
        <v>5</v>
      </c>
    </row>
    <row r="5606" spans="1:6" hidden="1" x14ac:dyDescent="0.2">
      <c r="A5606" s="1136" t="str">
        <f t="shared" si="175"/>
        <v>LB72BDC0</v>
      </c>
      <c r="B5606" s="669" t="s">
        <v>8620</v>
      </c>
      <c r="C5606" s="669" t="s">
        <v>858</v>
      </c>
      <c r="D5606" s="1137">
        <f t="shared" si="174"/>
        <v>0</v>
      </c>
      <c r="E5606" s="669" t="s">
        <v>700</v>
      </c>
      <c r="F5606" s="669">
        <v>1123</v>
      </c>
    </row>
    <row r="5607" spans="1:6" hidden="1" x14ac:dyDescent="0.2">
      <c r="A5607" s="1136" t="str">
        <f t="shared" si="175"/>
        <v>LB72BEL0</v>
      </c>
      <c r="B5607" s="669" t="s">
        <v>8621</v>
      </c>
      <c r="C5607" s="669" t="s">
        <v>858</v>
      </c>
      <c r="D5607" s="1137">
        <f t="shared" si="174"/>
        <v>0</v>
      </c>
      <c r="E5607" s="669" t="s">
        <v>699</v>
      </c>
      <c r="F5607" s="669">
        <v>135</v>
      </c>
    </row>
    <row r="5608" spans="1:6" hidden="1" x14ac:dyDescent="0.2">
      <c r="A5608" s="1136" t="str">
        <f t="shared" si="175"/>
        <v>LB72BEM0</v>
      </c>
      <c r="B5608" s="669" t="s">
        <v>8622</v>
      </c>
      <c r="C5608" s="669" t="s">
        <v>858</v>
      </c>
      <c r="D5608" s="1137">
        <f t="shared" si="174"/>
        <v>0</v>
      </c>
      <c r="E5608" s="669" t="s">
        <v>595</v>
      </c>
      <c r="F5608" s="669">
        <v>21</v>
      </c>
    </row>
    <row r="5609" spans="1:6" hidden="1" x14ac:dyDescent="0.2">
      <c r="A5609" s="1136" t="str">
        <f t="shared" si="175"/>
        <v>LB72BNE0</v>
      </c>
      <c r="B5609" s="669" t="s">
        <v>8623</v>
      </c>
      <c r="C5609" s="669" t="s">
        <v>858</v>
      </c>
      <c r="D5609" s="1137">
        <f t="shared" si="174"/>
        <v>0</v>
      </c>
      <c r="E5609" s="669" t="s">
        <v>594</v>
      </c>
      <c r="F5609" s="669">
        <v>1</v>
      </c>
    </row>
    <row r="5610" spans="1:6" hidden="1" x14ac:dyDescent="0.2">
      <c r="A5610" s="1136" t="str">
        <f t="shared" si="175"/>
        <v>LB73ZDC0</v>
      </c>
      <c r="B5610" s="669" t="s">
        <v>8624</v>
      </c>
      <c r="C5610" s="669" t="s">
        <v>857</v>
      </c>
      <c r="D5610" s="1137">
        <f t="shared" si="174"/>
        <v>0</v>
      </c>
      <c r="E5610" s="669" t="s">
        <v>700</v>
      </c>
      <c r="F5610" s="669">
        <v>83</v>
      </c>
    </row>
    <row r="5611" spans="1:6" hidden="1" x14ac:dyDescent="0.2">
      <c r="A5611" s="1136" t="str">
        <f t="shared" si="175"/>
        <v>LB73ZEL0</v>
      </c>
      <c r="B5611" s="669" t="s">
        <v>8625</v>
      </c>
      <c r="C5611" s="669" t="s">
        <v>857</v>
      </c>
      <c r="D5611" s="1137">
        <f t="shared" si="174"/>
        <v>0</v>
      </c>
      <c r="E5611" s="669" t="s">
        <v>699</v>
      </c>
      <c r="F5611" s="669">
        <v>116</v>
      </c>
    </row>
    <row r="5612" spans="1:6" hidden="1" x14ac:dyDescent="0.2">
      <c r="A5612" s="1136" t="str">
        <f t="shared" si="175"/>
        <v>LB74ZDC0</v>
      </c>
      <c r="B5612" s="669" t="s">
        <v>8626</v>
      </c>
      <c r="C5612" s="669" t="s">
        <v>856</v>
      </c>
      <c r="D5612" s="1137">
        <f t="shared" si="174"/>
        <v>0</v>
      </c>
      <c r="E5612" s="669" t="s">
        <v>700</v>
      </c>
      <c r="F5612" s="669">
        <v>19</v>
      </c>
    </row>
    <row r="5613" spans="1:6" hidden="1" x14ac:dyDescent="0.2">
      <c r="A5613" s="1136" t="str">
        <f t="shared" si="175"/>
        <v>LB74ZEL0</v>
      </c>
      <c r="B5613" s="669" t="s">
        <v>8627</v>
      </c>
      <c r="C5613" s="669" t="s">
        <v>856</v>
      </c>
      <c r="D5613" s="1137">
        <f t="shared" si="174"/>
        <v>0</v>
      </c>
      <c r="E5613" s="669" t="s">
        <v>699</v>
      </c>
      <c r="F5613" s="669">
        <v>292</v>
      </c>
    </row>
    <row r="5614" spans="1:6" hidden="1" x14ac:dyDescent="0.2">
      <c r="A5614" s="1136" t="str">
        <f t="shared" si="175"/>
        <v>LB74ZEM0</v>
      </c>
      <c r="B5614" s="669" t="s">
        <v>8628</v>
      </c>
      <c r="C5614" s="669" t="s">
        <v>856</v>
      </c>
      <c r="D5614" s="1137">
        <f t="shared" si="174"/>
        <v>0</v>
      </c>
      <c r="E5614" s="669" t="s">
        <v>595</v>
      </c>
      <c r="F5614" s="669">
        <v>11</v>
      </c>
    </row>
    <row r="5615" spans="1:6" hidden="1" x14ac:dyDescent="0.2">
      <c r="A5615" s="1136" t="str">
        <f t="shared" si="175"/>
        <v>LB74ZNE0</v>
      </c>
      <c r="B5615" s="669" t="s">
        <v>8629</v>
      </c>
      <c r="C5615" s="669" t="s">
        <v>856</v>
      </c>
      <c r="D5615" s="1137">
        <f t="shared" si="174"/>
        <v>0</v>
      </c>
      <c r="E5615" s="669" t="s">
        <v>594</v>
      </c>
      <c r="F5615" s="669">
        <v>1</v>
      </c>
    </row>
    <row r="5616" spans="1:6" hidden="1" x14ac:dyDescent="0.2">
      <c r="A5616" s="1136" t="str">
        <f t="shared" si="175"/>
        <v>MA01ZDC0</v>
      </c>
      <c r="B5616" s="669" t="s">
        <v>8630</v>
      </c>
      <c r="C5616" s="669" t="s">
        <v>855</v>
      </c>
      <c r="D5616" s="1137">
        <f t="shared" si="174"/>
        <v>0</v>
      </c>
      <c r="E5616" s="669" t="s">
        <v>700</v>
      </c>
      <c r="F5616" s="669">
        <v>14</v>
      </c>
    </row>
    <row r="5617" spans="1:6" hidden="1" x14ac:dyDescent="0.2">
      <c r="A5617" s="1136" t="str">
        <f t="shared" si="175"/>
        <v>MA01ZEL0</v>
      </c>
      <c r="B5617" s="669" t="s">
        <v>8631</v>
      </c>
      <c r="C5617" s="669" t="s">
        <v>855</v>
      </c>
      <c r="D5617" s="1137">
        <f t="shared" si="174"/>
        <v>0</v>
      </c>
      <c r="E5617" s="669" t="s">
        <v>699</v>
      </c>
      <c r="F5617" s="669">
        <v>299</v>
      </c>
    </row>
    <row r="5618" spans="1:6" hidden="1" x14ac:dyDescent="0.2">
      <c r="A5618" s="1136" t="str">
        <f t="shared" si="175"/>
        <v>MA01ZEM0</v>
      </c>
      <c r="B5618" s="669" t="s">
        <v>8632</v>
      </c>
      <c r="C5618" s="669" t="s">
        <v>855</v>
      </c>
      <c r="D5618" s="1137">
        <f t="shared" si="174"/>
        <v>0</v>
      </c>
      <c r="E5618" s="669" t="s">
        <v>595</v>
      </c>
      <c r="F5618" s="669">
        <v>6</v>
      </c>
    </row>
    <row r="5619" spans="1:6" hidden="1" x14ac:dyDescent="0.2">
      <c r="A5619" s="1136" t="str">
        <f t="shared" si="175"/>
        <v>MA01ZNE0</v>
      </c>
      <c r="B5619" s="669" t="s">
        <v>8633</v>
      </c>
      <c r="C5619" s="669" t="s">
        <v>855</v>
      </c>
      <c r="D5619" s="1137">
        <f t="shared" si="174"/>
        <v>0</v>
      </c>
      <c r="E5619" s="669" t="s">
        <v>594</v>
      </c>
      <c r="F5619" s="669">
        <v>3</v>
      </c>
    </row>
    <row r="5620" spans="1:6" hidden="1" x14ac:dyDescent="0.2">
      <c r="A5620" s="1136" t="str">
        <f t="shared" si="175"/>
        <v>MA02ADC0</v>
      </c>
      <c r="B5620" s="669" t="s">
        <v>8634</v>
      </c>
      <c r="C5620" s="669" t="s">
        <v>2287</v>
      </c>
      <c r="D5620" s="1137">
        <f t="shared" si="174"/>
        <v>0</v>
      </c>
      <c r="E5620" s="669" t="s">
        <v>700</v>
      </c>
      <c r="F5620" s="669">
        <v>1</v>
      </c>
    </row>
    <row r="5621" spans="1:6" hidden="1" x14ac:dyDescent="0.2">
      <c r="A5621" s="1136" t="str">
        <f t="shared" si="175"/>
        <v>MA02AEL0</v>
      </c>
      <c r="B5621" s="669" t="s">
        <v>8635</v>
      </c>
      <c r="C5621" s="669" t="s">
        <v>2287</v>
      </c>
      <c r="D5621" s="1137">
        <f t="shared" si="174"/>
        <v>0</v>
      </c>
      <c r="E5621" s="669" t="s">
        <v>699</v>
      </c>
      <c r="F5621" s="669">
        <v>609</v>
      </c>
    </row>
    <row r="5622" spans="1:6" hidden="1" x14ac:dyDescent="0.2">
      <c r="A5622" s="1136" t="str">
        <f t="shared" si="175"/>
        <v>MA02AEM0</v>
      </c>
      <c r="B5622" s="669" t="s">
        <v>8636</v>
      </c>
      <c r="C5622" s="669" t="s">
        <v>2287</v>
      </c>
      <c r="D5622" s="1137">
        <f t="shared" si="174"/>
        <v>0</v>
      </c>
      <c r="E5622" s="669" t="s">
        <v>595</v>
      </c>
      <c r="F5622" s="669">
        <v>212</v>
      </c>
    </row>
    <row r="5623" spans="1:6" hidden="1" x14ac:dyDescent="0.2">
      <c r="A5623" s="1136" t="str">
        <f t="shared" si="175"/>
        <v>MA02ANE0</v>
      </c>
      <c r="B5623" s="669" t="s">
        <v>8637</v>
      </c>
      <c r="C5623" s="669" t="s">
        <v>2287</v>
      </c>
      <c r="D5623" s="1137">
        <f t="shared" si="174"/>
        <v>0</v>
      </c>
      <c r="E5623" s="669" t="s">
        <v>594</v>
      </c>
      <c r="F5623" s="669">
        <v>6</v>
      </c>
    </row>
    <row r="5624" spans="1:6" hidden="1" x14ac:dyDescent="0.2">
      <c r="A5624" s="1136" t="str">
        <f t="shared" si="175"/>
        <v>MA02BDC0</v>
      </c>
      <c r="B5624" s="669" t="s">
        <v>8638</v>
      </c>
      <c r="C5624" s="669" t="s">
        <v>2288</v>
      </c>
      <c r="D5624" s="1137">
        <f t="shared" si="174"/>
        <v>0</v>
      </c>
      <c r="E5624" s="669" t="s">
        <v>700</v>
      </c>
      <c r="F5624" s="669">
        <v>14</v>
      </c>
    </row>
    <row r="5625" spans="1:6" hidden="1" x14ac:dyDescent="0.2">
      <c r="A5625" s="1136" t="str">
        <f t="shared" si="175"/>
        <v>MA02BEL0</v>
      </c>
      <c r="B5625" s="669" t="s">
        <v>8639</v>
      </c>
      <c r="C5625" s="669" t="s">
        <v>2288</v>
      </c>
      <c r="D5625" s="1137">
        <f t="shared" si="174"/>
        <v>0</v>
      </c>
      <c r="E5625" s="669" t="s">
        <v>699</v>
      </c>
      <c r="F5625" s="669">
        <v>1628</v>
      </c>
    </row>
    <row r="5626" spans="1:6" hidden="1" x14ac:dyDescent="0.2">
      <c r="A5626" s="1136" t="str">
        <f t="shared" si="175"/>
        <v>MA02BEM0</v>
      </c>
      <c r="B5626" s="669" t="s">
        <v>8640</v>
      </c>
      <c r="C5626" s="669" t="s">
        <v>2288</v>
      </c>
      <c r="D5626" s="1137">
        <f t="shared" si="174"/>
        <v>0</v>
      </c>
      <c r="E5626" s="669" t="s">
        <v>595</v>
      </c>
      <c r="F5626" s="669">
        <v>132</v>
      </c>
    </row>
    <row r="5627" spans="1:6" hidden="1" x14ac:dyDescent="0.2">
      <c r="A5627" s="1136" t="str">
        <f t="shared" si="175"/>
        <v>MA02BNE0</v>
      </c>
      <c r="B5627" s="669" t="s">
        <v>8641</v>
      </c>
      <c r="C5627" s="669" t="s">
        <v>2288</v>
      </c>
      <c r="D5627" s="1137">
        <f t="shared" si="174"/>
        <v>0</v>
      </c>
      <c r="E5627" s="669" t="s">
        <v>594</v>
      </c>
      <c r="F5627" s="669">
        <v>10</v>
      </c>
    </row>
    <row r="5628" spans="1:6" hidden="1" x14ac:dyDescent="0.2">
      <c r="A5628" s="1136" t="str">
        <f t="shared" si="175"/>
        <v>MA02CDC0</v>
      </c>
      <c r="B5628" s="669" t="s">
        <v>8642</v>
      </c>
      <c r="C5628" s="669" t="s">
        <v>2289</v>
      </c>
      <c r="D5628" s="1137">
        <f t="shared" si="174"/>
        <v>0</v>
      </c>
      <c r="E5628" s="669" t="s">
        <v>700</v>
      </c>
      <c r="F5628" s="669">
        <v>51</v>
      </c>
    </row>
    <row r="5629" spans="1:6" hidden="1" x14ac:dyDescent="0.2">
      <c r="A5629" s="1136" t="str">
        <f t="shared" si="175"/>
        <v>MA02CEL0</v>
      </c>
      <c r="B5629" s="669" t="s">
        <v>8643</v>
      </c>
      <c r="C5629" s="669" t="s">
        <v>2289</v>
      </c>
      <c r="D5629" s="1137">
        <f t="shared" si="174"/>
        <v>0</v>
      </c>
      <c r="E5629" s="669" t="s">
        <v>699</v>
      </c>
      <c r="F5629" s="669">
        <v>4399</v>
      </c>
    </row>
    <row r="5630" spans="1:6" hidden="1" x14ac:dyDescent="0.2">
      <c r="A5630" s="1136" t="str">
        <f t="shared" si="175"/>
        <v>MA02CEM0</v>
      </c>
      <c r="B5630" s="669" t="s">
        <v>8644</v>
      </c>
      <c r="C5630" s="669" t="s">
        <v>2289</v>
      </c>
      <c r="D5630" s="1137">
        <f t="shared" si="174"/>
        <v>0</v>
      </c>
      <c r="E5630" s="669" t="s">
        <v>595</v>
      </c>
      <c r="F5630" s="669">
        <v>232</v>
      </c>
    </row>
    <row r="5631" spans="1:6" hidden="1" x14ac:dyDescent="0.2">
      <c r="A5631" s="1136" t="str">
        <f t="shared" si="175"/>
        <v>MA02CNE0</v>
      </c>
      <c r="B5631" s="669" t="s">
        <v>8645</v>
      </c>
      <c r="C5631" s="669" t="s">
        <v>2289</v>
      </c>
      <c r="D5631" s="1137">
        <f t="shared" si="174"/>
        <v>0</v>
      </c>
      <c r="E5631" s="669" t="s">
        <v>594</v>
      </c>
      <c r="F5631" s="669">
        <v>14</v>
      </c>
    </row>
    <row r="5632" spans="1:6" hidden="1" x14ac:dyDescent="0.2">
      <c r="A5632" s="1136" t="str">
        <f t="shared" si="175"/>
        <v>MA03CDC0</v>
      </c>
      <c r="B5632" s="669" t="s">
        <v>8646</v>
      </c>
      <c r="C5632" s="669" t="s">
        <v>2290</v>
      </c>
      <c r="D5632" s="1137">
        <f t="shared" si="174"/>
        <v>0</v>
      </c>
      <c r="E5632" s="669" t="s">
        <v>700</v>
      </c>
      <c r="F5632" s="669">
        <v>7</v>
      </c>
    </row>
    <row r="5633" spans="1:6" hidden="1" x14ac:dyDescent="0.2">
      <c r="A5633" s="1136" t="str">
        <f t="shared" si="175"/>
        <v>MA03CEL0</v>
      </c>
      <c r="B5633" s="669" t="s">
        <v>8647</v>
      </c>
      <c r="C5633" s="669" t="s">
        <v>2290</v>
      </c>
      <c r="D5633" s="1137">
        <f t="shared" si="174"/>
        <v>0</v>
      </c>
      <c r="E5633" s="669" t="s">
        <v>699</v>
      </c>
      <c r="F5633" s="669">
        <v>945</v>
      </c>
    </row>
    <row r="5634" spans="1:6" hidden="1" x14ac:dyDescent="0.2">
      <c r="A5634" s="1136" t="str">
        <f t="shared" si="175"/>
        <v>MA03CEM0</v>
      </c>
      <c r="B5634" s="669" t="s">
        <v>8648</v>
      </c>
      <c r="C5634" s="669" t="s">
        <v>2290</v>
      </c>
      <c r="D5634" s="1137">
        <f t="shared" si="174"/>
        <v>0</v>
      </c>
      <c r="E5634" s="669" t="s">
        <v>595</v>
      </c>
      <c r="F5634" s="669">
        <v>15</v>
      </c>
    </row>
    <row r="5635" spans="1:6" hidden="1" x14ac:dyDescent="0.2">
      <c r="A5635" s="1136" t="str">
        <f t="shared" si="175"/>
        <v>MA03CNE0</v>
      </c>
      <c r="B5635" s="669" t="s">
        <v>8649</v>
      </c>
      <c r="C5635" s="669" t="s">
        <v>2290</v>
      </c>
      <c r="D5635" s="1137">
        <f t="shared" si="174"/>
        <v>0</v>
      </c>
      <c r="E5635" s="669" t="s">
        <v>594</v>
      </c>
      <c r="F5635" s="669">
        <v>1</v>
      </c>
    </row>
    <row r="5636" spans="1:6" hidden="1" x14ac:dyDescent="0.2">
      <c r="A5636" s="1136" t="str">
        <f t="shared" si="175"/>
        <v>MA03DDC0</v>
      </c>
      <c r="B5636" s="669" t="s">
        <v>8650</v>
      </c>
      <c r="C5636" s="669" t="s">
        <v>2291</v>
      </c>
      <c r="D5636" s="1137">
        <f t="shared" si="174"/>
        <v>0</v>
      </c>
      <c r="E5636" s="669" t="s">
        <v>700</v>
      </c>
      <c r="F5636" s="669">
        <v>270</v>
      </c>
    </row>
    <row r="5637" spans="1:6" hidden="1" x14ac:dyDescent="0.2">
      <c r="A5637" s="1136" t="str">
        <f t="shared" si="175"/>
        <v>MA03DEL0</v>
      </c>
      <c r="B5637" s="669" t="s">
        <v>8651</v>
      </c>
      <c r="C5637" s="669" t="s">
        <v>2291</v>
      </c>
      <c r="D5637" s="1137">
        <f t="shared" si="174"/>
        <v>0</v>
      </c>
      <c r="E5637" s="669" t="s">
        <v>699</v>
      </c>
      <c r="F5637" s="669">
        <v>7423</v>
      </c>
    </row>
    <row r="5638" spans="1:6" hidden="1" x14ac:dyDescent="0.2">
      <c r="A5638" s="1136" t="str">
        <f t="shared" si="175"/>
        <v>MA03DEM0</v>
      </c>
      <c r="B5638" s="669" t="s">
        <v>8652</v>
      </c>
      <c r="C5638" s="669" t="s">
        <v>2291</v>
      </c>
      <c r="D5638" s="1137">
        <f t="shared" si="174"/>
        <v>0</v>
      </c>
      <c r="E5638" s="669" t="s">
        <v>595</v>
      </c>
      <c r="F5638" s="669">
        <v>53</v>
      </c>
    </row>
    <row r="5639" spans="1:6" hidden="1" x14ac:dyDescent="0.2">
      <c r="A5639" s="1136" t="str">
        <f t="shared" si="175"/>
        <v>MA03DNE0</v>
      </c>
      <c r="B5639" s="669" t="s">
        <v>8653</v>
      </c>
      <c r="C5639" s="669" t="s">
        <v>2291</v>
      </c>
      <c r="D5639" s="1137">
        <f t="shared" si="174"/>
        <v>0</v>
      </c>
      <c r="E5639" s="669" t="s">
        <v>594</v>
      </c>
      <c r="F5639" s="669">
        <v>3</v>
      </c>
    </row>
    <row r="5640" spans="1:6" hidden="1" x14ac:dyDescent="0.2">
      <c r="A5640" s="1136" t="str">
        <f t="shared" si="175"/>
        <v>MA03DUX0</v>
      </c>
      <c r="B5640" s="669" t="s">
        <v>8654</v>
      </c>
      <c r="C5640" s="669" t="s">
        <v>2291</v>
      </c>
      <c r="D5640" s="1137">
        <f t="shared" si="174"/>
        <v>0</v>
      </c>
      <c r="E5640" s="669" t="s">
        <v>3001</v>
      </c>
      <c r="F5640" s="669">
        <v>1</v>
      </c>
    </row>
    <row r="5641" spans="1:6" hidden="1" x14ac:dyDescent="0.2">
      <c r="A5641" s="1136" t="str">
        <f t="shared" si="175"/>
        <v>MA04CDC0</v>
      </c>
      <c r="B5641" s="669" t="s">
        <v>8655</v>
      </c>
      <c r="C5641" s="669" t="s">
        <v>2292</v>
      </c>
      <c r="D5641" s="1137">
        <f t="shared" si="174"/>
        <v>0</v>
      </c>
      <c r="E5641" s="669" t="s">
        <v>700</v>
      </c>
      <c r="F5641" s="669">
        <v>47</v>
      </c>
    </row>
    <row r="5642" spans="1:6" hidden="1" x14ac:dyDescent="0.2">
      <c r="A5642" s="1136" t="str">
        <f t="shared" si="175"/>
        <v>MA04CEL0</v>
      </c>
      <c r="B5642" s="669" t="s">
        <v>8656</v>
      </c>
      <c r="C5642" s="669" t="s">
        <v>2292</v>
      </c>
      <c r="D5642" s="1137">
        <f t="shared" si="174"/>
        <v>0</v>
      </c>
      <c r="E5642" s="669" t="s">
        <v>699</v>
      </c>
      <c r="F5642" s="669">
        <v>831</v>
      </c>
    </row>
    <row r="5643" spans="1:6" hidden="1" x14ac:dyDescent="0.2">
      <c r="A5643" s="1136" t="str">
        <f t="shared" si="175"/>
        <v>MA04CEM0</v>
      </c>
      <c r="B5643" s="669" t="s">
        <v>8657</v>
      </c>
      <c r="C5643" s="669" t="s">
        <v>2292</v>
      </c>
      <c r="D5643" s="1137">
        <f t="shared" si="174"/>
        <v>0</v>
      </c>
      <c r="E5643" s="669" t="s">
        <v>595</v>
      </c>
      <c r="F5643" s="669">
        <v>38</v>
      </c>
    </row>
    <row r="5644" spans="1:6" hidden="1" x14ac:dyDescent="0.2">
      <c r="A5644" s="1136" t="str">
        <f t="shared" si="175"/>
        <v>MA04DDC0</v>
      </c>
      <c r="B5644" s="669" t="s">
        <v>8658</v>
      </c>
      <c r="C5644" s="669" t="s">
        <v>2293</v>
      </c>
      <c r="D5644" s="1137">
        <f t="shared" si="174"/>
        <v>0</v>
      </c>
      <c r="E5644" s="669" t="s">
        <v>700</v>
      </c>
      <c r="F5644" s="669">
        <v>1366</v>
      </c>
    </row>
    <row r="5645" spans="1:6" hidden="1" x14ac:dyDescent="0.2">
      <c r="A5645" s="1136" t="str">
        <f t="shared" si="175"/>
        <v>MA04DEL0</v>
      </c>
      <c r="B5645" s="669" t="s">
        <v>8659</v>
      </c>
      <c r="C5645" s="669" t="s">
        <v>2293</v>
      </c>
      <c r="D5645" s="1137">
        <f t="shared" si="174"/>
        <v>0</v>
      </c>
      <c r="E5645" s="669" t="s">
        <v>699</v>
      </c>
      <c r="F5645" s="669">
        <v>9261</v>
      </c>
    </row>
    <row r="5646" spans="1:6" hidden="1" x14ac:dyDescent="0.2">
      <c r="A5646" s="1136" t="str">
        <f t="shared" si="175"/>
        <v>MA04DEM0</v>
      </c>
      <c r="B5646" s="669" t="s">
        <v>8660</v>
      </c>
      <c r="C5646" s="669" t="s">
        <v>2293</v>
      </c>
      <c r="D5646" s="1137">
        <f t="shared" si="174"/>
        <v>0</v>
      </c>
      <c r="E5646" s="669" t="s">
        <v>595</v>
      </c>
      <c r="F5646" s="669">
        <v>337</v>
      </c>
    </row>
    <row r="5647" spans="1:6" hidden="1" x14ac:dyDescent="0.2">
      <c r="A5647" s="1136" t="str">
        <f t="shared" si="175"/>
        <v>MA04DNE0</v>
      </c>
      <c r="B5647" s="669" t="s">
        <v>8661</v>
      </c>
      <c r="C5647" s="669" t="s">
        <v>2293</v>
      </c>
      <c r="D5647" s="1137">
        <f t="shared" si="174"/>
        <v>0</v>
      </c>
      <c r="E5647" s="669" t="s">
        <v>594</v>
      </c>
      <c r="F5647" s="669">
        <v>19</v>
      </c>
    </row>
    <row r="5648" spans="1:6" hidden="1" x14ac:dyDescent="0.2">
      <c r="A5648" s="1136" t="str">
        <f t="shared" si="175"/>
        <v>MA06ADC0</v>
      </c>
      <c r="B5648" s="669" t="s">
        <v>8662</v>
      </c>
      <c r="C5648" s="669" t="s">
        <v>2294</v>
      </c>
      <c r="D5648" s="1137">
        <f t="shared" si="174"/>
        <v>0</v>
      </c>
      <c r="E5648" s="669" t="s">
        <v>700</v>
      </c>
      <c r="F5648" s="669">
        <v>9</v>
      </c>
    </row>
    <row r="5649" spans="1:6" hidden="1" x14ac:dyDescent="0.2">
      <c r="A5649" s="1136" t="str">
        <f t="shared" si="175"/>
        <v>MA06AEL0</v>
      </c>
      <c r="B5649" s="669" t="s">
        <v>8663</v>
      </c>
      <c r="C5649" s="669" t="s">
        <v>2294</v>
      </c>
      <c r="D5649" s="1137">
        <f t="shared" ref="D5649:D5712" si="176">IFERROR(VLOOKUP(C5649,$M$2:$N$16,2,FALSE),0)</f>
        <v>0</v>
      </c>
      <c r="E5649" s="669" t="s">
        <v>699</v>
      </c>
      <c r="F5649" s="669">
        <v>729</v>
      </c>
    </row>
    <row r="5650" spans="1:6" hidden="1" x14ac:dyDescent="0.2">
      <c r="A5650" s="1136" t="str">
        <f t="shared" ref="A5650:A5713" si="177">C5650&amp;E5650&amp;D5650</f>
        <v>MA06AEM0</v>
      </c>
      <c r="B5650" s="669" t="s">
        <v>8664</v>
      </c>
      <c r="C5650" s="669" t="s">
        <v>2294</v>
      </c>
      <c r="D5650" s="1137">
        <f t="shared" si="176"/>
        <v>0</v>
      </c>
      <c r="E5650" s="669" t="s">
        <v>595</v>
      </c>
      <c r="F5650" s="669">
        <v>40</v>
      </c>
    </row>
    <row r="5651" spans="1:6" hidden="1" x14ac:dyDescent="0.2">
      <c r="A5651" s="1136" t="str">
        <f t="shared" si="177"/>
        <v>MA06ANE0</v>
      </c>
      <c r="B5651" s="669" t="s">
        <v>8665</v>
      </c>
      <c r="C5651" s="669" t="s">
        <v>2294</v>
      </c>
      <c r="D5651" s="1137">
        <f t="shared" si="176"/>
        <v>0</v>
      </c>
      <c r="E5651" s="669" t="s">
        <v>594</v>
      </c>
      <c r="F5651" s="669">
        <v>1</v>
      </c>
    </row>
    <row r="5652" spans="1:6" hidden="1" x14ac:dyDescent="0.2">
      <c r="A5652" s="1136" t="str">
        <f t="shared" si="177"/>
        <v>MA06BDC0</v>
      </c>
      <c r="B5652" s="669" t="s">
        <v>8666</v>
      </c>
      <c r="C5652" s="669" t="s">
        <v>2295</v>
      </c>
      <c r="D5652" s="1137">
        <f t="shared" si="176"/>
        <v>0</v>
      </c>
      <c r="E5652" s="669" t="s">
        <v>700</v>
      </c>
      <c r="F5652" s="669">
        <v>20</v>
      </c>
    </row>
    <row r="5653" spans="1:6" hidden="1" x14ac:dyDescent="0.2">
      <c r="A5653" s="1136" t="str">
        <f t="shared" si="177"/>
        <v>MA06BEL0</v>
      </c>
      <c r="B5653" s="669" t="s">
        <v>8667</v>
      </c>
      <c r="C5653" s="669" t="s">
        <v>2295</v>
      </c>
      <c r="D5653" s="1137">
        <f t="shared" si="176"/>
        <v>0</v>
      </c>
      <c r="E5653" s="669" t="s">
        <v>699</v>
      </c>
      <c r="F5653" s="669">
        <v>1318</v>
      </c>
    </row>
    <row r="5654" spans="1:6" hidden="1" x14ac:dyDescent="0.2">
      <c r="A5654" s="1136" t="str">
        <f t="shared" si="177"/>
        <v>MA06BEM0</v>
      </c>
      <c r="B5654" s="669" t="s">
        <v>8668</v>
      </c>
      <c r="C5654" s="669" t="s">
        <v>2295</v>
      </c>
      <c r="D5654" s="1137">
        <f t="shared" si="176"/>
        <v>0</v>
      </c>
      <c r="E5654" s="669" t="s">
        <v>595</v>
      </c>
      <c r="F5654" s="669">
        <v>27</v>
      </c>
    </row>
    <row r="5655" spans="1:6" hidden="1" x14ac:dyDescent="0.2">
      <c r="A5655" s="1136" t="str">
        <f t="shared" si="177"/>
        <v>MA06BNE0</v>
      </c>
      <c r="B5655" s="669" t="s">
        <v>8669</v>
      </c>
      <c r="C5655" s="669" t="s">
        <v>2295</v>
      </c>
      <c r="D5655" s="1137">
        <f t="shared" si="176"/>
        <v>0</v>
      </c>
      <c r="E5655" s="669" t="s">
        <v>594</v>
      </c>
      <c r="F5655" s="669">
        <v>1</v>
      </c>
    </row>
    <row r="5656" spans="1:6" hidden="1" x14ac:dyDescent="0.2">
      <c r="A5656" s="1136" t="str">
        <f t="shared" si="177"/>
        <v>MA06CDC0</v>
      </c>
      <c r="B5656" s="669" t="s">
        <v>8670</v>
      </c>
      <c r="C5656" s="669" t="s">
        <v>2296</v>
      </c>
      <c r="D5656" s="1137">
        <f t="shared" si="176"/>
        <v>0</v>
      </c>
      <c r="E5656" s="669" t="s">
        <v>700</v>
      </c>
      <c r="F5656" s="669">
        <v>165</v>
      </c>
    </row>
    <row r="5657" spans="1:6" hidden="1" x14ac:dyDescent="0.2">
      <c r="A5657" s="1136" t="str">
        <f t="shared" si="177"/>
        <v>MA06CEL0</v>
      </c>
      <c r="B5657" s="669" t="s">
        <v>8671</v>
      </c>
      <c r="C5657" s="669" t="s">
        <v>2296</v>
      </c>
      <c r="D5657" s="1137">
        <f t="shared" si="176"/>
        <v>0</v>
      </c>
      <c r="E5657" s="669" t="s">
        <v>699</v>
      </c>
      <c r="F5657" s="669">
        <v>3171</v>
      </c>
    </row>
    <row r="5658" spans="1:6" hidden="1" x14ac:dyDescent="0.2">
      <c r="A5658" s="1136" t="str">
        <f t="shared" si="177"/>
        <v>MA06CEM0</v>
      </c>
      <c r="B5658" s="669" t="s">
        <v>8672</v>
      </c>
      <c r="C5658" s="669" t="s">
        <v>2296</v>
      </c>
      <c r="D5658" s="1137">
        <f t="shared" si="176"/>
        <v>0</v>
      </c>
      <c r="E5658" s="669" t="s">
        <v>595</v>
      </c>
      <c r="F5658" s="669">
        <v>88</v>
      </c>
    </row>
    <row r="5659" spans="1:6" hidden="1" x14ac:dyDescent="0.2">
      <c r="A5659" s="1136" t="str">
        <f t="shared" si="177"/>
        <v>MA06CNE0</v>
      </c>
      <c r="B5659" s="669" t="s">
        <v>8673</v>
      </c>
      <c r="C5659" s="669" t="s">
        <v>2296</v>
      </c>
      <c r="D5659" s="1137">
        <f t="shared" si="176"/>
        <v>0</v>
      </c>
      <c r="E5659" s="669" t="s">
        <v>594</v>
      </c>
      <c r="F5659" s="669">
        <v>4</v>
      </c>
    </row>
    <row r="5660" spans="1:6" hidden="1" x14ac:dyDescent="0.2">
      <c r="A5660" s="1136" t="str">
        <f t="shared" si="177"/>
        <v>MA07EDC0</v>
      </c>
      <c r="B5660" s="669" t="s">
        <v>8674</v>
      </c>
      <c r="C5660" s="669" t="s">
        <v>2297</v>
      </c>
      <c r="D5660" s="1137">
        <f t="shared" si="176"/>
        <v>0</v>
      </c>
      <c r="E5660" s="669" t="s">
        <v>700</v>
      </c>
      <c r="F5660" s="669">
        <v>3</v>
      </c>
    </row>
    <row r="5661" spans="1:6" hidden="1" x14ac:dyDescent="0.2">
      <c r="A5661" s="1136" t="str">
        <f t="shared" si="177"/>
        <v>MA07EEL0</v>
      </c>
      <c r="B5661" s="669" t="s">
        <v>8675</v>
      </c>
      <c r="C5661" s="669" t="s">
        <v>2297</v>
      </c>
      <c r="D5661" s="1137">
        <f t="shared" si="176"/>
        <v>0</v>
      </c>
      <c r="E5661" s="669" t="s">
        <v>699</v>
      </c>
      <c r="F5661" s="669">
        <v>584</v>
      </c>
    </row>
    <row r="5662" spans="1:6" hidden="1" x14ac:dyDescent="0.2">
      <c r="A5662" s="1136" t="str">
        <f t="shared" si="177"/>
        <v>MA07EEM0</v>
      </c>
      <c r="B5662" s="669" t="s">
        <v>8676</v>
      </c>
      <c r="C5662" s="669" t="s">
        <v>2297</v>
      </c>
      <c r="D5662" s="1137">
        <f t="shared" si="176"/>
        <v>0</v>
      </c>
      <c r="E5662" s="669" t="s">
        <v>595</v>
      </c>
      <c r="F5662" s="669">
        <v>180</v>
      </c>
    </row>
    <row r="5663" spans="1:6" hidden="1" x14ac:dyDescent="0.2">
      <c r="A5663" s="1136" t="str">
        <f t="shared" si="177"/>
        <v>MA07ENE0</v>
      </c>
      <c r="B5663" s="669" t="s">
        <v>8677</v>
      </c>
      <c r="C5663" s="669" t="s">
        <v>2297</v>
      </c>
      <c r="D5663" s="1137">
        <f t="shared" si="176"/>
        <v>0</v>
      </c>
      <c r="E5663" s="669" t="s">
        <v>594</v>
      </c>
      <c r="F5663" s="669">
        <v>42</v>
      </c>
    </row>
    <row r="5664" spans="1:6" hidden="1" x14ac:dyDescent="0.2">
      <c r="A5664" s="1136" t="str">
        <f t="shared" si="177"/>
        <v>MA07FDC0</v>
      </c>
      <c r="B5664" s="669" t="s">
        <v>8678</v>
      </c>
      <c r="C5664" s="669" t="s">
        <v>2298</v>
      </c>
      <c r="D5664" s="1137">
        <f t="shared" si="176"/>
        <v>0</v>
      </c>
      <c r="E5664" s="669" t="s">
        <v>700</v>
      </c>
      <c r="F5664" s="669">
        <v>17</v>
      </c>
    </row>
    <row r="5665" spans="1:6" hidden="1" x14ac:dyDescent="0.2">
      <c r="A5665" s="1136" t="str">
        <f t="shared" si="177"/>
        <v>MA07FEL0</v>
      </c>
      <c r="B5665" s="669" t="s">
        <v>8679</v>
      </c>
      <c r="C5665" s="669" t="s">
        <v>2298</v>
      </c>
      <c r="D5665" s="1137">
        <f t="shared" si="176"/>
        <v>0</v>
      </c>
      <c r="E5665" s="669" t="s">
        <v>699</v>
      </c>
      <c r="F5665" s="669">
        <v>1883</v>
      </c>
    </row>
    <row r="5666" spans="1:6" hidden="1" x14ac:dyDescent="0.2">
      <c r="A5666" s="1136" t="str">
        <f t="shared" si="177"/>
        <v>MA07FEM0</v>
      </c>
      <c r="B5666" s="669" t="s">
        <v>8680</v>
      </c>
      <c r="C5666" s="669" t="s">
        <v>2298</v>
      </c>
      <c r="D5666" s="1137">
        <f t="shared" si="176"/>
        <v>0</v>
      </c>
      <c r="E5666" s="669" t="s">
        <v>595</v>
      </c>
      <c r="F5666" s="669">
        <v>205</v>
      </c>
    </row>
    <row r="5667" spans="1:6" hidden="1" x14ac:dyDescent="0.2">
      <c r="A5667" s="1136" t="str">
        <f t="shared" si="177"/>
        <v>MA07FNE0</v>
      </c>
      <c r="B5667" s="669" t="s">
        <v>8681</v>
      </c>
      <c r="C5667" s="669" t="s">
        <v>2298</v>
      </c>
      <c r="D5667" s="1137">
        <f t="shared" si="176"/>
        <v>0</v>
      </c>
      <c r="E5667" s="669" t="s">
        <v>594</v>
      </c>
      <c r="F5667" s="669">
        <v>13</v>
      </c>
    </row>
    <row r="5668" spans="1:6" hidden="1" x14ac:dyDescent="0.2">
      <c r="A5668" s="1136" t="str">
        <f t="shared" si="177"/>
        <v>MA07GDC0</v>
      </c>
      <c r="B5668" s="669" t="s">
        <v>8682</v>
      </c>
      <c r="C5668" s="669" t="s">
        <v>2299</v>
      </c>
      <c r="D5668" s="1137">
        <f t="shared" si="176"/>
        <v>0</v>
      </c>
      <c r="E5668" s="669" t="s">
        <v>700</v>
      </c>
      <c r="F5668" s="669">
        <v>547</v>
      </c>
    </row>
    <row r="5669" spans="1:6" hidden="1" x14ac:dyDescent="0.2">
      <c r="A5669" s="1136" t="str">
        <f t="shared" si="177"/>
        <v>MA07GEL0</v>
      </c>
      <c r="B5669" s="669" t="s">
        <v>8683</v>
      </c>
      <c r="C5669" s="669" t="s">
        <v>2299</v>
      </c>
      <c r="D5669" s="1137">
        <f t="shared" si="176"/>
        <v>0</v>
      </c>
      <c r="E5669" s="669" t="s">
        <v>699</v>
      </c>
      <c r="F5669" s="669">
        <v>26907</v>
      </c>
    </row>
    <row r="5670" spans="1:6" hidden="1" x14ac:dyDescent="0.2">
      <c r="A5670" s="1136" t="str">
        <f t="shared" si="177"/>
        <v>MA07GEM0</v>
      </c>
      <c r="B5670" s="669" t="s">
        <v>8684</v>
      </c>
      <c r="C5670" s="669" t="s">
        <v>2299</v>
      </c>
      <c r="D5670" s="1137">
        <f t="shared" si="176"/>
        <v>0</v>
      </c>
      <c r="E5670" s="669" t="s">
        <v>595</v>
      </c>
      <c r="F5670" s="669">
        <v>2600</v>
      </c>
    </row>
    <row r="5671" spans="1:6" hidden="1" x14ac:dyDescent="0.2">
      <c r="A5671" s="1136" t="str">
        <f t="shared" si="177"/>
        <v>MA07GNE0</v>
      </c>
      <c r="B5671" s="669" t="s">
        <v>8685</v>
      </c>
      <c r="C5671" s="669" t="s">
        <v>2299</v>
      </c>
      <c r="D5671" s="1137">
        <f t="shared" si="176"/>
        <v>0</v>
      </c>
      <c r="E5671" s="669" t="s">
        <v>594</v>
      </c>
      <c r="F5671" s="669">
        <v>455</v>
      </c>
    </row>
    <row r="5672" spans="1:6" hidden="1" x14ac:dyDescent="0.2">
      <c r="A5672" s="1136" t="str">
        <f t="shared" si="177"/>
        <v>MA07GUX0</v>
      </c>
      <c r="B5672" s="669" t="s">
        <v>8686</v>
      </c>
      <c r="C5672" s="669" t="s">
        <v>2299</v>
      </c>
      <c r="D5672" s="1137">
        <f t="shared" si="176"/>
        <v>0</v>
      </c>
      <c r="E5672" s="669" t="s">
        <v>3001</v>
      </c>
      <c r="F5672" s="669">
        <v>3</v>
      </c>
    </row>
    <row r="5673" spans="1:6" hidden="1" x14ac:dyDescent="0.2">
      <c r="A5673" s="1136" t="str">
        <f t="shared" si="177"/>
        <v>MA08ADC0</v>
      </c>
      <c r="B5673" s="669" t="s">
        <v>8687</v>
      </c>
      <c r="C5673" s="669" t="s">
        <v>2300</v>
      </c>
      <c r="D5673" s="1137">
        <f t="shared" si="176"/>
        <v>0</v>
      </c>
      <c r="E5673" s="669" t="s">
        <v>700</v>
      </c>
      <c r="F5673" s="669">
        <v>250</v>
      </c>
    </row>
    <row r="5674" spans="1:6" hidden="1" x14ac:dyDescent="0.2">
      <c r="A5674" s="1136" t="str">
        <f t="shared" si="177"/>
        <v>MA08AEL0</v>
      </c>
      <c r="B5674" s="669" t="s">
        <v>8688</v>
      </c>
      <c r="C5674" s="669" t="s">
        <v>2300</v>
      </c>
      <c r="D5674" s="1137">
        <f t="shared" si="176"/>
        <v>0</v>
      </c>
      <c r="E5674" s="669" t="s">
        <v>699</v>
      </c>
      <c r="F5674" s="669">
        <v>2184</v>
      </c>
    </row>
    <row r="5675" spans="1:6" hidden="1" x14ac:dyDescent="0.2">
      <c r="A5675" s="1136" t="str">
        <f t="shared" si="177"/>
        <v>MA08AEM0</v>
      </c>
      <c r="B5675" s="669" t="s">
        <v>8689</v>
      </c>
      <c r="C5675" s="669" t="s">
        <v>2300</v>
      </c>
      <c r="D5675" s="1137">
        <f t="shared" si="176"/>
        <v>0</v>
      </c>
      <c r="E5675" s="669" t="s">
        <v>595</v>
      </c>
      <c r="F5675" s="669">
        <v>402</v>
      </c>
    </row>
    <row r="5676" spans="1:6" hidden="1" x14ac:dyDescent="0.2">
      <c r="A5676" s="1136" t="str">
        <f t="shared" si="177"/>
        <v>MA08ANE0</v>
      </c>
      <c r="B5676" s="669" t="s">
        <v>8690</v>
      </c>
      <c r="C5676" s="669" t="s">
        <v>2300</v>
      </c>
      <c r="D5676" s="1137">
        <f t="shared" si="176"/>
        <v>0</v>
      </c>
      <c r="E5676" s="669" t="s">
        <v>594</v>
      </c>
      <c r="F5676" s="669">
        <v>8</v>
      </c>
    </row>
    <row r="5677" spans="1:6" hidden="1" x14ac:dyDescent="0.2">
      <c r="A5677" s="1136" t="str">
        <f t="shared" si="177"/>
        <v>MA08AUX0</v>
      </c>
      <c r="B5677" s="669" t="s">
        <v>8691</v>
      </c>
      <c r="C5677" s="669" t="s">
        <v>2300</v>
      </c>
      <c r="D5677" s="1137">
        <f t="shared" si="176"/>
        <v>0</v>
      </c>
      <c r="E5677" s="669" t="s">
        <v>3001</v>
      </c>
      <c r="F5677" s="669">
        <v>1</v>
      </c>
    </row>
    <row r="5678" spans="1:6" hidden="1" x14ac:dyDescent="0.2">
      <c r="A5678" s="1136" t="str">
        <f t="shared" si="177"/>
        <v>MA08BDC0</v>
      </c>
      <c r="B5678" s="669" t="s">
        <v>8692</v>
      </c>
      <c r="C5678" s="669" t="s">
        <v>2301</v>
      </c>
      <c r="D5678" s="1137">
        <f t="shared" si="176"/>
        <v>0</v>
      </c>
      <c r="E5678" s="669" t="s">
        <v>700</v>
      </c>
      <c r="F5678" s="669">
        <v>1690</v>
      </c>
    </row>
    <row r="5679" spans="1:6" hidden="1" x14ac:dyDescent="0.2">
      <c r="A5679" s="1136" t="str">
        <f t="shared" si="177"/>
        <v>MA08BEL0</v>
      </c>
      <c r="B5679" s="669" t="s">
        <v>8693</v>
      </c>
      <c r="C5679" s="669" t="s">
        <v>2301</v>
      </c>
      <c r="D5679" s="1137">
        <f t="shared" si="176"/>
        <v>0</v>
      </c>
      <c r="E5679" s="669" t="s">
        <v>699</v>
      </c>
      <c r="F5679" s="669">
        <v>10138</v>
      </c>
    </row>
    <row r="5680" spans="1:6" hidden="1" x14ac:dyDescent="0.2">
      <c r="A5680" s="1136" t="str">
        <f t="shared" si="177"/>
        <v>MA08BEM0</v>
      </c>
      <c r="B5680" s="669" t="s">
        <v>8694</v>
      </c>
      <c r="C5680" s="669" t="s">
        <v>2301</v>
      </c>
      <c r="D5680" s="1137">
        <f t="shared" si="176"/>
        <v>0</v>
      </c>
      <c r="E5680" s="669" t="s">
        <v>595</v>
      </c>
      <c r="F5680" s="669">
        <v>5454</v>
      </c>
    </row>
    <row r="5681" spans="1:6" hidden="1" x14ac:dyDescent="0.2">
      <c r="A5681" s="1136" t="str">
        <f t="shared" si="177"/>
        <v>MA08BNE0</v>
      </c>
      <c r="B5681" s="669" t="s">
        <v>8695</v>
      </c>
      <c r="C5681" s="669" t="s">
        <v>2301</v>
      </c>
      <c r="D5681" s="1137">
        <f t="shared" si="176"/>
        <v>0</v>
      </c>
      <c r="E5681" s="669" t="s">
        <v>594</v>
      </c>
      <c r="F5681" s="669">
        <v>87</v>
      </c>
    </row>
    <row r="5682" spans="1:6" hidden="1" x14ac:dyDescent="0.2">
      <c r="A5682" s="1136" t="str">
        <f t="shared" si="177"/>
        <v>MA08BUX0</v>
      </c>
      <c r="B5682" s="669" t="s">
        <v>8696</v>
      </c>
      <c r="C5682" s="669" t="s">
        <v>2301</v>
      </c>
      <c r="D5682" s="1137">
        <f t="shared" si="176"/>
        <v>0</v>
      </c>
      <c r="E5682" s="669" t="s">
        <v>3001</v>
      </c>
      <c r="F5682" s="669">
        <v>2</v>
      </c>
    </row>
    <row r="5683" spans="1:6" hidden="1" x14ac:dyDescent="0.2">
      <c r="A5683" s="1136" t="str">
        <f t="shared" si="177"/>
        <v>MA09ZDC0</v>
      </c>
      <c r="B5683" s="669" t="s">
        <v>8697</v>
      </c>
      <c r="C5683" s="669" t="s">
        <v>854</v>
      </c>
      <c r="D5683" s="1137">
        <f t="shared" si="176"/>
        <v>0</v>
      </c>
      <c r="E5683" s="669" t="s">
        <v>700</v>
      </c>
      <c r="F5683" s="669">
        <v>1527</v>
      </c>
    </row>
    <row r="5684" spans="1:6" hidden="1" x14ac:dyDescent="0.2">
      <c r="A5684" s="1136" t="str">
        <f t="shared" si="177"/>
        <v>MA09ZEL0</v>
      </c>
      <c r="B5684" s="669" t="s">
        <v>8698</v>
      </c>
      <c r="C5684" s="669" t="s">
        <v>854</v>
      </c>
      <c r="D5684" s="1137">
        <f t="shared" si="176"/>
        <v>0</v>
      </c>
      <c r="E5684" s="669" t="s">
        <v>699</v>
      </c>
      <c r="F5684" s="669">
        <v>1224</v>
      </c>
    </row>
    <row r="5685" spans="1:6" hidden="1" x14ac:dyDescent="0.2">
      <c r="A5685" s="1136" t="str">
        <f t="shared" si="177"/>
        <v>MA09ZEM0</v>
      </c>
      <c r="B5685" s="669" t="s">
        <v>8699</v>
      </c>
      <c r="C5685" s="669" t="s">
        <v>854</v>
      </c>
      <c r="D5685" s="1137">
        <f t="shared" si="176"/>
        <v>0</v>
      </c>
      <c r="E5685" s="669" t="s">
        <v>595</v>
      </c>
      <c r="F5685" s="669">
        <v>978</v>
      </c>
    </row>
    <row r="5686" spans="1:6" hidden="1" x14ac:dyDescent="0.2">
      <c r="A5686" s="1136" t="str">
        <f t="shared" si="177"/>
        <v>MA09ZNE0</v>
      </c>
      <c r="B5686" s="669" t="s">
        <v>8700</v>
      </c>
      <c r="C5686" s="669" t="s">
        <v>854</v>
      </c>
      <c r="D5686" s="1137">
        <f t="shared" si="176"/>
        <v>0</v>
      </c>
      <c r="E5686" s="669" t="s">
        <v>594</v>
      </c>
      <c r="F5686" s="669">
        <v>17</v>
      </c>
    </row>
    <row r="5687" spans="1:6" hidden="1" x14ac:dyDescent="0.2">
      <c r="A5687" s="1136" t="str">
        <f t="shared" si="177"/>
        <v>MA09ZUX0</v>
      </c>
      <c r="B5687" s="669" t="s">
        <v>8701</v>
      </c>
      <c r="C5687" s="669" t="s">
        <v>854</v>
      </c>
      <c r="D5687" s="1137">
        <f t="shared" si="176"/>
        <v>0</v>
      </c>
      <c r="E5687" s="669" t="s">
        <v>3001</v>
      </c>
      <c r="F5687" s="669">
        <v>1</v>
      </c>
    </row>
    <row r="5688" spans="1:6" hidden="1" x14ac:dyDescent="0.2">
      <c r="A5688" s="1136" t="str">
        <f t="shared" si="177"/>
        <v>MA10ZDC0</v>
      </c>
      <c r="B5688" s="669" t="s">
        <v>8702</v>
      </c>
      <c r="C5688" s="669" t="s">
        <v>201</v>
      </c>
      <c r="D5688" s="1137">
        <f t="shared" si="176"/>
        <v>0</v>
      </c>
      <c r="E5688" s="669" t="s">
        <v>700</v>
      </c>
      <c r="F5688" s="669">
        <v>15390</v>
      </c>
    </row>
    <row r="5689" spans="1:6" hidden="1" x14ac:dyDescent="0.2">
      <c r="A5689" s="1136" t="str">
        <f t="shared" si="177"/>
        <v>MA10ZEL0</v>
      </c>
      <c r="B5689" s="669" t="s">
        <v>8703</v>
      </c>
      <c r="C5689" s="669" t="s">
        <v>201</v>
      </c>
      <c r="D5689" s="1137">
        <f t="shared" si="176"/>
        <v>0</v>
      </c>
      <c r="E5689" s="669" t="s">
        <v>699</v>
      </c>
      <c r="F5689" s="669">
        <v>4136</v>
      </c>
    </row>
    <row r="5690" spans="1:6" hidden="1" x14ac:dyDescent="0.2">
      <c r="A5690" s="1136" t="str">
        <f t="shared" si="177"/>
        <v>MA10ZEM0</v>
      </c>
      <c r="B5690" s="669" t="s">
        <v>8704</v>
      </c>
      <c r="C5690" s="669" t="s">
        <v>201</v>
      </c>
      <c r="D5690" s="1137">
        <f t="shared" si="176"/>
        <v>0</v>
      </c>
      <c r="E5690" s="669" t="s">
        <v>595</v>
      </c>
      <c r="F5690" s="669">
        <v>576</v>
      </c>
    </row>
    <row r="5691" spans="1:6" hidden="1" x14ac:dyDescent="0.2">
      <c r="A5691" s="1136" t="str">
        <f t="shared" si="177"/>
        <v>MA10ZNE0</v>
      </c>
      <c r="B5691" s="669" t="s">
        <v>8705</v>
      </c>
      <c r="C5691" s="669" t="s">
        <v>201</v>
      </c>
      <c r="D5691" s="1137">
        <f t="shared" si="176"/>
        <v>0</v>
      </c>
      <c r="E5691" s="669" t="s">
        <v>594</v>
      </c>
      <c r="F5691" s="669">
        <v>8</v>
      </c>
    </row>
    <row r="5692" spans="1:6" hidden="1" x14ac:dyDescent="0.2">
      <c r="A5692" s="1136" t="str">
        <f t="shared" si="177"/>
        <v>MA11ZDC0</v>
      </c>
      <c r="B5692" s="669" t="s">
        <v>8706</v>
      </c>
      <c r="C5692" s="669" t="s">
        <v>853</v>
      </c>
      <c r="D5692" s="1137">
        <f t="shared" si="176"/>
        <v>0</v>
      </c>
      <c r="E5692" s="669" t="s">
        <v>700</v>
      </c>
      <c r="F5692" s="669">
        <v>535</v>
      </c>
    </row>
    <row r="5693" spans="1:6" hidden="1" x14ac:dyDescent="0.2">
      <c r="A5693" s="1136" t="str">
        <f t="shared" si="177"/>
        <v>MA11ZEL0</v>
      </c>
      <c r="B5693" s="669" t="s">
        <v>8707</v>
      </c>
      <c r="C5693" s="669" t="s">
        <v>853</v>
      </c>
      <c r="D5693" s="1137">
        <f t="shared" si="176"/>
        <v>0</v>
      </c>
      <c r="E5693" s="669" t="s">
        <v>699</v>
      </c>
      <c r="F5693" s="669">
        <v>1034</v>
      </c>
    </row>
    <row r="5694" spans="1:6" hidden="1" x14ac:dyDescent="0.2">
      <c r="A5694" s="1136" t="str">
        <f t="shared" si="177"/>
        <v>MA11ZEM0</v>
      </c>
      <c r="B5694" s="669" t="s">
        <v>8708</v>
      </c>
      <c r="C5694" s="669" t="s">
        <v>853</v>
      </c>
      <c r="D5694" s="1137">
        <f t="shared" si="176"/>
        <v>0</v>
      </c>
      <c r="E5694" s="669" t="s">
        <v>595</v>
      </c>
      <c r="F5694" s="669">
        <v>716</v>
      </c>
    </row>
    <row r="5695" spans="1:6" hidden="1" x14ac:dyDescent="0.2">
      <c r="A5695" s="1136" t="str">
        <f t="shared" si="177"/>
        <v>MA11ZNE0</v>
      </c>
      <c r="B5695" s="669" t="s">
        <v>8709</v>
      </c>
      <c r="C5695" s="669" t="s">
        <v>853</v>
      </c>
      <c r="D5695" s="1137">
        <f t="shared" si="176"/>
        <v>0</v>
      </c>
      <c r="E5695" s="669" t="s">
        <v>594</v>
      </c>
      <c r="F5695" s="669">
        <v>35</v>
      </c>
    </row>
    <row r="5696" spans="1:6" hidden="1" x14ac:dyDescent="0.2">
      <c r="A5696" s="1136" t="str">
        <f t="shared" si="177"/>
        <v>MA12ZDC0</v>
      </c>
      <c r="B5696" s="669" t="s">
        <v>8710</v>
      </c>
      <c r="C5696" s="669" t="s">
        <v>852</v>
      </c>
      <c r="D5696" s="1137">
        <f t="shared" si="176"/>
        <v>0</v>
      </c>
      <c r="E5696" s="669" t="s">
        <v>700</v>
      </c>
      <c r="F5696" s="669">
        <v>36934</v>
      </c>
    </row>
    <row r="5697" spans="1:6" hidden="1" x14ac:dyDescent="0.2">
      <c r="A5697" s="1136" t="str">
        <f t="shared" si="177"/>
        <v>MA12ZEL0</v>
      </c>
      <c r="B5697" s="669" t="s">
        <v>8711</v>
      </c>
      <c r="C5697" s="669" t="s">
        <v>852</v>
      </c>
      <c r="D5697" s="1137">
        <f t="shared" si="176"/>
        <v>0</v>
      </c>
      <c r="E5697" s="669" t="s">
        <v>699</v>
      </c>
      <c r="F5697" s="669">
        <v>5886</v>
      </c>
    </row>
    <row r="5698" spans="1:6" hidden="1" x14ac:dyDescent="0.2">
      <c r="A5698" s="1136" t="str">
        <f t="shared" si="177"/>
        <v>MA12ZEM0</v>
      </c>
      <c r="B5698" s="669" t="s">
        <v>8712</v>
      </c>
      <c r="C5698" s="669" t="s">
        <v>852</v>
      </c>
      <c r="D5698" s="1137">
        <f t="shared" si="176"/>
        <v>0</v>
      </c>
      <c r="E5698" s="669" t="s">
        <v>595</v>
      </c>
      <c r="F5698" s="669">
        <v>148</v>
      </c>
    </row>
    <row r="5699" spans="1:6" hidden="1" x14ac:dyDescent="0.2">
      <c r="A5699" s="1136" t="str">
        <f t="shared" si="177"/>
        <v>MA12ZNE0</v>
      </c>
      <c r="B5699" s="669" t="s">
        <v>8713</v>
      </c>
      <c r="C5699" s="669" t="s">
        <v>852</v>
      </c>
      <c r="D5699" s="1137">
        <f t="shared" si="176"/>
        <v>0</v>
      </c>
      <c r="E5699" s="669" t="s">
        <v>594</v>
      </c>
      <c r="F5699" s="669">
        <v>3</v>
      </c>
    </row>
    <row r="5700" spans="1:6" hidden="1" x14ac:dyDescent="0.2">
      <c r="A5700" s="1136" t="str">
        <f t="shared" si="177"/>
        <v>MA12ZUX0</v>
      </c>
      <c r="B5700" s="669" t="s">
        <v>8714</v>
      </c>
      <c r="C5700" s="669" t="s">
        <v>852</v>
      </c>
      <c r="D5700" s="1137">
        <f t="shared" si="176"/>
        <v>0</v>
      </c>
      <c r="E5700" s="669" t="s">
        <v>3001</v>
      </c>
      <c r="F5700" s="669">
        <v>1</v>
      </c>
    </row>
    <row r="5701" spans="1:6" hidden="1" x14ac:dyDescent="0.2">
      <c r="A5701" s="1136" t="str">
        <f t="shared" si="177"/>
        <v>MA17CDC0</v>
      </c>
      <c r="B5701" s="669" t="s">
        <v>8715</v>
      </c>
      <c r="C5701" s="669" t="s">
        <v>851</v>
      </c>
      <c r="D5701" s="1137">
        <f t="shared" si="176"/>
        <v>0</v>
      </c>
      <c r="E5701" s="669" t="s">
        <v>700</v>
      </c>
      <c r="F5701" s="669">
        <v>4424</v>
      </c>
    </row>
    <row r="5702" spans="1:6" hidden="1" x14ac:dyDescent="0.2">
      <c r="A5702" s="1136" t="str">
        <f t="shared" si="177"/>
        <v>MA17CEL0</v>
      </c>
      <c r="B5702" s="669" t="s">
        <v>8716</v>
      </c>
      <c r="C5702" s="669" t="s">
        <v>851</v>
      </c>
      <c r="D5702" s="1137">
        <f t="shared" si="176"/>
        <v>0</v>
      </c>
      <c r="E5702" s="669" t="s">
        <v>699</v>
      </c>
      <c r="F5702" s="669">
        <v>944</v>
      </c>
    </row>
    <row r="5703" spans="1:6" hidden="1" x14ac:dyDescent="0.2">
      <c r="A5703" s="1136" t="str">
        <f t="shared" si="177"/>
        <v>MA17CEM0</v>
      </c>
      <c r="B5703" s="669" t="s">
        <v>8717</v>
      </c>
      <c r="C5703" s="669" t="s">
        <v>851</v>
      </c>
      <c r="D5703" s="1137">
        <f t="shared" si="176"/>
        <v>0</v>
      </c>
      <c r="E5703" s="669" t="s">
        <v>595</v>
      </c>
      <c r="F5703" s="669">
        <v>3568</v>
      </c>
    </row>
    <row r="5704" spans="1:6" hidden="1" x14ac:dyDescent="0.2">
      <c r="A5704" s="1136" t="str">
        <f t="shared" si="177"/>
        <v>MA17CNE0</v>
      </c>
      <c r="B5704" s="669" t="s">
        <v>8718</v>
      </c>
      <c r="C5704" s="669" t="s">
        <v>851</v>
      </c>
      <c r="D5704" s="1137">
        <f t="shared" si="176"/>
        <v>0</v>
      </c>
      <c r="E5704" s="669" t="s">
        <v>594</v>
      </c>
      <c r="F5704" s="669">
        <v>262</v>
      </c>
    </row>
    <row r="5705" spans="1:6" hidden="1" x14ac:dyDescent="0.2">
      <c r="A5705" s="1136" t="str">
        <f t="shared" si="177"/>
        <v>MA17CUX0</v>
      </c>
      <c r="B5705" s="669" t="s">
        <v>8719</v>
      </c>
      <c r="C5705" s="669" t="s">
        <v>851</v>
      </c>
      <c r="D5705" s="1137">
        <f t="shared" si="176"/>
        <v>0</v>
      </c>
      <c r="E5705" s="669" t="s">
        <v>3001</v>
      </c>
      <c r="F5705" s="669">
        <v>3</v>
      </c>
    </row>
    <row r="5706" spans="1:6" hidden="1" x14ac:dyDescent="0.2">
      <c r="A5706" s="1136" t="str">
        <f t="shared" si="177"/>
        <v>MA17DDC0</v>
      </c>
      <c r="B5706" s="669" t="s">
        <v>8720</v>
      </c>
      <c r="C5706" s="669" t="s">
        <v>850</v>
      </c>
      <c r="D5706" s="1137">
        <f t="shared" si="176"/>
        <v>0</v>
      </c>
      <c r="E5706" s="669" t="s">
        <v>700</v>
      </c>
      <c r="F5706" s="669">
        <v>188</v>
      </c>
    </row>
    <row r="5707" spans="1:6" hidden="1" x14ac:dyDescent="0.2">
      <c r="A5707" s="1136" t="str">
        <f t="shared" si="177"/>
        <v>MA17DEL0</v>
      </c>
      <c r="B5707" s="669" t="s">
        <v>8721</v>
      </c>
      <c r="C5707" s="669" t="s">
        <v>850</v>
      </c>
      <c r="D5707" s="1137">
        <f t="shared" si="176"/>
        <v>0</v>
      </c>
      <c r="E5707" s="669" t="s">
        <v>699</v>
      </c>
      <c r="F5707" s="669">
        <v>71</v>
      </c>
    </row>
    <row r="5708" spans="1:6" hidden="1" x14ac:dyDescent="0.2">
      <c r="A5708" s="1136" t="str">
        <f t="shared" si="177"/>
        <v>MA17DEM0</v>
      </c>
      <c r="B5708" s="669" t="s">
        <v>8722</v>
      </c>
      <c r="C5708" s="669" t="s">
        <v>850</v>
      </c>
      <c r="D5708" s="1137">
        <f t="shared" si="176"/>
        <v>0</v>
      </c>
      <c r="E5708" s="669" t="s">
        <v>595</v>
      </c>
      <c r="F5708" s="669">
        <v>270</v>
      </c>
    </row>
    <row r="5709" spans="1:6" hidden="1" x14ac:dyDescent="0.2">
      <c r="A5709" s="1136" t="str">
        <f t="shared" si="177"/>
        <v>MA17DNE0</v>
      </c>
      <c r="B5709" s="669" t="s">
        <v>8723</v>
      </c>
      <c r="C5709" s="669" t="s">
        <v>850</v>
      </c>
      <c r="D5709" s="1137">
        <f t="shared" si="176"/>
        <v>0</v>
      </c>
      <c r="E5709" s="669" t="s">
        <v>594</v>
      </c>
      <c r="F5709" s="669">
        <v>258</v>
      </c>
    </row>
    <row r="5710" spans="1:6" hidden="1" x14ac:dyDescent="0.2">
      <c r="A5710" s="1136" t="str">
        <f t="shared" si="177"/>
        <v>MA18CDC0</v>
      </c>
      <c r="B5710" s="669" t="s">
        <v>8724</v>
      </c>
      <c r="C5710" s="669" t="s">
        <v>849</v>
      </c>
      <c r="D5710" s="1137">
        <f t="shared" si="176"/>
        <v>0</v>
      </c>
      <c r="E5710" s="669" t="s">
        <v>700</v>
      </c>
      <c r="F5710" s="669">
        <v>30267</v>
      </c>
    </row>
    <row r="5711" spans="1:6" hidden="1" x14ac:dyDescent="0.2">
      <c r="A5711" s="1136" t="str">
        <f t="shared" si="177"/>
        <v>MA18CEL0</v>
      </c>
      <c r="B5711" s="669" t="s">
        <v>8725</v>
      </c>
      <c r="C5711" s="669" t="s">
        <v>849</v>
      </c>
      <c r="D5711" s="1137">
        <f t="shared" si="176"/>
        <v>0</v>
      </c>
      <c r="E5711" s="669" t="s">
        <v>699</v>
      </c>
      <c r="F5711" s="669">
        <v>4633</v>
      </c>
    </row>
    <row r="5712" spans="1:6" hidden="1" x14ac:dyDescent="0.2">
      <c r="A5712" s="1136" t="str">
        <f t="shared" si="177"/>
        <v>MA18CEM0</v>
      </c>
      <c r="B5712" s="669" t="s">
        <v>8726</v>
      </c>
      <c r="C5712" s="669" t="s">
        <v>849</v>
      </c>
      <c r="D5712" s="1137">
        <f t="shared" si="176"/>
        <v>0</v>
      </c>
      <c r="E5712" s="669" t="s">
        <v>595</v>
      </c>
      <c r="F5712" s="669">
        <v>6155</v>
      </c>
    </row>
    <row r="5713" spans="1:6" hidden="1" x14ac:dyDescent="0.2">
      <c r="A5713" s="1136" t="str">
        <f t="shared" si="177"/>
        <v>MA18CNE0</v>
      </c>
      <c r="B5713" s="669" t="s">
        <v>8727</v>
      </c>
      <c r="C5713" s="669" t="s">
        <v>849</v>
      </c>
      <c r="D5713" s="1137">
        <f t="shared" ref="D5713:D5776" si="178">IFERROR(VLOOKUP(C5713,$M$2:$N$16,2,FALSE),0)</f>
        <v>0</v>
      </c>
      <c r="E5713" s="669" t="s">
        <v>594</v>
      </c>
      <c r="F5713" s="669">
        <v>1228</v>
      </c>
    </row>
    <row r="5714" spans="1:6" hidden="1" x14ac:dyDescent="0.2">
      <c r="A5714" s="1136" t="str">
        <f t="shared" ref="A5714:A5777" si="179">C5714&amp;E5714&amp;D5714</f>
        <v>MA18CUX0</v>
      </c>
      <c r="B5714" s="669" t="s">
        <v>8728</v>
      </c>
      <c r="C5714" s="669" t="s">
        <v>849</v>
      </c>
      <c r="D5714" s="1137">
        <f t="shared" si="178"/>
        <v>0</v>
      </c>
      <c r="E5714" s="669" t="s">
        <v>3001</v>
      </c>
      <c r="F5714" s="669">
        <v>5</v>
      </c>
    </row>
    <row r="5715" spans="1:6" hidden="1" x14ac:dyDescent="0.2">
      <c r="A5715" s="1136" t="str">
        <f t="shared" si="179"/>
        <v>MA18DDC0</v>
      </c>
      <c r="B5715" s="669" t="s">
        <v>8729</v>
      </c>
      <c r="C5715" s="669" t="s">
        <v>848</v>
      </c>
      <c r="D5715" s="1137">
        <f t="shared" si="178"/>
        <v>0</v>
      </c>
      <c r="E5715" s="669" t="s">
        <v>700</v>
      </c>
      <c r="F5715" s="669">
        <v>877</v>
      </c>
    </row>
    <row r="5716" spans="1:6" hidden="1" x14ac:dyDescent="0.2">
      <c r="A5716" s="1136" t="str">
        <f t="shared" si="179"/>
        <v>MA18DEL0</v>
      </c>
      <c r="B5716" s="669" t="s">
        <v>8730</v>
      </c>
      <c r="C5716" s="669" t="s">
        <v>848</v>
      </c>
      <c r="D5716" s="1137">
        <f t="shared" si="178"/>
        <v>0</v>
      </c>
      <c r="E5716" s="669" t="s">
        <v>699</v>
      </c>
      <c r="F5716" s="669">
        <v>618</v>
      </c>
    </row>
    <row r="5717" spans="1:6" hidden="1" x14ac:dyDescent="0.2">
      <c r="A5717" s="1136" t="str">
        <f t="shared" si="179"/>
        <v>MA18DEM0</v>
      </c>
      <c r="B5717" s="669" t="s">
        <v>8731</v>
      </c>
      <c r="C5717" s="669" t="s">
        <v>848</v>
      </c>
      <c r="D5717" s="1137">
        <f t="shared" si="178"/>
        <v>0</v>
      </c>
      <c r="E5717" s="669" t="s">
        <v>595</v>
      </c>
      <c r="F5717" s="669">
        <v>585</v>
      </c>
    </row>
    <row r="5718" spans="1:6" hidden="1" x14ac:dyDescent="0.2">
      <c r="A5718" s="1136" t="str">
        <f t="shared" si="179"/>
        <v>MA18DNE0</v>
      </c>
      <c r="B5718" s="669" t="s">
        <v>8732</v>
      </c>
      <c r="C5718" s="669" t="s">
        <v>848</v>
      </c>
      <c r="D5718" s="1137">
        <f t="shared" si="178"/>
        <v>0</v>
      </c>
      <c r="E5718" s="669" t="s">
        <v>594</v>
      </c>
      <c r="F5718" s="669">
        <v>1027</v>
      </c>
    </row>
    <row r="5719" spans="1:6" hidden="1" x14ac:dyDescent="0.2">
      <c r="A5719" s="1136" t="str">
        <f t="shared" si="179"/>
        <v>MA19ADC0</v>
      </c>
      <c r="B5719" s="669" t="s">
        <v>8733</v>
      </c>
      <c r="C5719" s="669" t="s">
        <v>847</v>
      </c>
      <c r="D5719" s="1137">
        <f t="shared" si="178"/>
        <v>0</v>
      </c>
      <c r="E5719" s="669" t="s">
        <v>700</v>
      </c>
      <c r="F5719" s="669">
        <v>30199</v>
      </c>
    </row>
    <row r="5720" spans="1:6" hidden="1" x14ac:dyDescent="0.2">
      <c r="A5720" s="1136" t="str">
        <f t="shared" si="179"/>
        <v>MA19AEL0</v>
      </c>
      <c r="B5720" s="669" t="s">
        <v>8734</v>
      </c>
      <c r="C5720" s="669" t="s">
        <v>847</v>
      </c>
      <c r="D5720" s="1137">
        <f t="shared" si="178"/>
        <v>0</v>
      </c>
      <c r="E5720" s="669" t="s">
        <v>699</v>
      </c>
      <c r="F5720" s="669">
        <v>3355</v>
      </c>
    </row>
    <row r="5721" spans="1:6" hidden="1" x14ac:dyDescent="0.2">
      <c r="A5721" s="1136" t="str">
        <f t="shared" si="179"/>
        <v>MA19AEM0</v>
      </c>
      <c r="B5721" s="669" t="s">
        <v>8735</v>
      </c>
      <c r="C5721" s="669" t="s">
        <v>847</v>
      </c>
      <c r="D5721" s="1137">
        <f t="shared" si="178"/>
        <v>0</v>
      </c>
      <c r="E5721" s="669" t="s">
        <v>595</v>
      </c>
      <c r="F5721" s="669">
        <v>9791</v>
      </c>
    </row>
    <row r="5722" spans="1:6" hidden="1" x14ac:dyDescent="0.2">
      <c r="A5722" s="1136" t="str">
        <f t="shared" si="179"/>
        <v>MA19ANE0</v>
      </c>
      <c r="B5722" s="669" t="s">
        <v>8736</v>
      </c>
      <c r="C5722" s="669" t="s">
        <v>847</v>
      </c>
      <c r="D5722" s="1137">
        <f t="shared" si="178"/>
        <v>0</v>
      </c>
      <c r="E5722" s="669" t="s">
        <v>594</v>
      </c>
      <c r="F5722" s="669">
        <v>395</v>
      </c>
    </row>
    <row r="5723" spans="1:6" hidden="1" x14ac:dyDescent="0.2">
      <c r="A5723" s="1136" t="str">
        <f t="shared" si="179"/>
        <v>MA19AUX0</v>
      </c>
      <c r="B5723" s="669" t="s">
        <v>8737</v>
      </c>
      <c r="C5723" s="669" t="s">
        <v>847</v>
      </c>
      <c r="D5723" s="1137">
        <f t="shared" si="178"/>
        <v>0</v>
      </c>
      <c r="E5723" s="669" t="s">
        <v>3001</v>
      </c>
      <c r="F5723" s="669">
        <v>11</v>
      </c>
    </row>
    <row r="5724" spans="1:6" hidden="1" x14ac:dyDescent="0.2">
      <c r="A5724" s="1136" t="str">
        <f t="shared" si="179"/>
        <v>MA19BDC0</v>
      </c>
      <c r="B5724" s="669" t="s">
        <v>8738</v>
      </c>
      <c r="C5724" s="669" t="s">
        <v>846</v>
      </c>
      <c r="D5724" s="1137">
        <f t="shared" si="178"/>
        <v>0</v>
      </c>
      <c r="E5724" s="669" t="s">
        <v>700</v>
      </c>
      <c r="F5724" s="669">
        <v>666</v>
      </c>
    </row>
    <row r="5725" spans="1:6" hidden="1" x14ac:dyDescent="0.2">
      <c r="A5725" s="1136" t="str">
        <f t="shared" si="179"/>
        <v>MA19BEL0</v>
      </c>
      <c r="B5725" s="669" t="s">
        <v>8739</v>
      </c>
      <c r="C5725" s="669" t="s">
        <v>846</v>
      </c>
      <c r="D5725" s="1137">
        <f t="shared" si="178"/>
        <v>0</v>
      </c>
      <c r="E5725" s="669" t="s">
        <v>699</v>
      </c>
      <c r="F5725" s="669">
        <v>162</v>
      </c>
    </row>
    <row r="5726" spans="1:6" hidden="1" x14ac:dyDescent="0.2">
      <c r="A5726" s="1136" t="str">
        <f t="shared" si="179"/>
        <v>MA19BEM0</v>
      </c>
      <c r="B5726" s="669" t="s">
        <v>8740</v>
      </c>
      <c r="C5726" s="669" t="s">
        <v>846</v>
      </c>
      <c r="D5726" s="1137">
        <f t="shared" si="178"/>
        <v>0</v>
      </c>
      <c r="E5726" s="669" t="s">
        <v>595</v>
      </c>
      <c r="F5726" s="669">
        <v>560</v>
      </c>
    </row>
    <row r="5727" spans="1:6" hidden="1" x14ac:dyDescent="0.2">
      <c r="A5727" s="1136" t="str">
        <f t="shared" si="179"/>
        <v>MA19BNE0</v>
      </c>
      <c r="B5727" s="669" t="s">
        <v>8741</v>
      </c>
      <c r="C5727" s="669" t="s">
        <v>846</v>
      </c>
      <c r="D5727" s="1137">
        <f t="shared" si="178"/>
        <v>0</v>
      </c>
      <c r="E5727" s="669" t="s">
        <v>594</v>
      </c>
      <c r="F5727" s="669">
        <v>86</v>
      </c>
    </row>
    <row r="5728" spans="1:6" hidden="1" x14ac:dyDescent="0.2">
      <c r="A5728" s="1136" t="str">
        <f t="shared" si="179"/>
        <v>MA20ZDC0</v>
      </c>
      <c r="B5728" s="669" t="s">
        <v>8742</v>
      </c>
      <c r="C5728" s="669" t="s">
        <v>845</v>
      </c>
      <c r="D5728" s="1137">
        <f t="shared" si="178"/>
        <v>0</v>
      </c>
      <c r="E5728" s="669" t="s">
        <v>700</v>
      </c>
      <c r="F5728" s="669">
        <v>133</v>
      </c>
    </row>
    <row r="5729" spans="1:6" hidden="1" x14ac:dyDescent="0.2">
      <c r="A5729" s="1136" t="str">
        <f t="shared" si="179"/>
        <v>MA20ZEL0</v>
      </c>
      <c r="B5729" s="669" t="s">
        <v>8743</v>
      </c>
      <c r="C5729" s="669" t="s">
        <v>845</v>
      </c>
      <c r="D5729" s="1137">
        <f t="shared" si="178"/>
        <v>0</v>
      </c>
      <c r="E5729" s="669" t="s">
        <v>699</v>
      </c>
      <c r="F5729" s="669">
        <v>58</v>
      </c>
    </row>
    <row r="5730" spans="1:6" hidden="1" x14ac:dyDescent="0.2">
      <c r="A5730" s="1136" t="str">
        <f t="shared" si="179"/>
        <v>MA20ZEM0</v>
      </c>
      <c r="B5730" s="669" t="s">
        <v>8744</v>
      </c>
      <c r="C5730" s="669" t="s">
        <v>845</v>
      </c>
      <c r="D5730" s="1137">
        <f t="shared" si="178"/>
        <v>0</v>
      </c>
      <c r="E5730" s="669" t="s">
        <v>595</v>
      </c>
      <c r="F5730" s="669">
        <v>112</v>
      </c>
    </row>
    <row r="5731" spans="1:6" hidden="1" x14ac:dyDescent="0.2">
      <c r="A5731" s="1136" t="str">
        <f t="shared" si="179"/>
        <v>MA20ZNE0</v>
      </c>
      <c r="B5731" s="669" t="s">
        <v>8745</v>
      </c>
      <c r="C5731" s="669" t="s">
        <v>845</v>
      </c>
      <c r="D5731" s="1137">
        <f t="shared" si="178"/>
        <v>0</v>
      </c>
      <c r="E5731" s="669" t="s">
        <v>594</v>
      </c>
      <c r="F5731" s="669">
        <v>1253</v>
      </c>
    </row>
    <row r="5732" spans="1:6" hidden="1" x14ac:dyDescent="0.2">
      <c r="A5732" s="1136" t="str">
        <f t="shared" si="179"/>
        <v>MA22ZDC0</v>
      </c>
      <c r="B5732" s="669" t="s">
        <v>8746</v>
      </c>
      <c r="C5732" s="669" t="s">
        <v>844</v>
      </c>
      <c r="D5732" s="1137">
        <f t="shared" si="178"/>
        <v>0</v>
      </c>
      <c r="E5732" s="669" t="s">
        <v>700</v>
      </c>
      <c r="F5732" s="669">
        <v>9993</v>
      </c>
    </row>
    <row r="5733" spans="1:6" hidden="1" x14ac:dyDescent="0.2">
      <c r="A5733" s="1136" t="str">
        <f t="shared" si="179"/>
        <v>MA22ZEL0</v>
      </c>
      <c r="B5733" s="669" t="s">
        <v>8747</v>
      </c>
      <c r="C5733" s="669" t="s">
        <v>844</v>
      </c>
      <c r="D5733" s="1137">
        <f t="shared" si="178"/>
        <v>0</v>
      </c>
      <c r="E5733" s="669" t="s">
        <v>699</v>
      </c>
      <c r="F5733" s="669">
        <v>1721</v>
      </c>
    </row>
    <row r="5734" spans="1:6" hidden="1" x14ac:dyDescent="0.2">
      <c r="A5734" s="1136" t="str">
        <f t="shared" si="179"/>
        <v>MA22ZEM0</v>
      </c>
      <c r="B5734" s="669" t="s">
        <v>8748</v>
      </c>
      <c r="C5734" s="669" t="s">
        <v>844</v>
      </c>
      <c r="D5734" s="1137">
        <f t="shared" si="178"/>
        <v>0</v>
      </c>
      <c r="E5734" s="669" t="s">
        <v>595</v>
      </c>
      <c r="F5734" s="669">
        <v>1657</v>
      </c>
    </row>
    <row r="5735" spans="1:6" hidden="1" x14ac:dyDescent="0.2">
      <c r="A5735" s="1136" t="str">
        <f t="shared" si="179"/>
        <v>MA22ZNE0</v>
      </c>
      <c r="B5735" s="669" t="s">
        <v>8749</v>
      </c>
      <c r="C5735" s="669" t="s">
        <v>844</v>
      </c>
      <c r="D5735" s="1137">
        <f t="shared" si="178"/>
        <v>0</v>
      </c>
      <c r="E5735" s="669" t="s">
        <v>594</v>
      </c>
      <c r="F5735" s="669">
        <v>81</v>
      </c>
    </row>
    <row r="5736" spans="1:6" hidden="1" x14ac:dyDescent="0.2">
      <c r="A5736" s="1136" t="str">
        <f t="shared" si="179"/>
        <v>MA23ZDC0</v>
      </c>
      <c r="B5736" s="669" t="s">
        <v>8750</v>
      </c>
      <c r="C5736" s="669" t="s">
        <v>843</v>
      </c>
      <c r="D5736" s="1137">
        <f t="shared" si="178"/>
        <v>0</v>
      </c>
      <c r="E5736" s="669" t="s">
        <v>700</v>
      </c>
      <c r="F5736" s="669">
        <v>18785</v>
      </c>
    </row>
    <row r="5737" spans="1:6" hidden="1" x14ac:dyDescent="0.2">
      <c r="A5737" s="1136" t="str">
        <f t="shared" si="179"/>
        <v>MA23ZEL0</v>
      </c>
      <c r="B5737" s="669" t="s">
        <v>8751</v>
      </c>
      <c r="C5737" s="669" t="s">
        <v>843</v>
      </c>
      <c r="D5737" s="1137">
        <f t="shared" si="178"/>
        <v>0</v>
      </c>
      <c r="E5737" s="669" t="s">
        <v>699</v>
      </c>
      <c r="F5737" s="669">
        <v>2125</v>
      </c>
    </row>
    <row r="5738" spans="1:6" hidden="1" x14ac:dyDescent="0.2">
      <c r="A5738" s="1136" t="str">
        <f t="shared" si="179"/>
        <v>MA23ZEM0</v>
      </c>
      <c r="B5738" s="669" t="s">
        <v>8752</v>
      </c>
      <c r="C5738" s="669" t="s">
        <v>843</v>
      </c>
      <c r="D5738" s="1137">
        <f t="shared" si="178"/>
        <v>0</v>
      </c>
      <c r="E5738" s="669" t="s">
        <v>595</v>
      </c>
      <c r="F5738" s="669">
        <v>2297</v>
      </c>
    </row>
    <row r="5739" spans="1:6" hidden="1" x14ac:dyDescent="0.2">
      <c r="A5739" s="1136" t="str">
        <f t="shared" si="179"/>
        <v>MA23ZNE0</v>
      </c>
      <c r="B5739" s="669" t="s">
        <v>8753</v>
      </c>
      <c r="C5739" s="669" t="s">
        <v>843</v>
      </c>
      <c r="D5739" s="1137">
        <f t="shared" si="178"/>
        <v>0</v>
      </c>
      <c r="E5739" s="669" t="s">
        <v>594</v>
      </c>
      <c r="F5739" s="669">
        <v>135</v>
      </c>
    </row>
    <row r="5740" spans="1:6" hidden="1" x14ac:dyDescent="0.2">
      <c r="A5740" s="1136" t="str">
        <f t="shared" si="179"/>
        <v>MA24ZDC0</v>
      </c>
      <c r="B5740" s="669" t="s">
        <v>8754</v>
      </c>
      <c r="C5740" s="669" t="s">
        <v>842</v>
      </c>
      <c r="D5740" s="1137">
        <f t="shared" si="178"/>
        <v>0</v>
      </c>
      <c r="E5740" s="669" t="s">
        <v>700</v>
      </c>
      <c r="F5740" s="669">
        <v>5561</v>
      </c>
    </row>
    <row r="5741" spans="1:6" hidden="1" x14ac:dyDescent="0.2">
      <c r="A5741" s="1136" t="str">
        <f t="shared" si="179"/>
        <v>MA24ZEL0</v>
      </c>
      <c r="B5741" s="669" t="s">
        <v>8755</v>
      </c>
      <c r="C5741" s="669" t="s">
        <v>842</v>
      </c>
      <c r="D5741" s="1137">
        <f t="shared" si="178"/>
        <v>0</v>
      </c>
      <c r="E5741" s="669" t="s">
        <v>699</v>
      </c>
      <c r="F5741" s="669">
        <v>753</v>
      </c>
    </row>
    <row r="5742" spans="1:6" hidden="1" x14ac:dyDescent="0.2">
      <c r="A5742" s="1136" t="str">
        <f t="shared" si="179"/>
        <v>MA24ZEM0</v>
      </c>
      <c r="B5742" s="669" t="s">
        <v>8756</v>
      </c>
      <c r="C5742" s="669" t="s">
        <v>842</v>
      </c>
      <c r="D5742" s="1137">
        <f t="shared" si="178"/>
        <v>0</v>
      </c>
      <c r="E5742" s="669" t="s">
        <v>595</v>
      </c>
      <c r="F5742" s="669">
        <v>468</v>
      </c>
    </row>
    <row r="5743" spans="1:6" hidden="1" x14ac:dyDescent="0.2">
      <c r="A5743" s="1136" t="str">
        <f t="shared" si="179"/>
        <v>MA24ZNE0</v>
      </c>
      <c r="B5743" s="669" t="s">
        <v>8757</v>
      </c>
      <c r="C5743" s="669" t="s">
        <v>842</v>
      </c>
      <c r="D5743" s="1137">
        <f t="shared" si="178"/>
        <v>0</v>
      </c>
      <c r="E5743" s="669" t="s">
        <v>594</v>
      </c>
      <c r="F5743" s="669">
        <v>25</v>
      </c>
    </row>
    <row r="5744" spans="1:6" hidden="1" x14ac:dyDescent="0.2">
      <c r="A5744" s="1136" t="str">
        <f t="shared" si="179"/>
        <v>MA25ZDC0</v>
      </c>
      <c r="B5744" s="669" t="s">
        <v>8758</v>
      </c>
      <c r="C5744" s="669" t="s">
        <v>841</v>
      </c>
      <c r="D5744" s="1137">
        <f t="shared" si="178"/>
        <v>0</v>
      </c>
      <c r="E5744" s="669" t="s">
        <v>700</v>
      </c>
      <c r="F5744" s="669">
        <v>3545</v>
      </c>
    </row>
    <row r="5745" spans="1:6" hidden="1" x14ac:dyDescent="0.2">
      <c r="A5745" s="1136" t="str">
        <f t="shared" si="179"/>
        <v>MA25ZEL0</v>
      </c>
      <c r="B5745" s="669" t="s">
        <v>8759</v>
      </c>
      <c r="C5745" s="669" t="s">
        <v>841</v>
      </c>
      <c r="D5745" s="1137">
        <f t="shared" si="178"/>
        <v>0</v>
      </c>
      <c r="E5745" s="669" t="s">
        <v>699</v>
      </c>
      <c r="F5745" s="669">
        <v>487</v>
      </c>
    </row>
    <row r="5746" spans="1:6" hidden="1" x14ac:dyDescent="0.2">
      <c r="A5746" s="1136" t="str">
        <f t="shared" si="179"/>
        <v>MA25ZEM0</v>
      </c>
      <c r="B5746" s="669" t="s">
        <v>8760</v>
      </c>
      <c r="C5746" s="669" t="s">
        <v>841</v>
      </c>
      <c r="D5746" s="1137">
        <f t="shared" si="178"/>
        <v>0</v>
      </c>
      <c r="E5746" s="669" t="s">
        <v>595</v>
      </c>
      <c r="F5746" s="669">
        <v>669</v>
      </c>
    </row>
    <row r="5747" spans="1:6" hidden="1" x14ac:dyDescent="0.2">
      <c r="A5747" s="1136" t="str">
        <f t="shared" si="179"/>
        <v>MA25ZNE0</v>
      </c>
      <c r="B5747" s="669" t="s">
        <v>8761</v>
      </c>
      <c r="C5747" s="669" t="s">
        <v>841</v>
      </c>
      <c r="D5747" s="1137">
        <f t="shared" si="178"/>
        <v>0</v>
      </c>
      <c r="E5747" s="669" t="s">
        <v>594</v>
      </c>
      <c r="F5747" s="669">
        <v>15</v>
      </c>
    </row>
    <row r="5748" spans="1:6" hidden="1" x14ac:dyDescent="0.2">
      <c r="A5748" s="1136" t="str">
        <f t="shared" si="179"/>
        <v>MA26AEL0</v>
      </c>
      <c r="B5748" s="669" t="s">
        <v>8762</v>
      </c>
      <c r="C5748" s="669" t="s">
        <v>2303</v>
      </c>
      <c r="D5748" s="1137">
        <f t="shared" si="178"/>
        <v>0</v>
      </c>
      <c r="E5748" s="669" t="s">
        <v>699</v>
      </c>
      <c r="F5748" s="669">
        <v>703</v>
      </c>
    </row>
    <row r="5749" spans="1:6" hidden="1" x14ac:dyDescent="0.2">
      <c r="A5749" s="1136" t="str">
        <f t="shared" si="179"/>
        <v>MA26AEM0</v>
      </c>
      <c r="B5749" s="669" t="s">
        <v>8763</v>
      </c>
      <c r="C5749" s="669" t="s">
        <v>2303</v>
      </c>
      <c r="D5749" s="1137">
        <f t="shared" si="178"/>
        <v>0</v>
      </c>
      <c r="E5749" s="669" t="s">
        <v>595</v>
      </c>
      <c r="F5749" s="669">
        <v>85</v>
      </c>
    </row>
    <row r="5750" spans="1:6" hidden="1" x14ac:dyDescent="0.2">
      <c r="A5750" s="1136" t="str">
        <f t="shared" si="179"/>
        <v>MA26ANE0</v>
      </c>
      <c r="B5750" s="669" t="s">
        <v>8764</v>
      </c>
      <c r="C5750" s="669" t="s">
        <v>2303</v>
      </c>
      <c r="D5750" s="1137">
        <f t="shared" si="178"/>
        <v>0</v>
      </c>
      <c r="E5750" s="669" t="s">
        <v>594</v>
      </c>
      <c r="F5750" s="669">
        <v>9</v>
      </c>
    </row>
    <row r="5751" spans="1:6" hidden="1" x14ac:dyDescent="0.2">
      <c r="A5751" s="1136" t="str">
        <f t="shared" si="179"/>
        <v>MA26BDC0</v>
      </c>
      <c r="B5751" s="669" t="s">
        <v>8765</v>
      </c>
      <c r="C5751" s="669" t="s">
        <v>2304</v>
      </c>
      <c r="D5751" s="1137">
        <f t="shared" si="178"/>
        <v>0</v>
      </c>
      <c r="E5751" s="669" t="s">
        <v>700</v>
      </c>
      <c r="F5751" s="669">
        <v>7</v>
      </c>
    </row>
    <row r="5752" spans="1:6" hidden="1" x14ac:dyDescent="0.2">
      <c r="A5752" s="1136" t="str">
        <f t="shared" si="179"/>
        <v>MA26BEL0</v>
      </c>
      <c r="B5752" s="669" t="s">
        <v>8766</v>
      </c>
      <c r="C5752" s="669" t="s">
        <v>2304</v>
      </c>
      <c r="D5752" s="1137">
        <f t="shared" si="178"/>
        <v>0</v>
      </c>
      <c r="E5752" s="669" t="s">
        <v>699</v>
      </c>
      <c r="F5752" s="669">
        <v>2233</v>
      </c>
    </row>
    <row r="5753" spans="1:6" hidden="1" x14ac:dyDescent="0.2">
      <c r="A5753" s="1136" t="str">
        <f t="shared" si="179"/>
        <v>MA26BEM0</v>
      </c>
      <c r="B5753" s="669" t="s">
        <v>8767</v>
      </c>
      <c r="C5753" s="669" t="s">
        <v>2304</v>
      </c>
      <c r="D5753" s="1137">
        <f t="shared" si="178"/>
        <v>0</v>
      </c>
      <c r="E5753" s="669" t="s">
        <v>595</v>
      </c>
      <c r="F5753" s="669">
        <v>77</v>
      </c>
    </row>
    <row r="5754" spans="1:6" hidden="1" x14ac:dyDescent="0.2">
      <c r="A5754" s="1136" t="str">
        <f t="shared" si="179"/>
        <v>MA26BNE0</v>
      </c>
      <c r="B5754" s="669" t="s">
        <v>8768</v>
      </c>
      <c r="C5754" s="669" t="s">
        <v>2304</v>
      </c>
      <c r="D5754" s="1137">
        <f t="shared" si="178"/>
        <v>0</v>
      </c>
      <c r="E5754" s="669" t="s">
        <v>594</v>
      </c>
      <c r="F5754" s="669">
        <v>6</v>
      </c>
    </row>
    <row r="5755" spans="1:6" hidden="1" x14ac:dyDescent="0.2">
      <c r="A5755" s="1136" t="str">
        <f t="shared" si="179"/>
        <v>MA26CDC0</v>
      </c>
      <c r="B5755" s="669" t="s">
        <v>8769</v>
      </c>
      <c r="C5755" s="669" t="s">
        <v>2305</v>
      </c>
      <c r="D5755" s="1137">
        <f t="shared" si="178"/>
        <v>0</v>
      </c>
      <c r="E5755" s="669" t="s">
        <v>700</v>
      </c>
      <c r="F5755" s="669">
        <v>13</v>
      </c>
    </row>
    <row r="5756" spans="1:6" hidden="1" x14ac:dyDescent="0.2">
      <c r="A5756" s="1136" t="str">
        <f t="shared" si="179"/>
        <v>MA26CEL0</v>
      </c>
      <c r="B5756" s="669" t="s">
        <v>8770</v>
      </c>
      <c r="C5756" s="669" t="s">
        <v>2305</v>
      </c>
      <c r="D5756" s="1137">
        <f t="shared" si="178"/>
        <v>0</v>
      </c>
      <c r="E5756" s="669" t="s">
        <v>699</v>
      </c>
      <c r="F5756" s="669">
        <v>3085</v>
      </c>
    </row>
    <row r="5757" spans="1:6" hidden="1" x14ac:dyDescent="0.2">
      <c r="A5757" s="1136" t="str">
        <f t="shared" si="179"/>
        <v>MA26CEM0</v>
      </c>
      <c r="B5757" s="669" t="s">
        <v>8771</v>
      </c>
      <c r="C5757" s="669" t="s">
        <v>2305</v>
      </c>
      <c r="D5757" s="1137">
        <f t="shared" si="178"/>
        <v>0</v>
      </c>
      <c r="E5757" s="669" t="s">
        <v>595</v>
      </c>
      <c r="F5757" s="669">
        <v>76</v>
      </c>
    </row>
    <row r="5758" spans="1:6" hidden="1" x14ac:dyDescent="0.2">
      <c r="A5758" s="1136" t="str">
        <f t="shared" si="179"/>
        <v>MA26CNE0</v>
      </c>
      <c r="B5758" s="669" t="s">
        <v>8772</v>
      </c>
      <c r="C5758" s="669" t="s">
        <v>2305</v>
      </c>
      <c r="D5758" s="1137">
        <f t="shared" si="178"/>
        <v>0</v>
      </c>
      <c r="E5758" s="669" t="s">
        <v>594</v>
      </c>
      <c r="F5758" s="669">
        <v>1</v>
      </c>
    </row>
    <row r="5759" spans="1:6" hidden="1" x14ac:dyDescent="0.2">
      <c r="A5759" s="1136" t="str">
        <f t="shared" si="179"/>
        <v>MA27ZDC0</v>
      </c>
      <c r="B5759" s="669" t="s">
        <v>8773</v>
      </c>
      <c r="C5759" s="669" t="s">
        <v>840</v>
      </c>
      <c r="D5759" s="1137">
        <f t="shared" si="178"/>
        <v>0</v>
      </c>
      <c r="E5759" s="669" t="s">
        <v>700</v>
      </c>
      <c r="F5759" s="669">
        <v>2114</v>
      </c>
    </row>
    <row r="5760" spans="1:6" hidden="1" x14ac:dyDescent="0.2">
      <c r="A5760" s="1136" t="str">
        <f t="shared" si="179"/>
        <v>MA27ZEL0</v>
      </c>
      <c r="B5760" s="669" t="s">
        <v>8774</v>
      </c>
      <c r="C5760" s="669" t="s">
        <v>840</v>
      </c>
      <c r="D5760" s="1137">
        <f t="shared" si="178"/>
        <v>0</v>
      </c>
      <c r="E5760" s="669" t="s">
        <v>699</v>
      </c>
      <c r="F5760" s="669">
        <v>1021</v>
      </c>
    </row>
    <row r="5761" spans="1:6" hidden="1" x14ac:dyDescent="0.2">
      <c r="A5761" s="1136" t="str">
        <f t="shared" si="179"/>
        <v>MA27ZEM0</v>
      </c>
      <c r="B5761" s="669" t="s">
        <v>8775</v>
      </c>
      <c r="C5761" s="669" t="s">
        <v>840</v>
      </c>
      <c r="D5761" s="1137">
        <f t="shared" si="178"/>
        <v>0</v>
      </c>
      <c r="E5761" s="669" t="s">
        <v>595</v>
      </c>
      <c r="F5761" s="669">
        <v>25</v>
      </c>
    </row>
    <row r="5762" spans="1:6" hidden="1" x14ac:dyDescent="0.2">
      <c r="A5762" s="1136" t="str">
        <f t="shared" si="179"/>
        <v>MA27ZNE0</v>
      </c>
      <c r="B5762" s="669" t="s">
        <v>8776</v>
      </c>
      <c r="C5762" s="669" t="s">
        <v>840</v>
      </c>
      <c r="D5762" s="1137">
        <f t="shared" si="178"/>
        <v>0</v>
      </c>
      <c r="E5762" s="669" t="s">
        <v>594</v>
      </c>
      <c r="F5762" s="669">
        <v>1</v>
      </c>
    </row>
    <row r="5763" spans="1:6" hidden="1" x14ac:dyDescent="0.2">
      <c r="A5763" s="1136" t="str">
        <f t="shared" si="179"/>
        <v>MA28ZDC0</v>
      </c>
      <c r="B5763" s="669" t="s">
        <v>8777</v>
      </c>
      <c r="C5763" s="669" t="s">
        <v>839</v>
      </c>
      <c r="D5763" s="1137">
        <f t="shared" si="178"/>
        <v>0</v>
      </c>
      <c r="E5763" s="669" t="s">
        <v>700</v>
      </c>
      <c r="F5763" s="669">
        <v>85</v>
      </c>
    </row>
    <row r="5764" spans="1:6" hidden="1" x14ac:dyDescent="0.2">
      <c r="A5764" s="1136" t="str">
        <f t="shared" si="179"/>
        <v>MA28ZEL0</v>
      </c>
      <c r="B5764" s="669" t="s">
        <v>8778</v>
      </c>
      <c r="C5764" s="669" t="s">
        <v>839</v>
      </c>
      <c r="D5764" s="1137">
        <f t="shared" si="178"/>
        <v>0</v>
      </c>
      <c r="E5764" s="669" t="s">
        <v>699</v>
      </c>
      <c r="F5764" s="669">
        <v>1599</v>
      </c>
    </row>
    <row r="5765" spans="1:6" hidden="1" x14ac:dyDescent="0.2">
      <c r="A5765" s="1136" t="str">
        <f t="shared" si="179"/>
        <v>MA28ZEM0</v>
      </c>
      <c r="B5765" s="669" t="s">
        <v>8779</v>
      </c>
      <c r="C5765" s="669" t="s">
        <v>839</v>
      </c>
      <c r="D5765" s="1137">
        <f t="shared" si="178"/>
        <v>0</v>
      </c>
      <c r="E5765" s="669" t="s">
        <v>595</v>
      </c>
      <c r="F5765" s="669">
        <v>39</v>
      </c>
    </row>
    <row r="5766" spans="1:6" hidden="1" x14ac:dyDescent="0.2">
      <c r="A5766" s="1136" t="str">
        <f t="shared" si="179"/>
        <v>MA29ZDC0</v>
      </c>
      <c r="B5766" s="669" t="s">
        <v>8780</v>
      </c>
      <c r="C5766" s="669" t="s">
        <v>838</v>
      </c>
      <c r="D5766" s="1137">
        <f t="shared" si="178"/>
        <v>0</v>
      </c>
      <c r="E5766" s="669" t="s">
        <v>700</v>
      </c>
      <c r="F5766" s="669">
        <v>2017</v>
      </c>
    </row>
    <row r="5767" spans="1:6" hidden="1" x14ac:dyDescent="0.2">
      <c r="A5767" s="1136" t="str">
        <f t="shared" si="179"/>
        <v>MA29ZEL0</v>
      </c>
      <c r="B5767" s="669" t="s">
        <v>8781</v>
      </c>
      <c r="C5767" s="669" t="s">
        <v>838</v>
      </c>
      <c r="D5767" s="1137">
        <f t="shared" si="178"/>
        <v>0</v>
      </c>
      <c r="E5767" s="669" t="s">
        <v>699</v>
      </c>
      <c r="F5767" s="669">
        <v>1882</v>
      </c>
    </row>
    <row r="5768" spans="1:6" hidden="1" x14ac:dyDescent="0.2">
      <c r="A5768" s="1136" t="str">
        <f t="shared" si="179"/>
        <v>MA29ZEM0</v>
      </c>
      <c r="B5768" s="669" t="s">
        <v>8782</v>
      </c>
      <c r="C5768" s="669" t="s">
        <v>838</v>
      </c>
      <c r="D5768" s="1137">
        <f t="shared" si="178"/>
        <v>0</v>
      </c>
      <c r="E5768" s="669" t="s">
        <v>595</v>
      </c>
      <c r="F5768" s="669">
        <v>396</v>
      </c>
    </row>
    <row r="5769" spans="1:6" hidden="1" x14ac:dyDescent="0.2">
      <c r="A5769" s="1136" t="str">
        <f t="shared" si="179"/>
        <v>MA29ZNE0</v>
      </c>
      <c r="B5769" s="669" t="s">
        <v>8783</v>
      </c>
      <c r="C5769" s="669" t="s">
        <v>838</v>
      </c>
      <c r="D5769" s="1137">
        <f t="shared" si="178"/>
        <v>0</v>
      </c>
      <c r="E5769" s="669" t="s">
        <v>594</v>
      </c>
      <c r="F5769" s="669">
        <v>4</v>
      </c>
    </row>
    <row r="5770" spans="1:6" hidden="1" x14ac:dyDescent="0.2">
      <c r="A5770" s="1136" t="str">
        <f t="shared" si="179"/>
        <v>MA30ZDC0</v>
      </c>
      <c r="B5770" s="669" t="s">
        <v>8784</v>
      </c>
      <c r="C5770" s="669" t="s">
        <v>837</v>
      </c>
      <c r="D5770" s="1137">
        <f t="shared" si="178"/>
        <v>0</v>
      </c>
      <c r="E5770" s="669" t="s">
        <v>700</v>
      </c>
      <c r="F5770" s="669">
        <v>6880</v>
      </c>
    </row>
    <row r="5771" spans="1:6" hidden="1" x14ac:dyDescent="0.2">
      <c r="A5771" s="1136" t="str">
        <f t="shared" si="179"/>
        <v>MA30ZEL0</v>
      </c>
      <c r="B5771" s="669" t="s">
        <v>8785</v>
      </c>
      <c r="C5771" s="669" t="s">
        <v>837</v>
      </c>
      <c r="D5771" s="1137">
        <f t="shared" si="178"/>
        <v>0</v>
      </c>
      <c r="E5771" s="669" t="s">
        <v>699</v>
      </c>
      <c r="F5771" s="669">
        <v>2693</v>
      </c>
    </row>
    <row r="5772" spans="1:6" hidden="1" x14ac:dyDescent="0.2">
      <c r="A5772" s="1136" t="str">
        <f t="shared" si="179"/>
        <v>MA30ZEM0</v>
      </c>
      <c r="B5772" s="669" t="s">
        <v>8786</v>
      </c>
      <c r="C5772" s="669" t="s">
        <v>837</v>
      </c>
      <c r="D5772" s="1137">
        <f t="shared" si="178"/>
        <v>0</v>
      </c>
      <c r="E5772" s="669" t="s">
        <v>595</v>
      </c>
      <c r="F5772" s="669">
        <v>100</v>
      </c>
    </row>
    <row r="5773" spans="1:6" hidden="1" x14ac:dyDescent="0.2">
      <c r="A5773" s="1136" t="str">
        <f t="shared" si="179"/>
        <v>MA30ZNE0</v>
      </c>
      <c r="B5773" s="669" t="s">
        <v>8787</v>
      </c>
      <c r="C5773" s="669" t="s">
        <v>837</v>
      </c>
      <c r="D5773" s="1137">
        <f t="shared" si="178"/>
        <v>0</v>
      </c>
      <c r="E5773" s="669" t="s">
        <v>594</v>
      </c>
      <c r="F5773" s="669">
        <v>2</v>
      </c>
    </row>
    <row r="5774" spans="1:6" hidden="1" x14ac:dyDescent="0.2">
      <c r="A5774" s="1136" t="str">
        <f t="shared" si="179"/>
        <v>MA31ZDC0</v>
      </c>
      <c r="B5774" s="669" t="s">
        <v>8788</v>
      </c>
      <c r="C5774" s="669" t="s">
        <v>2306</v>
      </c>
      <c r="D5774" s="1137">
        <f t="shared" si="178"/>
        <v>0</v>
      </c>
      <c r="E5774" s="669" t="s">
        <v>700</v>
      </c>
      <c r="F5774" s="669">
        <v>9176</v>
      </c>
    </row>
    <row r="5775" spans="1:6" hidden="1" x14ac:dyDescent="0.2">
      <c r="A5775" s="1136" t="str">
        <f t="shared" si="179"/>
        <v>MA31ZEL0</v>
      </c>
      <c r="B5775" s="669" t="s">
        <v>8789</v>
      </c>
      <c r="C5775" s="669" t="s">
        <v>2306</v>
      </c>
      <c r="D5775" s="1137">
        <f t="shared" si="178"/>
        <v>0</v>
      </c>
      <c r="E5775" s="669" t="s">
        <v>699</v>
      </c>
      <c r="F5775" s="669">
        <v>1160</v>
      </c>
    </row>
    <row r="5776" spans="1:6" hidden="1" x14ac:dyDescent="0.2">
      <c r="A5776" s="1136" t="str">
        <f t="shared" si="179"/>
        <v>MA31ZEM0</v>
      </c>
      <c r="B5776" s="669" t="s">
        <v>8790</v>
      </c>
      <c r="C5776" s="669" t="s">
        <v>2306</v>
      </c>
      <c r="D5776" s="1137">
        <f t="shared" si="178"/>
        <v>0</v>
      </c>
      <c r="E5776" s="669" t="s">
        <v>595</v>
      </c>
      <c r="F5776" s="669">
        <v>47</v>
      </c>
    </row>
    <row r="5777" spans="1:6" hidden="1" x14ac:dyDescent="0.2">
      <c r="A5777" s="1136" t="str">
        <f t="shared" si="179"/>
        <v>MA31ZNE0</v>
      </c>
      <c r="B5777" s="669" t="s">
        <v>8791</v>
      </c>
      <c r="C5777" s="669" t="s">
        <v>2306</v>
      </c>
      <c r="D5777" s="1137">
        <f t="shared" ref="D5777:D5840" si="180">IFERROR(VLOOKUP(C5777,$M$2:$N$16,2,FALSE),0)</f>
        <v>0</v>
      </c>
      <c r="E5777" s="669" t="s">
        <v>594</v>
      </c>
      <c r="F5777" s="669">
        <v>4</v>
      </c>
    </row>
    <row r="5778" spans="1:6" hidden="1" x14ac:dyDescent="0.2">
      <c r="A5778" s="1136" t="str">
        <f t="shared" ref="A5778:A5841" si="181">C5778&amp;E5778&amp;D5778</f>
        <v>MA32ZDC0</v>
      </c>
      <c r="B5778" s="669" t="s">
        <v>8792</v>
      </c>
      <c r="C5778" s="669" t="s">
        <v>2307</v>
      </c>
      <c r="D5778" s="1137">
        <f t="shared" si="180"/>
        <v>0</v>
      </c>
      <c r="E5778" s="669" t="s">
        <v>700</v>
      </c>
      <c r="F5778" s="669">
        <v>24790</v>
      </c>
    </row>
    <row r="5779" spans="1:6" hidden="1" x14ac:dyDescent="0.2">
      <c r="A5779" s="1136" t="str">
        <f t="shared" si="181"/>
        <v>MA32ZEL0</v>
      </c>
      <c r="B5779" s="669" t="s">
        <v>8793</v>
      </c>
      <c r="C5779" s="669" t="s">
        <v>2307</v>
      </c>
      <c r="D5779" s="1137">
        <f t="shared" si="180"/>
        <v>0</v>
      </c>
      <c r="E5779" s="669" t="s">
        <v>699</v>
      </c>
      <c r="F5779" s="669">
        <v>2872</v>
      </c>
    </row>
    <row r="5780" spans="1:6" hidden="1" x14ac:dyDescent="0.2">
      <c r="A5780" s="1136" t="str">
        <f t="shared" si="181"/>
        <v>MA32ZEM0</v>
      </c>
      <c r="B5780" s="669" t="s">
        <v>8794</v>
      </c>
      <c r="C5780" s="669" t="s">
        <v>2307</v>
      </c>
      <c r="D5780" s="1137">
        <f t="shared" si="180"/>
        <v>0</v>
      </c>
      <c r="E5780" s="669" t="s">
        <v>595</v>
      </c>
      <c r="F5780" s="669">
        <v>157</v>
      </c>
    </row>
    <row r="5781" spans="1:6" hidden="1" x14ac:dyDescent="0.2">
      <c r="A5781" s="1136" t="str">
        <f t="shared" si="181"/>
        <v>MA32ZNE0</v>
      </c>
      <c r="B5781" s="669" t="s">
        <v>8795</v>
      </c>
      <c r="C5781" s="669" t="s">
        <v>2307</v>
      </c>
      <c r="D5781" s="1137">
        <f t="shared" si="180"/>
        <v>0</v>
      </c>
      <c r="E5781" s="669" t="s">
        <v>594</v>
      </c>
      <c r="F5781" s="669">
        <v>5</v>
      </c>
    </row>
    <row r="5782" spans="1:6" hidden="1" x14ac:dyDescent="0.2">
      <c r="A5782" s="1136" t="str">
        <f t="shared" si="181"/>
        <v>MA33ZDC0</v>
      </c>
      <c r="B5782" s="669" t="s">
        <v>8796</v>
      </c>
      <c r="C5782" s="669" t="s">
        <v>2309</v>
      </c>
      <c r="D5782" s="1137">
        <f t="shared" si="180"/>
        <v>0</v>
      </c>
      <c r="E5782" s="669" t="s">
        <v>700</v>
      </c>
      <c r="F5782" s="669">
        <v>8595</v>
      </c>
    </row>
    <row r="5783" spans="1:6" hidden="1" x14ac:dyDescent="0.2">
      <c r="A5783" s="1136" t="str">
        <f t="shared" si="181"/>
        <v>MA33ZEL0</v>
      </c>
      <c r="B5783" s="669" t="s">
        <v>8797</v>
      </c>
      <c r="C5783" s="669" t="s">
        <v>2309</v>
      </c>
      <c r="D5783" s="1137">
        <f t="shared" si="180"/>
        <v>0</v>
      </c>
      <c r="E5783" s="669" t="s">
        <v>699</v>
      </c>
      <c r="F5783" s="669">
        <v>976</v>
      </c>
    </row>
    <row r="5784" spans="1:6" hidden="1" x14ac:dyDescent="0.2">
      <c r="A5784" s="1136" t="str">
        <f t="shared" si="181"/>
        <v>MA33ZEM0</v>
      </c>
      <c r="B5784" s="669" t="s">
        <v>8798</v>
      </c>
      <c r="C5784" s="669" t="s">
        <v>2309</v>
      </c>
      <c r="D5784" s="1137">
        <f t="shared" si="180"/>
        <v>0</v>
      </c>
      <c r="E5784" s="669" t="s">
        <v>595</v>
      </c>
      <c r="F5784" s="669">
        <v>28</v>
      </c>
    </row>
    <row r="5785" spans="1:6" hidden="1" x14ac:dyDescent="0.2">
      <c r="A5785" s="1136" t="str">
        <f t="shared" si="181"/>
        <v>MA34ZDC0</v>
      </c>
      <c r="B5785" s="669" t="s">
        <v>8799</v>
      </c>
      <c r="C5785" s="669" t="s">
        <v>2310</v>
      </c>
      <c r="D5785" s="1137">
        <f t="shared" si="180"/>
        <v>0</v>
      </c>
      <c r="E5785" s="669" t="s">
        <v>700</v>
      </c>
      <c r="F5785" s="669">
        <v>2310</v>
      </c>
    </row>
    <row r="5786" spans="1:6" hidden="1" x14ac:dyDescent="0.2">
      <c r="A5786" s="1136" t="str">
        <f t="shared" si="181"/>
        <v>MA34ZEL0</v>
      </c>
      <c r="B5786" s="669" t="s">
        <v>8800</v>
      </c>
      <c r="C5786" s="669" t="s">
        <v>2310</v>
      </c>
      <c r="D5786" s="1137">
        <f t="shared" si="180"/>
        <v>0</v>
      </c>
      <c r="E5786" s="669" t="s">
        <v>699</v>
      </c>
      <c r="F5786" s="669">
        <v>271</v>
      </c>
    </row>
    <row r="5787" spans="1:6" hidden="1" x14ac:dyDescent="0.2">
      <c r="A5787" s="1136" t="str">
        <f t="shared" si="181"/>
        <v>MA34ZEM0</v>
      </c>
      <c r="B5787" s="669" t="s">
        <v>8801</v>
      </c>
      <c r="C5787" s="669" t="s">
        <v>2310</v>
      </c>
      <c r="D5787" s="1137">
        <f t="shared" si="180"/>
        <v>0</v>
      </c>
      <c r="E5787" s="669" t="s">
        <v>595</v>
      </c>
      <c r="F5787" s="669">
        <v>4</v>
      </c>
    </row>
    <row r="5788" spans="1:6" hidden="1" x14ac:dyDescent="0.2">
      <c r="A5788" s="1136" t="str">
        <f t="shared" si="181"/>
        <v>MA35ZDC0</v>
      </c>
      <c r="B5788" s="669" t="s">
        <v>8802</v>
      </c>
      <c r="C5788" s="669" t="s">
        <v>2311</v>
      </c>
      <c r="D5788" s="1137">
        <f t="shared" si="180"/>
        <v>0</v>
      </c>
      <c r="E5788" s="669" t="s">
        <v>700</v>
      </c>
      <c r="F5788" s="669">
        <v>3073</v>
      </c>
    </row>
    <row r="5789" spans="1:6" hidden="1" x14ac:dyDescent="0.2">
      <c r="A5789" s="1136" t="str">
        <f t="shared" si="181"/>
        <v>MA35ZEL0</v>
      </c>
      <c r="B5789" s="669" t="s">
        <v>8803</v>
      </c>
      <c r="C5789" s="669" t="s">
        <v>2311</v>
      </c>
      <c r="D5789" s="1137">
        <f t="shared" si="180"/>
        <v>0</v>
      </c>
      <c r="E5789" s="669" t="s">
        <v>699</v>
      </c>
      <c r="F5789" s="669">
        <v>169</v>
      </c>
    </row>
    <row r="5790" spans="1:6" hidden="1" x14ac:dyDescent="0.2">
      <c r="A5790" s="1136" t="str">
        <f t="shared" si="181"/>
        <v>MA35ZEM0</v>
      </c>
      <c r="B5790" s="669" t="s">
        <v>8804</v>
      </c>
      <c r="C5790" s="669" t="s">
        <v>2311</v>
      </c>
      <c r="D5790" s="1137">
        <f t="shared" si="180"/>
        <v>0</v>
      </c>
      <c r="E5790" s="669" t="s">
        <v>595</v>
      </c>
      <c r="F5790" s="669">
        <v>42</v>
      </c>
    </row>
    <row r="5791" spans="1:6" hidden="1" x14ac:dyDescent="0.2">
      <c r="A5791" s="1136" t="str">
        <f t="shared" si="181"/>
        <v>MA36ZDC0</v>
      </c>
      <c r="B5791" s="669" t="s">
        <v>8805</v>
      </c>
      <c r="C5791" s="669" t="s">
        <v>2312</v>
      </c>
      <c r="D5791" s="1137">
        <f t="shared" si="180"/>
        <v>0</v>
      </c>
      <c r="E5791" s="669" t="s">
        <v>700</v>
      </c>
      <c r="F5791" s="669">
        <v>1609</v>
      </c>
    </row>
    <row r="5792" spans="1:6" hidden="1" x14ac:dyDescent="0.2">
      <c r="A5792" s="1136" t="str">
        <f t="shared" si="181"/>
        <v>MA36ZEL0</v>
      </c>
      <c r="B5792" s="669" t="s">
        <v>8806</v>
      </c>
      <c r="C5792" s="669" t="s">
        <v>2312</v>
      </c>
      <c r="D5792" s="1137">
        <f t="shared" si="180"/>
        <v>0</v>
      </c>
      <c r="E5792" s="669" t="s">
        <v>699</v>
      </c>
      <c r="F5792" s="669">
        <v>255</v>
      </c>
    </row>
    <row r="5793" spans="1:6" hidden="1" x14ac:dyDescent="0.2">
      <c r="A5793" s="1136" t="str">
        <f t="shared" si="181"/>
        <v>MA36ZEM0</v>
      </c>
      <c r="B5793" s="669" t="s">
        <v>8807</v>
      </c>
      <c r="C5793" s="669" t="s">
        <v>2312</v>
      </c>
      <c r="D5793" s="1137">
        <f t="shared" si="180"/>
        <v>0</v>
      </c>
      <c r="E5793" s="669" t="s">
        <v>595</v>
      </c>
      <c r="F5793" s="669">
        <v>11293</v>
      </c>
    </row>
    <row r="5794" spans="1:6" hidden="1" x14ac:dyDescent="0.2">
      <c r="A5794" s="1136" t="str">
        <f t="shared" si="181"/>
        <v>MA36ZNE0</v>
      </c>
      <c r="B5794" s="669" t="s">
        <v>8808</v>
      </c>
      <c r="C5794" s="669" t="s">
        <v>2312</v>
      </c>
      <c r="D5794" s="1137">
        <f t="shared" si="180"/>
        <v>0</v>
      </c>
      <c r="E5794" s="669" t="s">
        <v>594</v>
      </c>
      <c r="F5794" s="669">
        <v>931</v>
      </c>
    </row>
    <row r="5795" spans="1:6" hidden="1" x14ac:dyDescent="0.2">
      <c r="A5795" s="1136" t="str">
        <f t="shared" si="181"/>
        <v>MA37ZDC0</v>
      </c>
      <c r="B5795" s="669" t="s">
        <v>8809</v>
      </c>
      <c r="C5795" s="669" t="s">
        <v>2313</v>
      </c>
      <c r="D5795" s="1137">
        <f t="shared" si="180"/>
        <v>0</v>
      </c>
      <c r="E5795" s="669" t="s">
        <v>700</v>
      </c>
      <c r="F5795" s="669">
        <v>116</v>
      </c>
    </row>
    <row r="5796" spans="1:6" hidden="1" x14ac:dyDescent="0.2">
      <c r="A5796" s="1136" t="str">
        <f t="shared" si="181"/>
        <v>MA37ZEM0</v>
      </c>
      <c r="B5796" s="669" t="s">
        <v>8810</v>
      </c>
      <c r="C5796" s="669" t="s">
        <v>2313</v>
      </c>
      <c r="D5796" s="1137">
        <f t="shared" si="180"/>
        <v>0</v>
      </c>
      <c r="E5796" s="669" t="s">
        <v>595</v>
      </c>
      <c r="F5796" s="669">
        <v>32</v>
      </c>
    </row>
    <row r="5797" spans="1:6" hidden="1" x14ac:dyDescent="0.2">
      <c r="A5797" s="1136" t="str">
        <f t="shared" si="181"/>
        <v>MA38ZDC0</v>
      </c>
      <c r="B5797" s="669" t="s">
        <v>8811</v>
      </c>
      <c r="C5797" s="669" t="s">
        <v>2314</v>
      </c>
      <c r="D5797" s="1137">
        <f t="shared" si="180"/>
        <v>0</v>
      </c>
      <c r="E5797" s="669" t="s">
        <v>700</v>
      </c>
      <c r="F5797" s="669">
        <v>5198</v>
      </c>
    </row>
    <row r="5798" spans="1:6" hidden="1" x14ac:dyDescent="0.2">
      <c r="A5798" s="1136" t="str">
        <f t="shared" si="181"/>
        <v>MA38ZEL0</v>
      </c>
      <c r="B5798" s="669" t="s">
        <v>8812</v>
      </c>
      <c r="C5798" s="669" t="s">
        <v>2314</v>
      </c>
      <c r="D5798" s="1137">
        <f t="shared" si="180"/>
        <v>0</v>
      </c>
      <c r="E5798" s="669" t="s">
        <v>699</v>
      </c>
      <c r="F5798" s="669">
        <v>106</v>
      </c>
    </row>
    <row r="5799" spans="1:6" hidden="1" x14ac:dyDescent="0.2">
      <c r="A5799" s="1136" t="str">
        <f t="shared" si="181"/>
        <v>MA38ZEM0</v>
      </c>
      <c r="B5799" s="669" t="s">
        <v>8813</v>
      </c>
      <c r="C5799" s="669" t="s">
        <v>2314</v>
      </c>
      <c r="D5799" s="1137">
        <f t="shared" si="180"/>
        <v>0</v>
      </c>
      <c r="E5799" s="669" t="s">
        <v>595</v>
      </c>
      <c r="F5799" s="669">
        <v>28</v>
      </c>
    </row>
    <row r="5800" spans="1:6" hidden="1" x14ac:dyDescent="0.2">
      <c r="A5800" s="1136" t="str">
        <f t="shared" si="181"/>
        <v>MA38ZNE0</v>
      </c>
      <c r="B5800" s="669" t="s">
        <v>8814</v>
      </c>
      <c r="C5800" s="669" t="s">
        <v>2314</v>
      </c>
      <c r="D5800" s="1137">
        <f t="shared" si="180"/>
        <v>0</v>
      </c>
      <c r="E5800" s="669" t="s">
        <v>594</v>
      </c>
      <c r="F5800" s="669">
        <v>1</v>
      </c>
    </row>
    <row r="5801" spans="1:6" hidden="1" x14ac:dyDescent="0.2">
      <c r="A5801" s="1136" t="str">
        <f t="shared" si="181"/>
        <v>MA39ZDC0</v>
      </c>
      <c r="B5801" s="669" t="s">
        <v>8815</v>
      </c>
      <c r="C5801" s="669" t="s">
        <v>2315</v>
      </c>
      <c r="D5801" s="1137">
        <f t="shared" si="180"/>
        <v>0</v>
      </c>
      <c r="E5801" s="669" t="s">
        <v>700</v>
      </c>
      <c r="F5801" s="669">
        <v>6823</v>
      </c>
    </row>
    <row r="5802" spans="1:6" hidden="1" x14ac:dyDescent="0.2">
      <c r="A5802" s="1136" t="str">
        <f t="shared" si="181"/>
        <v>MA39ZEL0</v>
      </c>
      <c r="B5802" s="669" t="s">
        <v>8816</v>
      </c>
      <c r="C5802" s="669" t="s">
        <v>2315</v>
      </c>
      <c r="D5802" s="1137">
        <f t="shared" si="180"/>
        <v>0</v>
      </c>
      <c r="E5802" s="669" t="s">
        <v>699</v>
      </c>
      <c r="F5802" s="669">
        <v>127</v>
      </c>
    </row>
    <row r="5803" spans="1:6" hidden="1" x14ac:dyDescent="0.2">
      <c r="A5803" s="1136" t="str">
        <f t="shared" si="181"/>
        <v>MA39ZEM0</v>
      </c>
      <c r="B5803" s="669" t="s">
        <v>8817</v>
      </c>
      <c r="C5803" s="669" t="s">
        <v>2315</v>
      </c>
      <c r="D5803" s="1137">
        <f t="shared" si="180"/>
        <v>0</v>
      </c>
      <c r="E5803" s="669" t="s">
        <v>595</v>
      </c>
      <c r="F5803" s="669">
        <v>5</v>
      </c>
    </row>
    <row r="5804" spans="1:6" hidden="1" x14ac:dyDescent="0.2">
      <c r="A5804" s="1136" t="str">
        <f t="shared" si="181"/>
        <v>MA39ZNE0</v>
      </c>
      <c r="B5804" s="669" t="s">
        <v>8818</v>
      </c>
      <c r="C5804" s="669" t="s">
        <v>2315</v>
      </c>
      <c r="D5804" s="1137">
        <f t="shared" si="180"/>
        <v>0</v>
      </c>
      <c r="E5804" s="669" t="s">
        <v>594</v>
      </c>
      <c r="F5804" s="669">
        <v>3</v>
      </c>
    </row>
    <row r="5805" spans="1:6" hidden="1" x14ac:dyDescent="0.2">
      <c r="A5805" s="1136" t="str">
        <f t="shared" si="181"/>
        <v>MA40ZDC0</v>
      </c>
      <c r="B5805" s="669" t="s">
        <v>8819</v>
      </c>
      <c r="C5805" s="669" t="s">
        <v>2316</v>
      </c>
      <c r="D5805" s="1137">
        <f t="shared" si="180"/>
        <v>0</v>
      </c>
      <c r="E5805" s="669" t="s">
        <v>700</v>
      </c>
      <c r="F5805" s="669">
        <v>1538</v>
      </c>
    </row>
    <row r="5806" spans="1:6" hidden="1" x14ac:dyDescent="0.2">
      <c r="A5806" s="1136" t="str">
        <f t="shared" si="181"/>
        <v>MA40ZEL0</v>
      </c>
      <c r="B5806" s="669" t="s">
        <v>8820</v>
      </c>
      <c r="C5806" s="669" t="s">
        <v>2316</v>
      </c>
      <c r="D5806" s="1137">
        <f t="shared" si="180"/>
        <v>0</v>
      </c>
      <c r="E5806" s="669" t="s">
        <v>699</v>
      </c>
      <c r="F5806" s="669">
        <v>60</v>
      </c>
    </row>
    <row r="5807" spans="1:6" hidden="1" x14ac:dyDescent="0.2">
      <c r="A5807" s="1136" t="str">
        <f t="shared" si="181"/>
        <v>MA40ZEM0</v>
      </c>
      <c r="B5807" s="669" t="s">
        <v>8821</v>
      </c>
      <c r="C5807" s="669" t="s">
        <v>2316</v>
      </c>
      <c r="D5807" s="1137">
        <f t="shared" si="180"/>
        <v>0</v>
      </c>
      <c r="E5807" s="669" t="s">
        <v>595</v>
      </c>
      <c r="F5807" s="669">
        <v>5</v>
      </c>
    </row>
    <row r="5808" spans="1:6" hidden="1" x14ac:dyDescent="0.2">
      <c r="A5808" s="1136" t="str">
        <f t="shared" si="181"/>
        <v>MB05CEL0</v>
      </c>
      <c r="B5808" s="669" t="s">
        <v>8822</v>
      </c>
      <c r="C5808" s="669" t="s">
        <v>2317</v>
      </c>
      <c r="D5808" s="1137">
        <f t="shared" si="180"/>
        <v>0</v>
      </c>
      <c r="E5808" s="669" t="s">
        <v>699</v>
      </c>
      <c r="F5808" s="669">
        <v>54</v>
      </c>
    </row>
    <row r="5809" spans="1:6" hidden="1" x14ac:dyDescent="0.2">
      <c r="A5809" s="1136" t="str">
        <f t="shared" si="181"/>
        <v>MB05CEM0</v>
      </c>
      <c r="B5809" s="669" t="s">
        <v>8823</v>
      </c>
      <c r="C5809" s="669" t="s">
        <v>2317</v>
      </c>
      <c r="D5809" s="1137">
        <f t="shared" si="180"/>
        <v>0</v>
      </c>
      <c r="E5809" s="669" t="s">
        <v>595</v>
      </c>
      <c r="F5809" s="669">
        <v>770</v>
      </c>
    </row>
    <row r="5810" spans="1:6" hidden="1" x14ac:dyDescent="0.2">
      <c r="A5810" s="1136" t="str">
        <f t="shared" si="181"/>
        <v>MB05CNE0</v>
      </c>
      <c r="B5810" s="669" t="s">
        <v>8824</v>
      </c>
      <c r="C5810" s="669" t="s">
        <v>2317</v>
      </c>
      <c r="D5810" s="1137">
        <f t="shared" si="180"/>
        <v>0</v>
      </c>
      <c r="E5810" s="669" t="s">
        <v>594</v>
      </c>
      <c r="F5810" s="669">
        <v>14</v>
      </c>
    </row>
    <row r="5811" spans="1:6" hidden="1" x14ac:dyDescent="0.2">
      <c r="A5811" s="1136" t="str">
        <f t="shared" si="181"/>
        <v>MB05DEL0</v>
      </c>
      <c r="B5811" s="669" t="s">
        <v>8825</v>
      </c>
      <c r="C5811" s="669" t="s">
        <v>2318</v>
      </c>
      <c r="D5811" s="1137">
        <f t="shared" si="180"/>
        <v>0</v>
      </c>
      <c r="E5811" s="669" t="s">
        <v>699</v>
      </c>
      <c r="F5811" s="669">
        <v>88</v>
      </c>
    </row>
    <row r="5812" spans="1:6" hidden="1" x14ac:dyDescent="0.2">
      <c r="A5812" s="1136" t="str">
        <f t="shared" si="181"/>
        <v>MB05DEM0</v>
      </c>
      <c r="B5812" s="669" t="s">
        <v>8826</v>
      </c>
      <c r="C5812" s="669" t="s">
        <v>2318</v>
      </c>
      <c r="D5812" s="1137">
        <f t="shared" si="180"/>
        <v>0</v>
      </c>
      <c r="E5812" s="669" t="s">
        <v>595</v>
      </c>
      <c r="F5812" s="669">
        <v>527</v>
      </c>
    </row>
    <row r="5813" spans="1:6" hidden="1" x14ac:dyDescent="0.2">
      <c r="A5813" s="1136" t="str">
        <f t="shared" si="181"/>
        <v>MB05DNE0</v>
      </c>
      <c r="B5813" s="669" t="s">
        <v>8827</v>
      </c>
      <c r="C5813" s="669" t="s">
        <v>2318</v>
      </c>
      <c r="D5813" s="1137">
        <f t="shared" si="180"/>
        <v>0</v>
      </c>
      <c r="E5813" s="669" t="s">
        <v>594</v>
      </c>
      <c r="F5813" s="669">
        <v>18</v>
      </c>
    </row>
    <row r="5814" spans="1:6" hidden="1" x14ac:dyDescent="0.2">
      <c r="A5814" s="1136" t="str">
        <f t="shared" si="181"/>
        <v>MB05EDC0</v>
      </c>
      <c r="B5814" s="669" t="s">
        <v>8828</v>
      </c>
      <c r="C5814" s="669" t="s">
        <v>2319</v>
      </c>
      <c r="D5814" s="1137">
        <f t="shared" si="180"/>
        <v>0</v>
      </c>
      <c r="E5814" s="669" t="s">
        <v>700</v>
      </c>
      <c r="F5814" s="669">
        <v>3</v>
      </c>
    </row>
    <row r="5815" spans="1:6" hidden="1" x14ac:dyDescent="0.2">
      <c r="A5815" s="1136" t="str">
        <f t="shared" si="181"/>
        <v>MB05EEL0</v>
      </c>
      <c r="B5815" s="669" t="s">
        <v>8829</v>
      </c>
      <c r="C5815" s="669" t="s">
        <v>2319</v>
      </c>
      <c r="D5815" s="1137">
        <f t="shared" si="180"/>
        <v>0</v>
      </c>
      <c r="E5815" s="669" t="s">
        <v>699</v>
      </c>
      <c r="F5815" s="669">
        <v>272</v>
      </c>
    </row>
    <row r="5816" spans="1:6" hidden="1" x14ac:dyDescent="0.2">
      <c r="A5816" s="1136" t="str">
        <f t="shared" si="181"/>
        <v>MB05EEM0</v>
      </c>
      <c r="B5816" s="669" t="s">
        <v>8830</v>
      </c>
      <c r="C5816" s="669" t="s">
        <v>2319</v>
      </c>
      <c r="D5816" s="1137">
        <f t="shared" si="180"/>
        <v>0</v>
      </c>
      <c r="E5816" s="669" t="s">
        <v>595</v>
      </c>
      <c r="F5816" s="669">
        <v>551</v>
      </c>
    </row>
    <row r="5817" spans="1:6" hidden="1" x14ac:dyDescent="0.2">
      <c r="A5817" s="1136" t="str">
        <f t="shared" si="181"/>
        <v>MB05ENE0</v>
      </c>
      <c r="B5817" s="669" t="s">
        <v>8831</v>
      </c>
      <c r="C5817" s="669" t="s">
        <v>2319</v>
      </c>
      <c r="D5817" s="1137">
        <f t="shared" si="180"/>
        <v>0</v>
      </c>
      <c r="E5817" s="669" t="s">
        <v>594</v>
      </c>
      <c r="F5817" s="669">
        <v>13</v>
      </c>
    </row>
    <row r="5818" spans="1:6" hidden="1" x14ac:dyDescent="0.2">
      <c r="A5818" s="1136" t="str">
        <f t="shared" si="181"/>
        <v>MB05FDC0</v>
      </c>
      <c r="B5818" s="669" t="s">
        <v>8832</v>
      </c>
      <c r="C5818" s="669" t="s">
        <v>2320</v>
      </c>
      <c r="D5818" s="1137">
        <f t="shared" si="180"/>
        <v>0</v>
      </c>
      <c r="E5818" s="669" t="s">
        <v>700</v>
      </c>
      <c r="F5818" s="669">
        <v>16</v>
      </c>
    </row>
    <row r="5819" spans="1:6" hidden="1" x14ac:dyDescent="0.2">
      <c r="A5819" s="1136" t="str">
        <f t="shared" si="181"/>
        <v>MB05FEL0</v>
      </c>
      <c r="B5819" s="669" t="s">
        <v>8833</v>
      </c>
      <c r="C5819" s="669" t="s">
        <v>2320</v>
      </c>
      <c r="D5819" s="1137">
        <f t="shared" si="180"/>
        <v>0</v>
      </c>
      <c r="E5819" s="669" t="s">
        <v>699</v>
      </c>
      <c r="F5819" s="669">
        <v>593</v>
      </c>
    </row>
    <row r="5820" spans="1:6" hidden="1" x14ac:dyDescent="0.2">
      <c r="A5820" s="1136" t="str">
        <f t="shared" si="181"/>
        <v>MB05FEM0</v>
      </c>
      <c r="B5820" s="669" t="s">
        <v>8834</v>
      </c>
      <c r="C5820" s="669" t="s">
        <v>2320</v>
      </c>
      <c r="D5820" s="1137">
        <f t="shared" si="180"/>
        <v>0</v>
      </c>
      <c r="E5820" s="669" t="s">
        <v>595</v>
      </c>
      <c r="F5820" s="669">
        <v>419</v>
      </c>
    </row>
    <row r="5821" spans="1:6" hidden="1" x14ac:dyDescent="0.2">
      <c r="A5821" s="1136" t="str">
        <f t="shared" si="181"/>
        <v>MB05FNE0</v>
      </c>
      <c r="B5821" s="669" t="s">
        <v>8835</v>
      </c>
      <c r="C5821" s="669" t="s">
        <v>2320</v>
      </c>
      <c r="D5821" s="1137">
        <f t="shared" si="180"/>
        <v>0</v>
      </c>
      <c r="E5821" s="669" t="s">
        <v>594</v>
      </c>
      <c r="F5821" s="669">
        <v>9</v>
      </c>
    </row>
    <row r="5822" spans="1:6" hidden="1" x14ac:dyDescent="0.2">
      <c r="A5822" s="1136" t="str">
        <f t="shared" si="181"/>
        <v>MB05GEL0</v>
      </c>
      <c r="B5822" s="669" t="s">
        <v>8836</v>
      </c>
      <c r="C5822" s="669" t="s">
        <v>2321</v>
      </c>
      <c r="D5822" s="1137">
        <f t="shared" si="180"/>
        <v>0</v>
      </c>
      <c r="E5822" s="669" t="s">
        <v>699</v>
      </c>
      <c r="F5822" s="669">
        <v>26</v>
      </c>
    </row>
    <row r="5823" spans="1:6" hidden="1" x14ac:dyDescent="0.2">
      <c r="A5823" s="1136" t="str">
        <f t="shared" si="181"/>
        <v>MB05GEM0</v>
      </c>
      <c r="B5823" s="669" t="s">
        <v>8837</v>
      </c>
      <c r="C5823" s="669" t="s">
        <v>2321</v>
      </c>
      <c r="D5823" s="1137">
        <f t="shared" si="180"/>
        <v>0</v>
      </c>
      <c r="E5823" s="669" t="s">
        <v>595</v>
      </c>
      <c r="F5823" s="669">
        <v>923</v>
      </c>
    </row>
    <row r="5824" spans="1:6" hidden="1" x14ac:dyDescent="0.2">
      <c r="A5824" s="1136" t="str">
        <f t="shared" si="181"/>
        <v>MB05GNE0</v>
      </c>
      <c r="B5824" s="669" t="s">
        <v>8838</v>
      </c>
      <c r="C5824" s="669" t="s">
        <v>2321</v>
      </c>
      <c r="D5824" s="1137">
        <f t="shared" si="180"/>
        <v>0</v>
      </c>
      <c r="E5824" s="669" t="s">
        <v>594</v>
      </c>
      <c r="F5824" s="669">
        <v>33</v>
      </c>
    </row>
    <row r="5825" spans="1:6" hidden="1" x14ac:dyDescent="0.2">
      <c r="A5825" s="1136" t="str">
        <f t="shared" si="181"/>
        <v>MB05HDC0</v>
      </c>
      <c r="B5825" s="669" t="s">
        <v>8839</v>
      </c>
      <c r="C5825" s="669" t="s">
        <v>2322</v>
      </c>
      <c r="D5825" s="1137">
        <f t="shared" si="180"/>
        <v>0</v>
      </c>
      <c r="E5825" s="669" t="s">
        <v>700</v>
      </c>
      <c r="F5825" s="669">
        <v>12</v>
      </c>
    </row>
    <row r="5826" spans="1:6" hidden="1" x14ac:dyDescent="0.2">
      <c r="A5826" s="1136" t="str">
        <f t="shared" si="181"/>
        <v>MB05HEL0</v>
      </c>
      <c r="B5826" s="669" t="s">
        <v>8840</v>
      </c>
      <c r="C5826" s="669" t="s">
        <v>2322</v>
      </c>
      <c r="D5826" s="1137">
        <f t="shared" si="180"/>
        <v>0</v>
      </c>
      <c r="E5826" s="669" t="s">
        <v>699</v>
      </c>
      <c r="F5826" s="669">
        <v>65</v>
      </c>
    </row>
    <row r="5827" spans="1:6" hidden="1" x14ac:dyDescent="0.2">
      <c r="A5827" s="1136" t="str">
        <f t="shared" si="181"/>
        <v>MB05HEM0</v>
      </c>
      <c r="B5827" s="669" t="s">
        <v>8841</v>
      </c>
      <c r="C5827" s="669" t="s">
        <v>2322</v>
      </c>
      <c r="D5827" s="1137">
        <f t="shared" si="180"/>
        <v>0</v>
      </c>
      <c r="E5827" s="669" t="s">
        <v>595</v>
      </c>
      <c r="F5827" s="669">
        <v>845</v>
      </c>
    </row>
    <row r="5828" spans="1:6" hidden="1" x14ac:dyDescent="0.2">
      <c r="A5828" s="1136" t="str">
        <f t="shared" si="181"/>
        <v>MB05HNE0</v>
      </c>
      <c r="B5828" s="669" t="s">
        <v>8842</v>
      </c>
      <c r="C5828" s="669" t="s">
        <v>2322</v>
      </c>
      <c r="D5828" s="1137">
        <f t="shared" si="180"/>
        <v>0</v>
      </c>
      <c r="E5828" s="669" t="s">
        <v>594</v>
      </c>
      <c r="F5828" s="669">
        <v>35</v>
      </c>
    </row>
    <row r="5829" spans="1:6" hidden="1" x14ac:dyDescent="0.2">
      <c r="A5829" s="1136" t="str">
        <f t="shared" si="181"/>
        <v>MB05JDC0</v>
      </c>
      <c r="B5829" s="669" t="s">
        <v>8843</v>
      </c>
      <c r="C5829" s="669" t="s">
        <v>2323</v>
      </c>
      <c r="D5829" s="1137">
        <f t="shared" si="180"/>
        <v>0</v>
      </c>
      <c r="E5829" s="669" t="s">
        <v>700</v>
      </c>
      <c r="F5829" s="669">
        <v>224</v>
      </c>
    </row>
    <row r="5830" spans="1:6" hidden="1" x14ac:dyDescent="0.2">
      <c r="A5830" s="1136" t="str">
        <f t="shared" si="181"/>
        <v>MB05JEL0</v>
      </c>
      <c r="B5830" s="669" t="s">
        <v>8844</v>
      </c>
      <c r="C5830" s="669" t="s">
        <v>2323</v>
      </c>
      <c r="D5830" s="1137">
        <f t="shared" si="180"/>
        <v>0</v>
      </c>
      <c r="E5830" s="669" t="s">
        <v>699</v>
      </c>
      <c r="F5830" s="669">
        <v>253</v>
      </c>
    </row>
    <row r="5831" spans="1:6" hidden="1" x14ac:dyDescent="0.2">
      <c r="A5831" s="1136" t="str">
        <f t="shared" si="181"/>
        <v>MB05JEM0</v>
      </c>
      <c r="B5831" s="669" t="s">
        <v>8845</v>
      </c>
      <c r="C5831" s="669" t="s">
        <v>2323</v>
      </c>
      <c r="D5831" s="1137">
        <f t="shared" si="180"/>
        <v>0</v>
      </c>
      <c r="E5831" s="669" t="s">
        <v>595</v>
      </c>
      <c r="F5831" s="669">
        <v>1282</v>
      </c>
    </row>
    <row r="5832" spans="1:6" hidden="1" x14ac:dyDescent="0.2">
      <c r="A5832" s="1136" t="str">
        <f t="shared" si="181"/>
        <v>MB05JNE0</v>
      </c>
      <c r="B5832" s="669" t="s">
        <v>8846</v>
      </c>
      <c r="C5832" s="669" t="s">
        <v>2323</v>
      </c>
      <c r="D5832" s="1137">
        <f t="shared" si="180"/>
        <v>0</v>
      </c>
      <c r="E5832" s="669" t="s">
        <v>594</v>
      </c>
      <c r="F5832" s="669">
        <v>56</v>
      </c>
    </row>
    <row r="5833" spans="1:6" hidden="1" x14ac:dyDescent="0.2">
      <c r="A5833" s="1136" t="str">
        <f t="shared" si="181"/>
        <v>MB05KDC0</v>
      </c>
      <c r="B5833" s="669" t="s">
        <v>8847</v>
      </c>
      <c r="C5833" s="669" t="s">
        <v>2324</v>
      </c>
      <c r="D5833" s="1137">
        <f t="shared" si="180"/>
        <v>0</v>
      </c>
      <c r="E5833" s="669" t="s">
        <v>700</v>
      </c>
      <c r="F5833" s="669">
        <v>550</v>
      </c>
    </row>
    <row r="5834" spans="1:6" hidden="1" x14ac:dyDescent="0.2">
      <c r="A5834" s="1136" t="str">
        <f t="shared" si="181"/>
        <v>MB05KEL0</v>
      </c>
      <c r="B5834" s="669" t="s">
        <v>8848</v>
      </c>
      <c r="C5834" s="669" t="s">
        <v>2324</v>
      </c>
      <c r="D5834" s="1137">
        <f t="shared" si="180"/>
        <v>0</v>
      </c>
      <c r="E5834" s="669" t="s">
        <v>699</v>
      </c>
      <c r="F5834" s="669">
        <v>523</v>
      </c>
    </row>
    <row r="5835" spans="1:6" hidden="1" x14ac:dyDescent="0.2">
      <c r="A5835" s="1136" t="str">
        <f t="shared" si="181"/>
        <v>MB05KEM0</v>
      </c>
      <c r="B5835" s="669" t="s">
        <v>8849</v>
      </c>
      <c r="C5835" s="669" t="s">
        <v>2324</v>
      </c>
      <c r="D5835" s="1137">
        <f t="shared" si="180"/>
        <v>0</v>
      </c>
      <c r="E5835" s="669" t="s">
        <v>595</v>
      </c>
      <c r="F5835" s="669">
        <v>913</v>
      </c>
    </row>
    <row r="5836" spans="1:6" hidden="1" x14ac:dyDescent="0.2">
      <c r="A5836" s="1136" t="str">
        <f t="shared" si="181"/>
        <v>MB05KNE0</v>
      </c>
      <c r="B5836" s="669" t="s">
        <v>8850</v>
      </c>
      <c r="C5836" s="669" t="s">
        <v>2324</v>
      </c>
      <c r="D5836" s="1137">
        <f t="shared" si="180"/>
        <v>0</v>
      </c>
      <c r="E5836" s="669" t="s">
        <v>594</v>
      </c>
      <c r="F5836" s="669">
        <v>30</v>
      </c>
    </row>
    <row r="5837" spans="1:6" hidden="1" x14ac:dyDescent="0.2">
      <c r="A5837" s="1136" t="str">
        <f t="shared" si="181"/>
        <v>MB05LDC0</v>
      </c>
      <c r="B5837" s="669" t="s">
        <v>8851</v>
      </c>
      <c r="C5837" s="669" t="s">
        <v>2325</v>
      </c>
      <c r="D5837" s="1137">
        <f t="shared" si="180"/>
        <v>0</v>
      </c>
      <c r="E5837" s="669" t="s">
        <v>700</v>
      </c>
      <c r="F5837" s="669">
        <v>1350</v>
      </c>
    </row>
    <row r="5838" spans="1:6" hidden="1" x14ac:dyDescent="0.2">
      <c r="A5838" s="1136" t="str">
        <f t="shared" si="181"/>
        <v>MB05LEL0</v>
      </c>
      <c r="B5838" s="669" t="s">
        <v>8852</v>
      </c>
      <c r="C5838" s="669" t="s">
        <v>2325</v>
      </c>
      <c r="D5838" s="1137">
        <f t="shared" si="180"/>
        <v>0</v>
      </c>
      <c r="E5838" s="669" t="s">
        <v>699</v>
      </c>
      <c r="F5838" s="669">
        <v>856</v>
      </c>
    </row>
    <row r="5839" spans="1:6" hidden="1" x14ac:dyDescent="0.2">
      <c r="A5839" s="1136" t="str">
        <f t="shared" si="181"/>
        <v>MB05LEM0</v>
      </c>
      <c r="B5839" s="669" t="s">
        <v>8853</v>
      </c>
      <c r="C5839" s="669" t="s">
        <v>2325</v>
      </c>
      <c r="D5839" s="1137">
        <f t="shared" si="180"/>
        <v>0</v>
      </c>
      <c r="E5839" s="669" t="s">
        <v>595</v>
      </c>
      <c r="F5839" s="669">
        <v>704</v>
      </c>
    </row>
    <row r="5840" spans="1:6" hidden="1" x14ac:dyDescent="0.2">
      <c r="A5840" s="1136" t="str">
        <f t="shared" si="181"/>
        <v>MB05LNE0</v>
      </c>
      <c r="B5840" s="669" t="s">
        <v>8854</v>
      </c>
      <c r="C5840" s="669" t="s">
        <v>2325</v>
      </c>
      <c r="D5840" s="1137">
        <f t="shared" si="180"/>
        <v>0</v>
      </c>
      <c r="E5840" s="669" t="s">
        <v>594</v>
      </c>
      <c r="F5840" s="669">
        <v>20</v>
      </c>
    </row>
    <row r="5841" spans="1:6" hidden="1" x14ac:dyDescent="0.2">
      <c r="A5841" s="1136" t="str">
        <f t="shared" si="181"/>
        <v>MB05LUX0</v>
      </c>
      <c r="B5841" s="669" t="s">
        <v>8855</v>
      </c>
      <c r="C5841" s="669" t="s">
        <v>2325</v>
      </c>
      <c r="D5841" s="1137">
        <f t="shared" ref="D5841:D5904" si="182">IFERROR(VLOOKUP(C5841,$M$2:$N$16,2,FALSE),0)</f>
        <v>0</v>
      </c>
      <c r="E5841" s="669" t="s">
        <v>3001</v>
      </c>
      <c r="F5841" s="669">
        <v>2</v>
      </c>
    </row>
    <row r="5842" spans="1:6" hidden="1" x14ac:dyDescent="0.2">
      <c r="A5842" s="1136" t="str">
        <f t="shared" ref="A5842:A5905" si="183">C5842&amp;E5842&amp;D5842</f>
        <v>MB08AEL0</v>
      </c>
      <c r="B5842" s="669" t="s">
        <v>8856</v>
      </c>
      <c r="C5842" s="669" t="s">
        <v>2326</v>
      </c>
      <c r="D5842" s="1137">
        <f t="shared" si="182"/>
        <v>0</v>
      </c>
      <c r="E5842" s="669" t="s">
        <v>699</v>
      </c>
      <c r="F5842" s="669">
        <v>42</v>
      </c>
    </row>
    <row r="5843" spans="1:6" hidden="1" x14ac:dyDescent="0.2">
      <c r="A5843" s="1136" t="str">
        <f t="shared" si="183"/>
        <v>MB08AEM0</v>
      </c>
      <c r="B5843" s="669" t="s">
        <v>8857</v>
      </c>
      <c r="C5843" s="669" t="s">
        <v>2326</v>
      </c>
      <c r="D5843" s="1137">
        <f t="shared" si="182"/>
        <v>0</v>
      </c>
      <c r="E5843" s="669" t="s">
        <v>595</v>
      </c>
      <c r="F5843" s="669">
        <v>774</v>
      </c>
    </row>
    <row r="5844" spans="1:6" hidden="1" x14ac:dyDescent="0.2">
      <c r="A5844" s="1136" t="str">
        <f t="shared" si="183"/>
        <v>MB08ANE0</v>
      </c>
      <c r="B5844" s="669" t="s">
        <v>8858</v>
      </c>
      <c r="C5844" s="669" t="s">
        <v>2326</v>
      </c>
      <c r="D5844" s="1137">
        <f t="shared" si="182"/>
        <v>0</v>
      </c>
      <c r="E5844" s="669" t="s">
        <v>594</v>
      </c>
      <c r="F5844" s="669">
        <v>50</v>
      </c>
    </row>
    <row r="5845" spans="1:6" hidden="1" x14ac:dyDescent="0.2">
      <c r="A5845" s="1136" t="str">
        <f t="shared" si="183"/>
        <v>MB08BDC0</v>
      </c>
      <c r="B5845" s="669" t="s">
        <v>8859</v>
      </c>
      <c r="C5845" s="669" t="s">
        <v>2327</v>
      </c>
      <c r="D5845" s="1137">
        <f t="shared" si="182"/>
        <v>0</v>
      </c>
      <c r="E5845" s="669" t="s">
        <v>700</v>
      </c>
      <c r="F5845" s="669">
        <v>1765</v>
      </c>
    </row>
    <row r="5846" spans="1:6" hidden="1" x14ac:dyDescent="0.2">
      <c r="A5846" s="1136" t="str">
        <f t="shared" si="183"/>
        <v>MB08BEL0</v>
      </c>
      <c r="B5846" s="669" t="s">
        <v>8860</v>
      </c>
      <c r="C5846" s="669" t="s">
        <v>2327</v>
      </c>
      <c r="D5846" s="1137">
        <f t="shared" si="182"/>
        <v>0</v>
      </c>
      <c r="E5846" s="669" t="s">
        <v>699</v>
      </c>
      <c r="F5846" s="669">
        <v>1010</v>
      </c>
    </row>
    <row r="5847" spans="1:6" hidden="1" x14ac:dyDescent="0.2">
      <c r="A5847" s="1136" t="str">
        <f t="shared" si="183"/>
        <v>MB08BEM0</v>
      </c>
      <c r="B5847" s="669" t="s">
        <v>8861</v>
      </c>
      <c r="C5847" s="669" t="s">
        <v>2327</v>
      </c>
      <c r="D5847" s="1137">
        <f t="shared" si="182"/>
        <v>0</v>
      </c>
      <c r="E5847" s="669" t="s">
        <v>595</v>
      </c>
      <c r="F5847" s="669">
        <v>37172</v>
      </c>
    </row>
    <row r="5848" spans="1:6" hidden="1" x14ac:dyDescent="0.2">
      <c r="A5848" s="1136" t="str">
        <f t="shared" si="183"/>
        <v>MB08BNE0</v>
      </c>
      <c r="B5848" s="669" t="s">
        <v>8862</v>
      </c>
      <c r="C5848" s="669" t="s">
        <v>2327</v>
      </c>
      <c r="D5848" s="1137">
        <f t="shared" si="182"/>
        <v>0</v>
      </c>
      <c r="E5848" s="669" t="s">
        <v>594</v>
      </c>
      <c r="F5848" s="669">
        <v>12104</v>
      </c>
    </row>
    <row r="5849" spans="1:6" hidden="1" x14ac:dyDescent="0.2">
      <c r="A5849" s="1136" t="str">
        <f t="shared" si="183"/>
        <v>MB08BUX0</v>
      </c>
      <c r="B5849" s="669" t="s">
        <v>8863</v>
      </c>
      <c r="C5849" s="669" t="s">
        <v>2327</v>
      </c>
      <c r="D5849" s="1137">
        <f t="shared" si="182"/>
        <v>0</v>
      </c>
      <c r="E5849" s="669" t="s">
        <v>3001</v>
      </c>
      <c r="F5849" s="669">
        <v>3</v>
      </c>
    </row>
    <row r="5850" spans="1:6" hidden="1" x14ac:dyDescent="0.2">
      <c r="A5850" s="1136" t="str">
        <f t="shared" si="183"/>
        <v>MB09AEL0</v>
      </c>
      <c r="B5850" s="669" t="s">
        <v>8864</v>
      </c>
      <c r="C5850" s="669" t="s">
        <v>2328</v>
      </c>
      <c r="D5850" s="1137">
        <f t="shared" si="182"/>
        <v>0</v>
      </c>
      <c r="E5850" s="669" t="s">
        <v>699</v>
      </c>
      <c r="F5850" s="669">
        <v>153</v>
      </c>
    </row>
    <row r="5851" spans="1:6" hidden="1" x14ac:dyDescent="0.2">
      <c r="A5851" s="1136" t="str">
        <f t="shared" si="183"/>
        <v>MB09AEM0</v>
      </c>
      <c r="B5851" s="669" t="s">
        <v>8865</v>
      </c>
      <c r="C5851" s="669" t="s">
        <v>2328</v>
      </c>
      <c r="D5851" s="1137">
        <f t="shared" si="182"/>
        <v>0</v>
      </c>
      <c r="E5851" s="669" t="s">
        <v>595</v>
      </c>
      <c r="F5851" s="669">
        <v>642</v>
      </c>
    </row>
    <row r="5852" spans="1:6" hidden="1" x14ac:dyDescent="0.2">
      <c r="A5852" s="1136" t="str">
        <f t="shared" si="183"/>
        <v>MB09ANE0</v>
      </c>
      <c r="B5852" s="669" t="s">
        <v>8866</v>
      </c>
      <c r="C5852" s="669" t="s">
        <v>2328</v>
      </c>
      <c r="D5852" s="1137">
        <f t="shared" si="182"/>
        <v>0</v>
      </c>
      <c r="E5852" s="669" t="s">
        <v>594</v>
      </c>
      <c r="F5852" s="669">
        <v>14</v>
      </c>
    </row>
    <row r="5853" spans="1:6" hidden="1" x14ac:dyDescent="0.2">
      <c r="A5853" s="1136" t="str">
        <f t="shared" si="183"/>
        <v>MB09BEL0</v>
      </c>
      <c r="B5853" s="669" t="s">
        <v>8867</v>
      </c>
      <c r="C5853" s="669" t="s">
        <v>2329</v>
      </c>
      <c r="D5853" s="1137">
        <f t="shared" si="182"/>
        <v>0</v>
      </c>
      <c r="E5853" s="669" t="s">
        <v>699</v>
      </c>
      <c r="F5853" s="669">
        <v>369</v>
      </c>
    </row>
    <row r="5854" spans="1:6" hidden="1" x14ac:dyDescent="0.2">
      <c r="A5854" s="1136" t="str">
        <f t="shared" si="183"/>
        <v>MB09BEM0</v>
      </c>
      <c r="B5854" s="669" t="s">
        <v>8868</v>
      </c>
      <c r="C5854" s="669" t="s">
        <v>2329</v>
      </c>
      <c r="D5854" s="1137">
        <f t="shared" si="182"/>
        <v>0</v>
      </c>
      <c r="E5854" s="669" t="s">
        <v>595</v>
      </c>
      <c r="F5854" s="669">
        <v>831</v>
      </c>
    </row>
    <row r="5855" spans="1:6" hidden="1" x14ac:dyDescent="0.2">
      <c r="A5855" s="1136" t="str">
        <f t="shared" si="183"/>
        <v>MB09BNE0</v>
      </c>
      <c r="B5855" s="669" t="s">
        <v>8869</v>
      </c>
      <c r="C5855" s="669" t="s">
        <v>2329</v>
      </c>
      <c r="D5855" s="1137">
        <f t="shared" si="182"/>
        <v>0</v>
      </c>
      <c r="E5855" s="669" t="s">
        <v>594</v>
      </c>
      <c r="F5855" s="669">
        <v>9</v>
      </c>
    </row>
    <row r="5856" spans="1:6" hidden="1" x14ac:dyDescent="0.2">
      <c r="A5856" s="1136" t="str">
        <f t="shared" si="183"/>
        <v>MB09CDC0</v>
      </c>
      <c r="B5856" s="669" t="s">
        <v>8870</v>
      </c>
      <c r="C5856" s="669" t="s">
        <v>2330</v>
      </c>
      <c r="D5856" s="1137">
        <f t="shared" si="182"/>
        <v>0</v>
      </c>
      <c r="E5856" s="669" t="s">
        <v>700</v>
      </c>
      <c r="F5856" s="669">
        <v>1</v>
      </c>
    </row>
    <row r="5857" spans="1:6" hidden="1" x14ac:dyDescent="0.2">
      <c r="A5857" s="1136" t="str">
        <f t="shared" si="183"/>
        <v>MB09CEL0</v>
      </c>
      <c r="B5857" s="669" t="s">
        <v>8871</v>
      </c>
      <c r="C5857" s="669" t="s">
        <v>2330</v>
      </c>
      <c r="D5857" s="1137">
        <f t="shared" si="182"/>
        <v>0</v>
      </c>
      <c r="E5857" s="669" t="s">
        <v>699</v>
      </c>
      <c r="F5857" s="669">
        <v>1836</v>
      </c>
    </row>
    <row r="5858" spans="1:6" hidden="1" x14ac:dyDescent="0.2">
      <c r="A5858" s="1136" t="str">
        <f t="shared" si="183"/>
        <v>MB09CEM0</v>
      </c>
      <c r="B5858" s="669" t="s">
        <v>8872</v>
      </c>
      <c r="C5858" s="669" t="s">
        <v>2330</v>
      </c>
      <c r="D5858" s="1137">
        <f t="shared" si="182"/>
        <v>0</v>
      </c>
      <c r="E5858" s="669" t="s">
        <v>595</v>
      </c>
      <c r="F5858" s="669">
        <v>6270</v>
      </c>
    </row>
    <row r="5859" spans="1:6" hidden="1" x14ac:dyDescent="0.2">
      <c r="A5859" s="1136" t="str">
        <f t="shared" si="183"/>
        <v>MB09CNE0</v>
      </c>
      <c r="B5859" s="669" t="s">
        <v>8873</v>
      </c>
      <c r="C5859" s="669" t="s">
        <v>2330</v>
      </c>
      <c r="D5859" s="1137">
        <f t="shared" si="182"/>
        <v>0</v>
      </c>
      <c r="E5859" s="669" t="s">
        <v>594</v>
      </c>
      <c r="F5859" s="669">
        <v>35</v>
      </c>
    </row>
    <row r="5860" spans="1:6" hidden="1" x14ac:dyDescent="0.2">
      <c r="A5860" s="1136" t="str">
        <f t="shared" si="183"/>
        <v>MB09CUX0</v>
      </c>
      <c r="B5860" s="669" t="s">
        <v>8874</v>
      </c>
      <c r="C5860" s="669" t="s">
        <v>2330</v>
      </c>
      <c r="D5860" s="1137">
        <f t="shared" si="182"/>
        <v>0</v>
      </c>
      <c r="E5860" s="669" t="s">
        <v>3001</v>
      </c>
      <c r="F5860" s="669">
        <v>2</v>
      </c>
    </row>
    <row r="5861" spans="1:6" hidden="1" x14ac:dyDescent="0.2">
      <c r="A5861" s="1136" t="str">
        <f t="shared" si="183"/>
        <v>MB09DDC0</v>
      </c>
      <c r="B5861" s="669" t="s">
        <v>8875</v>
      </c>
      <c r="C5861" s="669" t="s">
        <v>2331</v>
      </c>
      <c r="D5861" s="1137">
        <f t="shared" si="182"/>
        <v>0</v>
      </c>
      <c r="E5861" s="669" t="s">
        <v>700</v>
      </c>
      <c r="F5861" s="669">
        <v>32</v>
      </c>
    </row>
    <row r="5862" spans="1:6" hidden="1" x14ac:dyDescent="0.2">
      <c r="A5862" s="1136" t="str">
        <f t="shared" si="183"/>
        <v>MB09DEL0</v>
      </c>
      <c r="B5862" s="669" t="s">
        <v>8876</v>
      </c>
      <c r="C5862" s="669" t="s">
        <v>2331</v>
      </c>
      <c r="D5862" s="1137">
        <f t="shared" si="182"/>
        <v>0</v>
      </c>
      <c r="E5862" s="669" t="s">
        <v>699</v>
      </c>
      <c r="F5862" s="669">
        <v>26</v>
      </c>
    </row>
    <row r="5863" spans="1:6" hidden="1" x14ac:dyDescent="0.2">
      <c r="A5863" s="1136" t="str">
        <f t="shared" si="183"/>
        <v>MB09DEM0</v>
      </c>
      <c r="B5863" s="669" t="s">
        <v>8877</v>
      </c>
      <c r="C5863" s="669" t="s">
        <v>2331</v>
      </c>
      <c r="D5863" s="1137">
        <f t="shared" si="182"/>
        <v>0</v>
      </c>
      <c r="E5863" s="669" t="s">
        <v>595</v>
      </c>
      <c r="F5863" s="669">
        <v>794</v>
      </c>
    </row>
    <row r="5864" spans="1:6" hidden="1" x14ac:dyDescent="0.2">
      <c r="A5864" s="1136" t="str">
        <f t="shared" si="183"/>
        <v>MB09DNE0</v>
      </c>
      <c r="B5864" s="669" t="s">
        <v>8878</v>
      </c>
      <c r="C5864" s="669" t="s">
        <v>2331</v>
      </c>
      <c r="D5864" s="1137">
        <f t="shared" si="182"/>
        <v>0</v>
      </c>
      <c r="E5864" s="669" t="s">
        <v>594</v>
      </c>
      <c r="F5864" s="669">
        <v>20</v>
      </c>
    </row>
    <row r="5865" spans="1:6" hidden="1" x14ac:dyDescent="0.2">
      <c r="A5865" s="1136" t="str">
        <f t="shared" si="183"/>
        <v>MB09DUX0</v>
      </c>
      <c r="B5865" s="669" t="s">
        <v>8879</v>
      </c>
      <c r="C5865" s="669" t="s">
        <v>2331</v>
      </c>
      <c r="D5865" s="1137">
        <f t="shared" si="182"/>
        <v>0</v>
      </c>
      <c r="E5865" s="669" t="s">
        <v>3001</v>
      </c>
      <c r="F5865" s="669">
        <v>2</v>
      </c>
    </row>
    <row r="5866" spans="1:6" hidden="1" x14ac:dyDescent="0.2">
      <c r="A5866" s="1136" t="str">
        <f t="shared" si="183"/>
        <v>MB09EDC0</v>
      </c>
      <c r="B5866" s="669" t="s">
        <v>8880</v>
      </c>
      <c r="C5866" s="669" t="s">
        <v>2332</v>
      </c>
      <c r="D5866" s="1137">
        <f t="shared" si="182"/>
        <v>0</v>
      </c>
      <c r="E5866" s="669" t="s">
        <v>700</v>
      </c>
      <c r="F5866" s="669">
        <v>50</v>
      </c>
    </row>
    <row r="5867" spans="1:6" hidden="1" x14ac:dyDescent="0.2">
      <c r="A5867" s="1136" t="str">
        <f t="shared" si="183"/>
        <v>MB09EEL0</v>
      </c>
      <c r="B5867" s="669" t="s">
        <v>8881</v>
      </c>
      <c r="C5867" s="669" t="s">
        <v>2332</v>
      </c>
      <c r="D5867" s="1137">
        <f t="shared" si="182"/>
        <v>0</v>
      </c>
      <c r="E5867" s="669" t="s">
        <v>699</v>
      </c>
      <c r="F5867" s="669">
        <v>79</v>
      </c>
    </row>
    <row r="5868" spans="1:6" hidden="1" x14ac:dyDescent="0.2">
      <c r="A5868" s="1136" t="str">
        <f t="shared" si="183"/>
        <v>MB09EEM0</v>
      </c>
      <c r="B5868" s="669" t="s">
        <v>8882</v>
      </c>
      <c r="C5868" s="669" t="s">
        <v>2332</v>
      </c>
      <c r="D5868" s="1137">
        <f t="shared" si="182"/>
        <v>0</v>
      </c>
      <c r="E5868" s="669" t="s">
        <v>595</v>
      </c>
      <c r="F5868" s="669">
        <v>2058</v>
      </c>
    </row>
    <row r="5869" spans="1:6" hidden="1" x14ac:dyDescent="0.2">
      <c r="A5869" s="1136" t="str">
        <f t="shared" si="183"/>
        <v>MB09ENE0</v>
      </c>
      <c r="B5869" s="669" t="s">
        <v>8883</v>
      </c>
      <c r="C5869" s="669" t="s">
        <v>2332</v>
      </c>
      <c r="D5869" s="1137">
        <f t="shared" si="182"/>
        <v>0</v>
      </c>
      <c r="E5869" s="669" t="s">
        <v>594</v>
      </c>
      <c r="F5869" s="669">
        <v>28</v>
      </c>
    </row>
    <row r="5870" spans="1:6" hidden="1" x14ac:dyDescent="0.2">
      <c r="A5870" s="1136" t="str">
        <f t="shared" si="183"/>
        <v>MB09FDC0</v>
      </c>
      <c r="B5870" s="669" t="s">
        <v>8884</v>
      </c>
      <c r="C5870" s="669" t="s">
        <v>2333</v>
      </c>
      <c r="D5870" s="1137">
        <f t="shared" si="182"/>
        <v>0</v>
      </c>
      <c r="E5870" s="669" t="s">
        <v>700</v>
      </c>
      <c r="F5870" s="669">
        <v>1670</v>
      </c>
    </row>
    <row r="5871" spans="1:6" hidden="1" x14ac:dyDescent="0.2">
      <c r="A5871" s="1136" t="str">
        <f t="shared" si="183"/>
        <v>MB09FEL0</v>
      </c>
      <c r="B5871" s="669" t="s">
        <v>8885</v>
      </c>
      <c r="C5871" s="669" t="s">
        <v>2333</v>
      </c>
      <c r="D5871" s="1137">
        <f t="shared" si="182"/>
        <v>0</v>
      </c>
      <c r="E5871" s="669" t="s">
        <v>699</v>
      </c>
      <c r="F5871" s="669">
        <v>556</v>
      </c>
    </row>
    <row r="5872" spans="1:6" hidden="1" x14ac:dyDescent="0.2">
      <c r="A5872" s="1136" t="str">
        <f t="shared" si="183"/>
        <v>MB09FEM0</v>
      </c>
      <c r="B5872" s="669" t="s">
        <v>8886</v>
      </c>
      <c r="C5872" s="669" t="s">
        <v>2333</v>
      </c>
      <c r="D5872" s="1137">
        <f t="shared" si="182"/>
        <v>0</v>
      </c>
      <c r="E5872" s="669" t="s">
        <v>595</v>
      </c>
      <c r="F5872" s="669">
        <v>29340</v>
      </c>
    </row>
    <row r="5873" spans="1:6" hidden="1" x14ac:dyDescent="0.2">
      <c r="A5873" s="1136" t="str">
        <f t="shared" si="183"/>
        <v>MB09FNE0</v>
      </c>
      <c r="B5873" s="669" t="s">
        <v>8887</v>
      </c>
      <c r="C5873" s="669" t="s">
        <v>2333</v>
      </c>
      <c r="D5873" s="1137">
        <f t="shared" si="182"/>
        <v>0</v>
      </c>
      <c r="E5873" s="669" t="s">
        <v>594</v>
      </c>
      <c r="F5873" s="669">
        <v>663</v>
      </c>
    </row>
    <row r="5874" spans="1:6" hidden="1" x14ac:dyDescent="0.2">
      <c r="A5874" s="1136" t="str">
        <f t="shared" si="183"/>
        <v>MB09FUX0</v>
      </c>
      <c r="B5874" s="669" t="s">
        <v>8888</v>
      </c>
      <c r="C5874" s="669" t="s">
        <v>2333</v>
      </c>
      <c r="D5874" s="1137">
        <f t="shared" si="182"/>
        <v>0</v>
      </c>
      <c r="E5874" s="669" t="s">
        <v>3001</v>
      </c>
      <c r="F5874" s="669">
        <v>1</v>
      </c>
    </row>
    <row r="5875" spans="1:6" hidden="1" x14ac:dyDescent="0.2">
      <c r="A5875" s="1136" t="str">
        <f t="shared" si="183"/>
        <v>MC06ZDC0</v>
      </c>
      <c r="B5875" s="669" t="s">
        <v>8889</v>
      </c>
      <c r="C5875" s="669" t="s">
        <v>8890</v>
      </c>
      <c r="D5875" s="1137">
        <f t="shared" si="182"/>
        <v>0</v>
      </c>
      <c r="E5875" s="669" t="s">
        <v>700</v>
      </c>
      <c r="F5875" s="669">
        <v>288</v>
      </c>
    </row>
    <row r="5876" spans="1:6" hidden="1" x14ac:dyDescent="0.2">
      <c r="A5876" s="1136" t="str">
        <f t="shared" si="183"/>
        <v>MC06ZEL0</v>
      </c>
      <c r="B5876" s="669" t="s">
        <v>8891</v>
      </c>
      <c r="C5876" s="669" t="s">
        <v>8890</v>
      </c>
      <c r="D5876" s="1137">
        <f t="shared" si="182"/>
        <v>0</v>
      </c>
      <c r="E5876" s="669" t="s">
        <v>699</v>
      </c>
      <c r="F5876" s="669">
        <v>42</v>
      </c>
    </row>
    <row r="5877" spans="1:6" hidden="1" x14ac:dyDescent="0.2">
      <c r="A5877" s="1136" t="str">
        <f t="shared" si="183"/>
        <v>MC07ZDC0</v>
      </c>
      <c r="B5877" s="669" t="s">
        <v>8892</v>
      </c>
      <c r="C5877" s="669" t="s">
        <v>8893</v>
      </c>
      <c r="D5877" s="1137">
        <f t="shared" si="182"/>
        <v>0</v>
      </c>
      <c r="E5877" s="669" t="s">
        <v>700</v>
      </c>
      <c r="F5877" s="669">
        <v>825</v>
      </c>
    </row>
    <row r="5878" spans="1:6" hidden="1" x14ac:dyDescent="0.2">
      <c r="A5878" s="1136" t="str">
        <f t="shared" si="183"/>
        <v>MC07ZEL0</v>
      </c>
      <c r="B5878" s="669" t="s">
        <v>8894</v>
      </c>
      <c r="C5878" s="669" t="s">
        <v>8893</v>
      </c>
      <c r="D5878" s="1137">
        <f t="shared" si="182"/>
        <v>0</v>
      </c>
      <c r="E5878" s="669" t="s">
        <v>699</v>
      </c>
      <c r="F5878" s="669">
        <v>6</v>
      </c>
    </row>
    <row r="5879" spans="1:6" hidden="1" x14ac:dyDescent="0.2">
      <c r="A5879" s="1136" t="str">
        <f t="shared" si="183"/>
        <v>MC08ZDC0</v>
      </c>
      <c r="B5879" s="669" t="s">
        <v>8895</v>
      </c>
      <c r="C5879" s="669" t="s">
        <v>8896</v>
      </c>
      <c r="D5879" s="1137">
        <f t="shared" si="182"/>
        <v>0</v>
      </c>
      <c r="E5879" s="669" t="s">
        <v>700</v>
      </c>
      <c r="F5879" s="669">
        <v>31</v>
      </c>
    </row>
    <row r="5880" spans="1:6" hidden="1" x14ac:dyDescent="0.2">
      <c r="A5880" s="1136" t="str">
        <f t="shared" si="183"/>
        <v>MC09ZDC0</v>
      </c>
      <c r="B5880" s="669" t="s">
        <v>8897</v>
      </c>
      <c r="C5880" s="669" t="s">
        <v>8898</v>
      </c>
      <c r="D5880" s="1137">
        <f t="shared" si="182"/>
        <v>0</v>
      </c>
      <c r="E5880" s="669" t="s">
        <v>700</v>
      </c>
      <c r="F5880" s="669">
        <v>67</v>
      </c>
    </row>
    <row r="5881" spans="1:6" hidden="1" x14ac:dyDescent="0.2">
      <c r="A5881" s="1136" t="str">
        <f t="shared" si="183"/>
        <v>MC09ZEL0</v>
      </c>
      <c r="B5881" s="669" t="s">
        <v>8899</v>
      </c>
      <c r="C5881" s="669" t="s">
        <v>8898</v>
      </c>
      <c r="D5881" s="1137">
        <f t="shared" si="182"/>
        <v>0</v>
      </c>
      <c r="E5881" s="669" t="s">
        <v>699</v>
      </c>
      <c r="F5881" s="669">
        <v>1</v>
      </c>
    </row>
    <row r="5882" spans="1:6" hidden="1" x14ac:dyDescent="0.2">
      <c r="A5882" s="1136" t="str">
        <f t="shared" si="183"/>
        <v>MC10ZDC0</v>
      </c>
      <c r="B5882" s="669" t="s">
        <v>8900</v>
      </c>
      <c r="C5882" s="669" t="s">
        <v>8901</v>
      </c>
      <c r="D5882" s="1137">
        <f t="shared" si="182"/>
        <v>0</v>
      </c>
      <c r="E5882" s="669" t="s">
        <v>700</v>
      </c>
      <c r="F5882" s="669">
        <v>45</v>
      </c>
    </row>
    <row r="5883" spans="1:6" hidden="1" x14ac:dyDescent="0.2">
      <c r="A5883" s="1136" t="str">
        <f t="shared" si="183"/>
        <v>MC11ZDC0</v>
      </c>
      <c r="B5883" s="669" t="s">
        <v>8902</v>
      </c>
      <c r="C5883" s="669" t="s">
        <v>8903</v>
      </c>
      <c r="D5883" s="1137">
        <f t="shared" si="182"/>
        <v>0</v>
      </c>
      <c r="E5883" s="669" t="s">
        <v>700</v>
      </c>
      <c r="F5883" s="669">
        <v>1763</v>
      </c>
    </row>
    <row r="5884" spans="1:6" hidden="1" x14ac:dyDescent="0.2">
      <c r="A5884" s="1136" t="str">
        <f t="shared" si="183"/>
        <v>MC11ZEL0</v>
      </c>
      <c r="B5884" s="669" t="s">
        <v>8904</v>
      </c>
      <c r="C5884" s="669" t="s">
        <v>8903</v>
      </c>
      <c r="D5884" s="1137">
        <f t="shared" si="182"/>
        <v>0</v>
      </c>
      <c r="E5884" s="669" t="s">
        <v>699</v>
      </c>
      <c r="F5884" s="669">
        <v>7</v>
      </c>
    </row>
    <row r="5885" spans="1:6" hidden="1" x14ac:dyDescent="0.2">
      <c r="A5885" s="1136" t="str">
        <f t="shared" si="183"/>
        <v>MC11ZEM0</v>
      </c>
      <c r="B5885" s="669" t="s">
        <v>8905</v>
      </c>
      <c r="C5885" s="669" t="s">
        <v>8903</v>
      </c>
      <c r="D5885" s="1137">
        <f t="shared" si="182"/>
        <v>0</v>
      </c>
      <c r="E5885" s="669" t="s">
        <v>595</v>
      </c>
      <c r="F5885" s="669">
        <v>3</v>
      </c>
    </row>
    <row r="5886" spans="1:6" hidden="1" x14ac:dyDescent="0.2">
      <c r="A5886" s="1136" t="str">
        <f t="shared" si="183"/>
        <v>MC12ZDC0</v>
      </c>
      <c r="B5886" s="669" t="s">
        <v>8906</v>
      </c>
      <c r="C5886" s="669" t="s">
        <v>8907</v>
      </c>
      <c r="D5886" s="1137">
        <f t="shared" si="182"/>
        <v>0</v>
      </c>
      <c r="E5886" s="669" t="s">
        <v>700</v>
      </c>
      <c r="F5886" s="669">
        <v>3617</v>
      </c>
    </row>
    <row r="5887" spans="1:6" hidden="1" x14ac:dyDescent="0.2">
      <c r="A5887" s="1136" t="str">
        <f t="shared" si="183"/>
        <v>MC12ZEL0</v>
      </c>
      <c r="B5887" s="669" t="s">
        <v>8908</v>
      </c>
      <c r="C5887" s="669" t="s">
        <v>8907</v>
      </c>
      <c r="D5887" s="1137">
        <f t="shared" si="182"/>
        <v>0</v>
      </c>
      <c r="E5887" s="669" t="s">
        <v>699</v>
      </c>
      <c r="F5887" s="669">
        <v>23</v>
      </c>
    </row>
    <row r="5888" spans="1:6" hidden="1" x14ac:dyDescent="0.2">
      <c r="A5888" s="1136" t="str">
        <f t="shared" si="183"/>
        <v>MC12ZEM0</v>
      </c>
      <c r="B5888" s="669" t="s">
        <v>8909</v>
      </c>
      <c r="C5888" s="669" t="s">
        <v>8907</v>
      </c>
      <c r="D5888" s="1137">
        <f t="shared" si="182"/>
        <v>0</v>
      </c>
      <c r="E5888" s="669" t="s">
        <v>595</v>
      </c>
      <c r="F5888" s="669">
        <v>7</v>
      </c>
    </row>
    <row r="5889" spans="1:6" hidden="1" x14ac:dyDescent="0.2">
      <c r="A5889" s="1136" t="str">
        <f t="shared" si="183"/>
        <v>MC12ZNE0</v>
      </c>
      <c r="B5889" s="669" t="s">
        <v>8910</v>
      </c>
      <c r="C5889" s="669" t="s">
        <v>8907</v>
      </c>
      <c r="D5889" s="1137">
        <f t="shared" si="182"/>
        <v>0</v>
      </c>
      <c r="E5889" s="669" t="s">
        <v>594</v>
      </c>
      <c r="F5889" s="669">
        <v>1</v>
      </c>
    </row>
    <row r="5890" spans="1:6" hidden="1" x14ac:dyDescent="0.2">
      <c r="A5890" s="1136" t="str">
        <f t="shared" si="183"/>
        <v>MC13ZDC0</v>
      </c>
      <c r="B5890" s="669" t="s">
        <v>8911</v>
      </c>
      <c r="C5890" s="669" t="s">
        <v>8912</v>
      </c>
      <c r="D5890" s="1137">
        <f t="shared" si="182"/>
        <v>0</v>
      </c>
      <c r="E5890" s="669" t="s">
        <v>700</v>
      </c>
      <c r="F5890" s="669">
        <v>31</v>
      </c>
    </row>
    <row r="5891" spans="1:6" hidden="1" x14ac:dyDescent="0.2">
      <c r="A5891" s="1136" t="str">
        <f t="shared" si="183"/>
        <v>MC14ZDC0</v>
      </c>
      <c r="B5891" s="669" t="s">
        <v>8913</v>
      </c>
      <c r="C5891" s="669" t="s">
        <v>8914</v>
      </c>
      <c r="D5891" s="1137">
        <f t="shared" si="182"/>
        <v>0</v>
      </c>
      <c r="E5891" s="669" t="s">
        <v>700</v>
      </c>
      <c r="F5891" s="669">
        <v>436</v>
      </c>
    </row>
    <row r="5892" spans="1:6" hidden="1" x14ac:dyDescent="0.2">
      <c r="A5892" s="1136" t="str">
        <f t="shared" si="183"/>
        <v>MC14ZEL0</v>
      </c>
      <c r="B5892" s="669" t="s">
        <v>8915</v>
      </c>
      <c r="C5892" s="669" t="s">
        <v>8914</v>
      </c>
      <c r="D5892" s="1137">
        <f t="shared" si="182"/>
        <v>0</v>
      </c>
      <c r="E5892" s="669" t="s">
        <v>699</v>
      </c>
      <c r="F5892" s="669">
        <v>2</v>
      </c>
    </row>
    <row r="5893" spans="1:6" hidden="1" x14ac:dyDescent="0.2">
      <c r="A5893" s="1136" t="str">
        <f t="shared" si="183"/>
        <v>NZ10ZDC0</v>
      </c>
      <c r="B5893" s="669" t="s">
        <v>8916</v>
      </c>
      <c r="C5893" s="669" t="s">
        <v>8917</v>
      </c>
      <c r="D5893" s="1137">
        <f t="shared" si="182"/>
        <v>0</v>
      </c>
      <c r="E5893" s="669" t="s">
        <v>700</v>
      </c>
      <c r="F5893" s="669">
        <v>68</v>
      </c>
    </row>
    <row r="5894" spans="1:6" hidden="1" x14ac:dyDescent="0.2">
      <c r="A5894" s="1136" t="str">
        <f t="shared" si="183"/>
        <v>NZ10ZEL0</v>
      </c>
      <c r="B5894" s="669" t="s">
        <v>8918</v>
      </c>
      <c r="C5894" s="669" t="s">
        <v>8917</v>
      </c>
      <c r="D5894" s="1137">
        <f t="shared" si="182"/>
        <v>0</v>
      </c>
      <c r="E5894" s="669" t="s">
        <v>699</v>
      </c>
      <c r="F5894" s="669">
        <v>11</v>
      </c>
    </row>
    <row r="5895" spans="1:6" hidden="1" x14ac:dyDescent="0.2">
      <c r="A5895" s="1136" t="str">
        <f t="shared" si="183"/>
        <v>NZ10ZEM0</v>
      </c>
      <c r="B5895" s="669" t="s">
        <v>8919</v>
      </c>
      <c r="C5895" s="669" t="s">
        <v>8917</v>
      </c>
      <c r="D5895" s="1137">
        <f t="shared" si="182"/>
        <v>0</v>
      </c>
      <c r="E5895" s="669" t="s">
        <v>595</v>
      </c>
      <c r="F5895" s="669">
        <v>13</v>
      </c>
    </row>
    <row r="5896" spans="1:6" hidden="1" x14ac:dyDescent="0.2">
      <c r="A5896" s="1136" t="str">
        <f t="shared" si="183"/>
        <v>NZ10ZNE0</v>
      </c>
      <c r="B5896" s="669" t="s">
        <v>8920</v>
      </c>
      <c r="C5896" s="669" t="s">
        <v>8917</v>
      </c>
      <c r="D5896" s="1137">
        <f t="shared" si="182"/>
        <v>0</v>
      </c>
      <c r="E5896" s="669" t="s">
        <v>594</v>
      </c>
      <c r="F5896" s="669">
        <v>426</v>
      </c>
    </row>
    <row r="5897" spans="1:6" hidden="1" x14ac:dyDescent="0.2">
      <c r="A5897" s="1136" t="str">
        <f t="shared" si="183"/>
        <v>NZ16ZDC0</v>
      </c>
      <c r="B5897" s="669" t="s">
        <v>8921</v>
      </c>
      <c r="C5897" s="669" t="s">
        <v>8922</v>
      </c>
      <c r="D5897" s="1137">
        <f t="shared" si="182"/>
        <v>0</v>
      </c>
      <c r="E5897" s="669" t="s">
        <v>700</v>
      </c>
      <c r="F5897" s="669">
        <v>227</v>
      </c>
    </row>
    <row r="5898" spans="1:6" hidden="1" x14ac:dyDescent="0.2">
      <c r="A5898" s="1136" t="str">
        <f t="shared" si="183"/>
        <v>NZ16ZEL0</v>
      </c>
      <c r="B5898" s="669" t="s">
        <v>8923</v>
      </c>
      <c r="C5898" s="669" t="s">
        <v>8922</v>
      </c>
      <c r="D5898" s="1137">
        <f t="shared" si="182"/>
        <v>0</v>
      </c>
      <c r="E5898" s="669" t="s">
        <v>699</v>
      </c>
      <c r="F5898" s="669">
        <v>194</v>
      </c>
    </row>
    <row r="5899" spans="1:6" hidden="1" x14ac:dyDescent="0.2">
      <c r="A5899" s="1136" t="str">
        <f t="shared" si="183"/>
        <v>NZ16ZEM0</v>
      </c>
      <c r="B5899" s="669" t="s">
        <v>8924</v>
      </c>
      <c r="C5899" s="669" t="s">
        <v>8922</v>
      </c>
      <c r="D5899" s="1137">
        <f t="shared" si="182"/>
        <v>0</v>
      </c>
      <c r="E5899" s="669" t="s">
        <v>595</v>
      </c>
      <c r="F5899" s="669">
        <v>2367</v>
      </c>
    </row>
    <row r="5900" spans="1:6" hidden="1" x14ac:dyDescent="0.2">
      <c r="A5900" s="1136" t="str">
        <f t="shared" si="183"/>
        <v>NZ16ZNE0</v>
      </c>
      <c r="B5900" s="669" t="s">
        <v>8925</v>
      </c>
      <c r="C5900" s="669" t="s">
        <v>8922</v>
      </c>
      <c r="D5900" s="1137">
        <f t="shared" si="182"/>
        <v>0</v>
      </c>
      <c r="E5900" s="669" t="s">
        <v>594</v>
      </c>
      <c r="F5900" s="669">
        <v>123712</v>
      </c>
    </row>
    <row r="5901" spans="1:6" hidden="1" x14ac:dyDescent="0.2">
      <c r="A5901" s="1136" t="str">
        <f t="shared" si="183"/>
        <v>NZ16ZUX0</v>
      </c>
      <c r="B5901" s="669" t="s">
        <v>8926</v>
      </c>
      <c r="C5901" s="669" t="s">
        <v>8922</v>
      </c>
      <c r="D5901" s="1137">
        <f t="shared" si="182"/>
        <v>0</v>
      </c>
      <c r="E5901" s="669" t="s">
        <v>3001</v>
      </c>
      <c r="F5901" s="669">
        <v>11</v>
      </c>
    </row>
    <row r="5902" spans="1:6" hidden="1" x14ac:dyDescent="0.2">
      <c r="A5902" s="1136" t="str">
        <f t="shared" si="183"/>
        <v>NZ17ADC0</v>
      </c>
      <c r="B5902" s="669" t="s">
        <v>8927</v>
      </c>
      <c r="C5902" s="669" t="s">
        <v>8928</v>
      </c>
      <c r="D5902" s="1137">
        <f t="shared" si="182"/>
        <v>0</v>
      </c>
      <c r="E5902" s="669" t="s">
        <v>700</v>
      </c>
      <c r="F5902" s="669">
        <v>7</v>
      </c>
    </row>
    <row r="5903" spans="1:6" hidden="1" x14ac:dyDescent="0.2">
      <c r="A5903" s="1136" t="str">
        <f t="shared" si="183"/>
        <v>NZ17AEL0</v>
      </c>
      <c r="B5903" s="669" t="s">
        <v>8929</v>
      </c>
      <c r="C5903" s="669" t="s">
        <v>8928</v>
      </c>
      <c r="D5903" s="1137">
        <f t="shared" si="182"/>
        <v>0</v>
      </c>
      <c r="E5903" s="669" t="s">
        <v>699</v>
      </c>
      <c r="F5903" s="669">
        <v>10</v>
      </c>
    </row>
    <row r="5904" spans="1:6" hidden="1" x14ac:dyDescent="0.2">
      <c r="A5904" s="1136" t="str">
        <f t="shared" si="183"/>
        <v>NZ17AEM0</v>
      </c>
      <c r="B5904" s="669" t="s">
        <v>8930</v>
      </c>
      <c r="C5904" s="669" t="s">
        <v>8928</v>
      </c>
      <c r="D5904" s="1137">
        <f t="shared" si="182"/>
        <v>0</v>
      </c>
      <c r="E5904" s="669" t="s">
        <v>595</v>
      </c>
      <c r="F5904" s="669">
        <v>432</v>
      </c>
    </row>
    <row r="5905" spans="1:6" hidden="1" x14ac:dyDescent="0.2">
      <c r="A5905" s="1136" t="str">
        <f t="shared" si="183"/>
        <v>NZ17ANE0</v>
      </c>
      <c r="B5905" s="669" t="s">
        <v>8931</v>
      </c>
      <c r="C5905" s="669" t="s">
        <v>8928</v>
      </c>
      <c r="D5905" s="1137">
        <f t="shared" ref="D5905:D5968" si="184">IFERROR(VLOOKUP(C5905,$M$2:$N$16,2,FALSE),0)</f>
        <v>0</v>
      </c>
      <c r="E5905" s="669" t="s">
        <v>594</v>
      </c>
      <c r="F5905" s="669">
        <v>4782</v>
      </c>
    </row>
    <row r="5906" spans="1:6" hidden="1" x14ac:dyDescent="0.2">
      <c r="A5906" s="1136" t="str">
        <f t="shared" ref="A5906:A5969" si="185">C5906&amp;E5906&amp;D5906</f>
        <v>NZ17AUX0</v>
      </c>
      <c r="B5906" s="669" t="s">
        <v>8932</v>
      </c>
      <c r="C5906" s="669" t="s">
        <v>8928</v>
      </c>
      <c r="D5906" s="1137">
        <f t="shared" si="184"/>
        <v>0</v>
      </c>
      <c r="E5906" s="669" t="s">
        <v>3001</v>
      </c>
      <c r="F5906" s="669">
        <v>1</v>
      </c>
    </row>
    <row r="5907" spans="1:6" hidden="1" x14ac:dyDescent="0.2">
      <c r="A5907" s="1136" t="str">
        <f t="shared" si="185"/>
        <v>NZ17BDC0</v>
      </c>
      <c r="B5907" s="669" t="s">
        <v>8933</v>
      </c>
      <c r="C5907" s="669" t="s">
        <v>8934</v>
      </c>
      <c r="D5907" s="1137">
        <f t="shared" si="184"/>
        <v>0</v>
      </c>
      <c r="E5907" s="669" t="s">
        <v>700</v>
      </c>
      <c r="F5907" s="669">
        <v>138</v>
      </c>
    </row>
    <row r="5908" spans="1:6" hidden="1" x14ac:dyDescent="0.2">
      <c r="A5908" s="1136" t="str">
        <f t="shared" si="185"/>
        <v>NZ17BEL0</v>
      </c>
      <c r="B5908" s="669" t="s">
        <v>8935</v>
      </c>
      <c r="C5908" s="669" t="s">
        <v>8934</v>
      </c>
      <c r="D5908" s="1137">
        <f t="shared" si="184"/>
        <v>0</v>
      </c>
      <c r="E5908" s="669" t="s">
        <v>699</v>
      </c>
      <c r="F5908" s="669">
        <v>95</v>
      </c>
    </row>
    <row r="5909" spans="1:6" hidden="1" x14ac:dyDescent="0.2">
      <c r="A5909" s="1136" t="str">
        <f t="shared" si="185"/>
        <v>NZ17BEM0</v>
      </c>
      <c r="B5909" s="669" t="s">
        <v>8936</v>
      </c>
      <c r="C5909" s="669" t="s">
        <v>8934</v>
      </c>
      <c r="D5909" s="1137">
        <f t="shared" si="184"/>
        <v>0</v>
      </c>
      <c r="E5909" s="669" t="s">
        <v>595</v>
      </c>
      <c r="F5909" s="669">
        <v>11774</v>
      </c>
    </row>
    <row r="5910" spans="1:6" hidden="1" x14ac:dyDescent="0.2">
      <c r="A5910" s="1136" t="str">
        <f t="shared" si="185"/>
        <v>NZ17BNE0</v>
      </c>
      <c r="B5910" s="669" t="s">
        <v>8937</v>
      </c>
      <c r="C5910" s="669" t="s">
        <v>8934</v>
      </c>
      <c r="D5910" s="1137">
        <f t="shared" si="184"/>
        <v>0</v>
      </c>
      <c r="E5910" s="669" t="s">
        <v>594</v>
      </c>
      <c r="F5910" s="669">
        <v>76313</v>
      </c>
    </row>
    <row r="5911" spans="1:6" hidden="1" x14ac:dyDescent="0.2">
      <c r="A5911" s="1136" t="str">
        <f t="shared" si="185"/>
        <v>NZ17BUX0</v>
      </c>
      <c r="B5911" s="669" t="s">
        <v>8938</v>
      </c>
      <c r="C5911" s="669" t="s">
        <v>8934</v>
      </c>
      <c r="D5911" s="1137">
        <f t="shared" si="184"/>
        <v>0</v>
      </c>
      <c r="E5911" s="669" t="s">
        <v>3001</v>
      </c>
      <c r="F5911" s="669">
        <v>3</v>
      </c>
    </row>
    <row r="5912" spans="1:6" hidden="1" x14ac:dyDescent="0.2">
      <c r="A5912" s="1136" t="str">
        <f t="shared" si="185"/>
        <v>NZ18ADC0</v>
      </c>
      <c r="B5912" s="669" t="s">
        <v>8939</v>
      </c>
      <c r="C5912" s="669" t="s">
        <v>8940</v>
      </c>
      <c r="D5912" s="1137">
        <f t="shared" si="184"/>
        <v>0</v>
      </c>
      <c r="E5912" s="669" t="s">
        <v>700</v>
      </c>
      <c r="F5912" s="669">
        <v>16</v>
      </c>
    </row>
    <row r="5913" spans="1:6" hidden="1" x14ac:dyDescent="0.2">
      <c r="A5913" s="1136" t="str">
        <f t="shared" si="185"/>
        <v>NZ18AEL0</v>
      </c>
      <c r="B5913" s="669" t="s">
        <v>8941</v>
      </c>
      <c r="C5913" s="669" t="s">
        <v>8940</v>
      </c>
      <c r="D5913" s="1137">
        <f t="shared" si="184"/>
        <v>0</v>
      </c>
      <c r="E5913" s="669" t="s">
        <v>699</v>
      </c>
      <c r="F5913" s="669">
        <v>17</v>
      </c>
    </row>
    <row r="5914" spans="1:6" hidden="1" x14ac:dyDescent="0.2">
      <c r="A5914" s="1136" t="str">
        <f t="shared" si="185"/>
        <v>NZ18AEM0</v>
      </c>
      <c r="B5914" s="669" t="s">
        <v>8942</v>
      </c>
      <c r="C5914" s="669" t="s">
        <v>8940</v>
      </c>
      <c r="D5914" s="1137">
        <f t="shared" si="184"/>
        <v>0</v>
      </c>
      <c r="E5914" s="669" t="s">
        <v>595</v>
      </c>
      <c r="F5914" s="669">
        <v>683</v>
      </c>
    </row>
    <row r="5915" spans="1:6" hidden="1" x14ac:dyDescent="0.2">
      <c r="A5915" s="1136" t="str">
        <f t="shared" si="185"/>
        <v>NZ18ANE0</v>
      </c>
      <c r="B5915" s="669" t="s">
        <v>8943</v>
      </c>
      <c r="C5915" s="669" t="s">
        <v>8940</v>
      </c>
      <c r="D5915" s="1137">
        <f t="shared" si="184"/>
        <v>0</v>
      </c>
      <c r="E5915" s="669" t="s">
        <v>594</v>
      </c>
      <c r="F5915" s="669">
        <v>1503</v>
      </c>
    </row>
    <row r="5916" spans="1:6" hidden="1" x14ac:dyDescent="0.2">
      <c r="A5916" s="1136" t="str">
        <f t="shared" si="185"/>
        <v>NZ18BDC0</v>
      </c>
      <c r="B5916" s="669" t="s">
        <v>8944</v>
      </c>
      <c r="C5916" s="669" t="s">
        <v>8945</v>
      </c>
      <c r="D5916" s="1137">
        <f t="shared" si="184"/>
        <v>0</v>
      </c>
      <c r="E5916" s="669" t="s">
        <v>700</v>
      </c>
      <c r="F5916" s="669">
        <v>165</v>
      </c>
    </row>
    <row r="5917" spans="1:6" hidden="1" x14ac:dyDescent="0.2">
      <c r="A5917" s="1136" t="str">
        <f t="shared" si="185"/>
        <v>NZ18BEL0</v>
      </c>
      <c r="B5917" s="669" t="s">
        <v>8946</v>
      </c>
      <c r="C5917" s="669" t="s">
        <v>8945</v>
      </c>
      <c r="D5917" s="1137">
        <f t="shared" si="184"/>
        <v>0</v>
      </c>
      <c r="E5917" s="669" t="s">
        <v>699</v>
      </c>
      <c r="F5917" s="669">
        <v>103</v>
      </c>
    </row>
    <row r="5918" spans="1:6" hidden="1" x14ac:dyDescent="0.2">
      <c r="A5918" s="1136" t="str">
        <f t="shared" si="185"/>
        <v>NZ18BEM0</v>
      </c>
      <c r="B5918" s="669" t="s">
        <v>8947</v>
      </c>
      <c r="C5918" s="669" t="s">
        <v>8945</v>
      </c>
      <c r="D5918" s="1137">
        <f t="shared" si="184"/>
        <v>0</v>
      </c>
      <c r="E5918" s="669" t="s">
        <v>595</v>
      </c>
      <c r="F5918" s="669">
        <v>8087</v>
      </c>
    </row>
    <row r="5919" spans="1:6" hidden="1" x14ac:dyDescent="0.2">
      <c r="A5919" s="1136" t="str">
        <f t="shared" si="185"/>
        <v>NZ18BNE0</v>
      </c>
      <c r="B5919" s="669" t="s">
        <v>8948</v>
      </c>
      <c r="C5919" s="669" t="s">
        <v>8945</v>
      </c>
      <c r="D5919" s="1137">
        <f t="shared" si="184"/>
        <v>0</v>
      </c>
      <c r="E5919" s="669" t="s">
        <v>594</v>
      </c>
      <c r="F5919" s="669">
        <v>10070</v>
      </c>
    </row>
    <row r="5920" spans="1:6" hidden="1" x14ac:dyDescent="0.2">
      <c r="A5920" s="1136" t="str">
        <f t="shared" si="185"/>
        <v>NZ18BUX0</v>
      </c>
      <c r="B5920" s="669" t="s">
        <v>8949</v>
      </c>
      <c r="C5920" s="669" t="s">
        <v>8945</v>
      </c>
      <c r="D5920" s="1137">
        <f t="shared" si="184"/>
        <v>0</v>
      </c>
      <c r="E5920" s="669" t="s">
        <v>3001</v>
      </c>
      <c r="F5920" s="669">
        <v>1</v>
      </c>
    </row>
    <row r="5921" spans="1:6" hidden="1" x14ac:dyDescent="0.2">
      <c r="A5921" s="1136" t="str">
        <f t="shared" si="185"/>
        <v>NZ19ADC0</v>
      </c>
      <c r="B5921" s="669" t="s">
        <v>8950</v>
      </c>
      <c r="C5921" s="669" t="s">
        <v>8951</v>
      </c>
      <c r="D5921" s="1137">
        <f t="shared" si="184"/>
        <v>0</v>
      </c>
      <c r="E5921" s="669" t="s">
        <v>700</v>
      </c>
      <c r="F5921" s="669">
        <v>48</v>
      </c>
    </row>
    <row r="5922" spans="1:6" hidden="1" x14ac:dyDescent="0.2">
      <c r="A5922" s="1136" t="str">
        <f t="shared" si="185"/>
        <v>NZ19AEL0</v>
      </c>
      <c r="B5922" s="669" t="s">
        <v>8952</v>
      </c>
      <c r="C5922" s="669" t="s">
        <v>8951</v>
      </c>
      <c r="D5922" s="1137">
        <f t="shared" si="184"/>
        <v>0</v>
      </c>
      <c r="E5922" s="669" t="s">
        <v>699</v>
      </c>
      <c r="F5922" s="669">
        <v>35</v>
      </c>
    </row>
    <row r="5923" spans="1:6" hidden="1" x14ac:dyDescent="0.2">
      <c r="A5923" s="1136" t="str">
        <f t="shared" si="185"/>
        <v>NZ19AEM0</v>
      </c>
      <c r="B5923" s="669" t="s">
        <v>8953</v>
      </c>
      <c r="C5923" s="669" t="s">
        <v>8951</v>
      </c>
      <c r="D5923" s="1137">
        <f t="shared" si="184"/>
        <v>0</v>
      </c>
      <c r="E5923" s="669" t="s">
        <v>595</v>
      </c>
      <c r="F5923" s="669">
        <v>1568</v>
      </c>
    </row>
    <row r="5924" spans="1:6" hidden="1" x14ac:dyDescent="0.2">
      <c r="A5924" s="1136" t="str">
        <f t="shared" si="185"/>
        <v>NZ19ANE0</v>
      </c>
      <c r="B5924" s="669" t="s">
        <v>8954</v>
      </c>
      <c r="C5924" s="669" t="s">
        <v>8951</v>
      </c>
      <c r="D5924" s="1137">
        <f t="shared" si="184"/>
        <v>0</v>
      </c>
      <c r="E5924" s="669" t="s">
        <v>594</v>
      </c>
      <c r="F5924" s="669">
        <v>14493</v>
      </c>
    </row>
    <row r="5925" spans="1:6" hidden="1" x14ac:dyDescent="0.2">
      <c r="A5925" s="1136" t="str">
        <f t="shared" si="185"/>
        <v>NZ19AUX0</v>
      </c>
      <c r="B5925" s="669" t="s">
        <v>8955</v>
      </c>
      <c r="C5925" s="669" t="s">
        <v>8951</v>
      </c>
      <c r="D5925" s="1137">
        <f t="shared" si="184"/>
        <v>0</v>
      </c>
      <c r="E5925" s="669" t="s">
        <v>3001</v>
      </c>
      <c r="F5925" s="669">
        <v>1</v>
      </c>
    </row>
    <row r="5926" spans="1:6" hidden="1" x14ac:dyDescent="0.2">
      <c r="A5926" s="1136" t="str">
        <f t="shared" si="185"/>
        <v>NZ19BDC0</v>
      </c>
      <c r="B5926" s="669" t="s">
        <v>8956</v>
      </c>
      <c r="C5926" s="669" t="s">
        <v>8957</v>
      </c>
      <c r="D5926" s="1137">
        <f t="shared" si="184"/>
        <v>0</v>
      </c>
      <c r="E5926" s="669" t="s">
        <v>700</v>
      </c>
      <c r="F5926" s="669">
        <v>1293</v>
      </c>
    </row>
    <row r="5927" spans="1:6" hidden="1" x14ac:dyDescent="0.2">
      <c r="A5927" s="1136" t="str">
        <f t="shared" si="185"/>
        <v>NZ19BEL0</v>
      </c>
      <c r="B5927" s="669" t="s">
        <v>8958</v>
      </c>
      <c r="C5927" s="669" t="s">
        <v>8957</v>
      </c>
      <c r="D5927" s="1137">
        <f t="shared" si="184"/>
        <v>0</v>
      </c>
      <c r="E5927" s="669" t="s">
        <v>699</v>
      </c>
      <c r="F5927" s="669">
        <v>423</v>
      </c>
    </row>
    <row r="5928" spans="1:6" hidden="1" x14ac:dyDescent="0.2">
      <c r="A5928" s="1136" t="str">
        <f t="shared" si="185"/>
        <v>NZ19BEM0</v>
      </c>
      <c r="B5928" s="669" t="s">
        <v>8959</v>
      </c>
      <c r="C5928" s="669" t="s">
        <v>8957</v>
      </c>
      <c r="D5928" s="1137">
        <f t="shared" si="184"/>
        <v>0</v>
      </c>
      <c r="E5928" s="669" t="s">
        <v>595</v>
      </c>
      <c r="F5928" s="669">
        <v>21290</v>
      </c>
    </row>
    <row r="5929" spans="1:6" hidden="1" x14ac:dyDescent="0.2">
      <c r="A5929" s="1136" t="str">
        <f t="shared" si="185"/>
        <v>NZ19BNE0</v>
      </c>
      <c r="B5929" s="669" t="s">
        <v>8960</v>
      </c>
      <c r="C5929" s="669" t="s">
        <v>8957</v>
      </c>
      <c r="D5929" s="1137">
        <f t="shared" si="184"/>
        <v>0</v>
      </c>
      <c r="E5929" s="669" t="s">
        <v>594</v>
      </c>
      <c r="F5929" s="669">
        <v>183820</v>
      </c>
    </row>
    <row r="5930" spans="1:6" hidden="1" x14ac:dyDescent="0.2">
      <c r="A5930" s="1136" t="str">
        <f t="shared" si="185"/>
        <v>NZ19BUX0</v>
      </c>
      <c r="B5930" s="669" t="s">
        <v>8961</v>
      </c>
      <c r="C5930" s="669" t="s">
        <v>8957</v>
      </c>
      <c r="D5930" s="1137">
        <f t="shared" si="184"/>
        <v>0</v>
      </c>
      <c r="E5930" s="669" t="s">
        <v>3001</v>
      </c>
      <c r="F5930" s="669">
        <v>5</v>
      </c>
    </row>
    <row r="5931" spans="1:6" hidden="1" x14ac:dyDescent="0.2">
      <c r="A5931" s="1136" t="str">
        <f t="shared" si="185"/>
        <v>NZ20ADC0</v>
      </c>
      <c r="B5931" s="669" t="s">
        <v>8962</v>
      </c>
      <c r="C5931" s="669" t="s">
        <v>8963</v>
      </c>
      <c r="D5931" s="1137">
        <f t="shared" si="184"/>
        <v>0</v>
      </c>
      <c r="E5931" s="669" t="s">
        <v>700</v>
      </c>
      <c r="F5931" s="669">
        <v>22</v>
      </c>
    </row>
    <row r="5932" spans="1:6" hidden="1" x14ac:dyDescent="0.2">
      <c r="A5932" s="1136" t="str">
        <f t="shared" si="185"/>
        <v>NZ20AEL0</v>
      </c>
      <c r="B5932" s="669" t="s">
        <v>8964</v>
      </c>
      <c r="C5932" s="669" t="s">
        <v>8963</v>
      </c>
      <c r="D5932" s="1137">
        <f t="shared" si="184"/>
        <v>0</v>
      </c>
      <c r="E5932" s="669" t="s">
        <v>699</v>
      </c>
      <c r="F5932" s="669">
        <v>8</v>
      </c>
    </row>
    <row r="5933" spans="1:6" hidden="1" x14ac:dyDescent="0.2">
      <c r="A5933" s="1136" t="str">
        <f t="shared" si="185"/>
        <v>NZ20AEM0</v>
      </c>
      <c r="B5933" s="669" t="s">
        <v>8965</v>
      </c>
      <c r="C5933" s="669" t="s">
        <v>8963</v>
      </c>
      <c r="D5933" s="1137">
        <f t="shared" si="184"/>
        <v>0</v>
      </c>
      <c r="E5933" s="669" t="s">
        <v>595</v>
      </c>
      <c r="F5933" s="669">
        <v>106</v>
      </c>
    </row>
    <row r="5934" spans="1:6" hidden="1" x14ac:dyDescent="0.2">
      <c r="A5934" s="1136" t="str">
        <f t="shared" si="185"/>
        <v>NZ20ANE0</v>
      </c>
      <c r="B5934" s="669" t="s">
        <v>8966</v>
      </c>
      <c r="C5934" s="669" t="s">
        <v>8963</v>
      </c>
      <c r="D5934" s="1137">
        <f t="shared" si="184"/>
        <v>0</v>
      </c>
      <c r="E5934" s="669" t="s">
        <v>594</v>
      </c>
      <c r="F5934" s="669">
        <v>1903</v>
      </c>
    </row>
    <row r="5935" spans="1:6" hidden="1" x14ac:dyDescent="0.2">
      <c r="A5935" s="1136" t="str">
        <f t="shared" si="185"/>
        <v>NZ20AUX0</v>
      </c>
      <c r="B5935" s="669" t="s">
        <v>8967</v>
      </c>
      <c r="C5935" s="669" t="s">
        <v>8963</v>
      </c>
      <c r="D5935" s="1137">
        <f t="shared" si="184"/>
        <v>0</v>
      </c>
      <c r="E5935" s="669" t="s">
        <v>3001</v>
      </c>
      <c r="F5935" s="669">
        <v>1</v>
      </c>
    </row>
    <row r="5936" spans="1:6" hidden="1" x14ac:dyDescent="0.2">
      <c r="A5936" s="1136" t="str">
        <f t="shared" si="185"/>
        <v>NZ20BDC0</v>
      </c>
      <c r="B5936" s="669" t="s">
        <v>8968</v>
      </c>
      <c r="C5936" s="669" t="s">
        <v>8969</v>
      </c>
      <c r="D5936" s="1137">
        <f t="shared" si="184"/>
        <v>0</v>
      </c>
      <c r="E5936" s="669" t="s">
        <v>700</v>
      </c>
      <c r="F5936" s="669">
        <v>186</v>
      </c>
    </row>
    <row r="5937" spans="1:6" hidden="1" x14ac:dyDescent="0.2">
      <c r="A5937" s="1136" t="str">
        <f t="shared" si="185"/>
        <v>NZ20BEL0</v>
      </c>
      <c r="B5937" s="669" t="s">
        <v>8970</v>
      </c>
      <c r="C5937" s="669" t="s">
        <v>8969</v>
      </c>
      <c r="D5937" s="1137">
        <f t="shared" si="184"/>
        <v>0</v>
      </c>
      <c r="E5937" s="669" t="s">
        <v>699</v>
      </c>
      <c r="F5937" s="669">
        <v>82</v>
      </c>
    </row>
    <row r="5938" spans="1:6" hidden="1" x14ac:dyDescent="0.2">
      <c r="A5938" s="1136" t="str">
        <f t="shared" si="185"/>
        <v>NZ20BEM0</v>
      </c>
      <c r="B5938" s="669" t="s">
        <v>8971</v>
      </c>
      <c r="C5938" s="669" t="s">
        <v>8969</v>
      </c>
      <c r="D5938" s="1137">
        <f t="shared" si="184"/>
        <v>0</v>
      </c>
      <c r="E5938" s="669" t="s">
        <v>595</v>
      </c>
      <c r="F5938" s="669">
        <v>1571</v>
      </c>
    </row>
    <row r="5939" spans="1:6" hidden="1" x14ac:dyDescent="0.2">
      <c r="A5939" s="1136" t="str">
        <f t="shared" si="185"/>
        <v>NZ20BNE0</v>
      </c>
      <c r="B5939" s="669" t="s">
        <v>8972</v>
      </c>
      <c r="C5939" s="669" t="s">
        <v>8969</v>
      </c>
      <c r="D5939" s="1137">
        <f t="shared" si="184"/>
        <v>0</v>
      </c>
      <c r="E5939" s="669" t="s">
        <v>594</v>
      </c>
      <c r="F5939" s="669">
        <v>33713</v>
      </c>
    </row>
    <row r="5940" spans="1:6" hidden="1" x14ac:dyDescent="0.2">
      <c r="A5940" s="1136" t="str">
        <f t="shared" si="185"/>
        <v>NZ20BUX0</v>
      </c>
      <c r="B5940" s="669" t="s">
        <v>8973</v>
      </c>
      <c r="C5940" s="669" t="s">
        <v>8969</v>
      </c>
      <c r="D5940" s="1137">
        <f t="shared" si="184"/>
        <v>0</v>
      </c>
      <c r="E5940" s="669" t="s">
        <v>3001</v>
      </c>
      <c r="F5940" s="669">
        <v>1</v>
      </c>
    </row>
    <row r="5941" spans="1:6" hidden="1" x14ac:dyDescent="0.2">
      <c r="A5941" s="1136" t="str">
        <f t="shared" si="185"/>
        <v>NZ21ZDC0</v>
      </c>
      <c r="B5941" s="669" t="s">
        <v>8974</v>
      </c>
      <c r="C5941" s="669" t="s">
        <v>8975</v>
      </c>
      <c r="D5941" s="1137">
        <f t="shared" si="184"/>
        <v>0</v>
      </c>
      <c r="E5941" s="669" t="s">
        <v>700</v>
      </c>
      <c r="F5941" s="669">
        <v>1766</v>
      </c>
    </row>
    <row r="5942" spans="1:6" hidden="1" x14ac:dyDescent="0.2">
      <c r="A5942" s="1136" t="str">
        <f t="shared" si="185"/>
        <v>NZ21ZEL0</v>
      </c>
      <c r="B5942" s="669" t="s">
        <v>8976</v>
      </c>
      <c r="C5942" s="669" t="s">
        <v>8975</v>
      </c>
      <c r="D5942" s="1137">
        <f t="shared" si="184"/>
        <v>0</v>
      </c>
      <c r="E5942" s="669" t="s">
        <v>699</v>
      </c>
      <c r="F5942" s="669">
        <v>36</v>
      </c>
    </row>
    <row r="5943" spans="1:6" hidden="1" x14ac:dyDescent="0.2">
      <c r="A5943" s="1136" t="str">
        <f t="shared" si="185"/>
        <v>NZ21ZEM0</v>
      </c>
      <c r="B5943" s="669" t="s">
        <v>8977</v>
      </c>
      <c r="C5943" s="669" t="s">
        <v>8975</v>
      </c>
      <c r="D5943" s="1137">
        <f t="shared" si="184"/>
        <v>0</v>
      </c>
      <c r="E5943" s="669" t="s">
        <v>595</v>
      </c>
      <c r="F5943" s="669">
        <v>783</v>
      </c>
    </row>
    <row r="5944" spans="1:6" hidden="1" x14ac:dyDescent="0.2">
      <c r="A5944" s="1136" t="str">
        <f t="shared" si="185"/>
        <v>NZ21ZNE0</v>
      </c>
      <c r="B5944" s="669" t="s">
        <v>8978</v>
      </c>
      <c r="C5944" s="669" t="s">
        <v>8975</v>
      </c>
      <c r="D5944" s="1137">
        <f t="shared" si="184"/>
        <v>0</v>
      </c>
      <c r="E5944" s="669" t="s">
        <v>594</v>
      </c>
      <c r="F5944" s="669">
        <v>2331</v>
      </c>
    </row>
    <row r="5945" spans="1:6" hidden="1" x14ac:dyDescent="0.2">
      <c r="A5945" s="1136" t="str">
        <f t="shared" si="185"/>
        <v>NZ22ZDC0</v>
      </c>
      <c r="B5945" s="669" t="s">
        <v>8979</v>
      </c>
      <c r="C5945" s="669" t="s">
        <v>8980</v>
      </c>
      <c r="D5945" s="1137">
        <f t="shared" si="184"/>
        <v>0</v>
      </c>
      <c r="E5945" s="669" t="s">
        <v>700</v>
      </c>
      <c r="F5945" s="669">
        <v>2596</v>
      </c>
    </row>
    <row r="5946" spans="1:6" hidden="1" x14ac:dyDescent="0.2">
      <c r="A5946" s="1136" t="str">
        <f t="shared" si="185"/>
        <v>NZ22ZEM0</v>
      </c>
      <c r="B5946" s="669" t="s">
        <v>8981</v>
      </c>
      <c r="C5946" s="669" t="s">
        <v>8980</v>
      </c>
      <c r="D5946" s="1137">
        <f t="shared" si="184"/>
        <v>0</v>
      </c>
      <c r="E5946" s="669" t="s">
        <v>595</v>
      </c>
      <c r="F5946" s="669">
        <v>486</v>
      </c>
    </row>
    <row r="5947" spans="1:6" hidden="1" x14ac:dyDescent="0.2">
      <c r="A5947" s="1136" t="str">
        <f t="shared" si="185"/>
        <v>NZ22ZNE0</v>
      </c>
      <c r="B5947" s="669" t="s">
        <v>8982</v>
      </c>
      <c r="C5947" s="669" t="s">
        <v>8980</v>
      </c>
      <c r="D5947" s="1137">
        <f t="shared" si="184"/>
        <v>0</v>
      </c>
      <c r="E5947" s="669" t="s">
        <v>594</v>
      </c>
      <c r="F5947" s="669">
        <v>2158</v>
      </c>
    </row>
    <row r="5948" spans="1:6" hidden="1" x14ac:dyDescent="0.2">
      <c r="A5948" s="1136" t="str">
        <f t="shared" si="185"/>
        <v>NZ23ZDC0</v>
      </c>
      <c r="B5948" s="669" t="s">
        <v>8983</v>
      </c>
      <c r="C5948" s="669" t="s">
        <v>8984</v>
      </c>
      <c r="D5948" s="1137">
        <f t="shared" si="184"/>
        <v>0</v>
      </c>
      <c r="E5948" s="669" t="s">
        <v>700</v>
      </c>
      <c r="F5948" s="669">
        <v>666</v>
      </c>
    </row>
    <row r="5949" spans="1:6" hidden="1" x14ac:dyDescent="0.2">
      <c r="A5949" s="1136" t="str">
        <f t="shared" si="185"/>
        <v>NZ23ZEL0</v>
      </c>
      <c r="B5949" s="669" t="s">
        <v>8985</v>
      </c>
      <c r="C5949" s="669" t="s">
        <v>8984</v>
      </c>
      <c r="D5949" s="1137">
        <f t="shared" si="184"/>
        <v>0</v>
      </c>
      <c r="E5949" s="669" t="s">
        <v>699</v>
      </c>
      <c r="F5949" s="669">
        <v>13</v>
      </c>
    </row>
    <row r="5950" spans="1:6" hidden="1" x14ac:dyDescent="0.2">
      <c r="A5950" s="1136" t="str">
        <f t="shared" si="185"/>
        <v>NZ23ZEM0</v>
      </c>
      <c r="B5950" s="669" t="s">
        <v>8986</v>
      </c>
      <c r="C5950" s="669" t="s">
        <v>8984</v>
      </c>
      <c r="D5950" s="1137">
        <f t="shared" si="184"/>
        <v>0</v>
      </c>
      <c r="E5950" s="669" t="s">
        <v>595</v>
      </c>
      <c r="F5950" s="669">
        <v>35</v>
      </c>
    </row>
    <row r="5951" spans="1:6" hidden="1" x14ac:dyDescent="0.2">
      <c r="A5951" s="1136" t="str">
        <f t="shared" si="185"/>
        <v>NZ23ZNE0</v>
      </c>
      <c r="B5951" s="669" t="s">
        <v>8987</v>
      </c>
      <c r="C5951" s="669" t="s">
        <v>8984</v>
      </c>
      <c r="D5951" s="1137">
        <f t="shared" si="184"/>
        <v>0</v>
      </c>
      <c r="E5951" s="669" t="s">
        <v>594</v>
      </c>
      <c r="F5951" s="669">
        <v>1172</v>
      </c>
    </row>
    <row r="5952" spans="1:6" hidden="1" x14ac:dyDescent="0.2">
      <c r="A5952" s="1136" t="str">
        <f t="shared" si="185"/>
        <v>NZ24ADC0</v>
      </c>
      <c r="B5952" s="669" t="s">
        <v>8988</v>
      </c>
      <c r="C5952" s="669" t="s">
        <v>8989</v>
      </c>
      <c r="D5952" s="1137">
        <f t="shared" si="184"/>
        <v>0</v>
      </c>
      <c r="E5952" s="669" t="s">
        <v>700</v>
      </c>
      <c r="F5952" s="669">
        <v>9</v>
      </c>
    </row>
    <row r="5953" spans="1:6" hidden="1" x14ac:dyDescent="0.2">
      <c r="A5953" s="1136" t="str">
        <f t="shared" si="185"/>
        <v>NZ24AEL0</v>
      </c>
      <c r="B5953" s="669" t="s">
        <v>8990</v>
      </c>
      <c r="C5953" s="669" t="s">
        <v>8989</v>
      </c>
      <c r="D5953" s="1137">
        <f t="shared" si="184"/>
        <v>0</v>
      </c>
      <c r="E5953" s="669" t="s">
        <v>699</v>
      </c>
      <c r="F5953" s="669">
        <v>43</v>
      </c>
    </row>
    <row r="5954" spans="1:6" hidden="1" x14ac:dyDescent="0.2">
      <c r="A5954" s="1136" t="str">
        <f t="shared" si="185"/>
        <v>NZ24AEM0</v>
      </c>
      <c r="B5954" s="669" t="s">
        <v>8991</v>
      </c>
      <c r="C5954" s="669" t="s">
        <v>8989</v>
      </c>
      <c r="D5954" s="1137">
        <f t="shared" si="184"/>
        <v>0</v>
      </c>
      <c r="E5954" s="669" t="s">
        <v>595</v>
      </c>
      <c r="F5954" s="669">
        <v>11</v>
      </c>
    </row>
    <row r="5955" spans="1:6" hidden="1" x14ac:dyDescent="0.2">
      <c r="A5955" s="1136" t="str">
        <f t="shared" si="185"/>
        <v>NZ24ANE0</v>
      </c>
      <c r="B5955" s="669" t="s">
        <v>8992</v>
      </c>
      <c r="C5955" s="669" t="s">
        <v>8989</v>
      </c>
      <c r="D5955" s="1137">
        <f t="shared" si="184"/>
        <v>0</v>
      </c>
      <c r="E5955" s="669" t="s">
        <v>594</v>
      </c>
      <c r="F5955" s="669">
        <v>542</v>
      </c>
    </row>
    <row r="5956" spans="1:6" hidden="1" x14ac:dyDescent="0.2">
      <c r="A5956" s="1136" t="str">
        <f t="shared" si="185"/>
        <v>NZ24BDC0</v>
      </c>
      <c r="B5956" s="669" t="s">
        <v>8993</v>
      </c>
      <c r="C5956" s="669" t="s">
        <v>8994</v>
      </c>
      <c r="D5956" s="1137">
        <f t="shared" si="184"/>
        <v>0</v>
      </c>
      <c r="E5956" s="669" t="s">
        <v>700</v>
      </c>
      <c r="F5956" s="669">
        <v>218</v>
      </c>
    </row>
    <row r="5957" spans="1:6" hidden="1" x14ac:dyDescent="0.2">
      <c r="A5957" s="1136" t="str">
        <f t="shared" si="185"/>
        <v>NZ24BEL0</v>
      </c>
      <c r="B5957" s="669" t="s">
        <v>8995</v>
      </c>
      <c r="C5957" s="669" t="s">
        <v>8994</v>
      </c>
      <c r="D5957" s="1137">
        <f t="shared" si="184"/>
        <v>0</v>
      </c>
      <c r="E5957" s="669" t="s">
        <v>699</v>
      </c>
      <c r="F5957" s="669">
        <v>361</v>
      </c>
    </row>
    <row r="5958" spans="1:6" hidden="1" x14ac:dyDescent="0.2">
      <c r="A5958" s="1136" t="str">
        <f t="shared" si="185"/>
        <v>NZ24BEM0</v>
      </c>
      <c r="B5958" s="669" t="s">
        <v>8996</v>
      </c>
      <c r="C5958" s="669" t="s">
        <v>8994</v>
      </c>
      <c r="D5958" s="1137">
        <f t="shared" si="184"/>
        <v>0</v>
      </c>
      <c r="E5958" s="669" t="s">
        <v>595</v>
      </c>
      <c r="F5958" s="669">
        <v>88</v>
      </c>
    </row>
    <row r="5959" spans="1:6" hidden="1" x14ac:dyDescent="0.2">
      <c r="A5959" s="1136" t="str">
        <f t="shared" si="185"/>
        <v>NZ24BNE0</v>
      </c>
      <c r="B5959" s="669" t="s">
        <v>8997</v>
      </c>
      <c r="C5959" s="669" t="s">
        <v>8994</v>
      </c>
      <c r="D5959" s="1137">
        <f t="shared" si="184"/>
        <v>0</v>
      </c>
      <c r="E5959" s="669" t="s">
        <v>594</v>
      </c>
      <c r="F5959" s="669">
        <v>7188</v>
      </c>
    </row>
    <row r="5960" spans="1:6" hidden="1" x14ac:dyDescent="0.2">
      <c r="A5960" s="1136" t="str">
        <f t="shared" si="185"/>
        <v>NZ25ZDC0</v>
      </c>
      <c r="B5960" s="669" t="s">
        <v>8998</v>
      </c>
      <c r="C5960" s="669" t="s">
        <v>8999</v>
      </c>
      <c r="D5960" s="1137">
        <f t="shared" si="184"/>
        <v>0</v>
      </c>
      <c r="E5960" s="669" t="s">
        <v>700</v>
      </c>
      <c r="F5960" s="669">
        <v>2</v>
      </c>
    </row>
    <row r="5961" spans="1:6" hidden="1" x14ac:dyDescent="0.2">
      <c r="A5961" s="1136" t="str">
        <f t="shared" si="185"/>
        <v>NZ25ZEL0</v>
      </c>
      <c r="B5961" s="669" t="s">
        <v>9000</v>
      </c>
      <c r="C5961" s="669" t="s">
        <v>8999</v>
      </c>
      <c r="D5961" s="1137">
        <f t="shared" si="184"/>
        <v>0</v>
      </c>
      <c r="E5961" s="669" t="s">
        <v>699</v>
      </c>
      <c r="F5961" s="669">
        <v>23</v>
      </c>
    </row>
    <row r="5962" spans="1:6" hidden="1" x14ac:dyDescent="0.2">
      <c r="A5962" s="1136" t="str">
        <f t="shared" si="185"/>
        <v>NZ25ZEM0</v>
      </c>
      <c r="B5962" s="669" t="s">
        <v>9001</v>
      </c>
      <c r="C5962" s="669" t="s">
        <v>8999</v>
      </c>
      <c r="D5962" s="1137">
        <f t="shared" si="184"/>
        <v>0</v>
      </c>
      <c r="E5962" s="669" t="s">
        <v>595</v>
      </c>
      <c r="F5962" s="669">
        <v>144</v>
      </c>
    </row>
    <row r="5963" spans="1:6" hidden="1" x14ac:dyDescent="0.2">
      <c r="A5963" s="1136" t="str">
        <f t="shared" si="185"/>
        <v>NZ25ZNE0</v>
      </c>
      <c r="B5963" s="669" t="s">
        <v>9002</v>
      </c>
      <c r="C5963" s="669" t="s">
        <v>8999</v>
      </c>
      <c r="D5963" s="1137">
        <f t="shared" si="184"/>
        <v>0</v>
      </c>
      <c r="E5963" s="669" t="s">
        <v>594</v>
      </c>
      <c r="F5963" s="669">
        <v>8470</v>
      </c>
    </row>
    <row r="5964" spans="1:6" hidden="1" x14ac:dyDescent="0.2">
      <c r="A5964" s="1136" t="str">
        <f t="shared" si="185"/>
        <v>NZ25ZUX0</v>
      </c>
      <c r="B5964" s="669" t="s">
        <v>9003</v>
      </c>
      <c r="C5964" s="669" t="s">
        <v>8999</v>
      </c>
      <c r="D5964" s="1137">
        <f t="shared" si="184"/>
        <v>0</v>
      </c>
      <c r="E5964" s="669" t="s">
        <v>3001</v>
      </c>
      <c r="F5964" s="669">
        <v>22</v>
      </c>
    </row>
    <row r="5965" spans="1:6" hidden="1" x14ac:dyDescent="0.2">
      <c r="A5965" s="1136" t="str">
        <f t="shared" si="185"/>
        <v>NZ26AEL0</v>
      </c>
      <c r="B5965" s="669" t="s">
        <v>9004</v>
      </c>
      <c r="C5965" s="669" t="s">
        <v>9005</v>
      </c>
      <c r="D5965" s="1137">
        <f t="shared" si="184"/>
        <v>0</v>
      </c>
      <c r="E5965" s="669" t="s">
        <v>699</v>
      </c>
      <c r="F5965" s="669">
        <v>7</v>
      </c>
    </row>
    <row r="5966" spans="1:6" hidden="1" x14ac:dyDescent="0.2">
      <c r="A5966" s="1136" t="str">
        <f t="shared" si="185"/>
        <v>NZ26AEM0</v>
      </c>
      <c r="B5966" s="669" t="s">
        <v>9006</v>
      </c>
      <c r="C5966" s="669" t="s">
        <v>9005</v>
      </c>
      <c r="D5966" s="1137">
        <f t="shared" si="184"/>
        <v>0</v>
      </c>
      <c r="E5966" s="669" t="s">
        <v>595</v>
      </c>
      <c r="F5966" s="669">
        <v>303</v>
      </c>
    </row>
    <row r="5967" spans="1:6" hidden="1" x14ac:dyDescent="0.2">
      <c r="A5967" s="1136" t="str">
        <f t="shared" si="185"/>
        <v>NZ26ANE0</v>
      </c>
      <c r="B5967" s="669" t="s">
        <v>9007</v>
      </c>
      <c r="C5967" s="669" t="s">
        <v>9005</v>
      </c>
      <c r="D5967" s="1137">
        <f t="shared" si="184"/>
        <v>0</v>
      </c>
      <c r="E5967" s="669" t="s">
        <v>594</v>
      </c>
      <c r="F5967" s="669">
        <v>894</v>
      </c>
    </row>
    <row r="5968" spans="1:6" hidden="1" x14ac:dyDescent="0.2">
      <c r="A5968" s="1136" t="str">
        <f t="shared" si="185"/>
        <v>NZ26BDC0</v>
      </c>
      <c r="B5968" s="669" t="s">
        <v>9008</v>
      </c>
      <c r="C5968" s="669" t="s">
        <v>9009</v>
      </c>
      <c r="D5968" s="1137">
        <f t="shared" si="184"/>
        <v>0</v>
      </c>
      <c r="E5968" s="669" t="s">
        <v>700</v>
      </c>
      <c r="F5968" s="669">
        <v>81</v>
      </c>
    </row>
    <row r="5969" spans="1:6" hidden="1" x14ac:dyDescent="0.2">
      <c r="A5969" s="1136" t="str">
        <f t="shared" si="185"/>
        <v>NZ26BEL0</v>
      </c>
      <c r="B5969" s="669" t="s">
        <v>9010</v>
      </c>
      <c r="C5969" s="669" t="s">
        <v>9009</v>
      </c>
      <c r="D5969" s="1137">
        <f t="shared" ref="D5969:D6032" si="186">IFERROR(VLOOKUP(C5969,$M$2:$N$16,2,FALSE),0)</f>
        <v>0</v>
      </c>
      <c r="E5969" s="669" t="s">
        <v>699</v>
      </c>
      <c r="F5969" s="669">
        <v>61</v>
      </c>
    </row>
    <row r="5970" spans="1:6" hidden="1" x14ac:dyDescent="0.2">
      <c r="A5970" s="1136" t="str">
        <f t="shared" ref="A5970:A6033" si="187">C5970&amp;E5970&amp;D5970</f>
        <v>NZ26BEM0</v>
      </c>
      <c r="B5970" s="669" t="s">
        <v>9011</v>
      </c>
      <c r="C5970" s="669" t="s">
        <v>9009</v>
      </c>
      <c r="D5970" s="1137">
        <f t="shared" si="186"/>
        <v>0</v>
      </c>
      <c r="E5970" s="669" t="s">
        <v>595</v>
      </c>
      <c r="F5970" s="669">
        <v>3265</v>
      </c>
    </row>
    <row r="5971" spans="1:6" hidden="1" x14ac:dyDescent="0.2">
      <c r="A5971" s="1136" t="str">
        <f t="shared" si="187"/>
        <v>NZ26BNE0</v>
      </c>
      <c r="B5971" s="669" t="s">
        <v>9012</v>
      </c>
      <c r="C5971" s="669" t="s">
        <v>9009</v>
      </c>
      <c r="D5971" s="1137">
        <f t="shared" si="186"/>
        <v>0</v>
      </c>
      <c r="E5971" s="669" t="s">
        <v>594</v>
      </c>
      <c r="F5971" s="669">
        <v>23116</v>
      </c>
    </row>
    <row r="5972" spans="1:6" hidden="1" x14ac:dyDescent="0.2">
      <c r="A5972" s="1136" t="str">
        <f t="shared" si="187"/>
        <v>NZ26BUX0</v>
      </c>
      <c r="B5972" s="669" t="s">
        <v>9013</v>
      </c>
      <c r="C5972" s="669" t="s">
        <v>9009</v>
      </c>
      <c r="D5972" s="1137">
        <f t="shared" si="186"/>
        <v>0</v>
      </c>
      <c r="E5972" s="669" t="s">
        <v>3001</v>
      </c>
      <c r="F5972" s="669">
        <v>11</v>
      </c>
    </row>
    <row r="5973" spans="1:6" hidden="1" x14ac:dyDescent="0.2">
      <c r="A5973" s="1136" t="str">
        <f t="shared" si="187"/>
        <v>NZ27ZDC0</v>
      </c>
      <c r="B5973" s="669" t="s">
        <v>9014</v>
      </c>
      <c r="C5973" s="669" t="s">
        <v>9015</v>
      </c>
      <c r="D5973" s="1137">
        <f t="shared" si="186"/>
        <v>0</v>
      </c>
      <c r="E5973" s="669" t="s">
        <v>700</v>
      </c>
      <c r="F5973" s="669">
        <v>196</v>
      </c>
    </row>
    <row r="5974" spans="1:6" hidden="1" x14ac:dyDescent="0.2">
      <c r="A5974" s="1136" t="str">
        <f t="shared" si="187"/>
        <v>NZ27ZEL0</v>
      </c>
      <c r="B5974" s="669" t="s">
        <v>9016</v>
      </c>
      <c r="C5974" s="669" t="s">
        <v>9015</v>
      </c>
      <c r="D5974" s="1137">
        <f t="shared" si="186"/>
        <v>0</v>
      </c>
      <c r="E5974" s="669" t="s">
        <v>699</v>
      </c>
      <c r="F5974" s="669">
        <v>79</v>
      </c>
    </row>
    <row r="5975" spans="1:6" hidden="1" x14ac:dyDescent="0.2">
      <c r="A5975" s="1136" t="str">
        <f t="shared" si="187"/>
        <v>NZ27ZEM0</v>
      </c>
      <c r="B5975" s="669" t="s">
        <v>9017</v>
      </c>
      <c r="C5975" s="669" t="s">
        <v>9015</v>
      </c>
      <c r="D5975" s="1137">
        <f t="shared" si="186"/>
        <v>0</v>
      </c>
      <c r="E5975" s="669" t="s">
        <v>595</v>
      </c>
      <c r="F5975" s="669">
        <v>448</v>
      </c>
    </row>
    <row r="5976" spans="1:6" hidden="1" x14ac:dyDescent="0.2">
      <c r="A5976" s="1136" t="str">
        <f t="shared" si="187"/>
        <v>NZ27ZNE0</v>
      </c>
      <c r="B5976" s="669" t="s">
        <v>9018</v>
      </c>
      <c r="C5976" s="669" t="s">
        <v>9015</v>
      </c>
      <c r="D5976" s="1137">
        <f t="shared" si="186"/>
        <v>0</v>
      </c>
      <c r="E5976" s="669" t="s">
        <v>594</v>
      </c>
      <c r="F5976" s="669">
        <v>3164</v>
      </c>
    </row>
    <row r="5977" spans="1:6" hidden="1" x14ac:dyDescent="0.2">
      <c r="A5977" s="1136" t="str">
        <f t="shared" si="187"/>
        <v>NZ27ZUX0</v>
      </c>
      <c r="B5977" s="669" t="s">
        <v>9019</v>
      </c>
      <c r="C5977" s="669" t="s">
        <v>9015</v>
      </c>
      <c r="D5977" s="1137">
        <f t="shared" si="186"/>
        <v>0</v>
      </c>
      <c r="E5977" s="669" t="s">
        <v>3001</v>
      </c>
      <c r="F5977" s="669">
        <v>7</v>
      </c>
    </row>
    <row r="5978" spans="1:6" hidden="1" x14ac:dyDescent="0.2">
      <c r="A5978" s="1136" t="str">
        <f t="shared" si="187"/>
        <v>NZ30ADC0</v>
      </c>
      <c r="B5978" s="669" t="s">
        <v>9020</v>
      </c>
      <c r="C5978" s="669" t="s">
        <v>9021</v>
      </c>
      <c r="D5978" s="1137">
        <f t="shared" si="186"/>
        <v>0</v>
      </c>
      <c r="E5978" s="669" t="s">
        <v>700</v>
      </c>
      <c r="F5978" s="669">
        <v>1</v>
      </c>
    </row>
    <row r="5979" spans="1:6" hidden="1" x14ac:dyDescent="0.2">
      <c r="A5979" s="1136" t="str">
        <f t="shared" si="187"/>
        <v>NZ30AEL0</v>
      </c>
      <c r="B5979" s="669" t="s">
        <v>9022</v>
      </c>
      <c r="C5979" s="669" t="s">
        <v>9021</v>
      </c>
      <c r="D5979" s="1137">
        <f t="shared" si="186"/>
        <v>0</v>
      </c>
      <c r="E5979" s="669" t="s">
        <v>699</v>
      </c>
      <c r="F5979" s="669">
        <v>40</v>
      </c>
    </row>
    <row r="5980" spans="1:6" hidden="1" x14ac:dyDescent="0.2">
      <c r="A5980" s="1136" t="str">
        <f t="shared" si="187"/>
        <v>NZ30AEM0</v>
      </c>
      <c r="B5980" s="669" t="s">
        <v>9023</v>
      </c>
      <c r="C5980" s="669" t="s">
        <v>9021</v>
      </c>
      <c r="D5980" s="1137">
        <f t="shared" si="186"/>
        <v>0</v>
      </c>
      <c r="E5980" s="669" t="s">
        <v>595</v>
      </c>
      <c r="F5980" s="669">
        <v>69</v>
      </c>
    </row>
    <row r="5981" spans="1:6" hidden="1" x14ac:dyDescent="0.2">
      <c r="A5981" s="1136" t="str">
        <f t="shared" si="187"/>
        <v>NZ30ANE0</v>
      </c>
      <c r="B5981" s="669" t="s">
        <v>9024</v>
      </c>
      <c r="C5981" s="669" t="s">
        <v>9021</v>
      </c>
      <c r="D5981" s="1137">
        <f t="shared" si="186"/>
        <v>0</v>
      </c>
      <c r="E5981" s="669" t="s">
        <v>594</v>
      </c>
      <c r="F5981" s="669">
        <v>12728</v>
      </c>
    </row>
    <row r="5982" spans="1:6" hidden="1" x14ac:dyDescent="0.2">
      <c r="A5982" s="1136" t="str">
        <f t="shared" si="187"/>
        <v>NZ30AUX0</v>
      </c>
      <c r="B5982" s="669" t="s">
        <v>9025</v>
      </c>
      <c r="C5982" s="669" t="s">
        <v>9021</v>
      </c>
      <c r="D5982" s="1137">
        <f t="shared" si="186"/>
        <v>0</v>
      </c>
      <c r="E5982" s="669" t="s">
        <v>3001</v>
      </c>
      <c r="F5982" s="669">
        <v>5</v>
      </c>
    </row>
    <row r="5983" spans="1:6" hidden="1" x14ac:dyDescent="0.2">
      <c r="A5983" s="1136" t="str">
        <f t="shared" si="187"/>
        <v>NZ30BEL0</v>
      </c>
      <c r="B5983" s="669" t="s">
        <v>9026</v>
      </c>
      <c r="C5983" s="669" t="s">
        <v>9027</v>
      </c>
      <c r="D5983" s="1137">
        <f t="shared" si="186"/>
        <v>0</v>
      </c>
      <c r="E5983" s="669" t="s">
        <v>699</v>
      </c>
      <c r="F5983" s="669">
        <v>42</v>
      </c>
    </row>
    <row r="5984" spans="1:6" hidden="1" x14ac:dyDescent="0.2">
      <c r="A5984" s="1136" t="str">
        <f t="shared" si="187"/>
        <v>NZ30BEM0</v>
      </c>
      <c r="B5984" s="669" t="s">
        <v>9028</v>
      </c>
      <c r="C5984" s="669" t="s">
        <v>9027</v>
      </c>
      <c r="D5984" s="1137">
        <f t="shared" si="186"/>
        <v>0</v>
      </c>
      <c r="E5984" s="669" t="s">
        <v>595</v>
      </c>
      <c r="F5984" s="669">
        <v>99</v>
      </c>
    </row>
    <row r="5985" spans="1:6" hidden="1" x14ac:dyDescent="0.2">
      <c r="A5985" s="1136" t="str">
        <f t="shared" si="187"/>
        <v>NZ30BNE0</v>
      </c>
      <c r="B5985" s="669" t="s">
        <v>9029</v>
      </c>
      <c r="C5985" s="669" t="s">
        <v>9027</v>
      </c>
      <c r="D5985" s="1137">
        <f t="shared" si="186"/>
        <v>0</v>
      </c>
      <c r="E5985" s="669" t="s">
        <v>594</v>
      </c>
      <c r="F5985" s="669">
        <v>25425</v>
      </c>
    </row>
    <row r="5986" spans="1:6" hidden="1" x14ac:dyDescent="0.2">
      <c r="A5986" s="1136" t="str">
        <f t="shared" si="187"/>
        <v>NZ30BUX0</v>
      </c>
      <c r="B5986" s="669" t="s">
        <v>9030</v>
      </c>
      <c r="C5986" s="669" t="s">
        <v>9027</v>
      </c>
      <c r="D5986" s="1137">
        <f t="shared" si="186"/>
        <v>0</v>
      </c>
      <c r="E5986" s="669" t="s">
        <v>3001</v>
      </c>
      <c r="F5986" s="669">
        <v>12</v>
      </c>
    </row>
    <row r="5987" spans="1:6" hidden="1" x14ac:dyDescent="0.2">
      <c r="A5987" s="1136" t="str">
        <f t="shared" si="187"/>
        <v>NZ30CDC0</v>
      </c>
      <c r="B5987" s="669" t="s">
        <v>9031</v>
      </c>
      <c r="C5987" s="669" t="s">
        <v>9032</v>
      </c>
      <c r="D5987" s="1137">
        <f t="shared" si="186"/>
        <v>0</v>
      </c>
      <c r="E5987" s="669" t="s">
        <v>700</v>
      </c>
      <c r="F5987" s="669">
        <v>4</v>
      </c>
    </row>
    <row r="5988" spans="1:6" hidden="1" x14ac:dyDescent="0.2">
      <c r="A5988" s="1136" t="str">
        <f t="shared" si="187"/>
        <v>NZ30CEL0</v>
      </c>
      <c r="B5988" s="669" t="s">
        <v>9033</v>
      </c>
      <c r="C5988" s="669" t="s">
        <v>9032</v>
      </c>
      <c r="D5988" s="1137">
        <f t="shared" si="186"/>
        <v>0</v>
      </c>
      <c r="E5988" s="669" t="s">
        <v>699</v>
      </c>
      <c r="F5988" s="669">
        <v>388</v>
      </c>
    </row>
    <row r="5989" spans="1:6" hidden="1" x14ac:dyDescent="0.2">
      <c r="A5989" s="1136" t="str">
        <f t="shared" si="187"/>
        <v>NZ30CEM0</v>
      </c>
      <c r="B5989" s="669" t="s">
        <v>9034</v>
      </c>
      <c r="C5989" s="669" t="s">
        <v>9032</v>
      </c>
      <c r="D5989" s="1137">
        <f t="shared" si="186"/>
        <v>0</v>
      </c>
      <c r="E5989" s="669" t="s">
        <v>595</v>
      </c>
      <c r="F5989" s="669">
        <v>802</v>
      </c>
    </row>
    <row r="5990" spans="1:6" hidden="1" x14ac:dyDescent="0.2">
      <c r="A5990" s="1136" t="str">
        <f t="shared" si="187"/>
        <v>NZ30CNE0</v>
      </c>
      <c r="B5990" s="669" t="s">
        <v>9035</v>
      </c>
      <c r="C5990" s="669" t="s">
        <v>9032</v>
      </c>
      <c r="D5990" s="1137">
        <f t="shared" si="186"/>
        <v>0</v>
      </c>
      <c r="E5990" s="669" t="s">
        <v>594</v>
      </c>
      <c r="F5990" s="669">
        <v>170289</v>
      </c>
    </row>
    <row r="5991" spans="1:6" hidden="1" x14ac:dyDescent="0.2">
      <c r="A5991" s="1136" t="str">
        <f t="shared" si="187"/>
        <v>NZ30CUX0</v>
      </c>
      <c r="B5991" s="669" t="s">
        <v>9036</v>
      </c>
      <c r="C5991" s="669" t="s">
        <v>9032</v>
      </c>
      <c r="D5991" s="1137">
        <f t="shared" si="186"/>
        <v>0</v>
      </c>
      <c r="E5991" s="669" t="s">
        <v>3001</v>
      </c>
      <c r="F5991" s="669">
        <v>96</v>
      </c>
    </row>
    <row r="5992" spans="1:6" hidden="1" x14ac:dyDescent="0.2">
      <c r="A5992" s="1136" t="str">
        <f t="shared" si="187"/>
        <v>NZ31AEL0</v>
      </c>
      <c r="B5992" s="669" t="s">
        <v>9037</v>
      </c>
      <c r="C5992" s="669" t="s">
        <v>9038</v>
      </c>
      <c r="D5992" s="1137">
        <f t="shared" si="186"/>
        <v>0</v>
      </c>
      <c r="E5992" s="669" t="s">
        <v>699</v>
      </c>
      <c r="F5992" s="669">
        <v>189</v>
      </c>
    </row>
    <row r="5993" spans="1:6" hidden="1" x14ac:dyDescent="0.2">
      <c r="A5993" s="1136" t="str">
        <f t="shared" si="187"/>
        <v>NZ31AEM0</v>
      </c>
      <c r="B5993" s="669" t="s">
        <v>9039</v>
      </c>
      <c r="C5993" s="669" t="s">
        <v>9038</v>
      </c>
      <c r="D5993" s="1137">
        <f t="shared" si="186"/>
        <v>0</v>
      </c>
      <c r="E5993" s="669" t="s">
        <v>595</v>
      </c>
      <c r="F5993" s="669">
        <v>103</v>
      </c>
    </row>
    <row r="5994" spans="1:6" hidden="1" x14ac:dyDescent="0.2">
      <c r="A5994" s="1136" t="str">
        <f t="shared" si="187"/>
        <v>NZ31ANE0</v>
      </c>
      <c r="B5994" s="669" t="s">
        <v>9040</v>
      </c>
      <c r="C5994" s="669" t="s">
        <v>9038</v>
      </c>
      <c r="D5994" s="1137">
        <f t="shared" si="186"/>
        <v>0</v>
      </c>
      <c r="E5994" s="669" t="s">
        <v>594</v>
      </c>
      <c r="F5994" s="669">
        <v>19861</v>
      </c>
    </row>
    <row r="5995" spans="1:6" hidden="1" x14ac:dyDescent="0.2">
      <c r="A5995" s="1136" t="str">
        <f t="shared" si="187"/>
        <v>NZ31AUX0</v>
      </c>
      <c r="B5995" s="669" t="s">
        <v>9041</v>
      </c>
      <c r="C5995" s="669" t="s">
        <v>9038</v>
      </c>
      <c r="D5995" s="1137">
        <f t="shared" si="186"/>
        <v>0</v>
      </c>
      <c r="E5995" s="669" t="s">
        <v>3001</v>
      </c>
      <c r="F5995" s="669">
        <v>4</v>
      </c>
    </row>
    <row r="5996" spans="1:6" hidden="1" x14ac:dyDescent="0.2">
      <c r="A5996" s="1136" t="str">
        <f t="shared" si="187"/>
        <v>NZ31BEL0</v>
      </c>
      <c r="B5996" s="669" t="s">
        <v>9042</v>
      </c>
      <c r="C5996" s="669" t="s">
        <v>9043</v>
      </c>
      <c r="D5996" s="1137">
        <f t="shared" si="186"/>
        <v>0</v>
      </c>
      <c r="E5996" s="669" t="s">
        <v>699</v>
      </c>
      <c r="F5996" s="669">
        <v>125</v>
      </c>
    </row>
    <row r="5997" spans="1:6" hidden="1" x14ac:dyDescent="0.2">
      <c r="A5997" s="1136" t="str">
        <f t="shared" si="187"/>
        <v>NZ31BEM0</v>
      </c>
      <c r="B5997" s="669" t="s">
        <v>9044</v>
      </c>
      <c r="C5997" s="669" t="s">
        <v>9043</v>
      </c>
      <c r="D5997" s="1137">
        <f t="shared" si="186"/>
        <v>0</v>
      </c>
      <c r="E5997" s="669" t="s">
        <v>595</v>
      </c>
      <c r="F5997" s="669">
        <v>68</v>
      </c>
    </row>
    <row r="5998" spans="1:6" hidden="1" x14ac:dyDescent="0.2">
      <c r="A5998" s="1136" t="str">
        <f t="shared" si="187"/>
        <v>NZ31BNE0</v>
      </c>
      <c r="B5998" s="669" t="s">
        <v>9045</v>
      </c>
      <c r="C5998" s="669" t="s">
        <v>9043</v>
      </c>
      <c r="D5998" s="1137">
        <f t="shared" si="186"/>
        <v>0</v>
      </c>
      <c r="E5998" s="669" t="s">
        <v>594</v>
      </c>
      <c r="F5998" s="669">
        <v>20910</v>
      </c>
    </row>
    <row r="5999" spans="1:6" hidden="1" x14ac:dyDescent="0.2">
      <c r="A5999" s="1136" t="str">
        <f t="shared" si="187"/>
        <v>NZ31BUX0</v>
      </c>
      <c r="B5999" s="669" t="s">
        <v>9046</v>
      </c>
      <c r="C5999" s="669" t="s">
        <v>9043</v>
      </c>
      <c r="D5999" s="1137">
        <f t="shared" si="186"/>
        <v>0</v>
      </c>
      <c r="E5999" s="669" t="s">
        <v>3001</v>
      </c>
      <c r="F5999" s="669">
        <v>1</v>
      </c>
    </row>
    <row r="6000" spans="1:6" hidden="1" x14ac:dyDescent="0.2">
      <c r="A6000" s="1136" t="str">
        <f t="shared" si="187"/>
        <v>NZ31CEL0</v>
      </c>
      <c r="B6000" s="669" t="s">
        <v>9047</v>
      </c>
      <c r="C6000" s="669" t="s">
        <v>9048</v>
      </c>
      <c r="D6000" s="1137">
        <f t="shared" si="186"/>
        <v>0</v>
      </c>
      <c r="E6000" s="669" t="s">
        <v>699</v>
      </c>
      <c r="F6000" s="669">
        <v>446</v>
      </c>
    </row>
    <row r="6001" spans="1:6" hidden="1" x14ac:dyDescent="0.2">
      <c r="A6001" s="1136" t="str">
        <f t="shared" si="187"/>
        <v>NZ31CEM0</v>
      </c>
      <c r="B6001" s="669" t="s">
        <v>9049</v>
      </c>
      <c r="C6001" s="669" t="s">
        <v>9048</v>
      </c>
      <c r="D6001" s="1137">
        <f t="shared" si="186"/>
        <v>0</v>
      </c>
      <c r="E6001" s="669" t="s">
        <v>595</v>
      </c>
      <c r="F6001" s="669">
        <v>297</v>
      </c>
    </row>
    <row r="6002" spans="1:6" hidden="1" x14ac:dyDescent="0.2">
      <c r="A6002" s="1136" t="str">
        <f t="shared" si="187"/>
        <v>NZ31CNE0</v>
      </c>
      <c r="B6002" s="669" t="s">
        <v>9050</v>
      </c>
      <c r="C6002" s="669" t="s">
        <v>9048</v>
      </c>
      <c r="D6002" s="1137">
        <f t="shared" si="186"/>
        <v>0</v>
      </c>
      <c r="E6002" s="669" t="s">
        <v>594</v>
      </c>
      <c r="F6002" s="669">
        <v>88848</v>
      </c>
    </row>
    <row r="6003" spans="1:6" hidden="1" x14ac:dyDescent="0.2">
      <c r="A6003" s="1136" t="str">
        <f t="shared" si="187"/>
        <v>NZ31CUX0</v>
      </c>
      <c r="B6003" s="669" t="s">
        <v>9051</v>
      </c>
      <c r="C6003" s="669" t="s">
        <v>9048</v>
      </c>
      <c r="D6003" s="1137">
        <f t="shared" si="186"/>
        <v>0</v>
      </c>
      <c r="E6003" s="669" t="s">
        <v>3001</v>
      </c>
      <c r="F6003" s="669">
        <v>10</v>
      </c>
    </row>
    <row r="6004" spans="1:6" hidden="1" x14ac:dyDescent="0.2">
      <c r="A6004" s="1136" t="str">
        <f t="shared" si="187"/>
        <v>NZ32AEL0</v>
      </c>
      <c r="B6004" s="669" t="s">
        <v>9052</v>
      </c>
      <c r="C6004" s="669" t="s">
        <v>9053</v>
      </c>
      <c r="D6004" s="1137">
        <f t="shared" si="186"/>
        <v>0</v>
      </c>
      <c r="E6004" s="669" t="s">
        <v>699</v>
      </c>
      <c r="F6004" s="669">
        <v>65</v>
      </c>
    </row>
    <row r="6005" spans="1:6" hidden="1" x14ac:dyDescent="0.2">
      <c r="A6005" s="1136" t="str">
        <f t="shared" si="187"/>
        <v>NZ32AEM0</v>
      </c>
      <c r="B6005" s="669" t="s">
        <v>9054</v>
      </c>
      <c r="C6005" s="669" t="s">
        <v>9053</v>
      </c>
      <c r="D6005" s="1137">
        <f t="shared" si="186"/>
        <v>0</v>
      </c>
      <c r="E6005" s="669" t="s">
        <v>595</v>
      </c>
      <c r="F6005" s="669">
        <v>37</v>
      </c>
    </row>
    <row r="6006" spans="1:6" hidden="1" x14ac:dyDescent="0.2">
      <c r="A6006" s="1136" t="str">
        <f t="shared" si="187"/>
        <v>NZ32ANE0</v>
      </c>
      <c r="B6006" s="669" t="s">
        <v>9055</v>
      </c>
      <c r="C6006" s="669" t="s">
        <v>9053</v>
      </c>
      <c r="D6006" s="1137">
        <f t="shared" si="186"/>
        <v>0</v>
      </c>
      <c r="E6006" s="669" t="s">
        <v>594</v>
      </c>
      <c r="F6006" s="669">
        <v>7948</v>
      </c>
    </row>
    <row r="6007" spans="1:6" hidden="1" x14ac:dyDescent="0.2">
      <c r="A6007" s="1136" t="str">
        <f t="shared" si="187"/>
        <v>NZ32AUX0</v>
      </c>
      <c r="B6007" s="669" t="s">
        <v>9056</v>
      </c>
      <c r="C6007" s="669" t="s">
        <v>9053</v>
      </c>
      <c r="D6007" s="1137">
        <f t="shared" si="186"/>
        <v>0</v>
      </c>
      <c r="E6007" s="669" t="s">
        <v>3001</v>
      </c>
      <c r="F6007" s="669">
        <v>1</v>
      </c>
    </row>
    <row r="6008" spans="1:6" hidden="1" x14ac:dyDescent="0.2">
      <c r="A6008" s="1136" t="str">
        <f t="shared" si="187"/>
        <v>NZ32BEL0</v>
      </c>
      <c r="B6008" s="669" t="s">
        <v>9057</v>
      </c>
      <c r="C6008" s="669" t="s">
        <v>9058</v>
      </c>
      <c r="D6008" s="1137">
        <f t="shared" si="186"/>
        <v>0</v>
      </c>
      <c r="E6008" s="669" t="s">
        <v>699</v>
      </c>
      <c r="F6008" s="669">
        <v>40</v>
      </c>
    </row>
    <row r="6009" spans="1:6" hidden="1" x14ac:dyDescent="0.2">
      <c r="A6009" s="1136" t="str">
        <f t="shared" si="187"/>
        <v>NZ32BEM0</v>
      </c>
      <c r="B6009" s="669" t="s">
        <v>9059</v>
      </c>
      <c r="C6009" s="669" t="s">
        <v>9058</v>
      </c>
      <c r="D6009" s="1137">
        <f t="shared" si="186"/>
        <v>0</v>
      </c>
      <c r="E6009" s="669" t="s">
        <v>595</v>
      </c>
      <c r="F6009" s="669">
        <v>39</v>
      </c>
    </row>
    <row r="6010" spans="1:6" hidden="1" x14ac:dyDescent="0.2">
      <c r="A6010" s="1136" t="str">
        <f t="shared" si="187"/>
        <v>NZ32BNE0</v>
      </c>
      <c r="B6010" s="669" t="s">
        <v>9060</v>
      </c>
      <c r="C6010" s="669" t="s">
        <v>9058</v>
      </c>
      <c r="D6010" s="1137">
        <f t="shared" si="186"/>
        <v>0</v>
      </c>
      <c r="E6010" s="669" t="s">
        <v>594</v>
      </c>
      <c r="F6010" s="669">
        <v>8871</v>
      </c>
    </row>
    <row r="6011" spans="1:6" hidden="1" x14ac:dyDescent="0.2">
      <c r="A6011" s="1136" t="str">
        <f t="shared" si="187"/>
        <v>NZ32CEL0</v>
      </c>
      <c r="B6011" s="669" t="s">
        <v>9061</v>
      </c>
      <c r="C6011" s="669" t="s">
        <v>9062</v>
      </c>
      <c r="D6011" s="1137">
        <f t="shared" si="186"/>
        <v>0</v>
      </c>
      <c r="E6011" s="669" t="s">
        <v>699</v>
      </c>
      <c r="F6011" s="669">
        <v>117</v>
      </c>
    </row>
    <row r="6012" spans="1:6" hidden="1" x14ac:dyDescent="0.2">
      <c r="A6012" s="1136" t="str">
        <f t="shared" si="187"/>
        <v>NZ32CEM0</v>
      </c>
      <c r="B6012" s="669" t="s">
        <v>9063</v>
      </c>
      <c r="C6012" s="669" t="s">
        <v>9062</v>
      </c>
      <c r="D6012" s="1137">
        <f t="shared" si="186"/>
        <v>0</v>
      </c>
      <c r="E6012" s="669" t="s">
        <v>595</v>
      </c>
      <c r="F6012" s="669">
        <v>89</v>
      </c>
    </row>
    <row r="6013" spans="1:6" hidden="1" x14ac:dyDescent="0.2">
      <c r="A6013" s="1136" t="str">
        <f t="shared" si="187"/>
        <v>NZ32CNE0</v>
      </c>
      <c r="B6013" s="669" t="s">
        <v>9064</v>
      </c>
      <c r="C6013" s="669" t="s">
        <v>9062</v>
      </c>
      <c r="D6013" s="1137">
        <f t="shared" si="186"/>
        <v>0</v>
      </c>
      <c r="E6013" s="669" t="s">
        <v>594</v>
      </c>
      <c r="F6013" s="669">
        <v>26409</v>
      </c>
    </row>
    <row r="6014" spans="1:6" hidden="1" x14ac:dyDescent="0.2">
      <c r="A6014" s="1136" t="str">
        <f t="shared" si="187"/>
        <v>NZ33AEL0</v>
      </c>
      <c r="B6014" s="669" t="s">
        <v>9065</v>
      </c>
      <c r="C6014" s="669" t="s">
        <v>9066</v>
      </c>
      <c r="D6014" s="1137">
        <f t="shared" si="186"/>
        <v>0</v>
      </c>
      <c r="E6014" s="669" t="s">
        <v>699</v>
      </c>
      <c r="F6014" s="669">
        <v>8</v>
      </c>
    </row>
    <row r="6015" spans="1:6" hidden="1" x14ac:dyDescent="0.2">
      <c r="A6015" s="1136" t="str">
        <f t="shared" si="187"/>
        <v>NZ33AEM0</v>
      </c>
      <c r="B6015" s="669" t="s">
        <v>9067</v>
      </c>
      <c r="C6015" s="669" t="s">
        <v>9066</v>
      </c>
      <c r="D6015" s="1137">
        <f t="shared" si="186"/>
        <v>0</v>
      </c>
      <c r="E6015" s="669" t="s">
        <v>595</v>
      </c>
      <c r="F6015" s="669">
        <v>6</v>
      </c>
    </row>
    <row r="6016" spans="1:6" hidden="1" x14ac:dyDescent="0.2">
      <c r="A6016" s="1136" t="str">
        <f t="shared" si="187"/>
        <v>NZ33ANE0</v>
      </c>
      <c r="B6016" s="669" t="s">
        <v>9068</v>
      </c>
      <c r="C6016" s="669" t="s">
        <v>9066</v>
      </c>
      <c r="D6016" s="1137">
        <f t="shared" si="186"/>
        <v>0</v>
      </c>
      <c r="E6016" s="669" t="s">
        <v>594</v>
      </c>
      <c r="F6016" s="669">
        <v>1311</v>
      </c>
    </row>
    <row r="6017" spans="1:6" hidden="1" x14ac:dyDescent="0.2">
      <c r="A6017" s="1136" t="str">
        <f t="shared" si="187"/>
        <v>NZ33BEL0</v>
      </c>
      <c r="B6017" s="669" t="s">
        <v>9069</v>
      </c>
      <c r="C6017" s="669" t="s">
        <v>9070</v>
      </c>
      <c r="D6017" s="1137">
        <f t="shared" si="186"/>
        <v>0</v>
      </c>
      <c r="E6017" s="669" t="s">
        <v>699</v>
      </c>
      <c r="F6017" s="669">
        <v>20</v>
      </c>
    </row>
    <row r="6018" spans="1:6" hidden="1" x14ac:dyDescent="0.2">
      <c r="A6018" s="1136" t="str">
        <f t="shared" si="187"/>
        <v>NZ33BEM0</v>
      </c>
      <c r="B6018" s="669" t="s">
        <v>9071</v>
      </c>
      <c r="C6018" s="669" t="s">
        <v>9070</v>
      </c>
      <c r="D6018" s="1137">
        <f t="shared" si="186"/>
        <v>0</v>
      </c>
      <c r="E6018" s="669" t="s">
        <v>595</v>
      </c>
      <c r="F6018" s="669">
        <v>19</v>
      </c>
    </row>
    <row r="6019" spans="1:6" hidden="1" x14ac:dyDescent="0.2">
      <c r="A6019" s="1136" t="str">
        <f t="shared" si="187"/>
        <v>NZ33BNE0</v>
      </c>
      <c r="B6019" s="669" t="s">
        <v>9072</v>
      </c>
      <c r="C6019" s="669" t="s">
        <v>9070</v>
      </c>
      <c r="D6019" s="1137">
        <f t="shared" si="186"/>
        <v>0</v>
      </c>
      <c r="E6019" s="669" t="s">
        <v>594</v>
      </c>
      <c r="F6019" s="669">
        <v>3695</v>
      </c>
    </row>
    <row r="6020" spans="1:6" hidden="1" x14ac:dyDescent="0.2">
      <c r="A6020" s="1136" t="str">
        <f t="shared" si="187"/>
        <v>NZ33BUX0</v>
      </c>
      <c r="B6020" s="669" t="s">
        <v>9073</v>
      </c>
      <c r="C6020" s="669" t="s">
        <v>9070</v>
      </c>
      <c r="D6020" s="1137">
        <f t="shared" si="186"/>
        <v>0</v>
      </c>
      <c r="E6020" s="669" t="s">
        <v>3001</v>
      </c>
      <c r="F6020" s="669">
        <v>1</v>
      </c>
    </row>
    <row r="6021" spans="1:6" hidden="1" x14ac:dyDescent="0.2">
      <c r="A6021" s="1136" t="str">
        <f t="shared" si="187"/>
        <v>NZ33CEL0</v>
      </c>
      <c r="B6021" s="669" t="s">
        <v>9074</v>
      </c>
      <c r="C6021" s="669" t="s">
        <v>9075</v>
      </c>
      <c r="D6021" s="1137">
        <f t="shared" si="186"/>
        <v>0</v>
      </c>
      <c r="E6021" s="669" t="s">
        <v>699</v>
      </c>
      <c r="F6021" s="669">
        <v>11</v>
      </c>
    </row>
    <row r="6022" spans="1:6" hidden="1" x14ac:dyDescent="0.2">
      <c r="A6022" s="1136" t="str">
        <f t="shared" si="187"/>
        <v>NZ33CEM0</v>
      </c>
      <c r="B6022" s="669" t="s">
        <v>9076</v>
      </c>
      <c r="C6022" s="669" t="s">
        <v>9075</v>
      </c>
      <c r="D6022" s="1137">
        <f t="shared" si="186"/>
        <v>0</v>
      </c>
      <c r="E6022" s="669" t="s">
        <v>595</v>
      </c>
      <c r="F6022" s="669">
        <v>15</v>
      </c>
    </row>
    <row r="6023" spans="1:6" hidden="1" x14ac:dyDescent="0.2">
      <c r="A6023" s="1136" t="str">
        <f t="shared" si="187"/>
        <v>NZ33CNE0</v>
      </c>
      <c r="B6023" s="669" t="s">
        <v>9077</v>
      </c>
      <c r="C6023" s="669" t="s">
        <v>9075</v>
      </c>
      <c r="D6023" s="1137">
        <f t="shared" si="186"/>
        <v>0</v>
      </c>
      <c r="E6023" s="669" t="s">
        <v>594</v>
      </c>
      <c r="F6023" s="669">
        <v>5205</v>
      </c>
    </row>
    <row r="6024" spans="1:6" hidden="1" x14ac:dyDescent="0.2">
      <c r="A6024" s="1136" t="str">
        <f t="shared" si="187"/>
        <v>NZ34AEL0</v>
      </c>
      <c r="B6024" s="669" t="s">
        <v>9078</v>
      </c>
      <c r="C6024" s="669" t="s">
        <v>9079</v>
      </c>
      <c r="D6024" s="1137">
        <f t="shared" si="186"/>
        <v>0</v>
      </c>
      <c r="E6024" s="669" t="s">
        <v>699</v>
      </c>
      <c r="F6024" s="669">
        <v>5</v>
      </c>
    </row>
    <row r="6025" spans="1:6" hidden="1" x14ac:dyDescent="0.2">
      <c r="A6025" s="1136" t="str">
        <f t="shared" si="187"/>
        <v>NZ34AEM0</v>
      </c>
      <c r="B6025" s="669" t="s">
        <v>9080</v>
      </c>
      <c r="C6025" s="669" t="s">
        <v>9079</v>
      </c>
      <c r="D6025" s="1137">
        <f t="shared" si="186"/>
        <v>0</v>
      </c>
      <c r="E6025" s="669" t="s">
        <v>595</v>
      </c>
      <c r="F6025" s="669">
        <v>2</v>
      </c>
    </row>
    <row r="6026" spans="1:6" hidden="1" x14ac:dyDescent="0.2">
      <c r="A6026" s="1136" t="str">
        <f t="shared" si="187"/>
        <v>NZ34ANE0</v>
      </c>
      <c r="B6026" s="669" t="s">
        <v>9081</v>
      </c>
      <c r="C6026" s="669" t="s">
        <v>9079</v>
      </c>
      <c r="D6026" s="1137">
        <f t="shared" si="186"/>
        <v>0</v>
      </c>
      <c r="E6026" s="669" t="s">
        <v>594</v>
      </c>
      <c r="F6026" s="669">
        <v>1131</v>
      </c>
    </row>
    <row r="6027" spans="1:6" hidden="1" x14ac:dyDescent="0.2">
      <c r="A6027" s="1136" t="str">
        <f t="shared" si="187"/>
        <v>NZ34BEL0</v>
      </c>
      <c r="B6027" s="669" t="s">
        <v>9082</v>
      </c>
      <c r="C6027" s="669" t="s">
        <v>9083</v>
      </c>
      <c r="D6027" s="1137">
        <f t="shared" si="186"/>
        <v>0</v>
      </c>
      <c r="E6027" s="669" t="s">
        <v>699</v>
      </c>
      <c r="F6027" s="669">
        <v>16</v>
      </c>
    </row>
    <row r="6028" spans="1:6" hidden="1" x14ac:dyDescent="0.2">
      <c r="A6028" s="1136" t="str">
        <f t="shared" si="187"/>
        <v>NZ34BEM0</v>
      </c>
      <c r="B6028" s="669" t="s">
        <v>9084</v>
      </c>
      <c r="C6028" s="669" t="s">
        <v>9083</v>
      </c>
      <c r="D6028" s="1137">
        <f t="shared" si="186"/>
        <v>0</v>
      </c>
      <c r="E6028" s="669" t="s">
        <v>595</v>
      </c>
      <c r="F6028" s="669">
        <v>8</v>
      </c>
    </row>
    <row r="6029" spans="1:6" hidden="1" x14ac:dyDescent="0.2">
      <c r="A6029" s="1136" t="str">
        <f t="shared" si="187"/>
        <v>NZ34BNE0</v>
      </c>
      <c r="B6029" s="669" t="s">
        <v>9085</v>
      </c>
      <c r="C6029" s="669" t="s">
        <v>9083</v>
      </c>
      <c r="D6029" s="1137">
        <f t="shared" si="186"/>
        <v>0</v>
      </c>
      <c r="E6029" s="669" t="s">
        <v>594</v>
      </c>
      <c r="F6029" s="669">
        <v>1960</v>
      </c>
    </row>
    <row r="6030" spans="1:6" hidden="1" x14ac:dyDescent="0.2">
      <c r="A6030" s="1136" t="str">
        <f t="shared" si="187"/>
        <v>NZ34CEL0</v>
      </c>
      <c r="B6030" s="669" t="s">
        <v>9086</v>
      </c>
      <c r="C6030" s="669" t="s">
        <v>9087</v>
      </c>
      <c r="D6030" s="1137">
        <f t="shared" si="186"/>
        <v>0</v>
      </c>
      <c r="E6030" s="669" t="s">
        <v>699</v>
      </c>
      <c r="F6030" s="669">
        <v>16</v>
      </c>
    </row>
    <row r="6031" spans="1:6" hidden="1" x14ac:dyDescent="0.2">
      <c r="A6031" s="1136" t="str">
        <f t="shared" si="187"/>
        <v>NZ34CEM0</v>
      </c>
      <c r="B6031" s="669" t="s">
        <v>9088</v>
      </c>
      <c r="C6031" s="669" t="s">
        <v>9087</v>
      </c>
      <c r="D6031" s="1137">
        <f t="shared" si="186"/>
        <v>0</v>
      </c>
      <c r="E6031" s="669" t="s">
        <v>595</v>
      </c>
      <c r="F6031" s="669">
        <v>9</v>
      </c>
    </row>
    <row r="6032" spans="1:6" hidden="1" x14ac:dyDescent="0.2">
      <c r="A6032" s="1136" t="str">
        <f t="shared" si="187"/>
        <v>NZ34CNE0</v>
      </c>
      <c r="B6032" s="669" t="s">
        <v>9089</v>
      </c>
      <c r="C6032" s="669" t="s">
        <v>9087</v>
      </c>
      <c r="D6032" s="1137">
        <f t="shared" si="186"/>
        <v>0</v>
      </c>
      <c r="E6032" s="669" t="s">
        <v>594</v>
      </c>
      <c r="F6032" s="669">
        <v>2217</v>
      </c>
    </row>
    <row r="6033" spans="1:6" hidden="1" x14ac:dyDescent="0.2">
      <c r="A6033" s="1136" t="str">
        <f t="shared" si="187"/>
        <v>NZ40ADC0</v>
      </c>
      <c r="B6033" s="669" t="s">
        <v>9090</v>
      </c>
      <c r="C6033" s="669" t="s">
        <v>9091</v>
      </c>
      <c r="D6033" s="1137">
        <f t="shared" ref="D6033:D6096" si="188">IFERROR(VLOOKUP(C6033,$M$2:$N$16,2,FALSE),0)</f>
        <v>0</v>
      </c>
      <c r="E6033" s="669" t="s">
        <v>700</v>
      </c>
      <c r="F6033" s="669">
        <v>1</v>
      </c>
    </row>
    <row r="6034" spans="1:6" hidden="1" x14ac:dyDescent="0.2">
      <c r="A6034" s="1136" t="str">
        <f t="shared" ref="A6034:A6097" si="189">C6034&amp;E6034&amp;D6034</f>
        <v>NZ40AEL0</v>
      </c>
      <c r="B6034" s="669" t="s">
        <v>9092</v>
      </c>
      <c r="C6034" s="669" t="s">
        <v>9091</v>
      </c>
      <c r="D6034" s="1137">
        <f t="shared" si="188"/>
        <v>0</v>
      </c>
      <c r="E6034" s="669" t="s">
        <v>699</v>
      </c>
      <c r="F6034" s="669">
        <v>5</v>
      </c>
    </row>
    <row r="6035" spans="1:6" hidden="1" x14ac:dyDescent="0.2">
      <c r="A6035" s="1136" t="str">
        <f t="shared" si="189"/>
        <v>NZ40AEM0</v>
      </c>
      <c r="B6035" s="669" t="s">
        <v>9093</v>
      </c>
      <c r="C6035" s="669" t="s">
        <v>9091</v>
      </c>
      <c r="D6035" s="1137">
        <f t="shared" si="188"/>
        <v>0</v>
      </c>
      <c r="E6035" s="669" t="s">
        <v>595</v>
      </c>
      <c r="F6035" s="669">
        <v>6</v>
      </c>
    </row>
    <row r="6036" spans="1:6" hidden="1" x14ac:dyDescent="0.2">
      <c r="A6036" s="1136" t="str">
        <f t="shared" si="189"/>
        <v>NZ40ANE0</v>
      </c>
      <c r="B6036" s="669" t="s">
        <v>9094</v>
      </c>
      <c r="C6036" s="669" t="s">
        <v>9091</v>
      </c>
      <c r="D6036" s="1137">
        <f t="shared" si="188"/>
        <v>0</v>
      </c>
      <c r="E6036" s="669" t="s">
        <v>594</v>
      </c>
      <c r="F6036" s="669">
        <v>1433</v>
      </c>
    </row>
    <row r="6037" spans="1:6" hidden="1" x14ac:dyDescent="0.2">
      <c r="A6037" s="1136" t="str">
        <f t="shared" si="189"/>
        <v>NZ40BEL0</v>
      </c>
      <c r="B6037" s="669" t="s">
        <v>9095</v>
      </c>
      <c r="C6037" s="669" t="s">
        <v>9096</v>
      </c>
      <c r="D6037" s="1137">
        <f t="shared" si="188"/>
        <v>0</v>
      </c>
      <c r="E6037" s="669" t="s">
        <v>699</v>
      </c>
      <c r="F6037" s="669">
        <v>7</v>
      </c>
    </row>
    <row r="6038" spans="1:6" hidden="1" x14ac:dyDescent="0.2">
      <c r="A6038" s="1136" t="str">
        <f t="shared" si="189"/>
        <v>NZ40BEM0</v>
      </c>
      <c r="B6038" s="669" t="s">
        <v>9097</v>
      </c>
      <c r="C6038" s="669" t="s">
        <v>9096</v>
      </c>
      <c r="D6038" s="1137">
        <f t="shared" si="188"/>
        <v>0</v>
      </c>
      <c r="E6038" s="669" t="s">
        <v>595</v>
      </c>
      <c r="F6038" s="669">
        <v>13</v>
      </c>
    </row>
    <row r="6039" spans="1:6" hidden="1" x14ac:dyDescent="0.2">
      <c r="A6039" s="1136" t="str">
        <f t="shared" si="189"/>
        <v>NZ40BNE0</v>
      </c>
      <c r="B6039" s="669" t="s">
        <v>9098</v>
      </c>
      <c r="C6039" s="669" t="s">
        <v>9096</v>
      </c>
      <c r="D6039" s="1137">
        <f t="shared" si="188"/>
        <v>0</v>
      </c>
      <c r="E6039" s="669" t="s">
        <v>594</v>
      </c>
      <c r="F6039" s="669">
        <v>3117</v>
      </c>
    </row>
    <row r="6040" spans="1:6" hidden="1" x14ac:dyDescent="0.2">
      <c r="A6040" s="1136" t="str">
        <f t="shared" si="189"/>
        <v>NZ40CEL0</v>
      </c>
      <c r="B6040" s="669" t="s">
        <v>9099</v>
      </c>
      <c r="C6040" s="669" t="s">
        <v>9100</v>
      </c>
      <c r="D6040" s="1137">
        <f t="shared" si="188"/>
        <v>0</v>
      </c>
      <c r="E6040" s="669" t="s">
        <v>699</v>
      </c>
      <c r="F6040" s="669">
        <v>23</v>
      </c>
    </row>
    <row r="6041" spans="1:6" hidden="1" x14ac:dyDescent="0.2">
      <c r="A6041" s="1136" t="str">
        <f t="shared" si="189"/>
        <v>NZ40CEM0</v>
      </c>
      <c r="B6041" s="669" t="s">
        <v>9101</v>
      </c>
      <c r="C6041" s="669" t="s">
        <v>9100</v>
      </c>
      <c r="D6041" s="1137">
        <f t="shared" si="188"/>
        <v>0</v>
      </c>
      <c r="E6041" s="669" t="s">
        <v>595</v>
      </c>
      <c r="F6041" s="669">
        <v>50</v>
      </c>
    </row>
    <row r="6042" spans="1:6" hidden="1" x14ac:dyDescent="0.2">
      <c r="A6042" s="1136" t="str">
        <f t="shared" si="189"/>
        <v>NZ40CNE0</v>
      </c>
      <c r="B6042" s="669" t="s">
        <v>9102</v>
      </c>
      <c r="C6042" s="669" t="s">
        <v>9100</v>
      </c>
      <c r="D6042" s="1137">
        <f t="shared" si="188"/>
        <v>0</v>
      </c>
      <c r="E6042" s="669" t="s">
        <v>594</v>
      </c>
      <c r="F6042" s="669">
        <v>11505</v>
      </c>
    </row>
    <row r="6043" spans="1:6" hidden="1" x14ac:dyDescent="0.2">
      <c r="A6043" s="1136" t="str">
        <f t="shared" si="189"/>
        <v>NZ40CUX0</v>
      </c>
      <c r="B6043" s="669" t="s">
        <v>9103</v>
      </c>
      <c r="C6043" s="669" t="s">
        <v>9100</v>
      </c>
      <c r="D6043" s="1137">
        <f t="shared" si="188"/>
        <v>0</v>
      </c>
      <c r="E6043" s="669" t="s">
        <v>3001</v>
      </c>
      <c r="F6043" s="669">
        <v>1</v>
      </c>
    </row>
    <row r="6044" spans="1:6" hidden="1" x14ac:dyDescent="0.2">
      <c r="A6044" s="1136" t="str">
        <f t="shared" si="189"/>
        <v>NZ41AEL0</v>
      </c>
      <c r="B6044" s="669" t="s">
        <v>9104</v>
      </c>
      <c r="C6044" s="669" t="s">
        <v>9105</v>
      </c>
      <c r="D6044" s="1137">
        <f t="shared" si="188"/>
        <v>0</v>
      </c>
      <c r="E6044" s="669" t="s">
        <v>699</v>
      </c>
      <c r="F6044" s="669">
        <v>19</v>
      </c>
    </row>
    <row r="6045" spans="1:6" hidden="1" x14ac:dyDescent="0.2">
      <c r="A6045" s="1136" t="str">
        <f t="shared" si="189"/>
        <v>NZ41AEM0</v>
      </c>
      <c r="B6045" s="669" t="s">
        <v>9106</v>
      </c>
      <c r="C6045" s="669" t="s">
        <v>9105</v>
      </c>
      <c r="D6045" s="1137">
        <f t="shared" si="188"/>
        <v>0</v>
      </c>
      <c r="E6045" s="669" t="s">
        <v>595</v>
      </c>
      <c r="F6045" s="669">
        <v>26</v>
      </c>
    </row>
    <row r="6046" spans="1:6" hidden="1" x14ac:dyDescent="0.2">
      <c r="A6046" s="1136" t="str">
        <f t="shared" si="189"/>
        <v>NZ41ANE0</v>
      </c>
      <c r="B6046" s="669" t="s">
        <v>9107</v>
      </c>
      <c r="C6046" s="669" t="s">
        <v>9105</v>
      </c>
      <c r="D6046" s="1137">
        <f t="shared" si="188"/>
        <v>0</v>
      </c>
      <c r="E6046" s="669" t="s">
        <v>594</v>
      </c>
      <c r="F6046" s="669">
        <v>4064</v>
      </c>
    </row>
    <row r="6047" spans="1:6" hidden="1" x14ac:dyDescent="0.2">
      <c r="A6047" s="1136" t="str">
        <f t="shared" si="189"/>
        <v>NZ41BEL0</v>
      </c>
      <c r="B6047" s="669" t="s">
        <v>9108</v>
      </c>
      <c r="C6047" s="669" t="s">
        <v>9109</v>
      </c>
      <c r="D6047" s="1137">
        <f t="shared" si="188"/>
        <v>0</v>
      </c>
      <c r="E6047" s="669" t="s">
        <v>699</v>
      </c>
      <c r="F6047" s="669">
        <v>23</v>
      </c>
    </row>
    <row r="6048" spans="1:6" hidden="1" x14ac:dyDescent="0.2">
      <c r="A6048" s="1136" t="str">
        <f t="shared" si="189"/>
        <v>NZ41BEM0</v>
      </c>
      <c r="B6048" s="669" t="s">
        <v>9110</v>
      </c>
      <c r="C6048" s="669" t="s">
        <v>9109</v>
      </c>
      <c r="D6048" s="1137">
        <f t="shared" si="188"/>
        <v>0</v>
      </c>
      <c r="E6048" s="669" t="s">
        <v>595</v>
      </c>
      <c r="F6048" s="669">
        <v>21</v>
      </c>
    </row>
    <row r="6049" spans="1:6" hidden="1" x14ac:dyDescent="0.2">
      <c r="A6049" s="1136" t="str">
        <f t="shared" si="189"/>
        <v>NZ41BNE0</v>
      </c>
      <c r="B6049" s="669" t="s">
        <v>9111</v>
      </c>
      <c r="C6049" s="669" t="s">
        <v>9109</v>
      </c>
      <c r="D6049" s="1137">
        <f t="shared" si="188"/>
        <v>0</v>
      </c>
      <c r="E6049" s="669" t="s">
        <v>594</v>
      </c>
      <c r="F6049" s="669">
        <v>7284</v>
      </c>
    </row>
    <row r="6050" spans="1:6" hidden="1" x14ac:dyDescent="0.2">
      <c r="A6050" s="1136" t="str">
        <f t="shared" si="189"/>
        <v>NZ41CDC0</v>
      </c>
      <c r="B6050" s="669" t="s">
        <v>9112</v>
      </c>
      <c r="C6050" s="669" t="s">
        <v>9113</v>
      </c>
      <c r="D6050" s="1137">
        <f t="shared" si="188"/>
        <v>0</v>
      </c>
      <c r="E6050" s="669" t="s">
        <v>700</v>
      </c>
      <c r="F6050" s="669">
        <v>1</v>
      </c>
    </row>
    <row r="6051" spans="1:6" hidden="1" x14ac:dyDescent="0.2">
      <c r="A6051" s="1136" t="str">
        <f t="shared" si="189"/>
        <v>NZ41CEL0</v>
      </c>
      <c r="B6051" s="669" t="s">
        <v>9114</v>
      </c>
      <c r="C6051" s="669" t="s">
        <v>9113</v>
      </c>
      <c r="D6051" s="1137">
        <f t="shared" si="188"/>
        <v>0</v>
      </c>
      <c r="E6051" s="669" t="s">
        <v>699</v>
      </c>
      <c r="F6051" s="669">
        <v>58</v>
      </c>
    </row>
    <row r="6052" spans="1:6" hidden="1" x14ac:dyDescent="0.2">
      <c r="A6052" s="1136" t="str">
        <f t="shared" si="189"/>
        <v>NZ41CEM0</v>
      </c>
      <c r="B6052" s="669" t="s">
        <v>9115</v>
      </c>
      <c r="C6052" s="669" t="s">
        <v>9113</v>
      </c>
      <c r="D6052" s="1137">
        <f t="shared" si="188"/>
        <v>0</v>
      </c>
      <c r="E6052" s="669" t="s">
        <v>595</v>
      </c>
      <c r="F6052" s="669">
        <v>52</v>
      </c>
    </row>
    <row r="6053" spans="1:6" hidden="1" x14ac:dyDescent="0.2">
      <c r="A6053" s="1136" t="str">
        <f t="shared" si="189"/>
        <v>NZ41CNE0</v>
      </c>
      <c r="B6053" s="669" t="s">
        <v>9116</v>
      </c>
      <c r="C6053" s="669" t="s">
        <v>9113</v>
      </c>
      <c r="D6053" s="1137">
        <f t="shared" si="188"/>
        <v>0</v>
      </c>
      <c r="E6053" s="669" t="s">
        <v>594</v>
      </c>
      <c r="F6053" s="669">
        <v>19375</v>
      </c>
    </row>
    <row r="6054" spans="1:6" hidden="1" x14ac:dyDescent="0.2">
      <c r="A6054" s="1136" t="str">
        <f t="shared" si="189"/>
        <v>NZ42AEL0</v>
      </c>
      <c r="B6054" s="669" t="s">
        <v>9117</v>
      </c>
      <c r="C6054" s="669" t="s">
        <v>9118</v>
      </c>
      <c r="D6054" s="1137">
        <f t="shared" si="188"/>
        <v>0</v>
      </c>
      <c r="E6054" s="669" t="s">
        <v>699</v>
      </c>
      <c r="F6054" s="669">
        <v>41</v>
      </c>
    </row>
    <row r="6055" spans="1:6" hidden="1" x14ac:dyDescent="0.2">
      <c r="A6055" s="1136" t="str">
        <f t="shared" si="189"/>
        <v>NZ42AEM0</v>
      </c>
      <c r="B6055" s="669" t="s">
        <v>9119</v>
      </c>
      <c r="C6055" s="669" t="s">
        <v>9118</v>
      </c>
      <c r="D6055" s="1137">
        <f t="shared" si="188"/>
        <v>0</v>
      </c>
      <c r="E6055" s="669" t="s">
        <v>595</v>
      </c>
      <c r="F6055" s="669">
        <v>28</v>
      </c>
    </row>
    <row r="6056" spans="1:6" hidden="1" x14ac:dyDescent="0.2">
      <c r="A6056" s="1136" t="str">
        <f t="shared" si="189"/>
        <v>NZ42ANE0</v>
      </c>
      <c r="B6056" s="669" t="s">
        <v>9120</v>
      </c>
      <c r="C6056" s="669" t="s">
        <v>9118</v>
      </c>
      <c r="D6056" s="1137">
        <f t="shared" si="188"/>
        <v>0</v>
      </c>
      <c r="E6056" s="669" t="s">
        <v>594</v>
      </c>
      <c r="F6056" s="669">
        <v>6503</v>
      </c>
    </row>
    <row r="6057" spans="1:6" hidden="1" x14ac:dyDescent="0.2">
      <c r="A6057" s="1136" t="str">
        <f t="shared" si="189"/>
        <v>NZ42BEL0</v>
      </c>
      <c r="B6057" s="669" t="s">
        <v>9121</v>
      </c>
      <c r="C6057" s="669" t="s">
        <v>9122</v>
      </c>
      <c r="D6057" s="1137">
        <f t="shared" si="188"/>
        <v>0</v>
      </c>
      <c r="E6057" s="669" t="s">
        <v>699</v>
      </c>
      <c r="F6057" s="669">
        <v>36</v>
      </c>
    </row>
    <row r="6058" spans="1:6" hidden="1" x14ac:dyDescent="0.2">
      <c r="A6058" s="1136" t="str">
        <f t="shared" si="189"/>
        <v>NZ42BEM0</v>
      </c>
      <c r="B6058" s="669" t="s">
        <v>9123</v>
      </c>
      <c r="C6058" s="669" t="s">
        <v>9122</v>
      </c>
      <c r="D6058" s="1137">
        <f t="shared" si="188"/>
        <v>0</v>
      </c>
      <c r="E6058" s="669" t="s">
        <v>595</v>
      </c>
      <c r="F6058" s="669">
        <v>30</v>
      </c>
    </row>
    <row r="6059" spans="1:6" hidden="1" x14ac:dyDescent="0.2">
      <c r="A6059" s="1136" t="str">
        <f t="shared" si="189"/>
        <v>NZ42BNE0</v>
      </c>
      <c r="B6059" s="669" t="s">
        <v>9124</v>
      </c>
      <c r="C6059" s="669" t="s">
        <v>9122</v>
      </c>
      <c r="D6059" s="1137">
        <f t="shared" si="188"/>
        <v>0</v>
      </c>
      <c r="E6059" s="669" t="s">
        <v>594</v>
      </c>
      <c r="F6059" s="669">
        <v>9835</v>
      </c>
    </row>
    <row r="6060" spans="1:6" hidden="1" x14ac:dyDescent="0.2">
      <c r="A6060" s="1136" t="str">
        <f t="shared" si="189"/>
        <v>NZ42CEL0</v>
      </c>
      <c r="B6060" s="669" t="s">
        <v>9125</v>
      </c>
      <c r="C6060" s="669" t="s">
        <v>9126</v>
      </c>
      <c r="D6060" s="1137">
        <f t="shared" si="188"/>
        <v>0</v>
      </c>
      <c r="E6060" s="669" t="s">
        <v>699</v>
      </c>
      <c r="F6060" s="669">
        <v>100</v>
      </c>
    </row>
    <row r="6061" spans="1:6" hidden="1" x14ac:dyDescent="0.2">
      <c r="A6061" s="1136" t="str">
        <f t="shared" si="189"/>
        <v>NZ42CEM0</v>
      </c>
      <c r="B6061" s="669" t="s">
        <v>9127</v>
      </c>
      <c r="C6061" s="669" t="s">
        <v>9126</v>
      </c>
      <c r="D6061" s="1137">
        <f t="shared" si="188"/>
        <v>0</v>
      </c>
      <c r="E6061" s="669" t="s">
        <v>595</v>
      </c>
      <c r="F6061" s="669">
        <v>50</v>
      </c>
    </row>
    <row r="6062" spans="1:6" hidden="1" x14ac:dyDescent="0.2">
      <c r="A6062" s="1136" t="str">
        <f t="shared" si="189"/>
        <v>NZ42CNE0</v>
      </c>
      <c r="B6062" s="669" t="s">
        <v>9128</v>
      </c>
      <c r="C6062" s="669" t="s">
        <v>9126</v>
      </c>
      <c r="D6062" s="1137">
        <f t="shared" si="188"/>
        <v>0</v>
      </c>
      <c r="E6062" s="669" t="s">
        <v>594</v>
      </c>
      <c r="F6062" s="669">
        <v>19027</v>
      </c>
    </row>
    <row r="6063" spans="1:6" hidden="1" x14ac:dyDescent="0.2">
      <c r="A6063" s="1136" t="str">
        <f t="shared" si="189"/>
        <v>NZ43AEL0</v>
      </c>
      <c r="B6063" s="669" t="s">
        <v>9129</v>
      </c>
      <c r="C6063" s="669" t="s">
        <v>9130</v>
      </c>
      <c r="D6063" s="1137">
        <f t="shared" si="188"/>
        <v>0</v>
      </c>
      <c r="E6063" s="669" t="s">
        <v>699</v>
      </c>
      <c r="F6063" s="669">
        <v>3</v>
      </c>
    </row>
    <row r="6064" spans="1:6" hidden="1" x14ac:dyDescent="0.2">
      <c r="A6064" s="1136" t="str">
        <f t="shared" si="189"/>
        <v>NZ43AEM0</v>
      </c>
      <c r="B6064" s="669" t="s">
        <v>9131</v>
      </c>
      <c r="C6064" s="669" t="s">
        <v>9130</v>
      </c>
      <c r="D6064" s="1137">
        <f t="shared" si="188"/>
        <v>0</v>
      </c>
      <c r="E6064" s="669" t="s">
        <v>595</v>
      </c>
      <c r="F6064" s="669">
        <v>3</v>
      </c>
    </row>
    <row r="6065" spans="1:6" hidden="1" x14ac:dyDescent="0.2">
      <c r="A6065" s="1136" t="str">
        <f t="shared" si="189"/>
        <v>NZ43ANE0</v>
      </c>
      <c r="B6065" s="669" t="s">
        <v>9132</v>
      </c>
      <c r="C6065" s="669" t="s">
        <v>9130</v>
      </c>
      <c r="D6065" s="1137">
        <f t="shared" si="188"/>
        <v>0</v>
      </c>
      <c r="E6065" s="669" t="s">
        <v>594</v>
      </c>
      <c r="F6065" s="669">
        <v>517</v>
      </c>
    </row>
    <row r="6066" spans="1:6" hidden="1" x14ac:dyDescent="0.2">
      <c r="A6066" s="1136" t="str">
        <f t="shared" si="189"/>
        <v>NZ43BEL0</v>
      </c>
      <c r="B6066" s="669" t="s">
        <v>9133</v>
      </c>
      <c r="C6066" s="669" t="s">
        <v>9134</v>
      </c>
      <c r="D6066" s="1137">
        <f t="shared" si="188"/>
        <v>0</v>
      </c>
      <c r="E6066" s="669" t="s">
        <v>699</v>
      </c>
      <c r="F6066" s="669">
        <v>3</v>
      </c>
    </row>
    <row r="6067" spans="1:6" hidden="1" x14ac:dyDescent="0.2">
      <c r="A6067" s="1136" t="str">
        <f t="shared" si="189"/>
        <v>NZ43BEM0</v>
      </c>
      <c r="B6067" s="669" t="s">
        <v>9135</v>
      </c>
      <c r="C6067" s="669" t="s">
        <v>9134</v>
      </c>
      <c r="D6067" s="1137">
        <f t="shared" si="188"/>
        <v>0</v>
      </c>
      <c r="E6067" s="669" t="s">
        <v>595</v>
      </c>
      <c r="F6067" s="669">
        <v>6</v>
      </c>
    </row>
    <row r="6068" spans="1:6" hidden="1" x14ac:dyDescent="0.2">
      <c r="A6068" s="1136" t="str">
        <f t="shared" si="189"/>
        <v>NZ43BNE0</v>
      </c>
      <c r="B6068" s="669" t="s">
        <v>9136</v>
      </c>
      <c r="C6068" s="669" t="s">
        <v>9134</v>
      </c>
      <c r="D6068" s="1137">
        <f t="shared" si="188"/>
        <v>0</v>
      </c>
      <c r="E6068" s="669" t="s">
        <v>594</v>
      </c>
      <c r="F6068" s="669">
        <v>1444</v>
      </c>
    </row>
    <row r="6069" spans="1:6" hidden="1" x14ac:dyDescent="0.2">
      <c r="A6069" s="1136" t="str">
        <f t="shared" si="189"/>
        <v>NZ43CEL0</v>
      </c>
      <c r="B6069" s="669" t="s">
        <v>9137</v>
      </c>
      <c r="C6069" s="669" t="s">
        <v>9138</v>
      </c>
      <c r="D6069" s="1137">
        <f t="shared" si="188"/>
        <v>0</v>
      </c>
      <c r="E6069" s="669" t="s">
        <v>699</v>
      </c>
      <c r="F6069" s="669">
        <v>11</v>
      </c>
    </row>
    <row r="6070" spans="1:6" hidden="1" x14ac:dyDescent="0.2">
      <c r="A6070" s="1136" t="str">
        <f t="shared" si="189"/>
        <v>NZ43CEM0</v>
      </c>
      <c r="B6070" s="669" t="s">
        <v>9139</v>
      </c>
      <c r="C6070" s="669" t="s">
        <v>9138</v>
      </c>
      <c r="D6070" s="1137">
        <f t="shared" si="188"/>
        <v>0</v>
      </c>
      <c r="E6070" s="669" t="s">
        <v>595</v>
      </c>
      <c r="F6070" s="669">
        <v>2</v>
      </c>
    </row>
    <row r="6071" spans="1:6" hidden="1" x14ac:dyDescent="0.2">
      <c r="A6071" s="1136" t="str">
        <f t="shared" si="189"/>
        <v>NZ43CNE0</v>
      </c>
      <c r="B6071" s="669" t="s">
        <v>9140</v>
      </c>
      <c r="C6071" s="669" t="s">
        <v>9138</v>
      </c>
      <c r="D6071" s="1137">
        <f t="shared" si="188"/>
        <v>0</v>
      </c>
      <c r="E6071" s="669" t="s">
        <v>594</v>
      </c>
      <c r="F6071" s="669">
        <v>1655</v>
      </c>
    </row>
    <row r="6072" spans="1:6" hidden="1" x14ac:dyDescent="0.2">
      <c r="A6072" s="1136" t="str">
        <f t="shared" si="189"/>
        <v>NZ44AEL0</v>
      </c>
      <c r="B6072" s="669" t="s">
        <v>9141</v>
      </c>
      <c r="C6072" s="669" t="s">
        <v>9142</v>
      </c>
      <c r="D6072" s="1137">
        <f t="shared" si="188"/>
        <v>0</v>
      </c>
      <c r="E6072" s="669" t="s">
        <v>699</v>
      </c>
      <c r="F6072" s="669">
        <v>10</v>
      </c>
    </row>
    <row r="6073" spans="1:6" hidden="1" x14ac:dyDescent="0.2">
      <c r="A6073" s="1136" t="str">
        <f t="shared" si="189"/>
        <v>NZ44AEM0</v>
      </c>
      <c r="B6073" s="669" t="s">
        <v>9143</v>
      </c>
      <c r="C6073" s="669" t="s">
        <v>9142</v>
      </c>
      <c r="D6073" s="1137">
        <f t="shared" si="188"/>
        <v>0</v>
      </c>
      <c r="E6073" s="669" t="s">
        <v>595</v>
      </c>
      <c r="F6073" s="669">
        <v>4</v>
      </c>
    </row>
    <row r="6074" spans="1:6" hidden="1" x14ac:dyDescent="0.2">
      <c r="A6074" s="1136" t="str">
        <f t="shared" si="189"/>
        <v>NZ44ANE0</v>
      </c>
      <c r="B6074" s="669" t="s">
        <v>9144</v>
      </c>
      <c r="C6074" s="669" t="s">
        <v>9142</v>
      </c>
      <c r="D6074" s="1137">
        <f t="shared" si="188"/>
        <v>0</v>
      </c>
      <c r="E6074" s="669" t="s">
        <v>594</v>
      </c>
      <c r="F6074" s="669">
        <v>1016</v>
      </c>
    </row>
    <row r="6075" spans="1:6" hidden="1" x14ac:dyDescent="0.2">
      <c r="A6075" s="1136" t="str">
        <f t="shared" si="189"/>
        <v>NZ44BEL0</v>
      </c>
      <c r="B6075" s="669" t="s">
        <v>9145</v>
      </c>
      <c r="C6075" s="669" t="s">
        <v>9146</v>
      </c>
      <c r="D6075" s="1137">
        <f t="shared" si="188"/>
        <v>0</v>
      </c>
      <c r="E6075" s="669" t="s">
        <v>699</v>
      </c>
      <c r="F6075" s="669">
        <v>11</v>
      </c>
    </row>
    <row r="6076" spans="1:6" hidden="1" x14ac:dyDescent="0.2">
      <c r="A6076" s="1136" t="str">
        <f t="shared" si="189"/>
        <v>NZ44BEM0</v>
      </c>
      <c r="B6076" s="669" t="s">
        <v>9147</v>
      </c>
      <c r="C6076" s="669" t="s">
        <v>9146</v>
      </c>
      <c r="D6076" s="1137">
        <f t="shared" si="188"/>
        <v>0</v>
      </c>
      <c r="E6076" s="669" t="s">
        <v>595</v>
      </c>
      <c r="F6076" s="669">
        <v>6</v>
      </c>
    </row>
    <row r="6077" spans="1:6" hidden="1" x14ac:dyDescent="0.2">
      <c r="A6077" s="1136" t="str">
        <f t="shared" si="189"/>
        <v>NZ44BNE0</v>
      </c>
      <c r="B6077" s="669" t="s">
        <v>9148</v>
      </c>
      <c r="C6077" s="669" t="s">
        <v>9146</v>
      </c>
      <c r="D6077" s="1137">
        <f t="shared" si="188"/>
        <v>0</v>
      </c>
      <c r="E6077" s="669" t="s">
        <v>594</v>
      </c>
      <c r="F6077" s="669">
        <v>2034</v>
      </c>
    </row>
    <row r="6078" spans="1:6" hidden="1" x14ac:dyDescent="0.2">
      <c r="A6078" s="1136" t="str">
        <f t="shared" si="189"/>
        <v>NZ44CEL0</v>
      </c>
      <c r="B6078" s="669" t="s">
        <v>9149</v>
      </c>
      <c r="C6078" s="669" t="s">
        <v>9150</v>
      </c>
      <c r="D6078" s="1137">
        <f t="shared" si="188"/>
        <v>0</v>
      </c>
      <c r="E6078" s="669" t="s">
        <v>699</v>
      </c>
      <c r="F6078" s="669">
        <v>13</v>
      </c>
    </row>
    <row r="6079" spans="1:6" hidden="1" x14ac:dyDescent="0.2">
      <c r="A6079" s="1136" t="str">
        <f t="shared" si="189"/>
        <v>NZ44CEM0</v>
      </c>
      <c r="B6079" s="669" t="s">
        <v>9151</v>
      </c>
      <c r="C6079" s="669" t="s">
        <v>9150</v>
      </c>
      <c r="D6079" s="1137">
        <f t="shared" si="188"/>
        <v>0</v>
      </c>
      <c r="E6079" s="669" t="s">
        <v>595</v>
      </c>
      <c r="F6079" s="669">
        <v>7</v>
      </c>
    </row>
    <row r="6080" spans="1:6" hidden="1" x14ac:dyDescent="0.2">
      <c r="A6080" s="1136" t="str">
        <f t="shared" si="189"/>
        <v>NZ44CNE0</v>
      </c>
      <c r="B6080" s="669" t="s">
        <v>9152</v>
      </c>
      <c r="C6080" s="669" t="s">
        <v>9150</v>
      </c>
      <c r="D6080" s="1137">
        <f t="shared" si="188"/>
        <v>0</v>
      </c>
      <c r="E6080" s="669" t="s">
        <v>594</v>
      </c>
      <c r="F6080" s="669">
        <v>1974</v>
      </c>
    </row>
    <row r="6081" spans="1:6" hidden="1" x14ac:dyDescent="0.2">
      <c r="A6081" s="1136" t="str">
        <f t="shared" si="189"/>
        <v>NZ50AEL0</v>
      </c>
      <c r="B6081" s="669" t="s">
        <v>9153</v>
      </c>
      <c r="C6081" s="669" t="s">
        <v>9154</v>
      </c>
      <c r="D6081" s="1137">
        <f t="shared" si="188"/>
        <v>0</v>
      </c>
      <c r="E6081" s="669" t="s">
        <v>699</v>
      </c>
      <c r="F6081" s="669">
        <v>201</v>
      </c>
    </row>
    <row r="6082" spans="1:6" hidden="1" x14ac:dyDescent="0.2">
      <c r="A6082" s="1136" t="str">
        <f t="shared" si="189"/>
        <v>NZ50AEM0</v>
      </c>
      <c r="B6082" s="669" t="s">
        <v>9155</v>
      </c>
      <c r="C6082" s="669" t="s">
        <v>9154</v>
      </c>
      <c r="D6082" s="1137">
        <f t="shared" si="188"/>
        <v>0</v>
      </c>
      <c r="E6082" s="669" t="s">
        <v>595</v>
      </c>
      <c r="F6082" s="669">
        <v>52</v>
      </c>
    </row>
    <row r="6083" spans="1:6" hidden="1" x14ac:dyDescent="0.2">
      <c r="A6083" s="1136" t="str">
        <f t="shared" si="189"/>
        <v>NZ50ANE0</v>
      </c>
      <c r="B6083" s="669" t="s">
        <v>9156</v>
      </c>
      <c r="C6083" s="669" t="s">
        <v>9154</v>
      </c>
      <c r="D6083" s="1137">
        <f t="shared" si="188"/>
        <v>0</v>
      </c>
      <c r="E6083" s="669" t="s">
        <v>594</v>
      </c>
      <c r="F6083" s="669">
        <v>4841</v>
      </c>
    </row>
    <row r="6084" spans="1:6" hidden="1" x14ac:dyDescent="0.2">
      <c r="A6084" s="1136" t="str">
        <f t="shared" si="189"/>
        <v>NZ50AUX0</v>
      </c>
      <c r="B6084" s="669" t="s">
        <v>9157</v>
      </c>
      <c r="C6084" s="669" t="s">
        <v>9154</v>
      </c>
      <c r="D6084" s="1137">
        <f t="shared" si="188"/>
        <v>0</v>
      </c>
      <c r="E6084" s="669" t="s">
        <v>3001</v>
      </c>
      <c r="F6084" s="669">
        <v>1</v>
      </c>
    </row>
    <row r="6085" spans="1:6" hidden="1" x14ac:dyDescent="0.2">
      <c r="A6085" s="1136" t="str">
        <f t="shared" si="189"/>
        <v>NZ50BEL0</v>
      </c>
      <c r="B6085" s="669" t="s">
        <v>9158</v>
      </c>
      <c r="C6085" s="669" t="s">
        <v>9159</v>
      </c>
      <c r="D6085" s="1137">
        <f t="shared" si="188"/>
        <v>0</v>
      </c>
      <c r="E6085" s="669" t="s">
        <v>699</v>
      </c>
      <c r="F6085" s="669">
        <v>1036</v>
      </c>
    </row>
    <row r="6086" spans="1:6" hidden="1" x14ac:dyDescent="0.2">
      <c r="A6086" s="1136" t="str">
        <f t="shared" si="189"/>
        <v>NZ50BEM0</v>
      </c>
      <c r="B6086" s="669" t="s">
        <v>9160</v>
      </c>
      <c r="C6086" s="669" t="s">
        <v>9159</v>
      </c>
      <c r="D6086" s="1137">
        <f t="shared" si="188"/>
        <v>0</v>
      </c>
      <c r="E6086" s="669" t="s">
        <v>595</v>
      </c>
      <c r="F6086" s="669">
        <v>77</v>
      </c>
    </row>
    <row r="6087" spans="1:6" hidden="1" x14ac:dyDescent="0.2">
      <c r="A6087" s="1136" t="str">
        <f t="shared" si="189"/>
        <v>NZ50BNE0</v>
      </c>
      <c r="B6087" s="669" t="s">
        <v>9161</v>
      </c>
      <c r="C6087" s="669" t="s">
        <v>9159</v>
      </c>
      <c r="D6087" s="1137">
        <f t="shared" si="188"/>
        <v>0</v>
      </c>
      <c r="E6087" s="669" t="s">
        <v>594</v>
      </c>
      <c r="F6087" s="669">
        <v>19658</v>
      </c>
    </row>
    <row r="6088" spans="1:6" hidden="1" x14ac:dyDescent="0.2">
      <c r="A6088" s="1136" t="str">
        <f t="shared" si="189"/>
        <v>NZ50BUX0</v>
      </c>
      <c r="B6088" s="669" t="s">
        <v>9162</v>
      </c>
      <c r="C6088" s="669" t="s">
        <v>9159</v>
      </c>
      <c r="D6088" s="1137">
        <f t="shared" si="188"/>
        <v>0</v>
      </c>
      <c r="E6088" s="669" t="s">
        <v>3001</v>
      </c>
      <c r="F6088" s="669">
        <v>1</v>
      </c>
    </row>
    <row r="6089" spans="1:6" hidden="1" x14ac:dyDescent="0.2">
      <c r="A6089" s="1136" t="str">
        <f t="shared" si="189"/>
        <v>NZ50CEL0</v>
      </c>
      <c r="B6089" s="669" t="s">
        <v>9163</v>
      </c>
      <c r="C6089" s="669" t="s">
        <v>9164</v>
      </c>
      <c r="D6089" s="1137">
        <f t="shared" si="188"/>
        <v>0</v>
      </c>
      <c r="E6089" s="669" t="s">
        <v>699</v>
      </c>
      <c r="F6089" s="669">
        <v>2622</v>
      </c>
    </row>
    <row r="6090" spans="1:6" hidden="1" x14ac:dyDescent="0.2">
      <c r="A6090" s="1136" t="str">
        <f t="shared" si="189"/>
        <v>NZ50CEM0</v>
      </c>
      <c r="B6090" s="669" t="s">
        <v>9165</v>
      </c>
      <c r="C6090" s="669" t="s">
        <v>9164</v>
      </c>
      <c r="D6090" s="1137">
        <f t="shared" si="188"/>
        <v>0</v>
      </c>
      <c r="E6090" s="669" t="s">
        <v>595</v>
      </c>
      <c r="F6090" s="669">
        <v>88</v>
      </c>
    </row>
    <row r="6091" spans="1:6" hidden="1" x14ac:dyDescent="0.2">
      <c r="A6091" s="1136" t="str">
        <f t="shared" si="189"/>
        <v>NZ50CNE0</v>
      </c>
      <c r="B6091" s="669" t="s">
        <v>9166</v>
      </c>
      <c r="C6091" s="669" t="s">
        <v>9164</v>
      </c>
      <c r="D6091" s="1137">
        <f t="shared" si="188"/>
        <v>0</v>
      </c>
      <c r="E6091" s="669" t="s">
        <v>594</v>
      </c>
      <c r="F6091" s="669">
        <v>40445</v>
      </c>
    </row>
    <row r="6092" spans="1:6" hidden="1" x14ac:dyDescent="0.2">
      <c r="A6092" s="1136" t="str">
        <f t="shared" si="189"/>
        <v>NZ50CUX0</v>
      </c>
      <c r="B6092" s="669" t="s">
        <v>9167</v>
      </c>
      <c r="C6092" s="669" t="s">
        <v>9164</v>
      </c>
      <c r="D6092" s="1137">
        <f t="shared" si="188"/>
        <v>0</v>
      </c>
      <c r="E6092" s="669" t="s">
        <v>3001</v>
      </c>
      <c r="F6092" s="669">
        <v>1</v>
      </c>
    </row>
    <row r="6093" spans="1:6" hidden="1" x14ac:dyDescent="0.2">
      <c r="A6093" s="1136" t="str">
        <f t="shared" si="189"/>
        <v>NZ51AEL0</v>
      </c>
      <c r="B6093" s="669" t="s">
        <v>9168</v>
      </c>
      <c r="C6093" s="669" t="s">
        <v>9169</v>
      </c>
      <c r="D6093" s="1137">
        <f t="shared" si="188"/>
        <v>0</v>
      </c>
      <c r="E6093" s="669" t="s">
        <v>699</v>
      </c>
      <c r="F6093" s="669">
        <v>42</v>
      </c>
    </row>
    <row r="6094" spans="1:6" hidden="1" x14ac:dyDescent="0.2">
      <c r="A6094" s="1136" t="str">
        <f t="shared" si="189"/>
        <v>NZ51AEM0</v>
      </c>
      <c r="B6094" s="669" t="s">
        <v>9170</v>
      </c>
      <c r="C6094" s="669" t="s">
        <v>9169</v>
      </c>
      <c r="D6094" s="1137">
        <f t="shared" si="188"/>
        <v>0</v>
      </c>
      <c r="E6094" s="669" t="s">
        <v>595</v>
      </c>
      <c r="F6094" s="669">
        <v>102</v>
      </c>
    </row>
    <row r="6095" spans="1:6" hidden="1" x14ac:dyDescent="0.2">
      <c r="A6095" s="1136" t="str">
        <f t="shared" si="189"/>
        <v>NZ51ANE0</v>
      </c>
      <c r="B6095" s="669" t="s">
        <v>9171</v>
      </c>
      <c r="C6095" s="669" t="s">
        <v>9169</v>
      </c>
      <c r="D6095" s="1137">
        <f t="shared" si="188"/>
        <v>0</v>
      </c>
      <c r="E6095" s="669" t="s">
        <v>594</v>
      </c>
      <c r="F6095" s="669">
        <v>5619</v>
      </c>
    </row>
    <row r="6096" spans="1:6" hidden="1" x14ac:dyDescent="0.2">
      <c r="A6096" s="1136" t="str">
        <f t="shared" si="189"/>
        <v>NZ51BEL0</v>
      </c>
      <c r="B6096" s="669" t="s">
        <v>9172</v>
      </c>
      <c r="C6096" s="669" t="s">
        <v>9173</v>
      </c>
      <c r="D6096" s="1137">
        <f t="shared" si="188"/>
        <v>0</v>
      </c>
      <c r="E6096" s="669" t="s">
        <v>699</v>
      </c>
      <c r="F6096" s="669">
        <v>188</v>
      </c>
    </row>
    <row r="6097" spans="1:6" hidden="1" x14ac:dyDescent="0.2">
      <c r="A6097" s="1136" t="str">
        <f t="shared" si="189"/>
        <v>NZ51BEM0</v>
      </c>
      <c r="B6097" s="669" t="s">
        <v>9174</v>
      </c>
      <c r="C6097" s="669" t="s">
        <v>9173</v>
      </c>
      <c r="D6097" s="1137">
        <f t="shared" ref="D6097:D6160" si="190">IFERROR(VLOOKUP(C6097,$M$2:$N$16,2,FALSE),0)</f>
        <v>0</v>
      </c>
      <c r="E6097" s="669" t="s">
        <v>595</v>
      </c>
      <c r="F6097" s="669">
        <v>154</v>
      </c>
    </row>
    <row r="6098" spans="1:6" hidden="1" x14ac:dyDescent="0.2">
      <c r="A6098" s="1136" t="str">
        <f t="shared" ref="A6098:A6161" si="191">C6098&amp;E6098&amp;D6098</f>
        <v>NZ51BNE0</v>
      </c>
      <c r="B6098" s="669" t="s">
        <v>9175</v>
      </c>
      <c r="C6098" s="669" t="s">
        <v>9173</v>
      </c>
      <c r="D6098" s="1137">
        <f t="shared" si="190"/>
        <v>0</v>
      </c>
      <c r="E6098" s="669" t="s">
        <v>594</v>
      </c>
      <c r="F6098" s="669">
        <v>22936</v>
      </c>
    </row>
    <row r="6099" spans="1:6" hidden="1" x14ac:dyDescent="0.2">
      <c r="A6099" s="1136" t="str">
        <f t="shared" si="191"/>
        <v>NZ51BUX0</v>
      </c>
      <c r="B6099" s="669" t="s">
        <v>9176</v>
      </c>
      <c r="C6099" s="669" t="s">
        <v>9173</v>
      </c>
      <c r="D6099" s="1137">
        <f t="shared" si="190"/>
        <v>0</v>
      </c>
      <c r="E6099" s="669" t="s">
        <v>3001</v>
      </c>
      <c r="F6099" s="669">
        <v>1</v>
      </c>
    </row>
    <row r="6100" spans="1:6" hidden="1" x14ac:dyDescent="0.2">
      <c r="A6100" s="1136" t="str">
        <f t="shared" si="191"/>
        <v>NZ51CEL0</v>
      </c>
      <c r="B6100" s="669" t="s">
        <v>9177</v>
      </c>
      <c r="C6100" s="669" t="s">
        <v>9178</v>
      </c>
      <c r="D6100" s="1137">
        <f t="shared" si="190"/>
        <v>0</v>
      </c>
      <c r="E6100" s="669" t="s">
        <v>699</v>
      </c>
      <c r="F6100" s="669">
        <v>518</v>
      </c>
    </row>
    <row r="6101" spans="1:6" hidden="1" x14ac:dyDescent="0.2">
      <c r="A6101" s="1136" t="str">
        <f t="shared" si="191"/>
        <v>NZ51CEM0</v>
      </c>
      <c r="B6101" s="669" t="s">
        <v>9179</v>
      </c>
      <c r="C6101" s="669" t="s">
        <v>9178</v>
      </c>
      <c r="D6101" s="1137">
        <f t="shared" si="190"/>
        <v>0</v>
      </c>
      <c r="E6101" s="669" t="s">
        <v>595</v>
      </c>
      <c r="F6101" s="669">
        <v>257</v>
      </c>
    </row>
    <row r="6102" spans="1:6" hidden="1" x14ac:dyDescent="0.2">
      <c r="A6102" s="1136" t="str">
        <f t="shared" si="191"/>
        <v>NZ51CNE0</v>
      </c>
      <c r="B6102" s="669" t="s">
        <v>9180</v>
      </c>
      <c r="C6102" s="669" t="s">
        <v>9178</v>
      </c>
      <c r="D6102" s="1137">
        <f t="shared" si="190"/>
        <v>0</v>
      </c>
      <c r="E6102" s="669" t="s">
        <v>594</v>
      </c>
      <c r="F6102" s="669">
        <v>72601</v>
      </c>
    </row>
    <row r="6103" spans="1:6" hidden="1" x14ac:dyDescent="0.2">
      <c r="A6103" s="1136" t="str">
        <f t="shared" si="191"/>
        <v>NZ51CUX0</v>
      </c>
      <c r="B6103" s="669" t="s">
        <v>9181</v>
      </c>
      <c r="C6103" s="669" t="s">
        <v>9178</v>
      </c>
      <c r="D6103" s="1137">
        <f t="shared" si="190"/>
        <v>0</v>
      </c>
      <c r="E6103" s="669" t="s">
        <v>3001</v>
      </c>
      <c r="F6103" s="669">
        <v>2</v>
      </c>
    </row>
    <row r="6104" spans="1:6" hidden="1" x14ac:dyDescent="0.2">
      <c r="A6104" s="1136" t="str">
        <f t="shared" si="191"/>
        <v>PB01ZDC0</v>
      </c>
      <c r="B6104" s="669" t="s">
        <v>9182</v>
      </c>
      <c r="C6104" s="669" t="s">
        <v>835</v>
      </c>
      <c r="D6104" s="1137">
        <f t="shared" si="190"/>
        <v>0</v>
      </c>
      <c r="E6104" s="669" t="s">
        <v>700</v>
      </c>
      <c r="F6104" s="669">
        <v>28</v>
      </c>
    </row>
    <row r="6105" spans="1:6" hidden="1" x14ac:dyDescent="0.2">
      <c r="A6105" s="1136" t="str">
        <f t="shared" si="191"/>
        <v>PB01ZEL0</v>
      </c>
      <c r="B6105" s="669" t="s">
        <v>9183</v>
      </c>
      <c r="C6105" s="669" t="s">
        <v>835</v>
      </c>
      <c r="D6105" s="1137">
        <f t="shared" si="190"/>
        <v>0</v>
      </c>
      <c r="E6105" s="669" t="s">
        <v>699</v>
      </c>
      <c r="F6105" s="669">
        <v>29</v>
      </c>
    </row>
    <row r="6106" spans="1:6" hidden="1" x14ac:dyDescent="0.2">
      <c r="A6106" s="1136" t="str">
        <f t="shared" si="191"/>
        <v>PB01ZEM0</v>
      </c>
      <c r="B6106" s="669" t="s">
        <v>9184</v>
      </c>
      <c r="C6106" s="669" t="s">
        <v>835</v>
      </c>
      <c r="D6106" s="1137">
        <f t="shared" si="190"/>
        <v>0</v>
      </c>
      <c r="E6106" s="669" t="s">
        <v>595</v>
      </c>
      <c r="F6106" s="669">
        <v>766</v>
      </c>
    </row>
    <row r="6107" spans="1:6" hidden="1" x14ac:dyDescent="0.2">
      <c r="A6107" s="1136" t="str">
        <f t="shared" si="191"/>
        <v>PB01ZNE0</v>
      </c>
      <c r="B6107" s="669" t="s">
        <v>9185</v>
      </c>
      <c r="C6107" s="669" t="s">
        <v>835</v>
      </c>
      <c r="D6107" s="1137">
        <f t="shared" si="190"/>
        <v>0</v>
      </c>
      <c r="E6107" s="669" t="s">
        <v>594</v>
      </c>
      <c r="F6107" s="669">
        <v>3426</v>
      </c>
    </row>
    <row r="6108" spans="1:6" hidden="1" x14ac:dyDescent="0.2">
      <c r="A6108" s="1136" t="str">
        <f t="shared" si="191"/>
        <v>PB01ZUX0</v>
      </c>
      <c r="B6108" s="669" t="s">
        <v>9186</v>
      </c>
      <c r="C6108" s="669" t="s">
        <v>835</v>
      </c>
      <c r="D6108" s="1137">
        <f t="shared" si="190"/>
        <v>0</v>
      </c>
      <c r="E6108" s="669" t="s">
        <v>3001</v>
      </c>
      <c r="F6108" s="669">
        <v>14</v>
      </c>
    </row>
    <row r="6109" spans="1:6" hidden="1" x14ac:dyDescent="0.2">
      <c r="A6109" s="1136" t="str">
        <f t="shared" si="191"/>
        <v>PB02ZDC0</v>
      </c>
      <c r="B6109" s="669" t="s">
        <v>9187</v>
      </c>
      <c r="C6109" s="669" t="s">
        <v>834</v>
      </c>
      <c r="D6109" s="1137">
        <f t="shared" si="190"/>
        <v>0</v>
      </c>
      <c r="E6109" s="669" t="s">
        <v>700</v>
      </c>
      <c r="F6109" s="669">
        <v>2368</v>
      </c>
    </row>
    <row r="6110" spans="1:6" hidden="1" x14ac:dyDescent="0.2">
      <c r="A6110" s="1136" t="str">
        <f t="shared" si="191"/>
        <v>PB02ZEL0</v>
      </c>
      <c r="B6110" s="669" t="s">
        <v>9188</v>
      </c>
      <c r="C6110" s="669" t="s">
        <v>834</v>
      </c>
      <c r="D6110" s="1137">
        <f t="shared" si="190"/>
        <v>0</v>
      </c>
      <c r="E6110" s="669" t="s">
        <v>699</v>
      </c>
      <c r="F6110" s="669">
        <v>1321</v>
      </c>
    </row>
    <row r="6111" spans="1:6" hidden="1" x14ac:dyDescent="0.2">
      <c r="A6111" s="1136" t="str">
        <f t="shared" si="191"/>
        <v>PB02ZEM0</v>
      </c>
      <c r="B6111" s="669" t="s">
        <v>9189</v>
      </c>
      <c r="C6111" s="669" t="s">
        <v>834</v>
      </c>
      <c r="D6111" s="1137">
        <f t="shared" si="190"/>
        <v>0</v>
      </c>
      <c r="E6111" s="669" t="s">
        <v>595</v>
      </c>
      <c r="F6111" s="669">
        <v>39820</v>
      </c>
    </row>
    <row r="6112" spans="1:6" hidden="1" x14ac:dyDescent="0.2">
      <c r="A6112" s="1136" t="str">
        <f t="shared" si="191"/>
        <v>PB02ZNE0</v>
      </c>
      <c r="B6112" s="669" t="s">
        <v>9190</v>
      </c>
      <c r="C6112" s="669" t="s">
        <v>834</v>
      </c>
      <c r="D6112" s="1137">
        <f t="shared" si="190"/>
        <v>0</v>
      </c>
      <c r="E6112" s="669" t="s">
        <v>594</v>
      </c>
      <c r="F6112" s="669">
        <v>121788</v>
      </c>
    </row>
    <row r="6113" spans="1:6" hidden="1" x14ac:dyDescent="0.2">
      <c r="A6113" s="1136" t="str">
        <f t="shared" si="191"/>
        <v>PB02ZUX0</v>
      </c>
      <c r="B6113" s="669" t="s">
        <v>9191</v>
      </c>
      <c r="C6113" s="669" t="s">
        <v>834</v>
      </c>
      <c r="D6113" s="1137">
        <f t="shared" si="190"/>
        <v>0</v>
      </c>
      <c r="E6113" s="669" t="s">
        <v>3001</v>
      </c>
      <c r="F6113" s="669">
        <v>495</v>
      </c>
    </row>
    <row r="6114" spans="1:6" hidden="1" x14ac:dyDescent="0.2">
      <c r="A6114" s="1136" t="str">
        <f t="shared" si="191"/>
        <v>PB03ZDC0</v>
      </c>
      <c r="B6114" s="669" t="s">
        <v>9192</v>
      </c>
      <c r="C6114" s="669" t="s">
        <v>833</v>
      </c>
      <c r="D6114" s="1137">
        <f t="shared" si="190"/>
        <v>0</v>
      </c>
      <c r="E6114" s="669" t="s">
        <v>700</v>
      </c>
      <c r="F6114" s="669">
        <v>13</v>
      </c>
    </row>
    <row r="6115" spans="1:6" hidden="1" x14ac:dyDescent="0.2">
      <c r="A6115" s="1136" t="str">
        <f t="shared" si="191"/>
        <v>PB03ZEL0</v>
      </c>
      <c r="B6115" s="669" t="s">
        <v>9193</v>
      </c>
      <c r="C6115" s="669" t="s">
        <v>833</v>
      </c>
      <c r="D6115" s="1137">
        <f t="shared" si="190"/>
        <v>0</v>
      </c>
      <c r="E6115" s="669" t="s">
        <v>699</v>
      </c>
      <c r="F6115" s="669">
        <v>64</v>
      </c>
    </row>
    <row r="6116" spans="1:6" hidden="1" x14ac:dyDescent="0.2">
      <c r="A6116" s="1136" t="str">
        <f t="shared" si="191"/>
        <v>PB03ZEM0</v>
      </c>
      <c r="B6116" s="669" t="s">
        <v>9194</v>
      </c>
      <c r="C6116" s="669" t="s">
        <v>833</v>
      </c>
      <c r="D6116" s="1137">
        <f t="shared" si="190"/>
        <v>0</v>
      </c>
      <c r="E6116" s="669" t="s">
        <v>595</v>
      </c>
      <c r="F6116" s="669">
        <v>2333</v>
      </c>
    </row>
    <row r="6117" spans="1:6" hidden="1" x14ac:dyDescent="0.2">
      <c r="A6117" s="1136" t="str">
        <f t="shared" si="191"/>
        <v>PB03ZNE0</v>
      </c>
      <c r="B6117" s="669" t="s">
        <v>9195</v>
      </c>
      <c r="C6117" s="669" t="s">
        <v>833</v>
      </c>
      <c r="D6117" s="1137">
        <f t="shared" si="190"/>
        <v>0</v>
      </c>
      <c r="E6117" s="669" t="s">
        <v>594</v>
      </c>
      <c r="F6117" s="669">
        <v>71902</v>
      </c>
    </row>
    <row r="6118" spans="1:6" hidden="1" x14ac:dyDescent="0.2">
      <c r="A6118" s="1136" t="str">
        <f t="shared" si="191"/>
        <v>PB03ZUX0</v>
      </c>
      <c r="B6118" s="669" t="s">
        <v>9196</v>
      </c>
      <c r="C6118" s="669" t="s">
        <v>833</v>
      </c>
      <c r="D6118" s="1137">
        <f t="shared" si="190"/>
        <v>0</v>
      </c>
      <c r="E6118" s="669" t="s">
        <v>3001</v>
      </c>
      <c r="F6118" s="669">
        <v>2151</v>
      </c>
    </row>
    <row r="6119" spans="1:6" hidden="1" x14ac:dyDescent="0.2">
      <c r="A6119" s="1136" t="str">
        <f t="shared" si="191"/>
        <v>PC63ADC0</v>
      </c>
      <c r="B6119" s="669" t="s">
        <v>9197</v>
      </c>
      <c r="C6119" s="669" t="s">
        <v>2334</v>
      </c>
      <c r="D6119" s="1137">
        <f t="shared" si="190"/>
        <v>0</v>
      </c>
      <c r="E6119" s="669" t="s">
        <v>700</v>
      </c>
      <c r="F6119" s="669">
        <v>36</v>
      </c>
    </row>
    <row r="6120" spans="1:6" hidden="1" x14ac:dyDescent="0.2">
      <c r="A6120" s="1136" t="str">
        <f t="shared" si="191"/>
        <v>PC63AEL0</v>
      </c>
      <c r="B6120" s="669" t="s">
        <v>9198</v>
      </c>
      <c r="C6120" s="669" t="s">
        <v>2334</v>
      </c>
      <c r="D6120" s="1137">
        <f t="shared" si="190"/>
        <v>0</v>
      </c>
      <c r="E6120" s="669" t="s">
        <v>699</v>
      </c>
      <c r="F6120" s="669">
        <v>116</v>
      </c>
    </row>
    <row r="6121" spans="1:6" hidden="1" x14ac:dyDescent="0.2">
      <c r="A6121" s="1136" t="str">
        <f t="shared" si="191"/>
        <v>PC63AEM0</v>
      </c>
      <c r="B6121" s="669" t="s">
        <v>9199</v>
      </c>
      <c r="C6121" s="669" t="s">
        <v>2334</v>
      </c>
      <c r="D6121" s="1137">
        <f t="shared" si="190"/>
        <v>0</v>
      </c>
      <c r="E6121" s="669" t="s">
        <v>595</v>
      </c>
      <c r="F6121" s="669">
        <v>415</v>
      </c>
    </row>
    <row r="6122" spans="1:6" hidden="1" x14ac:dyDescent="0.2">
      <c r="A6122" s="1136" t="str">
        <f t="shared" si="191"/>
        <v>PC63ANE0</v>
      </c>
      <c r="B6122" s="669" t="s">
        <v>9200</v>
      </c>
      <c r="C6122" s="669" t="s">
        <v>2334</v>
      </c>
      <c r="D6122" s="1137">
        <f t="shared" si="190"/>
        <v>0</v>
      </c>
      <c r="E6122" s="669" t="s">
        <v>594</v>
      </c>
      <c r="F6122" s="669">
        <v>48</v>
      </c>
    </row>
    <row r="6123" spans="1:6" hidden="1" x14ac:dyDescent="0.2">
      <c r="A6123" s="1136" t="str">
        <f t="shared" si="191"/>
        <v>PC63AUX0</v>
      </c>
      <c r="B6123" s="669" t="s">
        <v>9201</v>
      </c>
      <c r="C6123" s="669" t="s">
        <v>2334</v>
      </c>
      <c r="D6123" s="1137">
        <f t="shared" si="190"/>
        <v>0</v>
      </c>
      <c r="E6123" s="669" t="s">
        <v>3001</v>
      </c>
      <c r="F6123" s="669">
        <v>2</v>
      </c>
    </row>
    <row r="6124" spans="1:6" hidden="1" x14ac:dyDescent="0.2">
      <c r="A6124" s="1136" t="str">
        <f t="shared" si="191"/>
        <v>PC63BDC0</v>
      </c>
      <c r="B6124" s="669" t="s">
        <v>9202</v>
      </c>
      <c r="C6124" s="669" t="s">
        <v>2335</v>
      </c>
      <c r="D6124" s="1137">
        <f t="shared" si="190"/>
        <v>0</v>
      </c>
      <c r="E6124" s="669" t="s">
        <v>700</v>
      </c>
      <c r="F6124" s="669">
        <v>303</v>
      </c>
    </row>
    <row r="6125" spans="1:6" hidden="1" x14ac:dyDescent="0.2">
      <c r="A6125" s="1136" t="str">
        <f t="shared" si="191"/>
        <v>PC63BEL0</v>
      </c>
      <c r="B6125" s="669" t="s">
        <v>9203</v>
      </c>
      <c r="C6125" s="669" t="s">
        <v>2335</v>
      </c>
      <c r="D6125" s="1137">
        <f t="shared" si="190"/>
        <v>0</v>
      </c>
      <c r="E6125" s="669" t="s">
        <v>699</v>
      </c>
      <c r="F6125" s="669">
        <v>302</v>
      </c>
    </row>
    <row r="6126" spans="1:6" hidden="1" x14ac:dyDescent="0.2">
      <c r="A6126" s="1136" t="str">
        <f t="shared" si="191"/>
        <v>PC63BEM0</v>
      </c>
      <c r="B6126" s="669" t="s">
        <v>9204</v>
      </c>
      <c r="C6126" s="669" t="s">
        <v>2335</v>
      </c>
      <c r="D6126" s="1137">
        <f t="shared" si="190"/>
        <v>0</v>
      </c>
      <c r="E6126" s="669" t="s">
        <v>595</v>
      </c>
      <c r="F6126" s="669">
        <v>3415</v>
      </c>
    </row>
    <row r="6127" spans="1:6" hidden="1" x14ac:dyDescent="0.2">
      <c r="A6127" s="1136" t="str">
        <f t="shared" si="191"/>
        <v>PC63BNE0</v>
      </c>
      <c r="B6127" s="669" t="s">
        <v>9205</v>
      </c>
      <c r="C6127" s="669" t="s">
        <v>2335</v>
      </c>
      <c r="D6127" s="1137">
        <f t="shared" si="190"/>
        <v>0</v>
      </c>
      <c r="E6127" s="669" t="s">
        <v>594</v>
      </c>
      <c r="F6127" s="669">
        <v>72</v>
      </c>
    </row>
    <row r="6128" spans="1:6" hidden="1" x14ac:dyDescent="0.2">
      <c r="A6128" s="1136" t="str">
        <f t="shared" si="191"/>
        <v>PC63BUX0</v>
      </c>
      <c r="B6128" s="669" t="s">
        <v>9206</v>
      </c>
      <c r="C6128" s="669" t="s">
        <v>2335</v>
      </c>
      <c r="D6128" s="1137">
        <f t="shared" si="190"/>
        <v>0</v>
      </c>
      <c r="E6128" s="669" t="s">
        <v>3001</v>
      </c>
      <c r="F6128" s="669">
        <v>1</v>
      </c>
    </row>
    <row r="6129" spans="1:6" hidden="1" x14ac:dyDescent="0.2">
      <c r="A6129" s="1136" t="str">
        <f t="shared" si="191"/>
        <v>PC63CDC0</v>
      </c>
      <c r="B6129" s="669" t="s">
        <v>9207</v>
      </c>
      <c r="C6129" s="669" t="s">
        <v>2336</v>
      </c>
      <c r="D6129" s="1137">
        <f t="shared" si="190"/>
        <v>0</v>
      </c>
      <c r="E6129" s="669" t="s">
        <v>700</v>
      </c>
      <c r="F6129" s="669">
        <v>933</v>
      </c>
    </row>
    <row r="6130" spans="1:6" hidden="1" x14ac:dyDescent="0.2">
      <c r="A6130" s="1136" t="str">
        <f t="shared" si="191"/>
        <v>PC63CEL0</v>
      </c>
      <c r="B6130" s="669" t="s">
        <v>9208</v>
      </c>
      <c r="C6130" s="669" t="s">
        <v>2336</v>
      </c>
      <c r="D6130" s="1137">
        <f t="shared" si="190"/>
        <v>0</v>
      </c>
      <c r="E6130" s="669" t="s">
        <v>699</v>
      </c>
      <c r="F6130" s="669">
        <v>454</v>
      </c>
    </row>
    <row r="6131" spans="1:6" hidden="1" x14ac:dyDescent="0.2">
      <c r="A6131" s="1136" t="str">
        <f t="shared" si="191"/>
        <v>PC63CEM0</v>
      </c>
      <c r="B6131" s="669" t="s">
        <v>9209</v>
      </c>
      <c r="C6131" s="669" t="s">
        <v>2336</v>
      </c>
      <c r="D6131" s="1137">
        <f t="shared" si="190"/>
        <v>0</v>
      </c>
      <c r="E6131" s="669" t="s">
        <v>595</v>
      </c>
      <c r="F6131" s="669">
        <v>16054</v>
      </c>
    </row>
    <row r="6132" spans="1:6" hidden="1" x14ac:dyDescent="0.2">
      <c r="A6132" s="1136" t="str">
        <f t="shared" si="191"/>
        <v>PC63CNE0</v>
      </c>
      <c r="B6132" s="669" t="s">
        <v>9210</v>
      </c>
      <c r="C6132" s="669" t="s">
        <v>2336</v>
      </c>
      <c r="D6132" s="1137">
        <f t="shared" si="190"/>
        <v>0</v>
      </c>
      <c r="E6132" s="669" t="s">
        <v>594</v>
      </c>
      <c r="F6132" s="669">
        <v>167</v>
      </c>
    </row>
    <row r="6133" spans="1:6" hidden="1" x14ac:dyDescent="0.2">
      <c r="A6133" s="1136" t="str">
        <f t="shared" si="191"/>
        <v>PC63CUX0</v>
      </c>
      <c r="B6133" s="669" t="s">
        <v>9211</v>
      </c>
      <c r="C6133" s="669" t="s">
        <v>2336</v>
      </c>
      <c r="D6133" s="1137">
        <f t="shared" si="190"/>
        <v>0</v>
      </c>
      <c r="E6133" s="669" t="s">
        <v>3001</v>
      </c>
      <c r="F6133" s="669">
        <v>11</v>
      </c>
    </row>
    <row r="6134" spans="1:6" hidden="1" x14ac:dyDescent="0.2">
      <c r="A6134" s="1136" t="str">
        <f t="shared" si="191"/>
        <v>PC63DDC0</v>
      </c>
      <c r="B6134" s="669" t="s">
        <v>9212</v>
      </c>
      <c r="C6134" s="669" t="s">
        <v>2337</v>
      </c>
      <c r="D6134" s="1137">
        <f t="shared" si="190"/>
        <v>0</v>
      </c>
      <c r="E6134" s="669" t="s">
        <v>700</v>
      </c>
      <c r="F6134" s="669">
        <v>1693</v>
      </c>
    </row>
    <row r="6135" spans="1:6" hidden="1" x14ac:dyDescent="0.2">
      <c r="A6135" s="1136" t="str">
        <f t="shared" si="191"/>
        <v>PC63DEL0</v>
      </c>
      <c r="B6135" s="669" t="s">
        <v>9213</v>
      </c>
      <c r="C6135" s="669" t="s">
        <v>2337</v>
      </c>
      <c r="D6135" s="1137">
        <f t="shared" si="190"/>
        <v>0</v>
      </c>
      <c r="E6135" s="669" t="s">
        <v>699</v>
      </c>
      <c r="F6135" s="669">
        <v>645</v>
      </c>
    </row>
    <row r="6136" spans="1:6" hidden="1" x14ac:dyDescent="0.2">
      <c r="A6136" s="1136" t="str">
        <f t="shared" si="191"/>
        <v>PC63DEM0</v>
      </c>
      <c r="B6136" s="669" t="s">
        <v>9214</v>
      </c>
      <c r="C6136" s="669" t="s">
        <v>2337</v>
      </c>
      <c r="D6136" s="1137">
        <f t="shared" si="190"/>
        <v>0</v>
      </c>
      <c r="E6136" s="669" t="s">
        <v>595</v>
      </c>
      <c r="F6136" s="669">
        <v>36372</v>
      </c>
    </row>
    <row r="6137" spans="1:6" hidden="1" x14ac:dyDescent="0.2">
      <c r="A6137" s="1136" t="str">
        <f t="shared" si="191"/>
        <v>PC63DNE0</v>
      </c>
      <c r="B6137" s="669" t="s">
        <v>9215</v>
      </c>
      <c r="C6137" s="669" t="s">
        <v>2337</v>
      </c>
      <c r="D6137" s="1137">
        <f t="shared" si="190"/>
        <v>0</v>
      </c>
      <c r="E6137" s="669" t="s">
        <v>594</v>
      </c>
      <c r="F6137" s="669">
        <v>235</v>
      </c>
    </row>
    <row r="6138" spans="1:6" hidden="1" x14ac:dyDescent="0.2">
      <c r="A6138" s="1136" t="str">
        <f t="shared" si="191"/>
        <v>PC63DUX0</v>
      </c>
      <c r="B6138" s="669" t="s">
        <v>9216</v>
      </c>
      <c r="C6138" s="669" t="s">
        <v>2337</v>
      </c>
      <c r="D6138" s="1137">
        <f t="shared" si="190"/>
        <v>0</v>
      </c>
      <c r="E6138" s="669" t="s">
        <v>3001</v>
      </c>
      <c r="F6138" s="669">
        <v>8</v>
      </c>
    </row>
    <row r="6139" spans="1:6" hidden="1" x14ac:dyDescent="0.2">
      <c r="A6139" s="1136" t="str">
        <f t="shared" si="191"/>
        <v>PD11ADC0</v>
      </c>
      <c r="B6139" s="669" t="s">
        <v>9217</v>
      </c>
      <c r="C6139" s="669" t="s">
        <v>2338</v>
      </c>
      <c r="D6139" s="1137">
        <f t="shared" si="190"/>
        <v>0</v>
      </c>
      <c r="E6139" s="669" t="s">
        <v>700</v>
      </c>
      <c r="F6139" s="669">
        <v>44</v>
      </c>
    </row>
    <row r="6140" spans="1:6" hidden="1" x14ac:dyDescent="0.2">
      <c r="A6140" s="1136" t="str">
        <f t="shared" si="191"/>
        <v>PD11AEL0</v>
      </c>
      <c r="B6140" s="669" t="s">
        <v>9218</v>
      </c>
      <c r="C6140" s="669" t="s">
        <v>2338</v>
      </c>
      <c r="D6140" s="1137">
        <f t="shared" si="190"/>
        <v>0</v>
      </c>
      <c r="E6140" s="669" t="s">
        <v>699</v>
      </c>
      <c r="F6140" s="669">
        <v>38</v>
      </c>
    </row>
    <row r="6141" spans="1:6" hidden="1" x14ac:dyDescent="0.2">
      <c r="A6141" s="1136" t="str">
        <f t="shared" si="191"/>
        <v>PD11AEM0</v>
      </c>
      <c r="B6141" s="669" t="s">
        <v>9219</v>
      </c>
      <c r="C6141" s="669" t="s">
        <v>2338</v>
      </c>
      <c r="D6141" s="1137">
        <f t="shared" si="190"/>
        <v>0</v>
      </c>
      <c r="E6141" s="669" t="s">
        <v>595</v>
      </c>
      <c r="F6141" s="669">
        <v>2131</v>
      </c>
    </row>
    <row r="6142" spans="1:6" hidden="1" x14ac:dyDescent="0.2">
      <c r="A6142" s="1136" t="str">
        <f t="shared" si="191"/>
        <v>PD11ANE0</v>
      </c>
      <c r="B6142" s="669" t="s">
        <v>9220</v>
      </c>
      <c r="C6142" s="669" t="s">
        <v>2338</v>
      </c>
      <c r="D6142" s="1137">
        <f t="shared" si="190"/>
        <v>0</v>
      </c>
      <c r="E6142" s="669" t="s">
        <v>594</v>
      </c>
      <c r="F6142" s="669">
        <v>26</v>
      </c>
    </row>
    <row r="6143" spans="1:6" hidden="1" x14ac:dyDescent="0.2">
      <c r="A6143" s="1136" t="str">
        <f t="shared" si="191"/>
        <v>PD11BDC0</v>
      </c>
      <c r="B6143" s="669" t="s">
        <v>9221</v>
      </c>
      <c r="C6143" s="669" t="s">
        <v>2339</v>
      </c>
      <c r="D6143" s="1137">
        <f t="shared" si="190"/>
        <v>0</v>
      </c>
      <c r="E6143" s="669" t="s">
        <v>700</v>
      </c>
      <c r="F6143" s="669">
        <v>152</v>
      </c>
    </row>
    <row r="6144" spans="1:6" hidden="1" x14ac:dyDescent="0.2">
      <c r="A6144" s="1136" t="str">
        <f t="shared" si="191"/>
        <v>PD11BEL0</v>
      </c>
      <c r="B6144" s="669" t="s">
        <v>9222</v>
      </c>
      <c r="C6144" s="669" t="s">
        <v>2339</v>
      </c>
      <c r="D6144" s="1137">
        <f t="shared" si="190"/>
        <v>0</v>
      </c>
      <c r="E6144" s="669" t="s">
        <v>699</v>
      </c>
      <c r="F6144" s="669">
        <v>129</v>
      </c>
    </row>
    <row r="6145" spans="1:6" hidden="1" x14ac:dyDescent="0.2">
      <c r="A6145" s="1136" t="str">
        <f t="shared" si="191"/>
        <v>PD11BEM0</v>
      </c>
      <c r="B6145" s="669" t="s">
        <v>9223</v>
      </c>
      <c r="C6145" s="669" t="s">
        <v>2339</v>
      </c>
      <c r="D6145" s="1137">
        <f t="shared" si="190"/>
        <v>0</v>
      </c>
      <c r="E6145" s="669" t="s">
        <v>595</v>
      </c>
      <c r="F6145" s="669">
        <v>14778</v>
      </c>
    </row>
    <row r="6146" spans="1:6" hidden="1" x14ac:dyDescent="0.2">
      <c r="A6146" s="1136" t="str">
        <f t="shared" si="191"/>
        <v>PD11BNE0</v>
      </c>
      <c r="B6146" s="669" t="s">
        <v>9224</v>
      </c>
      <c r="C6146" s="669" t="s">
        <v>2339</v>
      </c>
      <c r="D6146" s="1137">
        <f t="shared" si="190"/>
        <v>0</v>
      </c>
      <c r="E6146" s="669" t="s">
        <v>594</v>
      </c>
      <c r="F6146" s="669">
        <v>42</v>
      </c>
    </row>
    <row r="6147" spans="1:6" hidden="1" x14ac:dyDescent="0.2">
      <c r="A6147" s="1136" t="str">
        <f t="shared" si="191"/>
        <v>PD11BUX0</v>
      </c>
      <c r="B6147" s="669" t="s">
        <v>9225</v>
      </c>
      <c r="C6147" s="669" t="s">
        <v>2339</v>
      </c>
      <c r="D6147" s="1137">
        <f t="shared" si="190"/>
        <v>0</v>
      </c>
      <c r="E6147" s="669" t="s">
        <v>3001</v>
      </c>
      <c r="F6147" s="669">
        <v>4</v>
      </c>
    </row>
    <row r="6148" spans="1:6" hidden="1" x14ac:dyDescent="0.2">
      <c r="A6148" s="1136" t="str">
        <f t="shared" si="191"/>
        <v>PD11CDC0</v>
      </c>
      <c r="B6148" s="669" t="s">
        <v>9226</v>
      </c>
      <c r="C6148" s="669" t="s">
        <v>2340</v>
      </c>
      <c r="D6148" s="1137">
        <f t="shared" si="190"/>
        <v>0</v>
      </c>
      <c r="E6148" s="669" t="s">
        <v>700</v>
      </c>
      <c r="F6148" s="669">
        <v>61</v>
      </c>
    </row>
    <row r="6149" spans="1:6" hidden="1" x14ac:dyDescent="0.2">
      <c r="A6149" s="1136" t="str">
        <f t="shared" si="191"/>
        <v>PD11CEL0</v>
      </c>
      <c r="B6149" s="669" t="s">
        <v>9227</v>
      </c>
      <c r="C6149" s="669" t="s">
        <v>2340</v>
      </c>
      <c r="D6149" s="1137">
        <f t="shared" si="190"/>
        <v>0</v>
      </c>
      <c r="E6149" s="669" t="s">
        <v>699</v>
      </c>
      <c r="F6149" s="669">
        <v>72</v>
      </c>
    </row>
    <row r="6150" spans="1:6" hidden="1" x14ac:dyDescent="0.2">
      <c r="A6150" s="1136" t="str">
        <f t="shared" si="191"/>
        <v>PD11CEM0</v>
      </c>
      <c r="B6150" s="669" t="s">
        <v>9228</v>
      </c>
      <c r="C6150" s="669" t="s">
        <v>2340</v>
      </c>
      <c r="D6150" s="1137">
        <f t="shared" si="190"/>
        <v>0</v>
      </c>
      <c r="E6150" s="669" t="s">
        <v>595</v>
      </c>
      <c r="F6150" s="669">
        <v>22125</v>
      </c>
    </row>
    <row r="6151" spans="1:6" hidden="1" x14ac:dyDescent="0.2">
      <c r="A6151" s="1136" t="str">
        <f t="shared" si="191"/>
        <v>PD11CNE0</v>
      </c>
      <c r="B6151" s="669" t="s">
        <v>9229</v>
      </c>
      <c r="C6151" s="669" t="s">
        <v>2340</v>
      </c>
      <c r="D6151" s="1137">
        <f t="shared" si="190"/>
        <v>0</v>
      </c>
      <c r="E6151" s="669" t="s">
        <v>594</v>
      </c>
      <c r="F6151" s="669">
        <v>36</v>
      </c>
    </row>
    <row r="6152" spans="1:6" hidden="1" x14ac:dyDescent="0.2">
      <c r="A6152" s="1136" t="str">
        <f t="shared" si="191"/>
        <v>PD11CUX0</v>
      </c>
      <c r="B6152" s="669" t="s">
        <v>9230</v>
      </c>
      <c r="C6152" s="669" t="s">
        <v>2340</v>
      </c>
      <c r="D6152" s="1137">
        <f t="shared" si="190"/>
        <v>0</v>
      </c>
      <c r="E6152" s="669" t="s">
        <v>3001</v>
      </c>
      <c r="F6152" s="669">
        <v>2</v>
      </c>
    </row>
    <row r="6153" spans="1:6" hidden="1" x14ac:dyDescent="0.2">
      <c r="A6153" s="1136" t="str">
        <f t="shared" si="191"/>
        <v>PD12ADC0</v>
      </c>
      <c r="B6153" s="669" t="s">
        <v>9231</v>
      </c>
      <c r="C6153" s="669" t="s">
        <v>2341</v>
      </c>
      <c r="D6153" s="1137">
        <f t="shared" si="190"/>
        <v>0</v>
      </c>
      <c r="E6153" s="669" t="s">
        <v>700</v>
      </c>
      <c r="F6153" s="669">
        <v>52</v>
      </c>
    </row>
    <row r="6154" spans="1:6" hidden="1" x14ac:dyDescent="0.2">
      <c r="A6154" s="1136" t="str">
        <f t="shared" si="191"/>
        <v>PD12AEL0</v>
      </c>
      <c r="B6154" s="669" t="s">
        <v>9232</v>
      </c>
      <c r="C6154" s="669" t="s">
        <v>2341</v>
      </c>
      <c r="D6154" s="1137">
        <f t="shared" si="190"/>
        <v>0</v>
      </c>
      <c r="E6154" s="669" t="s">
        <v>699</v>
      </c>
      <c r="F6154" s="669">
        <v>21</v>
      </c>
    </row>
    <row r="6155" spans="1:6" hidden="1" x14ac:dyDescent="0.2">
      <c r="A6155" s="1136" t="str">
        <f t="shared" si="191"/>
        <v>PD12AEM0</v>
      </c>
      <c r="B6155" s="669" t="s">
        <v>9233</v>
      </c>
      <c r="C6155" s="669" t="s">
        <v>2341</v>
      </c>
      <c r="D6155" s="1137">
        <f t="shared" si="190"/>
        <v>0</v>
      </c>
      <c r="E6155" s="669" t="s">
        <v>595</v>
      </c>
      <c r="F6155" s="669">
        <v>649</v>
      </c>
    </row>
    <row r="6156" spans="1:6" hidden="1" x14ac:dyDescent="0.2">
      <c r="A6156" s="1136" t="str">
        <f t="shared" si="191"/>
        <v>PD12ANE0</v>
      </c>
      <c r="B6156" s="669" t="s">
        <v>9234</v>
      </c>
      <c r="C6156" s="669" t="s">
        <v>2341</v>
      </c>
      <c r="D6156" s="1137">
        <f t="shared" si="190"/>
        <v>0</v>
      </c>
      <c r="E6156" s="669" t="s">
        <v>594</v>
      </c>
      <c r="F6156" s="669">
        <v>18</v>
      </c>
    </row>
    <row r="6157" spans="1:6" hidden="1" x14ac:dyDescent="0.2">
      <c r="A6157" s="1136" t="str">
        <f t="shared" si="191"/>
        <v>PD12BDC0</v>
      </c>
      <c r="B6157" s="669" t="s">
        <v>9235</v>
      </c>
      <c r="C6157" s="669" t="s">
        <v>2342</v>
      </c>
      <c r="D6157" s="1137">
        <f t="shared" si="190"/>
        <v>0</v>
      </c>
      <c r="E6157" s="669" t="s">
        <v>700</v>
      </c>
      <c r="F6157" s="669">
        <v>1363</v>
      </c>
    </row>
    <row r="6158" spans="1:6" hidden="1" x14ac:dyDescent="0.2">
      <c r="A6158" s="1136" t="str">
        <f t="shared" si="191"/>
        <v>PD12BEL0</v>
      </c>
      <c r="B6158" s="669" t="s">
        <v>9236</v>
      </c>
      <c r="C6158" s="669" t="s">
        <v>2342</v>
      </c>
      <c r="D6158" s="1137">
        <f t="shared" si="190"/>
        <v>0</v>
      </c>
      <c r="E6158" s="669" t="s">
        <v>699</v>
      </c>
      <c r="F6158" s="669">
        <v>235</v>
      </c>
    </row>
    <row r="6159" spans="1:6" hidden="1" x14ac:dyDescent="0.2">
      <c r="A6159" s="1136" t="str">
        <f t="shared" si="191"/>
        <v>PD12BEM0</v>
      </c>
      <c r="B6159" s="669" t="s">
        <v>9237</v>
      </c>
      <c r="C6159" s="669" t="s">
        <v>2342</v>
      </c>
      <c r="D6159" s="1137">
        <f t="shared" si="190"/>
        <v>0</v>
      </c>
      <c r="E6159" s="669" t="s">
        <v>595</v>
      </c>
      <c r="F6159" s="669">
        <v>11412</v>
      </c>
    </row>
    <row r="6160" spans="1:6" hidden="1" x14ac:dyDescent="0.2">
      <c r="A6160" s="1136" t="str">
        <f t="shared" si="191"/>
        <v>PD12BNE0</v>
      </c>
      <c r="B6160" s="669" t="s">
        <v>9238</v>
      </c>
      <c r="C6160" s="669" t="s">
        <v>2342</v>
      </c>
      <c r="D6160" s="1137">
        <f t="shared" si="190"/>
        <v>0</v>
      </c>
      <c r="E6160" s="669" t="s">
        <v>594</v>
      </c>
      <c r="F6160" s="669">
        <v>98</v>
      </c>
    </row>
    <row r="6161" spans="1:6" hidden="1" x14ac:dyDescent="0.2">
      <c r="A6161" s="1136" t="str">
        <f t="shared" si="191"/>
        <v>PD12BUX0</v>
      </c>
      <c r="B6161" s="669" t="s">
        <v>9239</v>
      </c>
      <c r="C6161" s="669" t="s">
        <v>2342</v>
      </c>
      <c r="D6161" s="1137">
        <f t="shared" ref="D6161:D6224" si="192">IFERROR(VLOOKUP(C6161,$M$2:$N$16,2,FALSE),0)</f>
        <v>0</v>
      </c>
      <c r="E6161" s="669" t="s">
        <v>3001</v>
      </c>
      <c r="F6161" s="669">
        <v>3</v>
      </c>
    </row>
    <row r="6162" spans="1:6" hidden="1" x14ac:dyDescent="0.2">
      <c r="A6162" s="1136" t="str">
        <f t="shared" ref="A6162:A6225" si="193">C6162&amp;E6162&amp;D6162</f>
        <v>PD12CDC0</v>
      </c>
      <c r="B6162" s="669" t="s">
        <v>9240</v>
      </c>
      <c r="C6162" s="669" t="s">
        <v>2343</v>
      </c>
      <c r="D6162" s="1137">
        <f t="shared" si="192"/>
        <v>0</v>
      </c>
      <c r="E6162" s="669" t="s">
        <v>700</v>
      </c>
      <c r="F6162" s="669">
        <v>211</v>
      </c>
    </row>
    <row r="6163" spans="1:6" hidden="1" x14ac:dyDescent="0.2">
      <c r="A6163" s="1136" t="str">
        <f t="shared" si="193"/>
        <v>PD12CEL0</v>
      </c>
      <c r="B6163" s="669" t="s">
        <v>9241</v>
      </c>
      <c r="C6163" s="669" t="s">
        <v>2343</v>
      </c>
      <c r="D6163" s="1137">
        <f t="shared" si="192"/>
        <v>0</v>
      </c>
      <c r="E6163" s="669" t="s">
        <v>699</v>
      </c>
      <c r="F6163" s="669">
        <v>128</v>
      </c>
    </row>
    <row r="6164" spans="1:6" hidden="1" x14ac:dyDescent="0.2">
      <c r="A6164" s="1136" t="str">
        <f t="shared" si="193"/>
        <v>PD12CEM0</v>
      </c>
      <c r="B6164" s="669" t="s">
        <v>9242</v>
      </c>
      <c r="C6164" s="669" t="s">
        <v>2343</v>
      </c>
      <c r="D6164" s="1137">
        <f t="shared" si="192"/>
        <v>0</v>
      </c>
      <c r="E6164" s="669" t="s">
        <v>595</v>
      </c>
      <c r="F6164" s="669">
        <v>18421</v>
      </c>
    </row>
    <row r="6165" spans="1:6" hidden="1" x14ac:dyDescent="0.2">
      <c r="A6165" s="1136" t="str">
        <f t="shared" si="193"/>
        <v>PD12CNE0</v>
      </c>
      <c r="B6165" s="669" t="s">
        <v>9243</v>
      </c>
      <c r="C6165" s="669" t="s">
        <v>2343</v>
      </c>
      <c r="D6165" s="1137">
        <f t="shared" si="192"/>
        <v>0</v>
      </c>
      <c r="E6165" s="669" t="s">
        <v>594</v>
      </c>
      <c r="F6165" s="669">
        <v>102</v>
      </c>
    </row>
    <row r="6166" spans="1:6" hidden="1" x14ac:dyDescent="0.2">
      <c r="A6166" s="1136" t="str">
        <f t="shared" si="193"/>
        <v>PD12CUX0</v>
      </c>
      <c r="B6166" s="669" t="s">
        <v>9244</v>
      </c>
      <c r="C6166" s="669" t="s">
        <v>2343</v>
      </c>
      <c r="D6166" s="1137">
        <f t="shared" si="192"/>
        <v>0</v>
      </c>
      <c r="E6166" s="669" t="s">
        <v>3001</v>
      </c>
      <c r="F6166" s="669">
        <v>1</v>
      </c>
    </row>
    <row r="6167" spans="1:6" hidden="1" x14ac:dyDescent="0.2">
      <c r="A6167" s="1136" t="str">
        <f t="shared" si="193"/>
        <v>PD13ADC0</v>
      </c>
      <c r="B6167" s="669" t="s">
        <v>9245</v>
      </c>
      <c r="C6167" s="669" t="s">
        <v>9246</v>
      </c>
      <c r="D6167" s="1137">
        <f t="shared" si="192"/>
        <v>0</v>
      </c>
      <c r="E6167" s="669" t="s">
        <v>700</v>
      </c>
      <c r="F6167" s="669">
        <v>24</v>
      </c>
    </row>
    <row r="6168" spans="1:6" hidden="1" x14ac:dyDescent="0.2">
      <c r="A6168" s="1136" t="str">
        <f t="shared" si="193"/>
        <v>PD13AEL0</v>
      </c>
      <c r="B6168" s="669" t="s">
        <v>9247</v>
      </c>
      <c r="C6168" s="669" t="s">
        <v>9246</v>
      </c>
      <c r="D6168" s="1137">
        <f t="shared" si="192"/>
        <v>0</v>
      </c>
      <c r="E6168" s="669" t="s">
        <v>699</v>
      </c>
      <c r="F6168" s="669">
        <v>272</v>
      </c>
    </row>
    <row r="6169" spans="1:6" hidden="1" x14ac:dyDescent="0.2">
      <c r="A6169" s="1136" t="str">
        <f t="shared" si="193"/>
        <v>PD13AEM0</v>
      </c>
      <c r="B6169" s="669" t="s">
        <v>9248</v>
      </c>
      <c r="C6169" s="669" t="s">
        <v>9246</v>
      </c>
      <c r="D6169" s="1137">
        <f t="shared" si="192"/>
        <v>0</v>
      </c>
      <c r="E6169" s="669" t="s">
        <v>595</v>
      </c>
      <c r="F6169" s="669">
        <v>193</v>
      </c>
    </row>
    <row r="6170" spans="1:6" hidden="1" x14ac:dyDescent="0.2">
      <c r="A6170" s="1136" t="str">
        <f t="shared" si="193"/>
        <v>PD13ANE0</v>
      </c>
      <c r="B6170" s="669" t="s">
        <v>9249</v>
      </c>
      <c r="C6170" s="669" t="s">
        <v>9246</v>
      </c>
      <c r="D6170" s="1137">
        <f t="shared" si="192"/>
        <v>0</v>
      </c>
      <c r="E6170" s="669" t="s">
        <v>594</v>
      </c>
      <c r="F6170" s="669">
        <v>19</v>
      </c>
    </row>
    <row r="6171" spans="1:6" hidden="1" x14ac:dyDescent="0.2">
      <c r="A6171" s="1136" t="str">
        <f t="shared" si="193"/>
        <v>PD13AUX0</v>
      </c>
      <c r="B6171" s="669" t="s">
        <v>9250</v>
      </c>
      <c r="C6171" s="669" t="s">
        <v>9246</v>
      </c>
      <c r="D6171" s="1137">
        <f t="shared" si="192"/>
        <v>0</v>
      </c>
      <c r="E6171" s="669" t="s">
        <v>3001</v>
      </c>
      <c r="F6171" s="669">
        <v>1</v>
      </c>
    </row>
    <row r="6172" spans="1:6" hidden="1" x14ac:dyDescent="0.2">
      <c r="A6172" s="1136" t="str">
        <f t="shared" si="193"/>
        <v>PD13BDC0</v>
      </c>
      <c r="B6172" s="669" t="s">
        <v>9251</v>
      </c>
      <c r="C6172" s="669" t="s">
        <v>9252</v>
      </c>
      <c r="D6172" s="1137">
        <f t="shared" si="192"/>
        <v>0</v>
      </c>
      <c r="E6172" s="669" t="s">
        <v>700</v>
      </c>
      <c r="F6172" s="669">
        <v>99</v>
      </c>
    </row>
    <row r="6173" spans="1:6" hidden="1" x14ac:dyDescent="0.2">
      <c r="A6173" s="1136" t="str">
        <f t="shared" si="193"/>
        <v>PD13BEL0</v>
      </c>
      <c r="B6173" s="669" t="s">
        <v>9253</v>
      </c>
      <c r="C6173" s="669" t="s">
        <v>9252</v>
      </c>
      <c r="D6173" s="1137">
        <f t="shared" si="192"/>
        <v>0</v>
      </c>
      <c r="E6173" s="669" t="s">
        <v>699</v>
      </c>
      <c r="F6173" s="669">
        <v>464</v>
      </c>
    </row>
    <row r="6174" spans="1:6" hidden="1" x14ac:dyDescent="0.2">
      <c r="A6174" s="1136" t="str">
        <f t="shared" si="193"/>
        <v>PD13BEM0</v>
      </c>
      <c r="B6174" s="669" t="s">
        <v>9254</v>
      </c>
      <c r="C6174" s="669" t="s">
        <v>9252</v>
      </c>
      <c r="D6174" s="1137">
        <f t="shared" si="192"/>
        <v>0</v>
      </c>
      <c r="E6174" s="669" t="s">
        <v>595</v>
      </c>
      <c r="F6174" s="669">
        <v>395</v>
      </c>
    </row>
    <row r="6175" spans="1:6" hidden="1" x14ac:dyDescent="0.2">
      <c r="A6175" s="1136" t="str">
        <f t="shared" si="193"/>
        <v>PD13BNE0</v>
      </c>
      <c r="B6175" s="669" t="s">
        <v>9255</v>
      </c>
      <c r="C6175" s="669" t="s">
        <v>9252</v>
      </c>
      <c r="D6175" s="1137">
        <f t="shared" si="192"/>
        <v>0</v>
      </c>
      <c r="E6175" s="669" t="s">
        <v>594</v>
      </c>
      <c r="F6175" s="669">
        <v>28</v>
      </c>
    </row>
    <row r="6176" spans="1:6" hidden="1" x14ac:dyDescent="0.2">
      <c r="A6176" s="1136" t="str">
        <f t="shared" si="193"/>
        <v>PD13CDC0</v>
      </c>
      <c r="B6176" s="669" t="s">
        <v>9256</v>
      </c>
      <c r="C6176" s="669" t="s">
        <v>9257</v>
      </c>
      <c r="D6176" s="1137">
        <f t="shared" si="192"/>
        <v>0</v>
      </c>
      <c r="E6176" s="669" t="s">
        <v>700</v>
      </c>
      <c r="F6176" s="669">
        <v>102</v>
      </c>
    </row>
    <row r="6177" spans="1:6" hidden="1" x14ac:dyDescent="0.2">
      <c r="A6177" s="1136" t="str">
        <f t="shared" si="193"/>
        <v>PD13CEL0</v>
      </c>
      <c r="B6177" s="669" t="s">
        <v>9258</v>
      </c>
      <c r="C6177" s="669" t="s">
        <v>9257</v>
      </c>
      <c r="D6177" s="1137">
        <f t="shared" si="192"/>
        <v>0</v>
      </c>
      <c r="E6177" s="669" t="s">
        <v>699</v>
      </c>
      <c r="F6177" s="669">
        <v>226</v>
      </c>
    </row>
    <row r="6178" spans="1:6" hidden="1" x14ac:dyDescent="0.2">
      <c r="A6178" s="1136" t="str">
        <f t="shared" si="193"/>
        <v>PD13CEM0</v>
      </c>
      <c r="B6178" s="669" t="s">
        <v>9259</v>
      </c>
      <c r="C6178" s="669" t="s">
        <v>9257</v>
      </c>
      <c r="D6178" s="1137">
        <f t="shared" si="192"/>
        <v>0</v>
      </c>
      <c r="E6178" s="669" t="s">
        <v>595</v>
      </c>
      <c r="F6178" s="669">
        <v>301</v>
      </c>
    </row>
    <row r="6179" spans="1:6" hidden="1" x14ac:dyDescent="0.2">
      <c r="A6179" s="1136" t="str">
        <f t="shared" si="193"/>
        <v>PD13CNE0</v>
      </c>
      <c r="B6179" s="669" t="s">
        <v>9260</v>
      </c>
      <c r="C6179" s="669" t="s">
        <v>9257</v>
      </c>
      <c r="D6179" s="1137">
        <f t="shared" si="192"/>
        <v>0</v>
      </c>
      <c r="E6179" s="669" t="s">
        <v>594</v>
      </c>
      <c r="F6179" s="669">
        <v>19</v>
      </c>
    </row>
    <row r="6180" spans="1:6" hidden="1" x14ac:dyDescent="0.2">
      <c r="A6180" s="1136" t="str">
        <f t="shared" si="193"/>
        <v>PD13CUX0</v>
      </c>
      <c r="B6180" s="669" t="s">
        <v>9261</v>
      </c>
      <c r="C6180" s="669" t="s">
        <v>9257</v>
      </c>
      <c r="D6180" s="1137">
        <f t="shared" si="192"/>
        <v>0</v>
      </c>
      <c r="E6180" s="669" t="s">
        <v>3001</v>
      </c>
      <c r="F6180" s="669">
        <v>2</v>
      </c>
    </row>
    <row r="6181" spans="1:6" hidden="1" x14ac:dyDescent="0.2">
      <c r="A6181" s="1136" t="str">
        <f t="shared" si="193"/>
        <v>PD13DDC0</v>
      </c>
      <c r="B6181" s="669" t="s">
        <v>9262</v>
      </c>
      <c r="C6181" s="669" t="s">
        <v>9263</v>
      </c>
      <c r="D6181" s="1137">
        <f t="shared" si="192"/>
        <v>0</v>
      </c>
      <c r="E6181" s="669" t="s">
        <v>700</v>
      </c>
      <c r="F6181" s="669">
        <v>130</v>
      </c>
    </row>
    <row r="6182" spans="1:6" hidden="1" x14ac:dyDescent="0.2">
      <c r="A6182" s="1136" t="str">
        <f t="shared" si="193"/>
        <v>PD13DEL0</v>
      </c>
      <c r="B6182" s="669" t="s">
        <v>9264</v>
      </c>
      <c r="C6182" s="669" t="s">
        <v>9263</v>
      </c>
      <c r="D6182" s="1137">
        <f t="shared" si="192"/>
        <v>0</v>
      </c>
      <c r="E6182" s="669" t="s">
        <v>699</v>
      </c>
      <c r="F6182" s="669">
        <v>101</v>
      </c>
    </row>
    <row r="6183" spans="1:6" hidden="1" x14ac:dyDescent="0.2">
      <c r="A6183" s="1136" t="str">
        <f t="shared" si="193"/>
        <v>PD13DEM0</v>
      </c>
      <c r="B6183" s="669" t="s">
        <v>9265</v>
      </c>
      <c r="C6183" s="669" t="s">
        <v>9263</v>
      </c>
      <c r="D6183" s="1137">
        <f t="shared" si="192"/>
        <v>0</v>
      </c>
      <c r="E6183" s="669" t="s">
        <v>595</v>
      </c>
      <c r="F6183" s="669">
        <v>248</v>
      </c>
    </row>
    <row r="6184" spans="1:6" hidden="1" x14ac:dyDescent="0.2">
      <c r="A6184" s="1136" t="str">
        <f t="shared" si="193"/>
        <v>PD13DNE0</v>
      </c>
      <c r="B6184" s="669" t="s">
        <v>9266</v>
      </c>
      <c r="C6184" s="669" t="s">
        <v>9263</v>
      </c>
      <c r="D6184" s="1137">
        <f t="shared" si="192"/>
        <v>0</v>
      </c>
      <c r="E6184" s="669" t="s">
        <v>594</v>
      </c>
      <c r="F6184" s="669">
        <v>16</v>
      </c>
    </row>
    <row r="6185" spans="1:6" hidden="1" x14ac:dyDescent="0.2">
      <c r="A6185" s="1136" t="str">
        <f t="shared" si="193"/>
        <v>PD14ADC0</v>
      </c>
      <c r="B6185" s="669" t="s">
        <v>9267</v>
      </c>
      <c r="C6185" s="669" t="s">
        <v>2344</v>
      </c>
      <c r="D6185" s="1137">
        <f t="shared" si="192"/>
        <v>0</v>
      </c>
      <c r="E6185" s="669" t="s">
        <v>700</v>
      </c>
      <c r="F6185" s="669">
        <v>7</v>
      </c>
    </row>
    <row r="6186" spans="1:6" hidden="1" x14ac:dyDescent="0.2">
      <c r="A6186" s="1136" t="str">
        <f t="shared" si="193"/>
        <v>PD14AEL0</v>
      </c>
      <c r="B6186" s="669" t="s">
        <v>9268</v>
      </c>
      <c r="C6186" s="669" t="s">
        <v>2344</v>
      </c>
      <c r="D6186" s="1137">
        <f t="shared" si="192"/>
        <v>0</v>
      </c>
      <c r="E6186" s="669" t="s">
        <v>699</v>
      </c>
      <c r="F6186" s="669">
        <v>95</v>
      </c>
    </row>
    <row r="6187" spans="1:6" hidden="1" x14ac:dyDescent="0.2">
      <c r="A6187" s="1136" t="str">
        <f t="shared" si="193"/>
        <v>PD14AEM0</v>
      </c>
      <c r="B6187" s="669" t="s">
        <v>9269</v>
      </c>
      <c r="C6187" s="669" t="s">
        <v>2344</v>
      </c>
      <c r="D6187" s="1137">
        <f t="shared" si="192"/>
        <v>0</v>
      </c>
      <c r="E6187" s="669" t="s">
        <v>595</v>
      </c>
      <c r="F6187" s="669">
        <v>678</v>
      </c>
    </row>
    <row r="6188" spans="1:6" hidden="1" x14ac:dyDescent="0.2">
      <c r="A6188" s="1136" t="str">
        <f t="shared" si="193"/>
        <v>PD14ANE0</v>
      </c>
      <c r="B6188" s="669" t="s">
        <v>9270</v>
      </c>
      <c r="C6188" s="669" t="s">
        <v>2344</v>
      </c>
      <c r="D6188" s="1137">
        <f t="shared" si="192"/>
        <v>0</v>
      </c>
      <c r="E6188" s="669" t="s">
        <v>594</v>
      </c>
      <c r="F6188" s="669">
        <v>158</v>
      </c>
    </row>
    <row r="6189" spans="1:6" hidden="1" x14ac:dyDescent="0.2">
      <c r="A6189" s="1136" t="str">
        <f t="shared" si="193"/>
        <v>PD14BDC0</v>
      </c>
      <c r="B6189" s="669" t="s">
        <v>9271</v>
      </c>
      <c r="C6189" s="669" t="s">
        <v>2345</v>
      </c>
      <c r="D6189" s="1137">
        <f t="shared" si="192"/>
        <v>0</v>
      </c>
      <c r="E6189" s="669" t="s">
        <v>700</v>
      </c>
      <c r="F6189" s="669">
        <v>15</v>
      </c>
    </row>
    <row r="6190" spans="1:6" hidden="1" x14ac:dyDescent="0.2">
      <c r="A6190" s="1136" t="str">
        <f t="shared" si="193"/>
        <v>PD14BEL0</v>
      </c>
      <c r="B6190" s="669" t="s">
        <v>9272</v>
      </c>
      <c r="C6190" s="669" t="s">
        <v>2345</v>
      </c>
      <c r="D6190" s="1137">
        <f t="shared" si="192"/>
        <v>0</v>
      </c>
      <c r="E6190" s="669" t="s">
        <v>699</v>
      </c>
      <c r="F6190" s="669">
        <v>137</v>
      </c>
    </row>
    <row r="6191" spans="1:6" hidden="1" x14ac:dyDescent="0.2">
      <c r="A6191" s="1136" t="str">
        <f t="shared" si="193"/>
        <v>PD14BEM0</v>
      </c>
      <c r="B6191" s="669" t="s">
        <v>9273</v>
      </c>
      <c r="C6191" s="669" t="s">
        <v>2345</v>
      </c>
      <c r="D6191" s="1137">
        <f t="shared" si="192"/>
        <v>0</v>
      </c>
      <c r="E6191" s="669" t="s">
        <v>595</v>
      </c>
      <c r="F6191" s="669">
        <v>1282</v>
      </c>
    </row>
    <row r="6192" spans="1:6" hidden="1" x14ac:dyDescent="0.2">
      <c r="A6192" s="1136" t="str">
        <f t="shared" si="193"/>
        <v>PD14BNE0</v>
      </c>
      <c r="B6192" s="669" t="s">
        <v>9274</v>
      </c>
      <c r="C6192" s="669" t="s">
        <v>2345</v>
      </c>
      <c r="D6192" s="1137">
        <f t="shared" si="192"/>
        <v>0</v>
      </c>
      <c r="E6192" s="669" t="s">
        <v>594</v>
      </c>
      <c r="F6192" s="669">
        <v>149</v>
      </c>
    </row>
    <row r="6193" spans="1:6" hidden="1" x14ac:dyDescent="0.2">
      <c r="A6193" s="1136" t="str">
        <f t="shared" si="193"/>
        <v>PD14BUX0</v>
      </c>
      <c r="B6193" s="669" t="s">
        <v>9275</v>
      </c>
      <c r="C6193" s="669" t="s">
        <v>2345</v>
      </c>
      <c r="D6193" s="1137">
        <f t="shared" si="192"/>
        <v>0</v>
      </c>
      <c r="E6193" s="669" t="s">
        <v>3001</v>
      </c>
      <c r="F6193" s="669">
        <v>2</v>
      </c>
    </row>
    <row r="6194" spans="1:6" hidden="1" x14ac:dyDescent="0.2">
      <c r="A6194" s="1136" t="str">
        <f t="shared" si="193"/>
        <v>PD14CDC0</v>
      </c>
      <c r="B6194" s="669" t="s">
        <v>9276</v>
      </c>
      <c r="C6194" s="669" t="s">
        <v>2346</v>
      </c>
      <c r="D6194" s="1137">
        <f t="shared" si="192"/>
        <v>0</v>
      </c>
      <c r="E6194" s="669" t="s">
        <v>700</v>
      </c>
      <c r="F6194" s="669">
        <v>234</v>
      </c>
    </row>
    <row r="6195" spans="1:6" hidden="1" x14ac:dyDescent="0.2">
      <c r="A6195" s="1136" t="str">
        <f t="shared" si="193"/>
        <v>PD14CEL0</v>
      </c>
      <c r="B6195" s="669" t="s">
        <v>9277</v>
      </c>
      <c r="C6195" s="669" t="s">
        <v>2346</v>
      </c>
      <c r="D6195" s="1137">
        <f t="shared" si="192"/>
        <v>0</v>
      </c>
      <c r="E6195" s="669" t="s">
        <v>699</v>
      </c>
      <c r="F6195" s="669">
        <v>403</v>
      </c>
    </row>
    <row r="6196" spans="1:6" hidden="1" x14ac:dyDescent="0.2">
      <c r="A6196" s="1136" t="str">
        <f t="shared" si="193"/>
        <v>PD14CEM0</v>
      </c>
      <c r="B6196" s="669" t="s">
        <v>9278</v>
      </c>
      <c r="C6196" s="669" t="s">
        <v>2346</v>
      </c>
      <c r="D6196" s="1137">
        <f t="shared" si="192"/>
        <v>0</v>
      </c>
      <c r="E6196" s="669" t="s">
        <v>595</v>
      </c>
      <c r="F6196" s="669">
        <v>5224</v>
      </c>
    </row>
    <row r="6197" spans="1:6" hidden="1" x14ac:dyDescent="0.2">
      <c r="A6197" s="1136" t="str">
        <f t="shared" si="193"/>
        <v>PD14CNE0</v>
      </c>
      <c r="B6197" s="669" t="s">
        <v>9279</v>
      </c>
      <c r="C6197" s="669" t="s">
        <v>2346</v>
      </c>
      <c r="D6197" s="1137">
        <f t="shared" si="192"/>
        <v>0</v>
      </c>
      <c r="E6197" s="669" t="s">
        <v>594</v>
      </c>
      <c r="F6197" s="669">
        <v>363</v>
      </c>
    </row>
    <row r="6198" spans="1:6" hidden="1" x14ac:dyDescent="0.2">
      <c r="A6198" s="1136" t="str">
        <f t="shared" si="193"/>
        <v>PD14CUX0</v>
      </c>
      <c r="B6198" s="669" t="s">
        <v>9280</v>
      </c>
      <c r="C6198" s="669" t="s">
        <v>2346</v>
      </c>
      <c r="D6198" s="1137">
        <f t="shared" si="192"/>
        <v>0</v>
      </c>
      <c r="E6198" s="669" t="s">
        <v>3001</v>
      </c>
      <c r="F6198" s="669">
        <v>2</v>
      </c>
    </row>
    <row r="6199" spans="1:6" hidden="1" x14ac:dyDescent="0.2">
      <c r="A6199" s="1136" t="str">
        <f t="shared" si="193"/>
        <v>PD14DDC0</v>
      </c>
      <c r="B6199" s="669" t="s">
        <v>9281</v>
      </c>
      <c r="C6199" s="669" t="s">
        <v>2347</v>
      </c>
      <c r="D6199" s="1137">
        <f t="shared" si="192"/>
        <v>0</v>
      </c>
      <c r="E6199" s="669" t="s">
        <v>700</v>
      </c>
      <c r="F6199" s="669">
        <v>361</v>
      </c>
    </row>
    <row r="6200" spans="1:6" hidden="1" x14ac:dyDescent="0.2">
      <c r="A6200" s="1136" t="str">
        <f t="shared" si="193"/>
        <v>PD14DEL0</v>
      </c>
      <c r="B6200" s="669" t="s">
        <v>9282</v>
      </c>
      <c r="C6200" s="669" t="s">
        <v>2347</v>
      </c>
      <c r="D6200" s="1137">
        <f t="shared" si="192"/>
        <v>0</v>
      </c>
      <c r="E6200" s="669" t="s">
        <v>699</v>
      </c>
      <c r="F6200" s="669">
        <v>321</v>
      </c>
    </row>
    <row r="6201" spans="1:6" hidden="1" x14ac:dyDescent="0.2">
      <c r="A6201" s="1136" t="str">
        <f t="shared" si="193"/>
        <v>PD14DEM0</v>
      </c>
      <c r="B6201" s="669" t="s">
        <v>9283</v>
      </c>
      <c r="C6201" s="669" t="s">
        <v>2347</v>
      </c>
      <c r="D6201" s="1137">
        <f t="shared" si="192"/>
        <v>0</v>
      </c>
      <c r="E6201" s="669" t="s">
        <v>595</v>
      </c>
      <c r="F6201" s="669">
        <v>7087</v>
      </c>
    </row>
    <row r="6202" spans="1:6" hidden="1" x14ac:dyDescent="0.2">
      <c r="A6202" s="1136" t="str">
        <f t="shared" si="193"/>
        <v>PD14DNE0</v>
      </c>
      <c r="B6202" s="669" t="s">
        <v>9284</v>
      </c>
      <c r="C6202" s="669" t="s">
        <v>2347</v>
      </c>
      <c r="D6202" s="1137">
        <f t="shared" si="192"/>
        <v>0</v>
      </c>
      <c r="E6202" s="669" t="s">
        <v>594</v>
      </c>
      <c r="F6202" s="669">
        <v>242</v>
      </c>
    </row>
    <row r="6203" spans="1:6" hidden="1" x14ac:dyDescent="0.2">
      <c r="A6203" s="1136" t="str">
        <f t="shared" si="193"/>
        <v>PD14DUX0</v>
      </c>
      <c r="B6203" s="669" t="s">
        <v>9285</v>
      </c>
      <c r="C6203" s="669" t="s">
        <v>2347</v>
      </c>
      <c r="D6203" s="1137">
        <f t="shared" si="192"/>
        <v>0</v>
      </c>
      <c r="E6203" s="669" t="s">
        <v>3001</v>
      </c>
      <c r="F6203" s="669">
        <v>4</v>
      </c>
    </row>
    <row r="6204" spans="1:6" hidden="1" x14ac:dyDescent="0.2">
      <c r="A6204" s="1136" t="str">
        <f t="shared" si="193"/>
        <v>PD14EDC0</v>
      </c>
      <c r="B6204" s="669" t="s">
        <v>9286</v>
      </c>
      <c r="C6204" s="669" t="s">
        <v>2348</v>
      </c>
      <c r="D6204" s="1137">
        <f t="shared" si="192"/>
        <v>0</v>
      </c>
      <c r="E6204" s="669" t="s">
        <v>700</v>
      </c>
      <c r="F6204" s="669">
        <v>335</v>
      </c>
    </row>
    <row r="6205" spans="1:6" hidden="1" x14ac:dyDescent="0.2">
      <c r="A6205" s="1136" t="str">
        <f t="shared" si="193"/>
        <v>PD14EEL0</v>
      </c>
      <c r="B6205" s="669" t="s">
        <v>9287</v>
      </c>
      <c r="C6205" s="669" t="s">
        <v>2348</v>
      </c>
      <c r="D6205" s="1137">
        <f t="shared" si="192"/>
        <v>0</v>
      </c>
      <c r="E6205" s="669" t="s">
        <v>699</v>
      </c>
      <c r="F6205" s="669">
        <v>204</v>
      </c>
    </row>
    <row r="6206" spans="1:6" hidden="1" x14ac:dyDescent="0.2">
      <c r="A6206" s="1136" t="str">
        <f t="shared" si="193"/>
        <v>PD14EEM0</v>
      </c>
      <c r="B6206" s="669" t="s">
        <v>9288</v>
      </c>
      <c r="C6206" s="669" t="s">
        <v>2348</v>
      </c>
      <c r="D6206" s="1137">
        <f t="shared" si="192"/>
        <v>0</v>
      </c>
      <c r="E6206" s="669" t="s">
        <v>595</v>
      </c>
      <c r="F6206" s="669">
        <v>9016</v>
      </c>
    </row>
    <row r="6207" spans="1:6" hidden="1" x14ac:dyDescent="0.2">
      <c r="A6207" s="1136" t="str">
        <f t="shared" si="193"/>
        <v>PD14ENE0</v>
      </c>
      <c r="B6207" s="669" t="s">
        <v>9289</v>
      </c>
      <c r="C6207" s="669" t="s">
        <v>2348</v>
      </c>
      <c r="D6207" s="1137">
        <f t="shared" si="192"/>
        <v>0</v>
      </c>
      <c r="E6207" s="669" t="s">
        <v>594</v>
      </c>
      <c r="F6207" s="669">
        <v>149</v>
      </c>
    </row>
    <row r="6208" spans="1:6" hidden="1" x14ac:dyDescent="0.2">
      <c r="A6208" s="1136" t="str">
        <f t="shared" si="193"/>
        <v>PD14EUX0</v>
      </c>
      <c r="B6208" s="669" t="s">
        <v>9290</v>
      </c>
      <c r="C6208" s="669" t="s">
        <v>2348</v>
      </c>
      <c r="D6208" s="1137">
        <f t="shared" si="192"/>
        <v>0</v>
      </c>
      <c r="E6208" s="669" t="s">
        <v>3001</v>
      </c>
      <c r="F6208" s="669">
        <v>5</v>
      </c>
    </row>
    <row r="6209" spans="1:6" hidden="1" x14ac:dyDescent="0.2">
      <c r="A6209" s="1136" t="str">
        <f t="shared" si="193"/>
        <v>PD14FDC0</v>
      </c>
      <c r="B6209" s="669" t="s">
        <v>9291</v>
      </c>
      <c r="C6209" s="669" t="s">
        <v>2349</v>
      </c>
      <c r="D6209" s="1137">
        <f t="shared" si="192"/>
        <v>0</v>
      </c>
      <c r="E6209" s="669" t="s">
        <v>700</v>
      </c>
      <c r="F6209" s="669">
        <v>218</v>
      </c>
    </row>
    <row r="6210" spans="1:6" hidden="1" x14ac:dyDescent="0.2">
      <c r="A6210" s="1136" t="str">
        <f t="shared" si="193"/>
        <v>PD14FEL0</v>
      </c>
      <c r="B6210" s="669" t="s">
        <v>9292</v>
      </c>
      <c r="C6210" s="669" t="s">
        <v>2349</v>
      </c>
      <c r="D6210" s="1137">
        <f t="shared" si="192"/>
        <v>0</v>
      </c>
      <c r="E6210" s="669" t="s">
        <v>699</v>
      </c>
      <c r="F6210" s="669">
        <v>187</v>
      </c>
    </row>
    <row r="6211" spans="1:6" hidden="1" x14ac:dyDescent="0.2">
      <c r="A6211" s="1136" t="str">
        <f t="shared" si="193"/>
        <v>PD14FEM0</v>
      </c>
      <c r="B6211" s="669" t="s">
        <v>9293</v>
      </c>
      <c r="C6211" s="669" t="s">
        <v>2349</v>
      </c>
      <c r="D6211" s="1137">
        <f t="shared" si="192"/>
        <v>0</v>
      </c>
      <c r="E6211" s="669" t="s">
        <v>595</v>
      </c>
      <c r="F6211" s="669">
        <v>21390</v>
      </c>
    </row>
    <row r="6212" spans="1:6" hidden="1" x14ac:dyDescent="0.2">
      <c r="A6212" s="1136" t="str">
        <f t="shared" si="193"/>
        <v>PD14FNE0</v>
      </c>
      <c r="B6212" s="669" t="s">
        <v>9294</v>
      </c>
      <c r="C6212" s="669" t="s">
        <v>2349</v>
      </c>
      <c r="D6212" s="1137">
        <f t="shared" si="192"/>
        <v>0</v>
      </c>
      <c r="E6212" s="669" t="s">
        <v>594</v>
      </c>
      <c r="F6212" s="669">
        <v>230</v>
      </c>
    </row>
    <row r="6213" spans="1:6" hidden="1" x14ac:dyDescent="0.2">
      <c r="A6213" s="1136" t="str">
        <f t="shared" si="193"/>
        <v>PD14FUX0</v>
      </c>
      <c r="B6213" s="669" t="s">
        <v>9295</v>
      </c>
      <c r="C6213" s="669" t="s">
        <v>2349</v>
      </c>
      <c r="D6213" s="1137">
        <f t="shared" si="192"/>
        <v>0</v>
      </c>
      <c r="E6213" s="669" t="s">
        <v>3001</v>
      </c>
      <c r="F6213" s="669">
        <v>3</v>
      </c>
    </row>
    <row r="6214" spans="1:6" hidden="1" x14ac:dyDescent="0.2">
      <c r="A6214" s="1136" t="str">
        <f t="shared" si="193"/>
        <v>PD15ADC0</v>
      </c>
      <c r="B6214" s="669" t="s">
        <v>9296</v>
      </c>
      <c r="C6214" s="669" t="s">
        <v>2350</v>
      </c>
      <c r="D6214" s="1137">
        <f t="shared" si="192"/>
        <v>0</v>
      </c>
      <c r="E6214" s="669" t="s">
        <v>700</v>
      </c>
      <c r="F6214" s="669">
        <v>4</v>
      </c>
    </row>
    <row r="6215" spans="1:6" hidden="1" x14ac:dyDescent="0.2">
      <c r="A6215" s="1136" t="str">
        <f t="shared" si="193"/>
        <v>PD15AEL0</v>
      </c>
      <c r="B6215" s="669" t="s">
        <v>9297</v>
      </c>
      <c r="C6215" s="669" t="s">
        <v>2350</v>
      </c>
      <c r="D6215" s="1137">
        <f t="shared" si="192"/>
        <v>0</v>
      </c>
      <c r="E6215" s="669" t="s">
        <v>699</v>
      </c>
      <c r="F6215" s="669">
        <v>27</v>
      </c>
    </row>
    <row r="6216" spans="1:6" hidden="1" x14ac:dyDescent="0.2">
      <c r="A6216" s="1136" t="str">
        <f t="shared" si="193"/>
        <v>PD15AEM0</v>
      </c>
      <c r="B6216" s="669" t="s">
        <v>9298</v>
      </c>
      <c r="C6216" s="669" t="s">
        <v>2350</v>
      </c>
      <c r="D6216" s="1137">
        <f t="shared" si="192"/>
        <v>0</v>
      </c>
      <c r="E6216" s="669" t="s">
        <v>595</v>
      </c>
      <c r="F6216" s="669">
        <v>967</v>
      </c>
    </row>
    <row r="6217" spans="1:6" hidden="1" x14ac:dyDescent="0.2">
      <c r="A6217" s="1136" t="str">
        <f t="shared" si="193"/>
        <v>PD15ANE0</v>
      </c>
      <c r="B6217" s="669" t="s">
        <v>9299</v>
      </c>
      <c r="C6217" s="669" t="s">
        <v>2350</v>
      </c>
      <c r="D6217" s="1137">
        <f t="shared" si="192"/>
        <v>0</v>
      </c>
      <c r="E6217" s="669" t="s">
        <v>594</v>
      </c>
      <c r="F6217" s="669">
        <v>127</v>
      </c>
    </row>
    <row r="6218" spans="1:6" hidden="1" x14ac:dyDescent="0.2">
      <c r="A6218" s="1136" t="str">
        <f t="shared" si="193"/>
        <v>PD15BDC0</v>
      </c>
      <c r="B6218" s="669" t="s">
        <v>9300</v>
      </c>
      <c r="C6218" s="669" t="s">
        <v>2351</v>
      </c>
      <c r="D6218" s="1137">
        <f t="shared" si="192"/>
        <v>0</v>
      </c>
      <c r="E6218" s="669" t="s">
        <v>700</v>
      </c>
      <c r="F6218" s="669">
        <v>19</v>
      </c>
    </row>
    <row r="6219" spans="1:6" hidden="1" x14ac:dyDescent="0.2">
      <c r="A6219" s="1136" t="str">
        <f t="shared" si="193"/>
        <v>PD15BEL0</v>
      </c>
      <c r="B6219" s="669" t="s">
        <v>9301</v>
      </c>
      <c r="C6219" s="669" t="s">
        <v>2351</v>
      </c>
      <c r="D6219" s="1137">
        <f t="shared" si="192"/>
        <v>0</v>
      </c>
      <c r="E6219" s="669" t="s">
        <v>699</v>
      </c>
      <c r="F6219" s="669">
        <v>37</v>
      </c>
    </row>
    <row r="6220" spans="1:6" hidden="1" x14ac:dyDescent="0.2">
      <c r="A6220" s="1136" t="str">
        <f t="shared" si="193"/>
        <v>PD15BEM0</v>
      </c>
      <c r="B6220" s="669" t="s">
        <v>9302</v>
      </c>
      <c r="C6220" s="669" t="s">
        <v>2351</v>
      </c>
      <c r="D6220" s="1137">
        <f t="shared" si="192"/>
        <v>0</v>
      </c>
      <c r="E6220" s="669" t="s">
        <v>595</v>
      </c>
      <c r="F6220" s="669">
        <v>4275</v>
      </c>
    </row>
    <row r="6221" spans="1:6" hidden="1" x14ac:dyDescent="0.2">
      <c r="A6221" s="1136" t="str">
        <f t="shared" si="193"/>
        <v>PD15BNE0</v>
      </c>
      <c r="B6221" s="669" t="s">
        <v>9303</v>
      </c>
      <c r="C6221" s="669" t="s">
        <v>2351</v>
      </c>
      <c r="D6221" s="1137">
        <f t="shared" si="192"/>
        <v>0</v>
      </c>
      <c r="E6221" s="669" t="s">
        <v>594</v>
      </c>
      <c r="F6221" s="669">
        <v>179</v>
      </c>
    </row>
    <row r="6222" spans="1:6" hidden="1" x14ac:dyDescent="0.2">
      <c r="A6222" s="1136" t="str">
        <f t="shared" si="193"/>
        <v>PD15BUX0</v>
      </c>
      <c r="B6222" s="669" t="s">
        <v>9304</v>
      </c>
      <c r="C6222" s="669" t="s">
        <v>2351</v>
      </c>
      <c r="D6222" s="1137">
        <f t="shared" si="192"/>
        <v>0</v>
      </c>
      <c r="E6222" s="669" t="s">
        <v>3001</v>
      </c>
      <c r="F6222" s="669">
        <v>1</v>
      </c>
    </row>
    <row r="6223" spans="1:6" hidden="1" x14ac:dyDescent="0.2">
      <c r="A6223" s="1136" t="str">
        <f t="shared" si="193"/>
        <v>PD15CDC0</v>
      </c>
      <c r="B6223" s="669" t="s">
        <v>9305</v>
      </c>
      <c r="C6223" s="669" t="s">
        <v>2352</v>
      </c>
      <c r="D6223" s="1137">
        <f t="shared" si="192"/>
        <v>0</v>
      </c>
      <c r="E6223" s="669" t="s">
        <v>700</v>
      </c>
      <c r="F6223" s="669">
        <v>34</v>
      </c>
    </row>
    <row r="6224" spans="1:6" hidden="1" x14ac:dyDescent="0.2">
      <c r="A6224" s="1136" t="str">
        <f t="shared" si="193"/>
        <v>PD15CEL0</v>
      </c>
      <c r="B6224" s="669" t="s">
        <v>9306</v>
      </c>
      <c r="C6224" s="669" t="s">
        <v>2352</v>
      </c>
      <c r="D6224" s="1137">
        <f t="shared" si="192"/>
        <v>0</v>
      </c>
      <c r="E6224" s="669" t="s">
        <v>699</v>
      </c>
      <c r="F6224" s="669">
        <v>34</v>
      </c>
    </row>
    <row r="6225" spans="1:6" hidden="1" x14ac:dyDescent="0.2">
      <c r="A6225" s="1136" t="str">
        <f t="shared" si="193"/>
        <v>PD15CEM0</v>
      </c>
      <c r="B6225" s="669" t="s">
        <v>9307</v>
      </c>
      <c r="C6225" s="669" t="s">
        <v>2352</v>
      </c>
      <c r="D6225" s="1137">
        <f t="shared" ref="D6225:D6288" si="194">IFERROR(VLOOKUP(C6225,$M$2:$N$16,2,FALSE),0)</f>
        <v>0</v>
      </c>
      <c r="E6225" s="669" t="s">
        <v>595</v>
      </c>
      <c r="F6225" s="669">
        <v>6436</v>
      </c>
    </row>
    <row r="6226" spans="1:6" hidden="1" x14ac:dyDescent="0.2">
      <c r="A6226" s="1136" t="str">
        <f t="shared" ref="A6226:A6289" si="195">C6226&amp;E6226&amp;D6226</f>
        <v>PD15CNE0</v>
      </c>
      <c r="B6226" s="669" t="s">
        <v>9308</v>
      </c>
      <c r="C6226" s="669" t="s">
        <v>2352</v>
      </c>
      <c r="D6226" s="1137">
        <f t="shared" si="194"/>
        <v>0</v>
      </c>
      <c r="E6226" s="669" t="s">
        <v>594</v>
      </c>
      <c r="F6226" s="669">
        <v>136</v>
      </c>
    </row>
    <row r="6227" spans="1:6" hidden="1" x14ac:dyDescent="0.2">
      <c r="A6227" s="1136" t="str">
        <f t="shared" si="195"/>
        <v>PD15CUX0</v>
      </c>
      <c r="B6227" s="669" t="s">
        <v>9309</v>
      </c>
      <c r="C6227" s="669" t="s">
        <v>2352</v>
      </c>
      <c r="D6227" s="1137">
        <f t="shared" si="194"/>
        <v>0</v>
      </c>
      <c r="E6227" s="669" t="s">
        <v>3001</v>
      </c>
      <c r="F6227" s="669">
        <v>1</v>
      </c>
    </row>
    <row r="6228" spans="1:6" hidden="1" x14ac:dyDescent="0.2">
      <c r="A6228" s="1136" t="str">
        <f t="shared" si="195"/>
        <v>PD15DDC0</v>
      </c>
      <c r="B6228" s="669" t="s">
        <v>9310</v>
      </c>
      <c r="C6228" s="669" t="s">
        <v>2353</v>
      </c>
      <c r="D6228" s="1137">
        <f t="shared" si="194"/>
        <v>0</v>
      </c>
      <c r="E6228" s="669" t="s">
        <v>700</v>
      </c>
      <c r="F6228" s="669">
        <v>22</v>
      </c>
    </row>
    <row r="6229" spans="1:6" hidden="1" x14ac:dyDescent="0.2">
      <c r="A6229" s="1136" t="str">
        <f t="shared" si="195"/>
        <v>PD15DEL0</v>
      </c>
      <c r="B6229" s="669" t="s">
        <v>9311</v>
      </c>
      <c r="C6229" s="669" t="s">
        <v>2353</v>
      </c>
      <c r="D6229" s="1137">
        <f t="shared" si="194"/>
        <v>0</v>
      </c>
      <c r="E6229" s="669" t="s">
        <v>699</v>
      </c>
      <c r="F6229" s="669">
        <v>84</v>
      </c>
    </row>
    <row r="6230" spans="1:6" hidden="1" x14ac:dyDescent="0.2">
      <c r="A6230" s="1136" t="str">
        <f t="shared" si="195"/>
        <v>PD15DEM0</v>
      </c>
      <c r="B6230" s="669" t="s">
        <v>9312</v>
      </c>
      <c r="C6230" s="669" t="s">
        <v>2353</v>
      </c>
      <c r="D6230" s="1137">
        <f t="shared" si="194"/>
        <v>0</v>
      </c>
      <c r="E6230" s="669" t="s">
        <v>595</v>
      </c>
      <c r="F6230" s="669">
        <v>23437</v>
      </c>
    </row>
    <row r="6231" spans="1:6" hidden="1" x14ac:dyDescent="0.2">
      <c r="A6231" s="1136" t="str">
        <f t="shared" si="195"/>
        <v>PD15DNE0</v>
      </c>
      <c r="B6231" s="669" t="s">
        <v>9313</v>
      </c>
      <c r="C6231" s="669" t="s">
        <v>2353</v>
      </c>
      <c r="D6231" s="1137">
        <f t="shared" si="194"/>
        <v>0</v>
      </c>
      <c r="E6231" s="669" t="s">
        <v>594</v>
      </c>
      <c r="F6231" s="669">
        <v>279</v>
      </c>
    </row>
    <row r="6232" spans="1:6" hidden="1" x14ac:dyDescent="0.2">
      <c r="A6232" s="1136" t="str">
        <f t="shared" si="195"/>
        <v>PD15DUX0</v>
      </c>
      <c r="B6232" s="669" t="s">
        <v>9314</v>
      </c>
      <c r="C6232" s="669" t="s">
        <v>2353</v>
      </c>
      <c r="D6232" s="1137">
        <f t="shared" si="194"/>
        <v>0</v>
      </c>
      <c r="E6232" s="669" t="s">
        <v>3001</v>
      </c>
      <c r="F6232" s="669">
        <v>8</v>
      </c>
    </row>
    <row r="6233" spans="1:6" hidden="1" x14ac:dyDescent="0.2">
      <c r="A6233" s="1136" t="str">
        <f t="shared" si="195"/>
        <v>PD65ADC0</v>
      </c>
      <c r="B6233" s="669" t="s">
        <v>9315</v>
      </c>
      <c r="C6233" s="669" t="s">
        <v>2354</v>
      </c>
      <c r="D6233" s="1137">
        <f t="shared" si="194"/>
        <v>0</v>
      </c>
      <c r="E6233" s="669" t="s">
        <v>700</v>
      </c>
      <c r="F6233" s="669">
        <v>45</v>
      </c>
    </row>
    <row r="6234" spans="1:6" hidden="1" x14ac:dyDescent="0.2">
      <c r="A6234" s="1136" t="str">
        <f t="shared" si="195"/>
        <v>PD65AEL0</v>
      </c>
      <c r="B6234" s="669" t="s">
        <v>9316</v>
      </c>
      <c r="C6234" s="669" t="s">
        <v>2354</v>
      </c>
      <c r="D6234" s="1137">
        <f t="shared" si="194"/>
        <v>0</v>
      </c>
      <c r="E6234" s="669" t="s">
        <v>699</v>
      </c>
      <c r="F6234" s="669">
        <v>131</v>
      </c>
    </row>
    <row r="6235" spans="1:6" hidden="1" x14ac:dyDescent="0.2">
      <c r="A6235" s="1136" t="str">
        <f t="shared" si="195"/>
        <v>PD65AEM0</v>
      </c>
      <c r="B6235" s="669" t="s">
        <v>9317</v>
      </c>
      <c r="C6235" s="669" t="s">
        <v>2354</v>
      </c>
      <c r="D6235" s="1137">
        <f t="shared" si="194"/>
        <v>0</v>
      </c>
      <c r="E6235" s="669" t="s">
        <v>595</v>
      </c>
      <c r="F6235" s="669">
        <v>616</v>
      </c>
    </row>
    <row r="6236" spans="1:6" hidden="1" x14ac:dyDescent="0.2">
      <c r="A6236" s="1136" t="str">
        <f t="shared" si="195"/>
        <v>PD65ANE0</v>
      </c>
      <c r="B6236" s="669" t="s">
        <v>9318</v>
      </c>
      <c r="C6236" s="669" t="s">
        <v>2354</v>
      </c>
      <c r="D6236" s="1137">
        <f t="shared" si="194"/>
        <v>0</v>
      </c>
      <c r="E6236" s="669" t="s">
        <v>594</v>
      </c>
      <c r="F6236" s="669">
        <v>30</v>
      </c>
    </row>
    <row r="6237" spans="1:6" hidden="1" x14ac:dyDescent="0.2">
      <c r="A6237" s="1136" t="str">
        <f t="shared" si="195"/>
        <v>PD65BDC0</v>
      </c>
      <c r="B6237" s="669" t="s">
        <v>9319</v>
      </c>
      <c r="C6237" s="669" t="s">
        <v>2355</v>
      </c>
      <c r="D6237" s="1137">
        <f t="shared" si="194"/>
        <v>0</v>
      </c>
      <c r="E6237" s="669" t="s">
        <v>700</v>
      </c>
      <c r="F6237" s="669">
        <v>165</v>
      </c>
    </row>
    <row r="6238" spans="1:6" hidden="1" x14ac:dyDescent="0.2">
      <c r="A6238" s="1136" t="str">
        <f t="shared" si="195"/>
        <v>PD65BEL0</v>
      </c>
      <c r="B6238" s="669" t="s">
        <v>9320</v>
      </c>
      <c r="C6238" s="669" t="s">
        <v>2355</v>
      </c>
      <c r="D6238" s="1137">
        <f t="shared" si="194"/>
        <v>0</v>
      </c>
      <c r="E6238" s="669" t="s">
        <v>699</v>
      </c>
      <c r="F6238" s="669">
        <v>319</v>
      </c>
    </row>
    <row r="6239" spans="1:6" hidden="1" x14ac:dyDescent="0.2">
      <c r="A6239" s="1136" t="str">
        <f t="shared" si="195"/>
        <v>PD65BEM0</v>
      </c>
      <c r="B6239" s="669" t="s">
        <v>9321</v>
      </c>
      <c r="C6239" s="669" t="s">
        <v>2355</v>
      </c>
      <c r="D6239" s="1137">
        <f t="shared" si="194"/>
        <v>0</v>
      </c>
      <c r="E6239" s="669" t="s">
        <v>595</v>
      </c>
      <c r="F6239" s="669">
        <v>2100</v>
      </c>
    </row>
    <row r="6240" spans="1:6" hidden="1" x14ac:dyDescent="0.2">
      <c r="A6240" s="1136" t="str">
        <f t="shared" si="195"/>
        <v>PD65BNE0</v>
      </c>
      <c r="B6240" s="669" t="s">
        <v>9322</v>
      </c>
      <c r="C6240" s="669" t="s">
        <v>2355</v>
      </c>
      <c r="D6240" s="1137">
        <f t="shared" si="194"/>
        <v>0</v>
      </c>
      <c r="E6240" s="669" t="s">
        <v>594</v>
      </c>
      <c r="F6240" s="669">
        <v>48</v>
      </c>
    </row>
    <row r="6241" spans="1:6" hidden="1" x14ac:dyDescent="0.2">
      <c r="A6241" s="1136" t="str">
        <f t="shared" si="195"/>
        <v>PD65CDC0</v>
      </c>
      <c r="B6241" s="669" t="s">
        <v>9323</v>
      </c>
      <c r="C6241" s="669" t="s">
        <v>2356</v>
      </c>
      <c r="D6241" s="1137">
        <f t="shared" si="194"/>
        <v>0</v>
      </c>
      <c r="E6241" s="669" t="s">
        <v>700</v>
      </c>
      <c r="F6241" s="669">
        <v>130</v>
      </c>
    </row>
    <row r="6242" spans="1:6" hidden="1" x14ac:dyDescent="0.2">
      <c r="A6242" s="1136" t="str">
        <f t="shared" si="195"/>
        <v>PD65CEL0</v>
      </c>
      <c r="B6242" s="669" t="s">
        <v>9324</v>
      </c>
      <c r="C6242" s="669" t="s">
        <v>2356</v>
      </c>
      <c r="D6242" s="1137">
        <f t="shared" si="194"/>
        <v>0</v>
      </c>
      <c r="E6242" s="669" t="s">
        <v>699</v>
      </c>
      <c r="F6242" s="669">
        <v>265</v>
      </c>
    </row>
    <row r="6243" spans="1:6" hidden="1" x14ac:dyDescent="0.2">
      <c r="A6243" s="1136" t="str">
        <f t="shared" si="195"/>
        <v>PD65CEM0</v>
      </c>
      <c r="B6243" s="669" t="s">
        <v>9325</v>
      </c>
      <c r="C6243" s="669" t="s">
        <v>2356</v>
      </c>
      <c r="D6243" s="1137">
        <f t="shared" si="194"/>
        <v>0</v>
      </c>
      <c r="E6243" s="669" t="s">
        <v>595</v>
      </c>
      <c r="F6243" s="669">
        <v>2493</v>
      </c>
    </row>
    <row r="6244" spans="1:6" hidden="1" x14ac:dyDescent="0.2">
      <c r="A6244" s="1136" t="str">
        <f t="shared" si="195"/>
        <v>PD65CNE0</v>
      </c>
      <c r="B6244" s="669" t="s">
        <v>9326</v>
      </c>
      <c r="C6244" s="669" t="s">
        <v>2356</v>
      </c>
      <c r="D6244" s="1137">
        <f t="shared" si="194"/>
        <v>0</v>
      </c>
      <c r="E6244" s="669" t="s">
        <v>594</v>
      </c>
      <c r="F6244" s="669">
        <v>46</v>
      </c>
    </row>
    <row r="6245" spans="1:6" hidden="1" x14ac:dyDescent="0.2">
      <c r="A6245" s="1136" t="str">
        <f t="shared" si="195"/>
        <v>PD65CUX0</v>
      </c>
      <c r="B6245" s="669" t="s">
        <v>9327</v>
      </c>
      <c r="C6245" s="669" t="s">
        <v>2356</v>
      </c>
      <c r="D6245" s="1137">
        <f t="shared" si="194"/>
        <v>0</v>
      </c>
      <c r="E6245" s="669" t="s">
        <v>3001</v>
      </c>
      <c r="F6245" s="669">
        <v>1</v>
      </c>
    </row>
    <row r="6246" spans="1:6" hidden="1" x14ac:dyDescent="0.2">
      <c r="A6246" s="1136" t="str">
        <f t="shared" si="195"/>
        <v>PD65DDC0</v>
      </c>
      <c r="B6246" s="669" t="s">
        <v>9328</v>
      </c>
      <c r="C6246" s="669" t="s">
        <v>2357</v>
      </c>
      <c r="D6246" s="1137">
        <f t="shared" si="194"/>
        <v>0</v>
      </c>
      <c r="E6246" s="669" t="s">
        <v>700</v>
      </c>
      <c r="F6246" s="669">
        <v>202</v>
      </c>
    </row>
    <row r="6247" spans="1:6" hidden="1" x14ac:dyDescent="0.2">
      <c r="A6247" s="1136" t="str">
        <f t="shared" si="195"/>
        <v>PD65DEL0</v>
      </c>
      <c r="B6247" s="669" t="s">
        <v>9329</v>
      </c>
      <c r="C6247" s="669" t="s">
        <v>2357</v>
      </c>
      <c r="D6247" s="1137">
        <f t="shared" si="194"/>
        <v>0</v>
      </c>
      <c r="E6247" s="669" t="s">
        <v>699</v>
      </c>
      <c r="F6247" s="669">
        <v>431</v>
      </c>
    </row>
    <row r="6248" spans="1:6" hidden="1" x14ac:dyDescent="0.2">
      <c r="A6248" s="1136" t="str">
        <f t="shared" si="195"/>
        <v>PD65DEM0</v>
      </c>
      <c r="B6248" s="669" t="s">
        <v>9330</v>
      </c>
      <c r="C6248" s="669" t="s">
        <v>2357</v>
      </c>
      <c r="D6248" s="1137">
        <f t="shared" si="194"/>
        <v>0</v>
      </c>
      <c r="E6248" s="669" t="s">
        <v>595</v>
      </c>
      <c r="F6248" s="669">
        <v>3946</v>
      </c>
    </row>
    <row r="6249" spans="1:6" hidden="1" x14ac:dyDescent="0.2">
      <c r="A6249" s="1136" t="str">
        <f t="shared" si="195"/>
        <v>PD65DNE0</v>
      </c>
      <c r="B6249" s="669" t="s">
        <v>9331</v>
      </c>
      <c r="C6249" s="669" t="s">
        <v>2357</v>
      </c>
      <c r="D6249" s="1137">
        <f t="shared" si="194"/>
        <v>0</v>
      </c>
      <c r="E6249" s="669" t="s">
        <v>594</v>
      </c>
      <c r="F6249" s="669">
        <v>142</v>
      </c>
    </row>
    <row r="6250" spans="1:6" hidden="1" x14ac:dyDescent="0.2">
      <c r="A6250" s="1136" t="str">
        <f t="shared" si="195"/>
        <v>PD65DUX0</v>
      </c>
      <c r="B6250" s="669" t="s">
        <v>9332</v>
      </c>
      <c r="C6250" s="669" t="s">
        <v>2357</v>
      </c>
      <c r="D6250" s="1137">
        <f t="shared" si="194"/>
        <v>0</v>
      </c>
      <c r="E6250" s="669" t="s">
        <v>3001</v>
      </c>
      <c r="F6250" s="669">
        <v>4</v>
      </c>
    </row>
    <row r="6251" spans="1:6" hidden="1" x14ac:dyDescent="0.2">
      <c r="A6251" s="1136" t="str">
        <f t="shared" si="195"/>
        <v>PE23ADC0</v>
      </c>
      <c r="B6251" s="669" t="s">
        <v>9333</v>
      </c>
      <c r="C6251" s="669" t="s">
        <v>2358</v>
      </c>
      <c r="D6251" s="1137">
        <f t="shared" si="194"/>
        <v>0</v>
      </c>
      <c r="E6251" s="669" t="s">
        <v>700</v>
      </c>
      <c r="F6251" s="669">
        <v>39</v>
      </c>
    </row>
    <row r="6252" spans="1:6" hidden="1" x14ac:dyDescent="0.2">
      <c r="A6252" s="1136" t="str">
        <f t="shared" si="195"/>
        <v>PE23AEL0</v>
      </c>
      <c r="B6252" s="669" t="s">
        <v>9334</v>
      </c>
      <c r="C6252" s="669" t="s">
        <v>2358</v>
      </c>
      <c r="D6252" s="1137">
        <f t="shared" si="194"/>
        <v>0</v>
      </c>
      <c r="E6252" s="669" t="s">
        <v>699</v>
      </c>
      <c r="F6252" s="669">
        <v>94</v>
      </c>
    </row>
    <row r="6253" spans="1:6" hidden="1" x14ac:dyDescent="0.2">
      <c r="A6253" s="1136" t="str">
        <f t="shared" si="195"/>
        <v>PE23AEM0</v>
      </c>
      <c r="B6253" s="669" t="s">
        <v>9335</v>
      </c>
      <c r="C6253" s="669" t="s">
        <v>2358</v>
      </c>
      <c r="D6253" s="1137">
        <f t="shared" si="194"/>
        <v>0</v>
      </c>
      <c r="E6253" s="669" t="s">
        <v>595</v>
      </c>
      <c r="F6253" s="669">
        <v>157</v>
      </c>
    </row>
    <row r="6254" spans="1:6" hidden="1" x14ac:dyDescent="0.2">
      <c r="A6254" s="1136" t="str">
        <f t="shared" si="195"/>
        <v>PE23ANE0</v>
      </c>
      <c r="B6254" s="669" t="s">
        <v>9336</v>
      </c>
      <c r="C6254" s="669" t="s">
        <v>2358</v>
      </c>
      <c r="D6254" s="1137">
        <f t="shared" si="194"/>
        <v>0</v>
      </c>
      <c r="E6254" s="669" t="s">
        <v>594</v>
      </c>
      <c r="F6254" s="669">
        <v>94</v>
      </c>
    </row>
    <row r="6255" spans="1:6" hidden="1" x14ac:dyDescent="0.2">
      <c r="A6255" s="1136" t="str">
        <f t="shared" si="195"/>
        <v>PE23BDC0</v>
      </c>
      <c r="B6255" s="669" t="s">
        <v>9337</v>
      </c>
      <c r="C6255" s="669" t="s">
        <v>2359</v>
      </c>
      <c r="D6255" s="1137">
        <f t="shared" si="194"/>
        <v>0</v>
      </c>
      <c r="E6255" s="669" t="s">
        <v>700</v>
      </c>
      <c r="F6255" s="669">
        <v>101</v>
      </c>
    </row>
    <row r="6256" spans="1:6" hidden="1" x14ac:dyDescent="0.2">
      <c r="A6256" s="1136" t="str">
        <f t="shared" si="195"/>
        <v>PE23BEL0</v>
      </c>
      <c r="B6256" s="669" t="s">
        <v>9338</v>
      </c>
      <c r="C6256" s="669" t="s">
        <v>2359</v>
      </c>
      <c r="D6256" s="1137">
        <f t="shared" si="194"/>
        <v>0</v>
      </c>
      <c r="E6256" s="669" t="s">
        <v>699</v>
      </c>
      <c r="F6256" s="669">
        <v>92</v>
      </c>
    </row>
    <row r="6257" spans="1:6" hidden="1" x14ac:dyDescent="0.2">
      <c r="A6257" s="1136" t="str">
        <f t="shared" si="195"/>
        <v>PE23BEM0</v>
      </c>
      <c r="B6257" s="669" t="s">
        <v>9339</v>
      </c>
      <c r="C6257" s="669" t="s">
        <v>2359</v>
      </c>
      <c r="D6257" s="1137">
        <f t="shared" si="194"/>
        <v>0</v>
      </c>
      <c r="E6257" s="669" t="s">
        <v>595</v>
      </c>
      <c r="F6257" s="669">
        <v>201</v>
      </c>
    </row>
    <row r="6258" spans="1:6" hidden="1" x14ac:dyDescent="0.2">
      <c r="A6258" s="1136" t="str">
        <f t="shared" si="195"/>
        <v>PE23BNE0</v>
      </c>
      <c r="B6258" s="669" t="s">
        <v>9340</v>
      </c>
      <c r="C6258" s="669" t="s">
        <v>2359</v>
      </c>
      <c r="D6258" s="1137">
        <f t="shared" si="194"/>
        <v>0</v>
      </c>
      <c r="E6258" s="669" t="s">
        <v>594</v>
      </c>
      <c r="F6258" s="669">
        <v>101</v>
      </c>
    </row>
    <row r="6259" spans="1:6" hidden="1" x14ac:dyDescent="0.2">
      <c r="A6259" s="1136" t="str">
        <f t="shared" si="195"/>
        <v>PE23CDC0</v>
      </c>
      <c r="B6259" s="669" t="s">
        <v>9341</v>
      </c>
      <c r="C6259" s="669" t="s">
        <v>2360</v>
      </c>
      <c r="D6259" s="1137">
        <f t="shared" si="194"/>
        <v>0</v>
      </c>
      <c r="E6259" s="669" t="s">
        <v>700</v>
      </c>
      <c r="F6259" s="669">
        <v>389</v>
      </c>
    </row>
    <row r="6260" spans="1:6" hidden="1" x14ac:dyDescent="0.2">
      <c r="A6260" s="1136" t="str">
        <f t="shared" si="195"/>
        <v>PE23CEL0</v>
      </c>
      <c r="B6260" s="669" t="s">
        <v>9342</v>
      </c>
      <c r="C6260" s="669" t="s">
        <v>2360</v>
      </c>
      <c r="D6260" s="1137">
        <f t="shared" si="194"/>
        <v>0</v>
      </c>
      <c r="E6260" s="669" t="s">
        <v>699</v>
      </c>
      <c r="F6260" s="669">
        <v>235</v>
      </c>
    </row>
    <row r="6261" spans="1:6" hidden="1" x14ac:dyDescent="0.2">
      <c r="A6261" s="1136" t="str">
        <f t="shared" si="195"/>
        <v>PE23CEM0</v>
      </c>
      <c r="B6261" s="669" t="s">
        <v>9343</v>
      </c>
      <c r="C6261" s="669" t="s">
        <v>2360</v>
      </c>
      <c r="D6261" s="1137">
        <f t="shared" si="194"/>
        <v>0</v>
      </c>
      <c r="E6261" s="669" t="s">
        <v>595</v>
      </c>
      <c r="F6261" s="669">
        <v>697</v>
      </c>
    </row>
    <row r="6262" spans="1:6" hidden="1" x14ac:dyDescent="0.2">
      <c r="A6262" s="1136" t="str">
        <f t="shared" si="195"/>
        <v>PE23CNE0</v>
      </c>
      <c r="B6262" s="669" t="s">
        <v>9344</v>
      </c>
      <c r="C6262" s="669" t="s">
        <v>2360</v>
      </c>
      <c r="D6262" s="1137">
        <f t="shared" si="194"/>
        <v>0</v>
      </c>
      <c r="E6262" s="669" t="s">
        <v>594</v>
      </c>
      <c r="F6262" s="669">
        <v>360</v>
      </c>
    </row>
    <row r="6263" spans="1:6" hidden="1" x14ac:dyDescent="0.2">
      <c r="A6263" s="1136" t="str">
        <f t="shared" si="195"/>
        <v>PE23CUX0</v>
      </c>
      <c r="B6263" s="669" t="s">
        <v>9345</v>
      </c>
      <c r="C6263" s="669" t="s">
        <v>2360</v>
      </c>
      <c r="D6263" s="1137">
        <f t="shared" si="194"/>
        <v>0</v>
      </c>
      <c r="E6263" s="669" t="s">
        <v>3001</v>
      </c>
      <c r="F6263" s="669">
        <v>1</v>
      </c>
    </row>
    <row r="6264" spans="1:6" hidden="1" x14ac:dyDescent="0.2">
      <c r="A6264" s="1136" t="str">
        <f t="shared" si="195"/>
        <v>PE23DDC0</v>
      </c>
      <c r="B6264" s="669" t="s">
        <v>9346</v>
      </c>
      <c r="C6264" s="669" t="s">
        <v>2361</v>
      </c>
      <c r="D6264" s="1137">
        <f t="shared" si="194"/>
        <v>0</v>
      </c>
      <c r="E6264" s="669" t="s">
        <v>700</v>
      </c>
      <c r="F6264" s="669">
        <v>848</v>
      </c>
    </row>
    <row r="6265" spans="1:6" hidden="1" x14ac:dyDescent="0.2">
      <c r="A6265" s="1136" t="str">
        <f t="shared" si="195"/>
        <v>PE23DEL0</v>
      </c>
      <c r="B6265" s="669" t="s">
        <v>9347</v>
      </c>
      <c r="C6265" s="669" t="s">
        <v>2361</v>
      </c>
      <c r="D6265" s="1137">
        <f t="shared" si="194"/>
        <v>0</v>
      </c>
      <c r="E6265" s="669" t="s">
        <v>699</v>
      </c>
      <c r="F6265" s="669">
        <v>384</v>
      </c>
    </row>
    <row r="6266" spans="1:6" hidden="1" x14ac:dyDescent="0.2">
      <c r="A6266" s="1136" t="str">
        <f t="shared" si="195"/>
        <v>PE23DEM0</v>
      </c>
      <c r="B6266" s="669" t="s">
        <v>9348</v>
      </c>
      <c r="C6266" s="669" t="s">
        <v>2361</v>
      </c>
      <c r="D6266" s="1137">
        <f t="shared" si="194"/>
        <v>0</v>
      </c>
      <c r="E6266" s="669" t="s">
        <v>595</v>
      </c>
      <c r="F6266" s="669">
        <v>1134</v>
      </c>
    </row>
    <row r="6267" spans="1:6" hidden="1" x14ac:dyDescent="0.2">
      <c r="A6267" s="1136" t="str">
        <f t="shared" si="195"/>
        <v>PE23DNE0</v>
      </c>
      <c r="B6267" s="669" t="s">
        <v>9349</v>
      </c>
      <c r="C6267" s="669" t="s">
        <v>2361</v>
      </c>
      <c r="D6267" s="1137">
        <f t="shared" si="194"/>
        <v>0</v>
      </c>
      <c r="E6267" s="669" t="s">
        <v>594</v>
      </c>
      <c r="F6267" s="669">
        <v>478</v>
      </c>
    </row>
    <row r="6268" spans="1:6" hidden="1" x14ac:dyDescent="0.2">
      <c r="A6268" s="1136" t="str">
        <f t="shared" si="195"/>
        <v>PE23DUX0</v>
      </c>
      <c r="B6268" s="669" t="s">
        <v>9350</v>
      </c>
      <c r="C6268" s="669" t="s">
        <v>2361</v>
      </c>
      <c r="D6268" s="1137">
        <f t="shared" si="194"/>
        <v>0</v>
      </c>
      <c r="E6268" s="669" t="s">
        <v>3001</v>
      </c>
      <c r="F6268" s="669">
        <v>2</v>
      </c>
    </row>
    <row r="6269" spans="1:6" hidden="1" x14ac:dyDescent="0.2">
      <c r="A6269" s="1136" t="str">
        <f t="shared" si="195"/>
        <v>PE23EDC0</v>
      </c>
      <c r="B6269" s="669" t="s">
        <v>9351</v>
      </c>
      <c r="C6269" s="669" t="s">
        <v>2362</v>
      </c>
      <c r="D6269" s="1137">
        <f t="shared" si="194"/>
        <v>0</v>
      </c>
      <c r="E6269" s="669" t="s">
        <v>700</v>
      </c>
      <c r="F6269" s="669">
        <v>1115</v>
      </c>
    </row>
    <row r="6270" spans="1:6" hidden="1" x14ac:dyDescent="0.2">
      <c r="A6270" s="1136" t="str">
        <f t="shared" si="195"/>
        <v>PE23EEL0</v>
      </c>
      <c r="B6270" s="669" t="s">
        <v>9352</v>
      </c>
      <c r="C6270" s="669" t="s">
        <v>2362</v>
      </c>
      <c r="D6270" s="1137">
        <f t="shared" si="194"/>
        <v>0</v>
      </c>
      <c r="E6270" s="669" t="s">
        <v>699</v>
      </c>
      <c r="F6270" s="669">
        <v>271</v>
      </c>
    </row>
    <row r="6271" spans="1:6" hidden="1" x14ac:dyDescent="0.2">
      <c r="A6271" s="1136" t="str">
        <f t="shared" si="195"/>
        <v>PE23EEM0</v>
      </c>
      <c r="B6271" s="669" t="s">
        <v>9353</v>
      </c>
      <c r="C6271" s="669" t="s">
        <v>2362</v>
      </c>
      <c r="D6271" s="1137">
        <f t="shared" si="194"/>
        <v>0</v>
      </c>
      <c r="E6271" s="669" t="s">
        <v>595</v>
      </c>
      <c r="F6271" s="669">
        <v>1215</v>
      </c>
    </row>
    <row r="6272" spans="1:6" hidden="1" x14ac:dyDescent="0.2">
      <c r="A6272" s="1136" t="str">
        <f t="shared" si="195"/>
        <v>PE23ENE0</v>
      </c>
      <c r="B6272" s="669" t="s">
        <v>9354</v>
      </c>
      <c r="C6272" s="669" t="s">
        <v>2362</v>
      </c>
      <c r="D6272" s="1137">
        <f t="shared" si="194"/>
        <v>0</v>
      </c>
      <c r="E6272" s="669" t="s">
        <v>594</v>
      </c>
      <c r="F6272" s="669">
        <v>590</v>
      </c>
    </row>
    <row r="6273" spans="1:6" hidden="1" x14ac:dyDescent="0.2">
      <c r="A6273" s="1136" t="str">
        <f t="shared" si="195"/>
        <v>PE23FDC0</v>
      </c>
      <c r="B6273" s="669" t="s">
        <v>9355</v>
      </c>
      <c r="C6273" s="669" t="s">
        <v>2363</v>
      </c>
      <c r="D6273" s="1137">
        <f t="shared" si="194"/>
        <v>0</v>
      </c>
      <c r="E6273" s="669" t="s">
        <v>700</v>
      </c>
      <c r="F6273" s="669">
        <v>831</v>
      </c>
    </row>
    <row r="6274" spans="1:6" hidden="1" x14ac:dyDescent="0.2">
      <c r="A6274" s="1136" t="str">
        <f t="shared" si="195"/>
        <v>PE23FEL0</v>
      </c>
      <c r="B6274" s="669" t="s">
        <v>9356</v>
      </c>
      <c r="C6274" s="669" t="s">
        <v>2363</v>
      </c>
      <c r="D6274" s="1137">
        <f t="shared" si="194"/>
        <v>0</v>
      </c>
      <c r="E6274" s="669" t="s">
        <v>699</v>
      </c>
      <c r="F6274" s="669">
        <v>177</v>
      </c>
    </row>
    <row r="6275" spans="1:6" hidden="1" x14ac:dyDescent="0.2">
      <c r="A6275" s="1136" t="str">
        <f t="shared" si="195"/>
        <v>PE23FEM0</v>
      </c>
      <c r="B6275" s="669" t="s">
        <v>9357</v>
      </c>
      <c r="C6275" s="669" t="s">
        <v>2363</v>
      </c>
      <c r="D6275" s="1137">
        <f t="shared" si="194"/>
        <v>0</v>
      </c>
      <c r="E6275" s="669" t="s">
        <v>595</v>
      </c>
      <c r="F6275" s="669">
        <v>740</v>
      </c>
    </row>
    <row r="6276" spans="1:6" hidden="1" x14ac:dyDescent="0.2">
      <c r="A6276" s="1136" t="str">
        <f t="shared" si="195"/>
        <v>PE23FNE0</v>
      </c>
      <c r="B6276" s="669" t="s">
        <v>9358</v>
      </c>
      <c r="C6276" s="669" t="s">
        <v>2363</v>
      </c>
      <c r="D6276" s="1137">
        <f t="shared" si="194"/>
        <v>0</v>
      </c>
      <c r="E6276" s="669" t="s">
        <v>594</v>
      </c>
      <c r="F6276" s="669">
        <v>623</v>
      </c>
    </row>
    <row r="6277" spans="1:6" hidden="1" x14ac:dyDescent="0.2">
      <c r="A6277" s="1136" t="str">
        <f t="shared" si="195"/>
        <v>PE23FUX0</v>
      </c>
      <c r="B6277" s="669" t="s">
        <v>9359</v>
      </c>
      <c r="C6277" s="669" t="s">
        <v>2363</v>
      </c>
      <c r="D6277" s="1137">
        <f t="shared" si="194"/>
        <v>0</v>
      </c>
      <c r="E6277" s="669" t="s">
        <v>3001</v>
      </c>
      <c r="F6277" s="669">
        <v>1</v>
      </c>
    </row>
    <row r="6278" spans="1:6" hidden="1" x14ac:dyDescent="0.2">
      <c r="A6278" s="1136" t="str">
        <f t="shared" si="195"/>
        <v>PE24ADC0</v>
      </c>
      <c r="B6278" s="669" t="s">
        <v>9360</v>
      </c>
      <c r="C6278" s="669" t="s">
        <v>2364</v>
      </c>
      <c r="D6278" s="1137">
        <f t="shared" si="194"/>
        <v>0</v>
      </c>
      <c r="E6278" s="669" t="s">
        <v>700</v>
      </c>
      <c r="F6278" s="669">
        <v>78</v>
      </c>
    </row>
    <row r="6279" spans="1:6" hidden="1" x14ac:dyDescent="0.2">
      <c r="A6279" s="1136" t="str">
        <f t="shared" si="195"/>
        <v>PE24AEL0</v>
      </c>
      <c r="B6279" s="669" t="s">
        <v>9361</v>
      </c>
      <c r="C6279" s="669" t="s">
        <v>2364</v>
      </c>
      <c r="D6279" s="1137">
        <f t="shared" si="194"/>
        <v>0</v>
      </c>
      <c r="E6279" s="669" t="s">
        <v>699</v>
      </c>
      <c r="F6279" s="669">
        <v>46</v>
      </c>
    </row>
    <row r="6280" spans="1:6" hidden="1" x14ac:dyDescent="0.2">
      <c r="A6280" s="1136" t="str">
        <f t="shared" si="195"/>
        <v>PE24AEM0</v>
      </c>
      <c r="B6280" s="669" t="s">
        <v>9362</v>
      </c>
      <c r="C6280" s="669" t="s">
        <v>2364</v>
      </c>
      <c r="D6280" s="1137">
        <f t="shared" si="194"/>
        <v>0</v>
      </c>
      <c r="E6280" s="669" t="s">
        <v>595</v>
      </c>
      <c r="F6280" s="669">
        <v>934</v>
      </c>
    </row>
    <row r="6281" spans="1:6" hidden="1" x14ac:dyDescent="0.2">
      <c r="A6281" s="1136" t="str">
        <f t="shared" si="195"/>
        <v>PE24ANE0</v>
      </c>
      <c r="B6281" s="669" t="s">
        <v>9363</v>
      </c>
      <c r="C6281" s="669" t="s">
        <v>2364</v>
      </c>
      <c r="D6281" s="1137">
        <f t="shared" si="194"/>
        <v>0</v>
      </c>
      <c r="E6281" s="669" t="s">
        <v>594</v>
      </c>
      <c r="F6281" s="669">
        <v>45</v>
      </c>
    </row>
    <row r="6282" spans="1:6" hidden="1" x14ac:dyDescent="0.2">
      <c r="A6282" s="1136" t="str">
        <f t="shared" si="195"/>
        <v>PE24BDC0</v>
      </c>
      <c r="B6282" s="669" t="s">
        <v>9364</v>
      </c>
      <c r="C6282" s="669" t="s">
        <v>2365</v>
      </c>
      <c r="D6282" s="1137">
        <f t="shared" si="194"/>
        <v>0</v>
      </c>
      <c r="E6282" s="669" t="s">
        <v>700</v>
      </c>
      <c r="F6282" s="669">
        <v>37</v>
      </c>
    </row>
    <row r="6283" spans="1:6" hidden="1" x14ac:dyDescent="0.2">
      <c r="A6283" s="1136" t="str">
        <f t="shared" si="195"/>
        <v>PE24BEL0</v>
      </c>
      <c r="B6283" s="669" t="s">
        <v>9365</v>
      </c>
      <c r="C6283" s="669" t="s">
        <v>2365</v>
      </c>
      <c r="D6283" s="1137">
        <f t="shared" si="194"/>
        <v>0</v>
      </c>
      <c r="E6283" s="669" t="s">
        <v>699</v>
      </c>
      <c r="F6283" s="669">
        <v>19</v>
      </c>
    </row>
    <row r="6284" spans="1:6" hidden="1" x14ac:dyDescent="0.2">
      <c r="A6284" s="1136" t="str">
        <f t="shared" si="195"/>
        <v>PE24BEM0</v>
      </c>
      <c r="B6284" s="669" t="s">
        <v>9366</v>
      </c>
      <c r="C6284" s="669" t="s">
        <v>2365</v>
      </c>
      <c r="D6284" s="1137">
        <f t="shared" si="194"/>
        <v>0</v>
      </c>
      <c r="E6284" s="669" t="s">
        <v>595</v>
      </c>
      <c r="F6284" s="669">
        <v>603</v>
      </c>
    </row>
    <row r="6285" spans="1:6" hidden="1" x14ac:dyDescent="0.2">
      <c r="A6285" s="1136" t="str">
        <f t="shared" si="195"/>
        <v>PE24BNE0</v>
      </c>
      <c r="B6285" s="669" t="s">
        <v>9367</v>
      </c>
      <c r="C6285" s="669" t="s">
        <v>2365</v>
      </c>
      <c r="D6285" s="1137">
        <f t="shared" si="194"/>
        <v>0</v>
      </c>
      <c r="E6285" s="669" t="s">
        <v>594</v>
      </c>
      <c r="F6285" s="669">
        <v>17</v>
      </c>
    </row>
    <row r="6286" spans="1:6" hidden="1" x14ac:dyDescent="0.2">
      <c r="A6286" s="1136" t="str">
        <f t="shared" si="195"/>
        <v>PE24CDC0</v>
      </c>
      <c r="B6286" s="669" t="s">
        <v>9368</v>
      </c>
      <c r="C6286" s="669" t="s">
        <v>2366</v>
      </c>
      <c r="D6286" s="1137">
        <f t="shared" si="194"/>
        <v>0</v>
      </c>
      <c r="E6286" s="669" t="s">
        <v>700</v>
      </c>
      <c r="F6286" s="669">
        <v>73</v>
      </c>
    </row>
    <row r="6287" spans="1:6" hidden="1" x14ac:dyDescent="0.2">
      <c r="A6287" s="1136" t="str">
        <f t="shared" si="195"/>
        <v>PE24CEL0</v>
      </c>
      <c r="B6287" s="669" t="s">
        <v>9369</v>
      </c>
      <c r="C6287" s="669" t="s">
        <v>2366</v>
      </c>
      <c r="D6287" s="1137">
        <f t="shared" si="194"/>
        <v>0</v>
      </c>
      <c r="E6287" s="669" t="s">
        <v>699</v>
      </c>
      <c r="F6287" s="669">
        <v>23</v>
      </c>
    </row>
    <row r="6288" spans="1:6" hidden="1" x14ac:dyDescent="0.2">
      <c r="A6288" s="1136" t="str">
        <f t="shared" si="195"/>
        <v>PE24CEM0</v>
      </c>
      <c r="B6288" s="669" t="s">
        <v>9370</v>
      </c>
      <c r="C6288" s="669" t="s">
        <v>2366</v>
      </c>
      <c r="D6288" s="1137">
        <f t="shared" si="194"/>
        <v>0</v>
      </c>
      <c r="E6288" s="669" t="s">
        <v>595</v>
      </c>
      <c r="F6288" s="669">
        <v>943</v>
      </c>
    </row>
    <row r="6289" spans="1:6" hidden="1" x14ac:dyDescent="0.2">
      <c r="A6289" s="1136" t="str">
        <f t="shared" si="195"/>
        <v>PE24CNE0</v>
      </c>
      <c r="B6289" s="669" t="s">
        <v>9371</v>
      </c>
      <c r="C6289" s="669" t="s">
        <v>2366</v>
      </c>
      <c r="D6289" s="1137">
        <f t="shared" ref="D6289:D6352" si="196">IFERROR(VLOOKUP(C6289,$M$2:$N$16,2,FALSE),0)</f>
        <v>0</v>
      </c>
      <c r="E6289" s="669" t="s">
        <v>594</v>
      </c>
      <c r="F6289" s="669">
        <v>40</v>
      </c>
    </row>
    <row r="6290" spans="1:6" hidden="1" x14ac:dyDescent="0.2">
      <c r="A6290" s="1136" t="str">
        <f t="shared" ref="A6290:A6353" si="197">C6290&amp;E6290&amp;D6290</f>
        <v>PE62ADC0</v>
      </c>
      <c r="B6290" s="669" t="s">
        <v>9372</v>
      </c>
      <c r="C6290" s="669" t="s">
        <v>2367</v>
      </c>
      <c r="D6290" s="1137">
        <f t="shared" si="196"/>
        <v>0</v>
      </c>
      <c r="E6290" s="669" t="s">
        <v>700</v>
      </c>
      <c r="F6290" s="669">
        <v>58</v>
      </c>
    </row>
    <row r="6291" spans="1:6" hidden="1" x14ac:dyDescent="0.2">
      <c r="A6291" s="1136" t="str">
        <f t="shared" si="197"/>
        <v>PE62AEL0</v>
      </c>
      <c r="B6291" s="669" t="s">
        <v>9373</v>
      </c>
      <c r="C6291" s="669" t="s">
        <v>2367</v>
      </c>
      <c r="D6291" s="1137">
        <f t="shared" si="196"/>
        <v>0</v>
      </c>
      <c r="E6291" s="669" t="s">
        <v>699</v>
      </c>
      <c r="F6291" s="669">
        <v>25</v>
      </c>
    </row>
    <row r="6292" spans="1:6" hidden="1" x14ac:dyDescent="0.2">
      <c r="A6292" s="1136" t="str">
        <f t="shared" si="197"/>
        <v>PE62AEM0</v>
      </c>
      <c r="B6292" s="669" t="s">
        <v>9374</v>
      </c>
      <c r="C6292" s="669" t="s">
        <v>2367</v>
      </c>
      <c r="D6292" s="1137">
        <f t="shared" si="196"/>
        <v>0</v>
      </c>
      <c r="E6292" s="669" t="s">
        <v>595</v>
      </c>
      <c r="F6292" s="669">
        <v>2031</v>
      </c>
    </row>
    <row r="6293" spans="1:6" hidden="1" x14ac:dyDescent="0.2">
      <c r="A6293" s="1136" t="str">
        <f t="shared" si="197"/>
        <v>PE62ANE0</v>
      </c>
      <c r="B6293" s="669" t="s">
        <v>9375</v>
      </c>
      <c r="C6293" s="669" t="s">
        <v>2367</v>
      </c>
      <c r="D6293" s="1137">
        <f t="shared" si="196"/>
        <v>0</v>
      </c>
      <c r="E6293" s="669" t="s">
        <v>594</v>
      </c>
      <c r="F6293" s="669">
        <v>16</v>
      </c>
    </row>
    <row r="6294" spans="1:6" hidden="1" x14ac:dyDescent="0.2">
      <c r="A6294" s="1136" t="str">
        <f t="shared" si="197"/>
        <v>PE62BDC0</v>
      </c>
      <c r="B6294" s="669" t="s">
        <v>9376</v>
      </c>
      <c r="C6294" s="669" t="s">
        <v>2368</v>
      </c>
      <c r="D6294" s="1137">
        <f t="shared" si="196"/>
        <v>0</v>
      </c>
      <c r="E6294" s="669" t="s">
        <v>700</v>
      </c>
      <c r="F6294" s="669">
        <v>39</v>
      </c>
    </row>
    <row r="6295" spans="1:6" hidden="1" x14ac:dyDescent="0.2">
      <c r="A6295" s="1136" t="str">
        <f t="shared" si="197"/>
        <v>PE62BEL0</v>
      </c>
      <c r="B6295" s="669" t="s">
        <v>9377</v>
      </c>
      <c r="C6295" s="669" t="s">
        <v>2368</v>
      </c>
      <c r="D6295" s="1137">
        <f t="shared" si="196"/>
        <v>0</v>
      </c>
      <c r="E6295" s="669" t="s">
        <v>699</v>
      </c>
      <c r="F6295" s="669">
        <v>16</v>
      </c>
    </row>
    <row r="6296" spans="1:6" hidden="1" x14ac:dyDescent="0.2">
      <c r="A6296" s="1136" t="str">
        <f t="shared" si="197"/>
        <v>PE62BEM0</v>
      </c>
      <c r="B6296" s="669" t="s">
        <v>9378</v>
      </c>
      <c r="C6296" s="669" t="s">
        <v>2368</v>
      </c>
      <c r="D6296" s="1137">
        <f t="shared" si="196"/>
        <v>0</v>
      </c>
      <c r="E6296" s="669" t="s">
        <v>595</v>
      </c>
      <c r="F6296" s="669">
        <v>1193</v>
      </c>
    </row>
    <row r="6297" spans="1:6" hidden="1" x14ac:dyDescent="0.2">
      <c r="A6297" s="1136" t="str">
        <f t="shared" si="197"/>
        <v>PE62BNE0</v>
      </c>
      <c r="B6297" s="669" t="s">
        <v>9379</v>
      </c>
      <c r="C6297" s="669" t="s">
        <v>2368</v>
      </c>
      <c r="D6297" s="1137">
        <f t="shared" si="196"/>
        <v>0</v>
      </c>
      <c r="E6297" s="669" t="s">
        <v>594</v>
      </c>
      <c r="F6297" s="669">
        <v>6</v>
      </c>
    </row>
    <row r="6298" spans="1:6" hidden="1" x14ac:dyDescent="0.2">
      <c r="A6298" s="1136" t="str">
        <f t="shared" si="197"/>
        <v>PE62CDC0</v>
      </c>
      <c r="B6298" s="669" t="s">
        <v>9380</v>
      </c>
      <c r="C6298" s="669" t="s">
        <v>2369</v>
      </c>
      <c r="D6298" s="1137">
        <f t="shared" si="196"/>
        <v>0</v>
      </c>
      <c r="E6298" s="669" t="s">
        <v>700</v>
      </c>
      <c r="F6298" s="669">
        <v>73</v>
      </c>
    </row>
    <row r="6299" spans="1:6" hidden="1" x14ac:dyDescent="0.2">
      <c r="A6299" s="1136" t="str">
        <f t="shared" si="197"/>
        <v>PE62CEL0</v>
      </c>
      <c r="B6299" s="669" t="s">
        <v>9381</v>
      </c>
      <c r="C6299" s="669" t="s">
        <v>2369</v>
      </c>
      <c r="D6299" s="1137">
        <f t="shared" si="196"/>
        <v>0</v>
      </c>
      <c r="E6299" s="669" t="s">
        <v>699</v>
      </c>
      <c r="F6299" s="669">
        <v>15</v>
      </c>
    </row>
    <row r="6300" spans="1:6" hidden="1" x14ac:dyDescent="0.2">
      <c r="A6300" s="1136" t="str">
        <f t="shared" si="197"/>
        <v>PE62CEM0</v>
      </c>
      <c r="B6300" s="669" t="s">
        <v>9382</v>
      </c>
      <c r="C6300" s="669" t="s">
        <v>2369</v>
      </c>
      <c r="D6300" s="1137">
        <f t="shared" si="196"/>
        <v>0</v>
      </c>
      <c r="E6300" s="669" t="s">
        <v>595</v>
      </c>
      <c r="F6300" s="669">
        <v>2004</v>
      </c>
    </row>
    <row r="6301" spans="1:6" hidden="1" x14ac:dyDescent="0.2">
      <c r="A6301" s="1136" t="str">
        <f t="shared" si="197"/>
        <v>PE62CNE0</v>
      </c>
      <c r="B6301" s="669" t="s">
        <v>9383</v>
      </c>
      <c r="C6301" s="669" t="s">
        <v>2369</v>
      </c>
      <c r="D6301" s="1137">
        <f t="shared" si="196"/>
        <v>0</v>
      </c>
      <c r="E6301" s="669" t="s">
        <v>594</v>
      </c>
      <c r="F6301" s="669">
        <v>15</v>
      </c>
    </row>
    <row r="6302" spans="1:6" hidden="1" x14ac:dyDescent="0.2">
      <c r="A6302" s="1136" t="str">
        <f t="shared" si="197"/>
        <v>PF21ADC0</v>
      </c>
      <c r="B6302" s="669" t="s">
        <v>9384</v>
      </c>
      <c r="C6302" s="669" t="s">
        <v>2370</v>
      </c>
      <c r="D6302" s="1137">
        <f t="shared" si="196"/>
        <v>0</v>
      </c>
      <c r="E6302" s="669" t="s">
        <v>700</v>
      </c>
      <c r="F6302" s="669">
        <v>180</v>
      </c>
    </row>
    <row r="6303" spans="1:6" hidden="1" x14ac:dyDescent="0.2">
      <c r="A6303" s="1136" t="str">
        <f t="shared" si="197"/>
        <v>PF21AEL0</v>
      </c>
      <c r="B6303" s="669" t="s">
        <v>9385</v>
      </c>
      <c r="C6303" s="669" t="s">
        <v>2370</v>
      </c>
      <c r="D6303" s="1137">
        <f t="shared" si="196"/>
        <v>0</v>
      </c>
      <c r="E6303" s="669" t="s">
        <v>699</v>
      </c>
      <c r="F6303" s="669">
        <v>252</v>
      </c>
    </row>
    <row r="6304" spans="1:6" hidden="1" x14ac:dyDescent="0.2">
      <c r="A6304" s="1136" t="str">
        <f t="shared" si="197"/>
        <v>PF21AEM0</v>
      </c>
      <c r="B6304" s="669" t="s">
        <v>9386</v>
      </c>
      <c r="C6304" s="669" t="s">
        <v>2370</v>
      </c>
      <c r="D6304" s="1137">
        <f t="shared" si="196"/>
        <v>0</v>
      </c>
      <c r="E6304" s="669" t="s">
        <v>595</v>
      </c>
      <c r="F6304" s="669">
        <v>17201</v>
      </c>
    </row>
    <row r="6305" spans="1:6" hidden="1" x14ac:dyDescent="0.2">
      <c r="A6305" s="1136" t="str">
        <f t="shared" si="197"/>
        <v>PF21ANE0</v>
      </c>
      <c r="B6305" s="669" t="s">
        <v>9387</v>
      </c>
      <c r="C6305" s="669" t="s">
        <v>2370</v>
      </c>
      <c r="D6305" s="1137">
        <f t="shared" si="196"/>
        <v>0</v>
      </c>
      <c r="E6305" s="669" t="s">
        <v>594</v>
      </c>
      <c r="F6305" s="669">
        <v>149</v>
      </c>
    </row>
    <row r="6306" spans="1:6" hidden="1" x14ac:dyDescent="0.2">
      <c r="A6306" s="1136" t="str">
        <f t="shared" si="197"/>
        <v>PF21AUX0</v>
      </c>
      <c r="B6306" s="669" t="s">
        <v>9388</v>
      </c>
      <c r="C6306" s="669" t="s">
        <v>2370</v>
      </c>
      <c r="D6306" s="1137">
        <f t="shared" si="196"/>
        <v>0</v>
      </c>
      <c r="E6306" s="669" t="s">
        <v>3001</v>
      </c>
      <c r="F6306" s="669">
        <v>3</v>
      </c>
    </row>
    <row r="6307" spans="1:6" hidden="1" x14ac:dyDescent="0.2">
      <c r="A6307" s="1136" t="str">
        <f t="shared" si="197"/>
        <v>PF21BDC0</v>
      </c>
      <c r="B6307" s="669" t="s">
        <v>9389</v>
      </c>
      <c r="C6307" s="669" t="s">
        <v>2371</v>
      </c>
      <c r="D6307" s="1137">
        <f t="shared" si="196"/>
        <v>0</v>
      </c>
      <c r="E6307" s="669" t="s">
        <v>700</v>
      </c>
      <c r="F6307" s="669">
        <v>207</v>
      </c>
    </row>
    <row r="6308" spans="1:6" hidden="1" x14ac:dyDescent="0.2">
      <c r="A6308" s="1136" t="str">
        <f t="shared" si="197"/>
        <v>PF21BEL0</v>
      </c>
      <c r="B6308" s="669" t="s">
        <v>9390</v>
      </c>
      <c r="C6308" s="669" t="s">
        <v>2371</v>
      </c>
      <c r="D6308" s="1137">
        <f t="shared" si="196"/>
        <v>0</v>
      </c>
      <c r="E6308" s="669" t="s">
        <v>699</v>
      </c>
      <c r="F6308" s="669">
        <v>142</v>
      </c>
    </row>
    <row r="6309" spans="1:6" hidden="1" x14ac:dyDescent="0.2">
      <c r="A6309" s="1136" t="str">
        <f t="shared" si="197"/>
        <v>PF21BEM0</v>
      </c>
      <c r="B6309" s="669" t="s">
        <v>9391</v>
      </c>
      <c r="C6309" s="669" t="s">
        <v>2371</v>
      </c>
      <c r="D6309" s="1137">
        <f t="shared" si="196"/>
        <v>0</v>
      </c>
      <c r="E6309" s="669" t="s">
        <v>595</v>
      </c>
      <c r="F6309" s="669">
        <v>27167</v>
      </c>
    </row>
    <row r="6310" spans="1:6" hidden="1" x14ac:dyDescent="0.2">
      <c r="A6310" s="1136" t="str">
        <f t="shared" si="197"/>
        <v>PF21BNE0</v>
      </c>
      <c r="B6310" s="669" t="s">
        <v>9392</v>
      </c>
      <c r="C6310" s="669" t="s">
        <v>2371</v>
      </c>
      <c r="D6310" s="1137">
        <f t="shared" si="196"/>
        <v>0</v>
      </c>
      <c r="E6310" s="669" t="s">
        <v>594</v>
      </c>
      <c r="F6310" s="669">
        <v>104</v>
      </c>
    </row>
    <row r="6311" spans="1:6" hidden="1" x14ac:dyDescent="0.2">
      <c r="A6311" s="1136" t="str">
        <f t="shared" si="197"/>
        <v>PF21BUX0</v>
      </c>
      <c r="B6311" s="669" t="s">
        <v>9393</v>
      </c>
      <c r="C6311" s="669" t="s">
        <v>2371</v>
      </c>
      <c r="D6311" s="1137">
        <f t="shared" si="196"/>
        <v>0</v>
      </c>
      <c r="E6311" s="669" t="s">
        <v>3001</v>
      </c>
      <c r="F6311" s="669">
        <v>2</v>
      </c>
    </row>
    <row r="6312" spans="1:6" hidden="1" x14ac:dyDescent="0.2">
      <c r="A6312" s="1136" t="str">
        <f t="shared" si="197"/>
        <v>PF25ADC0</v>
      </c>
      <c r="B6312" s="669" t="s">
        <v>9394</v>
      </c>
      <c r="C6312" s="669" t="s">
        <v>2372</v>
      </c>
      <c r="D6312" s="1137">
        <f t="shared" si="196"/>
        <v>0</v>
      </c>
      <c r="E6312" s="669" t="s">
        <v>700</v>
      </c>
      <c r="F6312" s="669">
        <v>43</v>
      </c>
    </row>
    <row r="6313" spans="1:6" hidden="1" x14ac:dyDescent="0.2">
      <c r="A6313" s="1136" t="str">
        <f t="shared" si="197"/>
        <v>PF25AEL0</v>
      </c>
      <c r="B6313" s="669" t="s">
        <v>9395</v>
      </c>
      <c r="C6313" s="669" t="s">
        <v>2372</v>
      </c>
      <c r="D6313" s="1137">
        <f t="shared" si="196"/>
        <v>0</v>
      </c>
      <c r="E6313" s="669" t="s">
        <v>699</v>
      </c>
      <c r="F6313" s="669">
        <v>113</v>
      </c>
    </row>
    <row r="6314" spans="1:6" hidden="1" x14ac:dyDescent="0.2">
      <c r="A6314" s="1136" t="str">
        <f t="shared" si="197"/>
        <v>PF25AEM0</v>
      </c>
      <c r="B6314" s="669" t="s">
        <v>9396</v>
      </c>
      <c r="C6314" s="669" t="s">
        <v>2372</v>
      </c>
      <c r="D6314" s="1137">
        <f t="shared" si="196"/>
        <v>0</v>
      </c>
      <c r="E6314" s="669" t="s">
        <v>595</v>
      </c>
      <c r="F6314" s="669">
        <v>241</v>
      </c>
    </row>
    <row r="6315" spans="1:6" hidden="1" x14ac:dyDescent="0.2">
      <c r="A6315" s="1136" t="str">
        <f t="shared" si="197"/>
        <v>PF25ANE0</v>
      </c>
      <c r="B6315" s="669" t="s">
        <v>9397</v>
      </c>
      <c r="C6315" s="669" t="s">
        <v>2372</v>
      </c>
      <c r="D6315" s="1137">
        <f t="shared" si="196"/>
        <v>0</v>
      </c>
      <c r="E6315" s="669" t="s">
        <v>594</v>
      </c>
      <c r="F6315" s="669">
        <v>125</v>
      </c>
    </row>
    <row r="6316" spans="1:6" hidden="1" x14ac:dyDescent="0.2">
      <c r="A6316" s="1136" t="str">
        <f t="shared" si="197"/>
        <v>PF25AUX0</v>
      </c>
      <c r="B6316" s="669" t="s">
        <v>9398</v>
      </c>
      <c r="C6316" s="669" t="s">
        <v>2372</v>
      </c>
      <c r="D6316" s="1137">
        <f t="shared" si="196"/>
        <v>0</v>
      </c>
      <c r="E6316" s="669" t="s">
        <v>3001</v>
      </c>
      <c r="F6316" s="669">
        <v>2</v>
      </c>
    </row>
    <row r="6317" spans="1:6" hidden="1" x14ac:dyDescent="0.2">
      <c r="A6317" s="1136" t="str">
        <f t="shared" si="197"/>
        <v>PF25BDC0</v>
      </c>
      <c r="B6317" s="669" t="s">
        <v>9399</v>
      </c>
      <c r="C6317" s="669" t="s">
        <v>2373</v>
      </c>
      <c r="D6317" s="1137">
        <f t="shared" si="196"/>
        <v>0</v>
      </c>
      <c r="E6317" s="669" t="s">
        <v>700</v>
      </c>
      <c r="F6317" s="669">
        <v>55</v>
      </c>
    </row>
    <row r="6318" spans="1:6" hidden="1" x14ac:dyDescent="0.2">
      <c r="A6318" s="1136" t="str">
        <f t="shared" si="197"/>
        <v>PF25BEL0</v>
      </c>
      <c r="B6318" s="669" t="s">
        <v>9400</v>
      </c>
      <c r="C6318" s="669" t="s">
        <v>2373</v>
      </c>
      <c r="D6318" s="1137">
        <f t="shared" si="196"/>
        <v>0</v>
      </c>
      <c r="E6318" s="669" t="s">
        <v>699</v>
      </c>
      <c r="F6318" s="669">
        <v>94</v>
      </c>
    </row>
    <row r="6319" spans="1:6" hidden="1" x14ac:dyDescent="0.2">
      <c r="A6319" s="1136" t="str">
        <f t="shared" si="197"/>
        <v>PF25BEM0</v>
      </c>
      <c r="B6319" s="669" t="s">
        <v>9401</v>
      </c>
      <c r="C6319" s="669" t="s">
        <v>2373</v>
      </c>
      <c r="D6319" s="1137">
        <f t="shared" si="196"/>
        <v>0</v>
      </c>
      <c r="E6319" s="669" t="s">
        <v>595</v>
      </c>
      <c r="F6319" s="669">
        <v>284</v>
      </c>
    </row>
    <row r="6320" spans="1:6" hidden="1" x14ac:dyDescent="0.2">
      <c r="A6320" s="1136" t="str">
        <f t="shared" si="197"/>
        <v>PF25BNE0</v>
      </c>
      <c r="B6320" s="669" t="s">
        <v>9402</v>
      </c>
      <c r="C6320" s="669" t="s">
        <v>2373</v>
      </c>
      <c r="D6320" s="1137">
        <f t="shared" si="196"/>
        <v>0</v>
      </c>
      <c r="E6320" s="669" t="s">
        <v>594</v>
      </c>
      <c r="F6320" s="669">
        <v>84</v>
      </c>
    </row>
    <row r="6321" spans="1:6" hidden="1" x14ac:dyDescent="0.2">
      <c r="A6321" s="1136" t="str">
        <f t="shared" si="197"/>
        <v>PF25BUX0</v>
      </c>
      <c r="B6321" s="669" t="s">
        <v>9403</v>
      </c>
      <c r="C6321" s="669" t="s">
        <v>2373</v>
      </c>
      <c r="D6321" s="1137">
        <f t="shared" si="196"/>
        <v>0</v>
      </c>
      <c r="E6321" s="669" t="s">
        <v>3001</v>
      </c>
      <c r="F6321" s="669">
        <v>3</v>
      </c>
    </row>
    <row r="6322" spans="1:6" hidden="1" x14ac:dyDescent="0.2">
      <c r="A6322" s="1136" t="str">
        <f t="shared" si="197"/>
        <v>PF25CDC0</v>
      </c>
      <c r="B6322" s="669" t="s">
        <v>9404</v>
      </c>
      <c r="C6322" s="669" t="s">
        <v>2374</v>
      </c>
      <c r="D6322" s="1137">
        <f t="shared" si="196"/>
        <v>0</v>
      </c>
      <c r="E6322" s="669" t="s">
        <v>700</v>
      </c>
      <c r="F6322" s="669">
        <v>118</v>
      </c>
    </row>
    <row r="6323" spans="1:6" hidden="1" x14ac:dyDescent="0.2">
      <c r="A6323" s="1136" t="str">
        <f t="shared" si="197"/>
        <v>PF25CEL0</v>
      </c>
      <c r="B6323" s="669" t="s">
        <v>9405</v>
      </c>
      <c r="C6323" s="669" t="s">
        <v>2374</v>
      </c>
      <c r="D6323" s="1137">
        <f t="shared" si="196"/>
        <v>0</v>
      </c>
      <c r="E6323" s="669" t="s">
        <v>699</v>
      </c>
      <c r="F6323" s="669">
        <v>191</v>
      </c>
    </row>
    <row r="6324" spans="1:6" hidden="1" x14ac:dyDescent="0.2">
      <c r="A6324" s="1136" t="str">
        <f t="shared" si="197"/>
        <v>PF25CEM0</v>
      </c>
      <c r="B6324" s="669" t="s">
        <v>9406</v>
      </c>
      <c r="C6324" s="669" t="s">
        <v>2374</v>
      </c>
      <c r="D6324" s="1137">
        <f t="shared" si="196"/>
        <v>0</v>
      </c>
      <c r="E6324" s="669" t="s">
        <v>595</v>
      </c>
      <c r="F6324" s="669">
        <v>506</v>
      </c>
    </row>
    <row r="6325" spans="1:6" hidden="1" x14ac:dyDescent="0.2">
      <c r="A6325" s="1136" t="str">
        <f t="shared" si="197"/>
        <v>PF25CNE0</v>
      </c>
      <c r="B6325" s="669" t="s">
        <v>9407</v>
      </c>
      <c r="C6325" s="669" t="s">
        <v>2374</v>
      </c>
      <c r="D6325" s="1137">
        <f t="shared" si="196"/>
        <v>0</v>
      </c>
      <c r="E6325" s="669" t="s">
        <v>594</v>
      </c>
      <c r="F6325" s="669">
        <v>133</v>
      </c>
    </row>
    <row r="6326" spans="1:6" hidden="1" x14ac:dyDescent="0.2">
      <c r="A6326" s="1136" t="str">
        <f t="shared" si="197"/>
        <v>PF25DDC0</v>
      </c>
      <c r="B6326" s="669" t="s">
        <v>9408</v>
      </c>
      <c r="C6326" s="669" t="s">
        <v>2375</v>
      </c>
      <c r="D6326" s="1137">
        <f t="shared" si="196"/>
        <v>0</v>
      </c>
      <c r="E6326" s="669" t="s">
        <v>700</v>
      </c>
      <c r="F6326" s="669">
        <v>316</v>
      </c>
    </row>
    <row r="6327" spans="1:6" hidden="1" x14ac:dyDescent="0.2">
      <c r="A6327" s="1136" t="str">
        <f t="shared" si="197"/>
        <v>PF25DEL0</v>
      </c>
      <c r="B6327" s="669" t="s">
        <v>9409</v>
      </c>
      <c r="C6327" s="669" t="s">
        <v>2375</v>
      </c>
      <c r="D6327" s="1137">
        <f t="shared" si="196"/>
        <v>0</v>
      </c>
      <c r="E6327" s="669" t="s">
        <v>699</v>
      </c>
      <c r="F6327" s="669">
        <v>279</v>
      </c>
    </row>
    <row r="6328" spans="1:6" hidden="1" x14ac:dyDescent="0.2">
      <c r="A6328" s="1136" t="str">
        <f t="shared" si="197"/>
        <v>PF25DEM0</v>
      </c>
      <c r="B6328" s="669" t="s">
        <v>9410</v>
      </c>
      <c r="C6328" s="669" t="s">
        <v>2375</v>
      </c>
      <c r="D6328" s="1137">
        <f t="shared" si="196"/>
        <v>0</v>
      </c>
      <c r="E6328" s="669" t="s">
        <v>595</v>
      </c>
      <c r="F6328" s="669">
        <v>966</v>
      </c>
    </row>
    <row r="6329" spans="1:6" hidden="1" x14ac:dyDescent="0.2">
      <c r="A6329" s="1136" t="str">
        <f t="shared" si="197"/>
        <v>PF25DNE0</v>
      </c>
      <c r="B6329" s="669" t="s">
        <v>9411</v>
      </c>
      <c r="C6329" s="669" t="s">
        <v>2375</v>
      </c>
      <c r="D6329" s="1137">
        <f t="shared" si="196"/>
        <v>0</v>
      </c>
      <c r="E6329" s="669" t="s">
        <v>594</v>
      </c>
      <c r="F6329" s="669">
        <v>192</v>
      </c>
    </row>
    <row r="6330" spans="1:6" hidden="1" x14ac:dyDescent="0.2">
      <c r="A6330" s="1136" t="str">
        <f t="shared" si="197"/>
        <v>PF25DUX0</v>
      </c>
      <c r="B6330" s="669" t="s">
        <v>9412</v>
      </c>
      <c r="C6330" s="669" t="s">
        <v>2375</v>
      </c>
      <c r="D6330" s="1137">
        <f t="shared" si="196"/>
        <v>0</v>
      </c>
      <c r="E6330" s="669" t="s">
        <v>3001</v>
      </c>
      <c r="F6330" s="669">
        <v>1</v>
      </c>
    </row>
    <row r="6331" spans="1:6" hidden="1" x14ac:dyDescent="0.2">
      <c r="A6331" s="1136" t="str">
        <f t="shared" si="197"/>
        <v>PF25EDC0</v>
      </c>
      <c r="B6331" s="669" t="s">
        <v>9413</v>
      </c>
      <c r="C6331" s="669" t="s">
        <v>2376</v>
      </c>
      <c r="D6331" s="1137">
        <f t="shared" si="196"/>
        <v>0</v>
      </c>
      <c r="E6331" s="669" t="s">
        <v>700</v>
      </c>
      <c r="F6331" s="669">
        <v>462</v>
      </c>
    </row>
    <row r="6332" spans="1:6" hidden="1" x14ac:dyDescent="0.2">
      <c r="A6332" s="1136" t="str">
        <f t="shared" si="197"/>
        <v>PF25EEL0</v>
      </c>
      <c r="B6332" s="669" t="s">
        <v>9414</v>
      </c>
      <c r="C6332" s="669" t="s">
        <v>2376</v>
      </c>
      <c r="D6332" s="1137">
        <f t="shared" si="196"/>
        <v>0</v>
      </c>
      <c r="E6332" s="669" t="s">
        <v>699</v>
      </c>
      <c r="F6332" s="669">
        <v>196</v>
      </c>
    </row>
    <row r="6333" spans="1:6" hidden="1" x14ac:dyDescent="0.2">
      <c r="A6333" s="1136" t="str">
        <f t="shared" si="197"/>
        <v>PF25EEM0</v>
      </c>
      <c r="B6333" s="669" t="s">
        <v>9415</v>
      </c>
      <c r="C6333" s="669" t="s">
        <v>2376</v>
      </c>
      <c r="D6333" s="1137">
        <f t="shared" si="196"/>
        <v>0</v>
      </c>
      <c r="E6333" s="669" t="s">
        <v>595</v>
      </c>
      <c r="F6333" s="669">
        <v>1141</v>
      </c>
    </row>
    <row r="6334" spans="1:6" hidden="1" x14ac:dyDescent="0.2">
      <c r="A6334" s="1136" t="str">
        <f t="shared" si="197"/>
        <v>PF25ENE0</v>
      </c>
      <c r="B6334" s="669" t="s">
        <v>9416</v>
      </c>
      <c r="C6334" s="669" t="s">
        <v>2376</v>
      </c>
      <c r="D6334" s="1137">
        <f t="shared" si="196"/>
        <v>0</v>
      </c>
      <c r="E6334" s="669" t="s">
        <v>594</v>
      </c>
      <c r="F6334" s="669">
        <v>234</v>
      </c>
    </row>
    <row r="6335" spans="1:6" hidden="1" x14ac:dyDescent="0.2">
      <c r="A6335" s="1136" t="str">
        <f t="shared" si="197"/>
        <v>PF25EUX0</v>
      </c>
      <c r="B6335" s="669" t="s">
        <v>9417</v>
      </c>
      <c r="C6335" s="669" t="s">
        <v>2376</v>
      </c>
      <c r="D6335" s="1137">
        <f t="shared" si="196"/>
        <v>0</v>
      </c>
      <c r="E6335" s="669" t="s">
        <v>3001</v>
      </c>
      <c r="F6335" s="669">
        <v>2</v>
      </c>
    </row>
    <row r="6336" spans="1:6" hidden="1" x14ac:dyDescent="0.2">
      <c r="A6336" s="1136" t="str">
        <f t="shared" si="197"/>
        <v>PF26ADC0</v>
      </c>
      <c r="B6336" s="669" t="s">
        <v>9418</v>
      </c>
      <c r="C6336" s="669" t="s">
        <v>2377</v>
      </c>
      <c r="D6336" s="1137">
        <f t="shared" si="196"/>
        <v>0</v>
      </c>
      <c r="E6336" s="669" t="s">
        <v>700</v>
      </c>
      <c r="F6336" s="669">
        <v>144</v>
      </c>
    </row>
    <row r="6337" spans="1:6" hidden="1" x14ac:dyDescent="0.2">
      <c r="A6337" s="1136" t="str">
        <f t="shared" si="197"/>
        <v>PF26AEL0</v>
      </c>
      <c r="B6337" s="669" t="s">
        <v>9419</v>
      </c>
      <c r="C6337" s="669" t="s">
        <v>2377</v>
      </c>
      <c r="D6337" s="1137">
        <f t="shared" si="196"/>
        <v>0</v>
      </c>
      <c r="E6337" s="669" t="s">
        <v>699</v>
      </c>
      <c r="F6337" s="669">
        <v>404</v>
      </c>
    </row>
    <row r="6338" spans="1:6" hidden="1" x14ac:dyDescent="0.2">
      <c r="A6338" s="1136" t="str">
        <f t="shared" si="197"/>
        <v>PF26AEM0</v>
      </c>
      <c r="B6338" s="669" t="s">
        <v>9420</v>
      </c>
      <c r="C6338" s="669" t="s">
        <v>2377</v>
      </c>
      <c r="D6338" s="1137">
        <f t="shared" si="196"/>
        <v>0</v>
      </c>
      <c r="E6338" s="669" t="s">
        <v>595</v>
      </c>
      <c r="F6338" s="669">
        <v>2226</v>
      </c>
    </row>
    <row r="6339" spans="1:6" hidden="1" x14ac:dyDescent="0.2">
      <c r="A6339" s="1136" t="str">
        <f t="shared" si="197"/>
        <v>PF26ANE0</v>
      </c>
      <c r="B6339" s="669" t="s">
        <v>9421</v>
      </c>
      <c r="C6339" s="669" t="s">
        <v>2377</v>
      </c>
      <c r="D6339" s="1137">
        <f t="shared" si="196"/>
        <v>0</v>
      </c>
      <c r="E6339" s="669" t="s">
        <v>594</v>
      </c>
      <c r="F6339" s="669">
        <v>155</v>
      </c>
    </row>
    <row r="6340" spans="1:6" hidden="1" x14ac:dyDescent="0.2">
      <c r="A6340" s="1136" t="str">
        <f t="shared" si="197"/>
        <v>PF26BDC0</v>
      </c>
      <c r="B6340" s="669" t="s">
        <v>9422</v>
      </c>
      <c r="C6340" s="669" t="s">
        <v>2378</v>
      </c>
      <c r="D6340" s="1137">
        <f t="shared" si="196"/>
        <v>0</v>
      </c>
      <c r="E6340" s="669" t="s">
        <v>700</v>
      </c>
      <c r="F6340" s="669">
        <v>772</v>
      </c>
    </row>
    <row r="6341" spans="1:6" hidden="1" x14ac:dyDescent="0.2">
      <c r="A6341" s="1136" t="str">
        <f t="shared" si="197"/>
        <v>PF26BEL0</v>
      </c>
      <c r="B6341" s="669" t="s">
        <v>9423</v>
      </c>
      <c r="C6341" s="669" t="s">
        <v>2378</v>
      </c>
      <c r="D6341" s="1137">
        <f t="shared" si="196"/>
        <v>0</v>
      </c>
      <c r="E6341" s="669" t="s">
        <v>699</v>
      </c>
      <c r="F6341" s="669">
        <v>819</v>
      </c>
    </row>
    <row r="6342" spans="1:6" hidden="1" x14ac:dyDescent="0.2">
      <c r="A6342" s="1136" t="str">
        <f t="shared" si="197"/>
        <v>PF26BEM0</v>
      </c>
      <c r="B6342" s="669" t="s">
        <v>9424</v>
      </c>
      <c r="C6342" s="669" t="s">
        <v>2378</v>
      </c>
      <c r="D6342" s="1137">
        <f t="shared" si="196"/>
        <v>0</v>
      </c>
      <c r="E6342" s="669" t="s">
        <v>595</v>
      </c>
      <c r="F6342" s="669">
        <v>10737</v>
      </c>
    </row>
    <row r="6343" spans="1:6" hidden="1" x14ac:dyDescent="0.2">
      <c r="A6343" s="1136" t="str">
        <f t="shared" si="197"/>
        <v>PF26BNE0</v>
      </c>
      <c r="B6343" s="669" t="s">
        <v>9425</v>
      </c>
      <c r="C6343" s="669" t="s">
        <v>2378</v>
      </c>
      <c r="D6343" s="1137">
        <f t="shared" si="196"/>
        <v>0</v>
      </c>
      <c r="E6343" s="669" t="s">
        <v>594</v>
      </c>
      <c r="F6343" s="669">
        <v>226</v>
      </c>
    </row>
    <row r="6344" spans="1:6" hidden="1" x14ac:dyDescent="0.2">
      <c r="A6344" s="1136" t="str">
        <f t="shared" si="197"/>
        <v>PF26BUX0</v>
      </c>
      <c r="B6344" s="669" t="s">
        <v>9426</v>
      </c>
      <c r="C6344" s="669" t="s">
        <v>2378</v>
      </c>
      <c r="D6344" s="1137">
        <f t="shared" si="196"/>
        <v>0</v>
      </c>
      <c r="E6344" s="669" t="s">
        <v>3001</v>
      </c>
      <c r="F6344" s="669">
        <v>8</v>
      </c>
    </row>
    <row r="6345" spans="1:6" hidden="1" x14ac:dyDescent="0.2">
      <c r="A6345" s="1136" t="str">
        <f t="shared" si="197"/>
        <v>PF26CDC0</v>
      </c>
      <c r="B6345" s="669" t="s">
        <v>9427</v>
      </c>
      <c r="C6345" s="669" t="s">
        <v>2379</v>
      </c>
      <c r="D6345" s="1137">
        <f t="shared" si="196"/>
        <v>0</v>
      </c>
      <c r="E6345" s="669" t="s">
        <v>700</v>
      </c>
      <c r="F6345" s="669">
        <v>1150</v>
      </c>
    </row>
    <row r="6346" spans="1:6" hidden="1" x14ac:dyDescent="0.2">
      <c r="A6346" s="1136" t="str">
        <f t="shared" si="197"/>
        <v>PF26CEL0</v>
      </c>
      <c r="B6346" s="669" t="s">
        <v>9428</v>
      </c>
      <c r="C6346" s="669" t="s">
        <v>2379</v>
      </c>
      <c r="D6346" s="1137">
        <f t="shared" si="196"/>
        <v>0</v>
      </c>
      <c r="E6346" s="669" t="s">
        <v>699</v>
      </c>
      <c r="F6346" s="669">
        <v>855</v>
      </c>
    </row>
    <row r="6347" spans="1:6" hidden="1" x14ac:dyDescent="0.2">
      <c r="A6347" s="1136" t="str">
        <f t="shared" si="197"/>
        <v>PF26CEM0</v>
      </c>
      <c r="B6347" s="669" t="s">
        <v>9429</v>
      </c>
      <c r="C6347" s="669" t="s">
        <v>2379</v>
      </c>
      <c r="D6347" s="1137">
        <f t="shared" si="196"/>
        <v>0</v>
      </c>
      <c r="E6347" s="669" t="s">
        <v>595</v>
      </c>
      <c r="F6347" s="669">
        <v>17227</v>
      </c>
    </row>
    <row r="6348" spans="1:6" hidden="1" x14ac:dyDescent="0.2">
      <c r="A6348" s="1136" t="str">
        <f t="shared" si="197"/>
        <v>PF26CNE0</v>
      </c>
      <c r="B6348" s="669" t="s">
        <v>9430</v>
      </c>
      <c r="C6348" s="669" t="s">
        <v>2379</v>
      </c>
      <c r="D6348" s="1137">
        <f t="shared" si="196"/>
        <v>0</v>
      </c>
      <c r="E6348" s="669" t="s">
        <v>594</v>
      </c>
      <c r="F6348" s="669">
        <v>196</v>
      </c>
    </row>
    <row r="6349" spans="1:6" hidden="1" x14ac:dyDescent="0.2">
      <c r="A6349" s="1136" t="str">
        <f t="shared" si="197"/>
        <v>PF26CUX0</v>
      </c>
      <c r="B6349" s="669" t="s">
        <v>9431</v>
      </c>
      <c r="C6349" s="669" t="s">
        <v>2379</v>
      </c>
      <c r="D6349" s="1137">
        <f t="shared" si="196"/>
        <v>0</v>
      </c>
      <c r="E6349" s="669" t="s">
        <v>3001</v>
      </c>
      <c r="F6349" s="669">
        <v>7</v>
      </c>
    </row>
    <row r="6350" spans="1:6" hidden="1" x14ac:dyDescent="0.2">
      <c r="A6350" s="1136" t="str">
        <f t="shared" si="197"/>
        <v>PF27ADC0</v>
      </c>
      <c r="B6350" s="669" t="s">
        <v>9432</v>
      </c>
      <c r="C6350" s="669" t="s">
        <v>2380</v>
      </c>
      <c r="D6350" s="1137">
        <f t="shared" si="196"/>
        <v>0</v>
      </c>
      <c r="E6350" s="669" t="s">
        <v>700</v>
      </c>
      <c r="F6350" s="669">
        <v>1620</v>
      </c>
    </row>
    <row r="6351" spans="1:6" hidden="1" x14ac:dyDescent="0.2">
      <c r="A6351" s="1136" t="str">
        <f t="shared" si="197"/>
        <v>PF27AEL0</v>
      </c>
      <c r="B6351" s="669" t="s">
        <v>9433</v>
      </c>
      <c r="C6351" s="669" t="s">
        <v>2380</v>
      </c>
      <c r="D6351" s="1137">
        <f t="shared" si="196"/>
        <v>0</v>
      </c>
      <c r="E6351" s="669" t="s">
        <v>699</v>
      </c>
      <c r="F6351" s="669">
        <v>460</v>
      </c>
    </row>
    <row r="6352" spans="1:6" hidden="1" x14ac:dyDescent="0.2">
      <c r="A6352" s="1136" t="str">
        <f t="shared" si="197"/>
        <v>PF27AEM0</v>
      </c>
      <c r="B6352" s="669" t="s">
        <v>9434</v>
      </c>
      <c r="C6352" s="669" t="s">
        <v>2380</v>
      </c>
      <c r="D6352" s="1137">
        <f t="shared" si="196"/>
        <v>0</v>
      </c>
      <c r="E6352" s="669" t="s">
        <v>595</v>
      </c>
      <c r="F6352" s="669">
        <v>1076</v>
      </c>
    </row>
    <row r="6353" spans="1:6" hidden="1" x14ac:dyDescent="0.2">
      <c r="A6353" s="1136" t="str">
        <f t="shared" si="197"/>
        <v>PF27ANE0</v>
      </c>
      <c r="B6353" s="669" t="s">
        <v>9435</v>
      </c>
      <c r="C6353" s="669" t="s">
        <v>2380</v>
      </c>
      <c r="D6353" s="1137">
        <f t="shared" ref="D6353:D6416" si="198">IFERROR(VLOOKUP(C6353,$M$2:$N$16,2,FALSE),0)</f>
        <v>0</v>
      </c>
      <c r="E6353" s="669" t="s">
        <v>594</v>
      </c>
      <c r="F6353" s="669">
        <v>41</v>
      </c>
    </row>
    <row r="6354" spans="1:6" hidden="1" x14ac:dyDescent="0.2">
      <c r="A6354" s="1136" t="str">
        <f t="shared" ref="A6354:A6417" si="199">C6354&amp;E6354&amp;D6354</f>
        <v>PF27BDC0</v>
      </c>
      <c r="B6354" s="669" t="s">
        <v>9436</v>
      </c>
      <c r="C6354" s="669" t="s">
        <v>2381</v>
      </c>
      <c r="D6354" s="1137">
        <f t="shared" si="198"/>
        <v>0</v>
      </c>
      <c r="E6354" s="669" t="s">
        <v>700</v>
      </c>
      <c r="F6354" s="669">
        <v>4967</v>
      </c>
    </row>
    <row r="6355" spans="1:6" hidden="1" x14ac:dyDescent="0.2">
      <c r="A6355" s="1136" t="str">
        <f t="shared" si="199"/>
        <v>PF27BEL0</v>
      </c>
      <c r="B6355" s="669" t="s">
        <v>9437</v>
      </c>
      <c r="C6355" s="669" t="s">
        <v>2381</v>
      </c>
      <c r="D6355" s="1137">
        <f t="shared" si="198"/>
        <v>0</v>
      </c>
      <c r="E6355" s="669" t="s">
        <v>699</v>
      </c>
      <c r="F6355" s="669">
        <v>828</v>
      </c>
    </row>
    <row r="6356" spans="1:6" hidden="1" x14ac:dyDescent="0.2">
      <c r="A6356" s="1136" t="str">
        <f t="shared" si="199"/>
        <v>PF27BEM0</v>
      </c>
      <c r="B6356" s="669" t="s">
        <v>9438</v>
      </c>
      <c r="C6356" s="669" t="s">
        <v>2381</v>
      </c>
      <c r="D6356" s="1137">
        <f t="shared" si="198"/>
        <v>0</v>
      </c>
      <c r="E6356" s="669" t="s">
        <v>595</v>
      </c>
      <c r="F6356" s="669">
        <v>1098</v>
      </c>
    </row>
    <row r="6357" spans="1:6" hidden="1" x14ac:dyDescent="0.2">
      <c r="A6357" s="1136" t="str">
        <f t="shared" si="199"/>
        <v>PF27BNE0</v>
      </c>
      <c r="B6357" s="669" t="s">
        <v>9439</v>
      </c>
      <c r="C6357" s="669" t="s">
        <v>2381</v>
      </c>
      <c r="D6357" s="1137">
        <f t="shared" si="198"/>
        <v>0</v>
      </c>
      <c r="E6357" s="669" t="s">
        <v>594</v>
      </c>
      <c r="F6357" s="669">
        <v>17</v>
      </c>
    </row>
    <row r="6358" spans="1:6" hidden="1" x14ac:dyDescent="0.2">
      <c r="A6358" s="1136" t="str">
        <f t="shared" si="199"/>
        <v>PF28ADC0</v>
      </c>
      <c r="B6358" s="669" t="s">
        <v>9440</v>
      </c>
      <c r="C6358" s="669" t="s">
        <v>2382</v>
      </c>
      <c r="D6358" s="1137">
        <f t="shared" si="198"/>
        <v>0</v>
      </c>
      <c r="E6358" s="669" t="s">
        <v>700</v>
      </c>
      <c r="F6358" s="669">
        <v>32</v>
      </c>
    </row>
    <row r="6359" spans="1:6" hidden="1" x14ac:dyDescent="0.2">
      <c r="A6359" s="1136" t="str">
        <f t="shared" si="199"/>
        <v>PF28AEL0</v>
      </c>
      <c r="B6359" s="669" t="s">
        <v>9441</v>
      </c>
      <c r="C6359" s="669" t="s">
        <v>2382</v>
      </c>
      <c r="D6359" s="1137">
        <f t="shared" si="198"/>
        <v>0</v>
      </c>
      <c r="E6359" s="669" t="s">
        <v>699</v>
      </c>
      <c r="F6359" s="669">
        <v>184</v>
      </c>
    </row>
    <row r="6360" spans="1:6" hidden="1" x14ac:dyDescent="0.2">
      <c r="A6360" s="1136" t="str">
        <f t="shared" si="199"/>
        <v>PF28AEM0</v>
      </c>
      <c r="B6360" s="669" t="s">
        <v>9442</v>
      </c>
      <c r="C6360" s="669" t="s">
        <v>2382</v>
      </c>
      <c r="D6360" s="1137">
        <f t="shared" si="198"/>
        <v>0</v>
      </c>
      <c r="E6360" s="669" t="s">
        <v>595</v>
      </c>
      <c r="F6360" s="669">
        <v>572</v>
      </c>
    </row>
    <row r="6361" spans="1:6" hidden="1" x14ac:dyDescent="0.2">
      <c r="A6361" s="1136" t="str">
        <f t="shared" si="199"/>
        <v>PF28ANE0</v>
      </c>
      <c r="B6361" s="669" t="s">
        <v>9443</v>
      </c>
      <c r="C6361" s="669" t="s">
        <v>2382</v>
      </c>
      <c r="D6361" s="1137">
        <f t="shared" si="198"/>
        <v>0</v>
      </c>
      <c r="E6361" s="669" t="s">
        <v>594</v>
      </c>
      <c r="F6361" s="669">
        <v>45</v>
      </c>
    </row>
    <row r="6362" spans="1:6" hidden="1" x14ac:dyDescent="0.2">
      <c r="A6362" s="1136" t="str">
        <f t="shared" si="199"/>
        <v>PF28AUX0</v>
      </c>
      <c r="B6362" s="669" t="s">
        <v>9444</v>
      </c>
      <c r="C6362" s="669" t="s">
        <v>2382</v>
      </c>
      <c r="D6362" s="1137">
        <f t="shared" si="198"/>
        <v>0</v>
      </c>
      <c r="E6362" s="669" t="s">
        <v>3001</v>
      </c>
      <c r="F6362" s="669">
        <v>1</v>
      </c>
    </row>
    <row r="6363" spans="1:6" hidden="1" x14ac:dyDescent="0.2">
      <c r="A6363" s="1136" t="str">
        <f t="shared" si="199"/>
        <v>PF28BDC0</v>
      </c>
      <c r="B6363" s="669" t="s">
        <v>9445</v>
      </c>
      <c r="C6363" s="669" t="s">
        <v>2383</v>
      </c>
      <c r="D6363" s="1137">
        <f t="shared" si="198"/>
        <v>0</v>
      </c>
      <c r="E6363" s="669" t="s">
        <v>700</v>
      </c>
      <c r="F6363" s="669">
        <v>36</v>
      </c>
    </row>
    <row r="6364" spans="1:6" hidden="1" x14ac:dyDescent="0.2">
      <c r="A6364" s="1136" t="str">
        <f t="shared" si="199"/>
        <v>PF28BEL0</v>
      </c>
      <c r="B6364" s="669" t="s">
        <v>9446</v>
      </c>
      <c r="C6364" s="669" t="s">
        <v>2383</v>
      </c>
      <c r="D6364" s="1137">
        <f t="shared" si="198"/>
        <v>0</v>
      </c>
      <c r="E6364" s="669" t="s">
        <v>699</v>
      </c>
      <c r="F6364" s="669">
        <v>187</v>
      </c>
    </row>
    <row r="6365" spans="1:6" hidden="1" x14ac:dyDescent="0.2">
      <c r="A6365" s="1136" t="str">
        <f t="shared" si="199"/>
        <v>PF28BEM0</v>
      </c>
      <c r="B6365" s="669" t="s">
        <v>9447</v>
      </c>
      <c r="C6365" s="669" t="s">
        <v>2383</v>
      </c>
      <c r="D6365" s="1137">
        <f t="shared" si="198"/>
        <v>0</v>
      </c>
      <c r="E6365" s="669" t="s">
        <v>595</v>
      </c>
      <c r="F6365" s="669">
        <v>945</v>
      </c>
    </row>
    <row r="6366" spans="1:6" hidden="1" x14ac:dyDescent="0.2">
      <c r="A6366" s="1136" t="str">
        <f t="shared" si="199"/>
        <v>PF28BNE0</v>
      </c>
      <c r="B6366" s="669" t="s">
        <v>9448</v>
      </c>
      <c r="C6366" s="669" t="s">
        <v>2383</v>
      </c>
      <c r="D6366" s="1137">
        <f t="shared" si="198"/>
        <v>0</v>
      </c>
      <c r="E6366" s="669" t="s">
        <v>594</v>
      </c>
      <c r="F6366" s="669">
        <v>43</v>
      </c>
    </row>
    <row r="6367" spans="1:6" hidden="1" x14ac:dyDescent="0.2">
      <c r="A6367" s="1136" t="str">
        <f t="shared" si="199"/>
        <v>PF28CDC0</v>
      </c>
      <c r="B6367" s="669" t="s">
        <v>9449</v>
      </c>
      <c r="C6367" s="669" t="s">
        <v>2384</v>
      </c>
      <c r="D6367" s="1137">
        <f t="shared" si="198"/>
        <v>0</v>
      </c>
      <c r="E6367" s="669" t="s">
        <v>700</v>
      </c>
      <c r="F6367" s="669">
        <v>133</v>
      </c>
    </row>
    <row r="6368" spans="1:6" hidden="1" x14ac:dyDescent="0.2">
      <c r="A6368" s="1136" t="str">
        <f t="shared" si="199"/>
        <v>PF28CEL0</v>
      </c>
      <c r="B6368" s="669" t="s">
        <v>9450</v>
      </c>
      <c r="C6368" s="669" t="s">
        <v>2384</v>
      </c>
      <c r="D6368" s="1137">
        <f t="shared" si="198"/>
        <v>0</v>
      </c>
      <c r="E6368" s="669" t="s">
        <v>699</v>
      </c>
      <c r="F6368" s="669">
        <v>315</v>
      </c>
    </row>
    <row r="6369" spans="1:6" hidden="1" x14ac:dyDescent="0.2">
      <c r="A6369" s="1136" t="str">
        <f t="shared" si="199"/>
        <v>PF28CEM0</v>
      </c>
      <c r="B6369" s="669" t="s">
        <v>9451</v>
      </c>
      <c r="C6369" s="669" t="s">
        <v>2384</v>
      </c>
      <c r="D6369" s="1137">
        <f t="shared" si="198"/>
        <v>0</v>
      </c>
      <c r="E6369" s="669" t="s">
        <v>595</v>
      </c>
      <c r="F6369" s="669">
        <v>3225</v>
      </c>
    </row>
    <row r="6370" spans="1:6" hidden="1" x14ac:dyDescent="0.2">
      <c r="A6370" s="1136" t="str">
        <f t="shared" si="199"/>
        <v>PF28CNE0</v>
      </c>
      <c r="B6370" s="669" t="s">
        <v>9452</v>
      </c>
      <c r="C6370" s="669" t="s">
        <v>2384</v>
      </c>
      <c r="D6370" s="1137">
        <f t="shared" si="198"/>
        <v>0</v>
      </c>
      <c r="E6370" s="669" t="s">
        <v>594</v>
      </c>
      <c r="F6370" s="669">
        <v>70</v>
      </c>
    </row>
    <row r="6371" spans="1:6" hidden="1" x14ac:dyDescent="0.2">
      <c r="A6371" s="1136" t="str">
        <f t="shared" si="199"/>
        <v>PF28CUX0</v>
      </c>
      <c r="B6371" s="669" t="s">
        <v>9453</v>
      </c>
      <c r="C6371" s="669" t="s">
        <v>2384</v>
      </c>
      <c r="D6371" s="1137">
        <f t="shared" si="198"/>
        <v>0</v>
      </c>
      <c r="E6371" s="669" t="s">
        <v>3001</v>
      </c>
      <c r="F6371" s="669">
        <v>6</v>
      </c>
    </row>
    <row r="6372" spans="1:6" hidden="1" x14ac:dyDescent="0.2">
      <c r="A6372" s="1136" t="str">
        <f t="shared" si="199"/>
        <v>PF28DDC0</v>
      </c>
      <c r="B6372" s="669" t="s">
        <v>9454</v>
      </c>
      <c r="C6372" s="669" t="s">
        <v>2385</v>
      </c>
      <c r="D6372" s="1137">
        <f t="shared" si="198"/>
        <v>0</v>
      </c>
      <c r="E6372" s="669" t="s">
        <v>700</v>
      </c>
      <c r="F6372" s="669">
        <v>105</v>
      </c>
    </row>
    <row r="6373" spans="1:6" hidden="1" x14ac:dyDescent="0.2">
      <c r="A6373" s="1136" t="str">
        <f t="shared" si="199"/>
        <v>PF28DEL0</v>
      </c>
      <c r="B6373" s="669" t="s">
        <v>9455</v>
      </c>
      <c r="C6373" s="669" t="s">
        <v>2385</v>
      </c>
      <c r="D6373" s="1137">
        <f t="shared" si="198"/>
        <v>0</v>
      </c>
      <c r="E6373" s="669" t="s">
        <v>699</v>
      </c>
      <c r="F6373" s="669">
        <v>167</v>
      </c>
    </row>
    <row r="6374" spans="1:6" hidden="1" x14ac:dyDescent="0.2">
      <c r="A6374" s="1136" t="str">
        <f t="shared" si="199"/>
        <v>PF28DEM0</v>
      </c>
      <c r="B6374" s="669" t="s">
        <v>9456</v>
      </c>
      <c r="C6374" s="669" t="s">
        <v>2385</v>
      </c>
      <c r="D6374" s="1137">
        <f t="shared" si="198"/>
        <v>0</v>
      </c>
      <c r="E6374" s="669" t="s">
        <v>595</v>
      </c>
      <c r="F6374" s="669">
        <v>4431</v>
      </c>
    </row>
    <row r="6375" spans="1:6" hidden="1" x14ac:dyDescent="0.2">
      <c r="A6375" s="1136" t="str">
        <f t="shared" si="199"/>
        <v>PF28DNE0</v>
      </c>
      <c r="B6375" s="669" t="s">
        <v>9457</v>
      </c>
      <c r="C6375" s="669" t="s">
        <v>2385</v>
      </c>
      <c r="D6375" s="1137">
        <f t="shared" si="198"/>
        <v>0</v>
      </c>
      <c r="E6375" s="669" t="s">
        <v>594</v>
      </c>
      <c r="F6375" s="669">
        <v>34</v>
      </c>
    </row>
    <row r="6376" spans="1:6" hidden="1" x14ac:dyDescent="0.2">
      <c r="A6376" s="1136" t="str">
        <f t="shared" si="199"/>
        <v>PF28DUX0</v>
      </c>
      <c r="B6376" s="669" t="s">
        <v>9458</v>
      </c>
      <c r="C6376" s="669" t="s">
        <v>2385</v>
      </c>
      <c r="D6376" s="1137">
        <f t="shared" si="198"/>
        <v>0</v>
      </c>
      <c r="E6376" s="669" t="s">
        <v>3001</v>
      </c>
      <c r="F6376" s="669">
        <v>3</v>
      </c>
    </row>
    <row r="6377" spans="1:6" hidden="1" x14ac:dyDescent="0.2">
      <c r="A6377" s="1136" t="str">
        <f t="shared" si="199"/>
        <v>PF28EDC0</v>
      </c>
      <c r="B6377" s="669" t="s">
        <v>9459</v>
      </c>
      <c r="C6377" s="669" t="s">
        <v>2386</v>
      </c>
      <c r="D6377" s="1137">
        <f t="shared" si="198"/>
        <v>0</v>
      </c>
      <c r="E6377" s="669" t="s">
        <v>700</v>
      </c>
      <c r="F6377" s="669">
        <v>209</v>
      </c>
    </row>
    <row r="6378" spans="1:6" hidden="1" x14ac:dyDescent="0.2">
      <c r="A6378" s="1136" t="str">
        <f t="shared" si="199"/>
        <v>PF28EEL0</v>
      </c>
      <c r="B6378" s="669" t="s">
        <v>9460</v>
      </c>
      <c r="C6378" s="669" t="s">
        <v>2386</v>
      </c>
      <c r="D6378" s="1137">
        <f t="shared" si="198"/>
        <v>0</v>
      </c>
      <c r="E6378" s="669" t="s">
        <v>699</v>
      </c>
      <c r="F6378" s="669">
        <v>195</v>
      </c>
    </row>
    <row r="6379" spans="1:6" hidden="1" x14ac:dyDescent="0.2">
      <c r="A6379" s="1136" t="str">
        <f t="shared" si="199"/>
        <v>PF28EEM0</v>
      </c>
      <c r="B6379" s="669" t="s">
        <v>9461</v>
      </c>
      <c r="C6379" s="669" t="s">
        <v>2386</v>
      </c>
      <c r="D6379" s="1137">
        <f t="shared" si="198"/>
        <v>0</v>
      </c>
      <c r="E6379" s="669" t="s">
        <v>595</v>
      </c>
      <c r="F6379" s="669">
        <v>10141</v>
      </c>
    </row>
    <row r="6380" spans="1:6" hidden="1" x14ac:dyDescent="0.2">
      <c r="A6380" s="1136" t="str">
        <f t="shared" si="199"/>
        <v>PF28ENE0</v>
      </c>
      <c r="B6380" s="669" t="s">
        <v>9462</v>
      </c>
      <c r="C6380" s="669" t="s">
        <v>2386</v>
      </c>
      <c r="D6380" s="1137">
        <f t="shared" si="198"/>
        <v>0</v>
      </c>
      <c r="E6380" s="669" t="s">
        <v>594</v>
      </c>
      <c r="F6380" s="669">
        <v>84</v>
      </c>
    </row>
    <row r="6381" spans="1:6" hidden="1" x14ac:dyDescent="0.2">
      <c r="A6381" s="1136" t="str">
        <f t="shared" si="199"/>
        <v>PF28EUX0</v>
      </c>
      <c r="B6381" s="669" t="s">
        <v>9463</v>
      </c>
      <c r="C6381" s="669" t="s">
        <v>2386</v>
      </c>
      <c r="D6381" s="1137">
        <f t="shared" si="198"/>
        <v>0</v>
      </c>
      <c r="E6381" s="669" t="s">
        <v>3001</v>
      </c>
      <c r="F6381" s="669">
        <v>2</v>
      </c>
    </row>
    <row r="6382" spans="1:6" hidden="1" x14ac:dyDescent="0.2">
      <c r="A6382" s="1136" t="str">
        <f t="shared" si="199"/>
        <v>PG71ADC0</v>
      </c>
      <c r="B6382" s="669" t="s">
        <v>9464</v>
      </c>
      <c r="C6382" s="669" t="s">
        <v>2387</v>
      </c>
      <c r="D6382" s="1137">
        <f t="shared" si="198"/>
        <v>0</v>
      </c>
      <c r="E6382" s="669" t="s">
        <v>700</v>
      </c>
      <c r="F6382" s="669">
        <v>80</v>
      </c>
    </row>
    <row r="6383" spans="1:6" hidden="1" x14ac:dyDescent="0.2">
      <c r="A6383" s="1136" t="str">
        <f t="shared" si="199"/>
        <v>PG71AEL0</v>
      </c>
      <c r="B6383" s="669" t="s">
        <v>9465</v>
      </c>
      <c r="C6383" s="669" t="s">
        <v>2387</v>
      </c>
      <c r="D6383" s="1137">
        <f t="shared" si="198"/>
        <v>0</v>
      </c>
      <c r="E6383" s="669" t="s">
        <v>699</v>
      </c>
      <c r="F6383" s="669">
        <v>91</v>
      </c>
    </row>
    <row r="6384" spans="1:6" hidden="1" x14ac:dyDescent="0.2">
      <c r="A6384" s="1136" t="str">
        <f t="shared" si="199"/>
        <v>PG71AEM0</v>
      </c>
      <c r="B6384" s="669" t="s">
        <v>9466</v>
      </c>
      <c r="C6384" s="669" t="s">
        <v>2387</v>
      </c>
      <c r="D6384" s="1137">
        <f t="shared" si="198"/>
        <v>0</v>
      </c>
      <c r="E6384" s="669" t="s">
        <v>595</v>
      </c>
      <c r="F6384" s="669">
        <v>670</v>
      </c>
    </row>
    <row r="6385" spans="1:6" hidden="1" x14ac:dyDescent="0.2">
      <c r="A6385" s="1136" t="str">
        <f t="shared" si="199"/>
        <v>PG71ANE0</v>
      </c>
      <c r="B6385" s="669" t="s">
        <v>9467</v>
      </c>
      <c r="C6385" s="669" t="s">
        <v>2387</v>
      </c>
      <c r="D6385" s="1137">
        <f t="shared" si="198"/>
        <v>0</v>
      </c>
      <c r="E6385" s="669" t="s">
        <v>594</v>
      </c>
      <c r="F6385" s="669">
        <v>55</v>
      </c>
    </row>
    <row r="6386" spans="1:6" hidden="1" x14ac:dyDescent="0.2">
      <c r="A6386" s="1136" t="str">
        <f t="shared" si="199"/>
        <v>PG71BDC0</v>
      </c>
      <c r="B6386" s="669" t="s">
        <v>9468</v>
      </c>
      <c r="C6386" s="669" t="s">
        <v>2388</v>
      </c>
      <c r="D6386" s="1137">
        <f t="shared" si="198"/>
        <v>0</v>
      </c>
      <c r="E6386" s="669" t="s">
        <v>700</v>
      </c>
      <c r="F6386" s="669">
        <v>45</v>
      </c>
    </row>
    <row r="6387" spans="1:6" hidden="1" x14ac:dyDescent="0.2">
      <c r="A6387" s="1136" t="str">
        <f t="shared" si="199"/>
        <v>PG71BEL0</v>
      </c>
      <c r="B6387" s="669" t="s">
        <v>9469</v>
      </c>
      <c r="C6387" s="669" t="s">
        <v>2388</v>
      </c>
      <c r="D6387" s="1137">
        <f t="shared" si="198"/>
        <v>0</v>
      </c>
      <c r="E6387" s="669" t="s">
        <v>699</v>
      </c>
      <c r="F6387" s="669">
        <v>43</v>
      </c>
    </row>
    <row r="6388" spans="1:6" hidden="1" x14ac:dyDescent="0.2">
      <c r="A6388" s="1136" t="str">
        <f t="shared" si="199"/>
        <v>PG71BEM0</v>
      </c>
      <c r="B6388" s="669" t="s">
        <v>9470</v>
      </c>
      <c r="C6388" s="669" t="s">
        <v>2388</v>
      </c>
      <c r="D6388" s="1137">
        <f t="shared" si="198"/>
        <v>0</v>
      </c>
      <c r="E6388" s="669" t="s">
        <v>595</v>
      </c>
      <c r="F6388" s="669">
        <v>414</v>
      </c>
    </row>
    <row r="6389" spans="1:6" hidden="1" x14ac:dyDescent="0.2">
      <c r="A6389" s="1136" t="str">
        <f t="shared" si="199"/>
        <v>PG71BNE0</v>
      </c>
      <c r="B6389" s="669" t="s">
        <v>9471</v>
      </c>
      <c r="C6389" s="669" t="s">
        <v>2388</v>
      </c>
      <c r="D6389" s="1137">
        <f t="shared" si="198"/>
        <v>0</v>
      </c>
      <c r="E6389" s="669" t="s">
        <v>594</v>
      </c>
      <c r="F6389" s="669">
        <v>17</v>
      </c>
    </row>
    <row r="6390" spans="1:6" hidden="1" x14ac:dyDescent="0.2">
      <c r="A6390" s="1136" t="str">
        <f t="shared" si="199"/>
        <v>PG71CDC0</v>
      </c>
      <c r="B6390" s="669" t="s">
        <v>9472</v>
      </c>
      <c r="C6390" s="669" t="s">
        <v>2389</v>
      </c>
      <c r="D6390" s="1137">
        <f t="shared" si="198"/>
        <v>0</v>
      </c>
      <c r="E6390" s="669" t="s">
        <v>700</v>
      </c>
      <c r="F6390" s="669">
        <v>139</v>
      </c>
    </row>
    <row r="6391" spans="1:6" hidden="1" x14ac:dyDescent="0.2">
      <c r="A6391" s="1136" t="str">
        <f t="shared" si="199"/>
        <v>PG71CEL0</v>
      </c>
      <c r="B6391" s="669" t="s">
        <v>9473</v>
      </c>
      <c r="C6391" s="669" t="s">
        <v>2389</v>
      </c>
      <c r="D6391" s="1137">
        <f t="shared" si="198"/>
        <v>0</v>
      </c>
      <c r="E6391" s="669" t="s">
        <v>699</v>
      </c>
      <c r="F6391" s="669">
        <v>78</v>
      </c>
    </row>
    <row r="6392" spans="1:6" hidden="1" x14ac:dyDescent="0.2">
      <c r="A6392" s="1136" t="str">
        <f t="shared" si="199"/>
        <v>PG71CEM0</v>
      </c>
      <c r="B6392" s="669" t="s">
        <v>9474</v>
      </c>
      <c r="C6392" s="669" t="s">
        <v>2389</v>
      </c>
      <c r="D6392" s="1137">
        <f t="shared" si="198"/>
        <v>0</v>
      </c>
      <c r="E6392" s="669" t="s">
        <v>595</v>
      </c>
      <c r="F6392" s="669">
        <v>827</v>
      </c>
    </row>
    <row r="6393" spans="1:6" hidden="1" x14ac:dyDescent="0.2">
      <c r="A6393" s="1136" t="str">
        <f t="shared" si="199"/>
        <v>PG71CNE0</v>
      </c>
      <c r="B6393" s="669" t="s">
        <v>9475</v>
      </c>
      <c r="C6393" s="669" t="s">
        <v>2389</v>
      </c>
      <c r="D6393" s="1137">
        <f t="shared" si="198"/>
        <v>0</v>
      </c>
      <c r="E6393" s="669" t="s">
        <v>594</v>
      </c>
      <c r="F6393" s="669">
        <v>42</v>
      </c>
    </row>
    <row r="6394" spans="1:6" hidden="1" x14ac:dyDescent="0.2">
      <c r="A6394" s="1136" t="str">
        <f t="shared" si="199"/>
        <v>PH34ADC0</v>
      </c>
      <c r="B6394" s="669" t="s">
        <v>9476</v>
      </c>
      <c r="C6394" s="669" t="s">
        <v>2390</v>
      </c>
      <c r="D6394" s="1137">
        <f t="shared" si="198"/>
        <v>0</v>
      </c>
      <c r="E6394" s="669" t="s">
        <v>700</v>
      </c>
      <c r="F6394" s="669">
        <v>866</v>
      </c>
    </row>
    <row r="6395" spans="1:6" hidden="1" x14ac:dyDescent="0.2">
      <c r="A6395" s="1136" t="str">
        <f t="shared" si="199"/>
        <v>PH34AEL0</v>
      </c>
      <c r="B6395" s="669" t="s">
        <v>9477</v>
      </c>
      <c r="C6395" s="669" t="s">
        <v>2390</v>
      </c>
      <c r="D6395" s="1137">
        <f t="shared" si="198"/>
        <v>0</v>
      </c>
      <c r="E6395" s="669" t="s">
        <v>699</v>
      </c>
      <c r="F6395" s="669">
        <v>257</v>
      </c>
    </row>
    <row r="6396" spans="1:6" hidden="1" x14ac:dyDescent="0.2">
      <c r="A6396" s="1136" t="str">
        <f t="shared" si="199"/>
        <v>PH34AEM0</v>
      </c>
      <c r="B6396" s="669" t="s">
        <v>9478</v>
      </c>
      <c r="C6396" s="669" t="s">
        <v>2390</v>
      </c>
      <c r="D6396" s="1137">
        <f t="shared" si="198"/>
        <v>0</v>
      </c>
      <c r="E6396" s="669" t="s">
        <v>595</v>
      </c>
      <c r="F6396" s="669">
        <v>540</v>
      </c>
    </row>
    <row r="6397" spans="1:6" hidden="1" x14ac:dyDescent="0.2">
      <c r="A6397" s="1136" t="str">
        <f t="shared" si="199"/>
        <v>PH34ANE0</v>
      </c>
      <c r="B6397" s="669" t="s">
        <v>9479</v>
      </c>
      <c r="C6397" s="669" t="s">
        <v>2390</v>
      </c>
      <c r="D6397" s="1137">
        <f t="shared" si="198"/>
        <v>0</v>
      </c>
      <c r="E6397" s="669" t="s">
        <v>594</v>
      </c>
      <c r="F6397" s="669">
        <v>22</v>
      </c>
    </row>
    <row r="6398" spans="1:6" hidden="1" x14ac:dyDescent="0.2">
      <c r="A6398" s="1136" t="str">
        <f t="shared" si="199"/>
        <v>PH34BDC0</v>
      </c>
      <c r="B6398" s="669" t="s">
        <v>9480</v>
      </c>
      <c r="C6398" s="669" t="s">
        <v>2391</v>
      </c>
      <c r="D6398" s="1137">
        <f t="shared" si="198"/>
        <v>0</v>
      </c>
      <c r="E6398" s="669" t="s">
        <v>700</v>
      </c>
      <c r="F6398" s="669">
        <v>1504</v>
      </c>
    </row>
    <row r="6399" spans="1:6" hidden="1" x14ac:dyDescent="0.2">
      <c r="A6399" s="1136" t="str">
        <f t="shared" si="199"/>
        <v>PH34BEL0</v>
      </c>
      <c r="B6399" s="669" t="s">
        <v>9481</v>
      </c>
      <c r="C6399" s="669" t="s">
        <v>2391</v>
      </c>
      <c r="D6399" s="1137">
        <f t="shared" si="198"/>
        <v>0</v>
      </c>
      <c r="E6399" s="669" t="s">
        <v>699</v>
      </c>
      <c r="F6399" s="669">
        <v>352</v>
      </c>
    </row>
    <row r="6400" spans="1:6" hidden="1" x14ac:dyDescent="0.2">
      <c r="A6400" s="1136" t="str">
        <f t="shared" si="199"/>
        <v>PH34BEM0</v>
      </c>
      <c r="B6400" s="669" t="s">
        <v>9482</v>
      </c>
      <c r="C6400" s="669" t="s">
        <v>2391</v>
      </c>
      <c r="D6400" s="1137">
        <f t="shared" si="198"/>
        <v>0</v>
      </c>
      <c r="E6400" s="669" t="s">
        <v>595</v>
      </c>
      <c r="F6400" s="669">
        <v>1501</v>
      </c>
    </row>
    <row r="6401" spans="1:6" hidden="1" x14ac:dyDescent="0.2">
      <c r="A6401" s="1136" t="str">
        <f t="shared" si="199"/>
        <v>PH34BNE0</v>
      </c>
      <c r="B6401" s="669" t="s">
        <v>9483</v>
      </c>
      <c r="C6401" s="669" t="s">
        <v>2391</v>
      </c>
      <c r="D6401" s="1137">
        <f t="shared" si="198"/>
        <v>0</v>
      </c>
      <c r="E6401" s="669" t="s">
        <v>594</v>
      </c>
      <c r="F6401" s="669">
        <v>26</v>
      </c>
    </row>
    <row r="6402" spans="1:6" hidden="1" x14ac:dyDescent="0.2">
      <c r="A6402" s="1136" t="str">
        <f t="shared" si="199"/>
        <v>PH34BUX0</v>
      </c>
      <c r="B6402" s="669" t="s">
        <v>9484</v>
      </c>
      <c r="C6402" s="669" t="s">
        <v>2391</v>
      </c>
      <c r="D6402" s="1137">
        <f t="shared" si="198"/>
        <v>0</v>
      </c>
      <c r="E6402" s="669" t="s">
        <v>3001</v>
      </c>
      <c r="F6402" s="669">
        <v>1</v>
      </c>
    </row>
    <row r="6403" spans="1:6" hidden="1" x14ac:dyDescent="0.2">
      <c r="A6403" s="1136" t="str">
        <f t="shared" si="199"/>
        <v>PH34CDC0</v>
      </c>
      <c r="B6403" s="669" t="s">
        <v>9485</v>
      </c>
      <c r="C6403" s="669" t="s">
        <v>2392</v>
      </c>
      <c r="D6403" s="1137">
        <f t="shared" si="198"/>
        <v>0</v>
      </c>
      <c r="E6403" s="669" t="s">
        <v>700</v>
      </c>
      <c r="F6403" s="669">
        <v>3190</v>
      </c>
    </row>
    <row r="6404" spans="1:6" hidden="1" x14ac:dyDescent="0.2">
      <c r="A6404" s="1136" t="str">
        <f t="shared" si="199"/>
        <v>PH34CEL0</v>
      </c>
      <c r="B6404" s="669" t="s">
        <v>9486</v>
      </c>
      <c r="C6404" s="669" t="s">
        <v>2392</v>
      </c>
      <c r="D6404" s="1137">
        <f t="shared" si="198"/>
        <v>0</v>
      </c>
      <c r="E6404" s="669" t="s">
        <v>699</v>
      </c>
      <c r="F6404" s="669">
        <v>835</v>
      </c>
    </row>
    <row r="6405" spans="1:6" hidden="1" x14ac:dyDescent="0.2">
      <c r="A6405" s="1136" t="str">
        <f t="shared" si="199"/>
        <v>PH34CEM0</v>
      </c>
      <c r="B6405" s="669" t="s">
        <v>9487</v>
      </c>
      <c r="C6405" s="669" t="s">
        <v>2392</v>
      </c>
      <c r="D6405" s="1137">
        <f t="shared" si="198"/>
        <v>0</v>
      </c>
      <c r="E6405" s="669" t="s">
        <v>595</v>
      </c>
      <c r="F6405" s="669">
        <v>6242</v>
      </c>
    </row>
    <row r="6406" spans="1:6" hidden="1" x14ac:dyDescent="0.2">
      <c r="A6406" s="1136" t="str">
        <f t="shared" si="199"/>
        <v>PH34CNE0</v>
      </c>
      <c r="B6406" s="669" t="s">
        <v>9488</v>
      </c>
      <c r="C6406" s="669" t="s">
        <v>2392</v>
      </c>
      <c r="D6406" s="1137">
        <f t="shared" si="198"/>
        <v>0</v>
      </c>
      <c r="E6406" s="669" t="s">
        <v>594</v>
      </c>
      <c r="F6406" s="669">
        <v>71</v>
      </c>
    </row>
    <row r="6407" spans="1:6" hidden="1" x14ac:dyDescent="0.2">
      <c r="A6407" s="1136" t="str">
        <f t="shared" si="199"/>
        <v>PH34CUX0</v>
      </c>
      <c r="B6407" s="669" t="s">
        <v>9489</v>
      </c>
      <c r="C6407" s="669" t="s">
        <v>2392</v>
      </c>
      <c r="D6407" s="1137">
        <f t="shared" si="198"/>
        <v>0</v>
      </c>
      <c r="E6407" s="669" t="s">
        <v>3001</v>
      </c>
      <c r="F6407" s="669">
        <v>3</v>
      </c>
    </row>
    <row r="6408" spans="1:6" hidden="1" x14ac:dyDescent="0.2">
      <c r="A6408" s="1136" t="str">
        <f t="shared" si="199"/>
        <v>PH34DDC0</v>
      </c>
      <c r="B6408" s="669" t="s">
        <v>9490</v>
      </c>
      <c r="C6408" s="669" t="s">
        <v>2393</v>
      </c>
      <c r="D6408" s="1137">
        <f t="shared" si="198"/>
        <v>0</v>
      </c>
      <c r="E6408" s="669" t="s">
        <v>700</v>
      </c>
      <c r="F6408" s="669">
        <v>5173</v>
      </c>
    </row>
    <row r="6409" spans="1:6" hidden="1" x14ac:dyDescent="0.2">
      <c r="A6409" s="1136" t="str">
        <f t="shared" si="199"/>
        <v>PH34DEL0</v>
      </c>
      <c r="B6409" s="669" t="s">
        <v>9491</v>
      </c>
      <c r="C6409" s="669" t="s">
        <v>2393</v>
      </c>
      <c r="D6409" s="1137">
        <f t="shared" si="198"/>
        <v>0</v>
      </c>
      <c r="E6409" s="669" t="s">
        <v>699</v>
      </c>
      <c r="F6409" s="669">
        <v>1344</v>
      </c>
    </row>
    <row r="6410" spans="1:6" hidden="1" x14ac:dyDescent="0.2">
      <c r="A6410" s="1136" t="str">
        <f t="shared" si="199"/>
        <v>PH34DEM0</v>
      </c>
      <c r="B6410" s="669" t="s">
        <v>9492</v>
      </c>
      <c r="C6410" s="669" t="s">
        <v>2393</v>
      </c>
      <c r="D6410" s="1137">
        <f t="shared" si="198"/>
        <v>0</v>
      </c>
      <c r="E6410" s="669" t="s">
        <v>595</v>
      </c>
      <c r="F6410" s="669">
        <v>10281</v>
      </c>
    </row>
    <row r="6411" spans="1:6" hidden="1" x14ac:dyDescent="0.2">
      <c r="A6411" s="1136" t="str">
        <f t="shared" si="199"/>
        <v>PH34DNE0</v>
      </c>
      <c r="B6411" s="669" t="s">
        <v>9493</v>
      </c>
      <c r="C6411" s="669" t="s">
        <v>2393</v>
      </c>
      <c r="D6411" s="1137">
        <f t="shared" si="198"/>
        <v>0</v>
      </c>
      <c r="E6411" s="669" t="s">
        <v>594</v>
      </c>
      <c r="F6411" s="669">
        <v>99</v>
      </c>
    </row>
    <row r="6412" spans="1:6" hidden="1" x14ac:dyDescent="0.2">
      <c r="A6412" s="1136" t="str">
        <f t="shared" si="199"/>
        <v>PH34DUX0</v>
      </c>
      <c r="B6412" s="669" t="s">
        <v>9494</v>
      </c>
      <c r="C6412" s="669" t="s">
        <v>2393</v>
      </c>
      <c r="D6412" s="1137">
        <f t="shared" si="198"/>
        <v>0</v>
      </c>
      <c r="E6412" s="669" t="s">
        <v>3001</v>
      </c>
      <c r="F6412" s="669">
        <v>3</v>
      </c>
    </row>
    <row r="6413" spans="1:6" hidden="1" x14ac:dyDescent="0.2">
      <c r="A6413" s="1136" t="str">
        <f t="shared" si="199"/>
        <v>PJ35ADC0</v>
      </c>
      <c r="B6413" s="669" t="s">
        <v>9495</v>
      </c>
      <c r="C6413" s="669" t="s">
        <v>2394</v>
      </c>
      <c r="D6413" s="1137">
        <f t="shared" si="198"/>
        <v>0</v>
      </c>
      <c r="E6413" s="669" t="s">
        <v>700</v>
      </c>
      <c r="F6413" s="669">
        <v>86</v>
      </c>
    </row>
    <row r="6414" spans="1:6" hidden="1" x14ac:dyDescent="0.2">
      <c r="A6414" s="1136" t="str">
        <f t="shared" si="199"/>
        <v>PJ35AEL0</v>
      </c>
      <c r="B6414" s="669" t="s">
        <v>9496</v>
      </c>
      <c r="C6414" s="669" t="s">
        <v>2394</v>
      </c>
      <c r="D6414" s="1137">
        <f t="shared" si="198"/>
        <v>0</v>
      </c>
      <c r="E6414" s="669" t="s">
        <v>699</v>
      </c>
      <c r="F6414" s="669">
        <v>97</v>
      </c>
    </row>
    <row r="6415" spans="1:6" hidden="1" x14ac:dyDescent="0.2">
      <c r="A6415" s="1136" t="str">
        <f t="shared" si="199"/>
        <v>PJ35AEM0</v>
      </c>
      <c r="B6415" s="669" t="s">
        <v>9497</v>
      </c>
      <c r="C6415" s="669" t="s">
        <v>2394</v>
      </c>
      <c r="D6415" s="1137">
        <f t="shared" si="198"/>
        <v>0</v>
      </c>
      <c r="E6415" s="669" t="s">
        <v>595</v>
      </c>
      <c r="F6415" s="669">
        <v>482</v>
      </c>
    </row>
    <row r="6416" spans="1:6" hidden="1" x14ac:dyDescent="0.2">
      <c r="A6416" s="1136" t="str">
        <f t="shared" si="199"/>
        <v>PJ35ANE0</v>
      </c>
      <c r="B6416" s="669" t="s">
        <v>9498</v>
      </c>
      <c r="C6416" s="669" t="s">
        <v>2394</v>
      </c>
      <c r="D6416" s="1137">
        <f t="shared" si="198"/>
        <v>0</v>
      </c>
      <c r="E6416" s="669" t="s">
        <v>594</v>
      </c>
      <c r="F6416" s="669">
        <v>23</v>
      </c>
    </row>
    <row r="6417" spans="1:6" hidden="1" x14ac:dyDescent="0.2">
      <c r="A6417" s="1136" t="str">
        <f t="shared" si="199"/>
        <v>PJ35AUX0</v>
      </c>
      <c r="B6417" s="669" t="s">
        <v>9499</v>
      </c>
      <c r="C6417" s="669" t="s">
        <v>2394</v>
      </c>
      <c r="D6417" s="1137">
        <f t="shared" ref="D6417:D6480" si="200">IFERROR(VLOOKUP(C6417,$M$2:$N$16,2,FALSE),0)</f>
        <v>0</v>
      </c>
      <c r="E6417" s="669" t="s">
        <v>3001</v>
      </c>
      <c r="F6417" s="669">
        <v>1</v>
      </c>
    </row>
    <row r="6418" spans="1:6" hidden="1" x14ac:dyDescent="0.2">
      <c r="A6418" s="1136" t="str">
        <f t="shared" ref="A6418:A6481" si="201">C6418&amp;E6418&amp;D6418</f>
        <v>PJ35BDC0</v>
      </c>
      <c r="B6418" s="669" t="s">
        <v>9500</v>
      </c>
      <c r="C6418" s="669" t="s">
        <v>2395</v>
      </c>
      <c r="D6418" s="1137">
        <f t="shared" si="200"/>
        <v>0</v>
      </c>
      <c r="E6418" s="669" t="s">
        <v>700</v>
      </c>
      <c r="F6418" s="669">
        <v>412</v>
      </c>
    </row>
    <row r="6419" spans="1:6" hidden="1" x14ac:dyDescent="0.2">
      <c r="A6419" s="1136" t="str">
        <f t="shared" si="201"/>
        <v>PJ35BEL0</v>
      </c>
      <c r="B6419" s="669" t="s">
        <v>9501</v>
      </c>
      <c r="C6419" s="669" t="s">
        <v>2395</v>
      </c>
      <c r="D6419" s="1137">
        <f t="shared" si="200"/>
        <v>0</v>
      </c>
      <c r="E6419" s="669" t="s">
        <v>699</v>
      </c>
      <c r="F6419" s="669">
        <v>170</v>
      </c>
    </row>
    <row r="6420" spans="1:6" hidden="1" x14ac:dyDescent="0.2">
      <c r="A6420" s="1136" t="str">
        <f t="shared" si="201"/>
        <v>PJ35BEM0</v>
      </c>
      <c r="B6420" s="669" t="s">
        <v>9502</v>
      </c>
      <c r="C6420" s="669" t="s">
        <v>2395</v>
      </c>
      <c r="D6420" s="1137">
        <f t="shared" si="200"/>
        <v>0</v>
      </c>
      <c r="E6420" s="669" t="s">
        <v>595</v>
      </c>
      <c r="F6420" s="669">
        <v>1677</v>
      </c>
    </row>
    <row r="6421" spans="1:6" hidden="1" x14ac:dyDescent="0.2">
      <c r="A6421" s="1136" t="str">
        <f t="shared" si="201"/>
        <v>PJ35BNE0</v>
      </c>
      <c r="B6421" s="669" t="s">
        <v>9503</v>
      </c>
      <c r="C6421" s="669" t="s">
        <v>2395</v>
      </c>
      <c r="D6421" s="1137">
        <f t="shared" si="200"/>
        <v>0</v>
      </c>
      <c r="E6421" s="669" t="s">
        <v>594</v>
      </c>
      <c r="F6421" s="669">
        <v>27</v>
      </c>
    </row>
    <row r="6422" spans="1:6" hidden="1" x14ac:dyDescent="0.2">
      <c r="A6422" s="1136" t="str">
        <f t="shared" si="201"/>
        <v>PJ35BUX0</v>
      </c>
      <c r="B6422" s="669" t="s">
        <v>9504</v>
      </c>
      <c r="C6422" s="669" t="s">
        <v>2395</v>
      </c>
      <c r="D6422" s="1137">
        <f t="shared" si="200"/>
        <v>0</v>
      </c>
      <c r="E6422" s="669" t="s">
        <v>3001</v>
      </c>
      <c r="F6422" s="669">
        <v>5</v>
      </c>
    </row>
    <row r="6423" spans="1:6" hidden="1" x14ac:dyDescent="0.2">
      <c r="A6423" s="1136" t="str">
        <f t="shared" si="201"/>
        <v>PJ35CDC0</v>
      </c>
      <c r="B6423" s="669" t="s">
        <v>9505</v>
      </c>
      <c r="C6423" s="669" t="s">
        <v>2396</v>
      </c>
      <c r="D6423" s="1137">
        <f t="shared" si="200"/>
        <v>0</v>
      </c>
      <c r="E6423" s="669" t="s">
        <v>700</v>
      </c>
      <c r="F6423" s="669">
        <v>428</v>
      </c>
    </row>
    <row r="6424" spans="1:6" hidden="1" x14ac:dyDescent="0.2">
      <c r="A6424" s="1136" t="str">
        <f t="shared" si="201"/>
        <v>PJ35CEL0</v>
      </c>
      <c r="B6424" s="669" t="s">
        <v>9506</v>
      </c>
      <c r="C6424" s="669" t="s">
        <v>2396</v>
      </c>
      <c r="D6424" s="1137">
        <f t="shared" si="200"/>
        <v>0</v>
      </c>
      <c r="E6424" s="669" t="s">
        <v>699</v>
      </c>
      <c r="F6424" s="669">
        <v>146</v>
      </c>
    </row>
    <row r="6425" spans="1:6" hidden="1" x14ac:dyDescent="0.2">
      <c r="A6425" s="1136" t="str">
        <f t="shared" si="201"/>
        <v>PJ35CEM0</v>
      </c>
      <c r="B6425" s="669" t="s">
        <v>9507</v>
      </c>
      <c r="C6425" s="669" t="s">
        <v>2396</v>
      </c>
      <c r="D6425" s="1137">
        <f t="shared" si="200"/>
        <v>0</v>
      </c>
      <c r="E6425" s="669" t="s">
        <v>595</v>
      </c>
      <c r="F6425" s="669">
        <v>1613</v>
      </c>
    </row>
    <row r="6426" spans="1:6" hidden="1" x14ac:dyDescent="0.2">
      <c r="A6426" s="1136" t="str">
        <f t="shared" si="201"/>
        <v>PJ35CNE0</v>
      </c>
      <c r="B6426" s="669" t="s">
        <v>9508</v>
      </c>
      <c r="C6426" s="669" t="s">
        <v>2396</v>
      </c>
      <c r="D6426" s="1137">
        <f t="shared" si="200"/>
        <v>0</v>
      </c>
      <c r="E6426" s="669" t="s">
        <v>594</v>
      </c>
      <c r="F6426" s="669">
        <v>52</v>
      </c>
    </row>
    <row r="6427" spans="1:6" hidden="1" x14ac:dyDescent="0.2">
      <c r="A6427" s="1136" t="str">
        <f t="shared" si="201"/>
        <v>PJ35DDC0</v>
      </c>
      <c r="B6427" s="669" t="s">
        <v>9509</v>
      </c>
      <c r="C6427" s="669" t="s">
        <v>2397</v>
      </c>
      <c r="D6427" s="1137">
        <f t="shared" si="200"/>
        <v>0</v>
      </c>
      <c r="E6427" s="669" t="s">
        <v>700</v>
      </c>
      <c r="F6427" s="669">
        <v>2078</v>
      </c>
    </row>
    <row r="6428" spans="1:6" hidden="1" x14ac:dyDescent="0.2">
      <c r="A6428" s="1136" t="str">
        <f t="shared" si="201"/>
        <v>PJ35DEL0</v>
      </c>
      <c r="B6428" s="669" t="s">
        <v>9510</v>
      </c>
      <c r="C6428" s="669" t="s">
        <v>2397</v>
      </c>
      <c r="D6428" s="1137">
        <f t="shared" si="200"/>
        <v>0</v>
      </c>
      <c r="E6428" s="669" t="s">
        <v>699</v>
      </c>
      <c r="F6428" s="669">
        <v>646</v>
      </c>
    </row>
    <row r="6429" spans="1:6" hidden="1" x14ac:dyDescent="0.2">
      <c r="A6429" s="1136" t="str">
        <f t="shared" si="201"/>
        <v>PJ35DEM0</v>
      </c>
      <c r="B6429" s="669" t="s">
        <v>9511</v>
      </c>
      <c r="C6429" s="669" t="s">
        <v>2397</v>
      </c>
      <c r="D6429" s="1137">
        <f t="shared" si="200"/>
        <v>0</v>
      </c>
      <c r="E6429" s="669" t="s">
        <v>595</v>
      </c>
      <c r="F6429" s="669">
        <v>5775</v>
      </c>
    </row>
    <row r="6430" spans="1:6" hidden="1" x14ac:dyDescent="0.2">
      <c r="A6430" s="1136" t="str">
        <f t="shared" si="201"/>
        <v>PJ35DNE0</v>
      </c>
      <c r="B6430" s="669" t="s">
        <v>9512</v>
      </c>
      <c r="C6430" s="669" t="s">
        <v>2397</v>
      </c>
      <c r="D6430" s="1137">
        <f t="shared" si="200"/>
        <v>0</v>
      </c>
      <c r="E6430" s="669" t="s">
        <v>594</v>
      </c>
      <c r="F6430" s="669">
        <v>853</v>
      </c>
    </row>
    <row r="6431" spans="1:6" hidden="1" x14ac:dyDescent="0.2">
      <c r="A6431" s="1136" t="str">
        <f t="shared" si="201"/>
        <v>PJ35DUX0</v>
      </c>
      <c r="B6431" s="669" t="s">
        <v>9513</v>
      </c>
      <c r="C6431" s="669" t="s">
        <v>2397</v>
      </c>
      <c r="D6431" s="1137">
        <f t="shared" si="200"/>
        <v>0</v>
      </c>
      <c r="E6431" s="669" t="s">
        <v>3001</v>
      </c>
      <c r="F6431" s="669">
        <v>6</v>
      </c>
    </row>
    <row r="6432" spans="1:6" hidden="1" x14ac:dyDescent="0.2">
      <c r="A6432" s="1136" t="str">
        <f t="shared" si="201"/>
        <v>PJ66ADC0</v>
      </c>
      <c r="B6432" s="669" t="s">
        <v>9514</v>
      </c>
      <c r="C6432" s="669" t="s">
        <v>2398</v>
      </c>
      <c r="D6432" s="1137">
        <f t="shared" si="200"/>
        <v>0</v>
      </c>
      <c r="E6432" s="669" t="s">
        <v>700</v>
      </c>
      <c r="F6432" s="669">
        <v>22</v>
      </c>
    </row>
    <row r="6433" spans="1:6" hidden="1" x14ac:dyDescent="0.2">
      <c r="A6433" s="1136" t="str">
        <f t="shared" si="201"/>
        <v>PJ66AEL0</v>
      </c>
      <c r="B6433" s="669" t="s">
        <v>9515</v>
      </c>
      <c r="C6433" s="669" t="s">
        <v>2398</v>
      </c>
      <c r="D6433" s="1137">
        <f t="shared" si="200"/>
        <v>0</v>
      </c>
      <c r="E6433" s="669" t="s">
        <v>699</v>
      </c>
      <c r="F6433" s="669">
        <v>10</v>
      </c>
    </row>
    <row r="6434" spans="1:6" hidden="1" x14ac:dyDescent="0.2">
      <c r="A6434" s="1136" t="str">
        <f t="shared" si="201"/>
        <v>PJ66AEM0</v>
      </c>
      <c r="B6434" s="669" t="s">
        <v>9516</v>
      </c>
      <c r="C6434" s="669" t="s">
        <v>2398</v>
      </c>
      <c r="D6434" s="1137">
        <f t="shared" si="200"/>
        <v>0</v>
      </c>
      <c r="E6434" s="669" t="s">
        <v>595</v>
      </c>
      <c r="F6434" s="669">
        <v>579</v>
      </c>
    </row>
    <row r="6435" spans="1:6" hidden="1" x14ac:dyDescent="0.2">
      <c r="A6435" s="1136" t="str">
        <f t="shared" si="201"/>
        <v>PJ66ANE0</v>
      </c>
      <c r="B6435" s="669" t="s">
        <v>9517</v>
      </c>
      <c r="C6435" s="669" t="s">
        <v>2398</v>
      </c>
      <c r="D6435" s="1137">
        <f t="shared" si="200"/>
        <v>0</v>
      </c>
      <c r="E6435" s="669" t="s">
        <v>594</v>
      </c>
      <c r="F6435" s="669">
        <v>8</v>
      </c>
    </row>
    <row r="6436" spans="1:6" hidden="1" x14ac:dyDescent="0.2">
      <c r="A6436" s="1136" t="str">
        <f t="shared" si="201"/>
        <v>PJ66BDC0</v>
      </c>
      <c r="B6436" s="669" t="s">
        <v>9518</v>
      </c>
      <c r="C6436" s="669" t="s">
        <v>2399</v>
      </c>
      <c r="D6436" s="1137">
        <f t="shared" si="200"/>
        <v>0</v>
      </c>
      <c r="E6436" s="669" t="s">
        <v>700</v>
      </c>
      <c r="F6436" s="669">
        <v>109</v>
      </c>
    </row>
    <row r="6437" spans="1:6" hidden="1" x14ac:dyDescent="0.2">
      <c r="A6437" s="1136" t="str">
        <f t="shared" si="201"/>
        <v>PJ66BEL0</v>
      </c>
      <c r="B6437" s="669" t="s">
        <v>9519</v>
      </c>
      <c r="C6437" s="669" t="s">
        <v>2399</v>
      </c>
      <c r="D6437" s="1137">
        <f t="shared" si="200"/>
        <v>0</v>
      </c>
      <c r="E6437" s="669" t="s">
        <v>699</v>
      </c>
      <c r="F6437" s="669">
        <v>26</v>
      </c>
    </row>
    <row r="6438" spans="1:6" hidden="1" x14ac:dyDescent="0.2">
      <c r="A6438" s="1136" t="str">
        <f t="shared" si="201"/>
        <v>PJ66BEM0</v>
      </c>
      <c r="B6438" s="669" t="s">
        <v>9520</v>
      </c>
      <c r="C6438" s="669" t="s">
        <v>2399</v>
      </c>
      <c r="D6438" s="1137">
        <f t="shared" si="200"/>
        <v>0</v>
      </c>
      <c r="E6438" s="669" t="s">
        <v>595</v>
      </c>
      <c r="F6438" s="669">
        <v>2309</v>
      </c>
    </row>
    <row r="6439" spans="1:6" hidden="1" x14ac:dyDescent="0.2">
      <c r="A6439" s="1136" t="str">
        <f t="shared" si="201"/>
        <v>PJ66BNE0</v>
      </c>
      <c r="B6439" s="669" t="s">
        <v>9521</v>
      </c>
      <c r="C6439" s="669" t="s">
        <v>2399</v>
      </c>
      <c r="D6439" s="1137">
        <f t="shared" si="200"/>
        <v>0</v>
      </c>
      <c r="E6439" s="669" t="s">
        <v>594</v>
      </c>
      <c r="F6439" s="669">
        <v>15</v>
      </c>
    </row>
    <row r="6440" spans="1:6" hidden="1" x14ac:dyDescent="0.2">
      <c r="A6440" s="1136" t="str">
        <f t="shared" si="201"/>
        <v>PJ66BUX0</v>
      </c>
      <c r="B6440" s="669" t="s">
        <v>9522</v>
      </c>
      <c r="C6440" s="669" t="s">
        <v>2399</v>
      </c>
      <c r="D6440" s="1137">
        <f t="shared" si="200"/>
        <v>0</v>
      </c>
      <c r="E6440" s="669" t="s">
        <v>3001</v>
      </c>
      <c r="F6440" s="669">
        <v>1</v>
      </c>
    </row>
    <row r="6441" spans="1:6" hidden="1" x14ac:dyDescent="0.2">
      <c r="A6441" s="1136" t="str">
        <f t="shared" si="201"/>
        <v>PJ66CDC0</v>
      </c>
      <c r="B6441" s="669" t="s">
        <v>9523</v>
      </c>
      <c r="C6441" s="669" t="s">
        <v>2400</v>
      </c>
      <c r="D6441" s="1137">
        <f t="shared" si="200"/>
        <v>0</v>
      </c>
      <c r="E6441" s="669" t="s">
        <v>700</v>
      </c>
      <c r="F6441" s="669">
        <v>86</v>
      </c>
    </row>
    <row r="6442" spans="1:6" hidden="1" x14ac:dyDescent="0.2">
      <c r="A6442" s="1136" t="str">
        <f t="shared" si="201"/>
        <v>PJ66CEL0</v>
      </c>
      <c r="B6442" s="669" t="s">
        <v>9524</v>
      </c>
      <c r="C6442" s="669" t="s">
        <v>2400</v>
      </c>
      <c r="D6442" s="1137">
        <f t="shared" si="200"/>
        <v>0</v>
      </c>
      <c r="E6442" s="669" t="s">
        <v>699</v>
      </c>
      <c r="F6442" s="669">
        <v>20</v>
      </c>
    </row>
    <row r="6443" spans="1:6" hidden="1" x14ac:dyDescent="0.2">
      <c r="A6443" s="1136" t="str">
        <f t="shared" si="201"/>
        <v>PJ66CEM0</v>
      </c>
      <c r="B6443" s="669" t="s">
        <v>9525</v>
      </c>
      <c r="C6443" s="669" t="s">
        <v>2400</v>
      </c>
      <c r="D6443" s="1137">
        <f t="shared" si="200"/>
        <v>0</v>
      </c>
      <c r="E6443" s="669" t="s">
        <v>595</v>
      </c>
      <c r="F6443" s="669">
        <v>4345</v>
      </c>
    </row>
    <row r="6444" spans="1:6" hidden="1" x14ac:dyDescent="0.2">
      <c r="A6444" s="1136" t="str">
        <f t="shared" si="201"/>
        <v>PJ66CNE0</v>
      </c>
      <c r="B6444" s="669" t="s">
        <v>9526</v>
      </c>
      <c r="C6444" s="669" t="s">
        <v>2400</v>
      </c>
      <c r="D6444" s="1137">
        <f t="shared" si="200"/>
        <v>0</v>
      </c>
      <c r="E6444" s="669" t="s">
        <v>594</v>
      </c>
      <c r="F6444" s="669">
        <v>59</v>
      </c>
    </row>
    <row r="6445" spans="1:6" hidden="1" x14ac:dyDescent="0.2">
      <c r="A6445" s="1136" t="str">
        <f t="shared" si="201"/>
        <v>PJ66CUX0</v>
      </c>
      <c r="B6445" s="669" t="s">
        <v>9527</v>
      </c>
      <c r="C6445" s="669" t="s">
        <v>2400</v>
      </c>
      <c r="D6445" s="1137">
        <f t="shared" si="200"/>
        <v>0</v>
      </c>
      <c r="E6445" s="669" t="s">
        <v>3001</v>
      </c>
      <c r="F6445" s="669">
        <v>1</v>
      </c>
    </row>
    <row r="6446" spans="1:6" hidden="1" x14ac:dyDescent="0.2">
      <c r="A6446" s="1136" t="str">
        <f t="shared" si="201"/>
        <v>PK36ADC0</v>
      </c>
      <c r="B6446" s="669" t="s">
        <v>9528</v>
      </c>
      <c r="C6446" s="669" t="s">
        <v>2401</v>
      </c>
      <c r="D6446" s="1137">
        <f t="shared" si="200"/>
        <v>0</v>
      </c>
      <c r="E6446" s="669" t="s">
        <v>700</v>
      </c>
      <c r="F6446" s="669">
        <v>412</v>
      </c>
    </row>
    <row r="6447" spans="1:6" hidden="1" x14ac:dyDescent="0.2">
      <c r="A6447" s="1136" t="str">
        <f t="shared" si="201"/>
        <v>PK36AEL0</v>
      </c>
      <c r="B6447" s="669" t="s">
        <v>9529</v>
      </c>
      <c r="C6447" s="669" t="s">
        <v>2401</v>
      </c>
      <c r="D6447" s="1137">
        <f t="shared" si="200"/>
        <v>0</v>
      </c>
      <c r="E6447" s="669" t="s">
        <v>699</v>
      </c>
      <c r="F6447" s="669">
        <v>190</v>
      </c>
    </row>
    <row r="6448" spans="1:6" hidden="1" x14ac:dyDescent="0.2">
      <c r="A6448" s="1136" t="str">
        <f t="shared" si="201"/>
        <v>PK36AEM0</v>
      </c>
      <c r="B6448" s="669" t="s">
        <v>9530</v>
      </c>
      <c r="C6448" s="669" t="s">
        <v>2401</v>
      </c>
      <c r="D6448" s="1137">
        <f t="shared" si="200"/>
        <v>0</v>
      </c>
      <c r="E6448" s="669" t="s">
        <v>595</v>
      </c>
      <c r="F6448" s="669">
        <v>81</v>
      </c>
    </row>
    <row r="6449" spans="1:6" hidden="1" x14ac:dyDescent="0.2">
      <c r="A6449" s="1136" t="str">
        <f t="shared" si="201"/>
        <v>PK36ANE0</v>
      </c>
      <c r="B6449" s="669" t="s">
        <v>9531</v>
      </c>
      <c r="C6449" s="669" t="s">
        <v>2401</v>
      </c>
      <c r="D6449" s="1137">
        <f t="shared" si="200"/>
        <v>0</v>
      </c>
      <c r="E6449" s="669" t="s">
        <v>594</v>
      </c>
      <c r="F6449" s="669">
        <v>21</v>
      </c>
    </row>
    <row r="6450" spans="1:6" hidden="1" x14ac:dyDescent="0.2">
      <c r="A6450" s="1136" t="str">
        <f t="shared" si="201"/>
        <v>PK36AUX0</v>
      </c>
      <c r="B6450" s="669" t="s">
        <v>9532</v>
      </c>
      <c r="C6450" s="669" t="s">
        <v>2401</v>
      </c>
      <c r="D6450" s="1137">
        <f t="shared" si="200"/>
        <v>0</v>
      </c>
      <c r="E6450" s="669" t="s">
        <v>3001</v>
      </c>
      <c r="F6450" s="669">
        <v>1</v>
      </c>
    </row>
    <row r="6451" spans="1:6" hidden="1" x14ac:dyDescent="0.2">
      <c r="A6451" s="1136" t="str">
        <f t="shared" si="201"/>
        <v>PK36BDC0</v>
      </c>
      <c r="B6451" s="669" t="s">
        <v>9533</v>
      </c>
      <c r="C6451" s="669" t="s">
        <v>2402</v>
      </c>
      <c r="D6451" s="1137">
        <f t="shared" si="200"/>
        <v>0</v>
      </c>
      <c r="E6451" s="669" t="s">
        <v>700</v>
      </c>
      <c r="F6451" s="669">
        <v>1753</v>
      </c>
    </row>
    <row r="6452" spans="1:6" hidden="1" x14ac:dyDescent="0.2">
      <c r="A6452" s="1136" t="str">
        <f t="shared" si="201"/>
        <v>PK36BEL0</v>
      </c>
      <c r="B6452" s="669" t="s">
        <v>9534</v>
      </c>
      <c r="C6452" s="669" t="s">
        <v>2402</v>
      </c>
      <c r="D6452" s="1137">
        <f t="shared" si="200"/>
        <v>0</v>
      </c>
      <c r="E6452" s="669" t="s">
        <v>699</v>
      </c>
      <c r="F6452" s="669">
        <v>390</v>
      </c>
    </row>
    <row r="6453" spans="1:6" hidden="1" x14ac:dyDescent="0.2">
      <c r="A6453" s="1136" t="str">
        <f t="shared" si="201"/>
        <v>PK36BEM0</v>
      </c>
      <c r="B6453" s="669" t="s">
        <v>9535</v>
      </c>
      <c r="C6453" s="669" t="s">
        <v>2402</v>
      </c>
      <c r="D6453" s="1137">
        <f t="shared" si="200"/>
        <v>0</v>
      </c>
      <c r="E6453" s="669" t="s">
        <v>595</v>
      </c>
      <c r="F6453" s="669">
        <v>380</v>
      </c>
    </row>
    <row r="6454" spans="1:6" hidden="1" x14ac:dyDescent="0.2">
      <c r="A6454" s="1136" t="str">
        <f t="shared" si="201"/>
        <v>PK36BNE0</v>
      </c>
      <c r="B6454" s="669" t="s">
        <v>9536</v>
      </c>
      <c r="C6454" s="669" t="s">
        <v>2402</v>
      </c>
      <c r="D6454" s="1137">
        <f t="shared" si="200"/>
        <v>0</v>
      </c>
      <c r="E6454" s="669" t="s">
        <v>594</v>
      </c>
      <c r="F6454" s="669">
        <v>24</v>
      </c>
    </row>
    <row r="6455" spans="1:6" hidden="1" x14ac:dyDescent="0.2">
      <c r="A6455" s="1136" t="str">
        <f t="shared" si="201"/>
        <v>PK36CDC0</v>
      </c>
      <c r="B6455" s="669" t="s">
        <v>9537</v>
      </c>
      <c r="C6455" s="669" t="s">
        <v>2403</v>
      </c>
      <c r="D6455" s="1137">
        <f t="shared" si="200"/>
        <v>0</v>
      </c>
      <c r="E6455" s="669" t="s">
        <v>700</v>
      </c>
      <c r="F6455" s="669">
        <v>2620</v>
      </c>
    </row>
    <row r="6456" spans="1:6" hidden="1" x14ac:dyDescent="0.2">
      <c r="A6456" s="1136" t="str">
        <f t="shared" si="201"/>
        <v>PK36CEL0</v>
      </c>
      <c r="B6456" s="669" t="s">
        <v>9538</v>
      </c>
      <c r="C6456" s="669" t="s">
        <v>2403</v>
      </c>
      <c r="D6456" s="1137">
        <f t="shared" si="200"/>
        <v>0</v>
      </c>
      <c r="E6456" s="669" t="s">
        <v>699</v>
      </c>
      <c r="F6456" s="669">
        <v>446</v>
      </c>
    </row>
    <row r="6457" spans="1:6" hidden="1" x14ac:dyDescent="0.2">
      <c r="A6457" s="1136" t="str">
        <f t="shared" si="201"/>
        <v>PK36CEM0</v>
      </c>
      <c r="B6457" s="669" t="s">
        <v>9539</v>
      </c>
      <c r="C6457" s="669" t="s">
        <v>2403</v>
      </c>
      <c r="D6457" s="1137">
        <f t="shared" si="200"/>
        <v>0</v>
      </c>
      <c r="E6457" s="669" t="s">
        <v>595</v>
      </c>
      <c r="F6457" s="669">
        <v>407</v>
      </c>
    </row>
    <row r="6458" spans="1:6" hidden="1" x14ac:dyDescent="0.2">
      <c r="A6458" s="1136" t="str">
        <f t="shared" si="201"/>
        <v>PK36CNE0</v>
      </c>
      <c r="B6458" s="669" t="s">
        <v>9540</v>
      </c>
      <c r="C6458" s="669" t="s">
        <v>2403</v>
      </c>
      <c r="D6458" s="1137">
        <f t="shared" si="200"/>
        <v>0</v>
      </c>
      <c r="E6458" s="669" t="s">
        <v>594</v>
      </c>
      <c r="F6458" s="669">
        <v>18</v>
      </c>
    </row>
    <row r="6459" spans="1:6" hidden="1" x14ac:dyDescent="0.2">
      <c r="A6459" s="1136" t="str">
        <f t="shared" si="201"/>
        <v>PK36CUX0</v>
      </c>
      <c r="B6459" s="669" t="s">
        <v>9541</v>
      </c>
      <c r="C6459" s="669" t="s">
        <v>2403</v>
      </c>
      <c r="D6459" s="1137">
        <f t="shared" si="200"/>
        <v>0</v>
      </c>
      <c r="E6459" s="669" t="s">
        <v>3001</v>
      </c>
      <c r="F6459" s="669">
        <v>1</v>
      </c>
    </row>
    <row r="6460" spans="1:6" hidden="1" x14ac:dyDescent="0.2">
      <c r="A6460" s="1136" t="str">
        <f t="shared" si="201"/>
        <v>PK67ADC0</v>
      </c>
      <c r="B6460" s="669" t="s">
        <v>9542</v>
      </c>
      <c r="C6460" s="669" t="s">
        <v>2404</v>
      </c>
      <c r="D6460" s="1137">
        <f t="shared" si="200"/>
        <v>0</v>
      </c>
      <c r="E6460" s="669" t="s">
        <v>700</v>
      </c>
      <c r="F6460" s="669">
        <v>5</v>
      </c>
    </row>
    <row r="6461" spans="1:6" hidden="1" x14ac:dyDescent="0.2">
      <c r="A6461" s="1136" t="str">
        <f t="shared" si="201"/>
        <v>PK67AEL0</v>
      </c>
      <c r="B6461" s="669" t="s">
        <v>9543</v>
      </c>
      <c r="C6461" s="669" t="s">
        <v>2404</v>
      </c>
      <c r="D6461" s="1137">
        <f t="shared" si="200"/>
        <v>0</v>
      </c>
      <c r="E6461" s="669" t="s">
        <v>699</v>
      </c>
      <c r="F6461" s="669">
        <v>9</v>
      </c>
    </row>
    <row r="6462" spans="1:6" hidden="1" x14ac:dyDescent="0.2">
      <c r="A6462" s="1136" t="str">
        <f t="shared" si="201"/>
        <v>PK67AEM0</v>
      </c>
      <c r="B6462" s="669" t="s">
        <v>9544</v>
      </c>
      <c r="C6462" s="669" t="s">
        <v>2404</v>
      </c>
      <c r="D6462" s="1137">
        <f t="shared" si="200"/>
        <v>0</v>
      </c>
      <c r="E6462" s="669" t="s">
        <v>595</v>
      </c>
      <c r="F6462" s="669">
        <v>2043</v>
      </c>
    </row>
    <row r="6463" spans="1:6" hidden="1" x14ac:dyDescent="0.2">
      <c r="A6463" s="1136" t="str">
        <f t="shared" si="201"/>
        <v>PK67ANE0</v>
      </c>
      <c r="B6463" s="669" t="s">
        <v>9545</v>
      </c>
      <c r="C6463" s="669" t="s">
        <v>2404</v>
      </c>
      <c r="D6463" s="1137">
        <f t="shared" si="200"/>
        <v>0</v>
      </c>
      <c r="E6463" s="669" t="s">
        <v>594</v>
      </c>
      <c r="F6463" s="669">
        <v>27</v>
      </c>
    </row>
    <row r="6464" spans="1:6" hidden="1" x14ac:dyDescent="0.2">
      <c r="A6464" s="1136" t="str">
        <f t="shared" si="201"/>
        <v>PK67BDC0</v>
      </c>
      <c r="B6464" s="669" t="s">
        <v>9546</v>
      </c>
      <c r="C6464" s="669" t="s">
        <v>2405</v>
      </c>
      <c r="D6464" s="1137">
        <f t="shared" si="200"/>
        <v>0</v>
      </c>
      <c r="E6464" s="669" t="s">
        <v>700</v>
      </c>
      <c r="F6464" s="669">
        <v>3</v>
      </c>
    </row>
    <row r="6465" spans="1:6" hidden="1" x14ac:dyDescent="0.2">
      <c r="A6465" s="1136" t="str">
        <f t="shared" si="201"/>
        <v>PK67BEL0</v>
      </c>
      <c r="B6465" s="669" t="s">
        <v>9547</v>
      </c>
      <c r="C6465" s="669" t="s">
        <v>2405</v>
      </c>
      <c r="D6465" s="1137">
        <f t="shared" si="200"/>
        <v>0</v>
      </c>
      <c r="E6465" s="669" t="s">
        <v>699</v>
      </c>
      <c r="F6465" s="669">
        <v>11</v>
      </c>
    </row>
    <row r="6466" spans="1:6" hidden="1" x14ac:dyDescent="0.2">
      <c r="A6466" s="1136" t="str">
        <f t="shared" si="201"/>
        <v>PK67BEM0</v>
      </c>
      <c r="B6466" s="669" t="s">
        <v>9548</v>
      </c>
      <c r="C6466" s="669" t="s">
        <v>2405</v>
      </c>
      <c r="D6466" s="1137">
        <f t="shared" si="200"/>
        <v>0</v>
      </c>
      <c r="E6466" s="669" t="s">
        <v>595</v>
      </c>
      <c r="F6466" s="669">
        <v>2209</v>
      </c>
    </row>
    <row r="6467" spans="1:6" hidden="1" x14ac:dyDescent="0.2">
      <c r="A6467" s="1136" t="str">
        <f t="shared" si="201"/>
        <v>PK67BNE0</v>
      </c>
      <c r="B6467" s="669" t="s">
        <v>9549</v>
      </c>
      <c r="C6467" s="669" t="s">
        <v>2405</v>
      </c>
      <c r="D6467" s="1137">
        <f t="shared" si="200"/>
        <v>0</v>
      </c>
      <c r="E6467" s="669" t="s">
        <v>594</v>
      </c>
      <c r="F6467" s="669">
        <v>24</v>
      </c>
    </row>
    <row r="6468" spans="1:6" hidden="1" x14ac:dyDescent="0.2">
      <c r="A6468" s="1136" t="str">
        <f t="shared" si="201"/>
        <v>PK68ADC0</v>
      </c>
      <c r="B6468" s="669" t="s">
        <v>9550</v>
      </c>
      <c r="C6468" s="669" t="s">
        <v>2406</v>
      </c>
      <c r="D6468" s="1137">
        <f t="shared" si="200"/>
        <v>0</v>
      </c>
      <c r="E6468" s="669" t="s">
        <v>700</v>
      </c>
      <c r="F6468" s="669">
        <v>85</v>
      </c>
    </row>
    <row r="6469" spans="1:6" hidden="1" x14ac:dyDescent="0.2">
      <c r="A6469" s="1136" t="str">
        <f t="shared" si="201"/>
        <v>PK68AEL0</v>
      </c>
      <c r="B6469" s="669" t="s">
        <v>9551</v>
      </c>
      <c r="C6469" s="669" t="s">
        <v>2406</v>
      </c>
      <c r="D6469" s="1137">
        <f t="shared" si="200"/>
        <v>0</v>
      </c>
      <c r="E6469" s="669" t="s">
        <v>699</v>
      </c>
      <c r="F6469" s="669">
        <v>151</v>
      </c>
    </row>
    <row r="6470" spans="1:6" hidden="1" x14ac:dyDescent="0.2">
      <c r="A6470" s="1136" t="str">
        <f t="shared" si="201"/>
        <v>PK68AEM0</v>
      </c>
      <c r="B6470" s="669" t="s">
        <v>9552</v>
      </c>
      <c r="C6470" s="669" t="s">
        <v>2406</v>
      </c>
      <c r="D6470" s="1137">
        <f t="shared" si="200"/>
        <v>0</v>
      </c>
      <c r="E6470" s="669" t="s">
        <v>595</v>
      </c>
      <c r="F6470" s="669">
        <v>548</v>
      </c>
    </row>
    <row r="6471" spans="1:6" hidden="1" x14ac:dyDescent="0.2">
      <c r="A6471" s="1136" t="str">
        <f t="shared" si="201"/>
        <v>PK68ANE0</v>
      </c>
      <c r="B6471" s="669" t="s">
        <v>9553</v>
      </c>
      <c r="C6471" s="669" t="s">
        <v>2406</v>
      </c>
      <c r="D6471" s="1137">
        <f t="shared" si="200"/>
        <v>0</v>
      </c>
      <c r="E6471" s="669" t="s">
        <v>594</v>
      </c>
      <c r="F6471" s="669">
        <v>30</v>
      </c>
    </row>
    <row r="6472" spans="1:6" hidden="1" x14ac:dyDescent="0.2">
      <c r="A6472" s="1136" t="str">
        <f t="shared" si="201"/>
        <v>PK68BDC0</v>
      </c>
      <c r="B6472" s="669" t="s">
        <v>9554</v>
      </c>
      <c r="C6472" s="669" t="s">
        <v>2407</v>
      </c>
      <c r="D6472" s="1137">
        <f t="shared" si="200"/>
        <v>0</v>
      </c>
      <c r="E6472" s="669" t="s">
        <v>700</v>
      </c>
      <c r="F6472" s="669">
        <v>147</v>
      </c>
    </row>
    <row r="6473" spans="1:6" hidden="1" x14ac:dyDescent="0.2">
      <c r="A6473" s="1136" t="str">
        <f t="shared" si="201"/>
        <v>PK68BEL0</v>
      </c>
      <c r="B6473" s="669" t="s">
        <v>9555</v>
      </c>
      <c r="C6473" s="669" t="s">
        <v>2407</v>
      </c>
      <c r="D6473" s="1137">
        <f t="shared" si="200"/>
        <v>0</v>
      </c>
      <c r="E6473" s="669" t="s">
        <v>699</v>
      </c>
      <c r="F6473" s="669">
        <v>213</v>
      </c>
    </row>
    <row r="6474" spans="1:6" hidden="1" x14ac:dyDescent="0.2">
      <c r="A6474" s="1136" t="str">
        <f t="shared" si="201"/>
        <v>PK68BEM0</v>
      </c>
      <c r="B6474" s="669" t="s">
        <v>9556</v>
      </c>
      <c r="C6474" s="669" t="s">
        <v>2407</v>
      </c>
      <c r="D6474" s="1137">
        <f t="shared" si="200"/>
        <v>0</v>
      </c>
      <c r="E6474" s="669" t="s">
        <v>595</v>
      </c>
      <c r="F6474" s="669">
        <v>2028</v>
      </c>
    </row>
    <row r="6475" spans="1:6" hidden="1" x14ac:dyDescent="0.2">
      <c r="A6475" s="1136" t="str">
        <f t="shared" si="201"/>
        <v>PK68BNE0</v>
      </c>
      <c r="B6475" s="669" t="s">
        <v>9557</v>
      </c>
      <c r="C6475" s="669" t="s">
        <v>2407</v>
      </c>
      <c r="D6475" s="1137">
        <f t="shared" si="200"/>
        <v>0</v>
      </c>
      <c r="E6475" s="669" t="s">
        <v>594</v>
      </c>
      <c r="F6475" s="669">
        <v>17</v>
      </c>
    </row>
    <row r="6476" spans="1:6" hidden="1" x14ac:dyDescent="0.2">
      <c r="A6476" s="1136" t="str">
        <f t="shared" si="201"/>
        <v>PK68BUX0</v>
      </c>
      <c r="B6476" s="669" t="s">
        <v>9558</v>
      </c>
      <c r="C6476" s="669" t="s">
        <v>2407</v>
      </c>
      <c r="D6476" s="1137">
        <f t="shared" si="200"/>
        <v>0</v>
      </c>
      <c r="E6476" s="669" t="s">
        <v>3001</v>
      </c>
      <c r="F6476" s="669">
        <v>3</v>
      </c>
    </row>
    <row r="6477" spans="1:6" hidden="1" x14ac:dyDescent="0.2">
      <c r="A6477" s="1136" t="str">
        <f t="shared" si="201"/>
        <v>PK68CDC0</v>
      </c>
      <c r="B6477" s="669" t="s">
        <v>9559</v>
      </c>
      <c r="C6477" s="669" t="s">
        <v>2408</v>
      </c>
      <c r="D6477" s="1137">
        <f t="shared" si="200"/>
        <v>0</v>
      </c>
      <c r="E6477" s="669" t="s">
        <v>700</v>
      </c>
      <c r="F6477" s="669">
        <v>634</v>
      </c>
    </row>
    <row r="6478" spans="1:6" hidden="1" x14ac:dyDescent="0.2">
      <c r="A6478" s="1136" t="str">
        <f t="shared" si="201"/>
        <v>PK68CEL0</v>
      </c>
      <c r="B6478" s="669" t="s">
        <v>9560</v>
      </c>
      <c r="C6478" s="669" t="s">
        <v>2408</v>
      </c>
      <c r="D6478" s="1137">
        <f t="shared" si="200"/>
        <v>0</v>
      </c>
      <c r="E6478" s="669" t="s">
        <v>699</v>
      </c>
      <c r="F6478" s="669">
        <v>314</v>
      </c>
    </row>
    <row r="6479" spans="1:6" hidden="1" x14ac:dyDescent="0.2">
      <c r="A6479" s="1136" t="str">
        <f t="shared" si="201"/>
        <v>PK68CEM0</v>
      </c>
      <c r="B6479" s="669" t="s">
        <v>9561</v>
      </c>
      <c r="C6479" s="669" t="s">
        <v>2408</v>
      </c>
      <c r="D6479" s="1137">
        <f t="shared" si="200"/>
        <v>0</v>
      </c>
      <c r="E6479" s="669" t="s">
        <v>595</v>
      </c>
      <c r="F6479" s="669">
        <v>3099</v>
      </c>
    </row>
    <row r="6480" spans="1:6" hidden="1" x14ac:dyDescent="0.2">
      <c r="A6480" s="1136" t="str">
        <f t="shared" si="201"/>
        <v>PK68CNE0</v>
      </c>
      <c r="B6480" s="669" t="s">
        <v>9562</v>
      </c>
      <c r="C6480" s="669" t="s">
        <v>2408</v>
      </c>
      <c r="D6480" s="1137">
        <f t="shared" si="200"/>
        <v>0</v>
      </c>
      <c r="E6480" s="669" t="s">
        <v>594</v>
      </c>
      <c r="F6480" s="669">
        <v>23</v>
      </c>
    </row>
    <row r="6481" spans="1:6" hidden="1" x14ac:dyDescent="0.2">
      <c r="A6481" s="1136" t="str">
        <f t="shared" si="201"/>
        <v>PK68CUX0</v>
      </c>
      <c r="B6481" s="669" t="s">
        <v>9563</v>
      </c>
      <c r="C6481" s="669" t="s">
        <v>2408</v>
      </c>
      <c r="D6481" s="1137">
        <f t="shared" ref="D6481:D6544" si="202">IFERROR(VLOOKUP(C6481,$M$2:$N$16,2,FALSE),0)</f>
        <v>0</v>
      </c>
      <c r="E6481" s="669" t="s">
        <v>3001</v>
      </c>
      <c r="F6481" s="669">
        <v>2</v>
      </c>
    </row>
    <row r="6482" spans="1:6" hidden="1" x14ac:dyDescent="0.2">
      <c r="A6482" s="1136" t="str">
        <f t="shared" ref="A6482:A6545" si="203">C6482&amp;E6482&amp;D6482</f>
        <v>PK72ADC0</v>
      </c>
      <c r="B6482" s="669" t="s">
        <v>9564</v>
      </c>
      <c r="C6482" s="669" t="s">
        <v>2409</v>
      </c>
      <c r="D6482" s="1137">
        <f t="shared" si="202"/>
        <v>0</v>
      </c>
      <c r="E6482" s="669" t="s">
        <v>700</v>
      </c>
      <c r="F6482" s="669">
        <v>344</v>
      </c>
    </row>
    <row r="6483" spans="1:6" hidden="1" x14ac:dyDescent="0.2">
      <c r="A6483" s="1136" t="str">
        <f t="shared" si="203"/>
        <v>PK72AEL0</v>
      </c>
      <c r="B6483" s="669" t="s">
        <v>9565</v>
      </c>
      <c r="C6483" s="669" t="s">
        <v>2409</v>
      </c>
      <c r="D6483" s="1137">
        <f t="shared" si="202"/>
        <v>0</v>
      </c>
      <c r="E6483" s="669" t="s">
        <v>699</v>
      </c>
      <c r="F6483" s="669">
        <v>137</v>
      </c>
    </row>
    <row r="6484" spans="1:6" hidden="1" x14ac:dyDescent="0.2">
      <c r="A6484" s="1136" t="str">
        <f t="shared" si="203"/>
        <v>PK72AEM0</v>
      </c>
      <c r="B6484" s="669" t="s">
        <v>9566</v>
      </c>
      <c r="C6484" s="669" t="s">
        <v>2409</v>
      </c>
      <c r="D6484" s="1137">
        <f t="shared" si="202"/>
        <v>0</v>
      </c>
      <c r="E6484" s="669" t="s">
        <v>595</v>
      </c>
      <c r="F6484" s="669">
        <v>137</v>
      </c>
    </row>
    <row r="6485" spans="1:6" hidden="1" x14ac:dyDescent="0.2">
      <c r="A6485" s="1136" t="str">
        <f t="shared" si="203"/>
        <v>PK72ANE0</v>
      </c>
      <c r="B6485" s="669" t="s">
        <v>9567</v>
      </c>
      <c r="C6485" s="669" t="s">
        <v>2409</v>
      </c>
      <c r="D6485" s="1137">
        <f t="shared" si="202"/>
        <v>0</v>
      </c>
      <c r="E6485" s="669" t="s">
        <v>594</v>
      </c>
      <c r="F6485" s="669">
        <v>76</v>
      </c>
    </row>
    <row r="6486" spans="1:6" hidden="1" x14ac:dyDescent="0.2">
      <c r="A6486" s="1136" t="str">
        <f t="shared" si="203"/>
        <v>PK72BDC0</v>
      </c>
      <c r="B6486" s="669" t="s">
        <v>9568</v>
      </c>
      <c r="C6486" s="669" t="s">
        <v>2410</v>
      </c>
      <c r="D6486" s="1137">
        <f t="shared" si="202"/>
        <v>0</v>
      </c>
      <c r="E6486" s="669" t="s">
        <v>700</v>
      </c>
      <c r="F6486" s="669">
        <v>741</v>
      </c>
    </row>
    <row r="6487" spans="1:6" hidden="1" x14ac:dyDescent="0.2">
      <c r="A6487" s="1136" t="str">
        <f t="shared" si="203"/>
        <v>PK72BEL0</v>
      </c>
      <c r="B6487" s="669" t="s">
        <v>9569</v>
      </c>
      <c r="C6487" s="669" t="s">
        <v>2410</v>
      </c>
      <c r="D6487" s="1137">
        <f t="shared" si="202"/>
        <v>0</v>
      </c>
      <c r="E6487" s="669" t="s">
        <v>699</v>
      </c>
      <c r="F6487" s="669">
        <v>159</v>
      </c>
    </row>
    <row r="6488" spans="1:6" hidden="1" x14ac:dyDescent="0.2">
      <c r="A6488" s="1136" t="str">
        <f t="shared" si="203"/>
        <v>PK72BEM0</v>
      </c>
      <c r="B6488" s="669" t="s">
        <v>9570</v>
      </c>
      <c r="C6488" s="669" t="s">
        <v>2410</v>
      </c>
      <c r="D6488" s="1137">
        <f t="shared" si="202"/>
        <v>0</v>
      </c>
      <c r="E6488" s="669" t="s">
        <v>595</v>
      </c>
      <c r="F6488" s="669">
        <v>359</v>
      </c>
    </row>
    <row r="6489" spans="1:6" hidden="1" x14ac:dyDescent="0.2">
      <c r="A6489" s="1136" t="str">
        <f t="shared" si="203"/>
        <v>PK72BNE0</v>
      </c>
      <c r="B6489" s="669" t="s">
        <v>9571</v>
      </c>
      <c r="C6489" s="669" t="s">
        <v>2410</v>
      </c>
      <c r="D6489" s="1137">
        <f t="shared" si="202"/>
        <v>0</v>
      </c>
      <c r="E6489" s="669" t="s">
        <v>594</v>
      </c>
      <c r="F6489" s="669">
        <v>19</v>
      </c>
    </row>
    <row r="6490" spans="1:6" hidden="1" x14ac:dyDescent="0.2">
      <c r="A6490" s="1136" t="str">
        <f t="shared" si="203"/>
        <v>PK72CDC0</v>
      </c>
      <c r="B6490" s="669" t="s">
        <v>9572</v>
      </c>
      <c r="C6490" s="669" t="s">
        <v>2411</v>
      </c>
      <c r="D6490" s="1137">
        <f t="shared" si="202"/>
        <v>0</v>
      </c>
      <c r="E6490" s="669" t="s">
        <v>700</v>
      </c>
      <c r="F6490" s="669">
        <v>557</v>
      </c>
    </row>
    <row r="6491" spans="1:6" hidden="1" x14ac:dyDescent="0.2">
      <c r="A6491" s="1136" t="str">
        <f t="shared" si="203"/>
        <v>PK72CEL0</v>
      </c>
      <c r="B6491" s="669" t="s">
        <v>9573</v>
      </c>
      <c r="C6491" s="669" t="s">
        <v>2411</v>
      </c>
      <c r="D6491" s="1137">
        <f t="shared" si="202"/>
        <v>0</v>
      </c>
      <c r="E6491" s="669" t="s">
        <v>699</v>
      </c>
      <c r="F6491" s="669">
        <v>108</v>
      </c>
    </row>
    <row r="6492" spans="1:6" hidden="1" x14ac:dyDescent="0.2">
      <c r="A6492" s="1136" t="str">
        <f t="shared" si="203"/>
        <v>PK72CEM0</v>
      </c>
      <c r="B6492" s="669" t="s">
        <v>9574</v>
      </c>
      <c r="C6492" s="669" t="s">
        <v>2411</v>
      </c>
      <c r="D6492" s="1137">
        <f t="shared" si="202"/>
        <v>0</v>
      </c>
      <c r="E6492" s="669" t="s">
        <v>595</v>
      </c>
      <c r="F6492" s="669">
        <v>126</v>
      </c>
    </row>
    <row r="6493" spans="1:6" hidden="1" x14ac:dyDescent="0.2">
      <c r="A6493" s="1136" t="str">
        <f t="shared" si="203"/>
        <v>PK72CNE0</v>
      </c>
      <c r="B6493" s="669" t="s">
        <v>9575</v>
      </c>
      <c r="C6493" s="669" t="s">
        <v>2411</v>
      </c>
      <c r="D6493" s="1137">
        <f t="shared" si="202"/>
        <v>0</v>
      </c>
      <c r="E6493" s="669" t="s">
        <v>594</v>
      </c>
      <c r="F6493" s="669">
        <v>12</v>
      </c>
    </row>
    <row r="6494" spans="1:6" hidden="1" x14ac:dyDescent="0.2">
      <c r="A6494" s="1136" t="str">
        <f t="shared" si="203"/>
        <v>PL38ADC0</v>
      </c>
      <c r="B6494" s="669" t="s">
        <v>9576</v>
      </c>
      <c r="C6494" s="669" t="s">
        <v>2412</v>
      </c>
      <c r="D6494" s="1137">
        <f t="shared" si="202"/>
        <v>0</v>
      </c>
      <c r="E6494" s="669" t="s">
        <v>700</v>
      </c>
      <c r="F6494" s="669">
        <v>188</v>
      </c>
    </row>
    <row r="6495" spans="1:6" hidden="1" x14ac:dyDescent="0.2">
      <c r="A6495" s="1136" t="str">
        <f t="shared" si="203"/>
        <v>PL38AEL0</v>
      </c>
      <c r="B6495" s="669" t="s">
        <v>9577</v>
      </c>
      <c r="C6495" s="669" t="s">
        <v>2412</v>
      </c>
      <c r="D6495" s="1137">
        <f t="shared" si="202"/>
        <v>0</v>
      </c>
      <c r="E6495" s="669" t="s">
        <v>699</v>
      </c>
      <c r="F6495" s="669">
        <v>293</v>
      </c>
    </row>
    <row r="6496" spans="1:6" hidden="1" x14ac:dyDescent="0.2">
      <c r="A6496" s="1136" t="str">
        <f t="shared" si="203"/>
        <v>PL38AEM0</v>
      </c>
      <c r="B6496" s="669" t="s">
        <v>9578</v>
      </c>
      <c r="C6496" s="669" t="s">
        <v>2412</v>
      </c>
      <c r="D6496" s="1137">
        <f t="shared" si="202"/>
        <v>0</v>
      </c>
      <c r="E6496" s="669" t="s">
        <v>595</v>
      </c>
      <c r="F6496" s="669">
        <v>345</v>
      </c>
    </row>
    <row r="6497" spans="1:6" hidden="1" x14ac:dyDescent="0.2">
      <c r="A6497" s="1136" t="str">
        <f t="shared" si="203"/>
        <v>PL38ANE0</v>
      </c>
      <c r="B6497" s="669" t="s">
        <v>9579</v>
      </c>
      <c r="C6497" s="669" t="s">
        <v>2412</v>
      </c>
      <c r="D6497" s="1137">
        <f t="shared" si="202"/>
        <v>0</v>
      </c>
      <c r="E6497" s="669" t="s">
        <v>594</v>
      </c>
      <c r="F6497" s="669">
        <v>94</v>
      </c>
    </row>
    <row r="6498" spans="1:6" hidden="1" x14ac:dyDescent="0.2">
      <c r="A6498" s="1136" t="str">
        <f t="shared" si="203"/>
        <v>PL38BDC0</v>
      </c>
      <c r="B6498" s="669" t="s">
        <v>9580</v>
      </c>
      <c r="C6498" s="669" t="s">
        <v>2413</v>
      </c>
      <c r="D6498" s="1137">
        <f t="shared" si="202"/>
        <v>0</v>
      </c>
      <c r="E6498" s="669" t="s">
        <v>700</v>
      </c>
      <c r="F6498" s="669">
        <v>520</v>
      </c>
    </row>
    <row r="6499" spans="1:6" hidden="1" x14ac:dyDescent="0.2">
      <c r="A6499" s="1136" t="str">
        <f t="shared" si="203"/>
        <v>PL38BEL0</v>
      </c>
      <c r="B6499" s="669" t="s">
        <v>9581</v>
      </c>
      <c r="C6499" s="669" t="s">
        <v>2413</v>
      </c>
      <c r="D6499" s="1137">
        <f t="shared" si="202"/>
        <v>0</v>
      </c>
      <c r="E6499" s="669" t="s">
        <v>699</v>
      </c>
      <c r="F6499" s="669">
        <v>169</v>
      </c>
    </row>
    <row r="6500" spans="1:6" hidden="1" x14ac:dyDescent="0.2">
      <c r="A6500" s="1136" t="str">
        <f t="shared" si="203"/>
        <v>PL38BEM0</v>
      </c>
      <c r="B6500" s="669" t="s">
        <v>9582</v>
      </c>
      <c r="C6500" s="669" t="s">
        <v>2413</v>
      </c>
      <c r="D6500" s="1137">
        <f t="shared" si="202"/>
        <v>0</v>
      </c>
      <c r="E6500" s="669" t="s">
        <v>595</v>
      </c>
      <c r="F6500" s="669">
        <v>341</v>
      </c>
    </row>
    <row r="6501" spans="1:6" hidden="1" x14ac:dyDescent="0.2">
      <c r="A6501" s="1136" t="str">
        <f t="shared" si="203"/>
        <v>PL38BNE0</v>
      </c>
      <c r="B6501" s="669" t="s">
        <v>9583</v>
      </c>
      <c r="C6501" s="669" t="s">
        <v>2413</v>
      </c>
      <c r="D6501" s="1137">
        <f t="shared" si="202"/>
        <v>0</v>
      </c>
      <c r="E6501" s="669" t="s">
        <v>594</v>
      </c>
      <c r="F6501" s="669">
        <v>43</v>
      </c>
    </row>
    <row r="6502" spans="1:6" hidden="1" x14ac:dyDescent="0.2">
      <c r="A6502" s="1136" t="str">
        <f t="shared" si="203"/>
        <v>PL38CDC0</v>
      </c>
      <c r="B6502" s="669" t="s">
        <v>9584</v>
      </c>
      <c r="C6502" s="669" t="s">
        <v>2414</v>
      </c>
      <c r="D6502" s="1137">
        <f t="shared" si="202"/>
        <v>0</v>
      </c>
      <c r="E6502" s="669" t="s">
        <v>700</v>
      </c>
      <c r="F6502" s="669">
        <v>587</v>
      </c>
    </row>
    <row r="6503" spans="1:6" hidden="1" x14ac:dyDescent="0.2">
      <c r="A6503" s="1136" t="str">
        <f t="shared" si="203"/>
        <v>PL38CEL0</v>
      </c>
      <c r="B6503" s="669" t="s">
        <v>9585</v>
      </c>
      <c r="C6503" s="669" t="s">
        <v>2414</v>
      </c>
      <c r="D6503" s="1137">
        <f t="shared" si="202"/>
        <v>0</v>
      </c>
      <c r="E6503" s="669" t="s">
        <v>699</v>
      </c>
      <c r="F6503" s="669">
        <v>89</v>
      </c>
    </row>
    <row r="6504" spans="1:6" hidden="1" x14ac:dyDescent="0.2">
      <c r="A6504" s="1136" t="str">
        <f t="shared" si="203"/>
        <v>PL38CEM0</v>
      </c>
      <c r="B6504" s="669" t="s">
        <v>9586</v>
      </c>
      <c r="C6504" s="669" t="s">
        <v>2414</v>
      </c>
      <c r="D6504" s="1137">
        <f t="shared" si="202"/>
        <v>0</v>
      </c>
      <c r="E6504" s="669" t="s">
        <v>595</v>
      </c>
      <c r="F6504" s="669">
        <v>341</v>
      </c>
    </row>
    <row r="6505" spans="1:6" hidden="1" x14ac:dyDescent="0.2">
      <c r="A6505" s="1136" t="str">
        <f t="shared" si="203"/>
        <v>PL38CNE0</v>
      </c>
      <c r="B6505" s="669" t="s">
        <v>9587</v>
      </c>
      <c r="C6505" s="669" t="s">
        <v>2414</v>
      </c>
      <c r="D6505" s="1137">
        <f t="shared" si="202"/>
        <v>0</v>
      </c>
      <c r="E6505" s="669" t="s">
        <v>594</v>
      </c>
      <c r="F6505" s="669">
        <v>33</v>
      </c>
    </row>
    <row r="6506" spans="1:6" hidden="1" x14ac:dyDescent="0.2">
      <c r="A6506" s="1136" t="str">
        <f t="shared" si="203"/>
        <v>PL69ADC0</v>
      </c>
      <c r="B6506" s="669" t="s">
        <v>9588</v>
      </c>
      <c r="C6506" s="669" t="s">
        <v>2415</v>
      </c>
      <c r="D6506" s="1137">
        <f t="shared" si="202"/>
        <v>0</v>
      </c>
      <c r="E6506" s="669" t="s">
        <v>700</v>
      </c>
      <c r="F6506" s="669">
        <v>126</v>
      </c>
    </row>
    <row r="6507" spans="1:6" hidden="1" x14ac:dyDescent="0.2">
      <c r="A6507" s="1136" t="str">
        <f t="shared" si="203"/>
        <v>PL69AEL0</v>
      </c>
      <c r="B6507" s="669" t="s">
        <v>9589</v>
      </c>
      <c r="C6507" s="669" t="s">
        <v>2415</v>
      </c>
      <c r="D6507" s="1137">
        <f t="shared" si="202"/>
        <v>0</v>
      </c>
      <c r="E6507" s="669" t="s">
        <v>699</v>
      </c>
      <c r="F6507" s="669">
        <v>63</v>
      </c>
    </row>
    <row r="6508" spans="1:6" hidden="1" x14ac:dyDescent="0.2">
      <c r="A6508" s="1136" t="str">
        <f t="shared" si="203"/>
        <v>PL69AEM0</v>
      </c>
      <c r="B6508" s="669" t="s">
        <v>9590</v>
      </c>
      <c r="C6508" s="669" t="s">
        <v>2415</v>
      </c>
      <c r="D6508" s="1137">
        <f t="shared" si="202"/>
        <v>0</v>
      </c>
      <c r="E6508" s="669" t="s">
        <v>595</v>
      </c>
      <c r="F6508" s="669">
        <v>1352</v>
      </c>
    </row>
    <row r="6509" spans="1:6" hidden="1" x14ac:dyDescent="0.2">
      <c r="A6509" s="1136" t="str">
        <f t="shared" si="203"/>
        <v>PL69ANE0</v>
      </c>
      <c r="B6509" s="669" t="s">
        <v>9591</v>
      </c>
      <c r="C6509" s="669" t="s">
        <v>2415</v>
      </c>
      <c r="D6509" s="1137">
        <f t="shared" si="202"/>
        <v>0</v>
      </c>
      <c r="E6509" s="669" t="s">
        <v>594</v>
      </c>
      <c r="F6509" s="669">
        <v>25</v>
      </c>
    </row>
    <row r="6510" spans="1:6" hidden="1" x14ac:dyDescent="0.2">
      <c r="A6510" s="1136" t="str">
        <f t="shared" si="203"/>
        <v>PL69BDC0</v>
      </c>
      <c r="B6510" s="669" t="s">
        <v>9592</v>
      </c>
      <c r="C6510" s="669" t="s">
        <v>2416</v>
      </c>
      <c r="D6510" s="1137">
        <f t="shared" si="202"/>
        <v>0</v>
      </c>
      <c r="E6510" s="669" t="s">
        <v>700</v>
      </c>
      <c r="F6510" s="669">
        <v>175</v>
      </c>
    </row>
    <row r="6511" spans="1:6" hidden="1" x14ac:dyDescent="0.2">
      <c r="A6511" s="1136" t="str">
        <f t="shared" si="203"/>
        <v>PL69BEL0</v>
      </c>
      <c r="B6511" s="669" t="s">
        <v>9593</v>
      </c>
      <c r="C6511" s="669" t="s">
        <v>2416</v>
      </c>
      <c r="D6511" s="1137">
        <f t="shared" si="202"/>
        <v>0</v>
      </c>
      <c r="E6511" s="669" t="s">
        <v>699</v>
      </c>
      <c r="F6511" s="669">
        <v>42</v>
      </c>
    </row>
    <row r="6512" spans="1:6" hidden="1" x14ac:dyDescent="0.2">
      <c r="A6512" s="1136" t="str">
        <f t="shared" si="203"/>
        <v>PL69BEM0</v>
      </c>
      <c r="B6512" s="669" t="s">
        <v>9594</v>
      </c>
      <c r="C6512" s="669" t="s">
        <v>2416</v>
      </c>
      <c r="D6512" s="1137">
        <f t="shared" si="202"/>
        <v>0</v>
      </c>
      <c r="E6512" s="669" t="s">
        <v>595</v>
      </c>
      <c r="F6512" s="669">
        <v>1290</v>
      </c>
    </row>
    <row r="6513" spans="1:6" hidden="1" x14ac:dyDescent="0.2">
      <c r="A6513" s="1136" t="str">
        <f t="shared" si="203"/>
        <v>PL69BNE0</v>
      </c>
      <c r="B6513" s="669" t="s">
        <v>9595</v>
      </c>
      <c r="C6513" s="669" t="s">
        <v>2416</v>
      </c>
      <c r="D6513" s="1137">
        <f t="shared" si="202"/>
        <v>0</v>
      </c>
      <c r="E6513" s="669" t="s">
        <v>594</v>
      </c>
      <c r="F6513" s="669">
        <v>19</v>
      </c>
    </row>
    <row r="6514" spans="1:6" hidden="1" x14ac:dyDescent="0.2">
      <c r="A6514" s="1136" t="str">
        <f t="shared" si="203"/>
        <v>PL69CDC0</v>
      </c>
      <c r="B6514" s="669" t="s">
        <v>9596</v>
      </c>
      <c r="C6514" s="669" t="s">
        <v>2417</v>
      </c>
      <c r="D6514" s="1137">
        <f t="shared" si="202"/>
        <v>0</v>
      </c>
      <c r="E6514" s="669" t="s">
        <v>700</v>
      </c>
      <c r="F6514" s="669">
        <v>431</v>
      </c>
    </row>
    <row r="6515" spans="1:6" hidden="1" x14ac:dyDescent="0.2">
      <c r="A6515" s="1136" t="str">
        <f t="shared" si="203"/>
        <v>PL69CEL0</v>
      </c>
      <c r="B6515" s="669" t="s">
        <v>9597</v>
      </c>
      <c r="C6515" s="669" t="s">
        <v>2417</v>
      </c>
      <c r="D6515" s="1137">
        <f t="shared" si="202"/>
        <v>0</v>
      </c>
      <c r="E6515" s="669" t="s">
        <v>699</v>
      </c>
      <c r="F6515" s="669">
        <v>91</v>
      </c>
    </row>
    <row r="6516" spans="1:6" hidden="1" x14ac:dyDescent="0.2">
      <c r="A6516" s="1136" t="str">
        <f t="shared" si="203"/>
        <v>PL69CEM0</v>
      </c>
      <c r="B6516" s="669" t="s">
        <v>9598</v>
      </c>
      <c r="C6516" s="669" t="s">
        <v>2417</v>
      </c>
      <c r="D6516" s="1137">
        <f t="shared" si="202"/>
        <v>0</v>
      </c>
      <c r="E6516" s="669" t="s">
        <v>595</v>
      </c>
      <c r="F6516" s="669">
        <v>2109</v>
      </c>
    </row>
    <row r="6517" spans="1:6" hidden="1" x14ac:dyDescent="0.2">
      <c r="A6517" s="1136" t="str">
        <f t="shared" si="203"/>
        <v>PL69CNE0</v>
      </c>
      <c r="B6517" s="669" t="s">
        <v>9599</v>
      </c>
      <c r="C6517" s="669" t="s">
        <v>2417</v>
      </c>
      <c r="D6517" s="1137">
        <f t="shared" si="202"/>
        <v>0</v>
      </c>
      <c r="E6517" s="669" t="s">
        <v>594</v>
      </c>
      <c r="F6517" s="669">
        <v>32</v>
      </c>
    </row>
    <row r="6518" spans="1:6" hidden="1" x14ac:dyDescent="0.2">
      <c r="A6518" s="1136" t="str">
        <f t="shared" si="203"/>
        <v>PL70ADC0</v>
      </c>
      <c r="B6518" s="669" t="s">
        <v>9600</v>
      </c>
      <c r="C6518" s="669" t="s">
        <v>2418</v>
      </c>
      <c r="D6518" s="1137">
        <f t="shared" si="202"/>
        <v>0</v>
      </c>
      <c r="E6518" s="669" t="s">
        <v>700</v>
      </c>
      <c r="F6518" s="669">
        <v>102</v>
      </c>
    </row>
    <row r="6519" spans="1:6" hidden="1" x14ac:dyDescent="0.2">
      <c r="A6519" s="1136" t="str">
        <f t="shared" si="203"/>
        <v>PL70AEL0</v>
      </c>
      <c r="B6519" s="669" t="s">
        <v>9601</v>
      </c>
      <c r="C6519" s="669" t="s">
        <v>2418</v>
      </c>
      <c r="D6519" s="1137">
        <f t="shared" si="202"/>
        <v>0</v>
      </c>
      <c r="E6519" s="669" t="s">
        <v>699</v>
      </c>
      <c r="F6519" s="669">
        <v>67</v>
      </c>
    </row>
    <row r="6520" spans="1:6" hidden="1" x14ac:dyDescent="0.2">
      <c r="A6520" s="1136" t="str">
        <f t="shared" si="203"/>
        <v>PL70AEM0</v>
      </c>
      <c r="B6520" s="669" t="s">
        <v>9602</v>
      </c>
      <c r="C6520" s="669" t="s">
        <v>2418</v>
      </c>
      <c r="D6520" s="1137">
        <f t="shared" si="202"/>
        <v>0</v>
      </c>
      <c r="E6520" s="669" t="s">
        <v>595</v>
      </c>
      <c r="F6520" s="669">
        <v>397</v>
      </c>
    </row>
    <row r="6521" spans="1:6" hidden="1" x14ac:dyDescent="0.2">
      <c r="A6521" s="1136" t="str">
        <f t="shared" si="203"/>
        <v>PL70ANE0</v>
      </c>
      <c r="B6521" s="669" t="s">
        <v>9603</v>
      </c>
      <c r="C6521" s="669" t="s">
        <v>2418</v>
      </c>
      <c r="D6521" s="1137">
        <f t="shared" si="202"/>
        <v>0</v>
      </c>
      <c r="E6521" s="669" t="s">
        <v>594</v>
      </c>
      <c r="F6521" s="669">
        <v>12</v>
      </c>
    </row>
    <row r="6522" spans="1:6" hidden="1" x14ac:dyDescent="0.2">
      <c r="A6522" s="1136" t="str">
        <f t="shared" si="203"/>
        <v>PL70AUX0</v>
      </c>
      <c r="B6522" s="669" t="s">
        <v>9604</v>
      </c>
      <c r="C6522" s="669" t="s">
        <v>2418</v>
      </c>
      <c r="D6522" s="1137">
        <f t="shared" si="202"/>
        <v>0</v>
      </c>
      <c r="E6522" s="669" t="s">
        <v>3001</v>
      </c>
      <c r="F6522" s="669">
        <v>1</v>
      </c>
    </row>
    <row r="6523" spans="1:6" hidden="1" x14ac:dyDescent="0.2">
      <c r="A6523" s="1136" t="str">
        <f t="shared" si="203"/>
        <v>PL70BDC0</v>
      </c>
      <c r="B6523" s="669" t="s">
        <v>9605</v>
      </c>
      <c r="C6523" s="669" t="s">
        <v>2419</v>
      </c>
      <c r="D6523" s="1137">
        <f t="shared" si="202"/>
        <v>0</v>
      </c>
      <c r="E6523" s="669" t="s">
        <v>700</v>
      </c>
      <c r="F6523" s="669">
        <v>282</v>
      </c>
    </row>
    <row r="6524" spans="1:6" hidden="1" x14ac:dyDescent="0.2">
      <c r="A6524" s="1136" t="str">
        <f t="shared" si="203"/>
        <v>PL70BEL0</v>
      </c>
      <c r="B6524" s="669" t="s">
        <v>9606</v>
      </c>
      <c r="C6524" s="669" t="s">
        <v>2419</v>
      </c>
      <c r="D6524" s="1137">
        <f t="shared" si="202"/>
        <v>0</v>
      </c>
      <c r="E6524" s="669" t="s">
        <v>699</v>
      </c>
      <c r="F6524" s="669">
        <v>104</v>
      </c>
    </row>
    <row r="6525" spans="1:6" hidden="1" x14ac:dyDescent="0.2">
      <c r="A6525" s="1136" t="str">
        <f t="shared" si="203"/>
        <v>PL70BEM0</v>
      </c>
      <c r="B6525" s="669" t="s">
        <v>9607</v>
      </c>
      <c r="C6525" s="669" t="s">
        <v>2419</v>
      </c>
      <c r="D6525" s="1137">
        <f t="shared" si="202"/>
        <v>0</v>
      </c>
      <c r="E6525" s="669" t="s">
        <v>595</v>
      </c>
      <c r="F6525" s="669">
        <v>1279</v>
      </c>
    </row>
    <row r="6526" spans="1:6" hidden="1" x14ac:dyDescent="0.2">
      <c r="A6526" s="1136" t="str">
        <f t="shared" si="203"/>
        <v>PL70BNE0</v>
      </c>
      <c r="B6526" s="669" t="s">
        <v>9608</v>
      </c>
      <c r="C6526" s="669" t="s">
        <v>2419</v>
      </c>
      <c r="D6526" s="1137">
        <f t="shared" si="202"/>
        <v>0</v>
      </c>
      <c r="E6526" s="669" t="s">
        <v>594</v>
      </c>
      <c r="F6526" s="669">
        <v>44</v>
      </c>
    </row>
    <row r="6527" spans="1:6" hidden="1" x14ac:dyDescent="0.2">
      <c r="A6527" s="1136" t="str">
        <f t="shared" si="203"/>
        <v>PL70CDC0</v>
      </c>
      <c r="B6527" s="669" t="s">
        <v>9609</v>
      </c>
      <c r="C6527" s="669" t="s">
        <v>2420</v>
      </c>
      <c r="D6527" s="1137">
        <f t="shared" si="202"/>
        <v>0</v>
      </c>
      <c r="E6527" s="669" t="s">
        <v>700</v>
      </c>
      <c r="F6527" s="669">
        <v>352</v>
      </c>
    </row>
    <row r="6528" spans="1:6" hidden="1" x14ac:dyDescent="0.2">
      <c r="A6528" s="1136" t="str">
        <f t="shared" si="203"/>
        <v>PL70CEL0</v>
      </c>
      <c r="B6528" s="669" t="s">
        <v>9610</v>
      </c>
      <c r="C6528" s="669" t="s">
        <v>2420</v>
      </c>
      <c r="D6528" s="1137">
        <f t="shared" si="202"/>
        <v>0</v>
      </c>
      <c r="E6528" s="669" t="s">
        <v>699</v>
      </c>
      <c r="F6528" s="669">
        <v>99</v>
      </c>
    </row>
    <row r="6529" spans="1:6" hidden="1" x14ac:dyDescent="0.2">
      <c r="A6529" s="1136" t="str">
        <f t="shared" si="203"/>
        <v>PL70CEM0</v>
      </c>
      <c r="B6529" s="669" t="s">
        <v>9611</v>
      </c>
      <c r="C6529" s="669" t="s">
        <v>2420</v>
      </c>
      <c r="D6529" s="1137">
        <f t="shared" si="202"/>
        <v>0</v>
      </c>
      <c r="E6529" s="669" t="s">
        <v>595</v>
      </c>
      <c r="F6529" s="669">
        <v>2128</v>
      </c>
    </row>
    <row r="6530" spans="1:6" hidden="1" x14ac:dyDescent="0.2">
      <c r="A6530" s="1136" t="str">
        <f t="shared" si="203"/>
        <v>PL70CNE0</v>
      </c>
      <c r="B6530" s="669" t="s">
        <v>9612</v>
      </c>
      <c r="C6530" s="669" t="s">
        <v>2420</v>
      </c>
      <c r="D6530" s="1137">
        <f t="shared" si="202"/>
        <v>0</v>
      </c>
      <c r="E6530" s="669" t="s">
        <v>594</v>
      </c>
      <c r="F6530" s="669">
        <v>50</v>
      </c>
    </row>
    <row r="6531" spans="1:6" hidden="1" x14ac:dyDescent="0.2">
      <c r="A6531" s="1136" t="str">
        <f t="shared" si="203"/>
        <v>PL70DDC0</v>
      </c>
      <c r="B6531" s="669" t="s">
        <v>9613</v>
      </c>
      <c r="C6531" s="669" t="s">
        <v>2421</v>
      </c>
      <c r="D6531" s="1137">
        <f t="shared" si="202"/>
        <v>0</v>
      </c>
      <c r="E6531" s="669" t="s">
        <v>700</v>
      </c>
      <c r="F6531" s="669">
        <v>649</v>
      </c>
    </row>
    <row r="6532" spans="1:6" hidden="1" x14ac:dyDescent="0.2">
      <c r="A6532" s="1136" t="str">
        <f t="shared" si="203"/>
        <v>PL70DEL0</v>
      </c>
      <c r="B6532" s="669" t="s">
        <v>9614</v>
      </c>
      <c r="C6532" s="669" t="s">
        <v>2421</v>
      </c>
      <c r="D6532" s="1137">
        <f t="shared" si="202"/>
        <v>0</v>
      </c>
      <c r="E6532" s="669" t="s">
        <v>699</v>
      </c>
      <c r="F6532" s="669">
        <v>171</v>
      </c>
    </row>
    <row r="6533" spans="1:6" hidden="1" x14ac:dyDescent="0.2">
      <c r="A6533" s="1136" t="str">
        <f t="shared" si="203"/>
        <v>PL70DEM0</v>
      </c>
      <c r="B6533" s="669" t="s">
        <v>9615</v>
      </c>
      <c r="C6533" s="669" t="s">
        <v>2421</v>
      </c>
      <c r="D6533" s="1137">
        <f t="shared" si="202"/>
        <v>0</v>
      </c>
      <c r="E6533" s="669" t="s">
        <v>595</v>
      </c>
      <c r="F6533" s="669">
        <v>5814</v>
      </c>
    </row>
    <row r="6534" spans="1:6" hidden="1" x14ac:dyDescent="0.2">
      <c r="A6534" s="1136" t="str">
        <f t="shared" si="203"/>
        <v>PL70DNE0</v>
      </c>
      <c r="B6534" s="669" t="s">
        <v>9616</v>
      </c>
      <c r="C6534" s="669" t="s">
        <v>2421</v>
      </c>
      <c r="D6534" s="1137">
        <f t="shared" si="202"/>
        <v>0</v>
      </c>
      <c r="E6534" s="669" t="s">
        <v>594</v>
      </c>
      <c r="F6534" s="669">
        <v>352</v>
      </c>
    </row>
    <row r="6535" spans="1:6" hidden="1" x14ac:dyDescent="0.2">
      <c r="A6535" s="1136" t="str">
        <f t="shared" si="203"/>
        <v>PL70DUX0</v>
      </c>
      <c r="B6535" s="669" t="s">
        <v>9617</v>
      </c>
      <c r="C6535" s="669" t="s">
        <v>2421</v>
      </c>
      <c r="D6535" s="1137">
        <f t="shared" si="202"/>
        <v>0</v>
      </c>
      <c r="E6535" s="669" t="s">
        <v>3001</v>
      </c>
      <c r="F6535" s="669">
        <v>3</v>
      </c>
    </row>
    <row r="6536" spans="1:6" hidden="1" x14ac:dyDescent="0.2">
      <c r="A6536" s="1136" t="str">
        <f t="shared" si="203"/>
        <v>PM40AEL0</v>
      </c>
      <c r="B6536" s="669" t="s">
        <v>9618</v>
      </c>
      <c r="C6536" s="669" t="s">
        <v>2422</v>
      </c>
      <c r="D6536" s="1137">
        <f t="shared" si="202"/>
        <v>0</v>
      </c>
      <c r="E6536" s="669" t="s">
        <v>699</v>
      </c>
      <c r="F6536" s="669">
        <v>237</v>
      </c>
    </row>
    <row r="6537" spans="1:6" hidden="1" x14ac:dyDescent="0.2">
      <c r="A6537" s="1136" t="str">
        <f t="shared" si="203"/>
        <v>PM40AEM0</v>
      </c>
      <c r="B6537" s="669" t="s">
        <v>9619</v>
      </c>
      <c r="C6537" s="669" t="s">
        <v>2422</v>
      </c>
      <c r="D6537" s="1137">
        <f t="shared" si="202"/>
        <v>0</v>
      </c>
      <c r="E6537" s="669" t="s">
        <v>595</v>
      </c>
      <c r="F6537" s="669">
        <v>260</v>
      </c>
    </row>
    <row r="6538" spans="1:6" hidden="1" x14ac:dyDescent="0.2">
      <c r="A6538" s="1136" t="str">
        <f t="shared" si="203"/>
        <v>PM40ANE0</v>
      </c>
      <c r="B6538" s="669" t="s">
        <v>9620</v>
      </c>
      <c r="C6538" s="669" t="s">
        <v>2422</v>
      </c>
      <c r="D6538" s="1137">
        <f t="shared" si="202"/>
        <v>0</v>
      </c>
      <c r="E6538" s="669" t="s">
        <v>594</v>
      </c>
      <c r="F6538" s="669">
        <v>88</v>
      </c>
    </row>
    <row r="6539" spans="1:6" hidden="1" x14ac:dyDescent="0.2">
      <c r="A6539" s="1136" t="str">
        <f t="shared" si="203"/>
        <v>PM40BEL0</v>
      </c>
      <c r="B6539" s="669" t="s">
        <v>9621</v>
      </c>
      <c r="C6539" s="669" t="s">
        <v>2423</v>
      </c>
      <c r="D6539" s="1137">
        <f t="shared" si="202"/>
        <v>0</v>
      </c>
      <c r="E6539" s="669" t="s">
        <v>699</v>
      </c>
      <c r="F6539" s="669">
        <v>220</v>
      </c>
    </row>
    <row r="6540" spans="1:6" hidden="1" x14ac:dyDescent="0.2">
      <c r="A6540" s="1136" t="str">
        <f t="shared" si="203"/>
        <v>PM40BEM0</v>
      </c>
      <c r="B6540" s="669" t="s">
        <v>9622</v>
      </c>
      <c r="C6540" s="669" t="s">
        <v>2423</v>
      </c>
      <c r="D6540" s="1137">
        <f t="shared" si="202"/>
        <v>0</v>
      </c>
      <c r="E6540" s="669" t="s">
        <v>595</v>
      </c>
      <c r="F6540" s="669">
        <v>235</v>
      </c>
    </row>
    <row r="6541" spans="1:6" hidden="1" x14ac:dyDescent="0.2">
      <c r="A6541" s="1136" t="str">
        <f t="shared" si="203"/>
        <v>PM40BNE0</v>
      </c>
      <c r="B6541" s="669" t="s">
        <v>9623</v>
      </c>
      <c r="C6541" s="669" t="s">
        <v>2423</v>
      </c>
      <c r="D6541" s="1137">
        <f t="shared" si="202"/>
        <v>0</v>
      </c>
      <c r="E6541" s="669" t="s">
        <v>594</v>
      </c>
      <c r="F6541" s="669">
        <v>26</v>
      </c>
    </row>
    <row r="6542" spans="1:6" hidden="1" x14ac:dyDescent="0.2">
      <c r="A6542" s="1136" t="str">
        <f t="shared" si="203"/>
        <v>PM40CEL0</v>
      </c>
      <c r="B6542" s="669" t="s">
        <v>9624</v>
      </c>
      <c r="C6542" s="669" t="s">
        <v>2424</v>
      </c>
      <c r="D6542" s="1137">
        <f t="shared" si="202"/>
        <v>0</v>
      </c>
      <c r="E6542" s="669" t="s">
        <v>699</v>
      </c>
      <c r="F6542" s="669">
        <v>464</v>
      </c>
    </row>
    <row r="6543" spans="1:6" hidden="1" x14ac:dyDescent="0.2">
      <c r="A6543" s="1136" t="str">
        <f t="shared" si="203"/>
        <v>PM40CEM0</v>
      </c>
      <c r="B6543" s="669" t="s">
        <v>9625</v>
      </c>
      <c r="C6543" s="669" t="s">
        <v>2424</v>
      </c>
      <c r="D6543" s="1137">
        <f t="shared" si="202"/>
        <v>0</v>
      </c>
      <c r="E6543" s="669" t="s">
        <v>595</v>
      </c>
      <c r="F6543" s="669">
        <v>244</v>
      </c>
    </row>
    <row r="6544" spans="1:6" hidden="1" x14ac:dyDescent="0.2">
      <c r="A6544" s="1136" t="str">
        <f t="shared" si="203"/>
        <v>PM40CNE0</v>
      </c>
      <c r="B6544" s="669" t="s">
        <v>9626</v>
      </c>
      <c r="C6544" s="669" t="s">
        <v>2424</v>
      </c>
      <c r="D6544" s="1137">
        <f t="shared" si="202"/>
        <v>0</v>
      </c>
      <c r="E6544" s="669" t="s">
        <v>594</v>
      </c>
      <c r="F6544" s="669">
        <v>26</v>
      </c>
    </row>
    <row r="6545" spans="1:6" hidden="1" x14ac:dyDescent="0.2">
      <c r="A6545" s="1136" t="str">
        <f t="shared" si="203"/>
        <v>PM41ZEL0</v>
      </c>
      <c r="B6545" s="669" t="s">
        <v>9627</v>
      </c>
      <c r="C6545" s="669" t="s">
        <v>2425</v>
      </c>
      <c r="D6545" s="1137">
        <f t="shared" ref="D6545:D6608" si="204">IFERROR(VLOOKUP(C6545,$M$2:$N$16,2,FALSE),0)</f>
        <v>0</v>
      </c>
      <c r="E6545" s="669" t="s">
        <v>699</v>
      </c>
      <c r="F6545" s="669">
        <v>233</v>
      </c>
    </row>
    <row r="6546" spans="1:6" hidden="1" x14ac:dyDescent="0.2">
      <c r="A6546" s="1136" t="str">
        <f t="shared" ref="A6546:A6609" si="205">C6546&amp;E6546&amp;D6546</f>
        <v>PM41ZEM0</v>
      </c>
      <c r="B6546" s="669" t="s">
        <v>9628</v>
      </c>
      <c r="C6546" s="669" t="s">
        <v>2425</v>
      </c>
      <c r="D6546" s="1137">
        <f t="shared" si="204"/>
        <v>0</v>
      </c>
      <c r="E6546" s="669" t="s">
        <v>595</v>
      </c>
      <c r="F6546" s="669">
        <v>150</v>
      </c>
    </row>
    <row r="6547" spans="1:6" hidden="1" x14ac:dyDescent="0.2">
      <c r="A6547" s="1136" t="str">
        <f t="shared" si="205"/>
        <v>PM41ZNE0</v>
      </c>
      <c r="B6547" s="669" t="s">
        <v>9629</v>
      </c>
      <c r="C6547" s="669" t="s">
        <v>2425</v>
      </c>
      <c r="D6547" s="1137">
        <f t="shared" si="204"/>
        <v>0</v>
      </c>
      <c r="E6547" s="669" t="s">
        <v>594</v>
      </c>
      <c r="F6547" s="669">
        <v>34</v>
      </c>
    </row>
    <row r="6548" spans="1:6" hidden="1" x14ac:dyDescent="0.2">
      <c r="A6548" s="1136" t="str">
        <f t="shared" si="205"/>
        <v>PM42AEL0</v>
      </c>
      <c r="B6548" s="669" t="s">
        <v>9630</v>
      </c>
      <c r="C6548" s="669" t="s">
        <v>2426</v>
      </c>
      <c r="D6548" s="1137">
        <f t="shared" si="204"/>
        <v>0</v>
      </c>
      <c r="E6548" s="669" t="s">
        <v>699</v>
      </c>
      <c r="F6548" s="669">
        <v>569</v>
      </c>
    </row>
    <row r="6549" spans="1:6" hidden="1" x14ac:dyDescent="0.2">
      <c r="A6549" s="1136" t="str">
        <f t="shared" si="205"/>
        <v>PM42AEM0</v>
      </c>
      <c r="B6549" s="669" t="s">
        <v>9631</v>
      </c>
      <c r="C6549" s="669" t="s">
        <v>2426</v>
      </c>
      <c r="D6549" s="1137">
        <f t="shared" si="204"/>
        <v>0</v>
      </c>
      <c r="E6549" s="669" t="s">
        <v>595</v>
      </c>
      <c r="F6549" s="669">
        <v>255</v>
      </c>
    </row>
    <row r="6550" spans="1:6" hidden="1" x14ac:dyDescent="0.2">
      <c r="A6550" s="1136" t="str">
        <f t="shared" si="205"/>
        <v>PM42ANE0</v>
      </c>
      <c r="B6550" s="669" t="s">
        <v>9632</v>
      </c>
      <c r="C6550" s="669" t="s">
        <v>2426</v>
      </c>
      <c r="D6550" s="1137">
        <f t="shared" si="204"/>
        <v>0</v>
      </c>
      <c r="E6550" s="669" t="s">
        <v>594</v>
      </c>
      <c r="F6550" s="669">
        <v>36</v>
      </c>
    </row>
    <row r="6551" spans="1:6" hidden="1" x14ac:dyDescent="0.2">
      <c r="A6551" s="1136" t="str">
        <f t="shared" si="205"/>
        <v>PM42BEL0</v>
      </c>
      <c r="B6551" s="669" t="s">
        <v>9633</v>
      </c>
      <c r="C6551" s="669" t="s">
        <v>2427</v>
      </c>
      <c r="D6551" s="1137">
        <f t="shared" si="204"/>
        <v>0</v>
      </c>
      <c r="E6551" s="669" t="s">
        <v>699</v>
      </c>
      <c r="F6551" s="669">
        <v>241</v>
      </c>
    </row>
    <row r="6552" spans="1:6" hidden="1" x14ac:dyDescent="0.2">
      <c r="A6552" s="1136" t="str">
        <f t="shared" si="205"/>
        <v>PM42BEM0</v>
      </c>
      <c r="B6552" s="669" t="s">
        <v>9634</v>
      </c>
      <c r="C6552" s="669" t="s">
        <v>2427</v>
      </c>
      <c r="D6552" s="1137">
        <f t="shared" si="204"/>
        <v>0</v>
      </c>
      <c r="E6552" s="669" t="s">
        <v>595</v>
      </c>
      <c r="F6552" s="669">
        <v>76</v>
      </c>
    </row>
    <row r="6553" spans="1:6" hidden="1" x14ac:dyDescent="0.2">
      <c r="A6553" s="1136" t="str">
        <f t="shared" si="205"/>
        <v>PM42BNE0</v>
      </c>
      <c r="B6553" s="669" t="s">
        <v>9635</v>
      </c>
      <c r="C6553" s="669" t="s">
        <v>2427</v>
      </c>
      <c r="D6553" s="1137">
        <f t="shared" si="204"/>
        <v>0</v>
      </c>
      <c r="E6553" s="669" t="s">
        <v>594</v>
      </c>
      <c r="F6553" s="669">
        <v>10</v>
      </c>
    </row>
    <row r="6554" spans="1:6" hidden="1" x14ac:dyDescent="0.2">
      <c r="A6554" s="1136" t="str">
        <f t="shared" si="205"/>
        <v>PM43AEL0</v>
      </c>
      <c r="B6554" s="669" t="s">
        <v>9636</v>
      </c>
      <c r="C6554" s="669" t="s">
        <v>2428</v>
      </c>
      <c r="D6554" s="1137">
        <f t="shared" si="204"/>
        <v>0</v>
      </c>
      <c r="E6554" s="669" t="s">
        <v>699</v>
      </c>
      <c r="F6554" s="669">
        <v>479</v>
      </c>
    </row>
    <row r="6555" spans="1:6" hidden="1" x14ac:dyDescent="0.2">
      <c r="A6555" s="1136" t="str">
        <f t="shared" si="205"/>
        <v>PM43AEM0</v>
      </c>
      <c r="B6555" s="669" t="s">
        <v>9637</v>
      </c>
      <c r="C6555" s="669" t="s">
        <v>2428</v>
      </c>
      <c r="D6555" s="1137">
        <f t="shared" si="204"/>
        <v>0</v>
      </c>
      <c r="E6555" s="669" t="s">
        <v>595</v>
      </c>
      <c r="F6555" s="669">
        <v>213</v>
      </c>
    </row>
    <row r="6556" spans="1:6" hidden="1" x14ac:dyDescent="0.2">
      <c r="A6556" s="1136" t="str">
        <f t="shared" si="205"/>
        <v>PM43ANE0</v>
      </c>
      <c r="B6556" s="669" t="s">
        <v>9638</v>
      </c>
      <c r="C6556" s="669" t="s">
        <v>2428</v>
      </c>
      <c r="D6556" s="1137">
        <f t="shared" si="204"/>
        <v>0</v>
      </c>
      <c r="E6556" s="669" t="s">
        <v>594</v>
      </c>
      <c r="F6556" s="669">
        <v>63</v>
      </c>
    </row>
    <row r="6557" spans="1:6" hidden="1" x14ac:dyDescent="0.2">
      <c r="A6557" s="1136" t="str">
        <f t="shared" si="205"/>
        <v>PM43BEL0</v>
      </c>
      <c r="B6557" s="669" t="s">
        <v>9639</v>
      </c>
      <c r="C6557" s="669" t="s">
        <v>2429</v>
      </c>
      <c r="D6557" s="1137">
        <f t="shared" si="204"/>
        <v>0</v>
      </c>
      <c r="E6557" s="669" t="s">
        <v>699</v>
      </c>
      <c r="F6557" s="669">
        <v>1890</v>
      </c>
    </row>
    <row r="6558" spans="1:6" hidden="1" x14ac:dyDescent="0.2">
      <c r="A6558" s="1136" t="str">
        <f t="shared" si="205"/>
        <v>PM43BEM0</v>
      </c>
      <c r="B6558" s="669" t="s">
        <v>9640</v>
      </c>
      <c r="C6558" s="669" t="s">
        <v>2429</v>
      </c>
      <c r="D6558" s="1137">
        <f t="shared" si="204"/>
        <v>0</v>
      </c>
      <c r="E6558" s="669" t="s">
        <v>595</v>
      </c>
      <c r="F6558" s="669">
        <v>373</v>
      </c>
    </row>
    <row r="6559" spans="1:6" hidden="1" x14ac:dyDescent="0.2">
      <c r="A6559" s="1136" t="str">
        <f t="shared" si="205"/>
        <v>PM43BNE0</v>
      </c>
      <c r="B6559" s="669" t="s">
        <v>9641</v>
      </c>
      <c r="C6559" s="669" t="s">
        <v>2429</v>
      </c>
      <c r="D6559" s="1137">
        <f t="shared" si="204"/>
        <v>0</v>
      </c>
      <c r="E6559" s="669" t="s">
        <v>594</v>
      </c>
      <c r="F6559" s="669">
        <v>47</v>
      </c>
    </row>
    <row r="6560" spans="1:6" hidden="1" x14ac:dyDescent="0.2">
      <c r="A6560" s="1136" t="str">
        <f t="shared" si="205"/>
        <v>PM43CEL0</v>
      </c>
      <c r="B6560" s="669" t="s">
        <v>9642</v>
      </c>
      <c r="C6560" s="669" t="s">
        <v>2430</v>
      </c>
      <c r="D6560" s="1137">
        <f t="shared" si="204"/>
        <v>0</v>
      </c>
      <c r="E6560" s="669" t="s">
        <v>699</v>
      </c>
      <c r="F6560" s="669">
        <v>1130</v>
      </c>
    </row>
    <row r="6561" spans="1:6" hidden="1" x14ac:dyDescent="0.2">
      <c r="A6561" s="1136" t="str">
        <f t="shared" si="205"/>
        <v>PM43CEM0</v>
      </c>
      <c r="B6561" s="669" t="s">
        <v>9643</v>
      </c>
      <c r="C6561" s="669" t="s">
        <v>2430</v>
      </c>
      <c r="D6561" s="1137">
        <f t="shared" si="204"/>
        <v>0</v>
      </c>
      <c r="E6561" s="669" t="s">
        <v>595</v>
      </c>
      <c r="F6561" s="669">
        <v>171</v>
      </c>
    </row>
    <row r="6562" spans="1:6" hidden="1" x14ac:dyDescent="0.2">
      <c r="A6562" s="1136" t="str">
        <f t="shared" si="205"/>
        <v>PM43CNE0</v>
      </c>
      <c r="B6562" s="669" t="s">
        <v>9644</v>
      </c>
      <c r="C6562" s="669" t="s">
        <v>2430</v>
      </c>
      <c r="D6562" s="1137">
        <f t="shared" si="204"/>
        <v>0</v>
      </c>
      <c r="E6562" s="669" t="s">
        <v>594</v>
      </c>
      <c r="F6562" s="669">
        <v>28</v>
      </c>
    </row>
    <row r="6563" spans="1:6" hidden="1" x14ac:dyDescent="0.2">
      <c r="A6563" s="1136" t="str">
        <f t="shared" si="205"/>
        <v>PM44ZDC0</v>
      </c>
      <c r="B6563" s="669" t="s">
        <v>9645</v>
      </c>
      <c r="C6563" s="669" t="s">
        <v>2431</v>
      </c>
      <c r="D6563" s="1137">
        <f t="shared" si="204"/>
        <v>0</v>
      </c>
      <c r="E6563" s="669" t="s">
        <v>700</v>
      </c>
      <c r="F6563" s="669">
        <v>7240</v>
      </c>
    </row>
    <row r="6564" spans="1:6" hidden="1" x14ac:dyDescent="0.2">
      <c r="A6564" s="1136" t="str">
        <f t="shared" si="205"/>
        <v>PM44ZEL0</v>
      </c>
      <c r="B6564" s="669" t="s">
        <v>9646</v>
      </c>
      <c r="C6564" s="669" t="s">
        <v>2431</v>
      </c>
      <c r="D6564" s="1137">
        <f t="shared" si="204"/>
        <v>0</v>
      </c>
      <c r="E6564" s="669" t="s">
        <v>699</v>
      </c>
      <c r="F6564" s="669">
        <v>260</v>
      </c>
    </row>
    <row r="6565" spans="1:6" hidden="1" x14ac:dyDescent="0.2">
      <c r="A6565" s="1136" t="str">
        <f t="shared" si="205"/>
        <v>PM44ZEM0</v>
      </c>
      <c r="B6565" s="669" t="s">
        <v>9647</v>
      </c>
      <c r="C6565" s="669" t="s">
        <v>2431</v>
      </c>
      <c r="D6565" s="1137">
        <f t="shared" si="204"/>
        <v>0</v>
      </c>
      <c r="E6565" s="669" t="s">
        <v>595</v>
      </c>
      <c r="F6565" s="669">
        <v>807</v>
      </c>
    </row>
    <row r="6566" spans="1:6" hidden="1" x14ac:dyDescent="0.2">
      <c r="A6566" s="1136" t="str">
        <f t="shared" si="205"/>
        <v>PM44ZNE0</v>
      </c>
      <c r="B6566" s="669" t="s">
        <v>9648</v>
      </c>
      <c r="C6566" s="669" t="s">
        <v>2431</v>
      </c>
      <c r="D6566" s="1137">
        <f t="shared" si="204"/>
        <v>0</v>
      </c>
      <c r="E6566" s="669" t="s">
        <v>594</v>
      </c>
      <c r="F6566" s="669">
        <v>25</v>
      </c>
    </row>
    <row r="6567" spans="1:6" hidden="1" x14ac:dyDescent="0.2">
      <c r="A6567" s="1136" t="str">
        <f t="shared" si="205"/>
        <v>PM44ZUX0</v>
      </c>
      <c r="B6567" s="669" t="s">
        <v>9649</v>
      </c>
      <c r="C6567" s="669" t="s">
        <v>2431</v>
      </c>
      <c r="D6567" s="1137">
        <f t="shared" si="204"/>
        <v>0</v>
      </c>
      <c r="E6567" s="669" t="s">
        <v>3001</v>
      </c>
      <c r="F6567" s="669">
        <v>6</v>
      </c>
    </row>
    <row r="6568" spans="1:6" hidden="1" x14ac:dyDescent="0.2">
      <c r="A6568" s="1136" t="str">
        <f t="shared" si="205"/>
        <v>PM45ADC0</v>
      </c>
      <c r="B6568" s="669" t="s">
        <v>9650</v>
      </c>
      <c r="C6568" s="669" t="s">
        <v>2432</v>
      </c>
      <c r="D6568" s="1137">
        <f t="shared" si="204"/>
        <v>0</v>
      </c>
      <c r="E6568" s="669" t="s">
        <v>700</v>
      </c>
      <c r="F6568" s="669">
        <v>4</v>
      </c>
    </row>
    <row r="6569" spans="1:6" hidden="1" x14ac:dyDescent="0.2">
      <c r="A6569" s="1136" t="str">
        <f t="shared" si="205"/>
        <v>PM45AEL0</v>
      </c>
      <c r="B6569" s="669" t="s">
        <v>9651</v>
      </c>
      <c r="C6569" s="669" t="s">
        <v>2432</v>
      </c>
      <c r="D6569" s="1137">
        <f t="shared" si="204"/>
        <v>0</v>
      </c>
      <c r="E6569" s="669" t="s">
        <v>699</v>
      </c>
      <c r="F6569" s="669">
        <v>220</v>
      </c>
    </row>
    <row r="6570" spans="1:6" hidden="1" x14ac:dyDescent="0.2">
      <c r="A6570" s="1136" t="str">
        <f t="shared" si="205"/>
        <v>PM45AEM0</v>
      </c>
      <c r="B6570" s="669" t="s">
        <v>9652</v>
      </c>
      <c r="C6570" s="669" t="s">
        <v>2432</v>
      </c>
      <c r="D6570" s="1137">
        <f t="shared" si="204"/>
        <v>0</v>
      </c>
      <c r="E6570" s="669" t="s">
        <v>595</v>
      </c>
      <c r="F6570" s="669">
        <v>282</v>
      </c>
    </row>
    <row r="6571" spans="1:6" hidden="1" x14ac:dyDescent="0.2">
      <c r="A6571" s="1136" t="str">
        <f t="shared" si="205"/>
        <v>PM45ANE0</v>
      </c>
      <c r="B6571" s="669" t="s">
        <v>9653</v>
      </c>
      <c r="C6571" s="669" t="s">
        <v>2432</v>
      </c>
      <c r="D6571" s="1137">
        <f t="shared" si="204"/>
        <v>0</v>
      </c>
      <c r="E6571" s="669" t="s">
        <v>594</v>
      </c>
      <c r="F6571" s="669">
        <v>68</v>
      </c>
    </row>
    <row r="6572" spans="1:6" hidden="1" x14ac:dyDescent="0.2">
      <c r="A6572" s="1136" t="str">
        <f t="shared" si="205"/>
        <v>PM45BDC0</v>
      </c>
      <c r="B6572" s="669" t="s">
        <v>9654</v>
      </c>
      <c r="C6572" s="669" t="s">
        <v>2433</v>
      </c>
      <c r="D6572" s="1137">
        <f t="shared" si="204"/>
        <v>0</v>
      </c>
      <c r="E6572" s="669" t="s">
        <v>700</v>
      </c>
      <c r="F6572" s="669">
        <v>10</v>
      </c>
    </row>
    <row r="6573" spans="1:6" hidden="1" x14ac:dyDescent="0.2">
      <c r="A6573" s="1136" t="str">
        <f t="shared" si="205"/>
        <v>PM45BEL0</v>
      </c>
      <c r="B6573" s="669" t="s">
        <v>9655</v>
      </c>
      <c r="C6573" s="669" t="s">
        <v>2433</v>
      </c>
      <c r="D6573" s="1137">
        <f t="shared" si="204"/>
        <v>0</v>
      </c>
      <c r="E6573" s="669" t="s">
        <v>699</v>
      </c>
      <c r="F6573" s="669">
        <v>160</v>
      </c>
    </row>
    <row r="6574" spans="1:6" hidden="1" x14ac:dyDescent="0.2">
      <c r="A6574" s="1136" t="str">
        <f t="shared" si="205"/>
        <v>PM45BEM0</v>
      </c>
      <c r="B6574" s="669" t="s">
        <v>9656</v>
      </c>
      <c r="C6574" s="669" t="s">
        <v>2433</v>
      </c>
      <c r="D6574" s="1137">
        <f t="shared" si="204"/>
        <v>0</v>
      </c>
      <c r="E6574" s="669" t="s">
        <v>595</v>
      </c>
      <c r="F6574" s="669">
        <v>335</v>
      </c>
    </row>
    <row r="6575" spans="1:6" hidden="1" x14ac:dyDescent="0.2">
      <c r="A6575" s="1136" t="str">
        <f t="shared" si="205"/>
        <v>PM45BNE0</v>
      </c>
      <c r="B6575" s="669" t="s">
        <v>9657</v>
      </c>
      <c r="C6575" s="669" t="s">
        <v>2433</v>
      </c>
      <c r="D6575" s="1137">
        <f t="shared" si="204"/>
        <v>0</v>
      </c>
      <c r="E6575" s="669" t="s">
        <v>594</v>
      </c>
      <c r="F6575" s="669">
        <v>39</v>
      </c>
    </row>
    <row r="6576" spans="1:6" hidden="1" x14ac:dyDescent="0.2">
      <c r="A6576" s="1136" t="str">
        <f t="shared" si="205"/>
        <v>PM45CDC0</v>
      </c>
      <c r="B6576" s="669" t="s">
        <v>9658</v>
      </c>
      <c r="C6576" s="669" t="s">
        <v>2434</v>
      </c>
      <c r="D6576" s="1137">
        <f t="shared" si="204"/>
        <v>0</v>
      </c>
      <c r="E6576" s="669" t="s">
        <v>700</v>
      </c>
      <c r="F6576" s="669">
        <v>12</v>
      </c>
    </row>
    <row r="6577" spans="1:6" hidden="1" x14ac:dyDescent="0.2">
      <c r="A6577" s="1136" t="str">
        <f t="shared" si="205"/>
        <v>PM45CEL0</v>
      </c>
      <c r="B6577" s="669" t="s">
        <v>9659</v>
      </c>
      <c r="C6577" s="669" t="s">
        <v>2434</v>
      </c>
      <c r="D6577" s="1137">
        <f t="shared" si="204"/>
        <v>0</v>
      </c>
      <c r="E6577" s="669" t="s">
        <v>699</v>
      </c>
      <c r="F6577" s="669">
        <v>186</v>
      </c>
    </row>
    <row r="6578" spans="1:6" hidden="1" x14ac:dyDescent="0.2">
      <c r="A6578" s="1136" t="str">
        <f t="shared" si="205"/>
        <v>PM45CEM0</v>
      </c>
      <c r="B6578" s="669" t="s">
        <v>9660</v>
      </c>
      <c r="C6578" s="669" t="s">
        <v>2434</v>
      </c>
      <c r="D6578" s="1137">
        <f t="shared" si="204"/>
        <v>0</v>
      </c>
      <c r="E6578" s="669" t="s">
        <v>595</v>
      </c>
      <c r="F6578" s="669">
        <v>589</v>
      </c>
    </row>
    <row r="6579" spans="1:6" hidden="1" x14ac:dyDescent="0.2">
      <c r="A6579" s="1136" t="str">
        <f t="shared" si="205"/>
        <v>PM45CNE0</v>
      </c>
      <c r="B6579" s="669" t="s">
        <v>9661</v>
      </c>
      <c r="C6579" s="669" t="s">
        <v>2434</v>
      </c>
      <c r="D6579" s="1137">
        <f t="shared" si="204"/>
        <v>0</v>
      </c>
      <c r="E6579" s="669" t="s">
        <v>594</v>
      </c>
      <c r="F6579" s="669">
        <v>38</v>
      </c>
    </row>
    <row r="6580" spans="1:6" hidden="1" x14ac:dyDescent="0.2">
      <c r="A6580" s="1136" t="str">
        <f t="shared" si="205"/>
        <v>PM45CUX0</v>
      </c>
      <c r="B6580" s="669" t="s">
        <v>9662</v>
      </c>
      <c r="C6580" s="669" t="s">
        <v>2434</v>
      </c>
      <c r="D6580" s="1137">
        <f t="shared" si="204"/>
        <v>0</v>
      </c>
      <c r="E6580" s="669" t="s">
        <v>3001</v>
      </c>
      <c r="F6580" s="669">
        <v>3</v>
      </c>
    </row>
    <row r="6581" spans="1:6" hidden="1" x14ac:dyDescent="0.2">
      <c r="A6581" s="1136" t="str">
        <f t="shared" si="205"/>
        <v>PM45DDC0</v>
      </c>
      <c r="B6581" s="669" t="s">
        <v>9663</v>
      </c>
      <c r="C6581" s="669" t="s">
        <v>2435</v>
      </c>
      <c r="D6581" s="1137">
        <f t="shared" si="204"/>
        <v>0</v>
      </c>
      <c r="E6581" s="669" t="s">
        <v>700</v>
      </c>
      <c r="F6581" s="669">
        <v>18</v>
      </c>
    </row>
    <row r="6582" spans="1:6" hidden="1" x14ac:dyDescent="0.2">
      <c r="A6582" s="1136" t="str">
        <f t="shared" si="205"/>
        <v>PM45DEL0</v>
      </c>
      <c r="B6582" s="669" t="s">
        <v>9664</v>
      </c>
      <c r="C6582" s="669" t="s">
        <v>2435</v>
      </c>
      <c r="D6582" s="1137">
        <f t="shared" si="204"/>
        <v>0</v>
      </c>
      <c r="E6582" s="669" t="s">
        <v>699</v>
      </c>
      <c r="F6582" s="669">
        <v>194</v>
      </c>
    </row>
    <row r="6583" spans="1:6" hidden="1" x14ac:dyDescent="0.2">
      <c r="A6583" s="1136" t="str">
        <f t="shared" si="205"/>
        <v>PM45DEM0</v>
      </c>
      <c r="B6583" s="669" t="s">
        <v>9665</v>
      </c>
      <c r="C6583" s="669" t="s">
        <v>2435</v>
      </c>
      <c r="D6583" s="1137">
        <f t="shared" si="204"/>
        <v>0</v>
      </c>
      <c r="E6583" s="669" t="s">
        <v>595</v>
      </c>
      <c r="F6583" s="669">
        <v>691</v>
      </c>
    </row>
    <row r="6584" spans="1:6" hidden="1" x14ac:dyDescent="0.2">
      <c r="A6584" s="1136" t="str">
        <f t="shared" si="205"/>
        <v>PM45DNE0</v>
      </c>
      <c r="B6584" s="669" t="s">
        <v>9666</v>
      </c>
      <c r="C6584" s="669" t="s">
        <v>2435</v>
      </c>
      <c r="D6584" s="1137">
        <f t="shared" si="204"/>
        <v>0</v>
      </c>
      <c r="E6584" s="669" t="s">
        <v>594</v>
      </c>
      <c r="F6584" s="669">
        <v>20</v>
      </c>
    </row>
    <row r="6585" spans="1:6" hidden="1" x14ac:dyDescent="0.2">
      <c r="A6585" s="1136" t="str">
        <f t="shared" si="205"/>
        <v>PM45DUX0</v>
      </c>
      <c r="B6585" s="669" t="s">
        <v>9667</v>
      </c>
      <c r="C6585" s="669" t="s">
        <v>2435</v>
      </c>
      <c r="D6585" s="1137">
        <f t="shared" si="204"/>
        <v>0</v>
      </c>
      <c r="E6585" s="669" t="s">
        <v>3001</v>
      </c>
      <c r="F6585" s="669">
        <v>2</v>
      </c>
    </row>
    <row r="6586" spans="1:6" hidden="1" x14ac:dyDescent="0.2">
      <c r="A6586" s="1136" t="str">
        <f t="shared" si="205"/>
        <v>PN46ADC0</v>
      </c>
      <c r="B6586" s="669" t="s">
        <v>9668</v>
      </c>
      <c r="C6586" s="669" t="s">
        <v>2436</v>
      </c>
      <c r="D6586" s="1137">
        <f t="shared" si="204"/>
        <v>0</v>
      </c>
      <c r="E6586" s="669" t="s">
        <v>700</v>
      </c>
      <c r="F6586" s="669">
        <v>713</v>
      </c>
    </row>
    <row r="6587" spans="1:6" hidden="1" x14ac:dyDescent="0.2">
      <c r="A6587" s="1136" t="str">
        <f t="shared" si="205"/>
        <v>PN46AEL0</v>
      </c>
      <c r="B6587" s="669" t="s">
        <v>9669</v>
      </c>
      <c r="C6587" s="669" t="s">
        <v>2436</v>
      </c>
      <c r="D6587" s="1137">
        <f t="shared" si="204"/>
        <v>0</v>
      </c>
      <c r="E6587" s="669" t="s">
        <v>699</v>
      </c>
      <c r="F6587" s="669">
        <v>111</v>
      </c>
    </row>
    <row r="6588" spans="1:6" hidden="1" x14ac:dyDescent="0.2">
      <c r="A6588" s="1136" t="str">
        <f t="shared" si="205"/>
        <v>PN46AEM0</v>
      </c>
      <c r="B6588" s="669" t="s">
        <v>9670</v>
      </c>
      <c r="C6588" s="669" t="s">
        <v>2436</v>
      </c>
      <c r="D6588" s="1137">
        <f t="shared" si="204"/>
        <v>0</v>
      </c>
      <c r="E6588" s="669" t="s">
        <v>595</v>
      </c>
      <c r="F6588" s="669">
        <v>117</v>
      </c>
    </row>
    <row r="6589" spans="1:6" hidden="1" x14ac:dyDescent="0.2">
      <c r="A6589" s="1136" t="str">
        <f t="shared" si="205"/>
        <v>PN46ANE0</v>
      </c>
      <c r="B6589" s="669" t="s">
        <v>9671</v>
      </c>
      <c r="C6589" s="669" t="s">
        <v>2436</v>
      </c>
      <c r="D6589" s="1137">
        <f t="shared" si="204"/>
        <v>0</v>
      </c>
      <c r="E6589" s="669" t="s">
        <v>594</v>
      </c>
      <c r="F6589" s="669">
        <v>1</v>
      </c>
    </row>
    <row r="6590" spans="1:6" hidden="1" x14ac:dyDescent="0.2">
      <c r="A6590" s="1136" t="str">
        <f t="shared" si="205"/>
        <v>PN46BDC0</v>
      </c>
      <c r="B6590" s="669" t="s">
        <v>9672</v>
      </c>
      <c r="C6590" s="669" t="s">
        <v>2437</v>
      </c>
      <c r="D6590" s="1137">
        <f t="shared" si="204"/>
        <v>0</v>
      </c>
      <c r="E6590" s="669" t="s">
        <v>700</v>
      </c>
      <c r="F6590" s="669">
        <v>2822</v>
      </c>
    </row>
    <row r="6591" spans="1:6" hidden="1" x14ac:dyDescent="0.2">
      <c r="A6591" s="1136" t="str">
        <f t="shared" si="205"/>
        <v>PN46BEL0</v>
      </c>
      <c r="B6591" s="669" t="s">
        <v>9673</v>
      </c>
      <c r="C6591" s="669" t="s">
        <v>2437</v>
      </c>
      <c r="D6591" s="1137">
        <f t="shared" si="204"/>
        <v>0</v>
      </c>
      <c r="E6591" s="669" t="s">
        <v>699</v>
      </c>
      <c r="F6591" s="669">
        <v>242</v>
      </c>
    </row>
    <row r="6592" spans="1:6" hidden="1" x14ac:dyDescent="0.2">
      <c r="A6592" s="1136" t="str">
        <f t="shared" si="205"/>
        <v>PN46BEM0</v>
      </c>
      <c r="B6592" s="669" t="s">
        <v>9674</v>
      </c>
      <c r="C6592" s="669" t="s">
        <v>2437</v>
      </c>
      <c r="D6592" s="1137">
        <f t="shared" si="204"/>
        <v>0</v>
      </c>
      <c r="E6592" s="669" t="s">
        <v>595</v>
      </c>
      <c r="F6592" s="669">
        <v>176</v>
      </c>
    </row>
    <row r="6593" spans="1:6" hidden="1" x14ac:dyDescent="0.2">
      <c r="A6593" s="1136" t="str">
        <f t="shared" si="205"/>
        <v>PN47ADC0</v>
      </c>
      <c r="B6593" s="669" t="s">
        <v>9675</v>
      </c>
      <c r="C6593" s="669" t="s">
        <v>2438</v>
      </c>
      <c r="D6593" s="1137">
        <f t="shared" si="204"/>
        <v>0</v>
      </c>
      <c r="E6593" s="669" t="s">
        <v>700</v>
      </c>
      <c r="F6593" s="669">
        <v>41</v>
      </c>
    </row>
    <row r="6594" spans="1:6" hidden="1" x14ac:dyDescent="0.2">
      <c r="A6594" s="1136" t="str">
        <f t="shared" si="205"/>
        <v>PN47AEL0</v>
      </c>
      <c r="B6594" s="669" t="s">
        <v>9676</v>
      </c>
      <c r="C6594" s="669" t="s">
        <v>2438</v>
      </c>
      <c r="D6594" s="1137">
        <f t="shared" si="204"/>
        <v>0</v>
      </c>
      <c r="E6594" s="669" t="s">
        <v>699</v>
      </c>
      <c r="F6594" s="669">
        <v>39</v>
      </c>
    </row>
    <row r="6595" spans="1:6" hidden="1" x14ac:dyDescent="0.2">
      <c r="A6595" s="1136" t="str">
        <f t="shared" si="205"/>
        <v>PN47AEM0</v>
      </c>
      <c r="B6595" s="669" t="s">
        <v>9677</v>
      </c>
      <c r="C6595" s="669" t="s">
        <v>2438</v>
      </c>
      <c r="D6595" s="1137">
        <f t="shared" si="204"/>
        <v>0</v>
      </c>
      <c r="E6595" s="669" t="s">
        <v>595</v>
      </c>
      <c r="F6595" s="669">
        <v>1362</v>
      </c>
    </row>
    <row r="6596" spans="1:6" hidden="1" x14ac:dyDescent="0.2">
      <c r="A6596" s="1136" t="str">
        <f t="shared" si="205"/>
        <v>PN47ANE0</v>
      </c>
      <c r="B6596" s="669" t="s">
        <v>9678</v>
      </c>
      <c r="C6596" s="669" t="s">
        <v>2438</v>
      </c>
      <c r="D6596" s="1137">
        <f t="shared" si="204"/>
        <v>0</v>
      </c>
      <c r="E6596" s="669" t="s">
        <v>594</v>
      </c>
      <c r="F6596" s="669">
        <v>30</v>
      </c>
    </row>
    <row r="6597" spans="1:6" hidden="1" x14ac:dyDescent="0.2">
      <c r="A6597" s="1136" t="str">
        <f t="shared" si="205"/>
        <v>PN47AUX0</v>
      </c>
      <c r="B6597" s="669" t="s">
        <v>9679</v>
      </c>
      <c r="C6597" s="669" t="s">
        <v>2438</v>
      </c>
      <c r="D6597" s="1137">
        <f t="shared" si="204"/>
        <v>0</v>
      </c>
      <c r="E6597" s="669" t="s">
        <v>3001</v>
      </c>
      <c r="F6597" s="669">
        <v>1</v>
      </c>
    </row>
    <row r="6598" spans="1:6" hidden="1" x14ac:dyDescent="0.2">
      <c r="A6598" s="1136" t="str">
        <f t="shared" si="205"/>
        <v>PN47BDC0</v>
      </c>
      <c r="B6598" s="669" t="s">
        <v>9680</v>
      </c>
      <c r="C6598" s="669" t="s">
        <v>2439</v>
      </c>
      <c r="D6598" s="1137">
        <f t="shared" si="204"/>
        <v>0</v>
      </c>
      <c r="E6598" s="669" t="s">
        <v>700</v>
      </c>
      <c r="F6598" s="669">
        <v>35</v>
      </c>
    </row>
    <row r="6599" spans="1:6" hidden="1" x14ac:dyDescent="0.2">
      <c r="A6599" s="1136" t="str">
        <f t="shared" si="205"/>
        <v>PN47BEL0</v>
      </c>
      <c r="B6599" s="669" t="s">
        <v>9681</v>
      </c>
      <c r="C6599" s="669" t="s">
        <v>2439</v>
      </c>
      <c r="D6599" s="1137">
        <f t="shared" si="204"/>
        <v>0</v>
      </c>
      <c r="E6599" s="669" t="s">
        <v>699</v>
      </c>
      <c r="F6599" s="669">
        <v>9</v>
      </c>
    </row>
    <row r="6600" spans="1:6" hidden="1" x14ac:dyDescent="0.2">
      <c r="A6600" s="1136" t="str">
        <f t="shared" si="205"/>
        <v>PN47BEM0</v>
      </c>
      <c r="B6600" s="669" t="s">
        <v>9682</v>
      </c>
      <c r="C6600" s="669" t="s">
        <v>2439</v>
      </c>
      <c r="D6600" s="1137">
        <f t="shared" si="204"/>
        <v>0</v>
      </c>
      <c r="E6600" s="669" t="s">
        <v>595</v>
      </c>
      <c r="F6600" s="669">
        <v>1296</v>
      </c>
    </row>
    <row r="6601" spans="1:6" hidden="1" x14ac:dyDescent="0.2">
      <c r="A6601" s="1136" t="str">
        <f t="shared" si="205"/>
        <v>PN47BNE0</v>
      </c>
      <c r="B6601" s="669" t="s">
        <v>9683</v>
      </c>
      <c r="C6601" s="669" t="s">
        <v>2439</v>
      </c>
      <c r="D6601" s="1137">
        <f t="shared" si="204"/>
        <v>0</v>
      </c>
      <c r="E6601" s="669" t="s">
        <v>594</v>
      </c>
      <c r="F6601" s="669">
        <v>10</v>
      </c>
    </row>
    <row r="6602" spans="1:6" hidden="1" x14ac:dyDescent="0.2">
      <c r="A6602" s="1136" t="str">
        <f t="shared" si="205"/>
        <v>PN47BUX0</v>
      </c>
      <c r="B6602" s="669" t="s">
        <v>9684</v>
      </c>
      <c r="C6602" s="669" t="s">
        <v>2439</v>
      </c>
      <c r="D6602" s="1137">
        <f t="shared" si="204"/>
        <v>0</v>
      </c>
      <c r="E6602" s="669" t="s">
        <v>3001</v>
      </c>
      <c r="F6602" s="669">
        <v>2</v>
      </c>
    </row>
    <row r="6603" spans="1:6" hidden="1" x14ac:dyDescent="0.2">
      <c r="A6603" s="1136" t="str">
        <f t="shared" si="205"/>
        <v>PN48ADC0</v>
      </c>
      <c r="B6603" s="669" t="s">
        <v>9685</v>
      </c>
      <c r="C6603" s="669" t="s">
        <v>2440</v>
      </c>
      <c r="D6603" s="1137">
        <f t="shared" si="204"/>
        <v>0</v>
      </c>
      <c r="E6603" s="669" t="s">
        <v>700</v>
      </c>
      <c r="F6603" s="669">
        <v>134</v>
      </c>
    </row>
    <row r="6604" spans="1:6" hidden="1" x14ac:dyDescent="0.2">
      <c r="A6604" s="1136" t="str">
        <f t="shared" si="205"/>
        <v>PN48AEL0</v>
      </c>
      <c r="B6604" s="669" t="s">
        <v>9686</v>
      </c>
      <c r="C6604" s="669" t="s">
        <v>2440</v>
      </c>
      <c r="D6604" s="1137">
        <f t="shared" si="204"/>
        <v>0</v>
      </c>
      <c r="E6604" s="669" t="s">
        <v>699</v>
      </c>
      <c r="F6604" s="669">
        <v>146</v>
      </c>
    </row>
    <row r="6605" spans="1:6" hidden="1" x14ac:dyDescent="0.2">
      <c r="A6605" s="1136" t="str">
        <f t="shared" si="205"/>
        <v>PN48AEM0</v>
      </c>
      <c r="B6605" s="669" t="s">
        <v>9687</v>
      </c>
      <c r="C6605" s="669" t="s">
        <v>2440</v>
      </c>
      <c r="D6605" s="1137">
        <f t="shared" si="204"/>
        <v>0</v>
      </c>
      <c r="E6605" s="669" t="s">
        <v>595</v>
      </c>
      <c r="F6605" s="669">
        <v>455</v>
      </c>
    </row>
    <row r="6606" spans="1:6" hidden="1" x14ac:dyDescent="0.2">
      <c r="A6606" s="1136" t="str">
        <f t="shared" si="205"/>
        <v>PN48ANE0</v>
      </c>
      <c r="B6606" s="669" t="s">
        <v>9688</v>
      </c>
      <c r="C6606" s="669" t="s">
        <v>2440</v>
      </c>
      <c r="D6606" s="1137">
        <f t="shared" si="204"/>
        <v>0</v>
      </c>
      <c r="E6606" s="669" t="s">
        <v>594</v>
      </c>
      <c r="F6606" s="669">
        <v>50</v>
      </c>
    </row>
    <row r="6607" spans="1:6" hidden="1" x14ac:dyDescent="0.2">
      <c r="A6607" s="1136" t="str">
        <f t="shared" si="205"/>
        <v>PN48AUX0</v>
      </c>
      <c r="B6607" s="669" t="s">
        <v>9689</v>
      </c>
      <c r="C6607" s="669" t="s">
        <v>2440</v>
      </c>
      <c r="D6607" s="1137">
        <f t="shared" si="204"/>
        <v>0</v>
      </c>
      <c r="E6607" s="669" t="s">
        <v>3001</v>
      </c>
      <c r="F6607" s="669">
        <v>1</v>
      </c>
    </row>
    <row r="6608" spans="1:6" hidden="1" x14ac:dyDescent="0.2">
      <c r="A6608" s="1136" t="str">
        <f t="shared" si="205"/>
        <v>PN48BDC0</v>
      </c>
      <c r="B6608" s="669" t="s">
        <v>9690</v>
      </c>
      <c r="C6608" s="669" t="s">
        <v>2441</v>
      </c>
      <c r="D6608" s="1137">
        <f t="shared" si="204"/>
        <v>0</v>
      </c>
      <c r="E6608" s="669" t="s">
        <v>700</v>
      </c>
      <c r="F6608" s="669">
        <v>1245</v>
      </c>
    </row>
    <row r="6609" spans="1:6" hidden="1" x14ac:dyDescent="0.2">
      <c r="A6609" s="1136" t="str">
        <f t="shared" si="205"/>
        <v>PN48BEL0</v>
      </c>
      <c r="B6609" s="669" t="s">
        <v>9691</v>
      </c>
      <c r="C6609" s="669" t="s">
        <v>2441</v>
      </c>
      <c r="D6609" s="1137">
        <f t="shared" ref="D6609:D6672" si="206">IFERROR(VLOOKUP(C6609,$M$2:$N$16,2,FALSE),0)</f>
        <v>0</v>
      </c>
      <c r="E6609" s="669" t="s">
        <v>699</v>
      </c>
      <c r="F6609" s="669">
        <v>363</v>
      </c>
    </row>
    <row r="6610" spans="1:6" hidden="1" x14ac:dyDescent="0.2">
      <c r="A6610" s="1136" t="str">
        <f t="shared" ref="A6610:A6673" si="207">C6610&amp;E6610&amp;D6610</f>
        <v>PN48BEM0</v>
      </c>
      <c r="B6610" s="669" t="s">
        <v>9692</v>
      </c>
      <c r="C6610" s="669" t="s">
        <v>2441</v>
      </c>
      <c r="D6610" s="1137">
        <f t="shared" si="206"/>
        <v>0</v>
      </c>
      <c r="E6610" s="669" t="s">
        <v>595</v>
      </c>
      <c r="F6610" s="669">
        <v>1891</v>
      </c>
    </row>
    <row r="6611" spans="1:6" hidden="1" x14ac:dyDescent="0.2">
      <c r="A6611" s="1136" t="str">
        <f t="shared" si="207"/>
        <v>PN48BNE0</v>
      </c>
      <c r="B6611" s="669" t="s">
        <v>9693</v>
      </c>
      <c r="C6611" s="669" t="s">
        <v>2441</v>
      </c>
      <c r="D6611" s="1137">
        <f t="shared" si="206"/>
        <v>0</v>
      </c>
      <c r="E6611" s="669" t="s">
        <v>594</v>
      </c>
      <c r="F6611" s="669">
        <v>47</v>
      </c>
    </row>
    <row r="6612" spans="1:6" hidden="1" x14ac:dyDescent="0.2">
      <c r="A6612" s="1136" t="str">
        <f t="shared" si="207"/>
        <v>PN48BUX0</v>
      </c>
      <c r="B6612" s="669" t="s">
        <v>9694</v>
      </c>
      <c r="C6612" s="669" t="s">
        <v>2441</v>
      </c>
      <c r="D6612" s="1137">
        <f t="shared" si="206"/>
        <v>0</v>
      </c>
      <c r="E6612" s="669" t="s">
        <v>3001</v>
      </c>
      <c r="F6612" s="669">
        <v>7</v>
      </c>
    </row>
    <row r="6613" spans="1:6" hidden="1" x14ac:dyDescent="0.2">
      <c r="A6613" s="1136" t="str">
        <f t="shared" si="207"/>
        <v>PN48CDC0</v>
      </c>
      <c r="B6613" s="669" t="s">
        <v>9695</v>
      </c>
      <c r="C6613" s="669" t="s">
        <v>2442</v>
      </c>
      <c r="D6613" s="1137">
        <f t="shared" si="206"/>
        <v>0</v>
      </c>
      <c r="E6613" s="669" t="s">
        <v>700</v>
      </c>
      <c r="F6613" s="669">
        <v>832</v>
      </c>
    </row>
    <row r="6614" spans="1:6" hidden="1" x14ac:dyDescent="0.2">
      <c r="A6614" s="1136" t="str">
        <f t="shared" si="207"/>
        <v>PN48CEL0</v>
      </c>
      <c r="B6614" s="669" t="s">
        <v>9696</v>
      </c>
      <c r="C6614" s="669" t="s">
        <v>2442</v>
      </c>
      <c r="D6614" s="1137">
        <f t="shared" si="206"/>
        <v>0</v>
      </c>
      <c r="E6614" s="669" t="s">
        <v>699</v>
      </c>
      <c r="F6614" s="669">
        <v>110</v>
      </c>
    </row>
    <row r="6615" spans="1:6" hidden="1" x14ac:dyDescent="0.2">
      <c r="A6615" s="1136" t="str">
        <f t="shared" si="207"/>
        <v>PN48CEM0</v>
      </c>
      <c r="B6615" s="669" t="s">
        <v>9697</v>
      </c>
      <c r="C6615" s="669" t="s">
        <v>2442</v>
      </c>
      <c r="D6615" s="1137">
        <f t="shared" si="206"/>
        <v>0</v>
      </c>
      <c r="E6615" s="669" t="s">
        <v>595</v>
      </c>
      <c r="F6615" s="669">
        <v>735</v>
      </c>
    </row>
    <row r="6616" spans="1:6" hidden="1" x14ac:dyDescent="0.2">
      <c r="A6616" s="1136" t="str">
        <f t="shared" si="207"/>
        <v>PN48CNE0</v>
      </c>
      <c r="B6616" s="669" t="s">
        <v>9698</v>
      </c>
      <c r="C6616" s="669" t="s">
        <v>2442</v>
      </c>
      <c r="D6616" s="1137">
        <f t="shared" si="206"/>
        <v>0</v>
      </c>
      <c r="E6616" s="669" t="s">
        <v>594</v>
      </c>
      <c r="F6616" s="669">
        <v>18</v>
      </c>
    </row>
    <row r="6617" spans="1:6" hidden="1" x14ac:dyDescent="0.2">
      <c r="A6617" s="1136" t="str">
        <f t="shared" si="207"/>
        <v>PN48CUX0</v>
      </c>
      <c r="B6617" s="669" t="s">
        <v>9699</v>
      </c>
      <c r="C6617" s="669" t="s">
        <v>2442</v>
      </c>
      <c r="D6617" s="1137">
        <f t="shared" si="206"/>
        <v>0</v>
      </c>
      <c r="E6617" s="669" t="s">
        <v>3001</v>
      </c>
      <c r="F6617" s="669">
        <v>1</v>
      </c>
    </row>
    <row r="6618" spans="1:6" hidden="1" x14ac:dyDescent="0.2">
      <c r="A6618" s="1136" t="str">
        <f t="shared" si="207"/>
        <v>PN49ADC0</v>
      </c>
      <c r="B6618" s="669" t="s">
        <v>9700</v>
      </c>
      <c r="C6618" s="669" t="s">
        <v>2443</v>
      </c>
      <c r="D6618" s="1137">
        <f t="shared" si="206"/>
        <v>0</v>
      </c>
      <c r="E6618" s="669" t="s">
        <v>700</v>
      </c>
      <c r="F6618" s="669">
        <v>337</v>
      </c>
    </row>
    <row r="6619" spans="1:6" hidden="1" x14ac:dyDescent="0.2">
      <c r="A6619" s="1136" t="str">
        <f t="shared" si="207"/>
        <v>PN49AEL0</v>
      </c>
      <c r="B6619" s="669" t="s">
        <v>9701</v>
      </c>
      <c r="C6619" s="669" t="s">
        <v>2443</v>
      </c>
      <c r="D6619" s="1137">
        <f t="shared" si="206"/>
        <v>0</v>
      </c>
      <c r="E6619" s="669" t="s">
        <v>699</v>
      </c>
      <c r="F6619" s="669">
        <v>75</v>
      </c>
    </row>
    <row r="6620" spans="1:6" hidden="1" x14ac:dyDescent="0.2">
      <c r="A6620" s="1136" t="str">
        <f t="shared" si="207"/>
        <v>PN49AEM0</v>
      </c>
      <c r="B6620" s="669" t="s">
        <v>9702</v>
      </c>
      <c r="C6620" s="669" t="s">
        <v>2443</v>
      </c>
      <c r="D6620" s="1137">
        <f t="shared" si="206"/>
        <v>0</v>
      </c>
      <c r="E6620" s="669" t="s">
        <v>595</v>
      </c>
      <c r="F6620" s="669">
        <v>1510</v>
      </c>
    </row>
    <row r="6621" spans="1:6" hidden="1" x14ac:dyDescent="0.2">
      <c r="A6621" s="1136" t="str">
        <f t="shared" si="207"/>
        <v>PN49ANE0</v>
      </c>
      <c r="B6621" s="669" t="s">
        <v>9703</v>
      </c>
      <c r="C6621" s="669" t="s">
        <v>2443</v>
      </c>
      <c r="D6621" s="1137">
        <f t="shared" si="206"/>
        <v>0</v>
      </c>
      <c r="E6621" s="669" t="s">
        <v>594</v>
      </c>
      <c r="F6621" s="669">
        <v>29</v>
      </c>
    </row>
    <row r="6622" spans="1:6" hidden="1" x14ac:dyDescent="0.2">
      <c r="A6622" s="1136" t="str">
        <f t="shared" si="207"/>
        <v>PN49AUX0</v>
      </c>
      <c r="B6622" s="669" t="s">
        <v>9704</v>
      </c>
      <c r="C6622" s="669" t="s">
        <v>2443</v>
      </c>
      <c r="D6622" s="1137">
        <f t="shared" si="206"/>
        <v>0</v>
      </c>
      <c r="E6622" s="669" t="s">
        <v>3001</v>
      </c>
      <c r="F6622" s="669">
        <v>1</v>
      </c>
    </row>
    <row r="6623" spans="1:6" hidden="1" x14ac:dyDescent="0.2">
      <c r="A6623" s="1136" t="str">
        <f t="shared" si="207"/>
        <v>PN49BDC0</v>
      </c>
      <c r="B6623" s="669" t="s">
        <v>9705</v>
      </c>
      <c r="C6623" s="669" t="s">
        <v>2444</v>
      </c>
      <c r="D6623" s="1137">
        <f t="shared" si="206"/>
        <v>0</v>
      </c>
      <c r="E6623" s="669" t="s">
        <v>700</v>
      </c>
      <c r="F6623" s="669">
        <v>577</v>
      </c>
    </row>
    <row r="6624" spans="1:6" hidden="1" x14ac:dyDescent="0.2">
      <c r="A6624" s="1136" t="str">
        <f t="shared" si="207"/>
        <v>PN49BEL0</v>
      </c>
      <c r="B6624" s="669" t="s">
        <v>9706</v>
      </c>
      <c r="C6624" s="669" t="s">
        <v>2444</v>
      </c>
      <c r="D6624" s="1137">
        <f t="shared" si="206"/>
        <v>0</v>
      </c>
      <c r="E6624" s="669" t="s">
        <v>699</v>
      </c>
      <c r="F6624" s="669">
        <v>91</v>
      </c>
    </row>
    <row r="6625" spans="1:6" hidden="1" x14ac:dyDescent="0.2">
      <c r="A6625" s="1136" t="str">
        <f t="shared" si="207"/>
        <v>PN49BEM0</v>
      </c>
      <c r="B6625" s="669" t="s">
        <v>9707</v>
      </c>
      <c r="C6625" s="669" t="s">
        <v>2444</v>
      </c>
      <c r="D6625" s="1137">
        <f t="shared" si="206"/>
        <v>0</v>
      </c>
      <c r="E6625" s="669" t="s">
        <v>595</v>
      </c>
      <c r="F6625" s="669">
        <v>1949</v>
      </c>
    </row>
    <row r="6626" spans="1:6" hidden="1" x14ac:dyDescent="0.2">
      <c r="A6626" s="1136" t="str">
        <f t="shared" si="207"/>
        <v>PN49BNE0</v>
      </c>
      <c r="B6626" s="669" t="s">
        <v>9708</v>
      </c>
      <c r="C6626" s="669" t="s">
        <v>2444</v>
      </c>
      <c r="D6626" s="1137">
        <f t="shared" si="206"/>
        <v>0</v>
      </c>
      <c r="E6626" s="669" t="s">
        <v>594</v>
      </c>
      <c r="F6626" s="669">
        <v>30</v>
      </c>
    </row>
    <row r="6627" spans="1:6" hidden="1" x14ac:dyDescent="0.2">
      <c r="A6627" s="1136" t="str">
        <f t="shared" si="207"/>
        <v>PP64ADC0</v>
      </c>
      <c r="B6627" s="669" t="s">
        <v>9709</v>
      </c>
      <c r="C6627" s="669" t="s">
        <v>2445</v>
      </c>
      <c r="D6627" s="1137">
        <f t="shared" si="206"/>
        <v>0</v>
      </c>
      <c r="E6627" s="669" t="s">
        <v>700</v>
      </c>
      <c r="F6627" s="669">
        <v>363</v>
      </c>
    </row>
    <row r="6628" spans="1:6" hidden="1" x14ac:dyDescent="0.2">
      <c r="A6628" s="1136" t="str">
        <f t="shared" si="207"/>
        <v>PP64AEL0</v>
      </c>
      <c r="B6628" s="669" t="s">
        <v>9710</v>
      </c>
      <c r="C6628" s="669" t="s">
        <v>2445</v>
      </c>
      <c r="D6628" s="1137">
        <f t="shared" si="206"/>
        <v>0</v>
      </c>
      <c r="E6628" s="669" t="s">
        <v>699</v>
      </c>
      <c r="F6628" s="669">
        <v>111</v>
      </c>
    </row>
    <row r="6629" spans="1:6" hidden="1" x14ac:dyDescent="0.2">
      <c r="A6629" s="1136" t="str">
        <f t="shared" si="207"/>
        <v>PP64AEM0</v>
      </c>
      <c r="B6629" s="669" t="s">
        <v>9711</v>
      </c>
      <c r="C6629" s="669" t="s">
        <v>2445</v>
      </c>
      <c r="D6629" s="1137">
        <f t="shared" si="206"/>
        <v>0</v>
      </c>
      <c r="E6629" s="669" t="s">
        <v>595</v>
      </c>
      <c r="F6629" s="669">
        <v>1050</v>
      </c>
    </row>
    <row r="6630" spans="1:6" hidden="1" x14ac:dyDescent="0.2">
      <c r="A6630" s="1136" t="str">
        <f t="shared" si="207"/>
        <v>PP64ANE0</v>
      </c>
      <c r="B6630" s="669" t="s">
        <v>9712</v>
      </c>
      <c r="C6630" s="669" t="s">
        <v>2445</v>
      </c>
      <c r="D6630" s="1137">
        <f t="shared" si="206"/>
        <v>0</v>
      </c>
      <c r="E6630" s="669" t="s">
        <v>594</v>
      </c>
      <c r="F6630" s="669">
        <v>81</v>
      </c>
    </row>
    <row r="6631" spans="1:6" hidden="1" x14ac:dyDescent="0.2">
      <c r="A6631" s="1136" t="str">
        <f t="shared" si="207"/>
        <v>PP64AUX0</v>
      </c>
      <c r="B6631" s="669" t="s">
        <v>9713</v>
      </c>
      <c r="C6631" s="669" t="s">
        <v>2445</v>
      </c>
      <c r="D6631" s="1137">
        <f t="shared" si="206"/>
        <v>0</v>
      </c>
      <c r="E6631" s="669" t="s">
        <v>3001</v>
      </c>
      <c r="F6631" s="669">
        <v>1</v>
      </c>
    </row>
    <row r="6632" spans="1:6" hidden="1" x14ac:dyDescent="0.2">
      <c r="A6632" s="1136" t="str">
        <f t="shared" si="207"/>
        <v>PP64BDC0</v>
      </c>
      <c r="B6632" s="669" t="s">
        <v>9714</v>
      </c>
      <c r="C6632" s="669" t="s">
        <v>2446</v>
      </c>
      <c r="D6632" s="1137">
        <f t="shared" si="206"/>
        <v>0</v>
      </c>
      <c r="E6632" s="669" t="s">
        <v>700</v>
      </c>
      <c r="F6632" s="669">
        <v>1082</v>
      </c>
    </row>
    <row r="6633" spans="1:6" hidden="1" x14ac:dyDescent="0.2">
      <c r="A6633" s="1136" t="str">
        <f t="shared" si="207"/>
        <v>PP64BEL0</v>
      </c>
      <c r="B6633" s="669" t="s">
        <v>9715</v>
      </c>
      <c r="C6633" s="669" t="s">
        <v>2446</v>
      </c>
      <c r="D6633" s="1137">
        <f t="shared" si="206"/>
        <v>0</v>
      </c>
      <c r="E6633" s="669" t="s">
        <v>699</v>
      </c>
      <c r="F6633" s="669">
        <v>188</v>
      </c>
    </row>
    <row r="6634" spans="1:6" hidden="1" x14ac:dyDescent="0.2">
      <c r="A6634" s="1136" t="str">
        <f t="shared" si="207"/>
        <v>PP64BEM0</v>
      </c>
      <c r="B6634" s="669" t="s">
        <v>9716</v>
      </c>
      <c r="C6634" s="669" t="s">
        <v>2446</v>
      </c>
      <c r="D6634" s="1137">
        <f t="shared" si="206"/>
        <v>0</v>
      </c>
      <c r="E6634" s="669" t="s">
        <v>595</v>
      </c>
      <c r="F6634" s="669">
        <v>4337</v>
      </c>
    </row>
    <row r="6635" spans="1:6" hidden="1" x14ac:dyDescent="0.2">
      <c r="A6635" s="1136" t="str">
        <f t="shared" si="207"/>
        <v>PP64BNE0</v>
      </c>
      <c r="B6635" s="669" t="s">
        <v>9717</v>
      </c>
      <c r="C6635" s="669" t="s">
        <v>2446</v>
      </c>
      <c r="D6635" s="1137">
        <f t="shared" si="206"/>
        <v>0</v>
      </c>
      <c r="E6635" s="669" t="s">
        <v>594</v>
      </c>
      <c r="F6635" s="669">
        <v>69</v>
      </c>
    </row>
    <row r="6636" spans="1:6" hidden="1" x14ac:dyDescent="0.2">
      <c r="A6636" s="1136" t="str">
        <f t="shared" si="207"/>
        <v>PR01ADC0</v>
      </c>
      <c r="B6636" s="669" t="s">
        <v>9718</v>
      </c>
      <c r="C6636" s="669" t="s">
        <v>2447</v>
      </c>
      <c r="D6636" s="1137">
        <f t="shared" si="206"/>
        <v>0</v>
      </c>
      <c r="E6636" s="669" t="s">
        <v>700</v>
      </c>
      <c r="F6636" s="669">
        <v>139</v>
      </c>
    </row>
    <row r="6637" spans="1:6" hidden="1" x14ac:dyDescent="0.2">
      <c r="A6637" s="1136" t="str">
        <f t="shared" si="207"/>
        <v>PR01AEL0</v>
      </c>
      <c r="B6637" s="669" t="s">
        <v>9719</v>
      </c>
      <c r="C6637" s="669" t="s">
        <v>2447</v>
      </c>
      <c r="D6637" s="1137">
        <f t="shared" si="206"/>
        <v>0</v>
      </c>
      <c r="E6637" s="669" t="s">
        <v>699</v>
      </c>
      <c r="F6637" s="669">
        <v>126</v>
      </c>
    </row>
    <row r="6638" spans="1:6" hidden="1" x14ac:dyDescent="0.2">
      <c r="A6638" s="1136" t="str">
        <f t="shared" si="207"/>
        <v>PR01AEM0</v>
      </c>
      <c r="B6638" s="669" t="s">
        <v>9720</v>
      </c>
      <c r="C6638" s="669" t="s">
        <v>2447</v>
      </c>
      <c r="D6638" s="1137">
        <f t="shared" si="206"/>
        <v>0</v>
      </c>
      <c r="E6638" s="669" t="s">
        <v>595</v>
      </c>
      <c r="F6638" s="669">
        <v>268</v>
      </c>
    </row>
    <row r="6639" spans="1:6" hidden="1" x14ac:dyDescent="0.2">
      <c r="A6639" s="1136" t="str">
        <f t="shared" si="207"/>
        <v>PR01ANE0</v>
      </c>
      <c r="B6639" s="669" t="s">
        <v>9721</v>
      </c>
      <c r="C6639" s="669" t="s">
        <v>2447</v>
      </c>
      <c r="D6639" s="1137">
        <f t="shared" si="206"/>
        <v>0</v>
      </c>
      <c r="E6639" s="669" t="s">
        <v>594</v>
      </c>
      <c r="F6639" s="669">
        <v>93</v>
      </c>
    </row>
    <row r="6640" spans="1:6" hidden="1" x14ac:dyDescent="0.2">
      <c r="A6640" s="1136" t="str">
        <f t="shared" si="207"/>
        <v>PR01BDC0</v>
      </c>
      <c r="B6640" s="669" t="s">
        <v>9722</v>
      </c>
      <c r="C6640" s="669" t="s">
        <v>2448</v>
      </c>
      <c r="D6640" s="1137">
        <f t="shared" si="206"/>
        <v>0</v>
      </c>
      <c r="E6640" s="669" t="s">
        <v>700</v>
      </c>
      <c r="F6640" s="669">
        <v>446</v>
      </c>
    </row>
    <row r="6641" spans="1:6" hidden="1" x14ac:dyDescent="0.2">
      <c r="A6641" s="1136" t="str">
        <f t="shared" si="207"/>
        <v>PR01BEL0</v>
      </c>
      <c r="B6641" s="669" t="s">
        <v>9723</v>
      </c>
      <c r="C6641" s="669" t="s">
        <v>2448</v>
      </c>
      <c r="D6641" s="1137">
        <f t="shared" si="206"/>
        <v>0</v>
      </c>
      <c r="E6641" s="669" t="s">
        <v>699</v>
      </c>
      <c r="F6641" s="669">
        <v>210</v>
      </c>
    </row>
    <row r="6642" spans="1:6" hidden="1" x14ac:dyDescent="0.2">
      <c r="A6642" s="1136" t="str">
        <f t="shared" si="207"/>
        <v>PR01BEM0</v>
      </c>
      <c r="B6642" s="669" t="s">
        <v>9724</v>
      </c>
      <c r="C6642" s="669" t="s">
        <v>2448</v>
      </c>
      <c r="D6642" s="1137">
        <f t="shared" si="206"/>
        <v>0</v>
      </c>
      <c r="E6642" s="669" t="s">
        <v>595</v>
      </c>
      <c r="F6642" s="669">
        <v>511</v>
      </c>
    </row>
    <row r="6643" spans="1:6" hidden="1" x14ac:dyDescent="0.2">
      <c r="A6643" s="1136" t="str">
        <f t="shared" si="207"/>
        <v>PR01BNE0</v>
      </c>
      <c r="B6643" s="669" t="s">
        <v>9725</v>
      </c>
      <c r="C6643" s="669" t="s">
        <v>2448</v>
      </c>
      <c r="D6643" s="1137">
        <f t="shared" si="206"/>
        <v>0</v>
      </c>
      <c r="E6643" s="669" t="s">
        <v>594</v>
      </c>
      <c r="F6643" s="669">
        <v>89</v>
      </c>
    </row>
    <row r="6644" spans="1:6" hidden="1" x14ac:dyDescent="0.2">
      <c r="A6644" s="1136" t="str">
        <f t="shared" si="207"/>
        <v>PR01CDC0</v>
      </c>
      <c r="B6644" s="669" t="s">
        <v>9726</v>
      </c>
      <c r="C6644" s="669" t="s">
        <v>2449</v>
      </c>
      <c r="D6644" s="1137">
        <f t="shared" si="206"/>
        <v>0</v>
      </c>
      <c r="E6644" s="669" t="s">
        <v>700</v>
      </c>
      <c r="F6644" s="669">
        <v>1782</v>
      </c>
    </row>
    <row r="6645" spans="1:6" hidden="1" x14ac:dyDescent="0.2">
      <c r="A6645" s="1136" t="str">
        <f t="shared" si="207"/>
        <v>PR01CEL0</v>
      </c>
      <c r="B6645" s="669" t="s">
        <v>9727</v>
      </c>
      <c r="C6645" s="669" t="s">
        <v>2449</v>
      </c>
      <c r="D6645" s="1137">
        <f t="shared" si="206"/>
        <v>0</v>
      </c>
      <c r="E6645" s="669" t="s">
        <v>699</v>
      </c>
      <c r="F6645" s="669">
        <v>558</v>
      </c>
    </row>
    <row r="6646" spans="1:6" hidden="1" x14ac:dyDescent="0.2">
      <c r="A6646" s="1136" t="str">
        <f t="shared" si="207"/>
        <v>PR01CEM0</v>
      </c>
      <c r="B6646" s="669" t="s">
        <v>9728</v>
      </c>
      <c r="C6646" s="669" t="s">
        <v>2449</v>
      </c>
      <c r="D6646" s="1137">
        <f t="shared" si="206"/>
        <v>0</v>
      </c>
      <c r="E6646" s="669" t="s">
        <v>595</v>
      </c>
      <c r="F6646" s="669">
        <v>2131</v>
      </c>
    </row>
    <row r="6647" spans="1:6" hidden="1" x14ac:dyDescent="0.2">
      <c r="A6647" s="1136" t="str">
        <f t="shared" si="207"/>
        <v>PR01CNE0</v>
      </c>
      <c r="B6647" s="669" t="s">
        <v>9729</v>
      </c>
      <c r="C6647" s="669" t="s">
        <v>2449</v>
      </c>
      <c r="D6647" s="1137">
        <f t="shared" si="206"/>
        <v>0</v>
      </c>
      <c r="E6647" s="669" t="s">
        <v>594</v>
      </c>
      <c r="F6647" s="669">
        <v>186</v>
      </c>
    </row>
    <row r="6648" spans="1:6" hidden="1" x14ac:dyDescent="0.2">
      <c r="A6648" s="1136" t="str">
        <f t="shared" si="207"/>
        <v>PR01CUX0</v>
      </c>
      <c r="B6648" s="669" t="s">
        <v>9730</v>
      </c>
      <c r="C6648" s="669" t="s">
        <v>2449</v>
      </c>
      <c r="D6648" s="1137">
        <f t="shared" si="206"/>
        <v>0</v>
      </c>
      <c r="E6648" s="669" t="s">
        <v>3001</v>
      </c>
      <c r="F6648" s="669">
        <v>4</v>
      </c>
    </row>
    <row r="6649" spans="1:6" hidden="1" x14ac:dyDescent="0.2">
      <c r="A6649" s="1136" t="str">
        <f t="shared" si="207"/>
        <v>PR01DDC0</v>
      </c>
      <c r="B6649" s="669" t="s">
        <v>9731</v>
      </c>
      <c r="C6649" s="669" t="s">
        <v>2450</v>
      </c>
      <c r="D6649" s="1137">
        <f t="shared" si="206"/>
        <v>0</v>
      </c>
      <c r="E6649" s="669" t="s">
        <v>700</v>
      </c>
      <c r="F6649" s="669">
        <v>1393</v>
      </c>
    </row>
    <row r="6650" spans="1:6" hidden="1" x14ac:dyDescent="0.2">
      <c r="A6650" s="1136" t="str">
        <f t="shared" si="207"/>
        <v>PR01DEL0</v>
      </c>
      <c r="B6650" s="669" t="s">
        <v>9732</v>
      </c>
      <c r="C6650" s="669" t="s">
        <v>2450</v>
      </c>
      <c r="D6650" s="1137">
        <f t="shared" si="206"/>
        <v>0</v>
      </c>
      <c r="E6650" s="669" t="s">
        <v>699</v>
      </c>
      <c r="F6650" s="669">
        <v>264</v>
      </c>
    </row>
    <row r="6651" spans="1:6" hidden="1" x14ac:dyDescent="0.2">
      <c r="A6651" s="1136" t="str">
        <f t="shared" si="207"/>
        <v>PR01DEM0</v>
      </c>
      <c r="B6651" s="669" t="s">
        <v>9733</v>
      </c>
      <c r="C6651" s="669" t="s">
        <v>2450</v>
      </c>
      <c r="D6651" s="1137">
        <f t="shared" si="206"/>
        <v>0</v>
      </c>
      <c r="E6651" s="669" t="s">
        <v>595</v>
      </c>
      <c r="F6651" s="669">
        <v>1555</v>
      </c>
    </row>
    <row r="6652" spans="1:6" hidden="1" x14ac:dyDescent="0.2">
      <c r="A6652" s="1136" t="str">
        <f t="shared" si="207"/>
        <v>PR01DNE0</v>
      </c>
      <c r="B6652" s="669" t="s">
        <v>9734</v>
      </c>
      <c r="C6652" s="669" t="s">
        <v>2450</v>
      </c>
      <c r="D6652" s="1137">
        <f t="shared" si="206"/>
        <v>0</v>
      </c>
      <c r="E6652" s="669" t="s">
        <v>594</v>
      </c>
      <c r="F6652" s="669">
        <v>137</v>
      </c>
    </row>
    <row r="6653" spans="1:6" hidden="1" x14ac:dyDescent="0.2">
      <c r="A6653" s="1136" t="str">
        <f t="shared" si="207"/>
        <v>PR01DUX0</v>
      </c>
      <c r="B6653" s="669" t="s">
        <v>9735</v>
      </c>
      <c r="C6653" s="669" t="s">
        <v>2450</v>
      </c>
      <c r="D6653" s="1137">
        <f t="shared" si="206"/>
        <v>0</v>
      </c>
      <c r="E6653" s="669" t="s">
        <v>3001</v>
      </c>
      <c r="F6653" s="669">
        <v>6</v>
      </c>
    </row>
    <row r="6654" spans="1:6" hidden="1" x14ac:dyDescent="0.2">
      <c r="A6654" s="1136" t="str">
        <f t="shared" si="207"/>
        <v>PR01EDC0</v>
      </c>
      <c r="B6654" s="669" t="s">
        <v>9736</v>
      </c>
      <c r="C6654" s="669" t="s">
        <v>2451</v>
      </c>
      <c r="D6654" s="1137">
        <f t="shared" si="206"/>
        <v>0</v>
      </c>
      <c r="E6654" s="669" t="s">
        <v>700</v>
      </c>
      <c r="F6654" s="669">
        <v>2756</v>
      </c>
    </row>
    <row r="6655" spans="1:6" hidden="1" x14ac:dyDescent="0.2">
      <c r="A6655" s="1136" t="str">
        <f t="shared" si="207"/>
        <v>PR01EEL0</v>
      </c>
      <c r="B6655" s="669" t="s">
        <v>9737</v>
      </c>
      <c r="C6655" s="669" t="s">
        <v>2451</v>
      </c>
      <c r="D6655" s="1137">
        <f t="shared" si="206"/>
        <v>0</v>
      </c>
      <c r="E6655" s="669" t="s">
        <v>699</v>
      </c>
      <c r="F6655" s="669">
        <v>449</v>
      </c>
    </row>
    <row r="6656" spans="1:6" hidden="1" x14ac:dyDescent="0.2">
      <c r="A6656" s="1136" t="str">
        <f t="shared" si="207"/>
        <v>PR01EEM0</v>
      </c>
      <c r="B6656" s="669" t="s">
        <v>9738</v>
      </c>
      <c r="C6656" s="669" t="s">
        <v>2451</v>
      </c>
      <c r="D6656" s="1137">
        <f t="shared" si="206"/>
        <v>0</v>
      </c>
      <c r="E6656" s="669" t="s">
        <v>595</v>
      </c>
      <c r="F6656" s="669">
        <v>3239</v>
      </c>
    </row>
    <row r="6657" spans="1:6" hidden="1" x14ac:dyDescent="0.2">
      <c r="A6657" s="1136" t="str">
        <f t="shared" si="207"/>
        <v>PR01ENE0</v>
      </c>
      <c r="B6657" s="669" t="s">
        <v>9739</v>
      </c>
      <c r="C6657" s="669" t="s">
        <v>2451</v>
      </c>
      <c r="D6657" s="1137">
        <f t="shared" si="206"/>
        <v>0</v>
      </c>
      <c r="E6657" s="669" t="s">
        <v>594</v>
      </c>
      <c r="F6657" s="669">
        <v>503</v>
      </c>
    </row>
    <row r="6658" spans="1:6" hidden="1" x14ac:dyDescent="0.2">
      <c r="A6658" s="1136" t="str">
        <f t="shared" si="207"/>
        <v>PR01EUX0</v>
      </c>
      <c r="B6658" s="669" t="s">
        <v>9740</v>
      </c>
      <c r="C6658" s="669" t="s">
        <v>2451</v>
      </c>
      <c r="D6658" s="1137">
        <f t="shared" si="206"/>
        <v>0</v>
      </c>
      <c r="E6658" s="669" t="s">
        <v>3001</v>
      </c>
      <c r="F6658" s="669">
        <v>23</v>
      </c>
    </row>
    <row r="6659" spans="1:6" hidden="1" x14ac:dyDescent="0.2">
      <c r="A6659" s="1136" t="str">
        <f t="shared" si="207"/>
        <v>PR02ADC0</v>
      </c>
      <c r="B6659" s="669" t="s">
        <v>9741</v>
      </c>
      <c r="C6659" s="669" t="s">
        <v>2452</v>
      </c>
      <c r="D6659" s="1137">
        <f t="shared" si="206"/>
        <v>0</v>
      </c>
      <c r="E6659" s="669" t="s">
        <v>700</v>
      </c>
      <c r="F6659" s="669">
        <v>64</v>
      </c>
    </row>
    <row r="6660" spans="1:6" hidden="1" x14ac:dyDescent="0.2">
      <c r="A6660" s="1136" t="str">
        <f t="shared" si="207"/>
        <v>PR02AEL0</v>
      </c>
      <c r="B6660" s="669" t="s">
        <v>9742</v>
      </c>
      <c r="C6660" s="669" t="s">
        <v>2452</v>
      </c>
      <c r="D6660" s="1137">
        <f t="shared" si="206"/>
        <v>0</v>
      </c>
      <c r="E6660" s="669" t="s">
        <v>699</v>
      </c>
      <c r="F6660" s="669">
        <v>51</v>
      </c>
    </row>
    <row r="6661" spans="1:6" hidden="1" x14ac:dyDescent="0.2">
      <c r="A6661" s="1136" t="str">
        <f t="shared" si="207"/>
        <v>PR02AEM0</v>
      </c>
      <c r="B6661" s="669" t="s">
        <v>9743</v>
      </c>
      <c r="C6661" s="669" t="s">
        <v>2452</v>
      </c>
      <c r="D6661" s="1137">
        <f t="shared" si="206"/>
        <v>0</v>
      </c>
      <c r="E6661" s="669" t="s">
        <v>595</v>
      </c>
      <c r="F6661" s="669">
        <v>965</v>
      </c>
    </row>
    <row r="6662" spans="1:6" hidden="1" x14ac:dyDescent="0.2">
      <c r="A6662" s="1136" t="str">
        <f t="shared" si="207"/>
        <v>PR02ANE0</v>
      </c>
      <c r="B6662" s="669" t="s">
        <v>9744</v>
      </c>
      <c r="C6662" s="669" t="s">
        <v>2452</v>
      </c>
      <c r="D6662" s="1137">
        <f t="shared" si="206"/>
        <v>0</v>
      </c>
      <c r="E6662" s="669" t="s">
        <v>594</v>
      </c>
      <c r="F6662" s="669">
        <v>68</v>
      </c>
    </row>
    <row r="6663" spans="1:6" hidden="1" x14ac:dyDescent="0.2">
      <c r="A6663" s="1136" t="str">
        <f t="shared" si="207"/>
        <v>PR02BDC0</v>
      </c>
      <c r="B6663" s="669" t="s">
        <v>9745</v>
      </c>
      <c r="C6663" s="669" t="s">
        <v>2453</v>
      </c>
      <c r="D6663" s="1137">
        <f t="shared" si="206"/>
        <v>0</v>
      </c>
      <c r="E6663" s="669" t="s">
        <v>700</v>
      </c>
      <c r="F6663" s="669">
        <v>911</v>
      </c>
    </row>
    <row r="6664" spans="1:6" hidden="1" x14ac:dyDescent="0.2">
      <c r="A6664" s="1136" t="str">
        <f t="shared" si="207"/>
        <v>PR02BEL0</v>
      </c>
      <c r="B6664" s="669" t="s">
        <v>9746</v>
      </c>
      <c r="C6664" s="669" t="s">
        <v>2453</v>
      </c>
      <c r="D6664" s="1137">
        <f t="shared" si="206"/>
        <v>0</v>
      </c>
      <c r="E6664" s="669" t="s">
        <v>699</v>
      </c>
      <c r="F6664" s="669">
        <v>385</v>
      </c>
    </row>
    <row r="6665" spans="1:6" hidden="1" x14ac:dyDescent="0.2">
      <c r="A6665" s="1136" t="str">
        <f t="shared" si="207"/>
        <v>PR02BEM0</v>
      </c>
      <c r="B6665" s="669" t="s">
        <v>9747</v>
      </c>
      <c r="C6665" s="669" t="s">
        <v>2453</v>
      </c>
      <c r="D6665" s="1137">
        <f t="shared" si="206"/>
        <v>0</v>
      </c>
      <c r="E6665" s="669" t="s">
        <v>595</v>
      </c>
      <c r="F6665" s="669">
        <v>5746</v>
      </c>
    </row>
    <row r="6666" spans="1:6" hidden="1" x14ac:dyDescent="0.2">
      <c r="A6666" s="1136" t="str">
        <f t="shared" si="207"/>
        <v>PR02BNE0</v>
      </c>
      <c r="B6666" s="669" t="s">
        <v>9748</v>
      </c>
      <c r="C6666" s="669" t="s">
        <v>2453</v>
      </c>
      <c r="D6666" s="1137">
        <f t="shared" si="206"/>
        <v>0</v>
      </c>
      <c r="E6666" s="669" t="s">
        <v>594</v>
      </c>
      <c r="F6666" s="669">
        <v>171</v>
      </c>
    </row>
    <row r="6667" spans="1:6" hidden="1" x14ac:dyDescent="0.2">
      <c r="A6667" s="1136" t="str">
        <f t="shared" si="207"/>
        <v>PR02CDC0</v>
      </c>
      <c r="B6667" s="669" t="s">
        <v>9749</v>
      </c>
      <c r="C6667" s="669" t="s">
        <v>2454</v>
      </c>
      <c r="D6667" s="1137">
        <f t="shared" si="206"/>
        <v>0</v>
      </c>
      <c r="E6667" s="669" t="s">
        <v>700</v>
      </c>
      <c r="F6667" s="669">
        <v>737</v>
      </c>
    </row>
    <row r="6668" spans="1:6" hidden="1" x14ac:dyDescent="0.2">
      <c r="A6668" s="1136" t="str">
        <f t="shared" si="207"/>
        <v>PR02CEL0</v>
      </c>
      <c r="B6668" s="669" t="s">
        <v>9750</v>
      </c>
      <c r="C6668" s="669" t="s">
        <v>2454</v>
      </c>
      <c r="D6668" s="1137">
        <f t="shared" si="206"/>
        <v>0</v>
      </c>
      <c r="E6668" s="669" t="s">
        <v>699</v>
      </c>
      <c r="F6668" s="669">
        <v>158</v>
      </c>
    </row>
    <row r="6669" spans="1:6" hidden="1" x14ac:dyDescent="0.2">
      <c r="A6669" s="1136" t="str">
        <f t="shared" si="207"/>
        <v>PR02CEM0</v>
      </c>
      <c r="B6669" s="669" t="s">
        <v>9751</v>
      </c>
      <c r="C6669" s="669" t="s">
        <v>2454</v>
      </c>
      <c r="D6669" s="1137">
        <f t="shared" si="206"/>
        <v>0</v>
      </c>
      <c r="E6669" s="669" t="s">
        <v>595</v>
      </c>
      <c r="F6669" s="669">
        <v>3271</v>
      </c>
    </row>
    <row r="6670" spans="1:6" hidden="1" x14ac:dyDescent="0.2">
      <c r="A6670" s="1136" t="str">
        <f t="shared" si="207"/>
        <v>PR02CNE0</v>
      </c>
      <c r="B6670" s="669" t="s">
        <v>9752</v>
      </c>
      <c r="C6670" s="669" t="s">
        <v>2454</v>
      </c>
      <c r="D6670" s="1137">
        <f t="shared" si="206"/>
        <v>0</v>
      </c>
      <c r="E6670" s="669" t="s">
        <v>594</v>
      </c>
      <c r="F6670" s="669">
        <v>87</v>
      </c>
    </row>
    <row r="6671" spans="1:6" hidden="1" x14ac:dyDescent="0.2">
      <c r="A6671" s="1136" t="str">
        <f t="shared" si="207"/>
        <v>PR02CUX0</v>
      </c>
      <c r="B6671" s="669" t="s">
        <v>9753</v>
      </c>
      <c r="C6671" s="669" t="s">
        <v>2454</v>
      </c>
      <c r="D6671" s="1137">
        <f t="shared" si="206"/>
        <v>0</v>
      </c>
      <c r="E6671" s="669" t="s">
        <v>3001</v>
      </c>
      <c r="F6671" s="669">
        <v>2</v>
      </c>
    </row>
    <row r="6672" spans="1:6" hidden="1" x14ac:dyDescent="0.2">
      <c r="A6672" s="1136" t="str">
        <f t="shared" si="207"/>
        <v>PR03ADC0</v>
      </c>
      <c r="B6672" s="669" t="s">
        <v>9754</v>
      </c>
      <c r="C6672" s="669" t="s">
        <v>2455</v>
      </c>
      <c r="D6672" s="1137">
        <f t="shared" si="206"/>
        <v>0</v>
      </c>
      <c r="E6672" s="669" t="s">
        <v>700</v>
      </c>
      <c r="F6672" s="669">
        <v>36</v>
      </c>
    </row>
    <row r="6673" spans="1:6" hidden="1" x14ac:dyDescent="0.2">
      <c r="A6673" s="1136" t="str">
        <f t="shared" si="207"/>
        <v>PR03AEL0</v>
      </c>
      <c r="B6673" s="669" t="s">
        <v>9755</v>
      </c>
      <c r="C6673" s="669" t="s">
        <v>2455</v>
      </c>
      <c r="D6673" s="1137">
        <f t="shared" ref="D6673:D6736" si="208">IFERROR(VLOOKUP(C6673,$M$2:$N$16,2,FALSE),0)</f>
        <v>0</v>
      </c>
      <c r="E6673" s="669" t="s">
        <v>699</v>
      </c>
      <c r="F6673" s="669">
        <v>28</v>
      </c>
    </row>
    <row r="6674" spans="1:6" hidden="1" x14ac:dyDescent="0.2">
      <c r="A6674" s="1136" t="str">
        <f t="shared" ref="A6674:A6737" si="209">C6674&amp;E6674&amp;D6674</f>
        <v>PR03AEM0</v>
      </c>
      <c r="B6674" s="669" t="s">
        <v>9756</v>
      </c>
      <c r="C6674" s="669" t="s">
        <v>2455</v>
      </c>
      <c r="D6674" s="1137">
        <f t="shared" si="208"/>
        <v>0</v>
      </c>
      <c r="E6674" s="669" t="s">
        <v>595</v>
      </c>
      <c r="F6674" s="669">
        <v>1350</v>
      </c>
    </row>
    <row r="6675" spans="1:6" hidden="1" x14ac:dyDescent="0.2">
      <c r="A6675" s="1136" t="str">
        <f t="shared" si="209"/>
        <v>PR03ANE0</v>
      </c>
      <c r="B6675" s="669" t="s">
        <v>9757</v>
      </c>
      <c r="C6675" s="669" t="s">
        <v>2455</v>
      </c>
      <c r="D6675" s="1137">
        <f t="shared" si="208"/>
        <v>0</v>
      </c>
      <c r="E6675" s="669" t="s">
        <v>594</v>
      </c>
      <c r="F6675" s="669">
        <v>31</v>
      </c>
    </row>
    <row r="6676" spans="1:6" hidden="1" x14ac:dyDescent="0.2">
      <c r="A6676" s="1136" t="str">
        <f t="shared" si="209"/>
        <v>PR03BDC0</v>
      </c>
      <c r="B6676" s="669" t="s">
        <v>9758</v>
      </c>
      <c r="C6676" s="669" t="s">
        <v>2456</v>
      </c>
      <c r="D6676" s="1137">
        <f t="shared" si="208"/>
        <v>0</v>
      </c>
      <c r="E6676" s="669" t="s">
        <v>700</v>
      </c>
      <c r="F6676" s="669">
        <v>386</v>
      </c>
    </row>
    <row r="6677" spans="1:6" hidden="1" x14ac:dyDescent="0.2">
      <c r="A6677" s="1136" t="str">
        <f t="shared" si="209"/>
        <v>PR03BEL0</v>
      </c>
      <c r="B6677" s="669" t="s">
        <v>9759</v>
      </c>
      <c r="C6677" s="669" t="s">
        <v>2456</v>
      </c>
      <c r="D6677" s="1137">
        <f t="shared" si="208"/>
        <v>0</v>
      </c>
      <c r="E6677" s="669" t="s">
        <v>699</v>
      </c>
      <c r="F6677" s="669">
        <v>92</v>
      </c>
    </row>
    <row r="6678" spans="1:6" hidden="1" x14ac:dyDescent="0.2">
      <c r="A6678" s="1136" t="str">
        <f t="shared" si="209"/>
        <v>PR03BEM0</v>
      </c>
      <c r="B6678" s="669" t="s">
        <v>9760</v>
      </c>
      <c r="C6678" s="669" t="s">
        <v>2456</v>
      </c>
      <c r="D6678" s="1137">
        <f t="shared" si="208"/>
        <v>0</v>
      </c>
      <c r="E6678" s="669" t="s">
        <v>595</v>
      </c>
      <c r="F6678" s="669">
        <v>7675</v>
      </c>
    </row>
    <row r="6679" spans="1:6" hidden="1" x14ac:dyDescent="0.2">
      <c r="A6679" s="1136" t="str">
        <f t="shared" si="209"/>
        <v>PR03BNE0</v>
      </c>
      <c r="B6679" s="669" t="s">
        <v>9761</v>
      </c>
      <c r="C6679" s="669" t="s">
        <v>2456</v>
      </c>
      <c r="D6679" s="1137">
        <f t="shared" si="208"/>
        <v>0</v>
      </c>
      <c r="E6679" s="669" t="s">
        <v>594</v>
      </c>
      <c r="F6679" s="669">
        <v>80</v>
      </c>
    </row>
    <row r="6680" spans="1:6" hidden="1" x14ac:dyDescent="0.2">
      <c r="A6680" s="1136" t="str">
        <f t="shared" si="209"/>
        <v>PR03BUX0</v>
      </c>
      <c r="B6680" s="669" t="s">
        <v>9762</v>
      </c>
      <c r="C6680" s="669" t="s">
        <v>2456</v>
      </c>
      <c r="D6680" s="1137">
        <f t="shared" si="208"/>
        <v>0</v>
      </c>
      <c r="E6680" s="669" t="s">
        <v>3001</v>
      </c>
      <c r="F6680" s="669">
        <v>1</v>
      </c>
    </row>
    <row r="6681" spans="1:6" hidden="1" x14ac:dyDescent="0.2">
      <c r="A6681" s="1136" t="str">
        <f t="shared" si="209"/>
        <v>PR03CDC0</v>
      </c>
      <c r="B6681" s="669" t="s">
        <v>9763</v>
      </c>
      <c r="C6681" s="669" t="s">
        <v>2457</v>
      </c>
      <c r="D6681" s="1137">
        <f t="shared" si="208"/>
        <v>0</v>
      </c>
      <c r="E6681" s="669" t="s">
        <v>700</v>
      </c>
      <c r="F6681" s="669">
        <v>659</v>
      </c>
    </row>
    <row r="6682" spans="1:6" hidden="1" x14ac:dyDescent="0.2">
      <c r="A6682" s="1136" t="str">
        <f t="shared" si="209"/>
        <v>PR03CEL0</v>
      </c>
      <c r="B6682" s="669" t="s">
        <v>9764</v>
      </c>
      <c r="C6682" s="669" t="s">
        <v>2457</v>
      </c>
      <c r="D6682" s="1137">
        <f t="shared" si="208"/>
        <v>0</v>
      </c>
      <c r="E6682" s="669" t="s">
        <v>699</v>
      </c>
      <c r="F6682" s="669">
        <v>115</v>
      </c>
    </row>
    <row r="6683" spans="1:6" hidden="1" x14ac:dyDescent="0.2">
      <c r="A6683" s="1136" t="str">
        <f t="shared" si="209"/>
        <v>PR03CEM0</v>
      </c>
      <c r="B6683" s="669" t="s">
        <v>9765</v>
      </c>
      <c r="C6683" s="669" t="s">
        <v>2457</v>
      </c>
      <c r="D6683" s="1137">
        <f t="shared" si="208"/>
        <v>0</v>
      </c>
      <c r="E6683" s="669" t="s">
        <v>595</v>
      </c>
      <c r="F6683" s="669">
        <v>7745</v>
      </c>
    </row>
    <row r="6684" spans="1:6" hidden="1" x14ac:dyDescent="0.2">
      <c r="A6684" s="1136" t="str">
        <f t="shared" si="209"/>
        <v>PR03CNE0</v>
      </c>
      <c r="B6684" s="669" t="s">
        <v>9766</v>
      </c>
      <c r="C6684" s="669" t="s">
        <v>2457</v>
      </c>
      <c r="D6684" s="1137">
        <f t="shared" si="208"/>
        <v>0</v>
      </c>
      <c r="E6684" s="669" t="s">
        <v>594</v>
      </c>
      <c r="F6684" s="669">
        <v>38</v>
      </c>
    </row>
    <row r="6685" spans="1:6" hidden="1" x14ac:dyDescent="0.2">
      <c r="A6685" s="1136" t="str">
        <f t="shared" si="209"/>
        <v>PR03CUX0</v>
      </c>
      <c r="B6685" s="669" t="s">
        <v>9767</v>
      </c>
      <c r="C6685" s="669" t="s">
        <v>2457</v>
      </c>
      <c r="D6685" s="1137">
        <f t="shared" si="208"/>
        <v>0</v>
      </c>
      <c r="E6685" s="669" t="s">
        <v>3001</v>
      </c>
      <c r="F6685" s="669">
        <v>2</v>
      </c>
    </row>
    <row r="6686" spans="1:6" hidden="1" x14ac:dyDescent="0.2">
      <c r="A6686" s="1136" t="str">
        <f t="shared" si="209"/>
        <v>PR04ADC0</v>
      </c>
      <c r="B6686" s="669" t="s">
        <v>9768</v>
      </c>
      <c r="C6686" s="669" t="s">
        <v>2458</v>
      </c>
      <c r="D6686" s="1137">
        <f t="shared" si="208"/>
        <v>0</v>
      </c>
      <c r="E6686" s="669" t="s">
        <v>700</v>
      </c>
      <c r="F6686" s="669">
        <v>49</v>
      </c>
    </row>
    <row r="6687" spans="1:6" hidden="1" x14ac:dyDescent="0.2">
      <c r="A6687" s="1136" t="str">
        <f t="shared" si="209"/>
        <v>PR04AEL0</v>
      </c>
      <c r="B6687" s="669" t="s">
        <v>9769</v>
      </c>
      <c r="C6687" s="669" t="s">
        <v>2458</v>
      </c>
      <c r="D6687" s="1137">
        <f t="shared" si="208"/>
        <v>0</v>
      </c>
      <c r="E6687" s="669" t="s">
        <v>699</v>
      </c>
      <c r="F6687" s="669">
        <v>28</v>
      </c>
    </row>
    <row r="6688" spans="1:6" hidden="1" x14ac:dyDescent="0.2">
      <c r="A6688" s="1136" t="str">
        <f t="shared" si="209"/>
        <v>PR04AEM0</v>
      </c>
      <c r="B6688" s="669" t="s">
        <v>9770</v>
      </c>
      <c r="C6688" s="669" t="s">
        <v>2458</v>
      </c>
      <c r="D6688" s="1137">
        <f t="shared" si="208"/>
        <v>0</v>
      </c>
      <c r="E6688" s="669" t="s">
        <v>595</v>
      </c>
      <c r="F6688" s="669">
        <v>1058</v>
      </c>
    </row>
    <row r="6689" spans="1:6" hidden="1" x14ac:dyDescent="0.2">
      <c r="A6689" s="1136" t="str">
        <f t="shared" si="209"/>
        <v>PR04ANE0</v>
      </c>
      <c r="B6689" s="669" t="s">
        <v>9771</v>
      </c>
      <c r="C6689" s="669" t="s">
        <v>2458</v>
      </c>
      <c r="D6689" s="1137">
        <f t="shared" si="208"/>
        <v>0</v>
      </c>
      <c r="E6689" s="669" t="s">
        <v>594</v>
      </c>
      <c r="F6689" s="669">
        <v>19</v>
      </c>
    </row>
    <row r="6690" spans="1:6" hidden="1" x14ac:dyDescent="0.2">
      <c r="A6690" s="1136" t="str">
        <f t="shared" si="209"/>
        <v>PR04AUX0</v>
      </c>
      <c r="B6690" s="669" t="s">
        <v>9772</v>
      </c>
      <c r="C6690" s="669" t="s">
        <v>2458</v>
      </c>
      <c r="D6690" s="1137">
        <f t="shared" si="208"/>
        <v>0</v>
      </c>
      <c r="E6690" s="669" t="s">
        <v>3001</v>
      </c>
      <c r="F6690" s="669">
        <v>1</v>
      </c>
    </row>
    <row r="6691" spans="1:6" hidden="1" x14ac:dyDescent="0.2">
      <c r="A6691" s="1136" t="str">
        <f t="shared" si="209"/>
        <v>PR04BDC0</v>
      </c>
      <c r="B6691" s="669" t="s">
        <v>9773</v>
      </c>
      <c r="C6691" s="669" t="s">
        <v>2459</v>
      </c>
      <c r="D6691" s="1137">
        <f t="shared" si="208"/>
        <v>0</v>
      </c>
      <c r="E6691" s="669" t="s">
        <v>700</v>
      </c>
      <c r="F6691" s="669">
        <v>319</v>
      </c>
    </row>
    <row r="6692" spans="1:6" hidden="1" x14ac:dyDescent="0.2">
      <c r="A6692" s="1136" t="str">
        <f t="shared" si="209"/>
        <v>PR04BEL0</v>
      </c>
      <c r="B6692" s="669" t="s">
        <v>9774</v>
      </c>
      <c r="C6692" s="669" t="s">
        <v>2459</v>
      </c>
      <c r="D6692" s="1137">
        <f t="shared" si="208"/>
        <v>0</v>
      </c>
      <c r="E6692" s="669" t="s">
        <v>699</v>
      </c>
      <c r="F6692" s="669">
        <v>104</v>
      </c>
    </row>
    <row r="6693" spans="1:6" hidden="1" x14ac:dyDescent="0.2">
      <c r="A6693" s="1136" t="str">
        <f t="shared" si="209"/>
        <v>PR04BEM0</v>
      </c>
      <c r="B6693" s="669" t="s">
        <v>9775</v>
      </c>
      <c r="C6693" s="669" t="s">
        <v>2459</v>
      </c>
      <c r="D6693" s="1137">
        <f t="shared" si="208"/>
        <v>0</v>
      </c>
      <c r="E6693" s="669" t="s">
        <v>595</v>
      </c>
      <c r="F6693" s="669">
        <v>4488</v>
      </c>
    </row>
    <row r="6694" spans="1:6" hidden="1" x14ac:dyDescent="0.2">
      <c r="A6694" s="1136" t="str">
        <f t="shared" si="209"/>
        <v>PR04BNE0</v>
      </c>
      <c r="B6694" s="669" t="s">
        <v>9776</v>
      </c>
      <c r="C6694" s="669" t="s">
        <v>2459</v>
      </c>
      <c r="D6694" s="1137">
        <f t="shared" si="208"/>
        <v>0</v>
      </c>
      <c r="E6694" s="669" t="s">
        <v>594</v>
      </c>
      <c r="F6694" s="669">
        <v>29</v>
      </c>
    </row>
    <row r="6695" spans="1:6" hidden="1" x14ac:dyDescent="0.2">
      <c r="A6695" s="1136" t="str">
        <f t="shared" si="209"/>
        <v>PR04BUX0</v>
      </c>
      <c r="B6695" s="669" t="s">
        <v>9777</v>
      </c>
      <c r="C6695" s="669" t="s">
        <v>2459</v>
      </c>
      <c r="D6695" s="1137">
        <f t="shared" si="208"/>
        <v>0</v>
      </c>
      <c r="E6695" s="669" t="s">
        <v>3001</v>
      </c>
      <c r="F6695" s="669">
        <v>1</v>
      </c>
    </row>
    <row r="6696" spans="1:6" hidden="1" x14ac:dyDescent="0.2">
      <c r="A6696" s="1136" t="str">
        <f t="shared" si="209"/>
        <v>PR04CDC0</v>
      </c>
      <c r="B6696" s="669" t="s">
        <v>9778</v>
      </c>
      <c r="C6696" s="669" t="s">
        <v>2460</v>
      </c>
      <c r="D6696" s="1137">
        <f t="shared" si="208"/>
        <v>0</v>
      </c>
      <c r="E6696" s="669" t="s">
        <v>700</v>
      </c>
      <c r="F6696" s="669">
        <v>242</v>
      </c>
    </row>
    <row r="6697" spans="1:6" hidden="1" x14ac:dyDescent="0.2">
      <c r="A6697" s="1136" t="str">
        <f t="shared" si="209"/>
        <v>PR04CEL0</v>
      </c>
      <c r="B6697" s="669" t="s">
        <v>9779</v>
      </c>
      <c r="C6697" s="669" t="s">
        <v>2460</v>
      </c>
      <c r="D6697" s="1137">
        <f t="shared" si="208"/>
        <v>0</v>
      </c>
      <c r="E6697" s="669" t="s">
        <v>699</v>
      </c>
      <c r="F6697" s="669">
        <v>64</v>
      </c>
    </row>
    <row r="6698" spans="1:6" hidden="1" x14ac:dyDescent="0.2">
      <c r="A6698" s="1136" t="str">
        <f t="shared" si="209"/>
        <v>PR04CEM0</v>
      </c>
      <c r="B6698" s="669" t="s">
        <v>9780</v>
      </c>
      <c r="C6698" s="669" t="s">
        <v>2460</v>
      </c>
      <c r="D6698" s="1137">
        <f t="shared" si="208"/>
        <v>0</v>
      </c>
      <c r="E6698" s="669" t="s">
        <v>595</v>
      </c>
      <c r="F6698" s="669">
        <v>2475</v>
      </c>
    </row>
    <row r="6699" spans="1:6" hidden="1" x14ac:dyDescent="0.2">
      <c r="A6699" s="1136" t="str">
        <f t="shared" si="209"/>
        <v>PR04CNE0</v>
      </c>
      <c r="B6699" s="669" t="s">
        <v>9781</v>
      </c>
      <c r="C6699" s="669" t="s">
        <v>2460</v>
      </c>
      <c r="D6699" s="1137">
        <f t="shared" si="208"/>
        <v>0</v>
      </c>
      <c r="E6699" s="669" t="s">
        <v>594</v>
      </c>
      <c r="F6699" s="669">
        <v>24</v>
      </c>
    </row>
    <row r="6700" spans="1:6" hidden="1" x14ac:dyDescent="0.2">
      <c r="A6700" s="1136" t="str">
        <f t="shared" si="209"/>
        <v>PR04CUX0</v>
      </c>
      <c r="B6700" s="669" t="s">
        <v>9782</v>
      </c>
      <c r="C6700" s="669" t="s">
        <v>2460</v>
      </c>
      <c r="D6700" s="1137">
        <f t="shared" si="208"/>
        <v>0</v>
      </c>
      <c r="E6700" s="669" t="s">
        <v>3001</v>
      </c>
      <c r="F6700" s="669">
        <v>1</v>
      </c>
    </row>
    <row r="6701" spans="1:6" hidden="1" x14ac:dyDescent="0.2">
      <c r="A6701" s="1136" t="str">
        <f t="shared" si="209"/>
        <v>PR05ADC0</v>
      </c>
      <c r="B6701" s="669" t="s">
        <v>9783</v>
      </c>
      <c r="C6701" s="669" t="s">
        <v>9784</v>
      </c>
      <c r="D6701" s="1137">
        <f t="shared" si="208"/>
        <v>0</v>
      </c>
      <c r="E6701" s="669" t="s">
        <v>700</v>
      </c>
      <c r="F6701" s="669">
        <v>153</v>
      </c>
    </row>
    <row r="6702" spans="1:6" hidden="1" x14ac:dyDescent="0.2">
      <c r="A6702" s="1136" t="str">
        <f t="shared" si="209"/>
        <v>PR05AEL0</v>
      </c>
      <c r="B6702" s="669" t="s">
        <v>9785</v>
      </c>
      <c r="C6702" s="669" t="s">
        <v>9784</v>
      </c>
      <c r="D6702" s="1137">
        <f t="shared" si="208"/>
        <v>0</v>
      </c>
      <c r="E6702" s="669" t="s">
        <v>699</v>
      </c>
      <c r="F6702" s="669">
        <v>70</v>
      </c>
    </row>
    <row r="6703" spans="1:6" hidden="1" x14ac:dyDescent="0.2">
      <c r="A6703" s="1136" t="str">
        <f t="shared" si="209"/>
        <v>PR05AEM0</v>
      </c>
      <c r="B6703" s="669" t="s">
        <v>9786</v>
      </c>
      <c r="C6703" s="669" t="s">
        <v>9784</v>
      </c>
      <c r="D6703" s="1137">
        <f t="shared" si="208"/>
        <v>0</v>
      </c>
      <c r="E6703" s="669" t="s">
        <v>595</v>
      </c>
      <c r="F6703" s="669">
        <v>65</v>
      </c>
    </row>
    <row r="6704" spans="1:6" hidden="1" x14ac:dyDescent="0.2">
      <c r="A6704" s="1136" t="str">
        <f t="shared" si="209"/>
        <v>PR05ANE0</v>
      </c>
      <c r="B6704" s="669" t="s">
        <v>9787</v>
      </c>
      <c r="C6704" s="669" t="s">
        <v>9784</v>
      </c>
      <c r="D6704" s="1137">
        <f t="shared" si="208"/>
        <v>0</v>
      </c>
      <c r="E6704" s="669" t="s">
        <v>594</v>
      </c>
      <c r="F6704" s="669">
        <v>4</v>
      </c>
    </row>
    <row r="6705" spans="1:6" hidden="1" x14ac:dyDescent="0.2">
      <c r="A6705" s="1136" t="str">
        <f t="shared" si="209"/>
        <v>PR05BDC0</v>
      </c>
      <c r="B6705" s="669" t="s">
        <v>9788</v>
      </c>
      <c r="C6705" s="669" t="s">
        <v>9789</v>
      </c>
      <c r="D6705" s="1137">
        <f t="shared" si="208"/>
        <v>0</v>
      </c>
      <c r="E6705" s="669" t="s">
        <v>700</v>
      </c>
      <c r="F6705" s="669">
        <v>166</v>
      </c>
    </row>
    <row r="6706" spans="1:6" hidden="1" x14ac:dyDescent="0.2">
      <c r="A6706" s="1136" t="str">
        <f t="shared" si="209"/>
        <v>PR05BEL0</v>
      </c>
      <c r="B6706" s="669" t="s">
        <v>9790</v>
      </c>
      <c r="C6706" s="669" t="s">
        <v>9789</v>
      </c>
      <c r="D6706" s="1137">
        <f t="shared" si="208"/>
        <v>0</v>
      </c>
      <c r="E6706" s="669" t="s">
        <v>699</v>
      </c>
      <c r="F6706" s="669">
        <v>32</v>
      </c>
    </row>
    <row r="6707" spans="1:6" hidden="1" x14ac:dyDescent="0.2">
      <c r="A6707" s="1136" t="str">
        <f t="shared" si="209"/>
        <v>PR05BEM0</v>
      </c>
      <c r="B6707" s="669" t="s">
        <v>9791</v>
      </c>
      <c r="C6707" s="669" t="s">
        <v>9789</v>
      </c>
      <c r="D6707" s="1137">
        <f t="shared" si="208"/>
        <v>0</v>
      </c>
      <c r="E6707" s="669" t="s">
        <v>595</v>
      </c>
      <c r="F6707" s="669">
        <v>43</v>
      </c>
    </row>
    <row r="6708" spans="1:6" hidden="1" x14ac:dyDescent="0.2">
      <c r="A6708" s="1136" t="str">
        <f t="shared" si="209"/>
        <v>PR05BNE0</v>
      </c>
      <c r="B6708" s="669" t="s">
        <v>9792</v>
      </c>
      <c r="C6708" s="669" t="s">
        <v>9789</v>
      </c>
      <c r="D6708" s="1137">
        <f t="shared" si="208"/>
        <v>0</v>
      </c>
      <c r="E6708" s="669" t="s">
        <v>594</v>
      </c>
      <c r="F6708" s="669">
        <v>1</v>
      </c>
    </row>
    <row r="6709" spans="1:6" hidden="1" x14ac:dyDescent="0.2">
      <c r="A6709" s="1136" t="str">
        <f t="shared" si="209"/>
        <v>PR05CDC0</v>
      </c>
      <c r="B6709" s="669" t="s">
        <v>9793</v>
      </c>
      <c r="C6709" s="669" t="s">
        <v>9794</v>
      </c>
      <c r="D6709" s="1137">
        <f t="shared" si="208"/>
        <v>0</v>
      </c>
      <c r="E6709" s="669" t="s">
        <v>700</v>
      </c>
      <c r="F6709" s="669">
        <v>185</v>
      </c>
    </row>
    <row r="6710" spans="1:6" hidden="1" x14ac:dyDescent="0.2">
      <c r="A6710" s="1136" t="str">
        <f t="shared" si="209"/>
        <v>PR05CEL0</v>
      </c>
      <c r="B6710" s="669" t="s">
        <v>9795</v>
      </c>
      <c r="C6710" s="669" t="s">
        <v>9794</v>
      </c>
      <c r="D6710" s="1137">
        <f t="shared" si="208"/>
        <v>0</v>
      </c>
      <c r="E6710" s="669" t="s">
        <v>699</v>
      </c>
      <c r="F6710" s="669">
        <v>21</v>
      </c>
    </row>
    <row r="6711" spans="1:6" hidden="1" x14ac:dyDescent="0.2">
      <c r="A6711" s="1136" t="str">
        <f t="shared" si="209"/>
        <v>PR05CEM0</v>
      </c>
      <c r="B6711" s="669" t="s">
        <v>9796</v>
      </c>
      <c r="C6711" s="669" t="s">
        <v>9794</v>
      </c>
      <c r="D6711" s="1137">
        <f t="shared" si="208"/>
        <v>0</v>
      </c>
      <c r="E6711" s="669" t="s">
        <v>595</v>
      </c>
      <c r="F6711" s="669">
        <v>42</v>
      </c>
    </row>
    <row r="6712" spans="1:6" hidden="1" x14ac:dyDescent="0.2">
      <c r="A6712" s="1136" t="str">
        <f t="shared" si="209"/>
        <v>PR05CNE0</v>
      </c>
      <c r="B6712" s="669" t="s">
        <v>9797</v>
      </c>
      <c r="C6712" s="669" t="s">
        <v>9794</v>
      </c>
      <c r="D6712" s="1137">
        <f t="shared" si="208"/>
        <v>0</v>
      </c>
      <c r="E6712" s="669" t="s">
        <v>594</v>
      </c>
      <c r="F6712" s="669">
        <v>1</v>
      </c>
    </row>
    <row r="6713" spans="1:6" hidden="1" x14ac:dyDescent="0.2">
      <c r="A6713" s="1136" t="str">
        <f t="shared" si="209"/>
        <v>PR06ADC0</v>
      </c>
      <c r="B6713" s="669" t="s">
        <v>9798</v>
      </c>
      <c r="C6713" s="669" t="s">
        <v>2461</v>
      </c>
      <c r="D6713" s="1137">
        <f t="shared" si="208"/>
        <v>0</v>
      </c>
      <c r="E6713" s="669" t="s">
        <v>700</v>
      </c>
      <c r="F6713" s="669">
        <v>5</v>
      </c>
    </row>
    <row r="6714" spans="1:6" hidden="1" x14ac:dyDescent="0.2">
      <c r="A6714" s="1136" t="str">
        <f t="shared" si="209"/>
        <v>PR06AEL0</v>
      </c>
      <c r="B6714" s="669" t="s">
        <v>9799</v>
      </c>
      <c r="C6714" s="669" t="s">
        <v>2461</v>
      </c>
      <c r="D6714" s="1137">
        <f t="shared" si="208"/>
        <v>0</v>
      </c>
      <c r="E6714" s="669" t="s">
        <v>699</v>
      </c>
      <c r="F6714" s="669">
        <v>6</v>
      </c>
    </row>
    <row r="6715" spans="1:6" hidden="1" x14ac:dyDescent="0.2">
      <c r="A6715" s="1136" t="str">
        <f t="shared" si="209"/>
        <v>PR06AEM0</v>
      </c>
      <c r="B6715" s="669" t="s">
        <v>9800</v>
      </c>
      <c r="C6715" s="669" t="s">
        <v>2461</v>
      </c>
      <c r="D6715" s="1137">
        <f t="shared" si="208"/>
        <v>0</v>
      </c>
      <c r="E6715" s="669" t="s">
        <v>595</v>
      </c>
      <c r="F6715" s="669">
        <v>366</v>
      </c>
    </row>
    <row r="6716" spans="1:6" hidden="1" x14ac:dyDescent="0.2">
      <c r="A6716" s="1136" t="str">
        <f t="shared" si="209"/>
        <v>PR06ANE0</v>
      </c>
      <c r="B6716" s="669" t="s">
        <v>9801</v>
      </c>
      <c r="C6716" s="669" t="s">
        <v>2461</v>
      </c>
      <c r="D6716" s="1137">
        <f t="shared" si="208"/>
        <v>0</v>
      </c>
      <c r="E6716" s="669" t="s">
        <v>594</v>
      </c>
      <c r="F6716" s="669">
        <v>52</v>
      </c>
    </row>
    <row r="6717" spans="1:6" hidden="1" x14ac:dyDescent="0.2">
      <c r="A6717" s="1136" t="str">
        <f t="shared" si="209"/>
        <v>PR06BDC0</v>
      </c>
      <c r="B6717" s="669" t="s">
        <v>9802</v>
      </c>
      <c r="C6717" s="669" t="s">
        <v>2462</v>
      </c>
      <c r="D6717" s="1137">
        <f t="shared" si="208"/>
        <v>0</v>
      </c>
      <c r="E6717" s="669" t="s">
        <v>700</v>
      </c>
      <c r="F6717" s="669">
        <v>9</v>
      </c>
    </row>
    <row r="6718" spans="1:6" hidden="1" x14ac:dyDescent="0.2">
      <c r="A6718" s="1136" t="str">
        <f t="shared" si="209"/>
        <v>PR06BEL0</v>
      </c>
      <c r="B6718" s="669" t="s">
        <v>9803</v>
      </c>
      <c r="C6718" s="669" t="s">
        <v>2462</v>
      </c>
      <c r="D6718" s="1137">
        <f t="shared" si="208"/>
        <v>0</v>
      </c>
      <c r="E6718" s="669" t="s">
        <v>699</v>
      </c>
      <c r="F6718" s="669">
        <v>7</v>
      </c>
    </row>
    <row r="6719" spans="1:6" hidden="1" x14ac:dyDescent="0.2">
      <c r="A6719" s="1136" t="str">
        <f t="shared" si="209"/>
        <v>PR06BEM0</v>
      </c>
      <c r="B6719" s="669" t="s">
        <v>9804</v>
      </c>
      <c r="C6719" s="669" t="s">
        <v>2462</v>
      </c>
      <c r="D6719" s="1137">
        <f t="shared" si="208"/>
        <v>0</v>
      </c>
      <c r="E6719" s="669" t="s">
        <v>595</v>
      </c>
      <c r="F6719" s="669">
        <v>359</v>
      </c>
    </row>
    <row r="6720" spans="1:6" hidden="1" x14ac:dyDescent="0.2">
      <c r="A6720" s="1136" t="str">
        <f t="shared" si="209"/>
        <v>PR06BNE0</v>
      </c>
      <c r="B6720" s="669" t="s">
        <v>9805</v>
      </c>
      <c r="C6720" s="669" t="s">
        <v>2462</v>
      </c>
      <c r="D6720" s="1137">
        <f t="shared" si="208"/>
        <v>0</v>
      </c>
      <c r="E6720" s="669" t="s">
        <v>594</v>
      </c>
      <c r="F6720" s="669">
        <v>30</v>
      </c>
    </row>
    <row r="6721" spans="1:6" hidden="1" x14ac:dyDescent="0.2">
      <c r="A6721" s="1136" t="str">
        <f t="shared" si="209"/>
        <v>PR06CDC0</v>
      </c>
      <c r="B6721" s="669" t="s">
        <v>9806</v>
      </c>
      <c r="C6721" s="669" t="s">
        <v>2463</v>
      </c>
      <c r="D6721" s="1137">
        <f t="shared" si="208"/>
        <v>0</v>
      </c>
      <c r="E6721" s="669" t="s">
        <v>700</v>
      </c>
      <c r="F6721" s="669">
        <v>10</v>
      </c>
    </row>
    <row r="6722" spans="1:6" hidden="1" x14ac:dyDescent="0.2">
      <c r="A6722" s="1136" t="str">
        <f t="shared" si="209"/>
        <v>PR06CEL0</v>
      </c>
      <c r="B6722" s="669" t="s">
        <v>9807</v>
      </c>
      <c r="C6722" s="669" t="s">
        <v>2463</v>
      </c>
      <c r="D6722" s="1137">
        <f t="shared" si="208"/>
        <v>0</v>
      </c>
      <c r="E6722" s="669" t="s">
        <v>699</v>
      </c>
      <c r="F6722" s="669">
        <v>1</v>
      </c>
    </row>
    <row r="6723" spans="1:6" hidden="1" x14ac:dyDescent="0.2">
      <c r="A6723" s="1136" t="str">
        <f t="shared" si="209"/>
        <v>PR06CEM0</v>
      </c>
      <c r="B6723" s="669" t="s">
        <v>9808</v>
      </c>
      <c r="C6723" s="669" t="s">
        <v>2463</v>
      </c>
      <c r="D6723" s="1137">
        <f t="shared" si="208"/>
        <v>0</v>
      </c>
      <c r="E6723" s="669" t="s">
        <v>595</v>
      </c>
      <c r="F6723" s="669">
        <v>160</v>
      </c>
    </row>
    <row r="6724" spans="1:6" hidden="1" x14ac:dyDescent="0.2">
      <c r="A6724" s="1136" t="str">
        <f t="shared" si="209"/>
        <v>PR06CNE0</v>
      </c>
      <c r="B6724" s="669" t="s">
        <v>9809</v>
      </c>
      <c r="C6724" s="669" t="s">
        <v>2463</v>
      </c>
      <c r="D6724" s="1137">
        <f t="shared" si="208"/>
        <v>0</v>
      </c>
      <c r="E6724" s="669" t="s">
        <v>594</v>
      </c>
      <c r="F6724" s="669">
        <v>12</v>
      </c>
    </row>
    <row r="6725" spans="1:6" hidden="1" x14ac:dyDescent="0.2">
      <c r="A6725" s="1136" t="str">
        <f t="shared" si="209"/>
        <v>PR07ADC0</v>
      </c>
      <c r="B6725" s="669" t="s">
        <v>9810</v>
      </c>
      <c r="C6725" s="669" t="s">
        <v>2464</v>
      </c>
      <c r="D6725" s="1137">
        <f t="shared" si="208"/>
        <v>0</v>
      </c>
      <c r="E6725" s="669" t="s">
        <v>700</v>
      </c>
      <c r="F6725" s="669">
        <v>8</v>
      </c>
    </row>
    <row r="6726" spans="1:6" hidden="1" x14ac:dyDescent="0.2">
      <c r="A6726" s="1136" t="str">
        <f t="shared" si="209"/>
        <v>PR07AEL0</v>
      </c>
      <c r="B6726" s="669" t="s">
        <v>9811</v>
      </c>
      <c r="C6726" s="669" t="s">
        <v>2464</v>
      </c>
      <c r="D6726" s="1137">
        <f t="shared" si="208"/>
        <v>0</v>
      </c>
      <c r="E6726" s="669" t="s">
        <v>699</v>
      </c>
      <c r="F6726" s="669">
        <v>11</v>
      </c>
    </row>
    <row r="6727" spans="1:6" hidden="1" x14ac:dyDescent="0.2">
      <c r="A6727" s="1136" t="str">
        <f t="shared" si="209"/>
        <v>PR07AEM0</v>
      </c>
      <c r="B6727" s="669" t="s">
        <v>9812</v>
      </c>
      <c r="C6727" s="669" t="s">
        <v>2464</v>
      </c>
      <c r="D6727" s="1137">
        <f t="shared" si="208"/>
        <v>0</v>
      </c>
      <c r="E6727" s="669" t="s">
        <v>595</v>
      </c>
      <c r="F6727" s="669">
        <v>5178</v>
      </c>
    </row>
    <row r="6728" spans="1:6" hidden="1" x14ac:dyDescent="0.2">
      <c r="A6728" s="1136" t="str">
        <f t="shared" si="209"/>
        <v>PR07ANE0</v>
      </c>
      <c r="B6728" s="669" t="s">
        <v>9813</v>
      </c>
      <c r="C6728" s="669" t="s">
        <v>2464</v>
      </c>
      <c r="D6728" s="1137">
        <f t="shared" si="208"/>
        <v>0</v>
      </c>
      <c r="E6728" s="669" t="s">
        <v>594</v>
      </c>
      <c r="F6728" s="669">
        <v>48</v>
      </c>
    </row>
    <row r="6729" spans="1:6" hidden="1" x14ac:dyDescent="0.2">
      <c r="A6729" s="1136" t="str">
        <f t="shared" si="209"/>
        <v>PR07AUX0</v>
      </c>
      <c r="B6729" s="669" t="s">
        <v>9814</v>
      </c>
      <c r="C6729" s="669" t="s">
        <v>2464</v>
      </c>
      <c r="D6729" s="1137">
        <f t="shared" si="208"/>
        <v>0</v>
      </c>
      <c r="E6729" s="669" t="s">
        <v>3001</v>
      </c>
      <c r="F6729" s="669">
        <v>1</v>
      </c>
    </row>
    <row r="6730" spans="1:6" hidden="1" x14ac:dyDescent="0.2">
      <c r="A6730" s="1136" t="str">
        <f t="shared" si="209"/>
        <v>PR07BDC0</v>
      </c>
      <c r="B6730" s="669" t="s">
        <v>9815</v>
      </c>
      <c r="C6730" s="669" t="s">
        <v>2465</v>
      </c>
      <c r="D6730" s="1137">
        <f t="shared" si="208"/>
        <v>0</v>
      </c>
      <c r="E6730" s="669" t="s">
        <v>700</v>
      </c>
      <c r="F6730" s="669">
        <v>26</v>
      </c>
    </row>
    <row r="6731" spans="1:6" hidden="1" x14ac:dyDescent="0.2">
      <c r="A6731" s="1136" t="str">
        <f t="shared" si="209"/>
        <v>PR07BEL0</v>
      </c>
      <c r="B6731" s="669" t="s">
        <v>9816</v>
      </c>
      <c r="C6731" s="669" t="s">
        <v>2465</v>
      </c>
      <c r="D6731" s="1137">
        <f t="shared" si="208"/>
        <v>0</v>
      </c>
      <c r="E6731" s="669" t="s">
        <v>699</v>
      </c>
      <c r="F6731" s="669">
        <v>16</v>
      </c>
    </row>
    <row r="6732" spans="1:6" hidden="1" x14ac:dyDescent="0.2">
      <c r="A6732" s="1136" t="str">
        <f t="shared" si="209"/>
        <v>PR07BEM0</v>
      </c>
      <c r="B6732" s="669" t="s">
        <v>9817</v>
      </c>
      <c r="C6732" s="669" t="s">
        <v>2465</v>
      </c>
      <c r="D6732" s="1137">
        <f t="shared" si="208"/>
        <v>0</v>
      </c>
      <c r="E6732" s="669" t="s">
        <v>595</v>
      </c>
      <c r="F6732" s="669">
        <v>5313</v>
      </c>
    </row>
    <row r="6733" spans="1:6" hidden="1" x14ac:dyDescent="0.2">
      <c r="A6733" s="1136" t="str">
        <f t="shared" si="209"/>
        <v>PR07BNE0</v>
      </c>
      <c r="B6733" s="669" t="s">
        <v>9818</v>
      </c>
      <c r="C6733" s="669" t="s">
        <v>2465</v>
      </c>
      <c r="D6733" s="1137">
        <f t="shared" si="208"/>
        <v>0</v>
      </c>
      <c r="E6733" s="669" t="s">
        <v>594</v>
      </c>
      <c r="F6733" s="669">
        <v>29</v>
      </c>
    </row>
    <row r="6734" spans="1:6" hidden="1" x14ac:dyDescent="0.2">
      <c r="A6734" s="1136" t="str">
        <f t="shared" si="209"/>
        <v>PR07BUX0</v>
      </c>
      <c r="B6734" s="669" t="s">
        <v>9819</v>
      </c>
      <c r="C6734" s="669" t="s">
        <v>2465</v>
      </c>
      <c r="D6734" s="1137">
        <f t="shared" si="208"/>
        <v>0</v>
      </c>
      <c r="E6734" s="669" t="s">
        <v>3001</v>
      </c>
      <c r="F6734" s="669">
        <v>1</v>
      </c>
    </row>
    <row r="6735" spans="1:6" hidden="1" x14ac:dyDescent="0.2">
      <c r="A6735" s="1136" t="str">
        <f t="shared" si="209"/>
        <v>PT52ADC0</v>
      </c>
      <c r="B6735" s="669" t="s">
        <v>9820</v>
      </c>
      <c r="C6735" s="669" t="s">
        <v>9821</v>
      </c>
      <c r="D6735" s="1137">
        <f t="shared" si="208"/>
        <v>0</v>
      </c>
      <c r="E6735" s="669" t="s">
        <v>700</v>
      </c>
      <c r="F6735" s="669">
        <v>197</v>
      </c>
    </row>
    <row r="6736" spans="1:6" hidden="1" x14ac:dyDescent="0.2">
      <c r="A6736" s="1136" t="str">
        <f t="shared" si="209"/>
        <v>PT52AEL0</v>
      </c>
      <c r="B6736" s="669" t="s">
        <v>9822</v>
      </c>
      <c r="C6736" s="669" t="s">
        <v>9821</v>
      </c>
      <c r="D6736" s="1137">
        <f t="shared" si="208"/>
        <v>0</v>
      </c>
      <c r="E6736" s="669" t="s">
        <v>699</v>
      </c>
      <c r="F6736" s="669">
        <v>102</v>
      </c>
    </row>
    <row r="6737" spans="1:6" hidden="1" x14ac:dyDescent="0.2">
      <c r="A6737" s="1136" t="str">
        <f t="shared" si="209"/>
        <v>PT52AEM0</v>
      </c>
      <c r="B6737" s="669" t="s">
        <v>9823</v>
      </c>
      <c r="C6737" s="669" t="s">
        <v>9821</v>
      </c>
      <c r="D6737" s="1137">
        <f t="shared" ref="D6737:D6800" si="210">IFERROR(VLOOKUP(C6737,$M$2:$N$16,2,FALSE),0)</f>
        <v>0</v>
      </c>
      <c r="E6737" s="669" t="s">
        <v>595</v>
      </c>
      <c r="F6737" s="669">
        <v>2815</v>
      </c>
    </row>
    <row r="6738" spans="1:6" hidden="1" x14ac:dyDescent="0.2">
      <c r="A6738" s="1136" t="str">
        <f t="shared" ref="A6738:A6801" si="211">C6738&amp;E6738&amp;D6738</f>
        <v>PT52ANE0</v>
      </c>
      <c r="B6738" s="669" t="s">
        <v>9824</v>
      </c>
      <c r="C6738" s="669" t="s">
        <v>9821</v>
      </c>
      <c r="D6738" s="1137">
        <f t="shared" si="210"/>
        <v>0</v>
      </c>
      <c r="E6738" s="669" t="s">
        <v>594</v>
      </c>
      <c r="F6738" s="669">
        <v>16</v>
      </c>
    </row>
    <row r="6739" spans="1:6" hidden="1" x14ac:dyDescent="0.2">
      <c r="A6739" s="1136" t="str">
        <f t="shared" si="211"/>
        <v>PT52AUX0</v>
      </c>
      <c r="B6739" s="669" t="s">
        <v>9825</v>
      </c>
      <c r="C6739" s="669" t="s">
        <v>9821</v>
      </c>
      <c r="D6739" s="1137">
        <f t="shared" si="210"/>
        <v>0</v>
      </c>
      <c r="E6739" s="669" t="s">
        <v>3001</v>
      </c>
      <c r="F6739" s="669">
        <v>1</v>
      </c>
    </row>
    <row r="6740" spans="1:6" hidden="1" x14ac:dyDescent="0.2">
      <c r="A6740" s="1136" t="str">
        <f t="shared" si="211"/>
        <v>PT52BDC0</v>
      </c>
      <c r="B6740" s="669" t="s">
        <v>9826</v>
      </c>
      <c r="C6740" s="669" t="s">
        <v>9827</v>
      </c>
      <c r="D6740" s="1137">
        <f t="shared" si="210"/>
        <v>0</v>
      </c>
      <c r="E6740" s="669" t="s">
        <v>700</v>
      </c>
      <c r="F6740" s="669">
        <v>381</v>
      </c>
    </row>
    <row r="6741" spans="1:6" hidden="1" x14ac:dyDescent="0.2">
      <c r="A6741" s="1136" t="str">
        <f t="shared" si="211"/>
        <v>PT52BEL0</v>
      </c>
      <c r="B6741" s="669" t="s">
        <v>9828</v>
      </c>
      <c r="C6741" s="669" t="s">
        <v>9827</v>
      </c>
      <c r="D6741" s="1137">
        <f t="shared" si="210"/>
        <v>0</v>
      </c>
      <c r="E6741" s="669" t="s">
        <v>699</v>
      </c>
      <c r="F6741" s="669">
        <v>104</v>
      </c>
    </row>
    <row r="6742" spans="1:6" hidden="1" x14ac:dyDescent="0.2">
      <c r="A6742" s="1136" t="str">
        <f t="shared" si="211"/>
        <v>PT52BEM0</v>
      </c>
      <c r="B6742" s="669" t="s">
        <v>9829</v>
      </c>
      <c r="C6742" s="669" t="s">
        <v>9827</v>
      </c>
      <c r="D6742" s="1137">
        <f t="shared" si="210"/>
        <v>0</v>
      </c>
      <c r="E6742" s="669" t="s">
        <v>595</v>
      </c>
      <c r="F6742" s="669">
        <v>3032</v>
      </c>
    </row>
    <row r="6743" spans="1:6" hidden="1" x14ac:dyDescent="0.2">
      <c r="A6743" s="1136" t="str">
        <f t="shared" si="211"/>
        <v>PT52BNE0</v>
      </c>
      <c r="B6743" s="669" t="s">
        <v>9830</v>
      </c>
      <c r="C6743" s="669" t="s">
        <v>9827</v>
      </c>
      <c r="D6743" s="1137">
        <f t="shared" si="210"/>
        <v>0</v>
      </c>
      <c r="E6743" s="669" t="s">
        <v>594</v>
      </c>
      <c r="F6743" s="669">
        <v>19</v>
      </c>
    </row>
    <row r="6744" spans="1:6" hidden="1" x14ac:dyDescent="0.2">
      <c r="A6744" s="1136" t="str">
        <f t="shared" si="211"/>
        <v>PT53ADC0</v>
      </c>
      <c r="B6744" s="669" t="s">
        <v>9831</v>
      </c>
      <c r="C6744" s="669" t="s">
        <v>9832</v>
      </c>
      <c r="D6744" s="1137">
        <f t="shared" si="210"/>
        <v>0</v>
      </c>
      <c r="E6744" s="669" t="s">
        <v>700</v>
      </c>
      <c r="F6744" s="669">
        <v>1</v>
      </c>
    </row>
    <row r="6745" spans="1:6" hidden="1" x14ac:dyDescent="0.2">
      <c r="A6745" s="1136" t="str">
        <f t="shared" si="211"/>
        <v>PT53AEL0</v>
      </c>
      <c r="B6745" s="669" t="s">
        <v>9833</v>
      </c>
      <c r="C6745" s="669" t="s">
        <v>9832</v>
      </c>
      <c r="D6745" s="1137">
        <f t="shared" si="210"/>
        <v>0</v>
      </c>
      <c r="E6745" s="669" t="s">
        <v>699</v>
      </c>
      <c r="F6745" s="669">
        <v>30</v>
      </c>
    </row>
    <row r="6746" spans="1:6" hidden="1" x14ac:dyDescent="0.2">
      <c r="A6746" s="1136" t="str">
        <f t="shared" si="211"/>
        <v>PT53AEM0</v>
      </c>
      <c r="B6746" s="669" t="s">
        <v>9834</v>
      </c>
      <c r="C6746" s="669" t="s">
        <v>9832</v>
      </c>
      <c r="D6746" s="1137">
        <f t="shared" si="210"/>
        <v>0</v>
      </c>
      <c r="E6746" s="669" t="s">
        <v>595</v>
      </c>
      <c r="F6746" s="669">
        <v>500</v>
      </c>
    </row>
    <row r="6747" spans="1:6" hidden="1" x14ac:dyDescent="0.2">
      <c r="A6747" s="1136" t="str">
        <f t="shared" si="211"/>
        <v>PT53ANE0</v>
      </c>
      <c r="B6747" s="669" t="s">
        <v>9835</v>
      </c>
      <c r="C6747" s="669" t="s">
        <v>9832</v>
      </c>
      <c r="D6747" s="1137">
        <f t="shared" si="210"/>
        <v>0</v>
      </c>
      <c r="E6747" s="669" t="s">
        <v>594</v>
      </c>
      <c r="F6747" s="669">
        <v>16</v>
      </c>
    </row>
    <row r="6748" spans="1:6" hidden="1" x14ac:dyDescent="0.2">
      <c r="A6748" s="1136" t="str">
        <f t="shared" si="211"/>
        <v>PT53BDC0</v>
      </c>
      <c r="B6748" s="669" t="s">
        <v>9836</v>
      </c>
      <c r="C6748" s="669" t="s">
        <v>9837</v>
      </c>
      <c r="D6748" s="1137">
        <f t="shared" si="210"/>
        <v>0</v>
      </c>
      <c r="E6748" s="669" t="s">
        <v>700</v>
      </c>
      <c r="F6748" s="669">
        <v>13</v>
      </c>
    </row>
    <row r="6749" spans="1:6" hidden="1" x14ac:dyDescent="0.2">
      <c r="A6749" s="1136" t="str">
        <f t="shared" si="211"/>
        <v>PT53BEL0</v>
      </c>
      <c r="B6749" s="669" t="s">
        <v>9838</v>
      </c>
      <c r="C6749" s="669" t="s">
        <v>9837</v>
      </c>
      <c r="D6749" s="1137">
        <f t="shared" si="210"/>
        <v>0</v>
      </c>
      <c r="E6749" s="669" t="s">
        <v>699</v>
      </c>
      <c r="F6749" s="669">
        <v>31</v>
      </c>
    </row>
    <row r="6750" spans="1:6" hidden="1" x14ac:dyDescent="0.2">
      <c r="A6750" s="1136" t="str">
        <f t="shared" si="211"/>
        <v>PT53BEM0</v>
      </c>
      <c r="B6750" s="669" t="s">
        <v>9839</v>
      </c>
      <c r="C6750" s="669" t="s">
        <v>9837</v>
      </c>
      <c r="D6750" s="1137">
        <f t="shared" si="210"/>
        <v>0</v>
      </c>
      <c r="E6750" s="669" t="s">
        <v>595</v>
      </c>
      <c r="F6750" s="669">
        <v>451</v>
      </c>
    </row>
    <row r="6751" spans="1:6" hidden="1" x14ac:dyDescent="0.2">
      <c r="A6751" s="1136" t="str">
        <f t="shared" si="211"/>
        <v>PT53BNE0</v>
      </c>
      <c r="B6751" s="669" t="s">
        <v>9840</v>
      </c>
      <c r="C6751" s="669" t="s">
        <v>9837</v>
      </c>
      <c r="D6751" s="1137">
        <f t="shared" si="210"/>
        <v>0</v>
      </c>
      <c r="E6751" s="669" t="s">
        <v>594</v>
      </c>
      <c r="F6751" s="669">
        <v>6</v>
      </c>
    </row>
    <row r="6752" spans="1:6" hidden="1" x14ac:dyDescent="0.2">
      <c r="A6752" s="1136" t="str">
        <f t="shared" si="211"/>
        <v>PV08ADC0</v>
      </c>
      <c r="B6752" s="669" t="s">
        <v>9841</v>
      </c>
      <c r="C6752" s="669" t="s">
        <v>2466</v>
      </c>
      <c r="D6752" s="1137">
        <f t="shared" si="210"/>
        <v>0</v>
      </c>
      <c r="E6752" s="669" t="s">
        <v>700</v>
      </c>
      <c r="F6752" s="669">
        <v>8</v>
      </c>
    </row>
    <row r="6753" spans="1:6" hidden="1" x14ac:dyDescent="0.2">
      <c r="A6753" s="1136" t="str">
        <f t="shared" si="211"/>
        <v>PV08AEL0</v>
      </c>
      <c r="B6753" s="669" t="s">
        <v>9842</v>
      </c>
      <c r="C6753" s="669" t="s">
        <v>2466</v>
      </c>
      <c r="D6753" s="1137">
        <f t="shared" si="210"/>
        <v>0</v>
      </c>
      <c r="E6753" s="669" t="s">
        <v>699</v>
      </c>
      <c r="F6753" s="669">
        <v>13</v>
      </c>
    </row>
    <row r="6754" spans="1:6" hidden="1" x14ac:dyDescent="0.2">
      <c r="A6754" s="1136" t="str">
        <f t="shared" si="211"/>
        <v>PV08AEM0</v>
      </c>
      <c r="B6754" s="669" t="s">
        <v>9843</v>
      </c>
      <c r="C6754" s="669" t="s">
        <v>2466</v>
      </c>
      <c r="D6754" s="1137">
        <f t="shared" si="210"/>
        <v>0</v>
      </c>
      <c r="E6754" s="669" t="s">
        <v>595</v>
      </c>
      <c r="F6754" s="669">
        <v>961</v>
      </c>
    </row>
    <row r="6755" spans="1:6" hidden="1" x14ac:dyDescent="0.2">
      <c r="A6755" s="1136" t="str">
        <f t="shared" si="211"/>
        <v>PV08ANE0</v>
      </c>
      <c r="B6755" s="669" t="s">
        <v>9844</v>
      </c>
      <c r="C6755" s="669" t="s">
        <v>2466</v>
      </c>
      <c r="D6755" s="1137">
        <f t="shared" si="210"/>
        <v>0</v>
      </c>
      <c r="E6755" s="669" t="s">
        <v>594</v>
      </c>
      <c r="F6755" s="669">
        <v>26</v>
      </c>
    </row>
    <row r="6756" spans="1:6" hidden="1" x14ac:dyDescent="0.2">
      <c r="A6756" s="1136" t="str">
        <f t="shared" si="211"/>
        <v>PV08BDC0</v>
      </c>
      <c r="B6756" s="669" t="s">
        <v>9845</v>
      </c>
      <c r="C6756" s="669" t="s">
        <v>2467</v>
      </c>
      <c r="D6756" s="1137">
        <f t="shared" si="210"/>
        <v>0</v>
      </c>
      <c r="E6756" s="669" t="s">
        <v>700</v>
      </c>
      <c r="F6756" s="669">
        <v>17</v>
      </c>
    </row>
    <row r="6757" spans="1:6" hidden="1" x14ac:dyDescent="0.2">
      <c r="A6757" s="1136" t="str">
        <f t="shared" si="211"/>
        <v>PV08BEL0</v>
      </c>
      <c r="B6757" s="669" t="s">
        <v>9846</v>
      </c>
      <c r="C6757" s="669" t="s">
        <v>2467</v>
      </c>
      <c r="D6757" s="1137">
        <f t="shared" si="210"/>
        <v>0</v>
      </c>
      <c r="E6757" s="669" t="s">
        <v>699</v>
      </c>
      <c r="F6757" s="669">
        <v>33</v>
      </c>
    </row>
    <row r="6758" spans="1:6" hidden="1" x14ac:dyDescent="0.2">
      <c r="A6758" s="1136" t="str">
        <f t="shared" si="211"/>
        <v>PV08BEM0</v>
      </c>
      <c r="B6758" s="669" t="s">
        <v>9847</v>
      </c>
      <c r="C6758" s="669" t="s">
        <v>2467</v>
      </c>
      <c r="D6758" s="1137">
        <f t="shared" si="210"/>
        <v>0</v>
      </c>
      <c r="E6758" s="669" t="s">
        <v>595</v>
      </c>
      <c r="F6758" s="669">
        <v>2689</v>
      </c>
    </row>
    <row r="6759" spans="1:6" hidden="1" x14ac:dyDescent="0.2">
      <c r="A6759" s="1136" t="str">
        <f t="shared" si="211"/>
        <v>PV08BNE0</v>
      </c>
      <c r="B6759" s="669" t="s">
        <v>9848</v>
      </c>
      <c r="C6759" s="669" t="s">
        <v>2467</v>
      </c>
      <c r="D6759" s="1137">
        <f t="shared" si="210"/>
        <v>0</v>
      </c>
      <c r="E6759" s="669" t="s">
        <v>594</v>
      </c>
      <c r="F6759" s="669">
        <v>25</v>
      </c>
    </row>
    <row r="6760" spans="1:6" hidden="1" x14ac:dyDescent="0.2">
      <c r="A6760" s="1136" t="str">
        <f t="shared" si="211"/>
        <v>PV31ADC0</v>
      </c>
      <c r="B6760" s="669" t="s">
        <v>9849</v>
      </c>
      <c r="C6760" s="669" t="s">
        <v>2468</v>
      </c>
      <c r="D6760" s="1137">
        <f t="shared" si="210"/>
        <v>0</v>
      </c>
      <c r="E6760" s="669" t="s">
        <v>700</v>
      </c>
      <c r="F6760" s="669">
        <v>4</v>
      </c>
    </row>
    <row r="6761" spans="1:6" hidden="1" x14ac:dyDescent="0.2">
      <c r="A6761" s="1136" t="str">
        <f t="shared" si="211"/>
        <v>PV31AEL0</v>
      </c>
      <c r="B6761" s="669" t="s">
        <v>9850</v>
      </c>
      <c r="C6761" s="669" t="s">
        <v>2468</v>
      </c>
      <c r="D6761" s="1137">
        <f t="shared" si="210"/>
        <v>0</v>
      </c>
      <c r="E6761" s="669" t="s">
        <v>699</v>
      </c>
      <c r="F6761" s="669">
        <v>11</v>
      </c>
    </row>
    <row r="6762" spans="1:6" hidden="1" x14ac:dyDescent="0.2">
      <c r="A6762" s="1136" t="str">
        <f t="shared" si="211"/>
        <v>PV31AEM0</v>
      </c>
      <c r="B6762" s="669" t="s">
        <v>9851</v>
      </c>
      <c r="C6762" s="669" t="s">
        <v>2468</v>
      </c>
      <c r="D6762" s="1137">
        <f t="shared" si="210"/>
        <v>0</v>
      </c>
      <c r="E6762" s="669" t="s">
        <v>595</v>
      </c>
      <c r="F6762" s="669">
        <v>537</v>
      </c>
    </row>
    <row r="6763" spans="1:6" hidden="1" x14ac:dyDescent="0.2">
      <c r="A6763" s="1136" t="str">
        <f t="shared" si="211"/>
        <v>PV31ANE0</v>
      </c>
      <c r="B6763" s="669" t="s">
        <v>9852</v>
      </c>
      <c r="C6763" s="669" t="s">
        <v>2468</v>
      </c>
      <c r="D6763" s="1137">
        <f t="shared" si="210"/>
        <v>0</v>
      </c>
      <c r="E6763" s="669" t="s">
        <v>594</v>
      </c>
      <c r="F6763" s="669">
        <v>20</v>
      </c>
    </row>
    <row r="6764" spans="1:6" hidden="1" x14ac:dyDescent="0.2">
      <c r="A6764" s="1136" t="str">
        <f t="shared" si="211"/>
        <v>PV31BDC0</v>
      </c>
      <c r="B6764" s="669" t="s">
        <v>9853</v>
      </c>
      <c r="C6764" s="669" t="s">
        <v>2469</v>
      </c>
      <c r="D6764" s="1137">
        <f t="shared" si="210"/>
        <v>0</v>
      </c>
      <c r="E6764" s="669" t="s">
        <v>700</v>
      </c>
      <c r="F6764" s="669">
        <v>7</v>
      </c>
    </row>
    <row r="6765" spans="1:6" hidden="1" x14ac:dyDescent="0.2">
      <c r="A6765" s="1136" t="str">
        <f t="shared" si="211"/>
        <v>PV31BEL0</v>
      </c>
      <c r="B6765" s="669" t="s">
        <v>9854</v>
      </c>
      <c r="C6765" s="669" t="s">
        <v>2469</v>
      </c>
      <c r="D6765" s="1137">
        <f t="shared" si="210"/>
        <v>0</v>
      </c>
      <c r="E6765" s="669" t="s">
        <v>699</v>
      </c>
      <c r="F6765" s="669">
        <v>7</v>
      </c>
    </row>
    <row r="6766" spans="1:6" hidden="1" x14ac:dyDescent="0.2">
      <c r="A6766" s="1136" t="str">
        <f t="shared" si="211"/>
        <v>PV31BEM0</v>
      </c>
      <c r="B6766" s="669" t="s">
        <v>9855</v>
      </c>
      <c r="C6766" s="669" t="s">
        <v>2469</v>
      </c>
      <c r="D6766" s="1137">
        <f t="shared" si="210"/>
        <v>0</v>
      </c>
      <c r="E6766" s="669" t="s">
        <v>595</v>
      </c>
      <c r="F6766" s="669">
        <v>1091</v>
      </c>
    </row>
    <row r="6767" spans="1:6" hidden="1" x14ac:dyDescent="0.2">
      <c r="A6767" s="1136" t="str">
        <f t="shared" si="211"/>
        <v>PV31BNE0</v>
      </c>
      <c r="B6767" s="669" t="s">
        <v>9856</v>
      </c>
      <c r="C6767" s="669" t="s">
        <v>2469</v>
      </c>
      <c r="D6767" s="1137">
        <f t="shared" si="210"/>
        <v>0</v>
      </c>
      <c r="E6767" s="669" t="s">
        <v>594</v>
      </c>
      <c r="F6767" s="669">
        <v>32</v>
      </c>
    </row>
    <row r="6768" spans="1:6" hidden="1" x14ac:dyDescent="0.2">
      <c r="A6768" s="1136" t="str">
        <f t="shared" si="211"/>
        <v>PV32ADC0</v>
      </c>
      <c r="B6768" s="669" t="s">
        <v>9857</v>
      </c>
      <c r="C6768" s="669" t="s">
        <v>2470</v>
      </c>
      <c r="D6768" s="1137">
        <f t="shared" si="210"/>
        <v>0</v>
      </c>
      <c r="E6768" s="669" t="s">
        <v>700</v>
      </c>
      <c r="F6768" s="669">
        <v>12</v>
      </c>
    </row>
    <row r="6769" spans="1:6" hidden="1" x14ac:dyDescent="0.2">
      <c r="A6769" s="1136" t="str">
        <f t="shared" si="211"/>
        <v>PV32AEL0</v>
      </c>
      <c r="B6769" s="669" t="s">
        <v>9858</v>
      </c>
      <c r="C6769" s="669" t="s">
        <v>2470</v>
      </c>
      <c r="D6769" s="1137">
        <f t="shared" si="210"/>
        <v>0</v>
      </c>
      <c r="E6769" s="669" t="s">
        <v>699</v>
      </c>
      <c r="F6769" s="669">
        <v>15</v>
      </c>
    </row>
    <row r="6770" spans="1:6" hidden="1" x14ac:dyDescent="0.2">
      <c r="A6770" s="1136" t="str">
        <f t="shared" si="211"/>
        <v>PV32AEM0</v>
      </c>
      <c r="B6770" s="669" t="s">
        <v>9859</v>
      </c>
      <c r="C6770" s="669" t="s">
        <v>2470</v>
      </c>
      <c r="D6770" s="1137">
        <f t="shared" si="210"/>
        <v>0</v>
      </c>
      <c r="E6770" s="669" t="s">
        <v>595</v>
      </c>
      <c r="F6770" s="669">
        <v>1578</v>
      </c>
    </row>
    <row r="6771" spans="1:6" hidden="1" x14ac:dyDescent="0.2">
      <c r="A6771" s="1136" t="str">
        <f t="shared" si="211"/>
        <v>PV32ANE0</v>
      </c>
      <c r="B6771" s="669" t="s">
        <v>9860</v>
      </c>
      <c r="C6771" s="669" t="s">
        <v>2470</v>
      </c>
      <c r="D6771" s="1137">
        <f t="shared" si="210"/>
        <v>0</v>
      </c>
      <c r="E6771" s="669" t="s">
        <v>594</v>
      </c>
      <c r="F6771" s="669">
        <v>11</v>
      </c>
    </row>
    <row r="6772" spans="1:6" hidden="1" x14ac:dyDescent="0.2">
      <c r="A6772" s="1136" t="str">
        <f t="shared" si="211"/>
        <v>PV32BDC0</v>
      </c>
      <c r="B6772" s="669" t="s">
        <v>9861</v>
      </c>
      <c r="C6772" s="669" t="s">
        <v>2471</v>
      </c>
      <c r="D6772" s="1137">
        <f t="shared" si="210"/>
        <v>0</v>
      </c>
      <c r="E6772" s="669" t="s">
        <v>700</v>
      </c>
      <c r="F6772" s="669">
        <v>99</v>
      </c>
    </row>
    <row r="6773" spans="1:6" hidden="1" x14ac:dyDescent="0.2">
      <c r="A6773" s="1136" t="str">
        <f t="shared" si="211"/>
        <v>PV32BEL0</v>
      </c>
      <c r="B6773" s="669" t="s">
        <v>9862</v>
      </c>
      <c r="C6773" s="669" t="s">
        <v>2471</v>
      </c>
      <c r="D6773" s="1137">
        <f t="shared" si="210"/>
        <v>0</v>
      </c>
      <c r="E6773" s="669" t="s">
        <v>699</v>
      </c>
      <c r="F6773" s="669">
        <v>84</v>
      </c>
    </row>
    <row r="6774" spans="1:6" hidden="1" x14ac:dyDescent="0.2">
      <c r="A6774" s="1136" t="str">
        <f t="shared" si="211"/>
        <v>PV32BEM0</v>
      </c>
      <c r="B6774" s="669" t="s">
        <v>9863</v>
      </c>
      <c r="C6774" s="669" t="s">
        <v>2471</v>
      </c>
      <c r="D6774" s="1137">
        <f t="shared" si="210"/>
        <v>0</v>
      </c>
      <c r="E6774" s="669" t="s">
        <v>595</v>
      </c>
      <c r="F6774" s="669">
        <v>7812</v>
      </c>
    </row>
    <row r="6775" spans="1:6" hidden="1" x14ac:dyDescent="0.2">
      <c r="A6775" s="1136" t="str">
        <f t="shared" si="211"/>
        <v>PV32BNE0</v>
      </c>
      <c r="B6775" s="669" t="s">
        <v>9864</v>
      </c>
      <c r="C6775" s="669" t="s">
        <v>2471</v>
      </c>
      <c r="D6775" s="1137">
        <f t="shared" si="210"/>
        <v>0</v>
      </c>
      <c r="E6775" s="669" t="s">
        <v>594</v>
      </c>
      <c r="F6775" s="669">
        <v>70</v>
      </c>
    </row>
    <row r="6776" spans="1:6" hidden="1" x14ac:dyDescent="0.2">
      <c r="A6776" s="1136" t="str">
        <f t="shared" si="211"/>
        <v>PV32BUX0</v>
      </c>
      <c r="B6776" s="669" t="s">
        <v>9865</v>
      </c>
      <c r="C6776" s="669" t="s">
        <v>2471</v>
      </c>
      <c r="D6776" s="1137">
        <f t="shared" si="210"/>
        <v>0</v>
      </c>
      <c r="E6776" s="669" t="s">
        <v>3001</v>
      </c>
      <c r="F6776" s="669">
        <v>3</v>
      </c>
    </row>
    <row r="6777" spans="1:6" hidden="1" x14ac:dyDescent="0.2">
      <c r="A6777" s="1136" t="str">
        <f t="shared" si="211"/>
        <v>PV32CDC0</v>
      </c>
      <c r="B6777" s="669" t="s">
        <v>9866</v>
      </c>
      <c r="C6777" s="669" t="s">
        <v>2472</v>
      </c>
      <c r="D6777" s="1137">
        <f t="shared" si="210"/>
        <v>0</v>
      </c>
      <c r="E6777" s="669" t="s">
        <v>700</v>
      </c>
      <c r="F6777" s="669">
        <v>321</v>
      </c>
    </row>
    <row r="6778" spans="1:6" hidden="1" x14ac:dyDescent="0.2">
      <c r="A6778" s="1136" t="str">
        <f t="shared" si="211"/>
        <v>PV32CEL0</v>
      </c>
      <c r="B6778" s="669" t="s">
        <v>9867</v>
      </c>
      <c r="C6778" s="669" t="s">
        <v>2472</v>
      </c>
      <c r="D6778" s="1137">
        <f t="shared" si="210"/>
        <v>0</v>
      </c>
      <c r="E6778" s="669" t="s">
        <v>699</v>
      </c>
      <c r="F6778" s="669">
        <v>332</v>
      </c>
    </row>
    <row r="6779" spans="1:6" hidden="1" x14ac:dyDescent="0.2">
      <c r="A6779" s="1136" t="str">
        <f t="shared" si="211"/>
        <v>PV32CEM0</v>
      </c>
      <c r="B6779" s="669" t="s">
        <v>9868</v>
      </c>
      <c r="C6779" s="669" t="s">
        <v>2472</v>
      </c>
      <c r="D6779" s="1137">
        <f t="shared" si="210"/>
        <v>0</v>
      </c>
      <c r="E6779" s="669" t="s">
        <v>595</v>
      </c>
      <c r="F6779" s="669">
        <v>20473</v>
      </c>
    </row>
    <row r="6780" spans="1:6" hidden="1" x14ac:dyDescent="0.2">
      <c r="A6780" s="1136" t="str">
        <f t="shared" si="211"/>
        <v>PV32CNE0</v>
      </c>
      <c r="B6780" s="669" t="s">
        <v>9869</v>
      </c>
      <c r="C6780" s="669" t="s">
        <v>2472</v>
      </c>
      <c r="D6780" s="1137">
        <f t="shared" si="210"/>
        <v>0</v>
      </c>
      <c r="E6780" s="669" t="s">
        <v>594</v>
      </c>
      <c r="F6780" s="669">
        <v>259</v>
      </c>
    </row>
    <row r="6781" spans="1:6" hidden="1" x14ac:dyDescent="0.2">
      <c r="A6781" s="1136" t="str">
        <f t="shared" si="211"/>
        <v>PV32CUX0</v>
      </c>
      <c r="B6781" s="669" t="s">
        <v>9870</v>
      </c>
      <c r="C6781" s="669" t="s">
        <v>2472</v>
      </c>
      <c r="D6781" s="1137">
        <f t="shared" si="210"/>
        <v>0</v>
      </c>
      <c r="E6781" s="669" t="s">
        <v>3001</v>
      </c>
      <c r="F6781" s="669">
        <v>2</v>
      </c>
    </row>
    <row r="6782" spans="1:6" hidden="1" x14ac:dyDescent="0.2">
      <c r="A6782" s="1136" t="str">
        <f t="shared" si="211"/>
        <v>PW16ADC0</v>
      </c>
      <c r="B6782" s="669" t="s">
        <v>9871</v>
      </c>
      <c r="C6782" s="669" t="s">
        <v>2473</v>
      </c>
      <c r="D6782" s="1137">
        <f t="shared" si="210"/>
        <v>0</v>
      </c>
      <c r="E6782" s="669" t="s">
        <v>700</v>
      </c>
      <c r="F6782" s="669">
        <v>17</v>
      </c>
    </row>
    <row r="6783" spans="1:6" hidden="1" x14ac:dyDescent="0.2">
      <c r="A6783" s="1136" t="str">
        <f t="shared" si="211"/>
        <v>PW16AEL0</v>
      </c>
      <c r="B6783" s="669" t="s">
        <v>9872</v>
      </c>
      <c r="C6783" s="669" t="s">
        <v>2473</v>
      </c>
      <c r="D6783" s="1137">
        <f t="shared" si="210"/>
        <v>0</v>
      </c>
      <c r="E6783" s="669" t="s">
        <v>699</v>
      </c>
      <c r="F6783" s="669">
        <v>59</v>
      </c>
    </row>
    <row r="6784" spans="1:6" hidden="1" x14ac:dyDescent="0.2">
      <c r="A6784" s="1136" t="str">
        <f t="shared" si="211"/>
        <v>PW16AEM0</v>
      </c>
      <c r="B6784" s="669" t="s">
        <v>9873</v>
      </c>
      <c r="C6784" s="669" t="s">
        <v>2473</v>
      </c>
      <c r="D6784" s="1137">
        <f t="shared" si="210"/>
        <v>0</v>
      </c>
      <c r="E6784" s="669" t="s">
        <v>595</v>
      </c>
      <c r="F6784" s="669">
        <v>444</v>
      </c>
    </row>
    <row r="6785" spans="1:6" hidden="1" x14ac:dyDescent="0.2">
      <c r="A6785" s="1136" t="str">
        <f t="shared" si="211"/>
        <v>PW16ANE0</v>
      </c>
      <c r="B6785" s="669" t="s">
        <v>9874</v>
      </c>
      <c r="C6785" s="669" t="s">
        <v>2473</v>
      </c>
      <c r="D6785" s="1137">
        <f t="shared" si="210"/>
        <v>0</v>
      </c>
      <c r="E6785" s="669" t="s">
        <v>594</v>
      </c>
      <c r="F6785" s="669">
        <v>125</v>
      </c>
    </row>
    <row r="6786" spans="1:6" hidden="1" x14ac:dyDescent="0.2">
      <c r="A6786" s="1136" t="str">
        <f t="shared" si="211"/>
        <v>PW16AUX0</v>
      </c>
      <c r="B6786" s="669" t="s">
        <v>9875</v>
      </c>
      <c r="C6786" s="669" t="s">
        <v>2473</v>
      </c>
      <c r="D6786" s="1137">
        <f t="shared" si="210"/>
        <v>0</v>
      </c>
      <c r="E6786" s="669" t="s">
        <v>3001</v>
      </c>
      <c r="F6786" s="669">
        <v>1</v>
      </c>
    </row>
    <row r="6787" spans="1:6" hidden="1" x14ac:dyDescent="0.2">
      <c r="A6787" s="1136" t="str">
        <f t="shared" si="211"/>
        <v>PW16BDC0</v>
      </c>
      <c r="B6787" s="669" t="s">
        <v>9876</v>
      </c>
      <c r="C6787" s="669" t="s">
        <v>2474</v>
      </c>
      <c r="D6787" s="1137">
        <f t="shared" si="210"/>
        <v>0</v>
      </c>
      <c r="E6787" s="669" t="s">
        <v>700</v>
      </c>
      <c r="F6787" s="669">
        <v>29</v>
      </c>
    </row>
    <row r="6788" spans="1:6" hidden="1" x14ac:dyDescent="0.2">
      <c r="A6788" s="1136" t="str">
        <f t="shared" si="211"/>
        <v>PW16BEL0</v>
      </c>
      <c r="B6788" s="669" t="s">
        <v>9877</v>
      </c>
      <c r="C6788" s="669" t="s">
        <v>2474</v>
      </c>
      <c r="D6788" s="1137">
        <f t="shared" si="210"/>
        <v>0</v>
      </c>
      <c r="E6788" s="669" t="s">
        <v>699</v>
      </c>
      <c r="F6788" s="669">
        <v>39</v>
      </c>
    </row>
    <row r="6789" spans="1:6" hidden="1" x14ac:dyDescent="0.2">
      <c r="A6789" s="1136" t="str">
        <f t="shared" si="211"/>
        <v>PW16BEM0</v>
      </c>
      <c r="B6789" s="669" t="s">
        <v>9878</v>
      </c>
      <c r="C6789" s="669" t="s">
        <v>2474</v>
      </c>
      <c r="D6789" s="1137">
        <f t="shared" si="210"/>
        <v>0</v>
      </c>
      <c r="E6789" s="669" t="s">
        <v>595</v>
      </c>
      <c r="F6789" s="669">
        <v>362</v>
      </c>
    </row>
    <row r="6790" spans="1:6" hidden="1" x14ac:dyDescent="0.2">
      <c r="A6790" s="1136" t="str">
        <f t="shared" si="211"/>
        <v>PW16BNE0</v>
      </c>
      <c r="B6790" s="669" t="s">
        <v>9879</v>
      </c>
      <c r="C6790" s="669" t="s">
        <v>2474</v>
      </c>
      <c r="D6790" s="1137">
        <f t="shared" si="210"/>
        <v>0</v>
      </c>
      <c r="E6790" s="669" t="s">
        <v>594</v>
      </c>
      <c r="F6790" s="669">
        <v>81</v>
      </c>
    </row>
    <row r="6791" spans="1:6" hidden="1" x14ac:dyDescent="0.2">
      <c r="A6791" s="1136" t="str">
        <f t="shared" si="211"/>
        <v>PW16CDC0</v>
      </c>
      <c r="B6791" s="669" t="s">
        <v>9880</v>
      </c>
      <c r="C6791" s="669" t="s">
        <v>2475</v>
      </c>
      <c r="D6791" s="1137">
        <f t="shared" si="210"/>
        <v>0</v>
      </c>
      <c r="E6791" s="669" t="s">
        <v>700</v>
      </c>
      <c r="F6791" s="669">
        <v>395</v>
      </c>
    </row>
    <row r="6792" spans="1:6" hidden="1" x14ac:dyDescent="0.2">
      <c r="A6792" s="1136" t="str">
        <f t="shared" si="211"/>
        <v>PW16CEL0</v>
      </c>
      <c r="B6792" s="669" t="s">
        <v>9881</v>
      </c>
      <c r="C6792" s="669" t="s">
        <v>2475</v>
      </c>
      <c r="D6792" s="1137">
        <f t="shared" si="210"/>
        <v>0</v>
      </c>
      <c r="E6792" s="669" t="s">
        <v>699</v>
      </c>
      <c r="F6792" s="669">
        <v>160</v>
      </c>
    </row>
    <row r="6793" spans="1:6" hidden="1" x14ac:dyDescent="0.2">
      <c r="A6793" s="1136" t="str">
        <f t="shared" si="211"/>
        <v>PW16CEM0</v>
      </c>
      <c r="B6793" s="669" t="s">
        <v>9882</v>
      </c>
      <c r="C6793" s="669" t="s">
        <v>2475</v>
      </c>
      <c r="D6793" s="1137">
        <f t="shared" si="210"/>
        <v>0</v>
      </c>
      <c r="E6793" s="669" t="s">
        <v>595</v>
      </c>
      <c r="F6793" s="669">
        <v>2401</v>
      </c>
    </row>
    <row r="6794" spans="1:6" hidden="1" x14ac:dyDescent="0.2">
      <c r="A6794" s="1136" t="str">
        <f t="shared" si="211"/>
        <v>PW16CNE0</v>
      </c>
      <c r="B6794" s="669" t="s">
        <v>9883</v>
      </c>
      <c r="C6794" s="669" t="s">
        <v>2475</v>
      </c>
      <c r="D6794" s="1137">
        <f t="shared" si="210"/>
        <v>0</v>
      </c>
      <c r="E6794" s="669" t="s">
        <v>594</v>
      </c>
      <c r="F6794" s="669">
        <v>219</v>
      </c>
    </row>
    <row r="6795" spans="1:6" hidden="1" x14ac:dyDescent="0.2">
      <c r="A6795" s="1136" t="str">
        <f t="shared" si="211"/>
        <v>PW16DDC0</v>
      </c>
      <c r="B6795" s="669" t="s">
        <v>9884</v>
      </c>
      <c r="C6795" s="669" t="s">
        <v>2476</v>
      </c>
      <c r="D6795" s="1137">
        <f t="shared" si="210"/>
        <v>0</v>
      </c>
      <c r="E6795" s="669" t="s">
        <v>700</v>
      </c>
      <c r="F6795" s="669">
        <v>362</v>
      </c>
    </row>
    <row r="6796" spans="1:6" hidden="1" x14ac:dyDescent="0.2">
      <c r="A6796" s="1136" t="str">
        <f t="shared" si="211"/>
        <v>PW16DEL0</v>
      </c>
      <c r="B6796" s="669" t="s">
        <v>9885</v>
      </c>
      <c r="C6796" s="669" t="s">
        <v>2476</v>
      </c>
      <c r="D6796" s="1137">
        <f t="shared" si="210"/>
        <v>0</v>
      </c>
      <c r="E6796" s="669" t="s">
        <v>699</v>
      </c>
      <c r="F6796" s="669">
        <v>105</v>
      </c>
    </row>
    <row r="6797" spans="1:6" hidden="1" x14ac:dyDescent="0.2">
      <c r="A6797" s="1136" t="str">
        <f t="shared" si="211"/>
        <v>PW16DEM0</v>
      </c>
      <c r="B6797" s="669" t="s">
        <v>9886</v>
      </c>
      <c r="C6797" s="669" t="s">
        <v>2476</v>
      </c>
      <c r="D6797" s="1137">
        <f t="shared" si="210"/>
        <v>0</v>
      </c>
      <c r="E6797" s="669" t="s">
        <v>595</v>
      </c>
      <c r="F6797" s="669">
        <v>2711</v>
      </c>
    </row>
    <row r="6798" spans="1:6" hidden="1" x14ac:dyDescent="0.2">
      <c r="A6798" s="1136" t="str">
        <f t="shared" si="211"/>
        <v>PW16DNE0</v>
      </c>
      <c r="B6798" s="669" t="s">
        <v>9887</v>
      </c>
      <c r="C6798" s="669" t="s">
        <v>2476</v>
      </c>
      <c r="D6798" s="1137">
        <f t="shared" si="210"/>
        <v>0</v>
      </c>
      <c r="E6798" s="669" t="s">
        <v>594</v>
      </c>
      <c r="F6798" s="669">
        <v>109</v>
      </c>
    </row>
    <row r="6799" spans="1:6" hidden="1" x14ac:dyDescent="0.2">
      <c r="A6799" s="1136" t="str">
        <f t="shared" si="211"/>
        <v>PW16DUX0</v>
      </c>
      <c r="B6799" s="669" t="s">
        <v>9888</v>
      </c>
      <c r="C6799" s="669" t="s">
        <v>2476</v>
      </c>
      <c r="D6799" s="1137">
        <f t="shared" si="210"/>
        <v>0</v>
      </c>
      <c r="E6799" s="669" t="s">
        <v>3001</v>
      </c>
      <c r="F6799" s="669">
        <v>1</v>
      </c>
    </row>
    <row r="6800" spans="1:6" hidden="1" x14ac:dyDescent="0.2">
      <c r="A6800" s="1136" t="str">
        <f t="shared" si="211"/>
        <v>PW16EDC0</v>
      </c>
      <c r="B6800" s="669" t="s">
        <v>9889</v>
      </c>
      <c r="C6800" s="669" t="s">
        <v>2477</v>
      </c>
      <c r="D6800" s="1137">
        <f t="shared" si="210"/>
        <v>0</v>
      </c>
      <c r="E6800" s="669" t="s">
        <v>700</v>
      </c>
      <c r="F6800" s="669">
        <v>841</v>
      </c>
    </row>
    <row r="6801" spans="1:6" hidden="1" x14ac:dyDescent="0.2">
      <c r="A6801" s="1136" t="str">
        <f t="shared" si="211"/>
        <v>PW16EEL0</v>
      </c>
      <c r="B6801" s="669" t="s">
        <v>9890</v>
      </c>
      <c r="C6801" s="669" t="s">
        <v>2477</v>
      </c>
      <c r="D6801" s="1137">
        <f t="shared" ref="D6801:D6864" si="212">IFERROR(VLOOKUP(C6801,$M$2:$N$16,2,FALSE),0)</f>
        <v>0</v>
      </c>
      <c r="E6801" s="669" t="s">
        <v>699</v>
      </c>
      <c r="F6801" s="669">
        <v>175</v>
      </c>
    </row>
    <row r="6802" spans="1:6" hidden="1" x14ac:dyDescent="0.2">
      <c r="A6802" s="1136" t="str">
        <f t="shared" ref="A6802:A6865" si="213">C6802&amp;E6802&amp;D6802</f>
        <v>PW16EEM0</v>
      </c>
      <c r="B6802" s="669" t="s">
        <v>9891</v>
      </c>
      <c r="C6802" s="669" t="s">
        <v>2477</v>
      </c>
      <c r="D6802" s="1137">
        <f t="shared" si="212"/>
        <v>0</v>
      </c>
      <c r="E6802" s="669" t="s">
        <v>595</v>
      </c>
      <c r="F6802" s="669">
        <v>3995</v>
      </c>
    </row>
    <row r="6803" spans="1:6" hidden="1" x14ac:dyDescent="0.2">
      <c r="A6803" s="1136" t="str">
        <f t="shared" si="213"/>
        <v>PW16ENE0</v>
      </c>
      <c r="B6803" s="669" t="s">
        <v>9892</v>
      </c>
      <c r="C6803" s="669" t="s">
        <v>2477</v>
      </c>
      <c r="D6803" s="1137">
        <f t="shared" si="212"/>
        <v>0</v>
      </c>
      <c r="E6803" s="669" t="s">
        <v>594</v>
      </c>
      <c r="F6803" s="669">
        <v>152</v>
      </c>
    </row>
    <row r="6804" spans="1:6" hidden="1" x14ac:dyDescent="0.2">
      <c r="A6804" s="1136" t="str">
        <f t="shared" si="213"/>
        <v>PW16EUX0</v>
      </c>
      <c r="B6804" s="669" t="s">
        <v>9893</v>
      </c>
      <c r="C6804" s="669" t="s">
        <v>2477</v>
      </c>
      <c r="D6804" s="1137">
        <f t="shared" si="212"/>
        <v>0</v>
      </c>
      <c r="E6804" s="669" t="s">
        <v>3001</v>
      </c>
      <c r="F6804" s="669">
        <v>3</v>
      </c>
    </row>
    <row r="6805" spans="1:6" hidden="1" x14ac:dyDescent="0.2">
      <c r="A6805" s="1136" t="str">
        <f t="shared" si="213"/>
        <v>PW17ADC0</v>
      </c>
      <c r="B6805" s="669" t="s">
        <v>9894</v>
      </c>
      <c r="C6805" s="669" t="s">
        <v>2478</v>
      </c>
      <c r="D6805" s="1137">
        <f t="shared" si="212"/>
        <v>0</v>
      </c>
      <c r="E6805" s="669" t="s">
        <v>700</v>
      </c>
      <c r="F6805" s="669">
        <v>58</v>
      </c>
    </row>
    <row r="6806" spans="1:6" hidden="1" x14ac:dyDescent="0.2">
      <c r="A6806" s="1136" t="str">
        <f t="shared" si="213"/>
        <v>PW17AEL0</v>
      </c>
      <c r="B6806" s="669" t="s">
        <v>9895</v>
      </c>
      <c r="C6806" s="669" t="s">
        <v>2478</v>
      </c>
      <c r="D6806" s="1137">
        <f t="shared" si="212"/>
        <v>0</v>
      </c>
      <c r="E6806" s="669" t="s">
        <v>699</v>
      </c>
      <c r="F6806" s="669">
        <v>87</v>
      </c>
    </row>
    <row r="6807" spans="1:6" hidden="1" x14ac:dyDescent="0.2">
      <c r="A6807" s="1136" t="str">
        <f t="shared" si="213"/>
        <v>PW17AEM0</v>
      </c>
      <c r="B6807" s="669" t="s">
        <v>9896</v>
      </c>
      <c r="C6807" s="669" t="s">
        <v>2478</v>
      </c>
      <c r="D6807" s="1137">
        <f t="shared" si="212"/>
        <v>0</v>
      </c>
      <c r="E6807" s="669" t="s">
        <v>595</v>
      </c>
      <c r="F6807" s="669">
        <v>720</v>
      </c>
    </row>
    <row r="6808" spans="1:6" hidden="1" x14ac:dyDescent="0.2">
      <c r="A6808" s="1136" t="str">
        <f t="shared" si="213"/>
        <v>PW17ANE0</v>
      </c>
      <c r="B6808" s="669" t="s">
        <v>9897</v>
      </c>
      <c r="C6808" s="669" t="s">
        <v>2478</v>
      </c>
      <c r="D6808" s="1137">
        <f t="shared" si="212"/>
        <v>0</v>
      </c>
      <c r="E6808" s="669" t="s">
        <v>594</v>
      </c>
      <c r="F6808" s="669">
        <v>48</v>
      </c>
    </row>
    <row r="6809" spans="1:6" hidden="1" x14ac:dyDescent="0.2">
      <c r="A6809" s="1136" t="str">
        <f t="shared" si="213"/>
        <v>PW17AUX0</v>
      </c>
      <c r="B6809" s="669" t="s">
        <v>9898</v>
      </c>
      <c r="C6809" s="669" t="s">
        <v>2478</v>
      </c>
      <c r="D6809" s="1137">
        <f t="shared" si="212"/>
        <v>0</v>
      </c>
      <c r="E6809" s="669" t="s">
        <v>3001</v>
      </c>
      <c r="F6809" s="669">
        <v>2</v>
      </c>
    </row>
    <row r="6810" spans="1:6" hidden="1" x14ac:dyDescent="0.2">
      <c r="A6810" s="1136" t="str">
        <f t="shared" si="213"/>
        <v>PW17BDC0</v>
      </c>
      <c r="B6810" s="669" t="s">
        <v>9899</v>
      </c>
      <c r="C6810" s="669" t="s">
        <v>2479</v>
      </c>
      <c r="D6810" s="1137">
        <f t="shared" si="212"/>
        <v>0</v>
      </c>
      <c r="E6810" s="669" t="s">
        <v>700</v>
      </c>
      <c r="F6810" s="669">
        <v>162</v>
      </c>
    </row>
    <row r="6811" spans="1:6" hidden="1" x14ac:dyDescent="0.2">
      <c r="A6811" s="1136" t="str">
        <f t="shared" si="213"/>
        <v>PW17BEL0</v>
      </c>
      <c r="B6811" s="669" t="s">
        <v>9900</v>
      </c>
      <c r="C6811" s="669" t="s">
        <v>2479</v>
      </c>
      <c r="D6811" s="1137">
        <f t="shared" si="212"/>
        <v>0</v>
      </c>
      <c r="E6811" s="669" t="s">
        <v>699</v>
      </c>
      <c r="F6811" s="669">
        <v>137</v>
      </c>
    </row>
    <row r="6812" spans="1:6" hidden="1" x14ac:dyDescent="0.2">
      <c r="A6812" s="1136" t="str">
        <f t="shared" si="213"/>
        <v>PW17BEM0</v>
      </c>
      <c r="B6812" s="669" t="s">
        <v>9901</v>
      </c>
      <c r="C6812" s="669" t="s">
        <v>2479</v>
      </c>
      <c r="D6812" s="1137">
        <f t="shared" si="212"/>
        <v>0</v>
      </c>
      <c r="E6812" s="669" t="s">
        <v>595</v>
      </c>
      <c r="F6812" s="669">
        <v>3036</v>
      </c>
    </row>
    <row r="6813" spans="1:6" hidden="1" x14ac:dyDescent="0.2">
      <c r="A6813" s="1136" t="str">
        <f t="shared" si="213"/>
        <v>PW17BNE0</v>
      </c>
      <c r="B6813" s="669" t="s">
        <v>9902</v>
      </c>
      <c r="C6813" s="669" t="s">
        <v>2479</v>
      </c>
      <c r="D6813" s="1137">
        <f t="shared" si="212"/>
        <v>0</v>
      </c>
      <c r="E6813" s="669" t="s">
        <v>594</v>
      </c>
      <c r="F6813" s="669">
        <v>78</v>
      </c>
    </row>
    <row r="6814" spans="1:6" hidden="1" x14ac:dyDescent="0.2">
      <c r="A6814" s="1136" t="str">
        <f t="shared" si="213"/>
        <v>PW17BUX0</v>
      </c>
      <c r="B6814" s="669" t="s">
        <v>9903</v>
      </c>
      <c r="C6814" s="669" t="s">
        <v>2479</v>
      </c>
      <c r="D6814" s="1137">
        <f t="shared" si="212"/>
        <v>0</v>
      </c>
      <c r="E6814" s="669" t="s">
        <v>3001</v>
      </c>
      <c r="F6814" s="669">
        <v>1</v>
      </c>
    </row>
    <row r="6815" spans="1:6" hidden="1" x14ac:dyDescent="0.2">
      <c r="A6815" s="1136" t="str">
        <f t="shared" si="213"/>
        <v>PW17CDC0</v>
      </c>
      <c r="B6815" s="669" t="s">
        <v>9904</v>
      </c>
      <c r="C6815" s="669" t="s">
        <v>2480</v>
      </c>
      <c r="D6815" s="1137">
        <f t="shared" si="212"/>
        <v>0</v>
      </c>
      <c r="E6815" s="669" t="s">
        <v>700</v>
      </c>
      <c r="F6815" s="669">
        <v>691</v>
      </c>
    </row>
    <row r="6816" spans="1:6" hidden="1" x14ac:dyDescent="0.2">
      <c r="A6816" s="1136" t="str">
        <f t="shared" si="213"/>
        <v>PW17CEL0</v>
      </c>
      <c r="B6816" s="669" t="s">
        <v>9905</v>
      </c>
      <c r="C6816" s="669" t="s">
        <v>2480</v>
      </c>
      <c r="D6816" s="1137">
        <f t="shared" si="212"/>
        <v>0</v>
      </c>
      <c r="E6816" s="669" t="s">
        <v>699</v>
      </c>
      <c r="F6816" s="669">
        <v>311</v>
      </c>
    </row>
    <row r="6817" spans="1:6" hidden="1" x14ac:dyDescent="0.2">
      <c r="A6817" s="1136" t="str">
        <f t="shared" si="213"/>
        <v>PW17CEM0</v>
      </c>
      <c r="B6817" s="669" t="s">
        <v>9906</v>
      </c>
      <c r="C6817" s="669" t="s">
        <v>2480</v>
      </c>
      <c r="D6817" s="1137">
        <f t="shared" si="212"/>
        <v>0</v>
      </c>
      <c r="E6817" s="669" t="s">
        <v>595</v>
      </c>
      <c r="F6817" s="669">
        <v>15429</v>
      </c>
    </row>
    <row r="6818" spans="1:6" hidden="1" x14ac:dyDescent="0.2">
      <c r="A6818" s="1136" t="str">
        <f t="shared" si="213"/>
        <v>PW17CNE0</v>
      </c>
      <c r="B6818" s="669" t="s">
        <v>9907</v>
      </c>
      <c r="C6818" s="669" t="s">
        <v>2480</v>
      </c>
      <c r="D6818" s="1137">
        <f t="shared" si="212"/>
        <v>0</v>
      </c>
      <c r="E6818" s="669" t="s">
        <v>594</v>
      </c>
      <c r="F6818" s="669">
        <v>167</v>
      </c>
    </row>
    <row r="6819" spans="1:6" hidden="1" x14ac:dyDescent="0.2">
      <c r="A6819" s="1136" t="str">
        <f t="shared" si="213"/>
        <v>PW17CUX0</v>
      </c>
      <c r="B6819" s="669" t="s">
        <v>9908</v>
      </c>
      <c r="C6819" s="669" t="s">
        <v>2480</v>
      </c>
      <c r="D6819" s="1137">
        <f t="shared" si="212"/>
        <v>0</v>
      </c>
      <c r="E6819" s="669" t="s">
        <v>3001</v>
      </c>
      <c r="F6819" s="669">
        <v>5</v>
      </c>
    </row>
    <row r="6820" spans="1:6" hidden="1" x14ac:dyDescent="0.2">
      <c r="A6820" s="1136" t="str">
        <f t="shared" si="213"/>
        <v>PW17DDC0</v>
      </c>
      <c r="B6820" s="669" t="s">
        <v>9909</v>
      </c>
      <c r="C6820" s="669" t="s">
        <v>2481</v>
      </c>
      <c r="D6820" s="1137">
        <f t="shared" si="212"/>
        <v>0</v>
      </c>
      <c r="E6820" s="669" t="s">
        <v>700</v>
      </c>
      <c r="F6820" s="669">
        <v>613</v>
      </c>
    </row>
    <row r="6821" spans="1:6" hidden="1" x14ac:dyDescent="0.2">
      <c r="A6821" s="1136" t="str">
        <f t="shared" si="213"/>
        <v>PW17DEL0</v>
      </c>
      <c r="B6821" s="669" t="s">
        <v>9910</v>
      </c>
      <c r="C6821" s="669" t="s">
        <v>2481</v>
      </c>
      <c r="D6821" s="1137">
        <f t="shared" si="212"/>
        <v>0</v>
      </c>
      <c r="E6821" s="669" t="s">
        <v>699</v>
      </c>
      <c r="F6821" s="669">
        <v>254</v>
      </c>
    </row>
    <row r="6822" spans="1:6" hidden="1" x14ac:dyDescent="0.2">
      <c r="A6822" s="1136" t="str">
        <f t="shared" si="213"/>
        <v>PW17DEM0</v>
      </c>
      <c r="B6822" s="669" t="s">
        <v>9911</v>
      </c>
      <c r="C6822" s="669" t="s">
        <v>2481</v>
      </c>
      <c r="D6822" s="1137">
        <f t="shared" si="212"/>
        <v>0</v>
      </c>
      <c r="E6822" s="669" t="s">
        <v>595</v>
      </c>
      <c r="F6822" s="669">
        <v>16033</v>
      </c>
    </row>
    <row r="6823" spans="1:6" hidden="1" x14ac:dyDescent="0.2">
      <c r="A6823" s="1136" t="str">
        <f t="shared" si="213"/>
        <v>PW17DNE0</v>
      </c>
      <c r="B6823" s="669" t="s">
        <v>9912</v>
      </c>
      <c r="C6823" s="669" t="s">
        <v>2481</v>
      </c>
      <c r="D6823" s="1137">
        <f t="shared" si="212"/>
        <v>0</v>
      </c>
      <c r="E6823" s="669" t="s">
        <v>594</v>
      </c>
      <c r="F6823" s="669">
        <v>152</v>
      </c>
    </row>
    <row r="6824" spans="1:6" hidden="1" x14ac:dyDescent="0.2">
      <c r="A6824" s="1136" t="str">
        <f t="shared" si="213"/>
        <v>PW17DUX0</v>
      </c>
      <c r="B6824" s="669" t="s">
        <v>9913</v>
      </c>
      <c r="C6824" s="669" t="s">
        <v>2481</v>
      </c>
      <c r="D6824" s="1137">
        <f t="shared" si="212"/>
        <v>0</v>
      </c>
      <c r="E6824" s="669" t="s">
        <v>3001</v>
      </c>
      <c r="F6824" s="669">
        <v>2</v>
      </c>
    </row>
    <row r="6825" spans="1:6" hidden="1" x14ac:dyDescent="0.2">
      <c r="A6825" s="1136" t="str">
        <f t="shared" si="213"/>
        <v>PW18ADC0</v>
      </c>
      <c r="B6825" s="669" t="s">
        <v>9914</v>
      </c>
      <c r="C6825" s="669" t="s">
        <v>2482</v>
      </c>
      <c r="D6825" s="1137">
        <f t="shared" si="212"/>
        <v>0</v>
      </c>
      <c r="E6825" s="669" t="s">
        <v>700</v>
      </c>
      <c r="F6825" s="669">
        <v>405</v>
      </c>
    </row>
    <row r="6826" spans="1:6" hidden="1" x14ac:dyDescent="0.2">
      <c r="A6826" s="1136" t="str">
        <f t="shared" si="213"/>
        <v>PW18AEL0</v>
      </c>
      <c r="B6826" s="669" t="s">
        <v>9915</v>
      </c>
      <c r="C6826" s="669" t="s">
        <v>2482</v>
      </c>
      <c r="D6826" s="1137">
        <f t="shared" si="212"/>
        <v>0</v>
      </c>
      <c r="E6826" s="669" t="s">
        <v>699</v>
      </c>
      <c r="F6826" s="669">
        <v>93</v>
      </c>
    </row>
    <row r="6827" spans="1:6" hidden="1" x14ac:dyDescent="0.2">
      <c r="A6827" s="1136" t="str">
        <f t="shared" si="213"/>
        <v>PW18AEM0</v>
      </c>
      <c r="B6827" s="669" t="s">
        <v>9916</v>
      </c>
      <c r="C6827" s="669" t="s">
        <v>2482</v>
      </c>
      <c r="D6827" s="1137">
        <f t="shared" si="212"/>
        <v>0</v>
      </c>
      <c r="E6827" s="669" t="s">
        <v>595</v>
      </c>
      <c r="F6827" s="669">
        <v>762</v>
      </c>
    </row>
    <row r="6828" spans="1:6" hidden="1" x14ac:dyDescent="0.2">
      <c r="A6828" s="1136" t="str">
        <f t="shared" si="213"/>
        <v>PW18ANE0</v>
      </c>
      <c r="B6828" s="669" t="s">
        <v>9917</v>
      </c>
      <c r="C6828" s="669" t="s">
        <v>2482</v>
      </c>
      <c r="D6828" s="1137">
        <f t="shared" si="212"/>
        <v>0</v>
      </c>
      <c r="E6828" s="669" t="s">
        <v>594</v>
      </c>
      <c r="F6828" s="669">
        <v>22</v>
      </c>
    </row>
    <row r="6829" spans="1:6" hidden="1" x14ac:dyDescent="0.2">
      <c r="A6829" s="1136" t="str">
        <f t="shared" si="213"/>
        <v>PW18BDC0</v>
      </c>
      <c r="B6829" s="669" t="s">
        <v>9918</v>
      </c>
      <c r="C6829" s="669" t="s">
        <v>2483</v>
      </c>
      <c r="D6829" s="1137">
        <f t="shared" si="212"/>
        <v>0</v>
      </c>
      <c r="E6829" s="669" t="s">
        <v>700</v>
      </c>
      <c r="F6829" s="669">
        <v>379</v>
      </c>
    </row>
    <row r="6830" spans="1:6" hidden="1" x14ac:dyDescent="0.2">
      <c r="A6830" s="1136" t="str">
        <f t="shared" si="213"/>
        <v>PW18BEL0</v>
      </c>
      <c r="B6830" s="669" t="s">
        <v>9919</v>
      </c>
      <c r="C6830" s="669" t="s">
        <v>2483</v>
      </c>
      <c r="D6830" s="1137">
        <f t="shared" si="212"/>
        <v>0</v>
      </c>
      <c r="E6830" s="669" t="s">
        <v>699</v>
      </c>
      <c r="F6830" s="669">
        <v>108</v>
      </c>
    </row>
    <row r="6831" spans="1:6" hidden="1" x14ac:dyDescent="0.2">
      <c r="A6831" s="1136" t="str">
        <f t="shared" si="213"/>
        <v>PW18BEM0</v>
      </c>
      <c r="B6831" s="669" t="s">
        <v>9920</v>
      </c>
      <c r="C6831" s="669" t="s">
        <v>2483</v>
      </c>
      <c r="D6831" s="1137">
        <f t="shared" si="212"/>
        <v>0</v>
      </c>
      <c r="E6831" s="669" t="s">
        <v>595</v>
      </c>
      <c r="F6831" s="669">
        <v>1243</v>
      </c>
    </row>
    <row r="6832" spans="1:6" hidden="1" x14ac:dyDescent="0.2">
      <c r="A6832" s="1136" t="str">
        <f t="shared" si="213"/>
        <v>PW18BNE0</v>
      </c>
      <c r="B6832" s="669" t="s">
        <v>9921</v>
      </c>
      <c r="C6832" s="669" t="s">
        <v>2483</v>
      </c>
      <c r="D6832" s="1137">
        <f t="shared" si="212"/>
        <v>0</v>
      </c>
      <c r="E6832" s="669" t="s">
        <v>594</v>
      </c>
      <c r="F6832" s="669">
        <v>19</v>
      </c>
    </row>
    <row r="6833" spans="1:6" hidden="1" x14ac:dyDescent="0.2">
      <c r="A6833" s="1136" t="str">
        <f t="shared" si="213"/>
        <v>PW18CDC0</v>
      </c>
      <c r="B6833" s="669" t="s">
        <v>9922</v>
      </c>
      <c r="C6833" s="669" t="s">
        <v>2484</v>
      </c>
      <c r="D6833" s="1137">
        <f t="shared" si="212"/>
        <v>0</v>
      </c>
      <c r="E6833" s="669" t="s">
        <v>700</v>
      </c>
      <c r="F6833" s="669">
        <v>599</v>
      </c>
    </row>
    <row r="6834" spans="1:6" hidden="1" x14ac:dyDescent="0.2">
      <c r="A6834" s="1136" t="str">
        <f t="shared" si="213"/>
        <v>PW18CEL0</v>
      </c>
      <c r="B6834" s="669" t="s">
        <v>9923</v>
      </c>
      <c r="C6834" s="669" t="s">
        <v>2484</v>
      </c>
      <c r="D6834" s="1137">
        <f t="shared" si="212"/>
        <v>0</v>
      </c>
      <c r="E6834" s="669" t="s">
        <v>699</v>
      </c>
      <c r="F6834" s="669">
        <v>168</v>
      </c>
    </row>
    <row r="6835" spans="1:6" hidden="1" x14ac:dyDescent="0.2">
      <c r="A6835" s="1136" t="str">
        <f t="shared" si="213"/>
        <v>PW18CEM0</v>
      </c>
      <c r="B6835" s="669" t="s">
        <v>9924</v>
      </c>
      <c r="C6835" s="669" t="s">
        <v>2484</v>
      </c>
      <c r="D6835" s="1137">
        <f t="shared" si="212"/>
        <v>0</v>
      </c>
      <c r="E6835" s="669" t="s">
        <v>595</v>
      </c>
      <c r="F6835" s="669">
        <v>2989</v>
      </c>
    </row>
    <row r="6836" spans="1:6" hidden="1" x14ac:dyDescent="0.2">
      <c r="A6836" s="1136" t="str">
        <f t="shared" si="213"/>
        <v>PW18CNE0</v>
      </c>
      <c r="B6836" s="669" t="s">
        <v>9925</v>
      </c>
      <c r="C6836" s="669" t="s">
        <v>2484</v>
      </c>
      <c r="D6836" s="1137">
        <f t="shared" si="212"/>
        <v>0</v>
      </c>
      <c r="E6836" s="669" t="s">
        <v>594</v>
      </c>
      <c r="F6836" s="669">
        <v>41</v>
      </c>
    </row>
    <row r="6837" spans="1:6" hidden="1" x14ac:dyDescent="0.2">
      <c r="A6837" s="1136" t="str">
        <f t="shared" si="213"/>
        <v>PW18CUX0</v>
      </c>
      <c r="B6837" s="669" t="s">
        <v>9926</v>
      </c>
      <c r="C6837" s="669" t="s">
        <v>2484</v>
      </c>
      <c r="D6837" s="1137">
        <f t="shared" si="212"/>
        <v>0</v>
      </c>
      <c r="E6837" s="669" t="s">
        <v>3001</v>
      </c>
      <c r="F6837" s="669">
        <v>2</v>
      </c>
    </row>
    <row r="6838" spans="1:6" hidden="1" x14ac:dyDescent="0.2">
      <c r="A6838" s="1136" t="str">
        <f t="shared" si="213"/>
        <v>PW19ADC0</v>
      </c>
      <c r="B6838" s="669" t="s">
        <v>9927</v>
      </c>
      <c r="C6838" s="669" t="s">
        <v>2485</v>
      </c>
      <c r="D6838" s="1137">
        <f t="shared" si="212"/>
        <v>0</v>
      </c>
      <c r="E6838" s="669" t="s">
        <v>700</v>
      </c>
      <c r="F6838" s="669">
        <v>13</v>
      </c>
    </row>
    <row r="6839" spans="1:6" hidden="1" x14ac:dyDescent="0.2">
      <c r="A6839" s="1136" t="str">
        <f t="shared" si="213"/>
        <v>PW19AEL0</v>
      </c>
      <c r="B6839" s="669" t="s">
        <v>9928</v>
      </c>
      <c r="C6839" s="669" t="s">
        <v>2485</v>
      </c>
      <c r="D6839" s="1137">
        <f t="shared" si="212"/>
        <v>0</v>
      </c>
      <c r="E6839" s="669" t="s">
        <v>699</v>
      </c>
      <c r="F6839" s="669">
        <v>43</v>
      </c>
    </row>
    <row r="6840" spans="1:6" hidden="1" x14ac:dyDescent="0.2">
      <c r="A6840" s="1136" t="str">
        <f t="shared" si="213"/>
        <v>PW19AEM0</v>
      </c>
      <c r="B6840" s="669" t="s">
        <v>9929</v>
      </c>
      <c r="C6840" s="669" t="s">
        <v>2485</v>
      </c>
      <c r="D6840" s="1137">
        <f t="shared" si="212"/>
        <v>0</v>
      </c>
      <c r="E6840" s="669" t="s">
        <v>595</v>
      </c>
      <c r="F6840" s="669">
        <v>6361</v>
      </c>
    </row>
    <row r="6841" spans="1:6" hidden="1" x14ac:dyDescent="0.2">
      <c r="A6841" s="1136" t="str">
        <f t="shared" si="213"/>
        <v>PW19ANE0</v>
      </c>
      <c r="B6841" s="669" t="s">
        <v>9930</v>
      </c>
      <c r="C6841" s="669" t="s">
        <v>2485</v>
      </c>
      <c r="D6841" s="1137">
        <f t="shared" si="212"/>
        <v>0</v>
      </c>
      <c r="E6841" s="669" t="s">
        <v>594</v>
      </c>
      <c r="F6841" s="669">
        <v>49</v>
      </c>
    </row>
    <row r="6842" spans="1:6" hidden="1" x14ac:dyDescent="0.2">
      <c r="A6842" s="1136" t="str">
        <f t="shared" si="213"/>
        <v>PW19BDC0</v>
      </c>
      <c r="B6842" s="669" t="s">
        <v>9931</v>
      </c>
      <c r="C6842" s="669" t="s">
        <v>2486</v>
      </c>
      <c r="D6842" s="1137">
        <f t="shared" si="212"/>
        <v>0</v>
      </c>
      <c r="E6842" s="669" t="s">
        <v>700</v>
      </c>
      <c r="F6842" s="669">
        <v>157</v>
      </c>
    </row>
    <row r="6843" spans="1:6" hidden="1" x14ac:dyDescent="0.2">
      <c r="A6843" s="1136" t="str">
        <f t="shared" si="213"/>
        <v>PW19BEL0</v>
      </c>
      <c r="B6843" s="669" t="s">
        <v>9932</v>
      </c>
      <c r="C6843" s="669" t="s">
        <v>2486</v>
      </c>
      <c r="D6843" s="1137">
        <f t="shared" si="212"/>
        <v>0</v>
      </c>
      <c r="E6843" s="669" t="s">
        <v>699</v>
      </c>
      <c r="F6843" s="669">
        <v>168</v>
      </c>
    </row>
    <row r="6844" spans="1:6" hidden="1" x14ac:dyDescent="0.2">
      <c r="A6844" s="1136" t="str">
        <f t="shared" si="213"/>
        <v>PW19BEM0</v>
      </c>
      <c r="B6844" s="669" t="s">
        <v>9933</v>
      </c>
      <c r="C6844" s="669" t="s">
        <v>2486</v>
      </c>
      <c r="D6844" s="1137">
        <f t="shared" si="212"/>
        <v>0</v>
      </c>
      <c r="E6844" s="669" t="s">
        <v>595</v>
      </c>
      <c r="F6844" s="669">
        <v>46029</v>
      </c>
    </row>
    <row r="6845" spans="1:6" hidden="1" x14ac:dyDescent="0.2">
      <c r="A6845" s="1136" t="str">
        <f t="shared" si="213"/>
        <v>PW19BNE0</v>
      </c>
      <c r="B6845" s="669" t="s">
        <v>9934</v>
      </c>
      <c r="C6845" s="669" t="s">
        <v>2486</v>
      </c>
      <c r="D6845" s="1137">
        <f t="shared" si="212"/>
        <v>0</v>
      </c>
      <c r="E6845" s="669" t="s">
        <v>594</v>
      </c>
      <c r="F6845" s="669">
        <v>146</v>
      </c>
    </row>
    <row r="6846" spans="1:6" hidden="1" x14ac:dyDescent="0.2">
      <c r="A6846" s="1136" t="str">
        <f t="shared" si="213"/>
        <v>PW19BUX0</v>
      </c>
      <c r="B6846" s="669" t="s">
        <v>9935</v>
      </c>
      <c r="C6846" s="669" t="s">
        <v>2486</v>
      </c>
      <c r="D6846" s="1137">
        <f t="shared" si="212"/>
        <v>0</v>
      </c>
      <c r="E6846" s="669" t="s">
        <v>3001</v>
      </c>
      <c r="F6846" s="669">
        <v>8</v>
      </c>
    </row>
    <row r="6847" spans="1:6" hidden="1" x14ac:dyDescent="0.2">
      <c r="A6847" s="1136" t="str">
        <f t="shared" si="213"/>
        <v>PW19CDC0</v>
      </c>
      <c r="B6847" s="669" t="s">
        <v>9936</v>
      </c>
      <c r="C6847" s="669" t="s">
        <v>2487</v>
      </c>
      <c r="D6847" s="1137">
        <f t="shared" si="212"/>
        <v>0</v>
      </c>
      <c r="E6847" s="669" t="s">
        <v>700</v>
      </c>
      <c r="F6847" s="669">
        <v>105</v>
      </c>
    </row>
    <row r="6848" spans="1:6" hidden="1" x14ac:dyDescent="0.2">
      <c r="A6848" s="1136" t="str">
        <f t="shared" si="213"/>
        <v>PW19CEL0</v>
      </c>
      <c r="B6848" s="669" t="s">
        <v>9937</v>
      </c>
      <c r="C6848" s="669" t="s">
        <v>2487</v>
      </c>
      <c r="D6848" s="1137">
        <f t="shared" si="212"/>
        <v>0</v>
      </c>
      <c r="E6848" s="669" t="s">
        <v>699</v>
      </c>
      <c r="F6848" s="669">
        <v>66</v>
      </c>
    </row>
    <row r="6849" spans="1:6" hidden="1" x14ac:dyDescent="0.2">
      <c r="A6849" s="1136" t="str">
        <f t="shared" si="213"/>
        <v>PW19CEM0</v>
      </c>
      <c r="B6849" s="669" t="s">
        <v>9938</v>
      </c>
      <c r="C6849" s="669" t="s">
        <v>2487</v>
      </c>
      <c r="D6849" s="1137">
        <f t="shared" si="212"/>
        <v>0</v>
      </c>
      <c r="E6849" s="669" t="s">
        <v>595</v>
      </c>
      <c r="F6849" s="669">
        <v>14146</v>
      </c>
    </row>
    <row r="6850" spans="1:6" hidden="1" x14ac:dyDescent="0.2">
      <c r="A6850" s="1136" t="str">
        <f t="shared" si="213"/>
        <v>PW19CNE0</v>
      </c>
      <c r="B6850" s="669" t="s">
        <v>9939</v>
      </c>
      <c r="C6850" s="669" t="s">
        <v>2487</v>
      </c>
      <c r="D6850" s="1137">
        <f t="shared" si="212"/>
        <v>0</v>
      </c>
      <c r="E6850" s="669" t="s">
        <v>594</v>
      </c>
      <c r="F6850" s="669">
        <v>48</v>
      </c>
    </row>
    <row r="6851" spans="1:6" hidden="1" x14ac:dyDescent="0.2">
      <c r="A6851" s="1136" t="str">
        <f t="shared" si="213"/>
        <v>PW19CUX0</v>
      </c>
      <c r="B6851" s="669" t="s">
        <v>9940</v>
      </c>
      <c r="C6851" s="669" t="s">
        <v>2487</v>
      </c>
      <c r="D6851" s="1137">
        <f t="shared" si="212"/>
        <v>0</v>
      </c>
      <c r="E6851" s="669" t="s">
        <v>3001</v>
      </c>
      <c r="F6851" s="669">
        <v>2</v>
      </c>
    </row>
    <row r="6852" spans="1:6" hidden="1" x14ac:dyDescent="0.2">
      <c r="A6852" s="1136" t="str">
        <f t="shared" si="213"/>
        <v>PW20ADC0</v>
      </c>
      <c r="B6852" s="669" t="s">
        <v>9941</v>
      </c>
      <c r="C6852" s="669" t="s">
        <v>2488</v>
      </c>
      <c r="D6852" s="1137">
        <f t="shared" si="212"/>
        <v>0</v>
      </c>
      <c r="E6852" s="669" t="s">
        <v>700</v>
      </c>
      <c r="F6852" s="669">
        <v>75</v>
      </c>
    </row>
    <row r="6853" spans="1:6" hidden="1" x14ac:dyDescent="0.2">
      <c r="A6853" s="1136" t="str">
        <f t="shared" si="213"/>
        <v>PW20AEL0</v>
      </c>
      <c r="B6853" s="669" t="s">
        <v>9942</v>
      </c>
      <c r="C6853" s="669" t="s">
        <v>2488</v>
      </c>
      <c r="D6853" s="1137">
        <f t="shared" si="212"/>
        <v>0</v>
      </c>
      <c r="E6853" s="669" t="s">
        <v>699</v>
      </c>
      <c r="F6853" s="669">
        <v>79</v>
      </c>
    </row>
    <row r="6854" spans="1:6" hidden="1" x14ac:dyDescent="0.2">
      <c r="A6854" s="1136" t="str">
        <f t="shared" si="213"/>
        <v>PW20AEM0</v>
      </c>
      <c r="B6854" s="669" t="s">
        <v>9943</v>
      </c>
      <c r="C6854" s="669" t="s">
        <v>2488</v>
      </c>
      <c r="D6854" s="1137">
        <f t="shared" si="212"/>
        <v>0</v>
      </c>
      <c r="E6854" s="669" t="s">
        <v>595</v>
      </c>
      <c r="F6854" s="669">
        <v>1825</v>
      </c>
    </row>
    <row r="6855" spans="1:6" hidden="1" x14ac:dyDescent="0.2">
      <c r="A6855" s="1136" t="str">
        <f t="shared" si="213"/>
        <v>PW20ANE0</v>
      </c>
      <c r="B6855" s="669" t="s">
        <v>9944</v>
      </c>
      <c r="C6855" s="669" t="s">
        <v>2488</v>
      </c>
      <c r="D6855" s="1137">
        <f t="shared" si="212"/>
        <v>0</v>
      </c>
      <c r="E6855" s="669" t="s">
        <v>594</v>
      </c>
      <c r="F6855" s="669">
        <v>32</v>
      </c>
    </row>
    <row r="6856" spans="1:6" hidden="1" x14ac:dyDescent="0.2">
      <c r="A6856" s="1136" t="str">
        <f t="shared" si="213"/>
        <v>PW20AUX0</v>
      </c>
      <c r="B6856" s="669" t="s">
        <v>9945</v>
      </c>
      <c r="C6856" s="669" t="s">
        <v>2488</v>
      </c>
      <c r="D6856" s="1137">
        <f t="shared" si="212"/>
        <v>0</v>
      </c>
      <c r="E6856" s="669" t="s">
        <v>3001</v>
      </c>
      <c r="F6856" s="669">
        <v>3</v>
      </c>
    </row>
    <row r="6857" spans="1:6" hidden="1" x14ac:dyDescent="0.2">
      <c r="A6857" s="1136" t="str">
        <f t="shared" si="213"/>
        <v>PW20BDC0</v>
      </c>
      <c r="B6857" s="669" t="s">
        <v>9946</v>
      </c>
      <c r="C6857" s="669" t="s">
        <v>2489</v>
      </c>
      <c r="D6857" s="1137">
        <f t="shared" si="212"/>
        <v>0</v>
      </c>
      <c r="E6857" s="669" t="s">
        <v>700</v>
      </c>
      <c r="F6857" s="669">
        <v>337</v>
      </c>
    </row>
    <row r="6858" spans="1:6" hidden="1" x14ac:dyDescent="0.2">
      <c r="A6858" s="1136" t="str">
        <f t="shared" si="213"/>
        <v>PW20BEL0</v>
      </c>
      <c r="B6858" s="669" t="s">
        <v>9947</v>
      </c>
      <c r="C6858" s="669" t="s">
        <v>2489</v>
      </c>
      <c r="D6858" s="1137">
        <f t="shared" si="212"/>
        <v>0</v>
      </c>
      <c r="E6858" s="669" t="s">
        <v>699</v>
      </c>
      <c r="F6858" s="669">
        <v>181</v>
      </c>
    </row>
    <row r="6859" spans="1:6" hidden="1" x14ac:dyDescent="0.2">
      <c r="A6859" s="1136" t="str">
        <f t="shared" si="213"/>
        <v>PW20BEM0</v>
      </c>
      <c r="B6859" s="669" t="s">
        <v>9948</v>
      </c>
      <c r="C6859" s="669" t="s">
        <v>2489</v>
      </c>
      <c r="D6859" s="1137">
        <f t="shared" si="212"/>
        <v>0</v>
      </c>
      <c r="E6859" s="669" t="s">
        <v>595</v>
      </c>
      <c r="F6859" s="669">
        <v>6490</v>
      </c>
    </row>
    <row r="6860" spans="1:6" hidden="1" x14ac:dyDescent="0.2">
      <c r="A6860" s="1136" t="str">
        <f t="shared" si="213"/>
        <v>PW20BNE0</v>
      </c>
      <c r="B6860" s="669" t="s">
        <v>9949</v>
      </c>
      <c r="C6860" s="669" t="s">
        <v>2489</v>
      </c>
      <c r="D6860" s="1137">
        <f t="shared" si="212"/>
        <v>0</v>
      </c>
      <c r="E6860" s="669" t="s">
        <v>594</v>
      </c>
      <c r="F6860" s="669">
        <v>48</v>
      </c>
    </row>
    <row r="6861" spans="1:6" hidden="1" x14ac:dyDescent="0.2">
      <c r="A6861" s="1136" t="str">
        <f t="shared" si="213"/>
        <v>PW20BUX0</v>
      </c>
      <c r="B6861" s="669" t="s">
        <v>9950</v>
      </c>
      <c r="C6861" s="669" t="s">
        <v>2489</v>
      </c>
      <c r="D6861" s="1137">
        <f t="shared" si="212"/>
        <v>0</v>
      </c>
      <c r="E6861" s="669" t="s">
        <v>3001</v>
      </c>
      <c r="F6861" s="669">
        <v>11</v>
      </c>
    </row>
    <row r="6862" spans="1:6" hidden="1" x14ac:dyDescent="0.2">
      <c r="A6862" s="1136" t="str">
        <f t="shared" si="213"/>
        <v>PW20CDC0</v>
      </c>
      <c r="B6862" s="669" t="s">
        <v>9951</v>
      </c>
      <c r="C6862" s="669" t="s">
        <v>2490</v>
      </c>
      <c r="D6862" s="1137">
        <f t="shared" si="212"/>
        <v>0</v>
      </c>
      <c r="E6862" s="669" t="s">
        <v>700</v>
      </c>
      <c r="F6862" s="669">
        <v>172</v>
      </c>
    </row>
    <row r="6863" spans="1:6" hidden="1" x14ac:dyDescent="0.2">
      <c r="A6863" s="1136" t="str">
        <f t="shared" si="213"/>
        <v>PW20CEL0</v>
      </c>
      <c r="B6863" s="669" t="s">
        <v>9952</v>
      </c>
      <c r="C6863" s="669" t="s">
        <v>2490</v>
      </c>
      <c r="D6863" s="1137">
        <f t="shared" si="212"/>
        <v>0</v>
      </c>
      <c r="E6863" s="669" t="s">
        <v>699</v>
      </c>
      <c r="F6863" s="669">
        <v>40</v>
      </c>
    </row>
    <row r="6864" spans="1:6" hidden="1" x14ac:dyDescent="0.2">
      <c r="A6864" s="1136" t="str">
        <f t="shared" si="213"/>
        <v>PW20CEM0</v>
      </c>
      <c r="B6864" s="669" t="s">
        <v>9953</v>
      </c>
      <c r="C6864" s="669" t="s">
        <v>2490</v>
      </c>
      <c r="D6864" s="1137">
        <f t="shared" si="212"/>
        <v>0</v>
      </c>
      <c r="E6864" s="669" t="s">
        <v>595</v>
      </c>
      <c r="F6864" s="669">
        <v>5010</v>
      </c>
    </row>
    <row r="6865" spans="1:6" hidden="1" x14ac:dyDescent="0.2">
      <c r="A6865" s="1136" t="str">
        <f t="shared" si="213"/>
        <v>PW20CNE0</v>
      </c>
      <c r="B6865" s="669" t="s">
        <v>9954</v>
      </c>
      <c r="C6865" s="669" t="s">
        <v>2490</v>
      </c>
      <c r="D6865" s="1137">
        <f t="shared" ref="D6865:D6928" si="214">IFERROR(VLOOKUP(C6865,$M$2:$N$16,2,FALSE),0)</f>
        <v>0</v>
      </c>
      <c r="E6865" s="669" t="s">
        <v>594</v>
      </c>
      <c r="F6865" s="669">
        <v>25</v>
      </c>
    </row>
    <row r="6866" spans="1:6" hidden="1" x14ac:dyDescent="0.2">
      <c r="A6866" s="1136" t="str">
        <f t="shared" ref="A6866:A6929" si="215">C6866&amp;E6866&amp;D6866</f>
        <v>PW20CUX0</v>
      </c>
      <c r="B6866" s="669" t="s">
        <v>9955</v>
      </c>
      <c r="C6866" s="669" t="s">
        <v>2490</v>
      </c>
      <c r="D6866" s="1137">
        <f t="shared" si="214"/>
        <v>0</v>
      </c>
      <c r="E6866" s="669" t="s">
        <v>3001</v>
      </c>
      <c r="F6866" s="669">
        <v>2</v>
      </c>
    </row>
    <row r="6867" spans="1:6" hidden="1" x14ac:dyDescent="0.2">
      <c r="A6867" s="1136" t="str">
        <f t="shared" si="215"/>
        <v>PX22ADC0</v>
      </c>
      <c r="B6867" s="669" t="s">
        <v>9956</v>
      </c>
      <c r="C6867" s="669" t="s">
        <v>2491</v>
      </c>
      <c r="D6867" s="1137">
        <f t="shared" si="214"/>
        <v>0</v>
      </c>
      <c r="E6867" s="669" t="s">
        <v>700</v>
      </c>
      <c r="F6867" s="669">
        <v>136</v>
      </c>
    </row>
    <row r="6868" spans="1:6" hidden="1" x14ac:dyDescent="0.2">
      <c r="A6868" s="1136" t="str">
        <f t="shared" si="215"/>
        <v>PX22AEL0</v>
      </c>
      <c r="B6868" s="669" t="s">
        <v>9957</v>
      </c>
      <c r="C6868" s="669" t="s">
        <v>2491</v>
      </c>
      <c r="D6868" s="1137">
        <f t="shared" si="214"/>
        <v>0</v>
      </c>
      <c r="E6868" s="669" t="s">
        <v>699</v>
      </c>
      <c r="F6868" s="669">
        <v>30</v>
      </c>
    </row>
    <row r="6869" spans="1:6" hidden="1" x14ac:dyDescent="0.2">
      <c r="A6869" s="1136" t="str">
        <f t="shared" si="215"/>
        <v>PX22AEM0</v>
      </c>
      <c r="B6869" s="669" t="s">
        <v>9958</v>
      </c>
      <c r="C6869" s="669" t="s">
        <v>2491</v>
      </c>
      <c r="D6869" s="1137">
        <f t="shared" si="214"/>
        <v>0</v>
      </c>
      <c r="E6869" s="669" t="s">
        <v>595</v>
      </c>
      <c r="F6869" s="669">
        <v>2511</v>
      </c>
    </row>
    <row r="6870" spans="1:6" hidden="1" x14ac:dyDescent="0.2">
      <c r="A6870" s="1136" t="str">
        <f t="shared" si="215"/>
        <v>PX22ANE0</v>
      </c>
      <c r="B6870" s="669" t="s">
        <v>9959</v>
      </c>
      <c r="C6870" s="669" t="s">
        <v>2491</v>
      </c>
      <c r="D6870" s="1137">
        <f t="shared" si="214"/>
        <v>0</v>
      </c>
      <c r="E6870" s="669" t="s">
        <v>594</v>
      </c>
      <c r="F6870" s="669">
        <v>19</v>
      </c>
    </row>
    <row r="6871" spans="1:6" hidden="1" x14ac:dyDescent="0.2">
      <c r="A6871" s="1136" t="str">
        <f t="shared" si="215"/>
        <v>PX22AUX0</v>
      </c>
      <c r="B6871" s="669" t="s">
        <v>9960</v>
      </c>
      <c r="C6871" s="669" t="s">
        <v>2491</v>
      </c>
      <c r="D6871" s="1137">
        <f t="shared" si="214"/>
        <v>0</v>
      </c>
      <c r="E6871" s="669" t="s">
        <v>3001</v>
      </c>
      <c r="F6871" s="669">
        <v>2</v>
      </c>
    </row>
    <row r="6872" spans="1:6" hidden="1" x14ac:dyDescent="0.2">
      <c r="A6872" s="1136" t="str">
        <f t="shared" si="215"/>
        <v>PX22BDC0</v>
      </c>
      <c r="B6872" s="669" t="s">
        <v>9961</v>
      </c>
      <c r="C6872" s="669" t="s">
        <v>2492</v>
      </c>
      <c r="D6872" s="1137">
        <f t="shared" si="214"/>
        <v>0</v>
      </c>
      <c r="E6872" s="669" t="s">
        <v>700</v>
      </c>
      <c r="F6872" s="669">
        <v>64</v>
      </c>
    </row>
    <row r="6873" spans="1:6" hidden="1" x14ac:dyDescent="0.2">
      <c r="A6873" s="1136" t="str">
        <f t="shared" si="215"/>
        <v>PX22BEL0</v>
      </c>
      <c r="B6873" s="669" t="s">
        <v>9962</v>
      </c>
      <c r="C6873" s="669" t="s">
        <v>2492</v>
      </c>
      <c r="D6873" s="1137">
        <f t="shared" si="214"/>
        <v>0</v>
      </c>
      <c r="E6873" s="669" t="s">
        <v>699</v>
      </c>
      <c r="F6873" s="669">
        <v>6</v>
      </c>
    </row>
    <row r="6874" spans="1:6" hidden="1" x14ac:dyDescent="0.2">
      <c r="A6874" s="1136" t="str">
        <f t="shared" si="215"/>
        <v>PX22BEM0</v>
      </c>
      <c r="B6874" s="669" t="s">
        <v>9963</v>
      </c>
      <c r="C6874" s="669" t="s">
        <v>2492</v>
      </c>
      <c r="D6874" s="1137">
        <f t="shared" si="214"/>
        <v>0</v>
      </c>
      <c r="E6874" s="669" t="s">
        <v>595</v>
      </c>
      <c r="F6874" s="669">
        <v>1596</v>
      </c>
    </row>
    <row r="6875" spans="1:6" hidden="1" x14ac:dyDescent="0.2">
      <c r="A6875" s="1136" t="str">
        <f t="shared" si="215"/>
        <v>PX22BNE0</v>
      </c>
      <c r="B6875" s="669" t="s">
        <v>9964</v>
      </c>
      <c r="C6875" s="669" t="s">
        <v>2492</v>
      </c>
      <c r="D6875" s="1137">
        <f t="shared" si="214"/>
        <v>0</v>
      </c>
      <c r="E6875" s="669" t="s">
        <v>594</v>
      </c>
      <c r="F6875" s="669">
        <v>21</v>
      </c>
    </row>
    <row r="6876" spans="1:6" hidden="1" x14ac:dyDescent="0.2">
      <c r="A6876" s="1136" t="str">
        <f t="shared" si="215"/>
        <v>PX29ADC0</v>
      </c>
      <c r="B6876" s="669" t="s">
        <v>9965</v>
      </c>
      <c r="C6876" s="669" t="s">
        <v>2493</v>
      </c>
      <c r="D6876" s="1137">
        <f t="shared" si="214"/>
        <v>0</v>
      </c>
      <c r="E6876" s="669" t="s">
        <v>700</v>
      </c>
      <c r="F6876" s="669">
        <v>42</v>
      </c>
    </row>
    <row r="6877" spans="1:6" hidden="1" x14ac:dyDescent="0.2">
      <c r="A6877" s="1136" t="str">
        <f t="shared" si="215"/>
        <v>PX29AEL0</v>
      </c>
      <c r="B6877" s="669" t="s">
        <v>9966</v>
      </c>
      <c r="C6877" s="669" t="s">
        <v>2493</v>
      </c>
      <c r="D6877" s="1137">
        <f t="shared" si="214"/>
        <v>0</v>
      </c>
      <c r="E6877" s="669" t="s">
        <v>699</v>
      </c>
      <c r="F6877" s="669">
        <v>62</v>
      </c>
    </row>
    <row r="6878" spans="1:6" hidden="1" x14ac:dyDescent="0.2">
      <c r="A6878" s="1136" t="str">
        <f t="shared" si="215"/>
        <v>PX29AEM0</v>
      </c>
      <c r="B6878" s="669" t="s">
        <v>9967</v>
      </c>
      <c r="C6878" s="669" t="s">
        <v>2493</v>
      </c>
      <c r="D6878" s="1137">
        <f t="shared" si="214"/>
        <v>0</v>
      </c>
      <c r="E6878" s="669" t="s">
        <v>595</v>
      </c>
      <c r="F6878" s="669">
        <v>2653</v>
      </c>
    </row>
    <row r="6879" spans="1:6" hidden="1" x14ac:dyDescent="0.2">
      <c r="A6879" s="1136" t="str">
        <f t="shared" si="215"/>
        <v>PX29ANE0</v>
      </c>
      <c r="B6879" s="669" t="s">
        <v>9968</v>
      </c>
      <c r="C6879" s="669" t="s">
        <v>2493</v>
      </c>
      <c r="D6879" s="1137">
        <f t="shared" si="214"/>
        <v>0</v>
      </c>
      <c r="E6879" s="669" t="s">
        <v>594</v>
      </c>
      <c r="F6879" s="669">
        <v>42</v>
      </c>
    </row>
    <row r="6880" spans="1:6" hidden="1" x14ac:dyDescent="0.2">
      <c r="A6880" s="1136" t="str">
        <f t="shared" si="215"/>
        <v>PX29BDC0</v>
      </c>
      <c r="B6880" s="669" t="s">
        <v>9969</v>
      </c>
      <c r="C6880" s="669" t="s">
        <v>2494</v>
      </c>
      <c r="D6880" s="1137">
        <f t="shared" si="214"/>
        <v>0</v>
      </c>
      <c r="E6880" s="669" t="s">
        <v>700</v>
      </c>
      <c r="F6880" s="669">
        <v>209</v>
      </c>
    </row>
    <row r="6881" spans="1:6" hidden="1" x14ac:dyDescent="0.2">
      <c r="A6881" s="1136" t="str">
        <f t="shared" si="215"/>
        <v>PX29BEL0</v>
      </c>
      <c r="B6881" s="669" t="s">
        <v>9970</v>
      </c>
      <c r="C6881" s="669" t="s">
        <v>2494</v>
      </c>
      <c r="D6881" s="1137">
        <f t="shared" si="214"/>
        <v>0</v>
      </c>
      <c r="E6881" s="669" t="s">
        <v>699</v>
      </c>
      <c r="F6881" s="669">
        <v>113</v>
      </c>
    </row>
    <row r="6882" spans="1:6" hidden="1" x14ac:dyDescent="0.2">
      <c r="A6882" s="1136" t="str">
        <f t="shared" si="215"/>
        <v>PX29BEM0</v>
      </c>
      <c r="B6882" s="669" t="s">
        <v>9971</v>
      </c>
      <c r="C6882" s="669" t="s">
        <v>2494</v>
      </c>
      <c r="D6882" s="1137">
        <f t="shared" si="214"/>
        <v>0</v>
      </c>
      <c r="E6882" s="669" t="s">
        <v>595</v>
      </c>
      <c r="F6882" s="669">
        <v>13228</v>
      </c>
    </row>
    <row r="6883" spans="1:6" hidden="1" x14ac:dyDescent="0.2">
      <c r="A6883" s="1136" t="str">
        <f t="shared" si="215"/>
        <v>PX29BNE0</v>
      </c>
      <c r="B6883" s="669" t="s">
        <v>9972</v>
      </c>
      <c r="C6883" s="669" t="s">
        <v>2494</v>
      </c>
      <c r="D6883" s="1137">
        <f t="shared" si="214"/>
        <v>0</v>
      </c>
      <c r="E6883" s="669" t="s">
        <v>594</v>
      </c>
      <c r="F6883" s="669">
        <v>119</v>
      </c>
    </row>
    <row r="6884" spans="1:6" hidden="1" x14ac:dyDescent="0.2">
      <c r="A6884" s="1136" t="str">
        <f t="shared" si="215"/>
        <v>PX29BUX0</v>
      </c>
      <c r="B6884" s="669" t="s">
        <v>9973</v>
      </c>
      <c r="C6884" s="669" t="s">
        <v>2494</v>
      </c>
      <c r="D6884" s="1137">
        <f t="shared" si="214"/>
        <v>0</v>
      </c>
      <c r="E6884" s="669" t="s">
        <v>3001</v>
      </c>
      <c r="F6884" s="669">
        <v>3</v>
      </c>
    </row>
    <row r="6885" spans="1:6" hidden="1" x14ac:dyDescent="0.2">
      <c r="A6885" s="1136" t="str">
        <f t="shared" si="215"/>
        <v>PX29CDC0</v>
      </c>
      <c r="B6885" s="669" t="s">
        <v>9974</v>
      </c>
      <c r="C6885" s="669" t="s">
        <v>2495</v>
      </c>
      <c r="D6885" s="1137">
        <f t="shared" si="214"/>
        <v>0</v>
      </c>
      <c r="E6885" s="669" t="s">
        <v>700</v>
      </c>
      <c r="F6885" s="669">
        <v>270</v>
      </c>
    </row>
    <row r="6886" spans="1:6" hidden="1" x14ac:dyDescent="0.2">
      <c r="A6886" s="1136" t="str">
        <f t="shared" si="215"/>
        <v>PX29CEL0</v>
      </c>
      <c r="B6886" s="669" t="s">
        <v>9975</v>
      </c>
      <c r="C6886" s="669" t="s">
        <v>2495</v>
      </c>
      <c r="D6886" s="1137">
        <f t="shared" si="214"/>
        <v>0</v>
      </c>
      <c r="E6886" s="669" t="s">
        <v>699</v>
      </c>
      <c r="F6886" s="669">
        <v>125</v>
      </c>
    </row>
    <row r="6887" spans="1:6" hidden="1" x14ac:dyDescent="0.2">
      <c r="A6887" s="1136" t="str">
        <f t="shared" si="215"/>
        <v>PX29CEM0</v>
      </c>
      <c r="B6887" s="669" t="s">
        <v>9976</v>
      </c>
      <c r="C6887" s="669" t="s">
        <v>2495</v>
      </c>
      <c r="D6887" s="1137">
        <f t="shared" si="214"/>
        <v>0</v>
      </c>
      <c r="E6887" s="669" t="s">
        <v>595</v>
      </c>
      <c r="F6887" s="669">
        <v>19249</v>
      </c>
    </row>
    <row r="6888" spans="1:6" hidden="1" x14ac:dyDescent="0.2">
      <c r="A6888" s="1136" t="str">
        <f t="shared" si="215"/>
        <v>PX29CNE0</v>
      </c>
      <c r="B6888" s="669" t="s">
        <v>9977</v>
      </c>
      <c r="C6888" s="669" t="s">
        <v>2495</v>
      </c>
      <c r="D6888" s="1137">
        <f t="shared" si="214"/>
        <v>0</v>
      </c>
      <c r="E6888" s="669" t="s">
        <v>594</v>
      </c>
      <c r="F6888" s="669">
        <v>132</v>
      </c>
    </row>
    <row r="6889" spans="1:6" hidden="1" x14ac:dyDescent="0.2">
      <c r="A6889" s="1136" t="str">
        <f t="shared" si="215"/>
        <v>PX29CUX0</v>
      </c>
      <c r="B6889" s="669" t="s">
        <v>9978</v>
      </c>
      <c r="C6889" s="669" t="s">
        <v>2495</v>
      </c>
      <c r="D6889" s="1137">
        <f t="shared" si="214"/>
        <v>0</v>
      </c>
      <c r="E6889" s="669" t="s">
        <v>3001</v>
      </c>
      <c r="F6889" s="669">
        <v>4</v>
      </c>
    </row>
    <row r="6890" spans="1:6" hidden="1" x14ac:dyDescent="0.2">
      <c r="A6890" s="1136" t="str">
        <f t="shared" si="215"/>
        <v>PX30ADC0</v>
      </c>
      <c r="B6890" s="669" t="s">
        <v>9979</v>
      </c>
      <c r="C6890" s="669" t="s">
        <v>2496</v>
      </c>
      <c r="D6890" s="1137">
        <f t="shared" si="214"/>
        <v>0</v>
      </c>
      <c r="E6890" s="669" t="s">
        <v>700</v>
      </c>
      <c r="F6890" s="669">
        <v>201</v>
      </c>
    </row>
    <row r="6891" spans="1:6" hidden="1" x14ac:dyDescent="0.2">
      <c r="A6891" s="1136" t="str">
        <f t="shared" si="215"/>
        <v>PX30AEL0</v>
      </c>
      <c r="B6891" s="669" t="s">
        <v>9980</v>
      </c>
      <c r="C6891" s="669" t="s">
        <v>2496</v>
      </c>
      <c r="D6891" s="1137">
        <f t="shared" si="214"/>
        <v>0</v>
      </c>
      <c r="E6891" s="669" t="s">
        <v>699</v>
      </c>
      <c r="F6891" s="669">
        <v>183</v>
      </c>
    </row>
    <row r="6892" spans="1:6" hidden="1" x14ac:dyDescent="0.2">
      <c r="A6892" s="1136" t="str">
        <f t="shared" si="215"/>
        <v>PX30AEM0</v>
      </c>
      <c r="B6892" s="669" t="s">
        <v>9981</v>
      </c>
      <c r="C6892" s="669" t="s">
        <v>2496</v>
      </c>
      <c r="D6892" s="1137">
        <f t="shared" si="214"/>
        <v>0</v>
      </c>
      <c r="E6892" s="669" t="s">
        <v>595</v>
      </c>
      <c r="F6892" s="669">
        <v>748</v>
      </c>
    </row>
    <row r="6893" spans="1:6" hidden="1" x14ac:dyDescent="0.2">
      <c r="A6893" s="1136" t="str">
        <f t="shared" si="215"/>
        <v>PX30ANE0</v>
      </c>
      <c r="B6893" s="669" t="s">
        <v>9982</v>
      </c>
      <c r="C6893" s="669" t="s">
        <v>2496</v>
      </c>
      <c r="D6893" s="1137">
        <f t="shared" si="214"/>
        <v>0</v>
      </c>
      <c r="E6893" s="669" t="s">
        <v>594</v>
      </c>
      <c r="F6893" s="669">
        <v>56</v>
      </c>
    </row>
    <row r="6894" spans="1:6" hidden="1" x14ac:dyDescent="0.2">
      <c r="A6894" s="1136" t="str">
        <f t="shared" si="215"/>
        <v>PX30AUX0</v>
      </c>
      <c r="B6894" s="669" t="s">
        <v>9983</v>
      </c>
      <c r="C6894" s="669" t="s">
        <v>2496</v>
      </c>
      <c r="D6894" s="1137">
        <f t="shared" si="214"/>
        <v>0</v>
      </c>
      <c r="E6894" s="669" t="s">
        <v>3001</v>
      </c>
      <c r="F6894" s="669">
        <v>2</v>
      </c>
    </row>
    <row r="6895" spans="1:6" hidden="1" x14ac:dyDescent="0.2">
      <c r="A6895" s="1136" t="str">
        <f t="shared" si="215"/>
        <v>PX30BDC0</v>
      </c>
      <c r="B6895" s="669" t="s">
        <v>9984</v>
      </c>
      <c r="C6895" s="669" t="s">
        <v>2497</v>
      </c>
      <c r="D6895" s="1137">
        <f t="shared" si="214"/>
        <v>0</v>
      </c>
      <c r="E6895" s="669" t="s">
        <v>700</v>
      </c>
      <c r="F6895" s="669">
        <v>260</v>
      </c>
    </row>
    <row r="6896" spans="1:6" hidden="1" x14ac:dyDescent="0.2">
      <c r="A6896" s="1136" t="str">
        <f t="shared" si="215"/>
        <v>PX30BEL0</v>
      </c>
      <c r="B6896" s="669" t="s">
        <v>9985</v>
      </c>
      <c r="C6896" s="669" t="s">
        <v>2497</v>
      </c>
      <c r="D6896" s="1137">
        <f t="shared" si="214"/>
        <v>0</v>
      </c>
      <c r="E6896" s="669" t="s">
        <v>699</v>
      </c>
      <c r="F6896" s="669">
        <v>107</v>
      </c>
    </row>
    <row r="6897" spans="1:6" hidden="1" x14ac:dyDescent="0.2">
      <c r="A6897" s="1136" t="str">
        <f t="shared" si="215"/>
        <v>PX30BEM0</v>
      </c>
      <c r="B6897" s="669" t="s">
        <v>9986</v>
      </c>
      <c r="C6897" s="669" t="s">
        <v>2497</v>
      </c>
      <c r="D6897" s="1137">
        <f t="shared" si="214"/>
        <v>0</v>
      </c>
      <c r="E6897" s="669" t="s">
        <v>595</v>
      </c>
      <c r="F6897" s="669">
        <v>733</v>
      </c>
    </row>
    <row r="6898" spans="1:6" hidden="1" x14ac:dyDescent="0.2">
      <c r="A6898" s="1136" t="str">
        <f t="shared" si="215"/>
        <v>PX30BNE0</v>
      </c>
      <c r="B6898" s="669" t="s">
        <v>9987</v>
      </c>
      <c r="C6898" s="669" t="s">
        <v>2497</v>
      </c>
      <c r="D6898" s="1137">
        <f t="shared" si="214"/>
        <v>0</v>
      </c>
      <c r="E6898" s="669" t="s">
        <v>594</v>
      </c>
      <c r="F6898" s="669">
        <v>76</v>
      </c>
    </row>
    <row r="6899" spans="1:6" hidden="1" x14ac:dyDescent="0.2">
      <c r="A6899" s="1136" t="str">
        <f t="shared" si="215"/>
        <v>PX30BUX0</v>
      </c>
      <c r="B6899" s="669" t="s">
        <v>9988</v>
      </c>
      <c r="C6899" s="669" t="s">
        <v>2497</v>
      </c>
      <c r="D6899" s="1137">
        <f t="shared" si="214"/>
        <v>0</v>
      </c>
      <c r="E6899" s="669" t="s">
        <v>3001</v>
      </c>
      <c r="F6899" s="669">
        <v>5</v>
      </c>
    </row>
    <row r="6900" spans="1:6" hidden="1" x14ac:dyDescent="0.2">
      <c r="A6900" s="1136" t="str">
        <f t="shared" si="215"/>
        <v>PX30CDC0</v>
      </c>
      <c r="B6900" s="669" t="s">
        <v>9989</v>
      </c>
      <c r="C6900" s="669" t="s">
        <v>2498</v>
      </c>
      <c r="D6900" s="1137">
        <f t="shared" si="214"/>
        <v>0</v>
      </c>
      <c r="E6900" s="669" t="s">
        <v>700</v>
      </c>
      <c r="F6900" s="669">
        <v>658</v>
      </c>
    </row>
    <row r="6901" spans="1:6" hidden="1" x14ac:dyDescent="0.2">
      <c r="A6901" s="1136" t="str">
        <f t="shared" si="215"/>
        <v>PX30CEL0</v>
      </c>
      <c r="B6901" s="669" t="s">
        <v>9990</v>
      </c>
      <c r="C6901" s="669" t="s">
        <v>2498</v>
      </c>
      <c r="D6901" s="1137">
        <f t="shared" si="214"/>
        <v>0</v>
      </c>
      <c r="E6901" s="669" t="s">
        <v>699</v>
      </c>
      <c r="F6901" s="669">
        <v>139</v>
      </c>
    </row>
    <row r="6902" spans="1:6" hidden="1" x14ac:dyDescent="0.2">
      <c r="A6902" s="1136" t="str">
        <f t="shared" si="215"/>
        <v>PX30CEM0</v>
      </c>
      <c r="B6902" s="669" t="s">
        <v>9991</v>
      </c>
      <c r="C6902" s="669" t="s">
        <v>2498</v>
      </c>
      <c r="D6902" s="1137">
        <f t="shared" si="214"/>
        <v>0</v>
      </c>
      <c r="E6902" s="669" t="s">
        <v>595</v>
      </c>
      <c r="F6902" s="669">
        <v>1300</v>
      </c>
    </row>
    <row r="6903" spans="1:6" hidden="1" x14ac:dyDescent="0.2">
      <c r="A6903" s="1136" t="str">
        <f t="shared" si="215"/>
        <v>PX30CNE0</v>
      </c>
      <c r="B6903" s="669" t="s">
        <v>9992</v>
      </c>
      <c r="C6903" s="669" t="s">
        <v>2498</v>
      </c>
      <c r="D6903" s="1137">
        <f t="shared" si="214"/>
        <v>0</v>
      </c>
      <c r="E6903" s="669" t="s">
        <v>594</v>
      </c>
      <c r="F6903" s="669">
        <v>89</v>
      </c>
    </row>
    <row r="6904" spans="1:6" hidden="1" x14ac:dyDescent="0.2">
      <c r="A6904" s="1136" t="str">
        <f t="shared" si="215"/>
        <v>PX30CUX0</v>
      </c>
      <c r="B6904" s="669" t="s">
        <v>9993</v>
      </c>
      <c r="C6904" s="669" t="s">
        <v>2498</v>
      </c>
      <c r="D6904" s="1137">
        <f t="shared" si="214"/>
        <v>0</v>
      </c>
      <c r="E6904" s="669" t="s">
        <v>3001</v>
      </c>
      <c r="F6904" s="669">
        <v>7</v>
      </c>
    </row>
    <row r="6905" spans="1:6" hidden="1" x14ac:dyDescent="0.2">
      <c r="A6905" s="1136" t="str">
        <f t="shared" si="215"/>
        <v>PX50ADC0</v>
      </c>
      <c r="B6905" s="669" t="s">
        <v>9994</v>
      </c>
      <c r="C6905" s="669" t="s">
        <v>2499</v>
      </c>
      <c r="D6905" s="1137">
        <f t="shared" si="214"/>
        <v>0</v>
      </c>
      <c r="E6905" s="669" t="s">
        <v>700</v>
      </c>
      <c r="F6905" s="669">
        <v>2</v>
      </c>
    </row>
    <row r="6906" spans="1:6" hidden="1" x14ac:dyDescent="0.2">
      <c r="A6906" s="1136" t="str">
        <f t="shared" si="215"/>
        <v>PX50AEL0</v>
      </c>
      <c r="B6906" s="669" t="s">
        <v>9995</v>
      </c>
      <c r="C6906" s="669" t="s">
        <v>2499</v>
      </c>
      <c r="D6906" s="1137">
        <f t="shared" si="214"/>
        <v>0</v>
      </c>
      <c r="E6906" s="669" t="s">
        <v>699</v>
      </c>
      <c r="F6906" s="669">
        <v>6</v>
      </c>
    </row>
    <row r="6907" spans="1:6" hidden="1" x14ac:dyDescent="0.2">
      <c r="A6907" s="1136" t="str">
        <f t="shared" si="215"/>
        <v>PX50AEM0</v>
      </c>
      <c r="B6907" s="669" t="s">
        <v>9996</v>
      </c>
      <c r="C6907" s="669" t="s">
        <v>2499</v>
      </c>
      <c r="D6907" s="1137">
        <f t="shared" si="214"/>
        <v>0</v>
      </c>
      <c r="E6907" s="669" t="s">
        <v>595</v>
      </c>
      <c r="F6907" s="669">
        <v>5116</v>
      </c>
    </row>
    <row r="6908" spans="1:6" hidden="1" x14ac:dyDescent="0.2">
      <c r="A6908" s="1136" t="str">
        <f t="shared" si="215"/>
        <v>PX50ANE0</v>
      </c>
      <c r="B6908" s="669" t="s">
        <v>9997</v>
      </c>
      <c r="C6908" s="669" t="s">
        <v>2499</v>
      </c>
      <c r="D6908" s="1137">
        <f t="shared" si="214"/>
        <v>0</v>
      </c>
      <c r="E6908" s="669" t="s">
        <v>594</v>
      </c>
      <c r="F6908" s="669">
        <v>22</v>
      </c>
    </row>
    <row r="6909" spans="1:6" hidden="1" x14ac:dyDescent="0.2">
      <c r="A6909" s="1136" t="str">
        <f t="shared" si="215"/>
        <v>PX50BDC0</v>
      </c>
      <c r="B6909" s="669" t="s">
        <v>9998</v>
      </c>
      <c r="C6909" s="669" t="s">
        <v>2500</v>
      </c>
      <c r="D6909" s="1137">
        <f t="shared" si="214"/>
        <v>0</v>
      </c>
      <c r="E6909" s="669" t="s">
        <v>700</v>
      </c>
      <c r="F6909" s="669">
        <v>65</v>
      </c>
    </row>
    <row r="6910" spans="1:6" hidden="1" x14ac:dyDescent="0.2">
      <c r="A6910" s="1136" t="str">
        <f t="shared" si="215"/>
        <v>PX50BEL0</v>
      </c>
      <c r="B6910" s="669" t="s">
        <v>9999</v>
      </c>
      <c r="C6910" s="669" t="s">
        <v>2500</v>
      </c>
      <c r="D6910" s="1137">
        <f t="shared" si="214"/>
        <v>0</v>
      </c>
      <c r="E6910" s="669" t="s">
        <v>699</v>
      </c>
      <c r="F6910" s="669">
        <v>57</v>
      </c>
    </row>
    <row r="6911" spans="1:6" hidden="1" x14ac:dyDescent="0.2">
      <c r="A6911" s="1136" t="str">
        <f t="shared" si="215"/>
        <v>PX50BEM0</v>
      </c>
      <c r="B6911" s="669" t="s">
        <v>10000</v>
      </c>
      <c r="C6911" s="669" t="s">
        <v>2500</v>
      </c>
      <c r="D6911" s="1137">
        <f t="shared" si="214"/>
        <v>0</v>
      </c>
      <c r="E6911" s="669" t="s">
        <v>595</v>
      </c>
      <c r="F6911" s="669">
        <v>17352</v>
      </c>
    </row>
    <row r="6912" spans="1:6" hidden="1" x14ac:dyDescent="0.2">
      <c r="A6912" s="1136" t="str">
        <f t="shared" si="215"/>
        <v>PX50BNE0</v>
      </c>
      <c r="B6912" s="669" t="s">
        <v>10001</v>
      </c>
      <c r="C6912" s="669" t="s">
        <v>2500</v>
      </c>
      <c r="D6912" s="1137">
        <f t="shared" si="214"/>
        <v>0</v>
      </c>
      <c r="E6912" s="669" t="s">
        <v>594</v>
      </c>
      <c r="F6912" s="669">
        <v>64</v>
      </c>
    </row>
    <row r="6913" spans="1:6" hidden="1" x14ac:dyDescent="0.2">
      <c r="A6913" s="1136" t="str">
        <f t="shared" si="215"/>
        <v>PX50CDC0</v>
      </c>
      <c r="B6913" s="669" t="s">
        <v>10002</v>
      </c>
      <c r="C6913" s="669" t="s">
        <v>2501</v>
      </c>
      <c r="D6913" s="1137">
        <f t="shared" si="214"/>
        <v>0</v>
      </c>
      <c r="E6913" s="669" t="s">
        <v>700</v>
      </c>
      <c r="F6913" s="669">
        <v>377</v>
      </c>
    </row>
    <row r="6914" spans="1:6" hidden="1" x14ac:dyDescent="0.2">
      <c r="A6914" s="1136" t="str">
        <f t="shared" si="215"/>
        <v>PX50CEL0</v>
      </c>
      <c r="B6914" s="669" t="s">
        <v>10003</v>
      </c>
      <c r="C6914" s="669" t="s">
        <v>2501</v>
      </c>
      <c r="D6914" s="1137">
        <f t="shared" si="214"/>
        <v>0</v>
      </c>
      <c r="E6914" s="669" t="s">
        <v>699</v>
      </c>
      <c r="F6914" s="669">
        <v>57</v>
      </c>
    </row>
    <row r="6915" spans="1:6" hidden="1" x14ac:dyDescent="0.2">
      <c r="A6915" s="1136" t="str">
        <f t="shared" si="215"/>
        <v>PX50CEM0</v>
      </c>
      <c r="B6915" s="669" t="s">
        <v>10004</v>
      </c>
      <c r="C6915" s="669" t="s">
        <v>2501</v>
      </c>
      <c r="D6915" s="1137">
        <f t="shared" si="214"/>
        <v>0</v>
      </c>
      <c r="E6915" s="669" t="s">
        <v>595</v>
      </c>
      <c r="F6915" s="669">
        <v>11467</v>
      </c>
    </row>
    <row r="6916" spans="1:6" hidden="1" x14ac:dyDescent="0.2">
      <c r="A6916" s="1136" t="str">
        <f t="shared" si="215"/>
        <v>PX50CNE0</v>
      </c>
      <c r="B6916" s="669" t="s">
        <v>10005</v>
      </c>
      <c r="C6916" s="669" t="s">
        <v>2501</v>
      </c>
      <c r="D6916" s="1137">
        <f t="shared" si="214"/>
        <v>0</v>
      </c>
      <c r="E6916" s="669" t="s">
        <v>594</v>
      </c>
      <c r="F6916" s="669">
        <v>24</v>
      </c>
    </row>
    <row r="6917" spans="1:6" hidden="1" x14ac:dyDescent="0.2">
      <c r="A6917" s="1136" t="str">
        <f t="shared" si="215"/>
        <v>PX50CUX0</v>
      </c>
      <c r="B6917" s="669" t="s">
        <v>10006</v>
      </c>
      <c r="C6917" s="669" t="s">
        <v>2501</v>
      </c>
      <c r="D6917" s="1137">
        <f t="shared" si="214"/>
        <v>0</v>
      </c>
      <c r="E6917" s="669" t="s">
        <v>3001</v>
      </c>
      <c r="F6917" s="669">
        <v>1</v>
      </c>
    </row>
    <row r="6918" spans="1:6" hidden="1" x14ac:dyDescent="0.2">
      <c r="A6918" s="1136" t="str">
        <f t="shared" si="215"/>
        <v>PX51ZDC0</v>
      </c>
      <c r="B6918" s="669" t="s">
        <v>10007</v>
      </c>
      <c r="C6918" s="669" t="s">
        <v>2502</v>
      </c>
      <c r="D6918" s="1137">
        <f t="shared" si="214"/>
        <v>0</v>
      </c>
      <c r="E6918" s="669" t="s">
        <v>700</v>
      </c>
      <c r="F6918" s="669">
        <v>23</v>
      </c>
    </row>
    <row r="6919" spans="1:6" hidden="1" x14ac:dyDescent="0.2">
      <c r="A6919" s="1136" t="str">
        <f t="shared" si="215"/>
        <v>PX51ZEL0</v>
      </c>
      <c r="B6919" s="669" t="s">
        <v>10008</v>
      </c>
      <c r="C6919" s="669" t="s">
        <v>2502</v>
      </c>
      <c r="D6919" s="1137">
        <f t="shared" si="214"/>
        <v>0</v>
      </c>
      <c r="E6919" s="669" t="s">
        <v>699</v>
      </c>
      <c r="F6919" s="669">
        <v>10</v>
      </c>
    </row>
    <row r="6920" spans="1:6" hidden="1" x14ac:dyDescent="0.2">
      <c r="A6920" s="1136" t="str">
        <f t="shared" si="215"/>
        <v>PX51ZEM0</v>
      </c>
      <c r="B6920" s="669" t="s">
        <v>10009</v>
      </c>
      <c r="C6920" s="669" t="s">
        <v>2502</v>
      </c>
      <c r="D6920" s="1137">
        <f t="shared" si="214"/>
        <v>0</v>
      </c>
      <c r="E6920" s="669" t="s">
        <v>595</v>
      </c>
      <c r="F6920" s="669">
        <v>641</v>
      </c>
    </row>
    <row r="6921" spans="1:6" hidden="1" x14ac:dyDescent="0.2">
      <c r="A6921" s="1136" t="str">
        <f t="shared" si="215"/>
        <v>PX51ZNE0</v>
      </c>
      <c r="B6921" s="669" t="s">
        <v>10010</v>
      </c>
      <c r="C6921" s="669" t="s">
        <v>2502</v>
      </c>
      <c r="D6921" s="1137">
        <f t="shared" si="214"/>
        <v>0</v>
      </c>
      <c r="E6921" s="669" t="s">
        <v>594</v>
      </c>
      <c r="F6921" s="669">
        <v>6</v>
      </c>
    </row>
    <row r="6922" spans="1:6" hidden="1" x14ac:dyDescent="0.2">
      <c r="A6922" s="1136" t="str">
        <f t="shared" si="215"/>
        <v>PX54ZDC0</v>
      </c>
      <c r="B6922" s="669" t="s">
        <v>10011</v>
      </c>
      <c r="C6922" s="669" t="s">
        <v>2503</v>
      </c>
      <c r="D6922" s="1137">
        <f t="shared" si="214"/>
        <v>0</v>
      </c>
      <c r="E6922" s="669" t="s">
        <v>700</v>
      </c>
      <c r="F6922" s="669">
        <v>36</v>
      </c>
    </row>
    <row r="6923" spans="1:6" hidden="1" x14ac:dyDescent="0.2">
      <c r="A6923" s="1136" t="str">
        <f t="shared" si="215"/>
        <v>PX54ZEL0</v>
      </c>
      <c r="B6923" s="669" t="s">
        <v>10012</v>
      </c>
      <c r="C6923" s="669" t="s">
        <v>2503</v>
      </c>
      <c r="D6923" s="1137">
        <f t="shared" si="214"/>
        <v>0</v>
      </c>
      <c r="E6923" s="669" t="s">
        <v>699</v>
      </c>
      <c r="F6923" s="669">
        <v>28</v>
      </c>
    </row>
    <row r="6924" spans="1:6" hidden="1" x14ac:dyDescent="0.2">
      <c r="A6924" s="1136" t="str">
        <f t="shared" si="215"/>
        <v>PX54ZEM0</v>
      </c>
      <c r="B6924" s="669" t="s">
        <v>10013</v>
      </c>
      <c r="C6924" s="669" t="s">
        <v>2503</v>
      </c>
      <c r="D6924" s="1137">
        <f t="shared" si="214"/>
        <v>0</v>
      </c>
      <c r="E6924" s="669" t="s">
        <v>595</v>
      </c>
      <c r="F6924" s="669">
        <v>807</v>
      </c>
    </row>
    <row r="6925" spans="1:6" hidden="1" x14ac:dyDescent="0.2">
      <c r="A6925" s="1136" t="str">
        <f t="shared" si="215"/>
        <v>PX54ZNE0</v>
      </c>
      <c r="B6925" s="669" t="s">
        <v>10014</v>
      </c>
      <c r="C6925" s="669" t="s">
        <v>2503</v>
      </c>
      <c r="D6925" s="1137">
        <f t="shared" si="214"/>
        <v>0</v>
      </c>
      <c r="E6925" s="669" t="s">
        <v>594</v>
      </c>
      <c r="F6925" s="669">
        <v>2996</v>
      </c>
    </row>
    <row r="6926" spans="1:6" hidden="1" x14ac:dyDescent="0.2">
      <c r="A6926" s="1136" t="str">
        <f t="shared" si="215"/>
        <v>PX54ZUX0</v>
      </c>
      <c r="B6926" s="669" t="s">
        <v>10015</v>
      </c>
      <c r="C6926" s="669" t="s">
        <v>2503</v>
      </c>
      <c r="D6926" s="1137">
        <f t="shared" si="214"/>
        <v>0</v>
      </c>
      <c r="E6926" s="669" t="s">
        <v>3001</v>
      </c>
      <c r="F6926" s="669">
        <v>17</v>
      </c>
    </row>
    <row r="6927" spans="1:6" hidden="1" x14ac:dyDescent="0.2">
      <c r="A6927" s="1136" t="str">
        <f t="shared" si="215"/>
        <v>PX55ZEL0</v>
      </c>
      <c r="B6927" s="669" t="s">
        <v>10016</v>
      </c>
      <c r="C6927" s="669" t="s">
        <v>2504</v>
      </c>
      <c r="D6927" s="1137">
        <f t="shared" si="214"/>
        <v>0</v>
      </c>
      <c r="E6927" s="669" t="s">
        <v>699</v>
      </c>
      <c r="F6927" s="669">
        <v>19</v>
      </c>
    </row>
    <row r="6928" spans="1:6" hidden="1" x14ac:dyDescent="0.2">
      <c r="A6928" s="1136" t="str">
        <f t="shared" si="215"/>
        <v>PX55ZEM0</v>
      </c>
      <c r="B6928" s="669" t="s">
        <v>10017</v>
      </c>
      <c r="C6928" s="669" t="s">
        <v>2504</v>
      </c>
      <c r="D6928" s="1137">
        <f t="shared" si="214"/>
        <v>0</v>
      </c>
      <c r="E6928" s="669" t="s">
        <v>595</v>
      </c>
      <c r="F6928" s="669">
        <v>4</v>
      </c>
    </row>
    <row r="6929" spans="1:6" hidden="1" x14ac:dyDescent="0.2">
      <c r="A6929" s="1136" t="str">
        <f t="shared" si="215"/>
        <v>PX56ADC0</v>
      </c>
      <c r="B6929" s="669" t="s">
        <v>10018</v>
      </c>
      <c r="C6929" s="669" t="s">
        <v>2505</v>
      </c>
      <c r="D6929" s="1137">
        <f t="shared" ref="D6929:D6992" si="216">IFERROR(VLOOKUP(C6929,$M$2:$N$16,2,FALSE),0)</f>
        <v>0</v>
      </c>
      <c r="E6929" s="669" t="s">
        <v>700</v>
      </c>
      <c r="F6929" s="669">
        <v>199</v>
      </c>
    </row>
    <row r="6930" spans="1:6" hidden="1" x14ac:dyDescent="0.2">
      <c r="A6930" s="1136" t="str">
        <f t="shared" ref="A6930:A6993" si="217">C6930&amp;E6930&amp;D6930</f>
        <v>PX56AEL0</v>
      </c>
      <c r="B6930" s="669" t="s">
        <v>10019</v>
      </c>
      <c r="C6930" s="669" t="s">
        <v>2505</v>
      </c>
      <c r="D6930" s="1137">
        <f t="shared" si="216"/>
        <v>0</v>
      </c>
      <c r="E6930" s="669" t="s">
        <v>699</v>
      </c>
      <c r="F6930" s="669">
        <v>127</v>
      </c>
    </row>
    <row r="6931" spans="1:6" hidden="1" x14ac:dyDescent="0.2">
      <c r="A6931" s="1136" t="str">
        <f t="shared" si="217"/>
        <v>PX56AEM0</v>
      </c>
      <c r="B6931" s="669" t="s">
        <v>10020</v>
      </c>
      <c r="C6931" s="669" t="s">
        <v>2505</v>
      </c>
      <c r="D6931" s="1137">
        <f t="shared" si="216"/>
        <v>0</v>
      </c>
      <c r="E6931" s="669" t="s">
        <v>595</v>
      </c>
      <c r="F6931" s="669">
        <v>2543</v>
      </c>
    </row>
    <row r="6932" spans="1:6" hidden="1" x14ac:dyDescent="0.2">
      <c r="A6932" s="1136" t="str">
        <f t="shared" si="217"/>
        <v>PX56ANE0</v>
      </c>
      <c r="B6932" s="669" t="s">
        <v>10021</v>
      </c>
      <c r="C6932" s="669" t="s">
        <v>2505</v>
      </c>
      <c r="D6932" s="1137">
        <f t="shared" si="216"/>
        <v>0</v>
      </c>
      <c r="E6932" s="669" t="s">
        <v>594</v>
      </c>
      <c r="F6932" s="669">
        <v>46</v>
      </c>
    </row>
    <row r="6933" spans="1:6" hidden="1" x14ac:dyDescent="0.2">
      <c r="A6933" s="1136" t="str">
        <f t="shared" si="217"/>
        <v>PX56AUX0</v>
      </c>
      <c r="B6933" s="669" t="s">
        <v>10022</v>
      </c>
      <c r="C6933" s="669" t="s">
        <v>2505</v>
      </c>
      <c r="D6933" s="1137">
        <f t="shared" si="216"/>
        <v>0</v>
      </c>
      <c r="E6933" s="669" t="s">
        <v>3001</v>
      </c>
      <c r="F6933" s="669">
        <v>3</v>
      </c>
    </row>
    <row r="6934" spans="1:6" hidden="1" x14ac:dyDescent="0.2">
      <c r="A6934" s="1136" t="str">
        <f t="shared" si="217"/>
        <v>PX56BDC0</v>
      </c>
      <c r="B6934" s="669" t="s">
        <v>10023</v>
      </c>
      <c r="C6934" s="669" t="s">
        <v>2506</v>
      </c>
      <c r="D6934" s="1137">
        <f t="shared" si="216"/>
        <v>0</v>
      </c>
      <c r="E6934" s="669" t="s">
        <v>700</v>
      </c>
      <c r="F6934" s="669">
        <v>221</v>
      </c>
    </row>
    <row r="6935" spans="1:6" hidden="1" x14ac:dyDescent="0.2">
      <c r="A6935" s="1136" t="str">
        <f t="shared" si="217"/>
        <v>PX56BEL0</v>
      </c>
      <c r="B6935" s="669" t="s">
        <v>10024</v>
      </c>
      <c r="C6935" s="669" t="s">
        <v>2506</v>
      </c>
      <c r="D6935" s="1137">
        <f t="shared" si="216"/>
        <v>0</v>
      </c>
      <c r="E6935" s="669" t="s">
        <v>699</v>
      </c>
      <c r="F6935" s="669">
        <v>81</v>
      </c>
    </row>
    <row r="6936" spans="1:6" hidden="1" x14ac:dyDescent="0.2">
      <c r="A6936" s="1136" t="str">
        <f t="shared" si="217"/>
        <v>PX56BEM0</v>
      </c>
      <c r="B6936" s="669" t="s">
        <v>10025</v>
      </c>
      <c r="C6936" s="669" t="s">
        <v>2506</v>
      </c>
      <c r="D6936" s="1137">
        <f t="shared" si="216"/>
        <v>0</v>
      </c>
      <c r="E6936" s="669" t="s">
        <v>595</v>
      </c>
      <c r="F6936" s="669">
        <v>2531</v>
      </c>
    </row>
    <row r="6937" spans="1:6" hidden="1" x14ac:dyDescent="0.2">
      <c r="A6937" s="1136" t="str">
        <f t="shared" si="217"/>
        <v>PX56BNE0</v>
      </c>
      <c r="B6937" s="669" t="s">
        <v>10026</v>
      </c>
      <c r="C6937" s="669" t="s">
        <v>2506</v>
      </c>
      <c r="D6937" s="1137">
        <f t="shared" si="216"/>
        <v>0</v>
      </c>
      <c r="E6937" s="669" t="s">
        <v>594</v>
      </c>
      <c r="F6937" s="669">
        <v>34</v>
      </c>
    </row>
    <row r="6938" spans="1:6" hidden="1" x14ac:dyDescent="0.2">
      <c r="A6938" s="1136" t="str">
        <f t="shared" si="217"/>
        <v>PX56BUX0</v>
      </c>
      <c r="B6938" s="669" t="s">
        <v>10027</v>
      </c>
      <c r="C6938" s="669" t="s">
        <v>2506</v>
      </c>
      <c r="D6938" s="1137">
        <f t="shared" si="216"/>
        <v>0</v>
      </c>
      <c r="E6938" s="669" t="s">
        <v>3001</v>
      </c>
      <c r="F6938" s="669">
        <v>2</v>
      </c>
    </row>
    <row r="6939" spans="1:6" hidden="1" x14ac:dyDescent="0.2">
      <c r="A6939" s="1136" t="str">
        <f t="shared" si="217"/>
        <v>PX57ADC0</v>
      </c>
      <c r="B6939" s="669" t="s">
        <v>10028</v>
      </c>
      <c r="C6939" s="669" t="s">
        <v>2507</v>
      </c>
      <c r="D6939" s="1137">
        <f t="shared" si="216"/>
        <v>0</v>
      </c>
      <c r="E6939" s="669" t="s">
        <v>700</v>
      </c>
      <c r="F6939" s="669">
        <v>406</v>
      </c>
    </row>
    <row r="6940" spans="1:6" hidden="1" x14ac:dyDescent="0.2">
      <c r="A6940" s="1136" t="str">
        <f t="shared" si="217"/>
        <v>PX57AEL0</v>
      </c>
      <c r="B6940" s="669" t="s">
        <v>10029</v>
      </c>
      <c r="C6940" s="669" t="s">
        <v>2507</v>
      </c>
      <c r="D6940" s="1137">
        <f t="shared" si="216"/>
        <v>0</v>
      </c>
      <c r="E6940" s="669" t="s">
        <v>699</v>
      </c>
      <c r="F6940" s="669">
        <v>230</v>
      </c>
    </row>
    <row r="6941" spans="1:6" hidden="1" x14ac:dyDescent="0.2">
      <c r="A6941" s="1136" t="str">
        <f t="shared" si="217"/>
        <v>PX57AEM0</v>
      </c>
      <c r="B6941" s="669" t="s">
        <v>10030</v>
      </c>
      <c r="C6941" s="669" t="s">
        <v>2507</v>
      </c>
      <c r="D6941" s="1137">
        <f t="shared" si="216"/>
        <v>0</v>
      </c>
      <c r="E6941" s="669" t="s">
        <v>595</v>
      </c>
      <c r="F6941" s="669">
        <v>554</v>
      </c>
    </row>
    <row r="6942" spans="1:6" hidden="1" x14ac:dyDescent="0.2">
      <c r="A6942" s="1136" t="str">
        <f t="shared" si="217"/>
        <v>PX57ANE0</v>
      </c>
      <c r="B6942" s="669" t="s">
        <v>10031</v>
      </c>
      <c r="C6942" s="669" t="s">
        <v>2507</v>
      </c>
      <c r="D6942" s="1137">
        <f t="shared" si="216"/>
        <v>0</v>
      </c>
      <c r="E6942" s="669" t="s">
        <v>594</v>
      </c>
      <c r="F6942" s="669">
        <v>207</v>
      </c>
    </row>
    <row r="6943" spans="1:6" hidden="1" x14ac:dyDescent="0.2">
      <c r="A6943" s="1136" t="str">
        <f t="shared" si="217"/>
        <v>PX57AUX0</v>
      </c>
      <c r="B6943" s="669" t="s">
        <v>10032</v>
      </c>
      <c r="C6943" s="669" t="s">
        <v>2507</v>
      </c>
      <c r="D6943" s="1137">
        <f t="shared" si="216"/>
        <v>0</v>
      </c>
      <c r="E6943" s="669" t="s">
        <v>3001</v>
      </c>
      <c r="F6943" s="669">
        <v>2</v>
      </c>
    </row>
    <row r="6944" spans="1:6" hidden="1" x14ac:dyDescent="0.2">
      <c r="A6944" s="1136" t="str">
        <f t="shared" si="217"/>
        <v>PX57BDC0</v>
      </c>
      <c r="B6944" s="669" t="s">
        <v>10033</v>
      </c>
      <c r="C6944" s="669" t="s">
        <v>2508</v>
      </c>
      <c r="D6944" s="1137">
        <f t="shared" si="216"/>
        <v>0</v>
      </c>
      <c r="E6944" s="669" t="s">
        <v>700</v>
      </c>
      <c r="F6944" s="669">
        <v>4296</v>
      </c>
    </row>
    <row r="6945" spans="1:6" hidden="1" x14ac:dyDescent="0.2">
      <c r="A6945" s="1136" t="str">
        <f t="shared" si="217"/>
        <v>PX57BEL0</v>
      </c>
      <c r="B6945" s="669" t="s">
        <v>10034</v>
      </c>
      <c r="C6945" s="669" t="s">
        <v>2508</v>
      </c>
      <c r="D6945" s="1137">
        <f t="shared" si="216"/>
        <v>0</v>
      </c>
      <c r="E6945" s="669" t="s">
        <v>699</v>
      </c>
      <c r="F6945" s="669">
        <v>774</v>
      </c>
    </row>
    <row r="6946" spans="1:6" hidden="1" x14ac:dyDescent="0.2">
      <c r="A6946" s="1136" t="str">
        <f t="shared" si="217"/>
        <v>PX57BEM0</v>
      </c>
      <c r="B6946" s="669" t="s">
        <v>10035</v>
      </c>
      <c r="C6946" s="669" t="s">
        <v>2508</v>
      </c>
      <c r="D6946" s="1137">
        <f t="shared" si="216"/>
        <v>0</v>
      </c>
      <c r="E6946" s="669" t="s">
        <v>595</v>
      </c>
      <c r="F6946" s="669">
        <v>4211</v>
      </c>
    </row>
    <row r="6947" spans="1:6" hidden="1" x14ac:dyDescent="0.2">
      <c r="A6947" s="1136" t="str">
        <f t="shared" si="217"/>
        <v>PX57BNE0</v>
      </c>
      <c r="B6947" s="669" t="s">
        <v>10036</v>
      </c>
      <c r="C6947" s="669" t="s">
        <v>2508</v>
      </c>
      <c r="D6947" s="1137">
        <f t="shared" si="216"/>
        <v>0</v>
      </c>
      <c r="E6947" s="669" t="s">
        <v>594</v>
      </c>
      <c r="F6947" s="669">
        <v>5703</v>
      </c>
    </row>
    <row r="6948" spans="1:6" hidden="1" x14ac:dyDescent="0.2">
      <c r="A6948" s="1136" t="str">
        <f t="shared" si="217"/>
        <v>PX57BUX0</v>
      </c>
      <c r="B6948" s="669" t="s">
        <v>10037</v>
      </c>
      <c r="C6948" s="669" t="s">
        <v>2508</v>
      </c>
      <c r="D6948" s="1137">
        <f t="shared" si="216"/>
        <v>0</v>
      </c>
      <c r="E6948" s="669" t="s">
        <v>3001</v>
      </c>
      <c r="F6948" s="669">
        <v>8</v>
      </c>
    </row>
    <row r="6949" spans="1:6" hidden="1" x14ac:dyDescent="0.2">
      <c r="A6949" s="1136" t="str">
        <f t="shared" si="217"/>
        <v>PX57CDC0</v>
      </c>
      <c r="B6949" s="669" t="s">
        <v>10038</v>
      </c>
      <c r="C6949" s="669" t="s">
        <v>2509</v>
      </c>
      <c r="D6949" s="1137">
        <f t="shared" si="216"/>
        <v>0</v>
      </c>
      <c r="E6949" s="669" t="s">
        <v>700</v>
      </c>
      <c r="F6949" s="669">
        <v>13359</v>
      </c>
    </row>
    <row r="6950" spans="1:6" hidden="1" x14ac:dyDescent="0.2">
      <c r="A6950" s="1136" t="str">
        <f t="shared" si="217"/>
        <v>PX57CEL0</v>
      </c>
      <c r="B6950" s="669" t="s">
        <v>10039</v>
      </c>
      <c r="C6950" s="669" t="s">
        <v>2509</v>
      </c>
      <c r="D6950" s="1137">
        <f t="shared" si="216"/>
        <v>0</v>
      </c>
      <c r="E6950" s="669" t="s">
        <v>699</v>
      </c>
      <c r="F6950" s="669">
        <v>1306</v>
      </c>
    </row>
    <row r="6951" spans="1:6" hidden="1" x14ac:dyDescent="0.2">
      <c r="A6951" s="1136" t="str">
        <f t="shared" si="217"/>
        <v>PX57CEM0</v>
      </c>
      <c r="B6951" s="669" t="s">
        <v>10040</v>
      </c>
      <c r="C6951" s="669" t="s">
        <v>2509</v>
      </c>
      <c r="D6951" s="1137">
        <f t="shared" si="216"/>
        <v>0</v>
      </c>
      <c r="E6951" s="669" t="s">
        <v>595</v>
      </c>
      <c r="F6951" s="669">
        <v>11111</v>
      </c>
    </row>
    <row r="6952" spans="1:6" hidden="1" x14ac:dyDescent="0.2">
      <c r="A6952" s="1136" t="str">
        <f t="shared" si="217"/>
        <v>PX57CNE0</v>
      </c>
      <c r="B6952" s="669" t="s">
        <v>10041</v>
      </c>
      <c r="C6952" s="669" t="s">
        <v>2509</v>
      </c>
      <c r="D6952" s="1137">
        <f t="shared" si="216"/>
        <v>0</v>
      </c>
      <c r="E6952" s="669" t="s">
        <v>594</v>
      </c>
      <c r="F6952" s="669">
        <v>11292</v>
      </c>
    </row>
    <row r="6953" spans="1:6" hidden="1" x14ac:dyDescent="0.2">
      <c r="A6953" s="1136" t="str">
        <f t="shared" si="217"/>
        <v>PX57CUX0</v>
      </c>
      <c r="B6953" s="669" t="s">
        <v>10042</v>
      </c>
      <c r="C6953" s="669" t="s">
        <v>2509</v>
      </c>
      <c r="D6953" s="1137">
        <f t="shared" si="216"/>
        <v>0</v>
      </c>
      <c r="E6953" s="669" t="s">
        <v>3001</v>
      </c>
      <c r="F6953" s="669">
        <v>20</v>
      </c>
    </row>
    <row r="6954" spans="1:6" hidden="1" x14ac:dyDescent="0.2">
      <c r="A6954" s="1136" t="str">
        <f t="shared" si="217"/>
        <v>PX59ADC0</v>
      </c>
      <c r="B6954" s="669" t="s">
        <v>10043</v>
      </c>
      <c r="C6954" s="669" t="s">
        <v>2510</v>
      </c>
      <c r="D6954" s="1137">
        <f t="shared" si="216"/>
        <v>0</v>
      </c>
      <c r="E6954" s="669" t="s">
        <v>700</v>
      </c>
      <c r="F6954" s="669">
        <v>94</v>
      </c>
    </row>
    <row r="6955" spans="1:6" hidden="1" x14ac:dyDescent="0.2">
      <c r="A6955" s="1136" t="str">
        <f t="shared" si="217"/>
        <v>PX59AEL0</v>
      </c>
      <c r="B6955" s="669" t="s">
        <v>10044</v>
      </c>
      <c r="C6955" s="669" t="s">
        <v>2510</v>
      </c>
      <c r="D6955" s="1137">
        <f t="shared" si="216"/>
        <v>0</v>
      </c>
      <c r="E6955" s="669" t="s">
        <v>699</v>
      </c>
      <c r="F6955" s="669">
        <v>159</v>
      </c>
    </row>
    <row r="6956" spans="1:6" hidden="1" x14ac:dyDescent="0.2">
      <c r="A6956" s="1136" t="str">
        <f t="shared" si="217"/>
        <v>PX59AEM0</v>
      </c>
      <c r="B6956" s="669" t="s">
        <v>10045</v>
      </c>
      <c r="C6956" s="669" t="s">
        <v>2510</v>
      </c>
      <c r="D6956" s="1137">
        <f t="shared" si="216"/>
        <v>0</v>
      </c>
      <c r="E6956" s="669" t="s">
        <v>595</v>
      </c>
      <c r="F6956" s="669">
        <v>119</v>
      </c>
    </row>
    <row r="6957" spans="1:6" hidden="1" x14ac:dyDescent="0.2">
      <c r="A6957" s="1136" t="str">
        <f t="shared" si="217"/>
        <v>PX59ANE0</v>
      </c>
      <c r="B6957" s="669" t="s">
        <v>10046</v>
      </c>
      <c r="C6957" s="669" t="s">
        <v>2510</v>
      </c>
      <c r="D6957" s="1137">
        <f t="shared" si="216"/>
        <v>0</v>
      </c>
      <c r="E6957" s="669" t="s">
        <v>594</v>
      </c>
      <c r="F6957" s="669">
        <v>391</v>
      </c>
    </row>
    <row r="6958" spans="1:6" hidden="1" x14ac:dyDescent="0.2">
      <c r="A6958" s="1136" t="str">
        <f t="shared" si="217"/>
        <v>PX59BDC0</v>
      </c>
      <c r="B6958" s="669" t="s">
        <v>10047</v>
      </c>
      <c r="C6958" s="669" t="s">
        <v>2511</v>
      </c>
      <c r="D6958" s="1137">
        <f t="shared" si="216"/>
        <v>0</v>
      </c>
      <c r="E6958" s="669" t="s">
        <v>700</v>
      </c>
      <c r="F6958" s="669">
        <v>494</v>
      </c>
    </row>
    <row r="6959" spans="1:6" hidden="1" x14ac:dyDescent="0.2">
      <c r="A6959" s="1136" t="str">
        <f t="shared" si="217"/>
        <v>PX59BEL0</v>
      </c>
      <c r="B6959" s="669" t="s">
        <v>10048</v>
      </c>
      <c r="C6959" s="669" t="s">
        <v>2511</v>
      </c>
      <c r="D6959" s="1137">
        <f t="shared" si="216"/>
        <v>0</v>
      </c>
      <c r="E6959" s="669" t="s">
        <v>699</v>
      </c>
      <c r="F6959" s="669">
        <v>288</v>
      </c>
    </row>
    <row r="6960" spans="1:6" hidden="1" x14ac:dyDescent="0.2">
      <c r="A6960" s="1136" t="str">
        <f t="shared" si="217"/>
        <v>PX59BEM0</v>
      </c>
      <c r="B6960" s="669" t="s">
        <v>10049</v>
      </c>
      <c r="C6960" s="669" t="s">
        <v>2511</v>
      </c>
      <c r="D6960" s="1137">
        <f t="shared" si="216"/>
        <v>0</v>
      </c>
      <c r="E6960" s="669" t="s">
        <v>595</v>
      </c>
      <c r="F6960" s="669">
        <v>197</v>
      </c>
    </row>
    <row r="6961" spans="1:6" hidden="1" x14ac:dyDescent="0.2">
      <c r="A6961" s="1136" t="str">
        <f t="shared" si="217"/>
        <v>PX59BNE0</v>
      </c>
      <c r="B6961" s="669" t="s">
        <v>10050</v>
      </c>
      <c r="C6961" s="669" t="s">
        <v>2511</v>
      </c>
      <c r="D6961" s="1137">
        <f t="shared" si="216"/>
        <v>0</v>
      </c>
      <c r="E6961" s="669" t="s">
        <v>594</v>
      </c>
      <c r="F6961" s="669">
        <v>391</v>
      </c>
    </row>
    <row r="6962" spans="1:6" hidden="1" x14ac:dyDescent="0.2">
      <c r="A6962" s="1136" t="str">
        <f t="shared" si="217"/>
        <v>PX59BUX0</v>
      </c>
      <c r="B6962" s="669" t="s">
        <v>10051</v>
      </c>
      <c r="C6962" s="669" t="s">
        <v>2511</v>
      </c>
      <c r="D6962" s="1137">
        <f t="shared" si="216"/>
        <v>0</v>
      </c>
      <c r="E6962" s="669" t="s">
        <v>3001</v>
      </c>
      <c r="F6962" s="669">
        <v>3</v>
      </c>
    </row>
    <row r="6963" spans="1:6" hidden="1" x14ac:dyDescent="0.2">
      <c r="A6963" s="1136" t="str">
        <f t="shared" si="217"/>
        <v>PX59CDC0</v>
      </c>
      <c r="B6963" s="669" t="s">
        <v>10052</v>
      </c>
      <c r="C6963" s="669" t="s">
        <v>2512</v>
      </c>
      <c r="D6963" s="1137">
        <f t="shared" si="216"/>
        <v>0</v>
      </c>
      <c r="E6963" s="669" t="s">
        <v>700</v>
      </c>
      <c r="F6963" s="669">
        <v>961</v>
      </c>
    </row>
    <row r="6964" spans="1:6" hidden="1" x14ac:dyDescent="0.2">
      <c r="A6964" s="1136" t="str">
        <f t="shared" si="217"/>
        <v>PX59CEL0</v>
      </c>
      <c r="B6964" s="669" t="s">
        <v>10053</v>
      </c>
      <c r="C6964" s="669" t="s">
        <v>2512</v>
      </c>
      <c r="D6964" s="1137">
        <f t="shared" si="216"/>
        <v>0</v>
      </c>
      <c r="E6964" s="669" t="s">
        <v>699</v>
      </c>
      <c r="F6964" s="669">
        <v>324</v>
      </c>
    </row>
    <row r="6965" spans="1:6" hidden="1" x14ac:dyDescent="0.2">
      <c r="A6965" s="1136" t="str">
        <f t="shared" si="217"/>
        <v>PX59CEM0</v>
      </c>
      <c r="B6965" s="669" t="s">
        <v>10054</v>
      </c>
      <c r="C6965" s="669" t="s">
        <v>2512</v>
      </c>
      <c r="D6965" s="1137">
        <f t="shared" si="216"/>
        <v>0</v>
      </c>
      <c r="E6965" s="669" t="s">
        <v>595</v>
      </c>
      <c r="F6965" s="669">
        <v>327</v>
      </c>
    </row>
    <row r="6966" spans="1:6" hidden="1" x14ac:dyDescent="0.2">
      <c r="A6966" s="1136" t="str">
        <f t="shared" si="217"/>
        <v>PX59CNE0</v>
      </c>
      <c r="B6966" s="669" t="s">
        <v>10055</v>
      </c>
      <c r="C6966" s="669" t="s">
        <v>2512</v>
      </c>
      <c r="D6966" s="1137">
        <f t="shared" si="216"/>
        <v>0</v>
      </c>
      <c r="E6966" s="669" t="s">
        <v>594</v>
      </c>
      <c r="F6966" s="669">
        <v>468</v>
      </c>
    </row>
    <row r="6967" spans="1:6" hidden="1" x14ac:dyDescent="0.2">
      <c r="A6967" s="1136" t="str">
        <f t="shared" si="217"/>
        <v>PX59CUX0</v>
      </c>
      <c r="B6967" s="669" t="s">
        <v>10056</v>
      </c>
      <c r="C6967" s="669" t="s">
        <v>2512</v>
      </c>
      <c r="D6967" s="1137">
        <f t="shared" si="216"/>
        <v>0</v>
      </c>
      <c r="E6967" s="669" t="s">
        <v>3001</v>
      </c>
      <c r="F6967" s="669">
        <v>4</v>
      </c>
    </row>
    <row r="6968" spans="1:6" hidden="1" x14ac:dyDescent="0.2">
      <c r="A6968" s="1136" t="str">
        <f t="shared" si="217"/>
        <v>PX59DDC0</v>
      </c>
      <c r="B6968" s="669" t="s">
        <v>10057</v>
      </c>
      <c r="C6968" s="669" t="s">
        <v>2513</v>
      </c>
      <c r="D6968" s="1137">
        <f t="shared" si="216"/>
        <v>0</v>
      </c>
      <c r="E6968" s="669" t="s">
        <v>700</v>
      </c>
      <c r="F6968" s="669">
        <v>1123</v>
      </c>
    </row>
    <row r="6969" spans="1:6" hidden="1" x14ac:dyDescent="0.2">
      <c r="A6969" s="1136" t="str">
        <f t="shared" si="217"/>
        <v>PX59DEL0</v>
      </c>
      <c r="B6969" s="669" t="s">
        <v>10058</v>
      </c>
      <c r="C6969" s="669" t="s">
        <v>2513</v>
      </c>
      <c r="D6969" s="1137">
        <f t="shared" si="216"/>
        <v>0</v>
      </c>
      <c r="E6969" s="669" t="s">
        <v>699</v>
      </c>
      <c r="F6969" s="669">
        <v>258</v>
      </c>
    </row>
    <row r="6970" spans="1:6" hidden="1" x14ac:dyDescent="0.2">
      <c r="A6970" s="1136" t="str">
        <f t="shared" si="217"/>
        <v>PX59DEM0</v>
      </c>
      <c r="B6970" s="669" t="s">
        <v>10059</v>
      </c>
      <c r="C6970" s="669" t="s">
        <v>2513</v>
      </c>
      <c r="D6970" s="1137">
        <f t="shared" si="216"/>
        <v>0</v>
      </c>
      <c r="E6970" s="669" t="s">
        <v>595</v>
      </c>
      <c r="F6970" s="669">
        <v>294</v>
      </c>
    </row>
    <row r="6971" spans="1:6" hidden="1" x14ac:dyDescent="0.2">
      <c r="A6971" s="1136" t="str">
        <f t="shared" si="217"/>
        <v>PX59DNE0</v>
      </c>
      <c r="B6971" s="669" t="s">
        <v>10060</v>
      </c>
      <c r="C6971" s="669" t="s">
        <v>2513</v>
      </c>
      <c r="D6971" s="1137">
        <f t="shared" si="216"/>
        <v>0</v>
      </c>
      <c r="E6971" s="669" t="s">
        <v>594</v>
      </c>
      <c r="F6971" s="669">
        <v>389</v>
      </c>
    </row>
    <row r="6972" spans="1:6" hidden="1" x14ac:dyDescent="0.2">
      <c r="A6972" s="1136" t="str">
        <f t="shared" si="217"/>
        <v>PX59DUX0</v>
      </c>
      <c r="B6972" s="669" t="s">
        <v>10061</v>
      </c>
      <c r="C6972" s="669" t="s">
        <v>2513</v>
      </c>
      <c r="D6972" s="1137">
        <f t="shared" si="216"/>
        <v>0</v>
      </c>
      <c r="E6972" s="669" t="s">
        <v>3001</v>
      </c>
      <c r="F6972" s="669">
        <v>2</v>
      </c>
    </row>
    <row r="6973" spans="1:6" hidden="1" x14ac:dyDescent="0.2">
      <c r="A6973" s="1136" t="str">
        <f t="shared" si="217"/>
        <v>PX60ADC0</v>
      </c>
      <c r="B6973" s="669" t="s">
        <v>10062</v>
      </c>
      <c r="C6973" s="669" t="s">
        <v>2514</v>
      </c>
      <c r="D6973" s="1137">
        <f t="shared" si="216"/>
        <v>0</v>
      </c>
      <c r="E6973" s="669" t="s">
        <v>700</v>
      </c>
      <c r="F6973" s="669">
        <v>349</v>
      </c>
    </row>
    <row r="6974" spans="1:6" hidden="1" x14ac:dyDescent="0.2">
      <c r="A6974" s="1136" t="str">
        <f t="shared" si="217"/>
        <v>PX60AEL0</v>
      </c>
      <c r="B6974" s="669" t="s">
        <v>10063</v>
      </c>
      <c r="C6974" s="669" t="s">
        <v>2514</v>
      </c>
      <c r="D6974" s="1137">
        <f t="shared" si="216"/>
        <v>0</v>
      </c>
      <c r="E6974" s="669" t="s">
        <v>699</v>
      </c>
      <c r="F6974" s="669">
        <v>191</v>
      </c>
    </row>
    <row r="6975" spans="1:6" hidden="1" x14ac:dyDescent="0.2">
      <c r="A6975" s="1136" t="str">
        <f t="shared" si="217"/>
        <v>PX60AEM0</v>
      </c>
      <c r="B6975" s="669" t="s">
        <v>10064</v>
      </c>
      <c r="C6975" s="669" t="s">
        <v>2514</v>
      </c>
      <c r="D6975" s="1137">
        <f t="shared" si="216"/>
        <v>0</v>
      </c>
      <c r="E6975" s="669" t="s">
        <v>595</v>
      </c>
      <c r="F6975" s="669">
        <v>153</v>
      </c>
    </row>
    <row r="6976" spans="1:6" hidden="1" x14ac:dyDescent="0.2">
      <c r="A6976" s="1136" t="str">
        <f t="shared" si="217"/>
        <v>PX60ANE0</v>
      </c>
      <c r="B6976" s="669" t="s">
        <v>10065</v>
      </c>
      <c r="C6976" s="669" t="s">
        <v>2514</v>
      </c>
      <c r="D6976" s="1137">
        <f t="shared" si="216"/>
        <v>0</v>
      </c>
      <c r="E6976" s="669" t="s">
        <v>594</v>
      </c>
      <c r="F6976" s="669">
        <v>311</v>
      </c>
    </row>
    <row r="6977" spans="1:6" hidden="1" x14ac:dyDescent="0.2">
      <c r="A6977" s="1136" t="str">
        <f t="shared" si="217"/>
        <v>PX60AUX0</v>
      </c>
      <c r="B6977" s="669" t="s">
        <v>10066</v>
      </c>
      <c r="C6977" s="669" t="s">
        <v>2514</v>
      </c>
      <c r="D6977" s="1137">
        <f t="shared" si="216"/>
        <v>0</v>
      </c>
      <c r="E6977" s="669" t="s">
        <v>3001</v>
      </c>
      <c r="F6977" s="669">
        <v>2</v>
      </c>
    </row>
    <row r="6978" spans="1:6" hidden="1" x14ac:dyDescent="0.2">
      <c r="A6978" s="1136" t="str">
        <f t="shared" si="217"/>
        <v>PX60BDC0</v>
      </c>
      <c r="B6978" s="669" t="s">
        <v>10067</v>
      </c>
      <c r="C6978" s="669" t="s">
        <v>2515</v>
      </c>
      <c r="D6978" s="1137">
        <f t="shared" si="216"/>
        <v>0</v>
      </c>
      <c r="E6978" s="669" t="s">
        <v>700</v>
      </c>
      <c r="F6978" s="669">
        <v>866</v>
      </c>
    </row>
    <row r="6979" spans="1:6" hidden="1" x14ac:dyDescent="0.2">
      <c r="A6979" s="1136" t="str">
        <f t="shared" si="217"/>
        <v>PX60BEL0</v>
      </c>
      <c r="B6979" s="669" t="s">
        <v>10068</v>
      </c>
      <c r="C6979" s="669" t="s">
        <v>2515</v>
      </c>
      <c r="D6979" s="1137">
        <f t="shared" si="216"/>
        <v>0</v>
      </c>
      <c r="E6979" s="669" t="s">
        <v>699</v>
      </c>
      <c r="F6979" s="669">
        <v>265</v>
      </c>
    </row>
    <row r="6980" spans="1:6" hidden="1" x14ac:dyDescent="0.2">
      <c r="A6980" s="1136" t="str">
        <f t="shared" si="217"/>
        <v>PX60BEM0</v>
      </c>
      <c r="B6980" s="669" t="s">
        <v>10069</v>
      </c>
      <c r="C6980" s="669" t="s">
        <v>2515</v>
      </c>
      <c r="D6980" s="1137">
        <f t="shared" si="216"/>
        <v>0</v>
      </c>
      <c r="E6980" s="669" t="s">
        <v>595</v>
      </c>
      <c r="F6980" s="669">
        <v>366</v>
      </c>
    </row>
    <row r="6981" spans="1:6" hidden="1" x14ac:dyDescent="0.2">
      <c r="A6981" s="1136" t="str">
        <f t="shared" si="217"/>
        <v>PX60BNE0</v>
      </c>
      <c r="B6981" s="669" t="s">
        <v>10070</v>
      </c>
      <c r="C6981" s="669" t="s">
        <v>2515</v>
      </c>
      <c r="D6981" s="1137">
        <f t="shared" si="216"/>
        <v>0</v>
      </c>
      <c r="E6981" s="669" t="s">
        <v>594</v>
      </c>
      <c r="F6981" s="669">
        <v>1451</v>
      </c>
    </row>
    <row r="6982" spans="1:6" hidden="1" x14ac:dyDescent="0.2">
      <c r="A6982" s="1136" t="str">
        <f t="shared" si="217"/>
        <v>PX60BUX0</v>
      </c>
      <c r="B6982" s="669" t="s">
        <v>10071</v>
      </c>
      <c r="C6982" s="669" t="s">
        <v>2515</v>
      </c>
      <c r="D6982" s="1137">
        <f t="shared" si="216"/>
        <v>0</v>
      </c>
      <c r="E6982" s="669" t="s">
        <v>3001</v>
      </c>
      <c r="F6982" s="669">
        <v>7</v>
      </c>
    </row>
    <row r="6983" spans="1:6" hidden="1" x14ac:dyDescent="0.2">
      <c r="A6983" s="1136" t="str">
        <f t="shared" si="217"/>
        <v>PX60CDC0</v>
      </c>
      <c r="B6983" s="669" t="s">
        <v>10072</v>
      </c>
      <c r="C6983" s="669" t="s">
        <v>2516</v>
      </c>
      <c r="D6983" s="1137">
        <f t="shared" si="216"/>
        <v>0</v>
      </c>
      <c r="E6983" s="669" t="s">
        <v>700</v>
      </c>
      <c r="F6983" s="669">
        <v>1992</v>
      </c>
    </row>
    <row r="6984" spans="1:6" hidden="1" x14ac:dyDescent="0.2">
      <c r="A6984" s="1136" t="str">
        <f t="shared" si="217"/>
        <v>PX60CEL0</v>
      </c>
      <c r="B6984" s="669" t="s">
        <v>10073</v>
      </c>
      <c r="C6984" s="669" t="s">
        <v>2516</v>
      </c>
      <c r="D6984" s="1137">
        <f t="shared" si="216"/>
        <v>0</v>
      </c>
      <c r="E6984" s="669" t="s">
        <v>699</v>
      </c>
      <c r="F6984" s="669">
        <v>579</v>
      </c>
    </row>
    <row r="6985" spans="1:6" hidden="1" x14ac:dyDescent="0.2">
      <c r="A6985" s="1136" t="str">
        <f t="shared" si="217"/>
        <v>PX60CEM0</v>
      </c>
      <c r="B6985" s="669" t="s">
        <v>10074</v>
      </c>
      <c r="C6985" s="669" t="s">
        <v>2516</v>
      </c>
      <c r="D6985" s="1137">
        <f t="shared" si="216"/>
        <v>0</v>
      </c>
      <c r="E6985" s="669" t="s">
        <v>595</v>
      </c>
      <c r="F6985" s="669">
        <v>768</v>
      </c>
    </row>
    <row r="6986" spans="1:6" hidden="1" x14ac:dyDescent="0.2">
      <c r="A6986" s="1136" t="str">
        <f t="shared" si="217"/>
        <v>PX60CNE0</v>
      </c>
      <c r="B6986" s="669" t="s">
        <v>10075</v>
      </c>
      <c r="C6986" s="669" t="s">
        <v>2516</v>
      </c>
      <c r="D6986" s="1137">
        <f t="shared" si="216"/>
        <v>0</v>
      </c>
      <c r="E6986" s="669" t="s">
        <v>594</v>
      </c>
      <c r="F6986" s="669">
        <v>3388</v>
      </c>
    </row>
    <row r="6987" spans="1:6" hidden="1" x14ac:dyDescent="0.2">
      <c r="A6987" s="1136" t="str">
        <f t="shared" si="217"/>
        <v>PX60CUX0</v>
      </c>
      <c r="B6987" s="669" t="s">
        <v>10076</v>
      </c>
      <c r="C6987" s="669" t="s">
        <v>2516</v>
      </c>
      <c r="D6987" s="1137">
        <f t="shared" si="216"/>
        <v>0</v>
      </c>
      <c r="E6987" s="669" t="s">
        <v>3001</v>
      </c>
      <c r="F6987" s="669">
        <v>15</v>
      </c>
    </row>
    <row r="6988" spans="1:6" hidden="1" x14ac:dyDescent="0.2">
      <c r="A6988" s="1136" t="str">
        <f t="shared" si="217"/>
        <v>SA01GDC0</v>
      </c>
      <c r="B6988" s="669" t="s">
        <v>10077</v>
      </c>
      <c r="C6988" s="669" t="s">
        <v>2517</v>
      </c>
      <c r="D6988" s="1137">
        <f t="shared" si="216"/>
        <v>0</v>
      </c>
      <c r="E6988" s="669" t="s">
        <v>700</v>
      </c>
      <c r="F6988" s="669">
        <v>17</v>
      </c>
    </row>
    <row r="6989" spans="1:6" hidden="1" x14ac:dyDescent="0.2">
      <c r="A6989" s="1136" t="str">
        <f t="shared" si="217"/>
        <v>SA01GEL0</v>
      </c>
      <c r="B6989" s="669" t="s">
        <v>10078</v>
      </c>
      <c r="C6989" s="669" t="s">
        <v>2517</v>
      </c>
      <c r="D6989" s="1137">
        <f t="shared" si="216"/>
        <v>0</v>
      </c>
      <c r="E6989" s="669" t="s">
        <v>699</v>
      </c>
      <c r="F6989" s="669">
        <v>43</v>
      </c>
    </row>
    <row r="6990" spans="1:6" hidden="1" x14ac:dyDescent="0.2">
      <c r="A6990" s="1136" t="str">
        <f t="shared" si="217"/>
        <v>SA01GEM0</v>
      </c>
      <c r="B6990" s="669" t="s">
        <v>10079</v>
      </c>
      <c r="C6990" s="669" t="s">
        <v>2517</v>
      </c>
      <c r="D6990" s="1137">
        <f t="shared" si="216"/>
        <v>0</v>
      </c>
      <c r="E6990" s="669" t="s">
        <v>595</v>
      </c>
      <c r="F6990" s="669">
        <v>1121</v>
      </c>
    </row>
    <row r="6991" spans="1:6" hidden="1" x14ac:dyDescent="0.2">
      <c r="A6991" s="1136" t="str">
        <f t="shared" si="217"/>
        <v>SA01GNE0</v>
      </c>
      <c r="B6991" s="669" t="s">
        <v>10080</v>
      </c>
      <c r="C6991" s="669" t="s">
        <v>2517</v>
      </c>
      <c r="D6991" s="1137">
        <f t="shared" si="216"/>
        <v>0</v>
      </c>
      <c r="E6991" s="669" t="s">
        <v>594</v>
      </c>
      <c r="F6991" s="669">
        <v>21</v>
      </c>
    </row>
    <row r="6992" spans="1:6" hidden="1" x14ac:dyDescent="0.2">
      <c r="A6992" s="1136" t="str">
        <f t="shared" si="217"/>
        <v>SA01GUX0</v>
      </c>
      <c r="B6992" s="669" t="s">
        <v>10081</v>
      </c>
      <c r="C6992" s="669" t="s">
        <v>2517</v>
      </c>
      <c r="D6992" s="1137">
        <f t="shared" si="216"/>
        <v>0</v>
      </c>
      <c r="E6992" s="669" t="s">
        <v>3001</v>
      </c>
      <c r="F6992" s="669">
        <v>1</v>
      </c>
    </row>
    <row r="6993" spans="1:6" hidden="1" x14ac:dyDescent="0.2">
      <c r="A6993" s="1136" t="str">
        <f t="shared" si="217"/>
        <v>SA01HDC0</v>
      </c>
      <c r="B6993" s="669" t="s">
        <v>10082</v>
      </c>
      <c r="C6993" s="669" t="s">
        <v>2518</v>
      </c>
      <c r="D6993" s="1137">
        <f t="shared" ref="D6993:D7056" si="218">IFERROR(VLOOKUP(C6993,$M$2:$N$16,2,FALSE),0)</f>
        <v>0</v>
      </c>
      <c r="E6993" s="669" t="s">
        <v>700</v>
      </c>
      <c r="F6993" s="669">
        <v>78</v>
      </c>
    </row>
    <row r="6994" spans="1:6" hidden="1" x14ac:dyDescent="0.2">
      <c r="A6994" s="1136" t="str">
        <f t="shared" ref="A6994:A7057" si="219">C6994&amp;E6994&amp;D6994</f>
        <v>SA01HEL0</v>
      </c>
      <c r="B6994" s="669" t="s">
        <v>10083</v>
      </c>
      <c r="C6994" s="669" t="s">
        <v>2518</v>
      </c>
      <c r="D6994" s="1137">
        <f t="shared" si="218"/>
        <v>0</v>
      </c>
      <c r="E6994" s="669" t="s">
        <v>699</v>
      </c>
      <c r="F6994" s="669">
        <v>49</v>
      </c>
    </row>
    <row r="6995" spans="1:6" hidden="1" x14ac:dyDescent="0.2">
      <c r="A6995" s="1136" t="str">
        <f t="shared" si="219"/>
        <v>SA01HEM0</v>
      </c>
      <c r="B6995" s="669" t="s">
        <v>10084</v>
      </c>
      <c r="C6995" s="669" t="s">
        <v>2518</v>
      </c>
      <c r="D6995" s="1137">
        <f t="shared" si="218"/>
        <v>0</v>
      </c>
      <c r="E6995" s="669" t="s">
        <v>595</v>
      </c>
      <c r="F6995" s="669">
        <v>700</v>
      </c>
    </row>
    <row r="6996" spans="1:6" hidden="1" x14ac:dyDescent="0.2">
      <c r="A6996" s="1136" t="str">
        <f t="shared" si="219"/>
        <v>SA01HNE0</v>
      </c>
      <c r="B6996" s="669" t="s">
        <v>10085</v>
      </c>
      <c r="C6996" s="669" t="s">
        <v>2518</v>
      </c>
      <c r="D6996" s="1137">
        <f t="shared" si="218"/>
        <v>0</v>
      </c>
      <c r="E6996" s="669" t="s">
        <v>594</v>
      </c>
      <c r="F6996" s="669">
        <v>12</v>
      </c>
    </row>
    <row r="6997" spans="1:6" hidden="1" x14ac:dyDescent="0.2">
      <c r="A6997" s="1136" t="str">
        <f t="shared" si="219"/>
        <v>SA01JDC0</v>
      </c>
      <c r="B6997" s="669" t="s">
        <v>10086</v>
      </c>
      <c r="C6997" s="669" t="s">
        <v>2519</v>
      </c>
      <c r="D6997" s="1137">
        <f t="shared" si="218"/>
        <v>0</v>
      </c>
      <c r="E6997" s="669" t="s">
        <v>700</v>
      </c>
      <c r="F6997" s="669">
        <v>396</v>
      </c>
    </row>
    <row r="6998" spans="1:6" hidden="1" x14ac:dyDescent="0.2">
      <c r="A6998" s="1136" t="str">
        <f t="shared" si="219"/>
        <v>SA01JEL0</v>
      </c>
      <c r="B6998" s="669" t="s">
        <v>10087</v>
      </c>
      <c r="C6998" s="669" t="s">
        <v>2519</v>
      </c>
      <c r="D6998" s="1137">
        <f t="shared" si="218"/>
        <v>0</v>
      </c>
      <c r="E6998" s="669" t="s">
        <v>699</v>
      </c>
      <c r="F6998" s="669">
        <v>79</v>
      </c>
    </row>
    <row r="6999" spans="1:6" hidden="1" x14ac:dyDescent="0.2">
      <c r="A6999" s="1136" t="str">
        <f t="shared" si="219"/>
        <v>SA01JEM0</v>
      </c>
      <c r="B6999" s="669" t="s">
        <v>10088</v>
      </c>
      <c r="C6999" s="669" t="s">
        <v>2519</v>
      </c>
      <c r="D6999" s="1137">
        <f t="shared" si="218"/>
        <v>0</v>
      </c>
      <c r="E6999" s="669" t="s">
        <v>595</v>
      </c>
      <c r="F6999" s="669">
        <v>741</v>
      </c>
    </row>
    <row r="7000" spans="1:6" hidden="1" x14ac:dyDescent="0.2">
      <c r="A7000" s="1136" t="str">
        <f t="shared" si="219"/>
        <v>SA01JNE0</v>
      </c>
      <c r="B7000" s="669" t="s">
        <v>10089</v>
      </c>
      <c r="C7000" s="669" t="s">
        <v>2519</v>
      </c>
      <c r="D7000" s="1137">
        <f t="shared" si="218"/>
        <v>0</v>
      </c>
      <c r="E7000" s="669" t="s">
        <v>594</v>
      </c>
      <c r="F7000" s="669">
        <v>4</v>
      </c>
    </row>
    <row r="7001" spans="1:6" hidden="1" x14ac:dyDescent="0.2">
      <c r="A7001" s="1136" t="str">
        <f t="shared" si="219"/>
        <v>SA01KDC0</v>
      </c>
      <c r="B7001" s="669" t="s">
        <v>10090</v>
      </c>
      <c r="C7001" s="669" t="s">
        <v>2520</v>
      </c>
      <c r="D7001" s="1137">
        <f t="shared" si="218"/>
        <v>0</v>
      </c>
      <c r="E7001" s="669" t="s">
        <v>700</v>
      </c>
      <c r="F7001" s="669">
        <v>1143</v>
      </c>
    </row>
    <row r="7002" spans="1:6" hidden="1" x14ac:dyDescent="0.2">
      <c r="A7002" s="1136" t="str">
        <f t="shared" si="219"/>
        <v>SA01KEL0</v>
      </c>
      <c r="B7002" s="669" t="s">
        <v>10091</v>
      </c>
      <c r="C7002" s="669" t="s">
        <v>2520</v>
      </c>
      <c r="D7002" s="1137">
        <f t="shared" si="218"/>
        <v>0</v>
      </c>
      <c r="E7002" s="669" t="s">
        <v>699</v>
      </c>
      <c r="F7002" s="669">
        <v>71</v>
      </c>
    </row>
    <row r="7003" spans="1:6" hidden="1" x14ac:dyDescent="0.2">
      <c r="A7003" s="1136" t="str">
        <f t="shared" si="219"/>
        <v>SA01KEM0</v>
      </c>
      <c r="B7003" s="669" t="s">
        <v>10092</v>
      </c>
      <c r="C7003" s="669" t="s">
        <v>2520</v>
      </c>
      <c r="D7003" s="1137">
        <f t="shared" si="218"/>
        <v>0</v>
      </c>
      <c r="E7003" s="669" t="s">
        <v>595</v>
      </c>
      <c r="F7003" s="669">
        <v>330</v>
      </c>
    </row>
    <row r="7004" spans="1:6" hidden="1" x14ac:dyDescent="0.2">
      <c r="A7004" s="1136" t="str">
        <f t="shared" si="219"/>
        <v>SA01KNE0</v>
      </c>
      <c r="B7004" s="669" t="s">
        <v>10093</v>
      </c>
      <c r="C7004" s="669" t="s">
        <v>2520</v>
      </c>
      <c r="D7004" s="1137">
        <f t="shared" si="218"/>
        <v>0</v>
      </c>
      <c r="E7004" s="669" t="s">
        <v>594</v>
      </c>
      <c r="F7004" s="669">
        <v>4</v>
      </c>
    </row>
    <row r="7005" spans="1:6" hidden="1" x14ac:dyDescent="0.2">
      <c r="A7005" s="1136" t="str">
        <f t="shared" si="219"/>
        <v>SA01KUX0</v>
      </c>
      <c r="B7005" s="669" t="s">
        <v>10094</v>
      </c>
      <c r="C7005" s="669" t="s">
        <v>2520</v>
      </c>
      <c r="D7005" s="1137">
        <f t="shared" si="218"/>
        <v>0</v>
      </c>
      <c r="E7005" s="669" t="s">
        <v>3001</v>
      </c>
      <c r="F7005" s="669">
        <v>1</v>
      </c>
    </row>
    <row r="7006" spans="1:6" hidden="1" x14ac:dyDescent="0.2">
      <c r="A7006" s="1136" t="str">
        <f t="shared" si="219"/>
        <v>SA02GDC0</v>
      </c>
      <c r="B7006" s="669" t="s">
        <v>10095</v>
      </c>
      <c r="C7006" s="669" t="s">
        <v>2521</v>
      </c>
      <c r="D7006" s="1137">
        <f t="shared" si="218"/>
        <v>0</v>
      </c>
      <c r="E7006" s="669" t="s">
        <v>700</v>
      </c>
      <c r="F7006" s="669">
        <v>180</v>
      </c>
    </row>
    <row r="7007" spans="1:6" hidden="1" x14ac:dyDescent="0.2">
      <c r="A7007" s="1136" t="str">
        <f t="shared" si="219"/>
        <v>SA02GEL0</v>
      </c>
      <c r="B7007" s="669" t="s">
        <v>10096</v>
      </c>
      <c r="C7007" s="669" t="s">
        <v>2521</v>
      </c>
      <c r="D7007" s="1137">
        <f t="shared" si="218"/>
        <v>0</v>
      </c>
      <c r="E7007" s="669" t="s">
        <v>699</v>
      </c>
      <c r="F7007" s="669">
        <v>19</v>
      </c>
    </row>
    <row r="7008" spans="1:6" hidden="1" x14ac:dyDescent="0.2">
      <c r="A7008" s="1136" t="str">
        <f t="shared" si="219"/>
        <v>SA02GEM0</v>
      </c>
      <c r="B7008" s="669" t="s">
        <v>10097</v>
      </c>
      <c r="C7008" s="669" t="s">
        <v>2521</v>
      </c>
      <c r="D7008" s="1137">
        <f t="shared" si="218"/>
        <v>0</v>
      </c>
      <c r="E7008" s="669" t="s">
        <v>595</v>
      </c>
      <c r="F7008" s="669">
        <v>719</v>
      </c>
    </row>
    <row r="7009" spans="1:6" hidden="1" x14ac:dyDescent="0.2">
      <c r="A7009" s="1136" t="str">
        <f t="shared" si="219"/>
        <v>SA02GNE0</v>
      </c>
      <c r="B7009" s="669" t="s">
        <v>10098</v>
      </c>
      <c r="C7009" s="669" t="s">
        <v>2521</v>
      </c>
      <c r="D7009" s="1137">
        <f t="shared" si="218"/>
        <v>0</v>
      </c>
      <c r="E7009" s="669" t="s">
        <v>594</v>
      </c>
      <c r="F7009" s="669">
        <v>18</v>
      </c>
    </row>
    <row r="7010" spans="1:6" hidden="1" x14ac:dyDescent="0.2">
      <c r="A7010" s="1136" t="str">
        <f t="shared" si="219"/>
        <v>SA02HDC0</v>
      </c>
      <c r="B7010" s="669" t="s">
        <v>10099</v>
      </c>
      <c r="C7010" s="669" t="s">
        <v>2522</v>
      </c>
      <c r="D7010" s="1137">
        <f t="shared" si="218"/>
        <v>0</v>
      </c>
      <c r="E7010" s="669" t="s">
        <v>700</v>
      </c>
      <c r="F7010" s="669">
        <v>346</v>
      </c>
    </row>
    <row r="7011" spans="1:6" hidden="1" x14ac:dyDescent="0.2">
      <c r="A7011" s="1136" t="str">
        <f t="shared" si="219"/>
        <v>SA02HEL0</v>
      </c>
      <c r="B7011" s="669" t="s">
        <v>10100</v>
      </c>
      <c r="C7011" s="669" t="s">
        <v>2522</v>
      </c>
      <c r="D7011" s="1137">
        <f t="shared" si="218"/>
        <v>0</v>
      </c>
      <c r="E7011" s="669" t="s">
        <v>699</v>
      </c>
      <c r="F7011" s="669">
        <v>36</v>
      </c>
    </row>
    <row r="7012" spans="1:6" hidden="1" x14ac:dyDescent="0.2">
      <c r="A7012" s="1136" t="str">
        <f t="shared" si="219"/>
        <v>SA02HEM0</v>
      </c>
      <c r="B7012" s="669" t="s">
        <v>10101</v>
      </c>
      <c r="C7012" s="669" t="s">
        <v>2522</v>
      </c>
      <c r="D7012" s="1137">
        <f t="shared" si="218"/>
        <v>0</v>
      </c>
      <c r="E7012" s="669" t="s">
        <v>595</v>
      </c>
      <c r="F7012" s="669">
        <v>486</v>
      </c>
    </row>
    <row r="7013" spans="1:6" hidden="1" x14ac:dyDescent="0.2">
      <c r="A7013" s="1136" t="str">
        <f t="shared" si="219"/>
        <v>SA02HNE0</v>
      </c>
      <c r="B7013" s="669" t="s">
        <v>10102</v>
      </c>
      <c r="C7013" s="669" t="s">
        <v>2522</v>
      </c>
      <c r="D7013" s="1137">
        <f t="shared" si="218"/>
        <v>0</v>
      </c>
      <c r="E7013" s="669" t="s">
        <v>594</v>
      </c>
      <c r="F7013" s="669">
        <v>5</v>
      </c>
    </row>
    <row r="7014" spans="1:6" hidden="1" x14ac:dyDescent="0.2">
      <c r="A7014" s="1136" t="str">
        <f t="shared" si="219"/>
        <v>SA02JDC0</v>
      </c>
      <c r="B7014" s="669" t="s">
        <v>10103</v>
      </c>
      <c r="C7014" s="669" t="s">
        <v>2523</v>
      </c>
      <c r="D7014" s="1137">
        <f t="shared" si="218"/>
        <v>0</v>
      </c>
      <c r="E7014" s="669" t="s">
        <v>700</v>
      </c>
      <c r="F7014" s="669">
        <v>1445</v>
      </c>
    </row>
    <row r="7015" spans="1:6" hidden="1" x14ac:dyDescent="0.2">
      <c r="A7015" s="1136" t="str">
        <f t="shared" si="219"/>
        <v>SA02JEL0</v>
      </c>
      <c r="B7015" s="669" t="s">
        <v>10104</v>
      </c>
      <c r="C7015" s="669" t="s">
        <v>2523</v>
      </c>
      <c r="D7015" s="1137">
        <f t="shared" si="218"/>
        <v>0</v>
      </c>
      <c r="E7015" s="669" t="s">
        <v>699</v>
      </c>
      <c r="F7015" s="669">
        <v>38</v>
      </c>
    </row>
    <row r="7016" spans="1:6" hidden="1" x14ac:dyDescent="0.2">
      <c r="A7016" s="1136" t="str">
        <f t="shared" si="219"/>
        <v>SA02JEM0</v>
      </c>
      <c r="B7016" s="669" t="s">
        <v>10105</v>
      </c>
      <c r="C7016" s="669" t="s">
        <v>2523</v>
      </c>
      <c r="D7016" s="1137">
        <f t="shared" si="218"/>
        <v>0</v>
      </c>
      <c r="E7016" s="669" t="s">
        <v>595</v>
      </c>
      <c r="F7016" s="669">
        <v>627</v>
      </c>
    </row>
    <row r="7017" spans="1:6" hidden="1" x14ac:dyDescent="0.2">
      <c r="A7017" s="1136" t="str">
        <f t="shared" si="219"/>
        <v>SA02JNE0</v>
      </c>
      <c r="B7017" s="669" t="s">
        <v>10106</v>
      </c>
      <c r="C7017" s="669" t="s">
        <v>2523</v>
      </c>
      <c r="D7017" s="1137">
        <f t="shared" si="218"/>
        <v>0</v>
      </c>
      <c r="E7017" s="669" t="s">
        <v>594</v>
      </c>
      <c r="F7017" s="669">
        <v>11</v>
      </c>
    </row>
    <row r="7018" spans="1:6" hidden="1" x14ac:dyDescent="0.2">
      <c r="A7018" s="1136" t="str">
        <f t="shared" si="219"/>
        <v>SA02JUX0</v>
      </c>
      <c r="B7018" s="669" t="s">
        <v>10107</v>
      </c>
      <c r="C7018" s="669" t="s">
        <v>2523</v>
      </c>
      <c r="D7018" s="1137">
        <f t="shared" si="218"/>
        <v>0</v>
      </c>
      <c r="E7018" s="669" t="s">
        <v>3001</v>
      </c>
      <c r="F7018" s="669">
        <v>1</v>
      </c>
    </row>
    <row r="7019" spans="1:6" hidden="1" x14ac:dyDescent="0.2">
      <c r="A7019" s="1136" t="str">
        <f t="shared" si="219"/>
        <v>SA03GDC0</v>
      </c>
      <c r="B7019" s="669" t="s">
        <v>10108</v>
      </c>
      <c r="C7019" s="669" t="s">
        <v>2524</v>
      </c>
      <c r="D7019" s="1137">
        <f t="shared" si="218"/>
        <v>0</v>
      </c>
      <c r="E7019" s="669" t="s">
        <v>700</v>
      </c>
      <c r="F7019" s="669">
        <v>328</v>
      </c>
    </row>
    <row r="7020" spans="1:6" hidden="1" x14ac:dyDescent="0.2">
      <c r="A7020" s="1136" t="str">
        <f t="shared" si="219"/>
        <v>SA03GEL0</v>
      </c>
      <c r="B7020" s="669" t="s">
        <v>10109</v>
      </c>
      <c r="C7020" s="669" t="s">
        <v>2524</v>
      </c>
      <c r="D7020" s="1137">
        <f t="shared" si="218"/>
        <v>0</v>
      </c>
      <c r="E7020" s="669" t="s">
        <v>699</v>
      </c>
      <c r="F7020" s="669">
        <v>60</v>
      </c>
    </row>
    <row r="7021" spans="1:6" hidden="1" x14ac:dyDescent="0.2">
      <c r="A7021" s="1136" t="str">
        <f t="shared" si="219"/>
        <v>SA03GEM0</v>
      </c>
      <c r="B7021" s="669" t="s">
        <v>10110</v>
      </c>
      <c r="C7021" s="669" t="s">
        <v>2524</v>
      </c>
      <c r="D7021" s="1137">
        <f t="shared" si="218"/>
        <v>0</v>
      </c>
      <c r="E7021" s="669" t="s">
        <v>595</v>
      </c>
      <c r="F7021" s="669">
        <v>995</v>
      </c>
    </row>
    <row r="7022" spans="1:6" hidden="1" x14ac:dyDescent="0.2">
      <c r="A7022" s="1136" t="str">
        <f t="shared" si="219"/>
        <v>SA03GNE0</v>
      </c>
      <c r="B7022" s="669" t="s">
        <v>10111</v>
      </c>
      <c r="C7022" s="669" t="s">
        <v>2524</v>
      </c>
      <c r="D7022" s="1137">
        <f t="shared" si="218"/>
        <v>0</v>
      </c>
      <c r="E7022" s="669" t="s">
        <v>594</v>
      </c>
      <c r="F7022" s="669">
        <v>17</v>
      </c>
    </row>
    <row r="7023" spans="1:6" hidden="1" x14ac:dyDescent="0.2">
      <c r="A7023" s="1136" t="str">
        <f t="shared" si="219"/>
        <v>SA03HDC0</v>
      </c>
      <c r="B7023" s="669" t="s">
        <v>10112</v>
      </c>
      <c r="C7023" s="669" t="s">
        <v>2525</v>
      </c>
      <c r="D7023" s="1137">
        <f t="shared" si="218"/>
        <v>0</v>
      </c>
      <c r="E7023" s="669" t="s">
        <v>700</v>
      </c>
      <c r="F7023" s="669">
        <v>1133</v>
      </c>
    </row>
    <row r="7024" spans="1:6" hidden="1" x14ac:dyDescent="0.2">
      <c r="A7024" s="1136" t="str">
        <f t="shared" si="219"/>
        <v>SA03HEL0</v>
      </c>
      <c r="B7024" s="669" t="s">
        <v>10113</v>
      </c>
      <c r="C7024" s="669" t="s">
        <v>2525</v>
      </c>
      <c r="D7024" s="1137">
        <f t="shared" si="218"/>
        <v>0</v>
      </c>
      <c r="E7024" s="669" t="s">
        <v>699</v>
      </c>
      <c r="F7024" s="669">
        <v>64</v>
      </c>
    </row>
    <row r="7025" spans="1:6" hidden="1" x14ac:dyDescent="0.2">
      <c r="A7025" s="1136" t="str">
        <f t="shared" si="219"/>
        <v>SA03HEM0</v>
      </c>
      <c r="B7025" s="669" t="s">
        <v>10114</v>
      </c>
      <c r="C7025" s="669" t="s">
        <v>2525</v>
      </c>
      <c r="D7025" s="1137">
        <f t="shared" si="218"/>
        <v>0</v>
      </c>
      <c r="E7025" s="669" t="s">
        <v>595</v>
      </c>
      <c r="F7025" s="669">
        <v>360</v>
      </c>
    </row>
    <row r="7026" spans="1:6" hidden="1" x14ac:dyDescent="0.2">
      <c r="A7026" s="1136" t="str">
        <f t="shared" si="219"/>
        <v>SA03HNE0</v>
      </c>
      <c r="B7026" s="669" t="s">
        <v>10115</v>
      </c>
      <c r="C7026" s="669" t="s">
        <v>2525</v>
      </c>
      <c r="D7026" s="1137">
        <f t="shared" si="218"/>
        <v>0</v>
      </c>
      <c r="E7026" s="669" t="s">
        <v>594</v>
      </c>
      <c r="F7026" s="669">
        <v>3</v>
      </c>
    </row>
    <row r="7027" spans="1:6" hidden="1" x14ac:dyDescent="0.2">
      <c r="A7027" s="1136" t="str">
        <f t="shared" si="219"/>
        <v>SA04GDC0</v>
      </c>
      <c r="B7027" s="669" t="s">
        <v>10116</v>
      </c>
      <c r="C7027" s="669" t="s">
        <v>2526</v>
      </c>
      <c r="D7027" s="1137">
        <f t="shared" si="218"/>
        <v>0</v>
      </c>
      <c r="E7027" s="669" t="s">
        <v>700</v>
      </c>
      <c r="F7027" s="669">
        <v>4</v>
      </c>
    </row>
    <row r="7028" spans="1:6" hidden="1" x14ac:dyDescent="0.2">
      <c r="A7028" s="1136" t="str">
        <f t="shared" si="219"/>
        <v>SA04GEL0</v>
      </c>
      <c r="B7028" s="669" t="s">
        <v>10117</v>
      </c>
      <c r="C7028" s="669" t="s">
        <v>2526</v>
      </c>
      <c r="D7028" s="1137">
        <f t="shared" si="218"/>
        <v>0</v>
      </c>
      <c r="E7028" s="669" t="s">
        <v>699</v>
      </c>
      <c r="F7028" s="669">
        <v>50</v>
      </c>
    </row>
    <row r="7029" spans="1:6" hidden="1" x14ac:dyDescent="0.2">
      <c r="A7029" s="1136" t="str">
        <f t="shared" si="219"/>
        <v>SA04GEM0</v>
      </c>
      <c r="B7029" s="669" t="s">
        <v>10118</v>
      </c>
      <c r="C7029" s="669" t="s">
        <v>2526</v>
      </c>
      <c r="D7029" s="1137">
        <f t="shared" si="218"/>
        <v>0</v>
      </c>
      <c r="E7029" s="669" t="s">
        <v>595</v>
      </c>
      <c r="F7029" s="669">
        <v>3202</v>
      </c>
    </row>
    <row r="7030" spans="1:6" hidden="1" x14ac:dyDescent="0.2">
      <c r="A7030" s="1136" t="str">
        <f t="shared" si="219"/>
        <v>SA04GNE0</v>
      </c>
      <c r="B7030" s="669" t="s">
        <v>10119</v>
      </c>
      <c r="C7030" s="669" t="s">
        <v>2526</v>
      </c>
      <c r="D7030" s="1137">
        <f t="shared" si="218"/>
        <v>0</v>
      </c>
      <c r="E7030" s="669" t="s">
        <v>594</v>
      </c>
      <c r="F7030" s="669">
        <v>40</v>
      </c>
    </row>
    <row r="7031" spans="1:6" hidden="1" x14ac:dyDescent="0.2">
      <c r="A7031" s="1136" t="str">
        <f t="shared" si="219"/>
        <v>SA04HDC0</v>
      </c>
      <c r="B7031" s="669" t="s">
        <v>10120</v>
      </c>
      <c r="C7031" s="669" t="s">
        <v>2527</v>
      </c>
      <c r="D7031" s="1137">
        <f t="shared" si="218"/>
        <v>0</v>
      </c>
      <c r="E7031" s="669" t="s">
        <v>700</v>
      </c>
      <c r="F7031" s="669">
        <v>109</v>
      </c>
    </row>
    <row r="7032" spans="1:6" hidden="1" x14ac:dyDescent="0.2">
      <c r="A7032" s="1136" t="str">
        <f t="shared" si="219"/>
        <v>SA04HEL0</v>
      </c>
      <c r="B7032" s="669" t="s">
        <v>10121</v>
      </c>
      <c r="C7032" s="669" t="s">
        <v>2527</v>
      </c>
      <c r="D7032" s="1137">
        <f t="shared" si="218"/>
        <v>0</v>
      </c>
      <c r="E7032" s="669" t="s">
        <v>699</v>
      </c>
      <c r="F7032" s="669">
        <v>159</v>
      </c>
    </row>
    <row r="7033" spans="1:6" hidden="1" x14ac:dyDescent="0.2">
      <c r="A7033" s="1136" t="str">
        <f t="shared" si="219"/>
        <v>SA04HEM0</v>
      </c>
      <c r="B7033" s="669" t="s">
        <v>10122</v>
      </c>
      <c r="C7033" s="669" t="s">
        <v>2527</v>
      </c>
      <c r="D7033" s="1137">
        <f t="shared" si="218"/>
        <v>0</v>
      </c>
      <c r="E7033" s="669" t="s">
        <v>595</v>
      </c>
      <c r="F7033" s="669">
        <v>3407</v>
      </c>
    </row>
    <row r="7034" spans="1:6" hidden="1" x14ac:dyDescent="0.2">
      <c r="A7034" s="1136" t="str">
        <f t="shared" si="219"/>
        <v>SA04HNE0</v>
      </c>
      <c r="B7034" s="669" t="s">
        <v>10123</v>
      </c>
      <c r="C7034" s="669" t="s">
        <v>2527</v>
      </c>
      <c r="D7034" s="1137">
        <f t="shared" si="218"/>
        <v>0</v>
      </c>
      <c r="E7034" s="669" t="s">
        <v>594</v>
      </c>
      <c r="F7034" s="669">
        <v>30</v>
      </c>
    </row>
    <row r="7035" spans="1:6" hidden="1" x14ac:dyDescent="0.2">
      <c r="A7035" s="1136" t="str">
        <f t="shared" si="219"/>
        <v>SA04JDC0</v>
      </c>
      <c r="B7035" s="669" t="s">
        <v>10124</v>
      </c>
      <c r="C7035" s="669" t="s">
        <v>2528</v>
      </c>
      <c r="D7035" s="1137">
        <f t="shared" si="218"/>
        <v>0</v>
      </c>
      <c r="E7035" s="669" t="s">
        <v>700</v>
      </c>
      <c r="F7035" s="669">
        <v>1169</v>
      </c>
    </row>
    <row r="7036" spans="1:6" hidden="1" x14ac:dyDescent="0.2">
      <c r="A7036" s="1136" t="str">
        <f t="shared" si="219"/>
        <v>SA04JEL0</v>
      </c>
      <c r="B7036" s="669" t="s">
        <v>10125</v>
      </c>
      <c r="C7036" s="669" t="s">
        <v>2528</v>
      </c>
      <c r="D7036" s="1137">
        <f t="shared" si="218"/>
        <v>0</v>
      </c>
      <c r="E7036" s="669" t="s">
        <v>699</v>
      </c>
      <c r="F7036" s="669">
        <v>488</v>
      </c>
    </row>
    <row r="7037" spans="1:6" hidden="1" x14ac:dyDescent="0.2">
      <c r="A7037" s="1136" t="str">
        <f t="shared" si="219"/>
        <v>SA04JEM0</v>
      </c>
      <c r="B7037" s="669" t="s">
        <v>10126</v>
      </c>
      <c r="C7037" s="669" t="s">
        <v>2528</v>
      </c>
      <c r="D7037" s="1137">
        <f t="shared" si="218"/>
        <v>0</v>
      </c>
      <c r="E7037" s="669" t="s">
        <v>595</v>
      </c>
      <c r="F7037" s="669">
        <v>5765</v>
      </c>
    </row>
    <row r="7038" spans="1:6" hidden="1" x14ac:dyDescent="0.2">
      <c r="A7038" s="1136" t="str">
        <f t="shared" si="219"/>
        <v>SA04JNE0</v>
      </c>
      <c r="B7038" s="669" t="s">
        <v>10127</v>
      </c>
      <c r="C7038" s="669" t="s">
        <v>2528</v>
      </c>
      <c r="D7038" s="1137">
        <f t="shared" si="218"/>
        <v>0</v>
      </c>
      <c r="E7038" s="669" t="s">
        <v>594</v>
      </c>
      <c r="F7038" s="669">
        <v>25</v>
      </c>
    </row>
    <row r="7039" spans="1:6" hidden="1" x14ac:dyDescent="0.2">
      <c r="A7039" s="1136" t="str">
        <f t="shared" si="219"/>
        <v>SA04KDC0</v>
      </c>
      <c r="B7039" s="669" t="s">
        <v>10128</v>
      </c>
      <c r="C7039" s="669" t="s">
        <v>2529</v>
      </c>
      <c r="D7039" s="1137">
        <f t="shared" si="218"/>
        <v>0</v>
      </c>
      <c r="E7039" s="669" t="s">
        <v>700</v>
      </c>
      <c r="F7039" s="669">
        <v>5744</v>
      </c>
    </row>
    <row r="7040" spans="1:6" hidden="1" x14ac:dyDescent="0.2">
      <c r="A7040" s="1136" t="str">
        <f t="shared" si="219"/>
        <v>SA04KEL0</v>
      </c>
      <c r="B7040" s="669" t="s">
        <v>10129</v>
      </c>
      <c r="C7040" s="669" t="s">
        <v>2529</v>
      </c>
      <c r="D7040" s="1137">
        <f t="shared" si="218"/>
        <v>0</v>
      </c>
      <c r="E7040" s="669" t="s">
        <v>699</v>
      </c>
      <c r="F7040" s="669">
        <v>754</v>
      </c>
    </row>
    <row r="7041" spans="1:6" hidden="1" x14ac:dyDescent="0.2">
      <c r="A7041" s="1136" t="str">
        <f t="shared" si="219"/>
        <v>SA04KEM0</v>
      </c>
      <c r="B7041" s="669" t="s">
        <v>10130</v>
      </c>
      <c r="C7041" s="669" t="s">
        <v>2529</v>
      </c>
      <c r="D7041" s="1137">
        <f t="shared" si="218"/>
        <v>0</v>
      </c>
      <c r="E7041" s="669" t="s">
        <v>595</v>
      </c>
      <c r="F7041" s="669">
        <v>7285</v>
      </c>
    </row>
    <row r="7042" spans="1:6" hidden="1" x14ac:dyDescent="0.2">
      <c r="A7042" s="1136" t="str">
        <f t="shared" si="219"/>
        <v>SA04KNE0</v>
      </c>
      <c r="B7042" s="669" t="s">
        <v>10131</v>
      </c>
      <c r="C7042" s="669" t="s">
        <v>2529</v>
      </c>
      <c r="D7042" s="1137">
        <f t="shared" si="218"/>
        <v>0</v>
      </c>
      <c r="E7042" s="669" t="s">
        <v>594</v>
      </c>
      <c r="F7042" s="669">
        <v>22</v>
      </c>
    </row>
    <row r="7043" spans="1:6" hidden="1" x14ac:dyDescent="0.2">
      <c r="A7043" s="1136" t="str">
        <f t="shared" si="219"/>
        <v>SA04KUX0</v>
      </c>
      <c r="B7043" s="669" t="s">
        <v>10132</v>
      </c>
      <c r="C7043" s="669" t="s">
        <v>2529</v>
      </c>
      <c r="D7043" s="1137">
        <f t="shared" si="218"/>
        <v>0</v>
      </c>
      <c r="E7043" s="669" t="s">
        <v>3001</v>
      </c>
      <c r="F7043" s="669">
        <v>8</v>
      </c>
    </row>
    <row r="7044" spans="1:6" hidden="1" x14ac:dyDescent="0.2">
      <c r="A7044" s="1136" t="str">
        <f t="shared" si="219"/>
        <v>SA04LDC0</v>
      </c>
      <c r="B7044" s="669" t="s">
        <v>10133</v>
      </c>
      <c r="C7044" s="669" t="s">
        <v>2531</v>
      </c>
      <c r="D7044" s="1137">
        <f t="shared" si="218"/>
        <v>0</v>
      </c>
      <c r="E7044" s="669" t="s">
        <v>700</v>
      </c>
      <c r="F7044" s="669">
        <v>12343</v>
      </c>
    </row>
    <row r="7045" spans="1:6" hidden="1" x14ac:dyDescent="0.2">
      <c r="A7045" s="1136" t="str">
        <f t="shared" si="219"/>
        <v>SA04LEL0</v>
      </c>
      <c r="B7045" s="669" t="s">
        <v>10134</v>
      </c>
      <c r="C7045" s="669" t="s">
        <v>2531</v>
      </c>
      <c r="D7045" s="1137">
        <f t="shared" si="218"/>
        <v>0</v>
      </c>
      <c r="E7045" s="669" t="s">
        <v>699</v>
      </c>
      <c r="F7045" s="669">
        <v>523</v>
      </c>
    </row>
    <row r="7046" spans="1:6" hidden="1" x14ac:dyDescent="0.2">
      <c r="A7046" s="1136" t="str">
        <f t="shared" si="219"/>
        <v>SA04LEM0</v>
      </c>
      <c r="B7046" s="669" t="s">
        <v>10135</v>
      </c>
      <c r="C7046" s="669" t="s">
        <v>2531</v>
      </c>
      <c r="D7046" s="1137">
        <f t="shared" si="218"/>
        <v>0</v>
      </c>
      <c r="E7046" s="669" t="s">
        <v>595</v>
      </c>
      <c r="F7046" s="669">
        <v>3223</v>
      </c>
    </row>
    <row r="7047" spans="1:6" hidden="1" x14ac:dyDescent="0.2">
      <c r="A7047" s="1136" t="str">
        <f t="shared" si="219"/>
        <v>SA04LNE0</v>
      </c>
      <c r="B7047" s="669" t="s">
        <v>10136</v>
      </c>
      <c r="C7047" s="669" t="s">
        <v>2531</v>
      </c>
      <c r="D7047" s="1137">
        <f t="shared" si="218"/>
        <v>0</v>
      </c>
      <c r="E7047" s="669" t="s">
        <v>594</v>
      </c>
      <c r="F7047" s="669">
        <v>13</v>
      </c>
    </row>
    <row r="7048" spans="1:6" hidden="1" x14ac:dyDescent="0.2">
      <c r="A7048" s="1136" t="str">
        <f t="shared" si="219"/>
        <v>SA05GDC0</v>
      </c>
      <c r="B7048" s="669" t="s">
        <v>10137</v>
      </c>
      <c r="C7048" s="669" t="s">
        <v>2533</v>
      </c>
      <c r="D7048" s="1137">
        <f t="shared" si="218"/>
        <v>0</v>
      </c>
      <c r="E7048" s="669" t="s">
        <v>700</v>
      </c>
      <c r="F7048" s="669">
        <v>9</v>
      </c>
    </row>
    <row r="7049" spans="1:6" hidden="1" x14ac:dyDescent="0.2">
      <c r="A7049" s="1136" t="str">
        <f t="shared" si="219"/>
        <v>SA05GEL0</v>
      </c>
      <c r="B7049" s="669" t="s">
        <v>10138</v>
      </c>
      <c r="C7049" s="669" t="s">
        <v>2533</v>
      </c>
      <c r="D7049" s="1137">
        <f t="shared" si="218"/>
        <v>0</v>
      </c>
      <c r="E7049" s="669" t="s">
        <v>699</v>
      </c>
      <c r="F7049" s="669">
        <v>7</v>
      </c>
    </row>
    <row r="7050" spans="1:6" hidden="1" x14ac:dyDescent="0.2">
      <c r="A7050" s="1136" t="str">
        <f t="shared" si="219"/>
        <v>SA05GEM0</v>
      </c>
      <c r="B7050" s="669" t="s">
        <v>10139</v>
      </c>
      <c r="C7050" s="669" t="s">
        <v>2533</v>
      </c>
      <c r="D7050" s="1137">
        <f t="shared" si="218"/>
        <v>0</v>
      </c>
      <c r="E7050" s="669" t="s">
        <v>595</v>
      </c>
      <c r="F7050" s="669">
        <v>756</v>
      </c>
    </row>
    <row r="7051" spans="1:6" hidden="1" x14ac:dyDescent="0.2">
      <c r="A7051" s="1136" t="str">
        <f t="shared" si="219"/>
        <v>SA05GNE0</v>
      </c>
      <c r="B7051" s="669" t="s">
        <v>10140</v>
      </c>
      <c r="C7051" s="669" t="s">
        <v>2533</v>
      </c>
      <c r="D7051" s="1137">
        <f t="shared" si="218"/>
        <v>0</v>
      </c>
      <c r="E7051" s="669" t="s">
        <v>594</v>
      </c>
      <c r="F7051" s="669">
        <v>4</v>
      </c>
    </row>
    <row r="7052" spans="1:6" hidden="1" x14ac:dyDescent="0.2">
      <c r="A7052" s="1136" t="str">
        <f t="shared" si="219"/>
        <v>SA05HDC0</v>
      </c>
      <c r="B7052" s="669" t="s">
        <v>10141</v>
      </c>
      <c r="C7052" s="669" t="s">
        <v>2534</v>
      </c>
      <c r="D7052" s="1137">
        <f t="shared" si="218"/>
        <v>0</v>
      </c>
      <c r="E7052" s="669" t="s">
        <v>700</v>
      </c>
      <c r="F7052" s="669">
        <v>25</v>
      </c>
    </row>
    <row r="7053" spans="1:6" hidden="1" x14ac:dyDescent="0.2">
      <c r="A7053" s="1136" t="str">
        <f t="shared" si="219"/>
        <v>SA05HEL0</v>
      </c>
      <c r="B7053" s="669" t="s">
        <v>10142</v>
      </c>
      <c r="C7053" s="669" t="s">
        <v>2534</v>
      </c>
      <c r="D7053" s="1137">
        <f t="shared" si="218"/>
        <v>0</v>
      </c>
      <c r="E7053" s="669" t="s">
        <v>699</v>
      </c>
      <c r="F7053" s="669">
        <v>16</v>
      </c>
    </row>
    <row r="7054" spans="1:6" hidden="1" x14ac:dyDescent="0.2">
      <c r="A7054" s="1136" t="str">
        <f t="shared" si="219"/>
        <v>SA05HEM0</v>
      </c>
      <c r="B7054" s="669" t="s">
        <v>10143</v>
      </c>
      <c r="C7054" s="669" t="s">
        <v>2534</v>
      </c>
      <c r="D7054" s="1137">
        <f t="shared" si="218"/>
        <v>0</v>
      </c>
      <c r="E7054" s="669" t="s">
        <v>595</v>
      </c>
      <c r="F7054" s="669">
        <v>553</v>
      </c>
    </row>
    <row r="7055" spans="1:6" hidden="1" x14ac:dyDescent="0.2">
      <c r="A7055" s="1136" t="str">
        <f t="shared" si="219"/>
        <v>SA05HNE0</v>
      </c>
      <c r="B7055" s="669" t="s">
        <v>10144</v>
      </c>
      <c r="C7055" s="669" t="s">
        <v>2534</v>
      </c>
      <c r="D7055" s="1137">
        <f t="shared" si="218"/>
        <v>0</v>
      </c>
      <c r="E7055" s="669" t="s">
        <v>594</v>
      </c>
      <c r="F7055" s="669">
        <v>2</v>
      </c>
    </row>
    <row r="7056" spans="1:6" hidden="1" x14ac:dyDescent="0.2">
      <c r="A7056" s="1136" t="str">
        <f t="shared" si="219"/>
        <v>SA05JDC0</v>
      </c>
      <c r="B7056" s="669" t="s">
        <v>10145</v>
      </c>
      <c r="C7056" s="669" t="s">
        <v>2535</v>
      </c>
      <c r="D7056" s="1137">
        <f t="shared" si="218"/>
        <v>0</v>
      </c>
      <c r="E7056" s="669" t="s">
        <v>700</v>
      </c>
      <c r="F7056" s="669">
        <v>183</v>
      </c>
    </row>
    <row r="7057" spans="1:6" hidden="1" x14ac:dyDescent="0.2">
      <c r="A7057" s="1136" t="str">
        <f t="shared" si="219"/>
        <v>SA05JEL0</v>
      </c>
      <c r="B7057" s="669" t="s">
        <v>10146</v>
      </c>
      <c r="C7057" s="669" t="s">
        <v>2535</v>
      </c>
      <c r="D7057" s="1137">
        <f t="shared" ref="D7057:D7120" si="220">IFERROR(VLOOKUP(C7057,$M$2:$N$16,2,FALSE),0)</f>
        <v>0</v>
      </c>
      <c r="E7057" s="669" t="s">
        <v>699</v>
      </c>
      <c r="F7057" s="669">
        <v>11</v>
      </c>
    </row>
    <row r="7058" spans="1:6" hidden="1" x14ac:dyDescent="0.2">
      <c r="A7058" s="1136" t="str">
        <f t="shared" ref="A7058:A7121" si="221">C7058&amp;E7058&amp;D7058</f>
        <v>SA05JEM0</v>
      </c>
      <c r="B7058" s="669" t="s">
        <v>10147</v>
      </c>
      <c r="C7058" s="669" t="s">
        <v>2535</v>
      </c>
      <c r="D7058" s="1137">
        <f t="shared" si="220"/>
        <v>0</v>
      </c>
      <c r="E7058" s="669" t="s">
        <v>595</v>
      </c>
      <c r="F7058" s="669">
        <v>475</v>
      </c>
    </row>
    <row r="7059" spans="1:6" hidden="1" x14ac:dyDescent="0.2">
      <c r="A7059" s="1136" t="str">
        <f t="shared" si="221"/>
        <v>SA05JNE0</v>
      </c>
      <c r="B7059" s="669" t="s">
        <v>10148</v>
      </c>
      <c r="C7059" s="669" t="s">
        <v>2535</v>
      </c>
      <c r="D7059" s="1137">
        <f t="shared" si="220"/>
        <v>0</v>
      </c>
      <c r="E7059" s="669" t="s">
        <v>594</v>
      </c>
      <c r="F7059" s="669">
        <v>3</v>
      </c>
    </row>
    <row r="7060" spans="1:6" hidden="1" x14ac:dyDescent="0.2">
      <c r="A7060" s="1136" t="str">
        <f t="shared" si="221"/>
        <v>SA06GDC0</v>
      </c>
      <c r="B7060" s="669" t="s">
        <v>10149</v>
      </c>
      <c r="C7060" s="669" t="s">
        <v>2536</v>
      </c>
      <c r="D7060" s="1137">
        <f t="shared" si="220"/>
        <v>0</v>
      </c>
      <c r="E7060" s="669" t="s">
        <v>700</v>
      </c>
      <c r="F7060" s="669">
        <v>89</v>
      </c>
    </row>
    <row r="7061" spans="1:6" hidden="1" x14ac:dyDescent="0.2">
      <c r="A7061" s="1136" t="str">
        <f t="shared" si="221"/>
        <v>SA06GEL0</v>
      </c>
      <c r="B7061" s="669" t="s">
        <v>10150</v>
      </c>
      <c r="C7061" s="669" t="s">
        <v>2536</v>
      </c>
      <c r="D7061" s="1137">
        <f t="shared" si="220"/>
        <v>0</v>
      </c>
      <c r="E7061" s="669" t="s">
        <v>699</v>
      </c>
      <c r="F7061" s="669">
        <v>176</v>
      </c>
    </row>
    <row r="7062" spans="1:6" hidden="1" x14ac:dyDescent="0.2">
      <c r="A7062" s="1136" t="str">
        <f t="shared" si="221"/>
        <v>SA06GEM0</v>
      </c>
      <c r="B7062" s="669" t="s">
        <v>10151</v>
      </c>
      <c r="C7062" s="669" t="s">
        <v>2536</v>
      </c>
      <c r="D7062" s="1137">
        <f t="shared" si="220"/>
        <v>0</v>
      </c>
      <c r="E7062" s="669" t="s">
        <v>595</v>
      </c>
      <c r="F7062" s="669">
        <v>1065</v>
      </c>
    </row>
    <row r="7063" spans="1:6" hidden="1" x14ac:dyDescent="0.2">
      <c r="A7063" s="1136" t="str">
        <f t="shared" si="221"/>
        <v>SA06GNE0</v>
      </c>
      <c r="B7063" s="669" t="s">
        <v>10152</v>
      </c>
      <c r="C7063" s="669" t="s">
        <v>2536</v>
      </c>
      <c r="D7063" s="1137">
        <f t="shared" si="220"/>
        <v>0</v>
      </c>
      <c r="E7063" s="669" t="s">
        <v>594</v>
      </c>
      <c r="F7063" s="669">
        <v>39</v>
      </c>
    </row>
    <row r="7064" spans="1:6" hidden="1" x14ac:dyDescent="0.2">
      <c r="A7064" s="1136" t="str">
        <f t="shared" si="221"/>
        <v>SA06HDC0</v>
      </c>
      <c r="B7064" s="669" t="s">
        <v>10153</v>
      </c>
      <c r="C7064" s="669" t="s">
        <v>2537</v>
      </c>
      <c r="D7064" s="1137">
        <f t="shared" si="220"/>
        <v>0</v>
      </c>
      <c r="E7064" s="669" t="s">
        <v>700</v>
      </c>
      <c r="F7064" s="669">
        <v>544</v>
      </c>
    </row>
    <row r="7065" spans="1:6" hidden="1" x14ac:dyDescent="0.2">
      <c r="A7065" s="1136" t="str">
        <f t="shared" si="221"/>
        <v>SA06HEL0</v>
      </c>
      <c r="B7065" s="669" t="s">
        <v>10154</v>
      </c>
      <c r="C7065" s="669" t="s">
        <v>2537</v>
      </c>
      <c r="D7065" s="1137">
        <f t="shared" si="220"/>
        <v>0</v>
      </c>
      <c r="E7065" s="669" t="s">
        <v>699</v>
      </c>
      <c r="F7065" s="669">
        <v>103</v>
      </c>
    </row>
    <row r="7066" spans="1:6" hidden="1" x14ac:dyDescent="0.2">
      <c r="A7066" s="1136" t="str">
        <f t="shared" si="221"/>
        <v>SA06HEM0</v>
      </c>
      <c r="B7066" s="669" t="s">
        <v>10155</v>
      </c>
      <c r="C7066" s="669" t="s">
        <v>2537</v>
      </c>
      <c r="D7066" s="1137">
        <f t="shared" si="220"/>
        <v>0</v>
      </c>
      <c r="E7066" s="669" t="s">
        <v>595</v>
      </c>
      <c r="F7066" s="669">
        <v>628</v>
      </c>
    </row>
    <row r="7067" spans="1:6" hidden="1" x14ac:dyDescent="0.2">
      <c r="A7067" s="1136" t="str">
        <f t="shared" si="221"/>
        <v>SA06HNE0</v>
      </c>
      <c r="B7067" s="669" t="s">
        <v>10156</v>
      </c>
      <c r="C7067" s="669" t="s">
        <v>2537</v>
      </c>
      <c r="D7067" s="1137">
        <f t="shared" si="220"/>
        <v>0</v>
      </c>
      <c r="E7067" s="669" t="s">
        <v>594</v>
      </c>
      <c r="F7067" s="669">
        <v>5</v>
      </c>
    </row>
    <row r="7068" spans="1:6" hidden="1" x14ac:dyDescent="0.2">
      <c r="A7068" s="1136" t="str">
        <f t="shared" si="221"/>
        <v>SA06JDC0</v>
      </c>
      <c r="B7068" s="669" t="s">
        <v>10157</v>
      </c>
      <c r="C7068" s="669" t="s">
        <v>2538</v>
      </c>
      <c r="D7068" s="1137">
        <f t="shared" si="220"/>
        <v>0</v>
      </c>
      <c r="E7068" s="669" t="s">
        <v>700</v>
      </c>
      <c r="F7068" s="669">
        <v>2932</v>
      </c>
    </row>
    <row r="7069" spans="1:6" hidden="1" x14ac:dyDescent="0.2">
      <c r="A7069" s="1136" t="str">
        <f t="shared" si="221"/>
        <v>SA06JEL0</v>
      </c>
      <c r="B7069" s="669" t="s">
        <v>10158</v>
      </c>
      <c r="C7069" s="669" t="s">
        <v>2538</v>
      </c>
      <c r="D7069" s="1137">
        <f t="shared" si="220"/>
        <v>0</v>
      </c>
      <c r="E7069" s="669" t="s">
        <v>699</v>
      </c>
      <c r="F7069" s="669">
        <v>227</v>
      </c>
    </row>
    <row r="7070" spans="1:6" hidden="1" x14ac:dyDescent="0.2">
      <c r="A7070" s="1136" t="str">
        <f t="shared" si="221"/>
        <v>SA06JEM0</v>
      </c>
      <c r="B7070" s="669" t="s">
        <v>10159</v>
      </c>
      <c r="C7070" s="669" t="s">
        <v>2538</v>
      </c>
      <c r="D7070" s="1137">
        <f t="shared" si="220"/>
        <v>0</v>
      </c>
      <c r="E7070" s="669" t="s">
        <v>595</v>
      </c>
      <c r="F7070" s="669">
        <v>683</v>
      </c>
    </row>
    <row r="7071" spans="1:6" hidden="1" x14ac:dyDescent="0.2">
      <c r="A7071" s="1136" t="str">
        <f t="shared" si="221"/>
        <v>SA06JNE0</v>
      </c>
      <c r="B7071" s="669" t="s">
        <v>10160</v>
      </c>
      <c r="C7071" s="669" t="s">
        <v>2538</v>
      </c>
      <c r="D7071" s="1137">
        <f t="shared" si="220"/>
        <v>0</v>
      </c>
      <c r="E7071" s="669" t="s">
        <v>594</v>
      </c>
      <c r="F7071" s="669">
        <v>9</v>
      </c>
    </row>
    <row r="7072" spans="1:6" hidden="1" x14ac:dyDescent="0.2">
      <c r="A7072" s="1136" t="str">
        <f t="shared" si="221"/>
        <v>SA06KDC0</v>
      </c>
      <c r="B7072" s="669" t="s">
        <v>10161</v>
      </c>
      <c r="C7072" s="669" t="s">
        <v>2539</v>
      </c>
      <c r="D7072" s="1137">
        <f t="shared" si="220"/>
        <v>0</v>
      </c>
      <c r="E7072" s="669" t="s">
        <v>700</v>
      </c>
      <c r="F7072" s="669">
        <v>5013</v>
      </c>
    </row>
    <row r="7073" spans="1:6" hidden="1" x14ac:dyDescent="0.2">
      <c r="A7073" s="1136" t="str">
        <f t="shared" si="221"/>
        <v>SA06KEL0</v>
      </c>
      <c r="B7073" s="669" t="s">
        <v>10162</v>
      </c>
      <c r="C7073" s="669" t="s">
        <v>2539</v>
      </c>
      <c r="D7073" s="1137">
        <f t="shared" si="220"/>
        <v>0</v>
      </c>
      <c r="E7073" s="669" t="s">
        <v>699</v>
      </c>
      <c r="F7073" s="669">
        <v>230</v>
      </c>
    </row>
    <row r="7074" spans="1:6" hidden="1" x14ac:dyDescent="0.2">
      <c r="A7074" s="1136" t="str">
        <f t="shared" si="221"/>
        <v>SA06KEM0</v>
      </c>
      <c r="B7074" s="669" t="s">
        <v>10163</v>
      </c>
      <c r="C7074" s="669" t="s">
        <v>2539</v>
      </c>
      <c r="D7074" s="1137">
        <f t="shared" si="220"/>
        <v>0</v>
      </c>
      <c r="E7074" s="669" t="s">
        <v>595</v>
      </c>
      <c r="F7074" s="669">
        <v>260</v>
      </c>
    </row>
    <row r="7075" spans="1:6" hidden="1" x14ac:dyDescent="0.2">
      <c r="A7075" s="1136" t="str">
        <f t="shared" si="221"/>
        <v>SA06KNE0</v>
      </c>
      <c r="B7075" s="669" t="s">
        <v>10164</v>
      </c>
      <c r="C7075" s="669" t="s">
        <v>2539</v>
      </c>
      <c r="D7075" s="1137">
        <f t="shared" si="220"/>
        <v>0</v>
      </c>
      <c r="E7075" s="669" t="s">
        <v>594</v>
      </c>
      <c r="F7075" s="669">
        <v>4</v>
      </c>
    </row>
    <row r="7076" spans="1:6" hidden="1" x14ac:dyDescent="0.2">
      <c r="A7076" s="1136" t="str">
        <f t="shared" si="221"/>
        <v>SA07GDC0</v>
      </c>
      <c r="B7076" s="669" t="s">
        <v>10165</v>
      </c>
      <c r="C7076" s="669" t="s">
        <v>2540</v>
      </c>
      <c r="D7076" s="1137">
        <f t="shared" si="220"/>
        <v>0</v>
      </c>
      <c r="E7076" s="669" t="s">
        <v>700</v>
      </c>
      <c r="F7076" s="669">
        <v>175</v>
      </c>
    </row>
    <row r="7077" spans="1:6" hidden="1" x14ac:dyDescent="0.2">
      <c r="A7077" s="1136" t="str">
        <f t="shared" si="221"/>
        <v>SA07GEL0</v>
      </c>
      <c r="B7077" s="669" t="s">
        <v>10166</v>
      </c>
      <c r="C7077" s="669" t="s">
        <v>2540</v>
      </c>
      <c r="D7077" s="1137">
        <f t="shared" si="220"/>
        <v>0</v>
      </c>
      <c r="E7077" s="669" t="s">
        <v>699</v>
      </c>
      <c r="F7077" s="669">
        <v>60</v>
      </c>
    </row>
    <row r="7078" spans="1:6" hidden="1" x14ac:dyDescent="0.2">
      <c r="A7078" s="1136" t="str">
        <f t="shared" si="221"/>
        <v>SA07GEM0</v>
      </c>
      <c r="B7078" s="669" t="s">
        <v>10167</v>
      </c>
      <c r="C7078" s="669" t="s">
        <v>2540</v>
      </c>
      <c r="D7078" s="1137">
        <f t="shared" si="220"/>
        <v>0</v>
      </c>
      <c r="E7078" s="669" t="s">
        <v>595</v>
      </c>
      <c r="F7078" s="669">
        <v>413</v>
      </c>
    </row>
    <row r="7079" spans="1:6" hidden="1" x14ac:dyDescent="0.2">
      <c r="A7079" s="1136" t="str">
        <f t="shared" si="221"/>
        <v>SA07GNE0</v>
      </c>
      <c r="B7079" s="669" t="s">
        <v>10168</v>
      </c>
      <c r="C7079" s="669" t="s">
        <v>2540</v>
      </c>
      <c r="D7079" s="1137">
        <f t="shared" si="220"/>
        <v>0</v>
      </c>
      <c r="E7079" s="669" t="s">
        <v>594</v>
      </c>
      <c r="F7079" s="669">
        <v>8</v>
      </c>
    </row>
    <row r="7080" spans="1:6" hidden="1" x14ac:dyDescent="0.2">
      <c r="A7080" s="1136" t="str">
        <f t="shared" si="221"/>
        <v>SA07HDC0</v>
      </c>
      <c r="B7080" s="669" t="s">
        <v>10169</v>
      </c>
      <c r="C7080" s="669" t="s">
        <v>2541</v>
      </c>
      <c r="D7080" s="1137">
        <f t="shared" si="220"/>
        <v>0</v>
      </c>
      <c r="E7080" s="669" t="s">
        <v>700</v>
      </c>
      <c r="F7080" s="669">
        <v>1675</v>
      </c>
    </row>
    <row r="7081" spans="1:6" hidden="1" x14ac:dyDescent="0.2">
      <c r="A7081" s="1136" t="str">
        <f t="shared" si="221"/>
        <v>SA07HEL0</v>
      </c>
      <c r="B7081" s="669" t="s">
        <v>10170</v>
      </c>
      <c r="C7081" s="669" t="s">
        <v>2541</v>
      </c>
      <c r="D7081" s="1137">
        <f t="shared" si="220"/>
        <v>0</v>
      </c>
      <c r="E7081" s="669" t="s">
        <v>699</v>
      </c>
      <c r="F7081" s="669">
        <v>92</v>
      </c>
    </row>
    <row r="7082" spans="1:6" hidden="1" x14ac:dyDescent="0.2">
      <c r="A7082" s="1136" t="str">
        <f t="shared" si="221"/>
        <v>SA07HEM0</v>
      </c>
      <c r="B7082" s="669" t="s">
        <v>10171</v>
      </c>
      <c r="C7082" s="669" t="s">
        <v>2541</v>
      </c>
      <c r="D7082" s="1137">
        <f t="shared" si="220"/>
        <v>0</v>
      </c>
      <c r="E7082" s="669" t="s">
        <v>595</v>
      </c>
      <c r="F7082" s="669">
        <v>315</v>
      </c>
    </row>
    <row r="7083" spans="1:6" hidden="1" x14ac:dyDescent="0.2">
      <c r="A7083" s="1136" t="str">
        <f t="shared" si="221"/>
        <v>SA07HNE0</v>
      </c>
      <c r="B7083" s="669" t="s">
        <v>10172</v>
      </c>
      <c r="C7083" s="669" t="s">
        <v>2541</v>
      </c>
      <c r="D7083" s="1137">
        <f t="shared" si="220"/>
        <v>0</v>
      </c>
      <c r="E7083" s="669" t="s">
        <v>594</v>
      </c>
      <c r="F7083" s="669">
        <v>3</v>
      </c>
    </row>
    <row r="7084" spans="1:6" hidden="1" x14ac:dyDescent="0.2">
      <c r="A7084" s="1136" t="str">
        <f t="shared" si="221"/>
        <v>SA07JDC0</v>
      </c>
      <c r="B7084" s="669" t="s">
        <v>10173</v>
      </c>
      <c r="C7084" s="669" t="s">
        <v>2542</v>
      </c>
      <c r="D7084" s="1137">
        <f t="shared" si="220"/>
        <v>0</v>
      </c>
      <c r="E7084" s="669" t="s">
        <v>700</v>
      </c>
      <c r="F7084" s="669">
        <v>21705</v>
      </c>
    </row>
    <row r="7085" spans="1:6" hidden="1" x14ac:dyDescent="0.2">
      <c r="A7085" s="1136" t="str">
        <f t="shared" si="221"/>
        <v>SA07JEL0</v>
      </c>
      <c r="B7085" s="669" t="s">
        <v>10174</v>
      </c>
      <c r="C7085" s="669" t="s">
        <v>2542</v>
      </c>
      <c r="D7085" s="1137">
        <f t="shared" si="220"/>
        <v>0</v>
      </c>
      <c r="E7085" s="669" t="s">
        <v>699</v>
      </c>
      <c r="F7085" s="669">
        <v>1305</v>
      </c>
    </row>
    <row r="7086" spans="1:6" hidden="1" x14ac:dyDescent="0.2">
      <c r="A7086" s="1136" t="str">
        <f t="shared" si="221"/>
        <v>SA07JEM0</v>
      </c>
      <c r="B7086" s="669" t="s">
        <v>10175</v>
      </c>
      <c r="C7086" s="669" t="s">
        <v>2542</v>
      </c>
      <c r="D7086" s="1137">
        <f t="shared" si="220"/>
        <v>0</v>
      </c>
      <c r="E7086" s="669" t="s">
        <v>595</v>
      </c>
      <c r="F7086" s="669">
        <v>742</v>
      </c>
    </row>
    <row r="7087" spans="1:6" hidden="1" x14ac:dyDescent="0.2">
      <c r="A7087" s="1136" t="str">
        <f t="shared" si="221"/>
        <v>SA07JNE0</v>
      </c>
      <c r="B7087" s="669" t="s">
        <v>10176</v>
      </c>
      <c r="C7087" s="669" t="s">
        <v>2542</v>
      </c>
      <c r="D7087" s="1137">
        <f t="shared" si="220"/>
        <v>0</v>
      </c>
      <c r="E7087" s="669" t="s">
        <v>594</v>
      </c>
      <c r="F7087" s="669">
        <v>16</v>
      </c>
    </row>
    <row r="7088" spans="1:6" hidden="1" x14ac:dyDescent="0.2">
      <c r="A7088" s="1136" t="str">
        <f t="shared" si="221"/>
        <v>SA08GDC0</v>
      </c>
      <c r="B7088" s="669" t="s">
        <v>10177</v>
      </c>
      <c r="C7088" s="669" t="s">
        <v>2543</v>
      </c>
      <c r="D7088" s="1137">
        <f t="shared" si="220"/>
        <v>0</v>
      </c>
      <c r="E7088" s="669" t="s">
        <v>700</v>
      </c>
      <c r="F7088" s="669">
        <v>114</v>
      </c>
    </row>
    <row r="7089" spans="1:6" hidden="1" x14ac:dyDescent="0.2">
      <c r="A7089" s="1136" t="str">
        <f t="shared" si="221"/>
        <v>SA08GEL0</v>
      </c>
      <c r="B7089" s="669" t="s">
        <v>10178</v>
      </c>
      <c r="C7089" s="669" t="s">
        <v>2543</v>
      </c>
      <c r="D7089" s="1137">
        <f t="shared" si="220"/>
        <v>0</v>
      </c>
      <c r="E7089" s="669" t="s">
        <v>699</v>
      </c>
      <c r="F7089" s="669">
        <v>56</v>
      </c>
    </row>
    <row r="7090" spans="1:6" hidden="1" x14ac:dyDescent="0.2">
      <c r="A7090" s="1136" t="str">
        <f t="shared" si="221"/>
        <v>SA08GEM0</v>
      </c>
      <c r="B7090" s="669" t="s">
        <v>10179</v>
      </c>
      <c r="C7090" s="669" t="s">
        <v>2543</v>
      </c>
      <c r="D7090" s="1137">
        <f t="shared" si="220"/>
        <v>0</v>
      </c>
      <c r="E7090" s="669" t="s">
        <v>595</v>
      </c>
      <c r="F7090" s="669">
        <v>891</v>
      </c>
    </row>
    <row r="7091" spans="1:6" hidden="1" x14ac:dyDescent="0.2">
      <c r="A7091" s="1136" t="str">
        <f t="shared" si="221"/>
        <v>SA08GNE0</v>
      </c>
      <c r="B7091" s="669" t="s">
        <v>10180</v>
      </c>
      <c r="C7091" s="669" t="s">
        <v>2543</v>
      </c>
      <c r="D7091" s="1137">
        <f t="shared" si="220"/>
        <v>0</v>
      </c>
      <c r="E7091" s="669" t="s">
        <v>594</v>
      </c>
      <c r="F7091" s="669">
        <v>11</v>
      </c>
    </row>
    <row r="7092" spans="1:6" hidden="1" x14ac:dyDescent="0.2">
      <c r="A7092" s="1136" t="str">
        <f t="shared" si="221"/>
        <v>SA08HDC0</v>
      </c>
      <c r="B7092" s="669" t="s">
        <v>10181</v>
      </c>
      <c r="C7092" s="669" t="s">
        <v>2544</v>
      </c>
      <c r="D7092" s="1137">
        <f t="shared" si="220"/>
        <v>0</v>
      </c>
      <c r="E7092" s="669" t="s">
        <v>700</v>
      </c>
      <c r="F7092" s="669">
        <v>308</v>
      </c>
    </row>
    <row r="7093" spans="1:6" hidden="1" x14ac:dyDescent="0.2">
      <c r="A7093" s="1136" t="str">
        <f t="shared" si="221"/>
        <v>SA08HEL0</v>
      </c>
      <c r="B7093" s="669" t="s">
        <v>10182</v>
      </c>
      <c r="C7093" s="669" t="s">
        <v>2544</v>
      </c>
      <c r="D7093" s="1137">
        <f t="shared" si="220"/>
        <v>0</v>
      </c>
      <c r="E7093" s="669" t="s">
        <v>699</v>
      </c>
      <c r="F7093" s="669">
        <v>69</v>
      </c>
    </row>
    <row r="7094" spans="1:6" hidden="1" x14ac:dyDescent="0.2">
      <c r="A7094" s="1136" t="str">
        <f t="shared" si="221"/>
        <v>SA08HEM0</v>
      </c>
      <c r="B7094" s="669" t="s">
        <v>10183</v>
      </c>
      <c r="C7094" s="669" t="s">
        <v>2544</v>
      </c>
      <c r="D7094" s="1137">
        <f t="shared" si="220"/>
        <v>0</v>
      </c>
      <c r="E7094" s="669" t="s">
        <v>595</v>
      </c>
      <c r="F7094" s="669">
        <v>667</v>
      </c>
    </row>
    <row r="7095" spans="1:6" hidden="1" x14ac:dyDescent="0.2">
      <c r="A7095" s="1136" t="str">
        <f t="shared" si="221"/>
        <v>SA08HNE0</v>
      </c>
      <c r="B7095" s="669" t="s">
        <v>10184</v>
      </c>
      <c r="C7095" s="669" t="s">
        <v>2544</v>
      </c>
      <c r="D7095" s="1137">
        <f t="shared" si="220"/>
        <v>0</v>
      </c>
      <c r="E7095" s="669" t="s">
        <v>594</v>
      </c>
      <c r="F7095" s="669">
        <v>14</v>
      </c>
    </row>
    <row r="7096" spans="1:6" hidden="1" x14ac:dyDescent="0.2">
      <c r="A7096" s="1136" t="str">
        <f t="shared" si="221"/>
        <v>SA08JDC0</v>
      </c>
      <c r="B7096" s="669" t="s">
        <v>10185</v>
      </c>
      <c r="C7096" s="669" t="s">
        <v>2545</v>
      </c>
      <c r="D7096" s="1137">
        <f t="shared" si="220"/>
        <v>0</v>
      </c>
      <c r="E7096" s="669" t="s">
        <v>700</v>
      </c>
      <c r="F7096" s="669">
        <v>1347</v>
      </c>
    </row>
    <row r="7097" spans="1:6" hidden="1" x14ac:dyDescent="0.2">
      <c r="A7097" s="1136" t="str">
        <f t="shared" si="221"/>
        <v>SA08JEL0</v>
      </c>
      <c r="B7097" s="669" t="s">
        <v>10186</v>
      </c>
      <c r="C7097" s="669" t="s">
        <v>2545</v>
      </c>
      <c r="D7097" s="1137">
        <f t="shared" si="220"/>
        <v>0</v>
      </c>
      <c r="E7097" s="669" t="s">
        <v>699</v>
      </c>
      <c r="F7097" s="669">
        <v>123</v>
      </c>
    </row>
    <row r="7098" spans="1:6" hidden="1" x14ac:dyDescent="0.2">
      <c r="A7098" s="1136" t="str">
        <f t="shared" si="221"/>
        <v>SA08JEM0</v>
      </c>
      <c r="B7098" s="669" t="s">
        <v>10187</v>
      </c>
      <c r="C7098" s="669" t="s">
        <v>2545</v>
      </c>
      <c r="D7098" s="1137">
        <f t="shared" si="220"/>
        <v>0</v>
      </c>
      <c r="E7098" s="669" t="s">
        <v>595</v>
      </c>
      <c r="F7098" s="669">
        <v>1300</v>
      </c>
    </row>
    <row r="7099" spans="1:6" hidden="1" x14ac:dyDescent="0.2">
      <c r="A7099" s="1136" t="str">
        <f t="shared" si="221"/>
        <v>SA08JNE0</v>
      </c>
      <c r="B7099" s="669" t="s">
        <v>10188</v>
      </c>
      <c r="C7099" s="669" t="s">
        <v>2545</v>
      </c>
      <c r="D7099" s="1137">
        <f t="shared" si="220"/>
        <v>0</v>
      </c>
      <c r="E7099" s="669" t="s">
        <v>594</v>
      </c>
      <c r="F7099" s="669">
        <v>17</v>
      </c>
    </row>
    <row r="7100" spans="1:6" hidden="1" x14ac:dyDescent="0.2">
      <c r="A7100" s="1136" t="str">
        <f t="shared" si="221"/>
        <v>SA09GDC0</v>
      </c>
      <c r="B7100" s="669" t="s">
        <v>10189</v>
      </c>
      <c r="C7100" s="669" t="s">
        <v>2546</v>
      </c>
      <c r="D7100" s="1137">
        <f t="shared" si="220"/>
        <v>0</v>
      </c>
      <c r="E7100" s="669" t="s">
        <v>700</v>
      </c>
      <c r="F7100" s="669">
        <v>10</v>
      </c>
    </row>
    <row r="7101" spans="1:6" hidden="1" x14ac:dyDescent="0.2">
      <c r="A7101" s="1136" t="str">
        <f t="shared" si="221"/>
        <v>SA09GEL0</v>
      </c>
      <c r="B7101" s="669" t="s">
        <v>10190</v>
      </c>
      <c r="C7101" s="669" t="s">
        <v>2546</v>
      </c>
      <c r="D7101" s="1137">
        <f t="shared" si="220"/>
        <v>0</v>
      </c>
      <c r="E7101" s="669" t="s">
        <v>699</v>
      </c>
      <c r="F7101" s="669">
        <v>79</v>
      </c>
    </row>
    <row r="7102" spans="1:6" hidden="1" x14ac:dyDescent="0.2">
      <c r="A7102" s="1136" t="str">
        <f t="shared" si="221"/>
        <v>SA09GEM0</v>
      </c>
      <c r="B7102" s="669" t="s">
        <v>10191</v>
      </c>
      <c r="C7102" s="669" t="s">
        <v>2546</v>
      </c>
      <c r="D7102" s="1137">
        <f t="shared" si="220"/>
        <v>0</v>
      </c>
      <c r="E7102" s="669" t="s">
        <v>595</v>
      </c>
      <c r="F7102" s="669">
        <v>3411</v>
      </c>
    </row>
    <row r="7103" spans="1:6" hidden="1" x14ac:dyDescent="0.2">
      <c r="A7103" s="1136" t="str">
        <f t="shared" si="221"/>
        <v>SA09GNE0</v>
      </c>
      <c r="B7103" s="669" t="s">
        <v>10192</v>
      </c>
      <c r="C7103" s="669" t="s">
        <v>2546</v>
      </c>
      <c r="D7103" s="1137">
        <f t="shared" si="220"/>
        <v>0</v>
      </c>
      <c r="E7103" s="669" t="s">
        <v>594</v>
      </c>
      <c r="F7103" s="669">
        <v>39</v>
      </c>
    </row>
    <row r="7104" spans="1:6" hidden="1" x14ac:dyDescent="0.2">
      <c r="A7104" s="1136" t="str">
        <f t="shared" si="221"/>
        <v>SA09HDC0</v>
      </c>
      <c r="B7104" s="669" t="s">
        <v>10193</v>
      </c>
      <c r="C7104" s="669" t="s">
        <v>2547</v>
      </c>
      <c r="D7104" s="1137">
        <f t="shared" si="220"/>
        <v>0</v>
      </c>
      <c r="E7104" s="669" t="s">
        <v>700</v>
      </c>
      <c r="F7104" s="669">
        <v>253</v>
      </c>
    </row>
    <row r="7105" spans="1:6" hidden="1" x14ac:dyDescent="0.2">
      <c r="A7105" s="1136" t="str">
        <f t="shared" si="221"/>
        <v>SA09HEL0</v>
      </c>
      <c r="B7105" s="669" t="s">
        <v>10194</v>
      </c>
      <c r="C7105" s="669" t="s">
        <v>2547</v>
      </c>
      <c r="D7105" s="1137">
        <f t="shared" si="220"/>
        <v>0</v>
      </c>
      <c r="E7105" s="669" t="s">
        <v>699</v>
      </c>
      <c r="F7105" s="669">
        <v>127</v>
      </c>
    </row>
    <row r="7106" spans="1:6" hidden="1" x14ac:dyDescent="0.2">
      <c r="A7106" s="1136" t="str">
        <f t="shared" si="221"/>
        <v>SA09HEM0</v>
      </c>
      <c r="B7106" s="669" t="s">
        <v>10195</v>
      </c>
      <c r="C7106" s="669" t="s">
        <v>2547</v>
      </c>
      <c r="D7106" s="1137">
        <f t="shared" si="220"/>
        <v>0</v>
      </c>
      <c r="E7106" s="669" t="s">
        <v>595</v>
      </c>
      <c r="F7106" s="669">
        <v>3766</v>
      </c>
    </row>
    <row r="7107" spans="1:6" hidden="1" x14ac:dyDescent="0.2">
      <c r="A7107" s="1136" t="str">
        <f t="shared" si="221"/>
        <v>SA09HNE0</v>
      </c>
      <c r="B7107" s="669" t="s">
        <v>10196</v>
      </c>
      <c r="C7107" s="669" t="s">
        <v>2547</v>
      </c>
      <c r="D7107" s="1137">
        <f t="shared" si="220"/>
        <v>0</v>
      </c>
      <c r="E7107" s="669" t="s">
        <v>594</v>
      </c>
      <c r="F7107" s="669">
        <v>45</v>
      </c>
    </row>
    <row r="7108" spans="1:6" hidden="1" x14ac:dyDescent="0.2">
      <c r="A7108" s="1136" t="str">
        <f t="shared" si="221"/>
        <v>SA09JDC0</v>
      </c>
      <c r="B7108" s="669" t="s">
        <v>10197</v>
      </c>
      <c r="C7108" s="669" t="s">
        <v>2548</v>
      </c>
      <c r="D7108" s="1137">
        <f t="shared" si="220"/>
        <v>0</v>
      </c>
      <c r="E7108" s="669" t="s">
        <v>700</v>
      </c>
      <c r="F7108" s="669">
        <v>2230</v>
      </c>
    </row>
    <row r="7109" spans="1:6" hidden="1" x14ac:dyDescent="0.2">
      <c r="A7109" s="1136" t="str">
        <f t="shared" si="221"/>
        <v>SA09JEL0</v>
      </c>
      <c r="B7109" s="669" t="s">
        <v>10198</v>
      </c>
      <c r="C7109" s="669" t="s">
        <v>2548</v>
      </c>
      <c r="D7109" s="1137">
        <f t="shared" si="220"/>
        <v>0</v>
      </c>
      <c r="E7109" s="669" t="s">
        <v>699</v>
      </c>
      <c r="F7109" s="669">
        <v>421</v>
      </c>
    </row>
    <row r="7110" spans="1:6" hidden="1" x14ac:dyDescent="0.2">
      <c r="A7110" s="1136" t="str">
        <f t="shared" si="221"/>
        <v>SA09JEM0</v>
      </c>
      <c r="B7110" s="669" t="s">
        <v>10199</v>
      </c>
      <c r="C7110" s="669" t="s">
        <v>2548</v>
      </c>
      <c r="D7110" s="1137">
        <f t="shared" si="220"/>
        <v>0</v>
      </c>
      <c r="E7110" s="669" t="s">
        <v>595</v>
      </c>
      <c r="F7110" s="669">
        <v>6479</v>
      </c>
    </row>
    <row r="7111" spans="1:6" hidden="1" x14ac:dyDescent="0.2">
      <c r="A7111" s="1136" t="str">
        <f t="shared" si="221"/>
        <v>SA09JNE0</v>
      </c>
      <c r="B7111" s="669" t="s">
        <v>10200</v>
      </c>
      <c r="C7111" s="669" t="s">
        <v>2548</v>
      </c>
      <c r="D7111" s="1137">
        <f t="shared" si="220"/>
        <v>0</v>
      </c>
      <c r="E7111" s="669" t="s">
        <v>594</v>
      </c>
      <c r="F7111" s="669">
        <v>50</v>
      </c>
    </row>
    <row r="7112" spans="1:6" hidden="1" x14ac:dyDescent="0.2">
      <c r="A7112" s="1136" t="str">
        <f t="shared" si="221"/>
        <v>SA09KDC0</v>
      </c>
      <c r="B7112" s="669" t="s">
        <v>10201</v>
      </c>
      <c r="C7112" s="669" t="s">
        <v>2549</v>
      </c>
      <c r="D7112" s="1137">
        <f t="shared" si="220"/>
        <v>0</v>
      </c>
      <c r="E7112" s="669" t="s">
        <v>700</v>
      </c>
      <c r="F7112" s="669">
        <v>5573</v>
      </c>
    </row>
    <row r="7113" spans="1:6" hidden="1" x14ac:dyDescent="0.2">
      <c r="A7113" s="1136" t="str">
        <f t="shared" si="221"/>
        <v>SA09KEL0</v>
      </c>
      <c r="B7113" s="669" t="s">
        <v>10202</v>
      </c>
      <c r="C7113" s="669" t="s">
        <v>2549</v>
      </c>
      <c r="D7113" s="1137">
        <f t="shared" si="220"/>
        <v>0</v>
      </c>
      <c r="E7113" s="669" t="s">
        <v>699</v>
      </c>
      <c r="F7113" s="669">
        <v>604</v>
      </c>
    </row>
    <row r="7114" spans="1:6" hidden="1" x14ac:dyDescent="0.2">
      <c r="A7114" s="1136" t="str">
        <f t="shared" si="221"/>
        <v>SA09KEM0</v>
      </c>
      <c r="B7114" s="669" t="s">
        <v>10203</v>
      </c>
      <c r="C7114" s="669" t="s">
        <v>2549</v>
      </c>
      <c r="D7114" s="1137">
        <f t="shared" si="220"/>
        <v>0</v>
      </c>
      <c r="E7114" s="669" t="s">
        <v>595</v>
      </c>
      <c r="F7114" s="669">
        <v>7638</v>
      </c>
    </row>
    <row r="7115" spans="1:6" hidden="1" x14ac:dyDescent="0.2">
      <c r="A7115" s="1136" t="str">
        <f t="shared" si="221"/>
        <v>SA09KNE0</v>
      </c>
      <c r="B7115" s="669" t="s">
        <v>10204</v>
      </c>
      <c r="C7115" s="669" t="s">
        <v>2549</v>
      </c>
      <c r="D7115" s="1137">
        <f t="shared" si="220"/>
        <v>0</v>
      </c>
      <c r="E7115" s="669" t="s">
        <v>594</v>
      </c>
      <c r="F7115" s="669">
        <v>94</v>
      </c>
    </row>
    <row r="7116" spans="1:6" hidden="1" x14ac:dyDescent="0.2">
      <c r="A7116" s="1136" t="str">
        <f t="shared" si="221"/>
        <v>SA09KUX0</v>
      </c>
      <c r="B7116" s="669" t="s">
        <v>10205</v>
      </c>
      <c r="C7116" s="669" t="s">
        <v>2549</v>
      </c>
      <c r="D7116" s="1137">
        <f t="shared" si="220"/>
        <v>0</v>
      </c>
      <c r="E7116" s="669" t="s">
        <v>3001</v>
      </c>
      <c r="F7116" s="669">
        <v>1</v>
      </c>
    </row>
    <row r="7117" spans="1:6" hidden="1" x14ac:dyDescent="0.2">
      <c r="A7117" s="1136" t="str">
        <f t="shared" si="221"/>
        <v>SA09LDC0</v>
      </c>
      <c r="B7117" s="669" t="s">
        <v>10206</v>
      </c>
      <c r="C7117" s="669" t="s">
        <v>2551</v>
      </c>
      <c r="D7117" s="1137">
        <f t="shared" si="220"/>
        <v>0</v>
      </c>
      <c r="E7117" s="669" t="s">
        <v>700</v>
      </c>
      <c r="F7117" s="669">
        <v>5356</v>
      </c>
    </row>
    <row r="7118" spans="1:6" hidden="1" x14ac:dyDescent="0.2">
      <c r="A7118" s="1136" t="str">
        <f t="shared" si="221"/>
        <v>SA09LEL0</v>
      </c>
      <c r="B7118" s="669" t="s">
        <v>10207</v>
      </c>
      <c r="C7118" s="669" t="s">
        <v>2551</v>
      </c>
      <c r="D7118" s="1137">
        <f t="shared" si="220"/>
        <v>0</v>
      </c>
      <c r="E7118" s="669" t="s">
        <v>699</v>
      </c>
      <c r="F7118" s="669">
        <v>301</v>
      </c>
    </row>
    <row r="7119" spans="1:6" hidden="1" x14ac:dyDescent="0.2">
      <c r="A7119" s="1136" t="str">
        <f t="shared" si="221"/>
        <v>SA09LEM0</v>
      </c>
      <c r="B7119" s="669" t="s">
        <v>10208</v>
      </c>
      <c r="C7119" s="669" t="s">
        <v>2551</v>
      </c>
      <c r="D7119" s="1137">
        <f t="shared" si="220"/>
        <v>0</v>
      </c>
      <c r="E7119" s="669" t="s">
        <v>595</v>
      </c>
      <c r="F7119" s="669">
        <v>2138</v>
      </c>
    </row>
    <row r="7120" spans="1:6" hidden="1" x14ac:dyDescent="0.2">
      <c r="A7120" s="1136" t="str">
        <f t="shared" si="221"/>
        <v>SA09LNE0</v>
      </c>
      <c r="B7120" s="669" t="s">
        <v>10209</v>
      </c>
      <c r="C7120" s="669" t="s">
        <v>2551</v>
      </c>
      <c r="D7120" s="1137">
        <f t="shared" si="220"/>
        <v>0</v>
      </c>
      <c r="E7120" s="669" t="s">
        <v>594</v>
      </c>
      <c r="F7120" s="669">
        <v>46</v>
      </c>
    </row>
    <row r="7121" spans="1:6" hidden="1" x14ac:dyDescent="0.2">
      <c r="A7121" s="1136" t="str">
        <f t="shared" si="221"/>
        <v>SA11ZDC0</v>
      </c>
      <c r="B7121" s="669" t="s">
        <v>10210</v>
      </c>
      <c r="C7121" s="669" t="s">
        <v>832</v>
      </c>
      <c r="D7121" s="1137">
        <f t="shared" ref="D7121:D7184" si="222">IFERROR(VLOOKUP(C7121,$M$2:$N$16,2,FALSE),0)</f>
        <v>0</v>
      </c>
      <c r="E7121" s="669" t="s">
        <v>700</v>
      </c>
      <c r="F7121" s="669">
        <v>7106</v>
      </c>
    </row>
    <row r="7122" spans="1:6" hidden="1" x14ac:dyDescent="0.2">
      <c r="A7122" s="1136" t="str">
        <f t="shared" ref="A7122:A7185" si="223">C7122&amp;E7122&amp;D7122</f>
        <v>SA11ZEL0</v>
      </c>
      <c r="B7122" s="669" t="s">
        <v>10211</v>
      </c>
      <c r="C7122" s="669" t="s">
        <v>832</v>
      </c>
      <c r="D7122" s="1137">
        <f t="shared" si="222"/>
        <v>0</v>
      </c>
      <c r="E7122" s="669" t="s">
        <v>699</v>
      </c>
      <c r="F7122" s="669">
        <v>252</v>
      </c>
    </row>
    <row r="7123" spans="1:6" hidden="1" x14ac:dyDescent="0.2">
      <c r="A7123" s="1136" t="str">
        <f t="shared" si="223"/>
        <v>SA11ZEM0</v>
      </c>
      <c r="B7123" s="669" t="s">
        <v>10212</v>
      </c>
      <c r="C7123" s="669" t="s">
        <v>832</v>
      </c>
      <c r="D7123" s="1137">
        <f t="shared" si="222"/>
        <v>0</v>
      </c>
      <c r="E7123" s="669" t="s">
        <v>595</v>
      </c>
      <c r="F7123" s="669">
        <v>106</v>
      </c>
    </row>
    <row r="7124" spans="1:6" hidden="1" x14ac:dyDescent="0.2">
      <c r="A7124" s="1136" t="str">
        <f t="shared" si="223"/>
        <v>SA11ZNE0</v>
      </c>
      <c r="B7124" s="669" t="s">
        <v>10213</v>
      </c>
      <c r="C7124" s="669" t="s">
        <v>832</v>
      </c>
      <c r="D7124" s="1137">
        <f t="shared" si="222"/>
        <v>0</v>
      </c>
      <c r="E7124" s="669" t="s">
        <v>594</v>
      </c>
      <c r="F7124" s="669">
        <v>5</v>
      </c>
    </row>
    <row r="7125" spans="1:6" hidden="1" x14ac:dyDescent="0.2">
      <c r="A7125" s="1136" t="str">
        <f t="shared" si="223"/>
        <v>SA12GDC0</v>
      </c>
      <c r="B7125" s="669" t="s">
        <v>10214</v>
      </c>
      <c r="C7125" s="669" t="s">
        <v>2553</v>
      </c>
      <c r="D7125" s="1137">
        <f t="shared" si="222"/>
        <v>0</v>
      </c>
      <c r="E7125" s="669" t="s">
        <v>700</v>
      </c>
      <c r="F7125" s="669">
        <v>69</v>
      </c>
    </row>
    <row r="7126" spans="1:6" hidden="1" x14ac:dyDescent="0.2">
      <c r="A7126" s="1136" t="str">
        <f t="shared" si="223"/>
        <v>SA12GEL0</v>
      </c>
      <c r="B7126" s="669" t="s">
        <v>10215</v>
      </c>
      <c r="C7126" s="669" t="s">
        <v>2553</v>
      </c>
      <c r="D7126" s="1137">
        <f t="shared" si="222"/>
        <v>0</v>
      </c>
      <c r="E7126" s="669" t="s">
        <v>699</v>
      </c>
      <c r="F7126" s="669">
        <v>32</v>
      </c>
    </row>
    <row r="7127" spans="1:6" hidden="1" x14ac:dyDescent="0.2">
      <c r="A7127" s="1136" t="str">
        <f t="shared" si="223"/>
        <v>SA12GEM0</v>
      </c>
      <c r="B7127" s="669" t="s">
        <v>10216</v>
      </c>
      <c r="C7127" s="669" t="s">
        <v>2553</v>
      </c>
      <c r="D7127" s="1137">
        <f t="shared" si="222"/>
        <v>0</v>
      </c>
      <c r="E7127" s="669" t="s">
        <v>595</v>
      </c>
      <c r="F7127" s="669">
        <v>620</v>
      </c>
    </row>
    <row r="7128" spans="1:6" hidden="1" x14ac:dyDescent="0.2">
      <c r="A7128" s="1136" t="str">
        <f t="shared" si="223"/>
        <v>SA12GNE0</v>
      </c>
      <c r="B7128" s="669" t="s">
        <v>10217</v>
      </c>
      <c r="C7128" s="669" t="s">
        <v>2553</v>
      </c>
      <c r="D7128" s="1137">
        <f t="shared" si="222"/>
        <v>0</v>
      </c>
      <c r="E7128" s="669" t="s">
        <v>594</v>
      </c>
      <c r="F7128" s="669">
        <v>4</v>
      </c>
    </row>
    <row r="7129" spans="1:6" hidden="1" x14ac:dyDescent="0.2">
      <c r="A7129" s="1136" t="str">
        <f t="shared" si="223"/>
        <v>SA12HDC0</v>
      </c>
      <c r="B7129" s="669" t="s">
        <v>10218</v>
      </c>
      <c r="C7129" s="669" t="s">
        <v>2554</v>
      </c>
      <c r="D7129" s="1137">
        <f t="shared" si="222"/>
        <v>0</v>
      </c>
      <c r="E7129" s="669" t="s">
        <v>700</v>
      </c>
      <c r="F7129" s="669">
        <v>422</v>
      </c>
    </row>
    <row r="7130" spans="1:6" hidden="1" x14ac:dyDescent="0.2">
      <c r="A7130" s="1136" t="str">
        <f t="shared" si="223"/>
        <v>SA12HEL0</v>
      </c>
      <c r="B7130" s="669" t="s">
        <v>10219</v>
      </c>
      <c r="C7130" s="669" t="s">
        <v>2554</v>
      </c>
      <c r="D7130" s="1137">
        <f t="shared" si="222"/>
        <v>0</v>
      </c>
      <c r="E7130" s="669" t="s">
        <v>699</v>
      </c>
      <c r="F7130" s="669">
        <v>45</v>
      </c>
    </row>
    <row r="7131" spans="1:6" hidden="1" x14ac:dyDescent="0.2">
      <c r="A7131" s="1136" t="str">
        <f t="shared" si="223"/>
        <v>SA12HEM0</v>
      </c>
      <c r="B7131" s="669" t="s">
        <v>10220</v>
      </c>
      <c r="C7131" s="669" t="s">
        <v>2554</v>
      </c>
      <c r="D7131" s="1137">
        <f t="shared" si="222"/>
        <v>0</v>
      </c>
      <c r="E7131" s="669" t="s">
        <v>595</v>
      </c>
      <c r="F7131" s="669">
        <v>727</v>
      </c>
    </row>
    <row r="7132" spans="1:6" hidden="1" x14ac:dyDescent="0.2">
      <c r="A7132" s="1136" t="str">
        <f t="shared" si="223"/>
        <v>SA12HNE0</v>
      </c>
      <c r="B7132" s="669" t="s">
        <v>10221</v>
      </c>
      <c r="C7132" s="669" t="s">
        <v>2554</v>
      </c>
      <c r="D7132" s="1137">
        <f t="shared" si="222"/>
        <v>0</v>
      </c>
      <c r="E7132" s="669" t="s">
        <v>594</v>
      </c>
      <c r="F7132" s="669">
        <v>10</v>
      </c>
    </row>
    <row r="7133" spans="1:6" hidden="1" x14ac:dyDescent="0.2">
      <c r="A7133" s="1136" t="str">
        <f t="shared" si="223"/>
        <v>SA12JDC0</v>
      </c>
      <c r="B7133" s="669" t="s">
        <v>10222</v>
      </c>
      <c r="C7133" s="669" t="s">
        <v>2555</v>
      </c>
      <c r="D7133" s="1137">
        <f t="shared" si="222"/>
        <v>0</v>
      </c>
      <c r="E7133" s="669" t="s">
        <v>700</v>
      </c>
      <c r="F7133" s="669">
        <v>2468</v>
      </c>
    </row>
    <row r="7134" spans="1:6" hidden="1" x14ac:dyDescent="0.2">
      <c r="A7134" s="1136" t="str">
        <f t="shared" si="223"/>
        <v>SA12JEL0</v>
      </c>
      <c r="B7134" s="669" t="s">
        <v>10223</v>
      </c>
      <c r="C7134" s="669" t="s">
        <v>2555</v>
      </c>
      <c r="D7134" s="1137">
        <f t="shared" si="222"/>
        <v>0</v>
      </c>
      <c r="E7134" s="669" t="s">
        <v>699</v>
      </c>
      <c r="F7134" s="669">
        <v>182</v>
      </c>
    </row>
    <row r="7135" spans="1:6" hidden="1" x14ac:dyDescent="0.2">
      <c r="A7135" s="1136" t="str">
        <f t="shared" si="223"/>
        <v>SA12JEM0</v>
      </c>
      <c r="B7135" s="669" t="s">
        <v>10224</v>
      </c>
      <c r="C7135" s="669" t="s">
        <v>2555</v>
      </c>
      <c r="D7135" s="1137">
        <f t="shared" si="222"/>
        <v>0</v>
      </c>
      <c r="E7135" s="669" t="s">
        <v>595</v>
      </c>
      <c r="F7135" s="669">
        <v>1079</v>
      </c>
    </row>
    <row r="7136" spans="1:6" hidden="1" x14ac:dyDescent="0.2">
      <c r="A7136" s="1136" t="str">
        <f t="shared" si="223"/>
        <v>SA12JNE0</v>
      </c>
      <c r="B7136" s="669" t="s">
        <v>10225</v>
      </c>
      <c r="C7136" s="669" t="s">
        <v>2555</v>
      </c>
      <c r="D7136" s="1137">
        <f t="shared" si="222"/>
        <v>0</v>
      </c>
      <c r="E7136" s="669" t="s">
        <v>594</v>
      </c>
      <c r="F7136" s="669">
        <v>11</v>
      </c>
    </row>
    <row r="7137" spans="1:6" hidden="1" x14ac:dyDescent="0.2">
      <c r="A7137" s="1136" t="str">
        <f t="shared" si="223"/>
        <v>SA12KDC0</v>
      </c>
      <c r="B7137" s="669" t="s">
        <v>10226</v>
      </c>
      <c r="C7137" s="669" t="s">
        <v>2556</v>
      </c>
      <c r="D7137" s="1137">
        <f t="shared" si="222"/>
        <v>0</v>
      </c>
      <c r="E7137" s="669" t="s">
        <v>700</v>
      </c>
      <c r="F7137" s="669">
        <v>6805</v>
      </c>
    </row>
    <row r="7138" spans="1:6" hidden="1" x14ac:dyDescent="0.2">
      <c r="A7138" s="1136" t="str">
        <f t="shared" si="223"/>
        <v>SA12KEL0</v>
      </c>
      <c r="B7138" s="669" t="s">
        <v>10227</v>
      </c>
      <c r="C7138" s="669" t="s">
        <v>2556</v>
      </c>
      <c r="D7138" s="1137">
        <f t="shared" si="222"/>
        <v>0</v>
      </c>
      <c r="E7138" s="669" t="s">
        <v>699</v>
      </c>
      <c r="F7138" s="669">
        <v>367</v>
      </c>
    </row>
    <row r="7139" spans="1:6" hidden="1" x14ac:dyDescent="0.2">
      <c r="A7139" s="1136" t="str">
        <f t="shared" si="223"/>
        <v>SA12KEM0</v>
      </c>
      <c r="B7139" s="669" t="s">
        <v>10228</v>
      </c>
      <c r="C7139" s="669" t="s">
        <v>2556</v>
      </c>
      <c r="D7139" s="1137">
        <f t="shared" si="222"/>
        <v>0</v>
      </c>
      <c r="E7139" s="669" t="s">
        <v>595</v>
      </c>
      <c r="F7139" s="669">
        <v>921</v>
      </c>
    </row>
    <row r="7140" spans="1:6" hidden="1" x14ac:dyDescent="0.2">
      <c r="A7140" s="1136" t="str">
        <f t="shared" si="223"/>
        <v>SA12KNE0</v>
      </c>
      <c r="B7140" s="669" t="s">
        <v>10229</v>
      </c>
      <c r="C7140" s="669" t="s">
        <v>2556</v>
      </c>
      <c r="D7140" s="1137">
        <f t="shared" si="222"/>
        <v>0</v>
      </c>
      <c r="E7140" s="669" t="s">
        <v>594</v>
      </c>
      <c r="F7140" s="669">
        <v>13</v>
      </c>
    </row>
    <row r="7141" spans="1:6" hidden="1" x14ac:dyDescent="0.2">
      <c r="A7141" s="1136" t="str">
        <f t="shared" si="223"/>
        <v>SA13ADC0</v>
      </c>
      <c r="B7141" s="669" t="s">
        <v>10230</v>
      </c>
      <c r="C7141" s="669" t="s">
        <v>831</v>
      </c>
      <c r="D7141" s="1137">
        <f t="shared" si="222"/>
        <v>0</v>
      </c>
      <c r="E7141" s="669" t="s">
        <v>700</v>
      </c>
      <c r="F7141" s="669">
        <v>120450</v>
      </c>
    </row>
    <row r="7142" spans="1:6" hidden="1" x14ac:dyDescent="0.2">
      <c r="A7142" s="1136" t="str">
        <f t="shared" si="223"/>
        <v>SA13AEL0</v>
      </c>
      <c r="B7142" s="669" t="s">
        <v>10231</v>
      </c>
      <c r="C7142" s="669" t="s">
        <v>831</v>
      </c>
      <c r="D7142" s="1137">
        <f t="shared" si="222"/>
        <v>0</v>
      </c>
      <c r="E7142" s="669" t="s">
        <v>699</v>
      </c>
      <c r="F7142" s="669">
        <v>6552</v>
      </c>
    </row>
    <row r="7143" spans="1:6" hidden="1" x14ac:dyDescent="0.2">
      <c r="A7143" s="1136" t="str">
        <f t="shared" si="223"/>
        <v>SA13AEM0</v>
      </c>
      <c r="B7143" s="669" t="s">
        <v>10232</v>
      </c>
      <c r="C7143" s="669" t="s">
        <v>831</v>
      </c>
      <c r="D7143" s="1137">
        <f t="shared" si="222"/>
        <v>0</v>
      </c>
      <c r="E7143" s="669" t="s">
        <v>595</v>
      </c>
      <c r="F7143" s="669">
        <v>10534</v>
      </c>
    </row>
    <row r="7144" spans="1:6" hidden="1" x14ac:dyDescent="0.2">
      <c r="A7144" s="1136" t="str">
        <f t="shared" si="223"/>
        <v>SA13ANE0</v>
      </c>
      <c r="B7144" s="669" t="s">
        <v>10233</v>
      </c>
      <c r="C7144" s="669" t="s">
        <v>831</v>
      </c>
      <c r="D7144" s="1137">
        <f t="shared" si="222"/>
        <v>0</v>
      </c>
      <c r="E7144" s="669" t="s">
        <v>594</v>
      </c>
      <c r="F7144" s="669">
        <v>5236</v>
      </c>
    </row>
    <row r="7145" spans="1:6" hidden="1" x14ac:dyDescent="0.2">
      <c r="A7145" s="1136" t="str">
        <f t="shared" si="223"/>
        <v>SA13AUX0</v>
      </c>
      <c r="B7145" s="669" t="s">
        <v>10234</v>
      </c>
      <c r="C7145" s="669" t="s">
        <v>831</v>
      </c>
      <c r="D7145" s="1137">
        <f t="shared" si="222"/>
        <v>0</v>
      </c>
      <c r="E7145" s="669" t="s">
        <v>3001</v>
      </c>
      <c r="F7145" s="669">
        <v>3</v>
      </c>
    </row>
    <row r="7146" spans="1:6" hidden="1" x14ac:dyDescent="0.2">
      <c r="A7146" s="1136" t="str">
        <f t="shared" si="223"/>
        <v>SA13BDC0</v>
      </c>
      <c r="B7146" s="669" t="s">
        <v>10235</v>
      </c>
      <c r="C7146" s="669" t="s">
        <v>830</v>
      </c>
      <c r="D7146" s="1137">
        <f t="shared" si="222"/>
        <v>0</v>
      </c>
      <c r="E7146" s="669" t="s">
        <v>700</v>
      </c>
      <c r="F7146" s="669">
        <v>7231</v>
      </c>
    </row>
    <row r="7147" spans="1:6" hidden="1" x14ac:dyDescent="0.2">
      <c r="A7147" s="1136" t="str">
        <f t="shared" si="223"/>
        <v>SA13BEL0</v>
      </c>
      <c r="B7147" s="669" t="s">
        <v>10236</v>
      </c>
      <c r="C7147" s="669" t="s">
        <v>830</v>
      </c>
      <c r="D7147" s="1137">
        <f t="shared" si="222"/>
        <v>0</v>
      </c>
      <c r="E7147" s="669" t="s">
        <v>699</v>
      </c>
      <c r="F7147" s="669">
        <v>835</v>
      </c>
    </row>
    <row r="7148" spans="1:6" hidden="1" x14ac:dyDescent="0.2">
      <c r="A7148" s="1136" t="str">
        <f t="shared" si="223"/>
        <v>SA13BEM0</v>
      </c>
      <c r="B7148" s="669" t="s">
        <v>10237</v>
      </c>
      <c r="C7148" s="669" t="s">
        <v>830</v>
      </c>
      <c r="D7148" s="1137">
        <f t="shared" si="222"/>
        <v>0</v>
      </c>
      <c r="E7148" s="669" t="s">
        <v>595</v>
      </c>
      <c r="F7148" s="669">
        <v>1503</v>
      </c>
    </row>
    <row r="7149" spans="1:6" hidden="1" x14ac:dyDescent="0.2">
      <c r="A7149" s="1136" t="str">
        <f t="shared" si="223"/>
        <v>SA13BNE0</v>
      </c>
      <c r="B7149" s="669" t="s">
        <v>10238</v>
      </c>
      <c r="C7149" s="669" t="s">
        <v>830</v>
      </c>
      <c r="D7149" s="1137">
        <f t="shared" si="222"/>
        <v>0</v>
      </c>
      <c r="E7149" s="669" t="s">
        <v>594</v>
      </c>
      <c r="F7149" s="669">
        <v>322</v>
      </c>
    </row>
    <row r="7150" spans="1:6" hidden="1" x14ac:dyDescent="0.2">
      <c r="A7150" s="1136" t="str">
        <f t="shared" si="223"/>
        <v>SA13BUX0</v>
      </c>
      <c r="B7150" s="669" t="s">
        <v>10239</v>
      </c>
      <c r="C7150" s="669" t="s">
        <v>830</v>
      </c>
      <c r="D7150" s="1137">
        <f t="shared" si="222"/>
        <v>0</v>
      </c>
      <c r="E7150" s="669" t="s">
        <v>3001</v>
      </c>
      <c r="F7150" s="669">
        <v>9</v>
      </c>
    </row>
    <row r="7151" spans="1:6" hidden="1" x14ac:dyDescent="0.2">
      <c r="A7151" s="1136" t="str">
        <f t="shared" si="223"/>
        <v>SA14ZDC0</v>
      </c>
      <c r="B7151" s="669" t="s">
        <v>10240</v>
      </c>
      <c r="C7151" s="669" t="s">
        <v>829</v>
      </c>
      <c r="D7151" s="1137">
        <f t="shared" si="222"/>
        <v>0</v>
      </c>
      <c r="E7151" s="669" t="s">
        <v>700</v>
      </c>
      <c r="F7151" s="669">
        <v>60</v>
      </c>
    </row>
    <row r="7152" spans="1:6" hidden="1" x14ac:dyDescent="0.2">
      <c r="A7152" s="1136" t="str">
        <f t="shared" si="223"/>
        <v>SA14ZEL0</v>
      </c>
      <c r="B7152" s="669" t="s">
        <v>10241</v>
      </c>
      <c r="C7152" s="669" t="s">
        <v>829</v>
      </c>
      <c r="D7152" s="1137">
        <f t="shared" si="222"/>
        <v>0</v>
      </c>
      <c r="E7152" s="669" t="s">
        <v>699</v>
      </c>
      <c r="F7152" s="669">
        <v>355</v>
      </c>
    </row>
    <row r="7153" spans="1:6" hidden="1" x14ac:dyDescent="0.2">
      <c r="A7153" s="1136" t="str">
        <f t="shared" si="223"/>
        <v>SA14ZEM0</v>
      </c>
      <c r="B7153" s="669" t="s">
        <v>10242</v>
      </c>
      <c r="C7153" s="669" t="s">
        <v>829</v>
      </c>
      <c r="D7153" s="1137">
        <f t="shared" si="222"/>
        <v>0</v>
      </c>
      <c r="E7153" s="669" t="s">
        <v>595</v>
      </c>
      <c r="F7153" s="669">
        <v>976</v>
      </c>
    </row>
    <row r="7154" spans="1:6" hidden="1" x14ac:dyDescent="0.2">
      <c r="A7154" s="1136" t="str">
        <f t="shared" si="223"/>
        <v>SA14ZNE0</v>
      </c>
      <c r="B7154" s="669" t="s">
        <v>10243</v>
      </c>
      <c r="C7154" s="669" t="s">
        <v>829</v>
      </c>
      <c r="D7154" s="1137">
        <f t="shared" si="222"/>
        <v>0</v>
      </c>
      <c r="E7154" s="669" t="s">
        <v>594</v>
      </c>
      <c r="F7154" s="669">
        <v>167</v>
      </c>
    </row>
    <row r="7155" spans="1:6" hidden="1" x14ac:dyDescent="0.2">
      <c r="A7155" s="1136" t="str">
        <f t="shared" si="223"/>
        <v>SA15ZDC0</v>
      </c>
      <c r="B7155" s="669" t="s">
        <v>10244</v>
      </c>
      <c r="C7155" s="669" t="s">
        <v>828</v>
      </c>
      <c r="D7155" s="1137">
        <f t="shared" si="222"/>
        <v>0</v>
      </c>
      <c r="E7155" s="669" t="s">
        <v>700</v>
      </c>
      <c r="F7155" s="669">
        <v>23</v>
      </c>
    </row>
    <row r="7156" spans="1:6" hidden="1" x14ac:dyDescent="0.2">
      <c r="A7156" s="1136" t="str">
        <f t="shared" si="223"/>
        <v>SA15ZEL0</v>
      </c>
      <c r="B7156" s="669" t="s">
        <v>10245</v>
      </c>
      <c r="C7156" s="669" t="s">
        <v>828</v>
      </c>
      <c r="D7156" s="1137">
        <f t="shared" si="222"/>
        <v>0</v>
      </c>
      <c r="E7156" s="669" t="s">
        <v>699</v>
      </c>
      <c r="F7156" s="669">
        <v>12</v>
      </c>
    </row>
    <row r="7157" spans="1:6" hidden="1" x14ac:dyDescent="0.2">
      <c r="A7157" s="1136" t="str">
        <f t="shared" si="223"/>
        <v>SA15ZEM0</v>
      </c>
      <c r="B7157" s="669" t="s">
        <v>10246</v>
      </c>
      <c r="C7157" s="669" t="s">
        <v>828</v>
      </c>
      <c r="D7157" s="1137">
        <f t="shared" si="222"/>
        <v>0</v>
      </c>
      <c r="E7157" s="669" t="s">
        <v>595</v>
      </c>
      <c r="F7157" s="669">
        <v>91</v>
      </c>
    </row>
    <row r="7158" spans="1:6" hidden="1" x14ac:dyDescent="0.2">
      <c r="A7158" s="1136" t="str">
        <f t="shared" si="223"/>
        <v>SA15ZNE0</v>
      </c>
      <c r="B7158" s="669" t="s">
        <v>10247</v>
      </c>
      <c r="C7158" s="669" t="s">
        <v>828</v>
      </c>
      <c r="D7158" s="1137">
        <f t="shared" si="222"/>
        <v>0</v>
      </c>
      <c r="E7158" s="669" t="s">
        <v>594</v>
      </c>
      <c r="F7158" s="669">
        <v>56</v>
      </c>
    </row>
    <row r="7159" spans="1:6" hidden="1" x14ac:dyDescent="0.2">
      <c r="A7159" s="1136" t="str">
        <f t="shared" si="223"/>
        <v>SA16ZDC0</v>
      </c>
      <c r="B7159" s="669" t="s">
        <v>10248</v>
      </c>
      <c r="C7159" s="669" t="s">
        <v>827</v>
      </c>
      <c r="D7159" s="1137">
        <f t="shared" si="222"/>
        <v>0</v>
      </c>
      <c r="E7159" s="669" t="s">
        <v>700</v>
      </c>
      <c r="F7159" s="669">
        <v>3</v>
      </c>
    </row>
    <row r="7160" spans="1:6" hidden="1" x14ac:dyDescent="0.2">
      <c r="A7160" s="1136" t="str">
        <f t="shared" si="223"/>
        <v>SA16ZEL0</v>
      </c>
      <c r="B7160" s="669" t="s">
        <v>10249</v>
      </c>
      <c r="C7160" s="669" t="s">
        <v>827</v>
      </c>
      <c r="D7160" s="1137">
        <f t="shared" si="222"/>
        <v>0</v>
      </c>
      <c r="E7160" s="669" t="s">
        <v>699</v>
      </c>
      <c r="F7160" s="669">
        <v>5</v>
      </c>
    </row>
    <row r="7161" spans="1:6" hidden="1" x14ac:dyDescent="0.2">
      <c r="A7161" s="1136" t="str">
        <f t="shared" si="223"/>
        <v>SA16ZEM0</v>
      </c>
      <c r="B7161" s="669" t="s">
        <v>10250</v>
      </c>
      <c r="C7161" s="669" t="s">
        <v>827</v>
      </c>
      <c r="D7161" s="1137">
        <f t="shared" si="222"/>
        <v>0</v>
      </c>
      <c r="E7161" s="669" t="s">
        <v>595</v>
      </c>
      <c r="F7161" s="669">
        <v>67</v>
      </c>
    </row>
    <row r="7162" spans="1:6" hidden="1" x14ac:dyDescent="0.2">
      <c r="A7162" s="1136" t="str">
        <f t="shared" si="223"/>
        <v>SA16ZNE0</v>
      </c>
      <c r="B7162" s="669" t="s">
        <v>10251</v>
      </c>
      <c r="C7162" s="669" t="s">
        <v>827</v>
      </c>
      <c r="D7162" s="1137">
        <f t="shared" si="222"/>
        <v>0</v>
      </c>
      <c r="E7162" s="669" t="s">
        <v>594</v>
      </c>
      <c r="F7162" s="669">
        <v>16</v>
      </c>
    </row>
    <row r="7163" spans="1:6" hidden="1" x14ac:dyDescent="0.2">
      <c r="A7163" s="1136" t="str">
        <f t="shared" si="223"/>
        <v>SA17GDC0</v>
      </c>
      <c r="B7163" s="669" t="s">
        <v>10252</v>
      </c>
      <c r="C7163" s="669" t="s">
        <v>2557</v>
      </c>
      <c r="D7163" s="1137">
        <f t="shared" si="222"/>
        <v>0</v>
      </c>
      <c r="E7163" s="669" t="s">
        <v>700</v>
      </c>
      <c r="F7163" s="669">
        <v>412</v>
      </c>
    </row>
    <row r="7164" spans="1:6" hidden="1" x14ac:dyDescent="0.2">
      <c r="A7164" s="1136" t="str">
        <f t="shared" si="223"/>
        <v>SA17GEL0</v>
      </c>
      <c r="B7164" s="669" t="s">
        <v>10253</v>
      </c>
      <c r="C7164" s="669" t="s">
        <v>2557</v>
      </c>
      <c r="D7164" s="1137">
        <f t="shared" si="222"/>
        <v>0</v>
      </c>
      <c r="E7164" s="669" t="s">
        <v>699</v>
      </c>
      <c r="F7164" s="669">
        <v>142</v>
      </c>
    </row>
    <row r="7165" spans="1:6" hidden="1" x14ac:dyDescent="0.2">
      <c r="A7165" s="1136" t="str">
        <f t="shared" si="223"/>
        <v>SA17GEM0</v>
      </c>
      <c r="B7165" s="669" t="s">
        <v>10254</v>
      </c>
      <c r="C7165" s="669" t="s">
        <v>2557</v>
      </c>
      <c r="D7165" s="1137">
        <f t="shared" si="222"/>
        <v>0</v>
      </c>
      <c r="E7165" s="669" t="s">
        <v>595</v>
      </c>
      <c r="F7165" s="669">
        <v>512</v>
      </c>
    </row>
    <row r="7166" spans="1:6" hidden="1" x14ac:dyDescent="0.2">
      <c r="A7166" s="1136" t="str">
        <f t="shared" si="223"/>
        <v>SA17GNE0</v>
      </c>
      <c r="B7166" s="669" t="s">
        <v>10255</v>
      </c>
      <c r="C7166" s="669" t="s">
        <v>2557</v>
      </c>
      <c r="D7166" s="1137">
        <f t="shared" si="222"/>
        <v>0</v>
      </c>
      <c r="E7166" s="669" t="s">
        <v>594</v>
      </c>
      <c r="F7166" s="669">
        <v>20</v>
      </c>
    </row>
    <row r="7167" spans="1:6" hidden="1" x14ac:dyDescent="0.2">
      <c r="A7167" s="1136" t="str">
        <f t="shared" si="223"/>
        <v>SA17HDC0</v>
      </c>
      <c r="B7167" s="669" t="s">
        <v>10256</v>
      </c>
      <c r="C7167" s="669" t="s">
        <v>2558</v>
      </c>
      <c r="D7167" s="1137">
        <f t="shared" si="222"/>
        <v>0</v>
      </c>
      <c r="E7167" s="669" t="s">
        <v>700</v>
      </c>
      <c r="F7167" s="669">
        <v>1539</v>
      </c>
    </row>
    <row r="7168" spans="1:6" hidden="1" x14ac:dyDescent="0.2">
      <c r="A7168" s="1136" t="str">
        <f t="shared" si="223"/>
        <v>SA17HEL0</v>
      </c>
      <c r="B7168" s="669" t="s">
        <v>10257</v>
      </c>
      <c r="C7168" s="669" t="s">
        <v>2558</v>
      </c>
      <c r="D7168" s="1137">
        <f t="shared" si="222"/>
        <v>0</v>
      </c>
      <c r="E7168" s="669" t="s">
        <v>699</v>
      </c>
      <c r="F7168" s="669">
        <v>161</v>
      </c>
    </row>
    <row r="7169" spans="1:6" hidden="1" x14ac:dyDescent="0.2">
      <c r="A7169" s="1136" t="str">
        <f t="shared" si="223"/>
        <v>SA17HEM0</v>
      </c>
      <c r="B7169" s="669" t="s">
        <v>10258</v>
      </c>
      <c r="C7169" s="669" t="s">
        <v>2558</v>
      </c>
      <c r="D7169" s="1137">
        <f t="shared" si="222"/>
        <v>0</v>
      </c>
      <c r="E7169" s="669" t="s">
        <v>595</v>
      </c>
      <c r="F7169" s="669">
        <v>268</v>
      </c>
    </row>
    <row r="7170" spans="1:6" hidden="1" x14ac:dyDescent="0.2">
      <c r="A7170" s="1136" t="str">
        <f t="shared" si="223"/>
        <v>SA17HNE0</v>
      </c>
      <c r="B7170" s="669" t="s">
        <v>10259</v>
      </c>
      <c r="C7170" s="669" t="s">
        <v>2558</v>
      </c>
      <c r="D7170" s="1137">
        <f t="shared" si="222"/>
        <v>0</v>
      </c>
      <c r="E7170" s="669" t="s">
        <v>594</v>
      </c>
      <c r="F7170" s="669">
        <v>5</v>
      </c>
    </row>
    <row r="7171" spans="1:6" hidden="1" x14ac:dyDescent="0.2">
      <c r="A7171" s="1136" t="str">
        <f t="shared" si="223"/>
        <v>SA17HUX0</v>
      </c>
      <c r="B7171" s="669" t="s">
        <v>10260</v>
      </c>
      <c r="C7171" s="669" t="s">
        <v>2558</v>
      </c>
      <c r="D7171" s="1137">
        <f t="shared" si="222"/>
        <v>0</v>
      </c>
      <c r="E7171" s="669" t="s">
        <v>3001</v>
      </c>
      <c r="F7171" s="669">
        <v>1</v>
      </c>
    </row>
    <row r="7172" spans="1:6" hidden="1" x14ac:dyDescent="0.2">
      <c r="A7172" s="1136" t="str">
        <f t="shared" si="223"/>
        <v>SA18ZDC0</v>
      </c>
      <c r="B7172" s="669" t="s">
        <v>10261</v>
      </c>
      <c r="C7172" s="669" t="s">
        <v>826</v>
      </c>
      <c r="D7172" s="1137">
        <f t="shared" si="222"/>
        <v>0</v>
      </c>
      <c r="E7172" s="669" t="s">
        <v>700</v>
      </c>
      <c r="F7172" s="669">
        <v>88</v>
      </c>
    </row>
    <row r="7173" spans="1:6" hidden="1" x14ac:dyDescent="0.2">
      <c r="A7173" s="1136" t="str">
        <f t="shared" si="223"/>
        <v>SA18ZEL0</v>
      </c>
      <c r="B7173" s="669" t="s">
        <v>10262</v>
      </c>
      <c r="C7173" s="669" t="s">
        <v>826</v>
      </c>
      <c r="D7173" s="1137">
        <f t="shared" si="222"/>
        <v>0</v>
      </c>
      <c r="E7173" s="669" t="s">
        <v>699</v>
      </c>
      <c r="F7173" s="669">
        <v>78</v>
      </c>
    </row>
    <row r="7174" spans="1:6" hidden="1" x14ac:dyDescent="0.2">
      <c r="A7174" s="1136" t="str">
        <f t="shared" si="223"/>
        <v>SA18ZEM0</v>
      </c>
      <c r="B7174" s="669" t="s">
        <v>10263</v>
      </c>
      <c r="C7174" s="669" t="s">
        <v>826</v>
      </c>
      <c r="D7174" s="1137">
        <f t="shared" si="222"/>
        <v>0</v>
      </c>
      <c r="E7174" s="669" t="s">
        <v>595</v>
      </c>
      <c r="F7174" s="669">
        <v>16</v>
      </c>
    </row>
    <row r="7175" spans="1:6" hidden="1" x14ac:dyDescent="0.2">
      <c r="A7175" s="1136" t="str">
        <f t="shared" si="223"/>
        <v>SA19ADC0</v>
      </c>
      <c r="B7175" s="669" t="s">
        <v>10264</v>
      </c>
      <c r="C7175" s="669" t="s">
        <v>10265</v>
      </c>
      <c r="D7175" s="1137">
        <f t="shared" si="222"/>
        <v>0</v>
      </c>
      <c r="E7175" s="669" t="s">
        <v>700</v>
      </c>
      <c r="F7175" s="669">
        <v>12</v>
      </c>
    </row>
    <row r="7176" spans="1:6" hidden="1" x14ac:dyDescent="0.2">
      <c r="A7176" s="1136" t="str">
        <f t="shared" si="223"/>
        <v>SA19AEL0</v>
      </c>
      <c r="B7176" s="669" t="s">
        <v>10266</v>
      </c>
      <c r="C7176" s="669" t="s">
        <v>10265</v>
      </c>
      <c r="D7176" s="1137">
        <f t="shared" si="222"/>
        <v>0</v>
      </c>
      <c r="E7176" s="669" t="s">
        <v>699</v>
      </c>
      <c r="F7176" s="669">
        <v>71</v>
      </c>
    </row>
    <row r="7177" spans="1:6" hidden="1" x14ac:dyDescent="0.2">
      <c r="A7177" s="1136" t="str">
        <f t="shared" si="223"/>
        <v>SA19AEM0</v>
      </c>
      <c r="B7177" s="669" t="s">
        <v>10267</v>
      </c>
      <c r="C7177" s="669" t="s">
        <v>10265</v>
      </c>
      <c r="D7177" s="1137">
        <f t="shared" si="222"/>
        <v>0</v>
      </c>
      <c r="E7177" s="669" t="s">
        <v>595</v>
      </c>
      <c r="F7177" s="669">
        <v>3</v>
      </c>
    </row>
    <row r="7178" spans="1:6" hidden="1" x14ac:dyDescent="0.2">
      <c r="A7178" s="1136" t="str">
        <f t="shared" si="223"/>
        <v>SA19BEL0</v>
      </c>
      <c r="B7178" s="669" t="s">
        <v>10268</v>
      </c>
      <c r="C7178" s="669" t="s">
        <v>10269</v>
      </c>
      <c r="D7178" s="1137">
        <f t="shared" si="222"/>
        <v>0</v>
      </c>
      <c r="E7178" s="669" t="s">
        <v>699</v>
      </c>
      <c r="F7178" s="669">
        <v>5</v>
      </c>
    </row>
    <row r="7179" spans="1:6" hidden="1" x14ac:dyDescent="0.2">
      <c r="A7179" s="1136" t="str">
        <f t="shared" si="223"/>
        <v>SA19BEM0</v>
      </c>
      <c r="B7179" s="669" t="s">
        <v>10270</v>
      </c>
      <c r="C7179" s="669" t="s">
        <v>10269</v>
      </c>
      <c r="D7179" s="1137">
        <f t="shared" si="222"/>
        <v>0</v>
      </c>
      <c r="E7179" s="669" t="s">
        <v>595</v>
      </c>
      <c r="F7179" s="669">
        <v>2</v>
      </c>
    </row>
    <row r="7180" spans="1:6" hidden="1" x14ac:dyDescent="0.2">
      <c r="A7180" s="1136" t="str">
        <f t="shared" si="223"/>
        <v>SA19BNE0</v>
      </c>
      <c r="B7180" s="669" t="s">
        <v>10271</v>
      </c>
      <c r="C7180" s="669" t="s">
        <v>10269</v>
      </c>
      <c r="D7180" s="1137">
        <f t="shared" si="222"/>
        <v>0</v>
      </c>
      <c r="E7180" s="669" t="s">
        <v>594</v>
      </c>
      <c r="F7180" s="669">
        <v>1</v>
      </c>
    </row>
    <row r="7181" spans="1:6" hidden="1" x14ac:dyDescent="0.2">
      <c r="A7181" s="1136" t="str">
        <f t="shared" si="223"/>
        <v>SA20ADC0</v>
      </c>
      <c r="B7181" s="669" t="s">
        <v>10272</v>
      </c>
      <c r="C7181" s="669" t="s">
        <v>10273</v>
      </c>
      <c r="D7181" s="1137">
        <f t="shared" si="222"/>
        <v>0</v>
      </c>
      <c r="E7181" s="669" t="s">
        <v>700</v>
      </c>
      <c r="F7181" s="669">
        <v>1</v>
      </c>
    </row>
    <row r="7182" spans="1:6" hidden="1" x14ac:dyDescent="0.2">
      <c r="A7182" s="1136" t="str">
        <f t="shared" si="223"/>
        <v>SA20AEL0</v>
      </c>
      <c r="B7182" s="669" t="s">
        <v>10274</v>
      </c>
      <c r="C7182" s="669" t="s">
        <v>10273</v>
      </c>
      <c r="D7182" s="1137">
        <f t="shared" si="222"/>
        <v>0</v>
      </c>
      <c r="E7182" s="669" t="s">
        <v>699</v>
      </c>
      <c r="F7182" s="669">
        <v>24</v>
      </c>
    </row>
    <row r="7183" spans="1:6" hidden="1" x14ac:dyDescent="0.2">
      <c r="A7183" s="1136" t="str">
        <f t="shared" si="223"/>
        <v>SA20AEM0</v>
      </c>
      <c r="B7183" s="669" t="s">
        <v>10275</v>
      </c>
      <c r="C7183" s="669" t="s">
        <v>10273</v>
      </c>
      <c r="D7183" s="1137">
        <f t="shared" si="222"/>
        <v>0</v>
      </c>
      <c r="E7183" s="669" t="s">
        <v>595</v>
      </c>
      <c r="F7183" s="669">
        <v>3</v>
      </c>
    </row>
    <row r="7184" spans="1:6" hidden="1" x14ac:dyDescent="0.2">
      <c r="A7184" s="1136" t="str">
        <f t="shared" si="223"/>
        <v>SA20ANE0</v>
      </c>
      <c r="B7184" s="669" t="s">
        <v>10276</v>
      </c>
      <c r="C7184" s="669" t="s">
        <v>10273</v>
      </c>
      <c r="D7184" s="1137">
        <f t="shared" si="222"/>
        <v>0</v>
      </c>
      <c r="E7184" s="669" t="s">
        <v>594</v>
      </c>
      <c r="F7184" s="669">
        <v>2</v>
      </c>
    </row>
    <row r="7185" spans="1:6" hidden="1" x14ac:dyDescent="0.2">
      <c r="A7185" s="1136" t="str">
        <f t="shared" si="223"/>
        <v>SA20BDC0</v>
      </c>
      <c r="B7185" s="669" t="s">
        <v>10277</v>
      </c>
      <c r="C7185" s="669" t="s">
        <v>10278</v>
      </c>
      <c r="D7185" s="1137">
        <f t="shared" ref="D7185:D7248" si="224">IFERROR(VLOOKUP(C7185,$M$2:$N$16,2,FALSE),0)</f>
        <v>0</v>
      </c>
      <c r="E7185" s="669" t="s">
        <v>700</v>
      </c>
      <c r="F7185" s="669">
        <v>1</v>
      </c>
    </row>
    <row r="7186" spans="1:6" hidden="1" x14ac:dyDescent="0.2">
      <c r="A7186" s="1136" t="str">
        <f t="shared" ref="A7186:A7249" si="225">C7186&amp;E7186&amp;D7186</f>
        <v>SA20BEL0</v>
      </c>
      <c r="B7186" s="669" t="s">
        <v>10279</v>
      </c>
      <c r="C7186" s="669" t="s">
        <v>10278</v>
      </c>
      <c r="D7186" s="1137">
        <f t="shared" si="224"/>
        <v>0</v>
      </c>
      <c r="E7186" s="669" t="s">
        <v>699</v>
      </c>
      <c r="F7186" s="669">
        <v>34</v>
      </c>
    </row>
    <row r="7187" spans="1:6" hidden="1" x14ac:dyDescent="0.2">
      <c r="A7187" s="1136" t="str">
        <f t="shared" si="225"/>
        <v>SA20BEM0</v>
      </c>
      <c r="B7187" s="669" t="s">
        <v>10280</v>
      </c>
      <c r="C7187" s="669" t="s">
        <v>10278</v>
      </c>
      <c r="D7187" s="1137">
        <f t="shared" si="224"/>
        <v>0</v>
      </c>
      <c r="E7187" s="669" t="s">
        <v>595</v>
      </c>
      <c r="F7187" s="669">
        <v>3</v>
      </c>
    </row>
    <row r="7188" spans="1:6" hidden="1" x14ac:dyDescent="0.2">
      <c r="A7188" s="1136" t="str">
        <f t="shared" si="225"/>
        <v>SA21AEL0</v>
      </c>
      <c r="B7188" s="669" t="s">
        <v>10281</v>
      </c>
      <c r="C7188" s="669" t="s">
        <v>10282</v>
      </c>
      <c r="D7188" s="1137">
        <f t="shared" si="224"/>
        <v>0</v>
      </c>
      <c r="E7188" s="669" t="s">
        <v>699</v>
      </c>
      <c r="F7188" s="669">
        <v>37</v>
      </c>
    </row>
    <row r="7189" spans="1:6" hidden="1" x14ac:dyDescent="0.2">
      <c r="A7189" s="1136" t="str">
        <f t="shared" si="225"/>
        <v>SA21AEM0</v>
      </c>
      <c r="B7189" s="669" t="s">
        <v>10283</v>
      </c>
      <c r="C7189" s="669" t="s">
        <v>10282</v>
      </c>
      <c r="D7189" s="1137">
        <f t="shared" si="224"/>
        <v>0</v>
      </c>
      <c r="E7189" s="669" t="s">
        <v>595</v>
      </c>
      <c r="F7189" s="669">
        <v>9</v>
      </c>
    </row>
    <row r="7190" spans="1:6" hidden="1" x14ac:dyDescent="0.2">
      <c r="A7190" s="1136" t="str">
        <f t="shared" si="225"/>
        <v>SA21BEL0</v>
      </c>
      <c r="B7190" s="669" t="s">
        <v>10284</v>
      </c>
      <c r="C7190" s="669" t="s">
        <v>10285</v>
      </c>
      <c r="D7190" s="1137">
        <f t="shared" si="224"/>
        <v>0</v>
      </c>
      <c r="E7190" s="669" t="s">
        <v>699</v>
      </c>
      <c r="F7190" s="669">
        <v>34</v>
      </c>
    </row>
    <row r="7191" spans="1:6" hidden="1" x14ac:dyDescent="0.2">
      <c r="A7191" s="1136" t="str">
        <f t="shared" si="225"/>
        <v>SA21BEM0</v>
      </c>
      <c r="B7191" s="669" t="s">
        <v>10286</v>
      </c>
      <c r="C7191" s="669" t="s">
        <v>10285</v>
      </c>
      <c r="D7191" s="1137">
        <f t="shared" si="224"/>
        <v>0</v>
      </c>
      <c r="E7191" s="669" t="s">
        <v>595</v>
      </c>
      <c r="F7191" s="669">
        <v>4</v>
      </c>
    </row>
    <row r="7192" spans="1:6" hidden="1" x14ac:dyDescent="0.2">
      <c r="A7192" s="1136" t="str">
        <f t="shared" si="225"/>
        <v>SA21BNE0</v>
      </c>
      <c r="B7192" s="669" t="s">
        <v>10287</v>
      </c>
      <c r="C7192" s="669" t="s">
        <v>10285</v>
      </c>
      <c r="D7192" s="1137">
        <f t="shared" si="224"/>
        <v>0</v>
      </c>
      <c r="E7192" s="669" t="s">
        <v>594</v>
      </c>
      <c r="F7192" s="669">
        <v>1</v>
      </c>
    </row>
    <row r="7193" spans="1:6" hidden="1" x14ac:dyDescent="0.2">
      <c r="A7193" s="1136" t="str">
        <f t="shared" si="225"/>
        <v>SA22AEL0</v>
      </c>
      <c r="B7193" s="669" t="s">
        <v>10288</v>
      </c>
      <c r="C7193" s="669" t="s">
        <v>10289</v>
      </c>
      <c r="D7193" s="1137">
        <f t="shared" si="224"/>
        <v>0</v>
      </c>
      <c r="E7193" s="669" t="s">
        <v>699</v>
      </c>
      <c r="F7193" s="669">
        <v>15</v>
      </c>
    </row>
    <row r="7194" spans="1:6" hidden="1" x14ac:dyDescent="0.2">
      <c r="A7194" s="1136" t="str">
        <f t="shared" si="225"/>
        <v>SA22AEM0</v>
      </c>
      <c r="B7194" s="669" t="s">
        <v>10290</v>
      </c>
      <c r="C7194" s="669" t="s">
        <v>10289</v>
      </c>
      <c r="D7194" s="1137">
        <f t="shared" si="224"/>
        <v>0</v>
      </c>
      <c r="E7194" s="669" t="s">
        <v>595</v>
      </c>
      <c r="F7194" s="669">
        <v>12</v>
      </c>
    </row>
    <row r="7195" spans="1:6" hidden="1" x14ac:dyDescent="0.2">
      <c r="A7195" s="1136" t="str">
        <f t="shared" si="225"/>
        <v>SA22BEL0</v>
      </c>
      <c r="B7195" s="669" t="s">
        <v>10291</v>
      </c>
      <c r="C7195" s="669" t="s">
        <v>10292</v>
      </c>
      <c r="D7195" s="1137">
        <f t="shared" si="224"/>
        <v>0</v>
      </c>
      <c r="E7195" s="669" t="s">
        <v>699</v>
      </c>
      <c r="F7195" s="669">
        <v>39</v>
      </c>
    </row>
    <row r="7196" spans="1:6" hidden="1" x14ac:dyDescent="0.2">
      <c r="A7196" s="1136" t="str">
        <f t="shared" si="225"/>
        <v>SA22BEM0</v>
      </c>
      <c r="B7196" s="669" t="s">
        <v>10293</v>
      </c>
      <c r="C7196" s="669" t="s">
        <v>10292</v>
      </c>
      <c r="D7196" s="1137">
        <f t="shared" si="224"/>
        <v>0</v>
      </c>
      <c r="E7196" s="669" t="s">
        <v>595</v>
      </c>
      <c r="F7196" s="669">
        <v>2</v>
      </c>
    </row>
    <row r="7197" spans="1:6" hidden="1" x14ac:dyDescent="0.2">
      <c r="A7197" s="1136" t="str">
        <f t="shared" si="225"/>
        <v>SA22BNE0</v>
      </c>
      <c r="B7197" s="669" t="s">
        <v>10294</v>
      </c>
      <c r="C7197" s="669" t="s">
        <v>10292</v>
      </c>
      <c r="D7197" s="1137">
        <f t="shared" si="224"/>
        <v>0</v>
      </c>
      <c r="E7197" s="669" t="s">
        <v>594</v>
      </c>
      <c r="F7197" s="669">
        <v>1</v>
      </c>
    </row>
    <row r="7198" spans="1:6" hidden="1" x14ac:dyDescent="0.2">
      <c r="A7198" s="1136" t="str">
        <f t="shared" si="225"/>
        <v>SA23AEL0</v>
      </c>
      <c r="B7198" s="669" t="s">
        <v>10295</v>
      </c>
      <c r="C7198" s="669" t="s">
        <v>10296</v>
      </c>
      <c r="D7198" s="1137">
        <f t="shared" si="224"/>
        <v>0</v>
      </c>
      <c r="E7198" s="669" t="s">
        <v>699</v>
      </c>
      <c r="F7198" s="669">
        <v>1</v>
      </c>
    </row>
    <row r="7199" spans="1:6" hidden="1" x14ac:dyDescent="0.2">
      <c r="A7199" s="1136" t="str">
        <f t="shared" si="225"/>
        <v>SA23BEL0</v>
      </c>
      <c r="B7199" s="669" t="s">
        <v>10297</v>
      </c>
      <c r="C7199" s="669" t="s">
        <v>10298</v>
      </c>
      <c r="D7199" s="1137">
        <f t="shared" si="224"/>
        <v>0</v>
      </c>
      <c r="E7199" s="669" t="s">
        <v>699</v>
      </c>
      <c r="F7199" s="669">
        <v>5</v>
      </c>
    </row>
    <row r="7200" spans="1:6" hidden="1" x14ac:dyDescent="0.2">
      <c r="A7200" s="1136" t="str">
        <f t="shared" si="225"/>
        <v>SA23BEM0</v>
      </c>
      <c r="B7200" s="669" t="s">
        <v>10299</v>
      </c>
      <c r="C7200" s="669" t="s">
        <v>10298</v>
      </c>
      <c r="D7200" s="1137">
        <f t="shared" si="224"/>
        <v>0</v>
      </c>
      <c r="E7200" s="669" t="s">
        <v>595</v>
      </c>
      <c r="F7200" s="669">
        <v>1</v>
      </c>
    </row>
    <row r="7201" spans="1:6" hidden="1" x14ac:dyDescent="0.2">
      <c r="A7201" s="1136" t="str">
        <f t="shared" si="225"/>
        <v>SA24GDC0</v>
      </c>
      <c r="B7201" s="669" t="s">
        <v>10300</v>
      </c>
      <c r="C7201" s="669" t="s">
        <v>2559</v>
      </c>
      <c r="D7201" s="1137">
        <f t="shared" si="224"/>
        <v>0</v>
      </c>
      <c r="E7201" s="669" t="s">
        <v>700</v>
      </c>
      <c r="F7201" s="669">
        <v>85</v>
      </c>
    </row>
    <row r="7202" spans="1:6" hidden="1" x14ac:dyDescent="0.2">
      <c r="A7202" s="1136" t="str">
        <f t="shared" si="225"/>
        <v>SA24GEL0</v>
      </c>
      <c r="B7202" s="669" t="s">
        <v>10301</v>
      </c>
      <c r="C7202" s="669" t="s">
        <v>2559</v>
      </c>
      <c r="D7202" s="1137">
        <f t="shared" si="224"/>
        <v>0</v>
      </c>
      <c r="E7202" s="669" t="s">
        <v>699</v>
      </c>
      <c r="F7202" s="669">
        <v>217</v>
      </c>
    </row>
    <row r="7203" spans="1:6" hidden="1" x14ac:dyDescent="0.2">
      <c r="A7203" s="1136" t="str">
        <f t="shared" si="225"/>
        <v>SA24GEM0</v>
      </c>
      <c r="B7203" s="669" t="s">
        <v>10302</v>
      </c>
      <c r="C7203" s="669" t="s">
        <v>2559</v>
      </c>
      <c r="D7203" s="1137">
        <f t="shared" si="224"/>
        <v>0</v>
      </c>
      <c r="E7203" s="669" t="s">
        <v>595</v>
      </c>
      <c r="F7203" s="669">
        <v>455</v>
      </c>
    </row>
    <row r="7204" spans="1:6" hidden="1" x14ac:dyDescent="0.2">
      <c r="A7204" s="1136" t="str">
        <f t="shared" si="225"/>
        <v>SA24GNE0</v>
      </c>
      <c r="B7204" s="669" t="s">
        <v>10303</v>
      </c>
      <c r="C7204" s="669" t="s">
        <v>2559</v>
      </c>
      <c r="D7204" s="1137">
        <f t="shared" si="224"/>
        <v>0</v>
      </c>
      <c r="E7204" s="669" t="s">
        <v>594</v>
      </c>
      <c r="F7204" s="669">
        <v>32</v>
      </c>
    </row>
    <row r="7205" spans="1:6" hidden="1" x14ac:dyDescent="0.2">
      <c r="A7205" s="1136" t="str">
        <f t="shared" si="225"/>
        <v>SA24HDC0</v>
      </c>
      <c r="B7205" s="669" t="s">
        <v>10304</v>
      </c>
      <c r="C7205" s="669" t="s">
        <v>2560</v>
      </c>
      <c r="D7205" s="1137">
        <f t="shared" si="224"/>
        <v>0</v>
      </c>
      <c r="E7205" s="669" t="s">
        <v>700</v>
      </c>
      <c r="F7205" s="669">
        <v>426</v>
      </c>
    </row>
    <row r="7206" spans="1:6" hidden="1" x14ac:dyDescent="0.2">
      <c r="A7206" s="1136" t="str">
        <f t="shared" si="225"/>
        <v>SA24HEL0</v>
      </c>
      <c r="B7206" s="669" t="s">
        <v>10305</v>
      </c>
      <c r="C7206" s="669" t="s">
        <v>2560</v>
      </c>
      <c r="D7206" s="1137">
        <f t="shared" si="224"/>
        <v>0</v>
      </c>
      <c r="E7206" s="669" t="s">
        <v>699</v>
      </c>
      <c r="F7206" s="669">
        <v>239</v>
      </c>
    </row>
    <row r="7207" spans="1:6" hidden="1" x14ac:dyDescent="0.2">
      <c r="A7207" s="1136" t="str">
        <f t="shared" si="225"/>
        <v>SA24HEM0</v>
      </c>
      <c r="B7207" s="669" t="s">
        <v>10306</v>
      </c>
      <c r="C7207" s="669" t="s">
        <v>2560</v>
      </c>
      <c r="D7207" s="1137">
        <f t="shared" si="224"/>
        <v>0</v>
      </c>
      <c r="E7207" s="669" t="s">
        <v>595</v>
      </c>
      <c r="F7207" s="669">
        <v>286</v>
      </c>
    </row>
    <row r="7208" spans="1:6" hidden="1" x14ac:dyDescent="0.2">
      <c r="A7208" s="1136" t="str">
        <f t="shared" si="225"/>
        <v>SA24HNE0</v>
      </c>
      <c r="B7208" s="669" t="s">
        <v>10307</v>
      </c>
      <c r="C7208" s="669" t="s">
        <v>2560</v>
      </c>
      <c r="D7208" s="1137">
        <f t="shared" si="224"/>
        <v>0</v>
      </c>
      <c r="E7208" s="669" t="s">
        <v>594</v>
      </c>
      <c r="F7208" s="669">
        <v>23</v>
      </c>
    </row>
    <row r="7209" spans="1:6" hidden="1" x14ac:dyDescent="0.2">
      <c r="A7209" s="1136" t="str">
        <f t="shared" si="225"/>
        <v>SA24JDC0</v>
      </c>
      <c r="B7209" s="669" t="s">
        <v>10308</v>
      </c>
      <c r="C7209" s="669" t="s">
        <v>2561</v>
      </c>
      <c r="D7209" s="1137">
        <f t="shared" si="224"/>
        <v>0</v>
      </c>
      <c r="E7209" s="669" t="s">
        <v>700</v>
      </c>
      <c r="F7209" s="669">
        <v>1521</v>
      </c>
    </row>
    <row r="7210" spans="1:6" hidden="1" x14ac:dyDescent="0.2">
      <c r="A7210" s="1136" t="str">
        <f t="shared" si="225"/>
        <v>SA24JEL0</v>
      </c>
      <c r="B7210" s="669" t="s">
        <v>10309</v>
      </c>
      <c r="C7210" s="669" t="s">
        <v>2561</v>
      </c>
      <c r="D7210" s="1137">
        <f t="shared" si="224"/>
        <v>0</v>
      </c>
      <c r="E7210" s="669" t="s">
        <v>699</v>
      </c>
      <c r="F7210" s="669">
        <v>366</v>
      </c>
    </row>
    <row r="7211" spans="1:6" hidden="1" x14ac:dyDescent="0.2">
      <c r="A7211" s="1136" t="str">
        <f t="shared" si="225"/>
        <v>SA24JEM0</v>
      </c>
      <c r="B7211" s="669" t="s">
        <v>10310</v>
      </c>
      <c r="C7211" s="669" t="s">
        <v>2561</v>
      </c>
      <c r="D7211" s="1137">
        <f t="shared" si="224"/>
        <v>0</v>
      </c>
      <c r="E7211" s="669" t="s">
        <v>595</v>
      </c>
      <c r="F7211" s="669">
        <v>198</v>
      </c>
    </row>
    <row r="7212" spans="1:6" hidden="1" x14ac:dyDescent="0.2">
      <c r="A7212" s="1136" t="str">
        <f t="shared" si="225"/>
        <v>SA24JNE0</v>
      </c>
      <c r="B7212" s="669" t="s">
        <v>10311</v>
      </c>
      <c r="C7212" s="669" t="s">
        <v>2561</v>
      </c>
      <c r="D7212" s="1137">
        <f t="shared" si="224"/>
        <v>0</v>
      </c>
      <c r="E7212" s="669" t="s">
        <v>594</v>
      </c>
      <c r="F7212" s="669">
        <v>9</v>
      </c>
    </row>
    <row r="7213" spans="1:6" hidden="1" x14ac:dyDescent="0.2">
      <c r="A7213" s="1136" t="str">
        <f t="shared" si="225"/>
        <v>SA25GDC0</v>
      </c>
      <c r="B7213" s="669" t="s">
        <v>10312</v>
      </c>
      <c r="C7213" s="669" t="s">
        <v>2562</v>
      </c>
      <c r="D7213" s="1137">
        <f t="shared" si="224"/>
        <v>0</v>
      </c>
      <c r="E7213" s="669" t="s">
        <v>700</v>
      </c>
      <c r="F7213" s="669">
        <v>5</v>
      </c>
    </row>
    <row r="7214" spans="1:6" hidden="1" x14ac:dyDescent="0.2">
      <c r="A7214" s="1136" t="str">
        <f t="shared" si="225"/>
        <v>SA25GEL0</v>
      </c>
      <c r="B7214" s="669" t="s">
        <v>10313</v>
      </c>
      <c r="C7214" s="669" t="s">
        <v>2562</v>
      </c>
      <c r="D7214" s="1137">
        <f t="shared" si="224"/>
        <v>0</v>
      </c>
      <c r="E7214" s="669" t="s">
        <v>699</v>
      </c>
      <c r="F7214" s="669">
        <v>316</v>
      </c>
    </row>
    <row r="7215" spans="1:6" hidden="1" x14ac:dyDescent="0.2">
      <c r="A7215" s="1136" t="str">
        <f t="shared" si="225"/>
        <v>SA25GEM0</v>
      </c>
      <c r="B7215" s="669" t="s">
        <v>10314</v>
      </c>
      <c r="C7215" s="669" t="s">
        <v>2562</v>
      </c>
      <c r="D7215" s="1137">
        <f t="shared" si="224"/>
        <v>0</v>
      </c>
      <c r="E7215" s="669" t="s">
        <v>595</v>
      </c>
      <c r="F7215" s="669">
        <v>1059</v>
      </c>
    </row>
    <row r="7216" spans="1:6" hidden="1" x14ac:dyDescent="0.2">
      <c r="A7216" s="1136" t="str">
        <f t="shared" si="225"/>
        <v>SA25GNE0</v>
      </c>
      <c r="B7216" s="669" t="s">
        <v>10315</v>
      </c>
      <c r="C7216" s="669" t="s">
        <v>2562</v>
      </c>
      <c r="D7216" s="1137">
        <f t="shared" si="224"/>
        <v>0</v>
      </c>
      <c r="E7216" s="669" t="s">
        <v>594</v>
      </c>
      <c r="F7216" s="669">
        <v>50</v>
      </c>
    </row>
    <row r="7217" spans="1:6" hidden="1" x14ac:dyDescent="0.2">
      <c r="A7217" s="1136" t="str">
        <f t="shared" si="225"/>
        <v>SA25GUX0</v>
      </c>
      <c r="B7217" s="669" t="s">
        <v>10316</v>
      </c>
      <c r="C7217" s="669" t="s">
        <v>2562</v>
      </c>
      <c r="D7217" s="1137">
        <f t="shared" si="224"/>
        <v>0</v>
      </c>
      <c r="E7217" s="669" t="s">
        <v>3001</v>
      </c>
      <c r="F7217" s="669">
        <v>1</v>
      </c>
    </row>
    <row r="7218" spans="1:6" hidden="1" x14ac:dyDescent="0.2">
      <c r="A7218" s="1136" t="str">
        <f t="shared" si="225"/>
        <v>SA25HDC0</v>
      </c>
      <c r="B7218" s="669" t="s">
        <v>10317</v>
      </c>
      <c r="C7218" s="669" t="s">
        <v>2563</v>
      </c>
      <c r="D7218" s="1137">
        <f t="shared" si="224"/>
        <v>0</v>
      </c>
      <c r="E7218" s="669" t="s">
        <v>700</v>
      </c>
      <c r="F7218" s="669">
        <v>13</v>
      </c>
    </row>
    <row r="7219" spans="1:6" hidden="1" x14ac:dyDescent="0.2">
      <c r="A7219" s="1136" t="str">
        <f t="shared" si="225"/>
        <v>SA25HEL0</v>
      </c>
      <c r="B7219" s="669" t="s">
        <v>10318</v>
      </c>
      <c r="C7219" s="669" t="s">
        <v>2563</v>
      </c>
      <c r="D7219" s="1137">
        <f t="shared" si="224"/>
        <v>0</v>
      </c>
      <c r="E7219" s="669" t="s">
        <v>699</v>
      </c>
      <c r="F7219" s="669">
        <v>270</v>
      </c>
    </row>
    <row r="7220" spans="1:6" hidden="1" x14ac:dyDescent="0.2">
      <c r="A7220" s="1136" t="str">
        <f t="shared" si="225"/>
        <v>SA25HEM0</v>
      </c>
      <c r="B7220" s="669" t="s">
        <v>10319</v>
      </c>
      <c r="C7220" s="669" t="s">
        <v>2563</v>
      </c>
      <c r="D7220" s="1137">
        <f t="shared" si="224"/>
        <v>0</v>
      </c>
      <c r="E7220" s="669" t="s">
        <v>595</v>
      </c>
      <c r="F7220" s="669">
        <v>732</v>
      </c>
    </row>
    <row r="7221" spans="1:6" hidden="1" x14ac:dyDescent="0.2">
      <c r="A7221" s="1136" t="str">
        <f t="shared" si="225"/>
        <v>SA25HNE0</v>
      </c>
      <c r="B7221" s="669" t="s">
        <v>10320</v>
      </c>
      <c r="C7221" s="669" t="s">
        <v>2563</v>
      </c>
      <c r="D7221" s="1137">
        <f t="shared" si="224"/>
        <v>0</v>
      </c>
      <c r="E7221" s="669" t="s">
        <v>594</v>
      </c>
      <c r="F7221" s="669">
        <v>23</v>
      </c>
    </row>
    <row r="7222" spans="1:6" hidden="1" x14ac:dyDescent="0.2">
      <c r="A7222" s="1136" t="str">
        <f t="shared" si="225"/>
        <v>SA25JDC0</v>
      </c>
      <c r="B7222" s="669" t="s">
        <v>10321</v>
      </c>
      <c r="C7222" s="669" t="s">
        <v>2564</v>
      </c>
      <c r="D7222" s="1137">
        <f t="shared" si="224"/>
        <v>0</v>
      </c>
      <c r="E7222" s="669" t="s">
        <v>700</v>
      </c>
      <c r="F7222" s="669">
        <v>140</v>
      </c>
    </row>
    <row r="7223" spans="1:6" hidden="1" x14ac:dyDescent="0.2">
      <c r="A7223" s="1136" t="str">
        <f t="shared" si="225"/>
        <v>SA25JEL0</v>
      </c>
      <c r="B7223" s="669" t="s">
        <v>10322</v>
      </c>
      <c r="C7223" s="669" t="s">
        <v>2564</v>
      </c>
      <c r="D7223" s="1137">
        <f t="shared" si="224"/>
        <v>0</v>
      </c>
      <c r="E7223" s="669" t="s">
        <v>699</v>
      </c>
      <c r="F7223" s="669">
        <v>506</v>
      </c>
    </row>
    <row r="7224" spans="1:6" hidden="1" x14ac:dyDescent="0.2">
      <c r="A7224" s="1136" t="str">
        <f t="shared" si="225"/>
        <v>SA25JEM0</v>
      </c>
      <c r="B7224" s="669" t="s">
        <v>10323</v>
      </c>
      <c r="C7224" s="669" t="s">
        <v>2564</v>
      </c>
      <c r="D7224" s="1137">
        <f t="shared" si="224"/>
        <v>0</v>
      </c>
      <c r="E7224" s="669" t="s">
        <v>595</v>
      </c>
      <c r="F7224" s="669">
        <v>1008</v>
      </c>
    </row>
    <row r="7225" spans="1:6" hidden="1" x14ac:dyDescent="0.2">
      <c r="A7225" s="1136" t="str">
        <f t="shared" si="225"/>
        <v>SA25JNE0</v>
      </c>
      <c r="B7225" s="669" t="s">
        <v>10324</v>
      </c>
      <c r="C7225" s="669" t="s">
        <v>2564</v>
      </c>
      <c r="D7225" s="1137">
        <f t="shared" si="224"/>
        <v>0</v>
      </c>
      <c r="E7225" s="669" t="s">
        <v>594</v>
      </c>
      <c r="F7225" s="669">
        <v>60</v>
      </c>
    </row>
    <row r="7226" spans="1:6" hidden="1" x14ac:dyDescent="0.2">
      <c r="A7226" s="1136" t="str">
        <f t="shared" si="225"/>
        <v>SA25KDC0</v>
      </c>
      <c r="B7226" s="669" t="s">
        <v>10325</v>
      </c>
      <c r="C7226" s="669" t="s">
        <v>2565</v>
      </c>
      <c r="D7226" s="1137">
        <f t="shared" si="224"/>
        <v>0</v>
      </c>
      <c r="E7226" s="669" t="s">
        <v>700</v>
      </c>
      <c r="F7226" s="669">
        <v>489</v>
      </c>
    </row>
    <row r="7227" spans="1:6" hidden="1" x14ac:dyDescent="0.2">
      <c r="A7227" s="1136" t="str">
        <f t="shared" si="225"/>
        <v>SA25KEL0</v>
      </c>
      <c r="B7227" s="669" t="s">
        <v>10326</v>
      </c>
      <c r="C7227" s="669" t="s">
        <v>2565</v>
      </c>
      <c r="D7227" s="1137">
        <f t="shared" si="224"/>
        <v>0</v>
      </c>
      <c r="E7227" s="669" t="s">
        <v>699</v>
      </c>
      <c r="F7227" s="669">
        <v>445</v>
      </c>
    </row>
    <row r="7228" spans="1:6" hidden="1" x14ac:dyDescent="0.2">
      <c r="A7228" s="1136" t="str">
        <f t="shared" si="225"/>
        <v>SA25KEM0</v>
      </c>
      <c r="B7228" s="669" t="s">
        <v>10327</v>
      </c>
      <c r="C7228" s="669" t="s">
        <v>2565</v>
      </c>
      <c r="D7228" s="1137">
        <f t="shared" si="224"/>
        <v>0</v>
      </c>
      <c r="E7228" s="669" t="s">
        <v>595</v>
      </c>
      <c r="F7228" s="669">
        <v>776</v>
      </c>
    </row>
    <row r="7229" spans="1:6" hidden="1" x14ac:dyDescent="0.2">
      <c r="A7229" s="1136" t="str">
        <f t="shared" si="225"/>
        <v>SA25KNE0</v>
      </c>
      <c r="B7229" s="669" t="s">
        <v>10328</v>
      </c>
      <c r="C7229" s="669" t="s">
        <v>2565</v>
      </c>
      <c r="D7229" s="1137">
        <f t="shared" si="224"/>
        <v>0</v>
      </c>
      <c r="E7229" s="669" t="s">
        <v>594</v>
      </c>
      <c r="F7229" s="669">
        <v>33</v>
      </c>
    </row>
    <row r="7230" spans="1:6" hidden="1" x14ac:dyDescent="0.2">
      <c r="A7230" s="1136" t="str">
        <f t="shared" si="225"/>
        <v>SA25LDC0</v>
      </c>
      <c r="B7230" s="669" t="s">
        <v>10329</v>
      </c>
      <c r="C7230" s="669" t="s">
        <v>2566</v>
      </c>
      <c r="D7230" s="1137">
        <f t="shared" si="224"/>
        <v>0</v>
      </c>
      <c r="E7230" s="669" t="s">
        <v>700</v>
      </c>
      <c r="F7230" s="669">
        <v>1288</v>
      </c>
    </row>
    <row r="7231" spans="1:6" hidden="1" x14ac:dyDescent="0.2">
      <c r="A7231" s="1136" t="str">
        <f t="shared" si="225"/>
        <v>SA25LEL0</v>
      </c>
      <c r="B7231" s="669" t="s">
        <v>10330</v>
      </c>
      <c r="C7231" s="669" t="s">
        <v>2566</v>
      </c>
      <c r="D7231" s="1137">
        <f t="shared" si="224"/>
        <v>0</v>
      </c>
      <c r="E7231" s="669" t="s">
        <v>699</v>
      </c>
      <c r="F7231" s="669">
        <v>599</v>
      </c>
    </row>
    <row r="7232" spans="1:6" hidden="1" x14ac:dyDescent="0.2">
      <c r="A7232" s="1136" t="str">
        <f t="shared" si="225"/>
        <v>SA25LEM0</v>
      </c>
      <c r="B7232" s="669" t="s">
        <v>10331</v>
      </c>
      <c r="C7232" s="669" t="s">
        <v>2566</v>
      </c>
      <c r="D7232" s="1137">
        <f t="shared" si="224"/>
        <v>0</v>
      </c>
      <c r="E7232" s="669" t="s">
        <v>595</v>
      </c>
      <c r="F7232" s="669">
        <v>724</v>
      </c>
    </row>
    <row r="7233" spans="1:6" hidden="1" x14ac:dyDescent="0.2">
      <c r="A7233" s="1136" t="str">
        <f t="shared" si="225"/>
        <v>SA25LNE0</v>
      </c>
      <c r="B7233" s="669" t="s">
        <v>10332</v>
      </c>
      <c r="C7233" s="669" t="s">
        <v>2566</v>
      </c>
      <c r="D7233" s="1137">
        <f t="shared" si="224"/>
        <v>0</v>
      </c>
      <c r="E7233" s="669" t="s">
        <v>594</v>
      </c>
      <c r="F7233" s="669">
        <v>30</v>
      </c>
    </row>
    <row r="7234" spans="1:6" hidden="1" x14ac:dyDescent="0.2">
      <c r="A7234" s="1136" t="str">
        <f t="shared" si="225"/>
        <v>SA25LUX0</v>
      </c>
      <c r="B7234" s="669" t="s">
        <v>10333</v>
      </c>
      <c r="C7234" s="669" t="s">
        <v>2566</v>
      </c>
      <c r="D7234" s="1137">
        <f t="shared" si="224"/>
        <v>0</v>
      </c>
      <c r="E7234" s="669" t="s">
        <v>3001</v>
      </c>
      <c r="F7234" s="669">
        <v>1</v>
      </c>
    </row>
    <row r="7235" spans="1:6" hidden="1" x14ac:dyDescent="0.2">
      <c r="A7235" s="1136" t="str">
        <f t="shared" si="225"/>
        <v>SA25MDC0</v>
      </c>
      <c r="B7235" s="669" t="s">
        <v>10334</v>
      </c>
      <c r="C7235" s="669" t="s">
        <v>2567</v>
      </c>
      <c r="D7235" s="1137">
        <f t="shared" si="224"/>
        <v>0</v>
      </c>
      <c r="E7235" s="669" t="s">
        <v>700</v>
      </c>
      <c r="F7235" s="669">
        <v>5111</v>
      </c>
    </row>
    <row r="7236" spans="1:6" hidden="1" x14ac:dyDescent="0.2">
      <c r="A7236" s="1136" t="str">
        <f t="shared" si="225"/>
        <v>SA25MEL0</v>
      </c>
      <c r="B7236" s="669" t="s">
        <v>10335</v>
      </c>
      <c r="C7236" s="669" t="s">
        <v>2567</v>
      </c>
      <c r="D7236" s="1137">
        <f t="shared" si="224"/>
        <v>0</v>
      </c>
      <c r="E7236" s="669" t="s">
        <v>699</v>
      </c>
      <c r="F7236" s="669">
        <v>733</v>
      </c>
    </row>
    <row r="7237" spans="1:6" hidden="1" x14ac:dyDescent="0.2">
      <c r="A7237" s="1136" t="str">
        <f t="shared" si="225"/>
        <v>SA25MEM0</v>
      </c>
      <c r="B7237" s="669" t="s">
        <v>10336</v>
      </c>
      <c r="C7237" s="669" t="s">
        <v>2567</v>
      </c>
      <c r="D7237" s="1137">
        <f t="shared" si="224"/>
        <v>0</v>
      </c>
      <c r="E7237" s="669" t="s">
        <v>595</v>
      </c>
      <c r="F7237" s="669">
        <v>643</v>
      </c>
    </row>
    <row r="7238" spans="1:6" hidden="1" x14ac:dyDescent="0.2">
      <c r="A7238" s="1136" t="str">
        <f t="shared" si="225"/>
        <v>SA25MNE0</v>
      </c>
      <c r="B7238" s="669" t="s">
        <v>10337</v>
      </c>
      <c r="C7238" s="669" t="s">
        <v>2567</v>
      </c>
      <c r="D7238" s="1137">
        <f t="shared" si="224"/>
        <v>0</v>
      </c>
      <c r="E7238" s="669" t="s">
        <v>594</v>
      </c>
      <c r="F7238" s="669">
        <v>17</v>
      </c>
    </row>
    <row r="7239" spans="1:6" hidden="1" x14ac:dyDescent="0.2">
      <c r="A7239" s="1136" t="str">
        <f t="shared" si="225"/>
        <v>SA25MUX0</v>
      </c>
      <c r="B7239" s="669" t="s">
        <v>10338</v>
      </c>
      <c r="C7239" s="669" t="s">
        <v>2567</v>
      </c>
      <c r="D7239" s="1137">
        <f t="shared" si="224"/>
        <v>0</v>
      </c>
      <c r="E7239" s="669" t="s">
        <v>3001</v>
      </c>
      <c r="F7239" s="669">
        <v>4</v>
      </c>
    </row>
    <row r="7240" spans="1:6" hidden="1" x14ac:dyDescent="0.2">
      <c r="A7240" s="1136" t="str">
        <f t="shared" si="225"/>
        <v>SA26ADC0</v>
      </c>
      <c r="B7240" s="669" t="s">
        <v>10339</v>
      </c>
      <c r="C7240" s="669" t="s">
        <v>10340</v>
      </c>
      <c r="D7240" s="1137">
        <f t="shared" si="224"/>
        <v>0</v>
      </c>
      <c r="E7240" s="669" t="s">
        <v>700</v>
      </c>
      <c r="F7240" s="669">
        <v>38</v>
      </c>
    </row>
    <row r="7241" spans="1:6" hidden="1" x14ac:dyDescent="0.2">
      <c r="A7241" s="1136" t="str">
        <f t="shared" si="225"/>
        <v>SA26AEL0</v>
      </c>
      <c r="B7241" s="669" t="s">
        <v>10341</v>
      </c>
      <c r="C7241" s="669" t="s">
        <v>10340</v>
      </c>
      <c r="D7241" s="1137">
        <f t="shared" si="224"/>
        <v>0</v>
      </c>
      <c r="E7241" s="669" t="s">
        <v>699</v>
      </c>
      <c r="F7241" s="669">
        <v>1080</v>
      </c>
    </row>
    <row r="7242" spans="1:6" hidden="1" x14ac:dyDescent="0.2">
      <c r="A7242" s="1136" t="str">
        <f t="shared" si="225"/>
        <v>SA26AEM0</v>
      </c>
      <c r="B7242" s="669" t="s">
        <v>10342</v>
      </c>
      <c r="C7242" s="669" t="s">
        <v>10340</v>
      </c>
      <c r="D7242" s="1137">
        <f t="shared" si="224"/>
        <v>0</v>
      </c>
      <c r="E7242" s="669" t="s">
        <v>595</v>
      </c>
      <c r="F7242" s="669">
        <v>145</v>
      </c>
    </row>
    <row r="7243" spans="1:6" hidden="1" x14ac:dyDescent="0.2">
      <c r="A7243" s="1136" t="str">
        <f t="shared" si="225"/>
        <v>SA26ANE0</v>
      </c>
      <c r="B7243" s="669" t="s">
        <v>10343</v>
      </c>
      <c r="C7243" s="669" t="s">
        <v>10340</v>
      </c>
      <c r="D7243" s="1137">
        <f t="shared" si="224"/>
        <v>0</v>
      </c>
      <c r="E7243" s="669" t="s">
        <v>594</v>
      </c>
      <c r="F7243" s="669">
        <v>3</v>
      </c>
    </row>
    <row r="7244" spans="1:6" hidden="1" x14ac:dyDescent="0.2">
      <c r="A7244" s="1136" t="str">
        <f t="shared" si="225"/>
        <v>SA26BEL0</v>
      </c>
      <c r="B7244" s="669" t="s">
        <v>10344</v>
      </c>
      <c r="C7244" s="669" t="s">
        <v>10345</v>
      </c>
      <c r="D7244" s="1137">
        <f t="shared" si="224"/>
        <v>0</v>
      </c>
      <c r="E7244" s="669" t="s">
        <v>699</v>
      </c>
      <c r="F7244" s="669">
        <v>77</v>
      </c>
    </row>
    <row r="7245" spans="1:6" hidden="1" x14ac:dyDescent="0.2">
      <c r="A7245" s="1136" t="str">
        <f t="shared" si="225"/>
        <v>SA26BEM0</v>
      </c>
      <c r="B7245" s="669" t="s">
        <v>10346</v>
      </c>
      <c r="C7245" s="669" t="s">
        <v>10345</v>
      </c>
      <c r="D7245" s="1137">
        <f t="shared" si="224"/>
        <v>0</v>
      </c>
      <c r="E7245" s="669" t="s">
        <v>595</v>
      </c>
      <c r="F7245" s="669">
        <v>17</v>
      </c>
    </row>
    <row r="7246" spans="1:6" hidden="1" x14ac:dyDescent="0.2">
      <c r="A7246" s="1136" t="str">
        <f t="shared" si="225"/>
        <v>SA27ADC0</v>
      </c>
      <c r="B7246" s="669" t="s">
        <v>10347</v>
      </c>
      <c r="C7246" s="669" t="s">
        <v>10348</v>
      </c>
      <c r="D7246" s="1137">
        <f t="shared" si="224"/>
        <v>0</v>
      </c>
      <c r="E7246" s="669" t="s">
        <v>700</v>
      </c>
      <c r="F7246" s="669">
        <v>2</v>
      </c>
    </row>
    <row r="7247" spans="1:6" hidden="1" x14ac:dyDescent="0.2">
      <c r="A7247" s="1136" t="str">
        <f t="shared" si="225"/>
        <v>SA27AEL0</v>
      </c>
      <c r="B7247" s="669" t="s">
        <v>10349</v>
      </c>
      <c r="C7247" s="669" t="s">
        <v>10348</v>
      </c>
      <c r="D7247" s="1137">
        <f t="shared" si="224"/>
        <v>0</v>
      </c>
      <c r="E7247" s="669" t="s">
        <v>699</v>
      </c>
      <c r="F7247" s="669">
        <v>16</v>
      </c>
    </row>
    <row r="7248" spans="1:6" hidden="1" x14ac:dyDescent="0.2">
      <c r="A7248" s="1136" t="str">
        <f t="shared" si="225"/>
        <v>SA27BEL0</v>
      </c>
      <c r="B7248" s="669" t="s">
        <v>10350</v>
      </c>
      <c r="C7248" s="669" t="s">
        <v>10351</v>
      </c>
      <c r="D7248" s="1137">
        <f t="shared" si="224"/>
        <v>0</v>
      </c>
      <c r="E7248" s="669" t="s">
        <v>699</v>
      </c>
      <c r="F7248" s="669">
        <v>2</v>
      </c>
    </row>
    <row r="7249" spans="1:6" hidden="1" x14ac:dyDescent="0.2">
      <c r="A7249" s="1136" t="str">
        <f t="shared" si="225"/>
        <v>SA28ADC0</v>
      </c>
      <c r="B7249" s="669" t="s">
        <v>10352</v>
      </c>
      <c r="C7249" s="669" t="s">
        <v>10353</v>
      </c>
      <c r="D7249" s="1137">
        <f t="shared" ref="D7249:D7312" si="226">IFERROR(VLOOKUP(C7249,$M$2:$N$16,2,FALSE),0)</f>
        <v>0</v>
      </c>
      <c r="E7249" s="669" t="s">
        <v>700</v>
      </c>
      <c r="F7249" s="669">
        <v>1</v>
      </c>
    </row>
    <row r="7250" spans="1:6" hidden="1" x14ac:dyDescent="0.2">
      <c r="A7250" s="1136" t="str">
        <f t="shared" ref="A7250:A7313" si="227">C7250&amp;E7250&amp;D7250</f>
        <v>SA28AEL0</v>
      </c>
      <c r="B7250" s="669" t="s">
        <v>10354</v>
      </c>
      <c r="C7250" s="669" t="s">
        <v>10353</v>
      </c>
      <c r="D7250" s="1137">
        <f t="shared" si="226"/>
        <v>0</v>
      </c>
      <c r="E7250" s="669" t="s">
        <v>699</v>
      </c>
      <c r="F7250" s="669">
        <v>518</v>
      </c>
    </row>
    <row r="7251" spans="1:6" hidden="1" x14ac:dyDescent="0.2">
      <c r="A7251" s="1136" t="str">
        <f t="shared" si="227"/>
        <v>SA28AEM0</v>
      </c>
      <c r="B7251" s="669" t="s">
        <v>10355</v>
      </c>
      <c r="C7251" s="669" t="s">
        <v>10353</v>
      </c>
      <c r="D7251" s="1137">
        <f t="shared" si="226"/>
        <v>0</v>
      </c>
      <c r="E7251" s="669" t="s">
        <v>595</v>
      </c>
      <c r="F7251" s="669">
        <v>65</v>
      </c>
    </row>
    <row r="7252" spans="1:6" hidden="1" x14ac:dyDescent="0.2">
      <c r="A7252" s="1136" t="str">
        <f t="shared" si="227"/>
        <v>SA28ANE0</v>
      </c>
      <c r="B7252" s="669" t="s">
        <v>10356</v>
      </c>
      <c r="C7252" s="669" t="s">
        <v>10353</v>
      </c>
      <c r="D7252" s="1137">
        <f t="shared" si="226"/>
        <v>0</v>
      </c>
      <c r="E7252" s="669" t="s">
        <v>594</v>
      </c>
      <c r="F7252" s="669">
        <v>3</v>
      </c>
    </row>
    <row r="7253" spans="1:6" hidden="1" x14ac:dyDescent="0.2">
      <c r="A7253" s="1136" t="str">
        <f t="shared" si="227"/>
        <v>SA28BEL0</v>
      </c>
      <c r="B7253" s="669" t="s">
        <v>10357</v>
      </c>
      <c r="C7253" s="669" t="s">
        <v>10358</v>
      </c>
      <c r="D7253" s="1137">
        <f t="shared" si="226"/>
        <v>0</v>
      </c>
      <c r="E7253" s="669" t="s">
        <v>699</v>
      </c>
      <c r="F7253" s="669">
        <v>73</v>
      </c>
    </row>
    <row r="7254" spans="1:6" hidden="1" x14ac:dyDescent="0.2">
      <c r="A7254" s="1136" t="str">
        <f t="shared" si="227"/>
        <v>SA28BEM0</v>
      </c>
      <c r="B7254" s="669" t="s">
        <v>10359</v>
      </c>
      <c r="C7254" s="669" t="s">
        <v>10358</v>
      </c>
      <c r="D7254" s="1137">
        <f t="shared" si="226"/>
        <v>0</v>
      </c>
      <c r="E7254" s="669" t="s">
        <v>595</v>
      </c>
      <c r="F7254" s="669">
        <v>19</v>
      </c>
    </row>
    <row r="7255" spans="1:6" hidden="1" x14ac:dyDescent="0.2">
      <c r="A7255" s="1136" t="str">
        <f t="shared" si="227"/>
        <v>SA28BNE0</v>
      </c>
      <c r="B7255" s="669" t="s">
        <v>10360</v>
      </c>
      <c r="C7255" s="669" t="s">
        <v>10358</v>
      </c>
      <c r="D7255" s="1137">
        <f t="shared" si="226"/>
        <v>0</v>
      </c>
      <c r="E7255" s="669" t="s">
        <v>594</v>
      </c>
      <c r="F7255" s="669">
        <v>5</v>
      </c>
    </row>
    <row r="7256" spans="1:6" hidden="1" x14ac:dyDescent="0.2">
      <c r="A7256" s="1136" t="str">
        <f t="shared" si="227"/>
        <v>SA30ADC0</v>
      </c>
      <c r="B7256" s="669" t="s">
        <v>10361</v>
      </c>
      <c r="C7256" s="669" t="s">
        <v>2568</v>
      </c>
      <c r="D7256" s="1137">
        <f t="shared" si="226"/>
        <v>0</v>
      </c>
      <c r="E7256" s="669" t="s">
        <v>700</v>
      </c>
      <c r="F7256" s="669">
        <v>56</v>
      </c>
    </row>
    <row r="7257" spans="1:6" hidden="1" x14ac:dyDescent="0.2">
      <c r="A7257" s="1136" t="str">
        <f t="shared" si="227"/>
        <v>SA30AEL0</v>
      </c>
      <c r="B7257" s="669" t="s">
        <v>10362</v>
      </c>
      <c r="C7257" s="669" t="s">
        <v>2568</v>
      </c>
      <c r="D7257" s="1137">
        <f t="shared" si="226"/>
        <v>0</v>
      </c>
      <c r="E7257" s="669" t="s">
        <v>699</v>
      </c>
      <c r="F7257" s="669">
        <v>173</v>
      </c>
    </row>
    <row r="7258" spans="1:6" hidden="1" x14ac:dyDescent="0.2">
      <c r="A7258" s="1136" t="str">
        <f t="shared" si="227"/>
        <v>SA30AEM0</v>
      </c>
      <c r="B7258" s="669" t="s">
        <v>10363</v>
      </c>
      <c r="C7258" s="669" t="s">
        <v>2568</v>
      </c>
      <c r="D7258" s="1137">
        <f t="shared" si="226"/>
        <v>0</v>
      </c>
      <c r="E7258" s="669" t="s">
        <v>595</v>
      </c>
      <c r="F7258" s="669">
        <v>1590</v>
      </c>
    </row>
    <row r="7259" spans="1:6" hidden="1" x14ac:dyDescent="0.2">
      <c r="A7259" s="1136" t="str">
        <f t="shared" si="227"/>
        <v>SA30ANE0</v>
      </c>
      <c r="B7259" s="669" t="s">
        <v>10364</v>
      </c>
      <c r="C7259" s="669" t="s">
        <v>2568</v>
      </c>
      <c r="D7259" s="1137">
        <f t="shared" si="226"/>
        <v>0</v>
      </c>
      <c r="E7259" s="669" t="s">
        <v>594</v>
      </c>
      <c r="F7259" s="669">
        <v>93</v>
      </c>
    </row>
    <row r="7260" spans="1:6" hidden="1" x14ac:dyDescent="0.2">
      <c r="A7260" s="1136" t="str">
        <f t="shared" si="227"/>
        <v>SA30BDC0</v>
      </c>
      <c r="B7260" s="669" t="s">
        <v>10365</v>
      </c>
      <c r="C7260" s="669" t="s">
        <v>2569</v>
      </c>
      <c r="D7260" s="1137">
        <f t="shared" si="226"/>
        <v>0</v>
      </c>
      <c r="E7260" s="669" t="s">
        <v>700</v>
      </c>
      <c r="F7260" s="669">
        <v>507</v>
      </c>
    </row>
    <row r="7261" spans="1:6" hidden="1" x14ac:dyDescent="0.2">
      <c r="A7261" s="1136" t="str">
        <f t="shared" si="227"/>
        <v>SA30BEL0</v>
      </c>
      <c r="B7261" s="669" t="s">
        <v>10366</v>
      </c>
      <c r="C7261" s="669" t="s">
        <v>2569</v>
      </c>
      <c r="D7261" s="1137">
        <f t="shared" si="226"/>
        <v>0</v>
      </c>
      <c r="E7261" s="669" t="s">
        <v>699</v>
      </c>
      <c r="F7261" s="669">
        <v>158</v>
      </c>
    </row>
    <row r="7262" spans="1:6" hidden="1" x14ac:dyDescent="0.2">
      <c r="A7262" s="1136" t="str">
        <f t="shared" si="227"/>
        <v>SA30BEM0</v>
      </c>
      <c r="B7262" s="669" t="s">
        <v>10367</v>
      </c>
      <c r="C7262" s="669" t="s">
        <v>2569</v>
      </c>
      <c r="D7262" s="1137">
        <f t="shared" si="226"/>
        <v>0</v>
      </c>
      <c r="E7262" s="669" t="s">
        <v>595</v>
      </c>
      <c r="F7262" s="669">
        <v>953</v>
      </c>
    </row>
    <row r="7263" spans="1:6" hidden="1" x14ac:dyDescent="0.2">
      <c r="A7263" s="1136" t="str">
        <f t="shared" si="227"/>
        <v>SA30BNE0</v>
      </c>
      <c r="B7263" s="669" t="s">
        <v>10368</v>
      </c>
      <c r="C7263" s="669" t="s">
        <v>2569</v>
      </c>
      <c r="D7263" s="1137">
        <f t="shared" si="226"/>
        <v>0</v>
      </c>
      <c r="E7263" s="669" t="s">
        <v>594</v>
      </c>
      <c r="F7263" s="669">
        <v>42</v>
      </c>
    </row>
    <row r="7264" spans="1:6" hidden="1" x14ac:dyDescent="0.2">
      <c r="A7264" s="1136" t="str">
        <f t="shared" si="227"/>
        <v>SA30CDC0</v>
      </c>
      <c r="B7264" s="669" t="s">
        <v>10369</v>
      </c>
      <c r="C7264" s="669" t="s">
        <v>2570</v>
      </c>
      <c r="D7264" s="1137">
        <f t="shared" si="226"/>
        <v>0</v>
      </c>
      <c r="E7264" s="669" t="s">
        <v>700</v>
      </c>
      <c r="F7264" s="669">
        <v>2808</v>
      </c>
    </row>
    <row r="7265" spans="1:6" hidden="1" x14ac:dyDescent="0.2">
      <c r="A7265" s="1136" t="str">
        <f t="shared" si="227"/>
        <v>SA30CEL0</v>
      </c>
      <c r="B7265" s="669" t="s">
        <v>10370</v>
      </c>
      <c r="C7265" s="669" t="s">
        <v>2570</v>
      </c>
      <c r="D7265" s="1137">
        <f t="shared" si="226"/>
        <v>0</v>
      </c>
      <c r="E7265" s="669" t="s">
        <v>699</v>
      </c>
      <c r="F7265" s="669">
        <v>264</v>
      </c>
    </row>
    <row r="7266" spans="1:6" hidden="1" x14ac:dyDescent="0.2">
      <c r="A7266" s="1136" t="str">
        <f t="shared" si="227"/>
        <v>SA30CEM0</v>
      </c>
      <c r="B7266" s="669" t="s">
        <v>10371</v>
      </c>
      <c r="C7266" s="669" t="s">
        <v>2570</v>
      </c>
      <c r="D7266" s="1137">
        <f t="shared" si="226"/>
        <v>0</v>
      </c>
      <c r="E7266" s="669" t="s">
        <v>595</v>
      </c>
      <c r="F7266" s="669">
        <v>1193</v>
      </c>
    </row>
    <row r="7267" spans="1:6" hidden="1" x14ac:dyDescent="0.2">
      <c r="A7267" s="1136" t="str">
        <f t="shared" si="227"/>
        <v>SA30CNE0</v>
      </c>
      <c r="B7267" s="669" t="s">
        <v>10372</v>
      </c>
      <c r="C7267" s="669" t="s">
        <v>2570</v>
      </c>
      <c r="D7267" s="1137">
        <f t="shared" si="226"/>
        <v>0</v>
      </c>
      <c r="E7267" s="669" t="s">
        <v>594</v>
      </c>
      <c r="F7267" s="669">
        <v>70</v>
      </c>
    </row>
    <row r="7268" spans="1:6" hidden="1" x14ac:dyDescent="0.2">
      <c r="A7268" s="1136" t="str">
        <f t="shared" si="227"/>
        <v>SA30DDC0</v>
      </c>
      <c r="B7268" s="669" t="s">
        <v>10373</v>
      </c>
      <c r="C7268" s="669" t="s">
        <v>2571</v>
      </c>
      <c r="D7268" s="1137">
        <f t="shared" si="226"/>
        <v>0</v>
      </c>
      <c r="E7268" s="669" t="s">
        <v>700</v>
      </c>
      <c r="F7268" s="669">
        <v>13519</v>
      </c>
    </row>
    <row r="7269" spans="1:6" hidden="1" x14ac:dyDescent="0.2">
      <c r="A7269" s="1136" t="str">
        <f t="shared" si="227"/>
        <v>SA30DEL0</v>
      </c>
      <c r="B7269" s="669" t="s">
        <v>10374</v>
      </c>
      <c r="C7269" s="669" t="s">
        <v>2571</v>
      </c>
      <c r="D7269" s="1137">
        <f t="shared" si="226"/>
        <v>0</v>
      </c>
      <c r="E7269" s="669" t="s">
        <v>699</v>
      </c>
      <c r="F7269" s="669">
        <v>595</v>
      </c>
    </row>
    <row r="7270" spans="1:6" hidden="1" x14ac:dyDescent="0.2">
      <c r="A7270" s="1136" t="str">
        <f t="shared" si="227"/>
        <v>SA30DEM0</v>
      </c>
      <c r="B7270" s="669" t="s">
        <v>10375</v>
      </c>
      <c r="C7270" s="669" t="s">
        <v>2571</v>
      </c>
      <c r="D7270" s="1137">
        <f t="shared" si="226"/>
        <v>0</v>
      </c>
      <c r="E7270" s="669" t="s">
        <v>595</v>
      </c>
      <c r="F7270" s="669">
        <v>1400</v>
      </c>
    </row>
    <row r="7271" spans="1:6" hidden="1" x14ac:dyDescent="0.2">
      <c r="A7271" s="1136" t="str">
        <f t="shared" si="227"/>
        <v>SA30DNE0</v>
      </c>
      <c r="B7271" s="669" t="s">
        <v>10376</v>
      </c>
      <c r="C7271" s="669" t="s">
        <v>2571</v>
      </c>
      <c r="D7271" s="1137">
        <f t="shared" si="226"/>
        <v>0</v>
      </c>
      <c r="E7271" s="669" t="s">
        <v>594</v>
      </c>
      <c r="F7271" s="669">
        <v>46</v>
      </c>
    </row>
    <row r="7272" spans="1:6" hidden="1" x14ac:dyDescent="0.2">
      <c r="A7272" s="1136" t="str">
        <f t="shared" si="227"/>
        <v>SA30DUX0</v>
      </c>
      <c r="B7272" s="669" t="s">
        <v>10377</v>
      </c>
      <c r="C7272" s="669" t="s">
        <v>2571</v>
      </c>
      <c r="D7272" s="1137">
        <f t="shared" si="226"/>
        <v>0</v>
      </c>
      <c r="E7272" s="669" t="s">
        <v>3001</v>
      </c>
      <c r="F7272" s="669">
        <v>1</v>
      </c>
    </row>
    <row r="7273" spans="1:6" hidden="1" x14ac:dyDescent="0.2">
      <c r="A7273" s="1136" t="str">
        <f t="shared" si="227"/>
        <v>SA30EDC0</v>
      </c>
      <c r="B7273" s="669" t="s">
        <v>10378</v>
      </c>
      <c r="C7273" s="669" t="s">
        <v>2572</v>
      </c>
      <c r="D7273" s="1137">
        <f t="shared" si="226"/>
        <v>0</v>
      </c>
      <c r="E7273" s="669" t="s">
        <v>700</v>
      </c>
      <c r="F7273" s="669">
        <v>32334</v>
      </c>
    </row>
    <row r="7274" spans="1:6" hidden="1" x14ac:dyDescent="0.2">
      <c r="A7274" s="1136" t="str">
        <f t="shared" si="227"/>
        <v>SA30EEL0</v>
      </c>
      <c r="B7274" s="669" t="s">
        <v>10379</v>
      </c>
      <c r="C7274" s="669" t="s">
        <v>2572</v>
      </c>
      <c r="D7274" s="1137">
        <f t="shared" si="226"/>
        <v>0</v>
      </c>
      <c r="E7274" s="669" t="s">
        <v>699</v>
      </c>
      <c r="F7274" s="669">
        <v>1585</v>
      </c>
    </row>
    <row r="7275" spans="1:6" hidden="1" x14ac:dyDescent="0.2">
      <c r="A7275" s="1136" t="str">
        <f t="shared" si="227"/>
        <v>SA30EEM0</v>
      </c>
      <c r="B7275" s="669" t="s">
        <v>10380</v>
      </c>
      <c r="C7275" s="669" t="s">
        <v>2572</v>
      </c>
      <c r="D7275" s="1137">
        <f t="shared" si="226"/>
        <v>0</v>
      </c>
      <c r="E7275" s="669" t="s">
        <v>595</v>
      </c>
      <c r="F7275" s="669">
        <v>692</v>
      </c>
    </row>
    <row r="7276" spans="1:6" hidden="1" x14ac:dyDescent="0.2">
      <c r="A7276" s="1136" t="str">
        <f t="shared" si="227"/>
        <v>SA30ENE0</v>
      </c>
      <c r="B7276" s="669" t="s">
        <v>10381</v>
      </c>
      <c r="C7276" s="669" t="s">
        <v>2572</v>
      </c>
      <c r="D7276" s="1137">
        <f t="shared" si="226"/>
        <v>0</v>
      </c>
      <c r="E7276" s="669" t="s">
        <v>594</v>
      </c>
      <c r="F7276" s="669">
        <v>36</v>
      </c>
    </row>
    <row r="7277" spans="1:6" hidden="1" x14ac:dyDescent="0.2">
      <c r="A7277" s="1136" t="str">
        <f t="shared" si="227"/>
        <v>SA31ADC0</v>
      </c>
      <c r="B7277" s="669" t="s">
        <v>10382</v>
      </c>
      <c r="C7277" s="669" t="s">
        <v>2573</v>
      </c>
      <c r="D7277" s="1137">
        <f t="shared" si="226"/>
        <v>0</v>
      </c>
      <c r="E7277" s="669" t="s">
        <v>700</v>
      </c>
      <c r="F7277" s="669">
        <v>1</v>
      </c>
    </row>
    <row r="7278" spans="1:6" hidden="1" x14ac:dyDescent="0.2">
      <c r="A7278" s="1136" t="str">
        <f t="shared" si="227"/>
        <v>SA31AEL0</v>
      </c>
      <c r="B7278" s="669" t="s">
        <v>10383</v>
      </c>
      <c r="C7278" s="669" t="s">
        <v>2573</v>
      </c>
      <c r="D7278" s="1137">
        <f t="shared" si="226"/>
        <v>0</v>
      </c>
      <c r="E7278" s="669" t="s">
        <v>699</v>
      </c>
      <c r="F7278" s="669">
        <v>146</v>
      </c>
    </row>
    <row r="7279" spans="1:6" hidden="1" x14ac:dyDescent="0.2">
      <c r="A7279" s="1136" t="str">
        <f t="shared" si="227"/>
        <v>SA31AEM0</v>
      </c>
      <c r="B7279" s="669" t="s">
        <v>10384</v>
      </c>
      <c r="C7279" s="669" t="s">
        <v>2573</v>
      </c>
      <c r="D7279" s="1137">
        <f t="shared" si="226"/>
        <v>0</v>
      </c>
      <c r="E7279" s="669" t="s">
        <v>595</v>
      </c>
      <c r="F7279" s="669">
        <v>1400</v>
      </c>
    </row>
    <row r="7280" spans="1:6" hidden="1" x14ac:dyDescent="0.2">
      <c r="A7280" s="1136" t="str">
        <f t="shared" si="227"/>
        <v>SA31ANE0</v>
      </c>
      <c r="B7280" s="669" t="s">
        <v>10385</v>
      </c>
      <c r="C7280" s="669" t="s">
        <v>2573</v>
      </c>
      <c r="D7280" s="1137">
        <f t="shared" si="226"/>
        <v>0</v>
      </c>
      <c r="E7280" s="669" t="s">
        <v>594</v>
      </c>
      <c r="F7280" s="669">
        <v>59</v>
      </c>
    </row>
    <row r="7281" spans="1:6" hidden="1" x14ac:dyDescent="0.2">
      <c r="A7281" s="1136" t="str">
        <f t="shared" si="227"/>
        <v>SA31BDC0</v>
      </c>
      <c r="B7281" s="669" t="s">
        <v>10386</v>
      </c>
      <c r="C7281" s="669" t="s">
        <v>2574</v>
      </c>
      <c r="D7281" s="1137">
        <f t="shared" si="226"/>
        <v>0</v>
      </c>
      <c r="E7281" s="669" t="s">
        <v>700</v>
      </c>
      <c r="F7281" s="669">
        <v>25</v>
      </c>
    </row>
    <row r="7282" spans="1:6" hidden="1" x14ac:dyDescent="0.2">
      <c r="A7282" s="1136" t="str">
        <f t="shared" si="227"/>
        <v>SA31BEL0</v>
      </c>
      <c r="B7282" s="669" t="s">
        <v>10387</v>
      </c>
      <c r="C7282" s="669" t="s">
        <v>2574</v>
      </c>
      <c r="D7282" s="1137">
        <f t="shared" si="226"/>
        <v>0</v>
      </c>
      <c r="E7282" s="669" t="s">
        <v>699</v>
      </c>
      <c r="F7282" s="669">
        <v>316</v>
      </c>
    </row>
    <row r="7283" spans="1:6" hidden="1" x14ac:dyDescent="0.2">
      <c r="A7283" s="1136" t="str">
        <f t="shared" si="227"/>
        <v>SA31BEM0</v>
      </c>
      <c r="B7283" s="669" t="s">
        <v>10388</v>
      </c>
      <c r="C7283" s="669" t="s">
        <v>2574</v>
      </c>
      <c r="D7283" s="1137">
        <f t="shared" si="226"/>
        <v>0</v>
      </c>
      <c r="E7283" s="669" t="s">
        <v>595</v>
      </c>
      <c r="F7283" s="669">
        <v>1481</v>
      </c>
    </row>
    <row r="7284" spans="1:6" hidden="1" x14ac:dyDescent="0.2">
      <c r="A7284" s="1136" t="str">
        <f t="shared" si="227"/>
        <v>SA31BNE0</v>
      </c>
      <c r="B7284" s="669" t="s">
        <v>10389</v>
      </c>
      <c r="C7284" s="669" t="s">
        <v>2574</v>
      </c>
      <c r="D7284" s="1137">
        <f t="shared" si="226"/>
        <v>0</v>
      </c>
      <c r="E7284" s="669" t="s">
        <v>594</v>
      </c>
      <c r="F7284" s="669">
        <v>66</v>
      </c>
    </row>
    <row r="7285" spans="1:6" hidden="1" x14ac:dyDescent="0.2">
      <c r="A7285" s="1136" t="str">
        <f t="shared" si="227"/>
        <v>SA31CDC0</v>
      </c>
      <c r="B7285" s="669" t="s">
        <v>10390</v>
      </c>
      <c r="C7285" s="669" t="s">
        <v>2575</v>
      </c>
      <c r="D7285" s="1137">
        <f t="shared" si="226"/>
        <v>0</v>
      </c>
      <c r="E7285" s="669" t="s">
        <v>700</v>
      </c>
      <c r="F7285" s="669">
        <v>374</v>
      </c>
    </row>
    <row r="7286" spans="1:6" hidden="1" x14ac:dyDescent="0.2">
      <c r="A7286" s="1136" t="str">
        <f t="shared" si="227"/>
        <v>SA31CEL0</v>
      </c>
      <c r="B7286" s="669" t="s">
        <v>10391</v>
      </c>
      <c r="C7286" s="669" t="s">
        <v>2575</v>
      </c>
      <c r="D7286" s="1137">
        <f t="shared" si="226"/>
        <v>0</v>
      </c>
      <c r="E7286" s="669" t="s">
        <v>699</v>
      </c>
      <c r="F7286" s="669">
        <v>703</v>
      </c>
    </row>
    <row r="7287" spans="1:6" hidden="1" x14ac:dyDescent="0.2">
      <c r="A7287" s="1136" t="str">
        <f t="shared" si="227"/>
        <v>SA31CEM0</v>
      </c>
      <c r="B7287" s="669" t="s">
        <v>10392</v>
      </c>
      <c r="C7287" s="669" t="s">
        <v>2575</v>
      </c>
      <c r="D7287" s="1137">
        <f t="shared" si="226"/>
        <v>0</v>
      </c>
      <c r="E7287" s="669" t="s">
        <v>595</v>
      </c>
      <c r="F7287" s="669">
        <v>2330</v>
      </c>
    </row>
    <row r="7288" spans="1:6" hidden="1" x14ac:dyDescent="0.2">
      <c r="A7288" s="1136" t="str">
        <f t="shared" si="227"/>
        <v>SA31CNE0</v>
      </c>
      <c r="B7288" s="669" t="s">
        <v>10393</v>
      </c>
      <c r="C7288" s="669" t="s">
        <v>2575</v>
      </c>
      <c r="D7288" s="1137">
        <f t="shared" si="226"/>
        <v>0</v>
      </c>
      <c r="E7288" s="669" t="s">
        <v>594</v>
      </c>
      <c r="F7288" s="669">
        <v>129</v>
      </c>
    </row>
    <row r="7289" spans="1:6" hidden="1" x14ac:dyDescent="0.2">
      <c r="A7289" s="1136" t="str">
        <f t="shared" si="227"/>
        <v>SA31DDC0</v>
      </c>
      <c r="B7289" s="669" t="s">
        <v>10394</v>
      </c>
      <c r="C7289" s="669" t="s">
        <v>2576</v>
      </c>
      <c r="D7289" s="1137">
        <f t="shared" si="226"/>
        <v>0</v>
      </c>
      <c r="E7289" s="669" t="s">
        <v>700</v>
      </c>
      <c r="F7289" s="669">
        <v>1143</v>
      </c>
    </row>
    <row r="7290" spans="1:6" hidden="1" x14ac:dyDescent="0.2">
      <c r="A7290" s="1136" t="str">
        <f t="shared" si="227"/>
        <v>SA31DEL0</v>
      </c>
      <c r="B7290" s="669" t="s">
        <v>10395</v>
      </c>
      <c r="C7290" s="669" t="s">
        <v>2576</v>
      </c>
      <c r="D7290" s="1137">
        <f t="shared" si="226"/>
        <v>0</v>
      </c>
      <c r="E7290" s="669" t="s">
        <v>699</v>
      </c>
      <c r="F7290" s="669">
        <v>958</v>
      </c>
    </row>
    <row r="7291" spans="1:6" hidden="1" x14ac:dyDescent="0.2">
      <c r="A7291" s="1136" t="str">
        <f t="shared" si="227"/>
        <v>SA31DEM0</v>
      </c>
      <c r="B7291" s="669" t="s">
        <v>10396</v>
      </c>
      <c r="C7291" s="669" t="s">
        <v>2576</v>
      </c>
      <c r="D7291" s="1137">
        <f t="shared" si="226"/>
        <v>0</v>
      </c>
      <c r="E7291" s="669" t="s">
        <v>595</v>
      </c>
      <c r="F7291" s="669">
        <v>1553</v>
      </c>
    </row>
    <row r="7292" spans="1:6" hidden="1" x14ac:dyDescent="0.2">
      <c r="A7292" s="1136" t="str">
        <f t="shared" si="227"/>
        <v>SA31DNE0</v>
      </c>
      <c r="B7292" s="669" t="s">
        <v>10397</v>
      </c>
      <c r="C7292" s="669" t="s">
        <v>2576</v>
      </c>
      <c r="D7292" s="1137">
        <f t="shared" si="226"/>
        <v>0</v>
      </c>
      <c r="E7292" s="669" t="s">
        <v>594</v>
      </c>
      <c r="F7292" s="669">
        <v>62</v>
      </c>
    </row>
    <row r="7293" spans="1:6" hidden="1" x14ac:dyDescent="0.2">
      <c r="A7293" s="1136" t="str">
        <f t="shared" si="227"/>
        <v>SA31DUX0</v>
      </c>
      <c r="B7293" s="669" t="s">
        <v>10398</v>
      </c>
      <c r="C7293" s="669" t="s">
        <v>2576</v>
      </c>
      <c r="D7293" s="1137">
        <f t="shared" si="226"/>
        <v>0</v>
      </c>
      <c r="E7293" s="669" t="s">
        <v>3001</v>
      </c>
      <c r="F7293" s="669">
        <v>1</v>
      </c>
    </row>
    <row r="7294" spans="1:6" hidden="1" x14ac:dyDescent="0.2">
      <c r="A7294" s="1136" t="str">
        <f t="shared" si="227"/>
        <v>SA31EDC0</v>
      </c>
      <c r="B7294" s="669" t="s">
        <v>10399</v>
      </c>
      <c r="C7294" s="669" t="s">
        <v>2577</v>
      </c>
      <c r="D7294" s="1137">
        <f t="shared" si="226"/>
        <v>0</v>
      </c>
      <c r="E7294" s="669" t="s">
        <v>700</v>
      </c>
      <c r="F7294" s="669">
        <v>3332</v>
      </c>
    </row>
    <row r="7295" spans="1:6" hidden="1" x14ac:dyDescent="0.2">
      <c r="A7295" s="1136" t="str">
        <f t="shared" si="227"/>
        <v>SA31EEL0</v>
      </c>
      <c r="B7295" s="669" t="s">
        <v>10400</v>
      </c>
      <c r="C7295" s="669" t="s">
        <v>2577</v>
      </c>
      <c r="D7295" s="1137">
        <f t="shared" si="226"/>
        <v>0</v>
      </c>
      <c r="E7295" s="669" t="s">
        <v>699</v>
      </c>
      <c r="F7295" s="669">
        <v>1862</v>
      </c>
    </row>
    <row r="7296" spans="1:6" hidden="1" x14ac:dyDescent="0.2">
      <c r="A7296" s="1136" t="str">
        <f t="shared" si="227"/>
        <v>SA31EEM0</v>
      </c>
      <c r="B7296" s="669" t="s">
        <v>10401</v>
      </c>
      <c r="C7296" s="669" t="s">
        <v>2577</v>
      </c>
      <c r="D7296" s="1137">
        <f t="shared" si="226"/>
        <v>0</v>
      </c>
      <c r="E7296" s="669" t="s">
        <v>595</v>
      </c>
      <c r="F7296" s="669">
        <v>1708</v>
      </c>
    </row>
    <row r="7297" spans="1:6" hidden="1" x14ac:dyDescent="0.2">
      <c r="A7297" s="1136" t="str">
        <f t="shared" si="227"/>
        <v>SA31ENE0</v>
      </c>
      <c r="B7297" s="669" t="s">
        <v>10402</v>
      </c>
      <c r="C7297" s="669" t="s">
        <v>2577</v>
      </c>
      <c r="D7297" s="1137">
        <f t="shared" si="226"/>
        <v>0</v>
      </c>
      <c r="E7297" s="669" t="s">
        <v>594</v>
      </c>
      <c r="F7297" s="669">
        <v>82</v>
      </c>
    </row>
    <row r="7298" spans="1:6" hidden="1" x14ac:dyDescent="0.2">
      <c r="A7298" s="1136" t="str">
        <f t="shared" si="227"/>
        <v>SA31EUX0</v>
      </c>
      <c r="B7298" s="669" t="s">
        <v>10403</v>
      </c>
      <c r="C7298" s="669" t="s">
        <v>2577</v>
      </c>
      <c r="D7298" s="1137">
        <f t="shared" si="226"/>
        <v>0</v>
      </c>
      <c r="E7298" s="669" t="s">
        <v>3001</v>
      </c>
      <c r="F7298" s="669">
        <v>2</v>
      </c>
    </row>
    <row r="7299" spans="1:6" hidden="1" x14ac:dyDescent="0.2">
      <c r="A7299" s="1136" t="str">
        <f t="shared" si="227"/>
        <v>SA31FDC0</v>
      </c>
      <c r="B7299" s="669" t="s">
        <v>10404</v>
      </c>
      <c r="C7299" s="669" t="s">
        <v>2578</v>
      </c>
      <c r="D7299" s="1137">
        <f t="shared" si="226"/>
        <v>0</v>
      </c>
      <c r="E7299" s="669" t="s">
        <v>700</v>
      </c>
      <c r="F7299" s="669">
        <v>12313</v>
      </c>
    </row>
    <row r="7300" spans="1:6" hidden="1" x14ac:dyDescent="0.2">
      <c r="A7300" s="1136" t="str">
        <f t="shared" si="227"/>
        <v>SA31FEL0</v>
      </c>
      <c r="B7300" s="669" t="s">
        <v>10405</v>
      </c>
      <c r="C7300" s="669" t="s">
        <v>2578</v>
      </c>
      <c r="D7300" s="1137">
        <f t="shared" si="226"/>
        <v>0</v>
      </c>
      <c r="E7300" s="669" t="s">
        <v>699</v>
      </c>
      <c r="F7300" s="669">
        <v>3039</v>
      </c>
    </row>
    <row r="7301" spans="1:6" hidden="1" x14ac:dyDescent="0.2">
      <c r="A7301" s="1136" t="str">
        <f t="shared" si="227"/>
        <v>SA31FEM0</v>
      </c>
      <c r="B7301" s="669" t="s">
        <v>10406</v>
      </c>
      <c r="C7301" s="669" t="s">
        <v>2578</v>
      </c>
      <c r="D7301" s="1137">
        <f t="shared" si="226"/>
        <v>0</v>
      </c>
      <c r="E7301" s="669" t="s">
        <v>595</v>
      </c>
      <c r="F7301" s="669">
        <v>1593</v>
      </c>
    </row>
    <row r="7302" spans="1:6" hidden="1" x14ac:dyDescent="0.2">
      <c r="A7302" s="1136" t="str">
        <f t="shared" si="227"/>
        <v>SA31FNE0</v>
      </c>
      <c r="B7302" s="669" t="s">
        <v>10407</v>
      </c>
      <c r="C7302" s="669" t="s">
        <v>2578</v>
      </c>
      <c r="D7302" s="1137">
        <f t="shared" si="226"/>
        <v>0</v>
      </c>
      <c r="E7302" s="669" t="s">
        <v>594</v>
      </c>
      <c r="F7302" s="669">
        <v>77</v>
      </c>
    </row>
    <row r="7303" spans="1:6" hidden="1" x14ac:dyDescent="0.2">
      <c r="A7303" s="1136" t="str">
        <f t="shared" si="227"/>
        <v>SA31FUX0</v>
      </c>
      <c r="B7303" s="669" t="s">
        <v>10408</v>
      </c>
      <c r="C7303" s="669" t="s">
        <v>2578</v>
      </c>
      <c r="D7303" s="1137">
        <f t="shared" si="226"/>
        <v>0</v>
      </c>
      <c r="E7303" s="669" t="s">
        <v>3001</v>
      </c>
      <c r="F7303" s="669">
        <v>2</v>
      </c>
    </row>
    <row r="7304" spans="1:6" hidden="1" x14ac:dyDescent="0.2">
      <c r="A7304" s="1136" t="str">
        <f t="shared" si="227"/>
        <v>SA32ADC0</v>
      </c>
      <c r="B7304" s="669" t="s">
        <v>10409</v>
      </c>
      <c r="C7304" s="669" t="s">
        <v>2579</v>
      </c>
      <c r="D7304" s="1137">
        <f t="shared" si="226"/>
        <v>0</v>
      </c>
      <c r="E7304" s="669" t="s">
        <v>700</v>
      </c>
      <c r="F7304" s="669">
        <v>79</v>
      </c>
    </row>
    <row r="7305" spans="1:6" hidden="1" x14ac:dyDescent="0.2">
      <c r="A7305" s="1136" t="str">
        <f t="shared" si="227"/>
        <v>SA32AEL0</v>
      </c>
      <c r="B7305" s="669" t="s">
        <v>10410</v>
      </c>
      <c r="C7305" s="669" t="s">
        <v>2579</v>
      </c>
      <c r="D7305" s="1137">
        <f t="shared" si="226"/>
        <v>0</v>
      </c>
      <c r="E7305" s="669" t="s">
        <v>699</v>
      </c>
      <c r="F7305" s="669">
        <v>108</v>
      </c>
    </row>
    <row r="7306" spans="1:6" hidden="1" x14ac:dyDescent="0.2">
      <c r="A7306" s="1136" t="str">
        <f t="shared" si="227"/>
        <v>SA32AEM0</v>
      </c>
      <c r="B7306" s="669" t="s">
        <v>10411</v>
      </c>
      <c r="C7306" s="669" t="s">
        <v>2579</v>
      </c>
      <c r="D7306" s="1137">
        <f t="shared" si="226"/>
        <v>0</v>
      </c>
      <c r="E7306" s="669" t="s">
        <v>595</v>
      </c>
      <c r="F7306" s="669">
        <v>578</v>
      </c>
    </row>
    <row r="7307" spans="1:6" hidden="1" x14ac:dyDescent="0.2">
      <c r="A7307" s="1136" t="str">
        <f t="shared" si="227"/>
        <v>SA32ANE0</v>
      </c>
      <c r="B7307" s="669" t="s">
        <v>10412</v>
      </c>
      <c r="C7307" s="669" t="s">
        <v>2579</v>
      </c>
      <c r="D7307" s="1137">
        <f t="shared" si="226"/>
        <v>0</v>
      </c>
      <c r="E7307" s="669" t="s">
        <v>594</v>
      </c>
      <c r="F7307" s="669">
        <v>17</v>
      </c>
    </row>
    <row r="7308" spans="1:6" hidden="1" x14ac:dyDescent="0.2">
      <c r="A7308" s="1136" t="str">
        <f t="shared" si="227"/>
        <v>SA32BDC0</v>
      </c>
      <c r="B7308" s="669" t="s">
        <v>10413</v>
      </c>
      <c r="C7308" s="669" t="s">
        <v>2580</v>
      </c>
      <c r="D7308" s="1137">
        <f t="shared" si="226"/>
        <v>0</v>
      </c>
      <c r="E7308" s="669" t="s">
        <v>700</v>
      </c>
      <c r="F7308" s="669">
        <v>342</v>
      </c>
    </row>
    <row r="7309" spans="1:6" hidden="1" x14ac:dyDescent="0.2">
      <c r="A7309" s="1136" t="str">
        <f t="shared" si="227"/>
        <v>SA32BEL0</v>
      </c>
      <c r="B7309" s="669" t="s">
        <v>10414</v>
      </c>
      <c r="C7309" s="669" t="s">
        <v>2580</v>
      </c>
      <c r="D7309" s="1137">
        <f t="shared" si="226"/>
        <v>0</v>
      </c>
      <c r="E7309" s="669" t="s">
        <v>699</v>
      </c>
      <c r="F7309" s="669">
        <v>104</v>
      </c>
    </row>
    <row r="7310" spans="1:6" hidden="1" x14ac:dyDescent="0.2">
      <c r="A7310" s="1136" t="str">
        <f t="shared" si="227"/>
        <v>SA32BEM0</v>
      </c>
      <c r="B7310" s="669" t="s">
        <v>10415</v>
      </c>
      <c r="C7310" s="669" t="s">
        <v>2580</v>
      </c>
      <c r="D7310" s="1137">
        <f t="shared" si="226"/>
        <v>0</v>
      </c>
      <c r="E7310" s="669" t="s">
        <v>595</v>
      </c>
      <c r="F7310" s="669">
        <v>274</v>
      </c>
    </row>
    <row r="7311" spans="1:6" hidden="1" x14ac:dyDescent="0.2">
      <c r="A7311" s="1136" t="str">
        <f t="shared" si="227"/>
        <v>SA32BNE0</v>
      </c>
      <c r="B7311" s="669" t="s">
        <v>10416</v>
      </c>
      <c r="C7311" s="669" t="s">
        <v>2580</v>
      </c>
      <c r="D7311" s="1137">
        <f t="shared" si="226"/>
        <v>0</v>
      </c>
      <c r="E7311" s="669" t="s">
        <v>594</v>
      </c>
      <c r="F7311" s="669">
        <v>4</v>
      </c>
    </row>
    <row r="7312" spans="1:6" hidden="1" x14ac:dyDescent="0.2">
      <c r="A7312" s="1136" t="str">
        <f t="shared" si="227"/>
        <v>SA32CDC0</v>
      </c>
      <c r="B7312" s="669" t="s">
        <v>10417</v>
      </c>
      <c r="C7312" s="669" t="s">
        <v>2581</v>
      </c>
      <c r="D7312" s="1137">
        <f t="shared" si="226"/>
        <v>0</v>
      </c>
      <c r="E7312" s="669" t="s">
        <v>700</v>
      </c>
      <c r="F7312" s="669">
        <v>1140</v>
      </c>
    </row>
    <row r="7313" spans="1:6" hidden="1" x14ac:dyDescent="0.2">
      <c r="A7313" s="1136" t="str">
        <f t="shared" si="227"/>
        <v>SA32CEL0</v>
      </c>
      <c r="B7313" s="669" t="s">
        <v>10418</v>
      </c>
      <c r="C7313" s="669" t="s">
        <v>2581</v>
      </c>
      <c r="D7313" s="1137">
        <f t="shared" ref="D7313:D7376" si="228">IFERROR(VLOOKUP(C7313,$M$2:$N$16,2,FALSE),0)</f>
        <v>0</v>
      </c>
      <c r="E7313" s="669" t="s">
        <v>699</v>
      </c>
      <c r="F7313" s="669">
        <v>153</v>
      </c>
    </row>
    <row r="7314" spans="1:6" hidden="1" x14ac:dyDescent="0.2">
      <c r="A7314" s="1136" t="str">
        <f t="shared" ref="A7314:A7377" si="229">C7314&amp;E7314&amp;D7314</f>
        <v>SA32CEM0</v>
      </c>
      <c r="B7314" s="669" t="s">
        <v>10419</v>
      </c>
      <c r="C7314" s="669" t="s">
        <v>2581</v>
      </c>
      <c r="D7314" s="1137">
        <f t="shared" si="228"/>
        <v>0</v>
      </c>
      <c r="E7314" s="669" t="s">
        <v>595</v>
      </c>
      <c r="F7314" s="669">
        <v>315</v>
      </c>
    </row>
    <row r="7315" spans="1:6" hidden="1" x14ac:dyDescent="0.2">
      <c r="A7315" s="1136" t="str">
        <f t="shared" si="229"/>
        <v>SA32CNE0</v>
      </c>
      <c r="B7315" s="669" t="s">
        <v>10420</v>
      </c>
      <c r="C7315" s="669" t="s">
        <v>2581</v>
      </c>
      <c r="D7315" s="1137">
        <f t="shared" si="228"/>
        <v>0</v>
      </c>
      <c r="E7315" s="669" t="s">
        <v>594</v>
      </c>
      <c r="F7315" s="669">
        <v>5</v>
      </c>
    </row>
    <row r="7316" spans="1:6" hidden="1" x14ac:dyDescent="0.2">
      <c r="A7316" s="1136" t="str">
        <f t="shared" si="229"/>
        <v>SA32DDC0</v>
      </c>
      <c r="B7316" s="669" t="s">
        <v>10421</v>
      </c>
      <c r="C7316" s="669" t="s">
        <v>2582</v>
      </c>
      <c r="D7316" s="1137">
        <f t="shared" si="228"/>
        <v>0</v>
      </c>
      <c r="E7316" s="669" t="s">
        <v>700</v>
      </c>
      <c r="F7316" s="669">
        <v>8194</v>
      </c>
    </row>
    <row r="7317" spans="1:6" hidden="1" x14ac:dyDescent="0.2">
      <c r="A7317" s="1136" t="str">
        <f t="shared" si="229"/>
        <v>SA32DEL0</v>
      </c>
      <c r="B7317" s="669" t="s">
        <v>10422</v>
      </c>
      <c r="C7317" s="669" t="s">
        <v>2582</v>
      </c>
      <c r="D7317" s="1137">
        <f t="shared" si="228"/>
        <v>0</v>
      </c>
      <c r="E7317" s="669" t="s">
        <v>699</v>
      </c>
      <c r="F7317" s="669">
        <v>523</v>
      </c>
    </row>
    <row r="7318" spans="1:6" hidden="1" x14ac:dyDescent="0.2">
      <c r="A7318" s="1136" t="str">
        <f t="shared" si="229"/>
        <v>SA32DEM0</v>
      </c>
      <c r="B7318" s="669" t="s">
        <v>10423</v>
      </c>
      <c r="C7318" s="669" t="s">
        <v>2582</v>
      </c>
      <c r="D7318" s="1137">
        <f t="shared" si="228"/>
        <v>0</v>
      </c>
      <c r="E7318" s="669" t="s">
        <v>595</v>
      </c>
      <c r="F7318" s="669">
        <v>448</v>
      </c>
    </row>
    <row r="7319" spans="1:6" hidden="1" x14ac:dyDescent="0.2">
      <c r="A7319" s="1136" t="str">
        <f t="shared" si="229"/>
        <v>SA32DNE0</v>
      </c>
      <c r="B7319" s="669" t="s">
        <v>10424</v>
      </c>
      <c r="C7319" s="669" t="s">
        <v>2582</v>
      </c>
      <c r="D7319" s="1137">
        <f t="shared" si="228"/>
        <v>0</v>
      </c>
      <c r="E7319" s="669" t="s">
        <v>594</v>
      </c>
      <c r="F7319" s="669">
        <v>3</v>
      </c>
    </row>
    <row r="7320" spans="1:6" hidden="1" x14ac:dyDescent="0.2">
      <c r="A7320" s="1136" t="str">
        <f t="shared" si="229"/>
        <v>SA33ZDC0</v>
      </c>
      <c r="B7320" s="669" t="s">
        <v>10425</v>
      </c>
      <c r="C7320" s="669" t="s">
        <v>825</v>
      </c>
      <c r="D7320" s="1137">
        <f t="shared" si="228"/>
        <v>0</v>
      </c>
      <c r="E7320" s="669" t="s">
        <v>700</v>
      </c>
      <c r="F7320" s="669">
        <v>26161</v>
      </c>
    </row>
    <row r="7321" spans="1:6" hidden="1" x14ac:dyDescent="0.2">
      <c r="A7321" s="1136" t="str">
        <f t="shared" si="229"/>
        <v>SA33ZEL0</v>
      </c>
      <c r="B7321" s="669" t="s">
        <v>10426</v>
      </c>
      <c r="C7321" s="669" t="s">
        <v>825</v>
      </c>
      <c r="D7321" s="1137">
        <f t="shared" si="228"/>
        <v>0</v>
      </c>
      <c r="E7321" s="669" t="s">
        <v>699</v>
      </c>
      <c r="F7321" s="669">
        <v>699</v>
      </c>
    </row>
    <row r="7322" spans="1:6" hidden="1" x14ac:dyDescent="0.2">
      <c r="A7322" s="1136" t="str">
        <f t="shared" si="229"/>
        <v>SA33ZEM0</v>
      </c>
      <c r="B7322" s="669" t="s">
        <v>10427</v>
      </c>
      <c r="C7322" s="669" t="s">
        <v>825</v>
      </c>
      <c r="D7322" s="1137">
        <f t="shared" si="228"/>
        <v>0</v>
      </c>
      <c r="E7322" s="669" t="s">
        <v>595</v>
      </c>
      <c r="F7322" s="669">
        <v>278</v>
      </c>
    </row>
    <row r="7323" spans="1:6" hidden="1" x14ac:dyDescent="0.2">
      <c r="A7323" s="1136" t="str">
        <f t="shared" si="229"/>
        <v>SA33ZNE0</v>
      </c>
      <c r="B7323" s="669" t="s">
        <v>10428</v>
      </c>
      <c r="C7323" s="669" t="s">
        <v>825</v>
      </c>
      <c r="D7323" s="1137">
        <f t="shared" si="228"/>
        <v>0</v>
      </c>
      <c r="E7323" s="669" t="s">
        <v>594</v>
      </c>
      <c r="F7323" s="669">
        <v>7</v>
      </c>
    </row>
    <row r="7324" spans="1:6" hidden="1" x14ac:dyDescent="0.2">
      <c r="A7324" s="1136" t="str">
        <f t="shared" si="229"/>
        <v>SA34ZDC0</v>
      </c>
      <c r="B7324" s="669" t="s">
        <v>10429</v>
      </c>
      <c r="C7324" s="669" t="s">
        <v>10430</v>
      </c>
      <c r="D7324" s="1137">
        <f t="shared" si="228"/>
        <v>0</v>
      </c>
      <c r="E7324" s="669" t="s">
        <v>700</v>
      </c>
      <c r="F7324" s="669">
        <v>1624</v>
      </c>
    </row>
    <row r="7325" spans="1:6" hidden="1" x14ac:dyDescent="0.2">
      <c r="A7325" s="1136" t="str">
        <f t="shared" si="229"/>
        <v>SA34ZEL0</v>
      </c>
      <c r="B7325" s="669" t="s">
        <v>10431</v>
      </c>
      <c r="C7325" s="669" t="s">
        <v>10430</v>
      </c>
      <c r="D7325" s="1137">
        <f t="shared" si="228"/>
        <v>0</v>
      </c>
      <c r="E7325" s="669" t="s">
        <v>699</v>
      </c>
      <c r="F7325" s="669">
        <v>238</v>
      </c>
    </row>
    <row r="7326" spans="1:6" hidden="1" x14ac:dyDescent="0.2">
      <c r="A7326" s="1136" t="str">
        <f t="shared" si="229"/>
        <v>SA34ZEM0</v>
      </c>
      <c r="B7326" s="669" t="s">
        <v>10432</v>
      </c>
      <c r="C7326" s="669" t="s">
        <v>10430</v>
      </c>
      <c r="D7326" s="1137">
        <f t="shared" si="228"/>
        <v>0</v>
      </c>
      <c r="E7326" s="669" t="s">
        <v>595</v>
      </c>
      <c r="F7326" s="669">
        <v>112</v>
      </c>
    </row>
    <row r="7327" spans="1:6" hidden="1" x14ac:dyDescent="0.2">
      <c r="A7327" s="1136" t="str">
        <f t="shared" si="229"/>
        <v>SA34ZNE0</v>
      </c>
      <c r="B7327" s="669" t="s">
        <v>10433</v>
      </c>
      <c r="C7327" s="669" t="s">
        <v>10430</v>
      </c>
      <c r="D7327" s="1137">
        <f t="shared" si="228"/>
        <v>0</v>
      </c>
      <c r="E7327" s="669" t="s">
        <v>594</v>
      </c>
      <c r="F7327" s="669">
        <v>8</v>
      </c>
    </row>
    <row r="7328" spans="1:6" hidden="1" x14ac:dyDescent="0.2">
      <c r="A7328" s="1136" t="str">
        <f t="shared" si="229"/>
        <v>SA35AEL0</v>
      </c>
      <c r="B7328" s="669" t="s">
        <v>10434</v>
      </c>
      <c r="C7328" s="669" t="s">
        <v>2583</v>
      </c>
      <c r="D7328" s="1137">
        <f t="shared" si="228"/>
        <v>0</v>
      </c>
      <c r="E7328" s="669" t="s">
        <v>699</v>
      </c>
      <c r="F7328" s="669">
        <v>19</v>
      </c>
    </row>
    <row r="7329" spans="1:6" hidden="1" x14ac:dyDescent="0.2">
      <c r="A7329" s="1136" t="str">
        <f t="shared" si="229"/>
        <v>SA35AEM0</v>
      </c>
      <c r="B7329" s="669" t="s">
        <v>10435</v>
      </c>
      <c r="C7329" s="669" t="s">
        <v>2583</v>
      </c>
      <c r="D7329" s="1137">
        <f t="shared" si="228"/>
        <v>0</v>
      </c>
      <c r="E7329" s="669" t="s">
        <v>595</v>
      </c>
      <c r="F7329" s="669">
        <v>419</v>
      </c>
    </row>
    <row r="7330" spans="1:6" hidden="1" x14ac:dyDescent="0.2">
      <c r="A7330" s="1136" t="str">
        <f t="shared" si="229"/>
        <v>SA35ANE0</v>
      </c>
      <c r="B7330" s="669" t="s">
        <v>10436</v>
      </c>
      <c r="C7330" s="669" t="s">
        <v>2583</v>
      </c>
      <c r="D7330" s="1137">
        <f t="shared" si="228"/>
        <v>0</v>
      </c>
      <c r="E7330" s="669" t="s">
        <v>594</v>
      </c>
      <c r="F7330" s="669">
        <v>8</v>
      </c>
    </row>
    <row r="7331" spans="1:6" hidden="1" x14ac:dyDescent="0.2">
      <c r="A7331" s="1136" t="str">
        <f t="shared" si="229"/>
        <v>SA35BDC0</v>
      </c>
      <c r="B7331" s="669" t="s">
        <v>10437</v>
      </c>
      <c r="C7331" s="669" t="s">
        <v>2584</v>
      </c>
      <c r="D7331" s="1137">
        <f t="shared" si="228"/>
        <v>0</v>
      </c>
      <c r="E7331" s="669" t="s">
        <v>700</v>
      </c>
      <c r="F7331" s="669">
        <v>11</v>
      </c>
    </row>
    <row r="7332" spans="1:6" hidden="1" x14ac:dyDescent="0.2">
      <c r="A7332" s="1136" t="str">
        <f t="shared" si="229"/>
        <v>SA35BEL0</v>
      </c>
      <c r="B7332" s="669" t="s">
        <v>10438</v>
      </c>
      <c r="C7332" s="669" t="s">
        <v>2584</v>
      </c>
      <c r="D7332" s="1137">
        <f t="shared" si="228"/>
        <v>0</v>
      </c>
      <c r="E7332" s="669" t="s">
        <v>699</v>
      </c>
      <c r="F7332" s="669">
        <v>54</v>
      </c>
    </row>
    <row r="7333" spans="1:6" hidden="1" x14ac:dyDescent="0.2">
      <c r="A7333" s="1136" t="str">
        <f t="shared" si="229"/>
        <v>SA35BEM0</v>
      </c>
      <c r="B7333" s="669" t="s">
        <v>10439</v>
      </c>
      <c r="C7333" s="669" t="s">
        <v>2584</v>
      </c>
      <c r="D7333" s="1137">
        <f t="shared" si="228"/>
        <v>0</v>
      </c>
      <c r="E7333" s="669" t="s">
        <v>595</v>
      </c>
      <c r="F7333" s="669">
        <v>622</v>
      </c>
    </row>
    <row r="7334" spans="1:6" hidden="1" x14ac:dyDescent="0.2">
      <c r="A7334" s="1136" t="str">
        <f t="shared" si="229"/>
        <v>SA35BNE0</v>
      </c>
      <c r="B7334" s="669" t="s">
        <v>10440</v>
      </c>
      <c r="C7334" s="669" t="s">
        <v>2584</v>
      </c>
      <c r="D7334" s="1137">
        <f t="shared" si="228"/>
        <v>0</v>
      </c>
      <c r="E7334" s="669" t="s">
        <v>594</v>
      </c>
      <c r="F7334" s="669">
        <v>9</v>
      </c>
    </row>
    <row r="7335" spans="1:6" hidden="1" x14ac:dyDescent="0.2">
      <c r="A7335" s="1136" t="str">
        <f t="shared" si="229"/>
        <v>SA35CDC0</v>
      </c>
      <c r="B7335" s="669" t="s">
        <v>10441</v>
      </c>
      <c r="C7335" s="669" t="s">
        <v>2585</v>
      </c>
      <c r="D7335" s="1137">
        <f t="shared" si="228"/>
        <v>0</v>
      </c>
      <c r="E7335" s="669" t="s">
        <v>700</v>
      </c>
      <c r="F7335" s="669">
        <v>31</v>
      </c>
    </row>
    <row r="7336" spans="1:6" hidden="1" x14ac:dyDescent="0.2">
      <c r="A7336" s="1136" t="str">
        <f t="shared" si="229"/>
        <v>SA35CEL0</v>
      </c>
      <c r="B7336" s="669" t="s">
        <v>10442</v>
      </c>
      <c r="C7336" s="669" t="s">
        <v>2585</v>
      </c>
      <c r="D7336" s="1137">
        <f t="shared" si="228"/>
        <v>0</v>
      </c>
      <c r="E7336" s="669" t="s">
        <v>699</v>
      </c>
      <c r="F7336" s="669">
        <v>159</v>
      </c>
    </row>
    <row r="7337" spans="1:6" hidden="1" x14ac:dyDescent="0.2">
      <c r="A7337" s="1136" t="str">
        <f t="shared" si="229"/>
        <v>SA35CEM0</v>
      </c>
      <c r="B7337" s="669" t="s">
        <v>10443</v>
      </c>
      <c r="C7337" s="669" t="s">
        <v>2585</v>
      </c>
      <c r="D7337" s="1137">
        <f t="shared" si="228"/>
        <v>0</v>
      </c>
      <c r="E7337" s="669" t="s">
        <v>595</v>
      </c>
      <c r="F7337" s="669">
        <v>1700</v>
      </c>
    </row>
    <row r="7338" spans="1:6" hidden="1" x14ac:dyDescent="0.2">
      <c r="A7338" s="1136" t="str">
        <f t="shared" si="229"/>
        <v>SA35CNE0</v>
      </c>
      <c r="B7338" s="669" t="s">
        <v>10444</v>
      </c>
      <c r="C7338" s="669" t="s">
        <v>2585</v>
      </c>
      <c r="D7338" s="1137">
        <f t="shared" si="228"/>
        <v>0</v>
      </c>
      <c r="E7338" s="669" t="s">
        <v>594</v>
      </c>
      <c r="F7338" s="669">
        <v>22</v>
      </c>
    </row>
    <row r="7339" spans="1:6" hidden="1" x14ac:dyDescent="0.2">
      <c r="A7339" s="1136" t="str">
        <f t="shared" si="229"/>
        <v>SA35CUX0</v>
      </c>
      <c r="B7339" s="669" t="s">
        <v>10445</v>
      </c>
      <c r="C7339" s="669" t="s">
        <v>2585</v>
      </c>
      <c r="D7339" s="1137">
        <f t="shared" si="228"/>
        <v>0</v>
      </c>
      <c r="E7339" s="669" t="s">
        <v>3001</v>
      </c>
      <c r="F7339" s="669">
        <v>4</v>
      </c>
    </row>
    <row r="7340" spans="1:6" hidden="1" x14ac:dyDescent="0.2">
      <c r="A7340" s="1136" t="str">
        <f t="shared" si="229"/>
        <v>SA35DDC0</v>
      </c>
      <c r="B7340" s="669" t="s">
        <v>10446</v>
      </c>
      <c r="C7340" s="669" t="s">
        <v>2586</v>
      </c>
      <c r="D7340" s="1137">
        <f t="shared" si="228"/>
        <v>0</v>
      </c>
      <c r="E7340" s="669" t="s">
        <v>700</v>
      </c>
      <c r="F7340" s="669">
        <v>102</v>
      </c>
    </row>
    <row r="7341" spans="1:6" hidden="1" x14ac:dyDescent="0.2">
      <c r="A7341" s="1136" t="str">
        <f t="shared" si="229"/>
        <v>SA35DEL0</v>
      </c>
      <c r="B7341" s="669" t="s">
        <v>10447</v>
      </c>
      <c r="C7341" s="669" t="s">
        <v>2586</v>
      </c>
      <c r="D7341" s="1137">
        <f t="shared" si="228"/>
        <v>0</v>
      </c>
      <c r="E7341" s="669" t="s">
        <v>699</v>
      </c>
      <c r="F7341" s="669">
        <v>272</v>
      </c>
    </row>
    <row r="7342" spans="1:6" hidden="1" x14ac:dyDescent="0.2">
      <c r="A7342" s="1136" t="str">
        <f t="shared" si="229"/>
        <v>SA35DEM0</v>
      </c>
      <c r="B7342" s="669" t="s">
        <v>10448</v>
      </c>
      <c r="C7342" s="669" t="s">
        <v>2586</v>
      </c>
      <c r="D7342" s="1137">
        <f t="shared" si="228"/>
        <v>0</v>
      </c>
      <c r="E7342" s="669" t="s">
        <v>595</v>
      </c>
      <c r="F7342" s="669">
        <v>2357</v>
      </c>
    </row>
    <row r="7343" spans="1:6" hidden="1" x14ac:dyDescent="0.2">
      <c r="A7343" s="1136" t="str">
        <f t="shared" si="229"/>
        <v>SA35DNE0</v>
      </c>
      <c r="B7343" s="669" t="s">
        <v>10449</v>
      </c>
      <c r="C7343" s="669" t="s">
        <v>2586</v>
      </c>
      <c r="D7343" s="1137">
        <f t="shared" si="228"/>
        <v>0</v>
      </c>
      <c r="E7343" s="669" t="s">
        <v>594</v>
      </c>
      <c r="F7343" s="669">
        <v>24</v>
      </c>
    </row>
    <row r="7344" spans="1:6" hidden="1" x14ac:dyDescent="0.2">
      <c r="A7344" s="1136" t="str">
        <f t="shared" si="229"/>
        <v>SA35EDC0</v>
      </c>
      <c r="B7344" s="669" t="s">
        <v>10450</v>
      </c>
      <c r="C7344" s="669" t="s">
        <v>2587</v>
      </c>
      <c r="D7344" s="1137">
        <f t="shared" si="228"/>
        <v>0</v>
      </c>
      <c r="E7344" s="669" t="s">
        <v>700</v>
      </c>
      <c r="F7344" s="669">
        <v>181</v>
      </c>
    </row>
    <row r="7345" spans="1:6" hidden="1" x14ac:dyDescent="0.2">
      <c r="A7345" s="1136" t="str">
        <f t="shared" si="229"/>
        <v>SA35EEL0</v>
      </c>
      <c r="B7345" s="669" t="s">
        <v>10451</v>
      </c>
      <c r="C7345" s="669" t="s">
        <v>2587</v>
      </c>
      <c r="D7345" s="1137">
        <f t="shared" si="228"/>
        <v>0</v>
      </c>
      <c r="E7345" s="669" t="s">
        <v>699</v>
      </c>
      <c r="F7345" s="669">
        <v>184</v>
      </c>
    </row>
    <row r="7346" spans="1:6" hidden="1" x14ac:dyDescent="0.2">
      <c r="A7346" s="1136" t="str">
        <f t="shared" si="229"/>
        <v>SA35EEM0</v>
      </c>
      <c r="B7346" s="669" t="s">
        <v>10452</v>
      </c>
      <c r="C7346" s="669" t="s">
        <v>2587</v>
      </c>
      <c r="D7346" s="1137">
        <f t="shared" si="228"/>
        <v>0</v>
      </c>
      <c r="E7346" s="669" t="s">
        <v>595</v>
      </c>
      <c r="F7346" s="669">
        <v>1162</v>
      </c>
    </row>
    <row r="7347" spans="1:6" hidden="1" x14ac:dyDescent="0.2">
      <c r="A7347" s="1136" t="str">
        <f t="shared" si="229"/>
        <v>SA35ENE0</v>
      </c>
      <c r="B7347" s="669" t="s">
        <v>10453</v>
      </c>
      <c r="C7347" s="669" t="s">
        <v>2587</v>
      </c>
      <c r="D7347" s="1137">
        <f t="shared" si="228"/>
        <v>0</v>
      </c>
      <c r="E7347" s="669" t="s">
        <v>594</v>
      </c>
      <c r="F7347" s="669">
        <v>5</v>
      </c>
    </row>
    <row r="7348" spans="1:6" hidden="1" x14ac:dyDescent="0.2">
      <c r="A7348" s="1136" t="str">
        <f t="shared" si="229"/>
        <v>SA35EUX0</v>
      </c>
      <c r="B7348" s="669" t="s">
        <v>10454</v>
      </c>
      <c r="C7348" s="669" t="s">
        <v>2587</v>
      </c>
      <c r="D7348" s="1137">
        <f t="shared" si="228"/>
        <v>0</v>
      </c>
      <c r="E7348" s="669" t="s">
        <v>3001</v>
      </c>
      <c r="F7348" s="669">
        <v>1</v>
      </c>
    </row>
    <row r="7349" spans="1:6" hidden="1" x14ac:dyDescent="0.2">
      <c r="A7349" s="1136" t="str">
        <f t="shared" si="229"/>
        <v>SA36ADC0</v>
      </c>
      <c r="B7349" s="669" t="s">
        <v>10455</v>
      </c>
      <c r="C7349" s="669" t="s">
        <v>2588</v>
      </c>
      <c r="D7349" s="1137">
        <f t="shared" si="228"/>
        <v>0</v>
      </c>
      <c r="E7349" s="669" t="s">
        <v>700</v>
      </c>
      <c r="F7349" s="669">
        <v>7</v>
      </c>
    </row>
    <row r="7350" spans="1:6" hidden="1" x14ac:dyDescent="0.2">
      <c r="A7350" s="1136" t="str">
        <f t="shared" si="229"/>
        <v>SA36AEL0</v>
      </c>
      <c r="B7350" s="669" t="s">
        <v>10456</v>
      </c>
      <c r="C7350" s="669" t="s">
        <v>2588</v>
      </c>
      <c r="D7350" s="1137">
        <f t="shared" si="228"/>
        <v>0</v>
      </c>
      <c r="E7350" s="669" t="s">
        <v>699</v>
      </c>
      <c r="F7350" s="669">
        <v>29</v>
      </c>
    </row>
    <row r="7351" spans="1:6" hidden="1" x14ac:dyDescent="0.2">
      <c r="A7351" s="1136" t="str">
        <f t="shared" si="229"/>
        <v>SA36AEM0</v>
      </c>
      <c r="B7351" s="669" t="s">
        <v>10457</v>
      </c>
      <c r="C7351" s="669" t="s">
        <v>2588</v>
      </c>
      <c r="D7351" s="1137">
        <f t="shared" si="228"/>
        <v>0</v>
      </c>
      <c r="E7351" s="669" t="s">
        <v>595</v>
      </c>
      <c r="F7351" s="669">
        <v>778</v>
      </c>
    </row>
    <row r="7352" spans="1:6" hidden="1" x14ac:dyDescent="0.2">
      <c r="A7352" s="1136" t="str">
        <f t="shared" si="229"/>
        <v>SA36ANE0</v>
      </c>
      <c r="B7352" s="669" t="s">
        <v>10458</v>
      </c>
      <c r="C7352" s="669" t="s">
        <v>2588</v>
      </c>
      <c r="D7352" s="1137">
        <f t="shared" si="228"/>
        <v>0</v>
      </c>
      <c r="E7352" s="669" t="s">
        <v>594</v>
      </c>
      <c r="F7352" s="669">
        <v>7</v>
      </c>
    </row>
    <row r="7353" spans="1:6" hidden="1" x14ac:dyDescent="0.2">
      <c r="A7353" s="1136" t="str">
        <f t="shared" si="229"/>
        <v>SA36BDC0</v>
      </c>
      <c r="B7353" s="669" t="s">
        <v>10459</v>
      </c>
      <c r="C7353" s="669" t="s">
        <v>2589</v>
      </c>
      <c r="D7353" s="1137">
        <f t="shared" si="228"/>
        <v>0</v>
      </c>
      <c r="E7353" s="669" t="s">
        <v>700</v>
      </c>
      <c r="F7353" s="669">
        <v>91</v>
      </c>
    </row>
    <row r="7354" spans="1:6" hidden="1" x14ac:dyDescent="0.2">
      <c r="A7354" s="1136" t="str">
        <f t="shared" si="229"/>
        <v>SA36BEL0</v>
      </c>
      <c r="B7354" s="669" t="s">
        <v>10460</v>
      </c>
      <c r="C7354" s="669" t="s">
        <v>2589</v>
      </c>
      <c r="D7354" s="1137">
        <f t="shared" si="228"/>
        <v>0</v>
      </c>
      <c r="E7354" s="669" t="s">
        <v>699</v>
      </c>
      <c r="F7354" s="669">
        <v>53</v>
      </c>
    </row>
    <row r="7355" spans="1:6" hidden="1" x14ac:dyDescent="0.2">
      <c r="A7355" s="1136" t="str">
        <f t="shared" si="229"/>
        <v>SA36BEM0</v>
      </c>
      <c r="B7355" s="669" t="s">
        <v>10461</v>
      </c>
      <c r="C7355" s="669" t="s">
        <v>2589</v>
      </c>
      <c r="D7355" s="1137">
        <f t="shared" si="228"/>
        <v>0</v>
      </c>
      <c r="E7355" s="669" t="s">
        <v>595</v>
      </c>
      <c r="F7355" s="669">
        <v>3428</v>
      </c>
    </row>
    <row r="7356" spans="1:6" hidden="1" x14ac:dyDescent="0.2">
      <c r="A7356" s="1136" t="str">
        <f t="shared" si="229"/>
        <v>SA36BNE0</v>
      </c>
      <c r="B7356" s="669" t="s">
        <v>10462</v>
      </c>
      <c r="C7356" s="669" t="s">
        <v>2589</v>
      </c>
      <c r="D7356" s="1137">
        <f t="shared" si="228"/>
        <v>0</v>
      </c>
      <c r="E7356" s="669" t="s">
        <v>594</v>
      </c>
      <c r="F7356" s="669">
        <v>22</v>
      </c>
    </row>
    <row r="7357" spans="1:6" hidden="1" x14ac:dyDescent="0.2">
      <c r="A7357" s="1136" t="str">
        <f t="shared" si="229"/>
        <v>SA36CDC0</v>
      </c>
      <c r="B7357" s="669" t="s">
        <v>10463</v>
      </c>
      <c r="C7357" s="669" t="s">
        <v>2590</v>
      </c>
      <c r="D7357" s="1137">
        <f t="shared" si="228"/>
        <v>0</v>
      </c>
      <c r="E7357" s="669" t="s">
        <v>700</v>
      </c>
      <c r="F7357" s="669">
        <v>148</v>
      </c>
    </row>
    <row r="7358" spans="1:6" hidden="1" x14ac:dyDescent="0.2">
      <c r="A7358" s="1136" t="str">
        <f t="shared" si="229"/>
        <v>SA36CEL0</v>
      </c>
      <c r="B7358" s="669" t="s">
        <v>10464</v>
      </c>
      <c r="C7358" s="669" t="s">
        <v>2590</v>
      </c>
      <c r="D7358" s="1137">
        <f t="shared" si="228"/>
        <v>0</v>
      </c>
      <c r="E7358" s="669" t="s">
        <v>699</v>
      </c>
      <c r="F7358" s="669">
        <v>62</v>
      </c>
    </row>
    <row r="7359" spans="1:6" hidden="1" x14ac:dyDescent="0.2">
      <c r="A7359" s="1136" t="str">
        <f t="shared" si="229"/>
        <v>SA36CEM0</v>
      </c>
      <c r="B7359" s="669" t="s">
        <v>10465</v>
      </c>
      <c r="C7359" s="669" t="s">
        <v>2590</v>
      </c>
      <c r="D7359" s="1137">
        <f t="shared" si="228"/>
        <v>0</v>
      </c>
      <c r="E7359" s="669" t="s">
        <v>595</v>
      </c>
      <c r="F7359" s="669">
        <v>5230</v>
      </c>
    </row>
    <row r="7360" spans="1:6" hidden="1" x14ac:dyDescent="0.2">
      <c r="A7360" s="1136" t="str">
        <f t="shared" si="229"/>
        <v>SA36CNE0</v>
      </c>
      <c r="B7360" s="669" t="s">
        <v>10466</v>
      </c>
      <c r="C7360" s="669" t="s">
        <v>2590</v>
      </c>
      <c r="D7360" s="1137">
        <f t="shared" si="228"/>
        <v>0</v>
      </c>
      <c r="E7360" s="669" t="s">
        <v>594</v>
      </c>
      <c r="F7360" s="669">
        <v>10</v>
      </c>
    </row>
    <row r="7361" spans="1:6" hidden="1" x14ac:dyDescent="0.2">
      <c r="A7361" s="1136" t="str">
        <f t="shared" si="229"/>
        <v>SA36CUX0</v>
      </c>
      <c r="B7361" s="669" t="s">
        <v>10467</v>
      </c>
      <c r="C7361" s="669" t="s">
        <v>2590</v>
      </c>
      <c r="D7361" s="1137">
        <f t="shared" si="228"/>
        <v>0</v>
      </c>
      <c r="E7361" s="669" t="s">
        <v>3001</v>
      </c>
      <c r="F7361" s="669">
        <v>2</v>
      </c>
    </row>
    <row r="7362" spans="1:6" hidden="1" x14ac:dyDescent="0.2">
      <c r="A7362" s="1136" t="str">
        <f t="shared" si="229"/>
        <v>SA37ZDC0</v>
      </c>
      <c r="B7362" s="669" t="s">
        <v>10468</v>
      </c>
      <c r="C7362" s="669" t="s">
        <v>2591</v>
      </c>
      <c r="D7362" s="1137">
        <f t="shared" si="228"/>
        <v>0</v>
      </c>
      <c r="E7362" s="669" t="s">
        <v>700</v>
      </c>
      <c r="F7362" s="669">
        <v>1632</v>
      </c>
    </row>
    <row r="7363" spans="1:6" hidden="1" x14ac:dyDescent="0.2">
      <c r="A7363" s="1136" t="str">
        <f t="shared" si="229"/>
        <v>SA37ZEL0</v>
      </c>
      <c r="B7363" s="669" t="s">
        <v>10469</v>
      </c>
      <c r="C7363" s="669" t="s">
        <v>2591</v>
      </c>
      <c r="D7363" s="1137">
        <f t="shared" si="228"/>
        <v>0</v>
      </c>
      <c r="E7363" s="669" t="s">
        <v>699</v>
      </c>
      <c r="F7363" s="669">
        <v>55</v>
      </c>
    </row>
    <row r="7364" spans="1:6" hidden="1" x14ac:dyDescent="0.2">
      <c r="A7364" s="1136" t="str">
        <f t="shared" si="229"/>
        <v>SA37ZEM0</v>
      </c>
      <c r="B7364" s="669" t="s">
        <v>10470</v>
      </c>
      <c r="C7364" s="669" t="s">
        <v>2591</v>
      </c>
      <c r="D7364" s="1137">
        <f t="shared" si="228"/>
        <v>0</v>
      </c>
      <c r="E7364" s="669" t="s">
        <v>595</v>
      </c>
      <c r="F7364" s="669">
        <v>414</v>
      </c>
    </row>
    <row r="7365" spans="1:6" hidden="1" x14ac:dyDescent="0.2">
      <c r="A7365" s="1136" t="str">
        <f t="shared" si="229"/>
        <v>SA37ZNE0</v>
      </c>
      <c r="B7365" s="669" t="s">
        <v>10471</v>
      </c>
      <c r="C7365" s="669" t="s">
        <v>2591</v>
      </c>
      <c r="D7365" s="1137">
        <f t="shared" si="228"/>
        <v>0</v>
      </c>
      <c r="E7365" s="669" t="s">
        <v>594</v>
      </c>
      <c r="F7365" s="669">
        <v>1</v>
      </c>
    </row>
    <row r="7366" spans="1:6" hidden="1" x14ac:dyDescent="0.2">
      <c r="A7366" s="1136" t="str">
        <f t="shared" si="229"/>
        <v>SB97ZDC0</v>
      </c>
      <c r="B7366" s="669" t="s">
        <v>10472</v>
      </c>
      <c r="C7366" s="669" t="s">
        <v>824</v>
      </c>
      <c r="D7366" s="1137">
        <f t="shared" si="228"/>
        <v>0</v>
      </c>
      <c r="E7366" s="669" t="s">
        <v>700</v>
      </c>
      <c r="F7366" s="669">
        <v>489861</v>
      </c>
    </row>
    <row r="7367" spans="1:6" hidden="1" x14ac:dyDescent="0.2">
      <c r="A7367" s="1136" t="str">
        <f t="shared" si="229"/>
        <v>SB97ZEL0</v>
      </c>
      <c r="B7367" s="669" t="s">
        <v>10473</v>
      </c>
      <c r="C7367" s="669" t="s">
        <v>824</v>
      </c>
      <c r="D7367" s="1137">
        <f t="shared" si="228"/>
        <v>0</v>
      </c>
      <c r="E7367" s="669" t="s">
        <v>699</v>
      </c>
      <c r="F7367" s="669">
        <v>19788</v>
      </c>
    </row>
    <row r="7368" spans="1:6" hidden="1" x14ac:dyDescent="0.2">
      <c r="A7368" s="1136" t="str">
        <f t="shared" si="229"/>
        <v>SB97ZEM0</v>
      </c>
      <c r="B7368" s="669" t="s">
        <v>10474</v>
      </c>
      <c r="C7368" s="669" t="s">
        <v>824</v>
      </c>
      <c r="D7368" s="1137">
        <f t="shared" si="228"/>
        <v>0</v>
      </c>
      <c r="E7368" s="669" t="s">
        <v>595</v>
      </c>
      <c r="F7368" s="669">
        <v>2064</v>
      </c>
    </row>
    <row r="7369" spans="1:6" hidden="1" x14ac:dyDescent="0.2">
      <c r="A7369" s="1136" t="str">
        <f t="shared" si="229"/>
        <v>SB97ZNE0</v>
      </c>
      <c r="B7369" s="669" t="s">
        <v>10475</v>
      </c>
      <c r="C7369" s="669" t="s">
        <v>824</v>
      </c>
      <c r="D7369" s="1137">
        <f t="shared" si="228"/>
        <v>0</v>
      </c>
      <c r="E7369" s="669" t="s">
        <v>594</v>
      </c>
      <c r="F7369" s="669">
        <v>46</v>
      </c>
    </row>
    <row r="7370" spans="1:6" hidden="1" x14ac:dyDescent="0.2">
      <c r="A7370" s="1136" t="str">
        <f t="shared" si="229"/>
        <v>SB97ZUX0</v>
      </c>
      <c r="B7370" s="669" t="s">
        <v>10476</v>
      </c>
      <c r="C7370" s="669" t="s">
        <v>824</v>
      </c>
      <c r="D7370" s="1137">
        <f t="shared" si="228"/>
        <v>0</v>
      </c>
      <c r="E7370" s="669" t="s">
        <v>3001</v>
      </c>
      <c r="F7370" s="669">
        <v>2</v>
      </c>
    </row>
    <row r="7371" spans="1:6" hidden="1" x14ac:dyDescent="0.2">
      <c r="A7371" s="1136" t="str">
        <f t="shared" si="229"/>
        <v>SC97ZDC0</v>
      </c>
      <c r="B7371" s="669" t="s">
        <v>10477</v>
      </c>
      <c r="C7371" s="669" t="s">
        <v>823</v>
      </c>
      <c r="D7371" s="1137">
        <f t="shared" si="228"/>
        <v>0</v>
      </c>
      <c r="E7371" s="669" t="s">
        <v>700</v>
      </c>
      <c r="F7371" s="669">
        <v>3345</v>
      </c>
    </row>
    <row r="7372" spans="1:6" hidden="1" x14ac:dyDescent="0.2">
      <c r="A7372" s="1136" t="str">
        <f t="shared" si="229"/>
        <v>SC97ZEL0</v>
      </c>
      <c r="B7372" s="669" t="s">
        <v>10478</v>
      </c>
      <c r="C7372" s="669" t="s">
        <v>823</v>
      </c>
      <c r="D7372" s="1137">
        <f t="shared" si="228"/>
        <v>0</v>
      </c>
      <c r="E7372" s="669" t="s">
        <v>699</v>
      </c>
      <c r="F7372" s="669">
        <v>299</v>
      </c>
    </row>
    <row r="7373" spans="1:6" hidden="1" x14ac:dyDescent="0.2">
      <c r="A7373" s="1136" t="str">
        <f t="shared" si="229"/>
        <v>SC97ZEM0</v>
      </c>
      <c r="B7373" s="669" t="s">
        <v>10479</v>
      </c>
      <c r="C7373" s="669" t="s">
        <v>823</v>
      </c>
      <c r="D7373" s="1137">
        <f t="shared" si="228"/>
        <v>0</v>
      </c>
      <c r="E7373" s="669" t="s">
        <v>595</v>
      </c>
      <c r="F7373" s="669">
        <v>103</v>
      </c>
    </row>
    <row r="7374" spans="1:6" hidden="1" x14ac:dyDescent="0.2">
      <c r="A7374" s="1136" t="str">
        <f t="shared" si="229"/>
        <v>SC97ZNE0</v>
      </c>
      <c r="B7374" s="669" t="s">
        <v>10480</v>
      </c>
      <c r="C7374" s="669" t="s">
        <v>823</v>
      </c>
      <c r="D7374" s="1137">
        <f t="shared" si="228"/>
        <v>0</v>
      </c>
      <c r="E7374" s="669" t="s">
        <v>594</v>
      </c>
      <c r="F7374" s="669">
        <v>12</v>
      </c>
    </row>
    <row r="7375" spans="1:6" hidden="1" x14ac:dyDescent="0.2">
      <c r="A7375" s="1136" t="str">
        <f t="shared" si="229"/>
        <v>UZ01ZDC0</v>
      </c>
      <c r="B7375" s="669" t="s">
        <v>10481</v>
      </c>
      <c r="C7375" s="669" t="s">
        <v>822</v>
      </c>
      <c r="D7375" s="1137">
        <f t="shared" si="228"/>
        <v>0</v>
      </c>
      <c r="E7375" s="669" t="s">
        <v>700</v>
      </c>
      <c r="F7375" s="669">
        <v>19061</v>
      </c>
    </row>
    <row r="7376" spans="1:6" hidden="1" x14ac:dyDescent="0.2">
      <c r="A7376" s="1136" t="str">
        <f t="shared" si="229"/>
        <v>UZ01ZEL0</v>
      </c>
      <c r="B7376" s="669" t="s">
        <v>10482</v>
      </c>
      <c r="C7376" s="669" t="s">
        <v>822</v>
      </c>
      <c r="D7376" s="1137">
        <f t="shared" si="228"/>
        <v>0</v>
      </c>
      <c r="E7376" s="669" t="s">
        <v>699</v>
      </c>
      <c r="F7376" s="669">
        <v>16043</v>
      </c>
    </row>
    <row r="7377" spans="1:6" hidden="1" x14ac:dyDescent="0.2">
      <c r="A7377" s="1136" t="str">
        <f t="shared" si="229"/>
        <v>UZ01ZEM0</v>
      </c>
      <c r="B7377" s="669" t="s">
        <v>10483</v>
      </c>
      <c r="C7377" s="669" t="s">
        <v>822</v>
      </c>
      <c r="D7377" s="1137">
        <f t="shared" ref="D7377:D7440" si="230">IFERROR(VLOOKUP(C7377,$M$2:$N$16,2,FALSE),0)</f>
        <v>0</v>
      </c>
      <c r="E7377" s="669" t="s">
        <v>595</v>
      </c>
      <c r="F7377" s="669">
        <v>63501</v>
      </c>
    </row>
    <row r="7378" spans="1:6" hidden="1" x14ac:dyDescent="0.2">
      <c r="A7378" s="1136" t="str">
        <f t="shared" ref="A7378:A7441" si="231">C7378&amp;E7378&amp;D7378</f>
        <v>UZ01ZNE0</v>
      </c>
      <c r="B7378" s="669" t="s">
        <v>10484</v>
      </c>
      <c r="C7378" s="669" t="s">
        <v>822</v>
      </c>
      <c r="D7378" s="1137">
        <f t="shared" si="230"/>
        <v>0</v>
      </c>
      <c r="E7378" s="669" t="s">
        <v>594</v>
      </c>
      <c r="F7378" s="669">
        <v>20871</v>
      </c>
    </row>
    <row r="7379" spans="1:6" hidden="1" x14ac:dyDescent="0.2">
      <c r="A7379" s="1136" t="str">
        <f t="shared" si="231"/>
        <v>UZ01ZUX0</v>
      </c>
      <c r="B7379" s="669" t="s">
        <v>10485</v>
      </c>
      <c r="C7379" s="669" t="s">
        <v>822</v>
      </c>
      <c r="D7379" s="1137">
        <f t="shared" si="230"/>
        <v>0</v>
      </c>
      <c r="E7379" s="669" t="s">
        <v>3001</v>
      </c>
      <c r="F7379" s="669">
        <v>9962</v>
      </c>
    </row>
    <row r="7380" spans="1:6" hidden="1" x14ac:dyDescent="0.2">
      <c r="A7380" s="1136" t="str">
        <f t="shared" si="231"/>
        <v>VA10ADC0</v>
      </c>
      <c r="B7380" s="669" t="s">
        <v>10486</v>
      </c>
      <c r="C7380" s="669" t="s">
        <v>821</v>
      </c>
      <c r="D7380" s="1137">
        <f t="shared" si="230"/>
        <v>0</v>
      </c>
      <c r="E7380" s="669" t="s">
        <v>700</v>
      </c>
      <c r="F7380" s="669">
        <v>47</v>
      </c>
    </row>
    <row r="7381" spans="1:6" hidden="1" x14ac:dyDescent="0.2">
      <c r="A7381" s="1136" t="str">
        <f t="shared" si="231"/>
        <v>VA10AEL0</v>
      </c>
      <c r="B7381" s="669" t="s">
        <v>10487</v>
      </c>
      <c r="C7381" s="669" t="s">
        <v>821</v>
      </c>
      <c r="D7381" s="1137">
        <f t="shared" si="230"/>
        <v>0</v>
      </c>
      <c r="E7381" s="669" t="s">
        <v>699</v>
      </c>
      <c r="F7381" s="669">
        <v>90</v>
      </c>
    </row>
    <row r="7382" spans="1:6" hidden="1" x14ac:dyDescent="0.2">
      <c r="A7382" s="1136" t="str">
        <f t="shared" si="231"/>
        <v>VA10AEM0</v>
      </c>
      <c r="B7382" s="669" t="s">
        <v>10488</v>
      </c>
      <c r="C7382" s="669" t="s">
        <v>821</v>
      </c>
      <c r="D7382" s="1137">
        <f t="shared" si="230"/>
        <v>0</v>
      </c>
      <c r="E7382" s="669" t="s">
        <v>595</v>
      </c>
      <c r="F7382" s="669">
        <v>9650</v>
      </c>
    </row>
    <row r="7383" spans="1:6" hidden="1" x14ac:dyDescent="0.2">
      <c r="A7383" s="1136" t="str">
        <f t="shared" si="231"/>
        <v>VA10ANE0</v>
      </c>
      <c r="B7383" s="669" t="s">
        <v>10489</v>
      </c>
      <c r="C7383" s="669" t="s">
        <v>821</v>
      </c>
      <c r="D7383" s="1137">
        <f t="shared" si="230"/>
        <v>0</v>
      </c>
      <c r="E7383" s="669" t="s">
        <v>594</v>
      </c>
      <c r="F7383" s="669">
        <v>317</v>
      </c>
    </row>
    <row r="7384" spans="1:6" hidden="1" x14ac:dyDescent="0.2">
      <c r="A7384" s="1136" t="str">
        <f t="shared" si="231"/>
        <v>VA10BDC0</v>
      </c>
      <c r="B7384" s="669" t="s">
        <v>10490</v>
      </c>
      <c r="C7384" s="669" t="s">
        <v>820</v>
      </c>
      <c r="D7384" s="1137">
        <f t="shared" si="230"/>
        <v>0</v>
      </c>
      <c r="E7384" s="669" t="s">
        <v>700</v>
      </c>
      <c r="F7384" s="669">
        <v>13</v>
      </c>
    </row>
    <row r="7385" spans="1:6" hidden="1" x14ac:dyDescent="0.2">
      <c r="A7385" s="1136" t="str">
        <f t="shared" si="231"/>
        <v>VA10BEL0</v>
      </c>
      <c r="B7385" s="669" t="s">
        <v>10491</v>
      </c>
      <c r="C7385" s="669" t="s">
        <v>820</v>
      </c>
      <c r="D7385" s="1137">
        <f t="shared" si="230"/>
        <v>0</v>
      </c>
      <c r="E7385" s="669" t="s">
        <v>699</v>
      </c>
      <c r="F7385" s="669">
        <v>87</v>
      </c>
    </row>
    <row r="7386" spans="1:6" hidden="1" x14ac:dyDescent="0.2">
      <c r="A7386" s="1136" t="str">
        <f t="shared" si="231"/>
        <v>VA10BEM0</v>
      </c>
      <c r="B7386" s="669" t="s">
        <v>10492</v>
      </c>
      <c r="C7386" s="669" t="s">
        <v>820</v>
      </c>
      <c r="D7386" s="1137">
        <f t="shared" si="230"/>
        <v>0</v>
      </c>
      <c r="E7386" s="669" t="s">
        <v>595</v>
      </c>
      <c r="F7386" s="669">
        <v>6965</v>
      </c>
    </row>
    <row r="7387" spans="1:6" hidden="1" x14ac:dyDescent="0.2">
      <c r="A7387" s="1136" t="str">
        <f t="shared" si="231"/>
        <v>VA10BNE0</v>
      </c>
      <c r="B7387" s="669" t="s">
        <v>10493</v>
      </c>
      <c r="C7387" s="669" t="s">
        <v>820</v>
      </c>
      <c r="D7387" s="1137">
        <f t="shared" si="230"/>
        <v>0</v>
      </c>
      <c r="E7387" s="669" t="s">
        <v>594</v>
      </c>
      <c r="F7387" s="669">
        <v>457</v>
      </c>
    </row>
    <row r="7388" spans="1:6" hidden="1" x14ac:dyDescent="0.2">
      <c r="A7388" s="1136" t="str">
        <f t="shared" si="231"/>
        <v>VA10BUX0</v>
      </c>
      <c r="B7388" s="669" t="s">
        <v>10494</v>
      </c>
      <c r="C7388" s="669" t="s">
        <v>820</v>
      </c>
      <c r="D7388" s="1137">
        <f t="shared" si="230"/>
        <v>0</v>
      </c>
      <c r="E7388" s="669" t="s">
        <v>3001</v>
      </c>
      <c r="F7388" s="669">
        <v>1</v>
      </c>
    </row>
    <row r="7389" spans="1:6" hidden="1" x14ac:dyDescent="0.2">
      <c r="A7389" s="1136" t="str">
        <f t="shared" si="231"/>
        <v>VA10CDC0</v>
      </c>
      <c r="B7389" s="669" t="s">
        <v>10495</v>
      </c>
      <c r="C7389" s="669" t="s">
        <v>819</v>
      </c>
      <c r="D7389" s="1137">
        <f t="shared" si="230"/>
        <v>0</v>
      </c>
      <c r="E7389" s="669" t="s">
        <v>700</v>
      </c>
      <c r="F7389" s="669">
        <v>8</v>
      </c>
    </row>
    <row r="7390" spans="1:6" hidden="1" x14ac:dyDescent="0.2">
      <c r="A7390" s="1136" t="str">
        <f t="shared" si="231"/>
        <v>VA10CEL0</v>
      </c>
      <c r="B7390" s="669" t="s">
        <v>10496</v>
      </c>
      <c r="C7390" s="669" t="s">
        <v>819</v>
      </c>
      <c r="D7390" s="1137">
        <f t="shared" si="230"/>
        <v>0</v>
      </c>
      <c r="E7390" s="669" t="s">
        <v>699</v>
      </c>
      <c r="F7390" s="669">
        <v>148</v>
      </c>
    </row>
    <row r="7391" spans="1:6" hidden="1" x14ac:dyDescent="0.2">
      <c r="A7391" s="1136" t="str">
        <f t="shared" si="231"/>
        <v>VA10CEM0</v>
      </c>
      <c r="B7391" s="669" t="s">
        <v>10497</v>
      </c>
      <c r="C7391" s="669" t="s">
        <v>819</v>
      </c>
      <c r="D7391" s="1137">
        <f t="shared" si="230"/>
        <v>0</v>
      </c>
      <c r="E7391" s="669" t="s">
        <v>595</v>
      </c>
      <c r="F7391" s="669">
        <v>10133</v>
      </c>
    </row>
    <row r="7392" spans="1:6" hidden="1" x14ac:dyDescent="0.2">
      <c r="A7392" s="1136" t="str">
        <f t="shared" si="231"/>
        <v>VA10CNE0</v>
      </c>
      <c r="B7392" s="669" t="s">
        <v>10498</v>
      </c>
      <c r="C7392" s="669" t="s">
        <v>819</v>
      </c>
      <c r="D7392" s="1137">
        <f t="shared" si="230"/>
        <v>0</v>
      </c>
      <c r="E7392" s="669" t="s">
        <v>594</v>
      </c>
      <c r="F7392" s="669">
        <v>873</v>
      </c>
    </row>
    <row r="7393" spans="1:6" hidden="1" x14ac:dyDescent="0.2">
      <c r="A7393" s="1136" t="str">
        <f t="shared" si="231"/>
        <v>VA10DEL0</v>
      </c>
      <c r="B7393" s="669" t="s">
        <v>10499</v>
      </c>
      <c r="C7393" s="669" t="s">
        <v>818</v>
      </c>
      <c r="D7393" s="1137">
        <f t="shared" si="230"/>
        <v>0</v>
      </c>
      <c r="E7393" s="669" t="s">
        <v>699</v>
      </c>
      <c r="F7393" s="669">
        <v>128</v>
      </c>
    </row>
    <row r="7394" spans="1:6" hidden="1" x14ac:dyDescent="0.2">
      <c r="A7394" s="1136" t="str">
        <f t="shared" si="231"/>
        <v>VA10DEM0</v>
      </c>
      <c r="B7394" s="669" t="s">
        <v>10500</v>
      </c>
      <c r="C7394" s="669" t="s">
        <v>818</v>
      </c>
      <c r="D7394" s="1137">
        <f t="shared" si="230"/>
        <v>0</v>
      </c>
      <c r="E7394" s="669" t="s">
        <v>595</v>
      </c>
      <c r="F7394" s="669">
        <v>10206</v>
      </c>
    </row>
    <row r="7395" spans="1:6" hidden="1" x14ac:dyDescent="0.2">
      <c r="A7395" s="1136" t="str">
        <f t="shared" si="231"/>
        <v>VA10DNE0</v>
      </c>
      <c r="B7395" s="669" t="s">
        <v>10501</v>
      </c>
      <c r="C7395" s="669" t="s">
        <v>818</v>
      </c>
      <c r="D7395" s="1137">
        <f t="shared" si="230"/>
        <v>0</v>
      </c>
      <c r="E7395" s="669" t="s">
        <v>594</v>
      </c>
      <c r="F7395" s="669">
        <v>784</v>
      </c>
    </row>
    <row r="7396" spans="1:6" hidden="1" x14ac:dyDescent="0.2">
      <c r="A7396" s="1136" t="str">
        <f t="shared" si="231"/>
        <v>VA11ADC0</v>
      </c>
      <c r="B7396" s="669" t="s">
        <v>10502</v>
      </c>
      <c r="C7396" s="669" t="s">
        <v>291</v>
      </c>
      <c r="D7396" s="1137">
        <f t="shared" si="230"/>
        <v>0</v>
      </c>
      <c r="E7396" s="669" t="s">
        <v>700</v>
      </c>
      <c r="F7396" s="669">
        <v>51</v>
      </c>
    </row>
    <row r="7397" spans="1:6" hidden="1" x14ac:dyDescent="0.2">
      <c r="A7397" s="1136" t="str">
        <f t="shared" si="231"/>
        <v>VA11AEL0</v>
      </c>
      <c r="B7397" s="669" t="s">
        <v>10503</v>
      </c>
      <c r="C7397" s="669" t="s">
        <v>291</v>
      </c>
      <c r="D7397" s="1137">
        <f t="shared" si="230"/>
        <v>0</v>
      </c>
      <c r="E7397" s="669" t="s">
        <v>699</v>
      </c>
      <c r="F7397" s="669">
        <v>58</v>
      </c>
    </row>
    <row r="7398" spans="1:6" hidden="1" x14ac:dyDescent="0.2">
      <c r="A7398" s="1136" t="str">
        <f t="shared" si="231"/>
        <v>VA11AEM0</v>
      </c>
      <c r="B7398" s="669" t="s">
        <v>10504</v>
      </c>
      <c r="C7398" s="669" t="s">
        <v>291</v>
      </c>
      <c r="D7398" s="1137">
        <f t="shared" si="230"/>
        <v>0</v>
      </c>
      <c r="E7398" s="669" t="s">
        <v>595</v>
      </c>
      <c r="F7398" s="669">
        <v>1904</v>
      </c>
    </row>
    <row r="7399" spans="1:6" hidden="1" x14ac:dyDescent="0.2">
      <c r="A7399" s="1136" t="str">
        <f t="shared" si="231"/>
        <v>VA11ANE0</v>
      </c>
      <c r="B7399" s="669" t="s">
        <v>10505</v>
      </c>
      <c r="C7399" s="669" t="s">
        <v>291</v>
      </c>
      <c r="D7399" s="1137">
        <f t="shared" si="230"/>
        <v>0</v>
      </c>
      <c r="E7399" s="669" t="s">
        <v>594</v>
      </c>
      <c r="F7399" s="669">
        <v>12</v>
      </c>
    </row>
    <row r="7400" spans="1:6" hidden="1" x14ac:dyDescent="0.2">
      <c r="A7400" s="1136" t="str">
        <f t="shared" si="231"/>
        <v>VA11BDC0</v>
      </c>
      <c r="B7400" s="669" t="s">
        <v>10506</v>
      </c>
      <c r="C7400" s="669" t="s">
        <v>289</v>
      </c>
      <c r="D7400" s="1137">
        <f t="shared" si="230"/>
        <v>0</v>
      </c>
      <c r="E7400" s="669" t="s">
        <v>700</v>
      </c>
      <c r="F7400" s="669">
        <v>9</v>
      </c>
    </row>
    <row r="7401" spans="1:6" hidden="1" x14ac:dyDescent="0.2">
      <c r="A7401" s="1136" t="str">
        <f t="shared" si="231"/>
        <v>VA11BEL0</v>
      </c>
      <c r="B7401" s="669" t="s">
        <v>10507</v>
      </c>
      <c r="C7401" s="669" t="s">
        <v>289</v>
      </c>
      <c r="D7401" s="1137">
        <f t="shared" si="230"/>
        <v>0</v>
      </c>
      <c r="E7401" s="669" t="s">
        <v>699</v>
      </c>
      <c r="F7401" s="669">
        <v>16</v>
      </c>
    </row>
    <row r="7402" spans="1:6" hidden="1" x14ac:dyDescent="0.2">
      <c r="A7402" s="1136" t="str">
        <f t="shared" si="231"/>
        <v>VA11BEM0</v>
      </c>
      <c r="B7402" s="669" t="s">
        <v>10508</v>
      </c>
      <c r="C7402" s="669" t="s">
        <v>289</v>
      </c>
      <c r="D7402" s="1137">
        <f t="shared" si="230"/>
        <v>0</v>
      </c>
      <c r="E7402" s="669" t="s">
        <v>595</v>
      </c>
      <c r="F7402" s="669">
        <v>1150</v>
      </c>
    </row>
    <row r="7403" spans="1:6" hidden="1" x14ac:dyDescent="0.2">
      <c r="A7403" s="1136" t="str">
        <f t="shared" si="231"/>
        <v>VA11BNE0</v>
      </c>
      <c r="B7403" s="669" t="s">
        <v>10509</v>
      </c>
      <c r="C7403" s="669" t="s">
        <v>289</v>
      </c>
      <c r="D7403" s="1137">
        <f t="shared" si="230"/>
        <v>0</v>
      </c>
      <c r="E7403" s="669" t="s">
        <v>594</v>
      </c>
      <c r="F7403" s="669">
        <v>16</v>
      </c>
    </row>
    <row r="7404" spans="1:6" hidden="1" x14ac:dyDescent="0.2">
      <c r="A7404" s="1136" t="str">
        <f t="shared" si="231"/>
        <v>VA11CDC0</v>
      </c>
      <c r="B7404" s="669" t="s">
        <v>10510</v>
      </c>
      <c r="C7404" s="669" t="s">
        <v>287</v>
      </c>
      <c r="D7404" s="1137">
        <f t="shared" si="230"/>
        <v>0</v>
      </c>
      <c r="E7404" s="669" t="s">
        <v>700</v>
      </c>
      <c r="F7404" s="669">
        <v>3</v>
      </c>
    </row>
    <row r="7405" spans="1:6" hidden="1" x14ac:dyDescent="0.2">
      <c r="A7405" s="1136" t="str">
        <f t="shared" si="231"/>
        <v>VA11CEL0</v>
      </c>
      <c r="B7405" s="669" t="s">
        <v>10511</v>
      </c>
      <c r="C7405" s="669" t="s">
        <v>287</v>
      </c>
      <c r="D7405" s="1137">
        <f t="shared" si="230"/>
        <v>0</v>
      </c>
      <c r="E7405" s="669" t="s">
        <v>699</v>
      </c>
      <c r="F7405" s="669">
        <v>25</v>
      </c>
    </row>
    <row r="7406" spans="1:6" hidden="1" x14ac:dyDescent="0.2">
      <c r="A7406" s="1136" t="str">
        <f t="shared" si="231"/>
        <v>VA11CEM0</v>
      </c>
      <c r="B7406" s="669" t="s">
        <v>10512</v>
      </c>
      <c r="C7406" s="669" t="s">
        <v>287</v>
      </c>
      <c r="D7406" s="1137">
        <f t="shared" si="230"/>
        <v>0</v>
      </c>
      <c r="E7406" s="669" t="s">
        <v>595</v>
      </c>
      <c r="F7406" s="669">
        <v>1564</v>
      </c>
    </row>
    <row r="7407" spans="1:6" hidden="1" x14ac:dyDescent="0.2">
      <c r="A7407" s="1136" t="str">
        <f t="shared" si="231"/>
        <v>VA11CNE0</v>
      </c>
      <c r="B7407" s="669" t="s">
        <v>10513</v>
      </c>
      <c r="C7407" s="669" t="s">
        <v>287</v>
      </c>
      <c r="D7407" s="1137">
        <f t="shared" si="230"/>
        <v>0</v>
      </c>
      <c r="E7407" s="669" t="s">
        <v>594</v>
      </c>
      <c r="F7407" s="669">
        <v>36</v>
      </c>
    </row>
    <row r="7408" spans="1:6" hidden="1" x14ac:dyDescent="0.2">
      <c r="A7408" s="1136" t="str">
        <f t="shared" si="231"/>
        <v>VA11DDC0</v>
      </c>
      <c r="B7408" s="669" t="s">
        <v>10514</v>
      </c>
      <c r="C7408" s="669" t="s">
        <v>285</v>
      </c>
      <c r="D7408" s="1137">
        <f t="shared" si="230"/>
        <v>0</v>
      </c>
      <c r="E7408" s="669" t="s">
        <v>700</v>
      </c>
      <c r="F7408" s="669">
        <v>1</v>
      </c>
    </row>
    <row r="7409" spans="1:6" hidden="1" x14ac:dyDescent="0.2">
      <c r="A7409" s="1136" t="str">
        <f t="shared" si="231"/>
        <v>VA11DEL0</v>
      </c>
      <c r="B7409" s="669" t="s">
        <v>10515</v>
      </c>
      <c r="C7409" s="669" t="s">
        <v>285</v>
      </c>
      <c r="D7409" s="1137">
        <f t="shared" si="230"/>
        <v>0</v>
      </c>
      <c r="E7409" s="669" t="s">
        <v>699</v>
      </c>
      <c r="F7409" s="669">
        <v>10</v>
      </c>
    </row>
    <row r="7410" spans="1:6" hidden="1" x14ac:dyDescent="0.2">
      <c r="A7410" s="1136" t="str">
        <f t="shared" si="231"/>
        <v>VA11DEM0</v>
      </c>
      <c r="B7410" s="669" t="s">
        <v>10516</v>
      </c>
      <c r="C7410" s="669" t="s">
        <v>285</v>
      </c>
      <c r="D7410" s="1137">
        <f t="shared" si="230"/>
        <v>0</v>
      </c>
      <c r="E7410" s="669" t="s">
        <v>595</v>
      </c>
      <c r="F7410" s="669">
        <v>1891</v>
      </c>
    </row>
    <row r="7411" spans="1:6" hidden="1" x14ac:dyDescent="0.2">
      <c r="A7411" s="1136" t="str">
        <f t="shared" si="231"/>
        <v>VA11DNE0</v>
      </c>
      <c r="B7411" s="669" t="s">
        <v>10517</v>
      </c>
      <c r="C7411" s="669" t="s">
        <v>285</v>
      </c>
      <c r="D7411" s="1137">
        <f t="shared" si="230"/>
        <v>0</v>
      </c>
      <c r="E7411" s="669" t="s">
        <v>594</v>
      </c>
      <c r="F7411" s="669">
        <v>116</v>
      </c>
    </row>
    <row r="7412" spans="1:6" hidden="1" x14ac:dyDescent="0.2">
      <c r="A7412" s="1136" t="str">
        <f t="shared" si="231"/>
        <v>VA12ADC0</v>
      </c>
      <c r="B7412" s="669" t="s">
        <v>10518</v>
      </c>
      <c r="C7412" s="669" t="s">
        <v>283</v>
      </c>
      <c r="D7412" s="1137">
        <f t="shared" si="230"/>
        <v>0</v>
      </c>
      <c r="E7412" s="669" t="s">
        <v>700</v>
      </c>
      <c r="F7412" s="669">
        <v>108</v>
      </c>
    </row>
    <row r="7413" spans="1:6" hidden="1" x14ac:dyDescent="0.2">
      <c r="A7413" s="1136" t="str">
        <f t="shared" si="231"/>
        <v>VA12AEL0</v>
      </c>
      <c r="B7413" s="669" t="s">
        <v>10519</v>
      </c>
      <c r="C7413" s="669" t="s">
        <v>283</v>
      </c>
      <c r="D7413" s="1137">
        <f t="shared" si="230"/>
        <v>0</v>
      </c>
      <c r="E7413" s="669" t="s">
        <v>699</v>
      </c>
      <c r="F7413" s="669">
        <v>194</v>
      </c>
    </row>
    <row r="7414" spans="1:6" hidden="1" x14ac:dyDescent="0.2">
      <c r="A7414" s="1136" t="str">
        <f t="shared" si="231"/>
        <v>VA12AEM0</v>
      </c>
      <c r="B7414" s="669" t="s">
        <v>10520</v>
      </c>
      <c r="C7414" s="669" t="s">
        <v>283</v>
      </c>
      <c r="D7414" s="1137">
        <f t="shared" si="230"/>
        <v>0</v>
      </c>
      <c r="E7414" s="669" t="s">
        <v>595</v>
      </c>
      <c r="F7414" s="669">
        <v>3176</v>
      </c>
    </row>
    <row r="7415" spans="1:6" hidden="1" x14ac:dyDescent="0.2">
      <c r="A7415" s="1136" t="str">
        <f t="shared" si="231"/>
        <v>VA12ANE0</v>
      </c>
      <c r="B7415" s="669" t="s">
        <v>10521</v>
      </c>
      <c r="C7415" s="669" t="s">
        <v>283</v>
      </c>
      <c r="D7415" s="1137">
        <f t="shared" si="230"/>
        <v>0</v>
      </c>
      <c r="E7415" s="669" t="s">
        <v>594</v>
      </c>
      <c r="F7415" s="669">
        <v>57</v>
      </c>
    </row>
    <row r="7416" spans="1:6" hidden="1" x14ac:dyDescent="0.2">
      <c r="A7416" s="1136" t="str">
        <f t="shared" si="231"/>
        <v>VA12BDC0</v>
      </c>
      <c r="B7416" s="669" t="s">
        <v>10522</v>
      </c>
      <c r="C7416" s="669" t="s">
        <v>281</v>
      </c>
      <c r="D7416" s="1137">
        <f t="shared" si="230"/>
        <v>0</v>
      </c>
      <c r="E7416" s="669" t="s">
        <v>700</v>
      </c>
      <c r="F7416" s="669">
        <v>25</v>
      </c>
    </row>
    <row r="7417" spans="1:6" hidden="1" x14ac:dyDescent="0.2">
      <c r="A7417" s="1136" t="str">
        <f t="shared" si="231"/>
        <v>VA12BEL0</v>
      </c>
      <c r="B7417" s="669" t="s">
        <v>10523</v>
      </c>
      <c r="C7417" s="669" t="s">
        <v>281</v>
      </c>
      <c r="D7417" s="1137">
        <f t="shared" si="230"/>
        <v>0</v>
      </c>
      <c r="E7417" s="669" t="s">
        <v>699</v>
      </c>
      <c r="F7417" s="669">
        <v>75</v>
      </c>
    </row>
    <row r="7418" spans="1:6" hidden="1" x14ac:dyDescent="0.2">
      <c r="A7418" s="1136" t="str">
        <f t="shared" si="231"/>
        <v>VA12BEM0</v>
      </c>
      <c r="B7418" s="669" t="s">
        <v>10524</v>
      </c>
      <c r="C7418" s="669" t="s">
        <v>281</v>
      </c>
      <c r="D7418" s="1137">
        <f t="shared" si="230"/>
        <v>0</v>
      </c>
      <c r="E7418" s="669" t="s">
        <v>595</v>
      </c>
      <c r="F7418" s="669">
        <v>2773</v>
      </c>
    </row>
    <row r="7419" spans="1:6" hidden="1" x14ac:dyDescent="0.2">
      <c r="A7419" s="1136" t="str">
        <f t="shared" si="231"/>
        <v>VA12BNE0</v>
      </c>
      <c r="B7419" s="669" t="s">
        <v>10525</v>
      </c>
      <c r="C7419" s="669" t="s">
        <v>281</v>
      </c>
      <c r="D7419" s="1137">
        <f t="shared" si="230"/>
        <v>0</v>
      </c>
      <c r="E7419" s="669" t="s">
        <v>594</v>
      </c>
      <c r="F7419" s="669">
        <v>38</v>
      </c>
    </row>
    <row r="7420" spans="1:6" hidden="1" x14ac:dyDescent="0.2">
      <c r="A7420" s="1136" t="str">
        <f t="shared" si="231"/>
        <v>VA12CDC0</v>
      </c>
      <c r="B7420" s="669" t="s">
        <v>10526</v>
      </c>
      <c r="C7420" s="669" t="s">
        <v>279</v>
      </c>
      <c r="D7420" s="1137">
        <f t="shared" si="230"/>
        <v>0</v>
      </c>
      <c r="E7420" s="669" t="s">
        <v>700</v>
      </c>
      <c r="F7420" s="669">
        <v>10</v>
      </c>
    </row>
    <row r="7421" spans="1:6" hidden="1" x14ac:dyDescent="0.2">
      <c r="A7421" s="1136" t="str">
        <f t="shared" si="231"/>
        <v>VA12CEL0</v>
      </c>
      <c r="B7421" s="669" t="s">
        <v>10527</v>
      </c>
      <c r="C7421" s="669" t="s">
        <v>279</v>
      </c>
      <c r="D7421" s="1137">
        <f t="shared" si="230"/>
        <v>0</v>
      </c>
      <c r="E7421" s="669" t="s">
        <v>699</v>
      </c>
      <c r="F7421" s="669">
        <v>37</v>
      </c>
    </row>
    <row r="7422" spans="1:6" hidden="1" x14ac:dyDescent="0.2">
      <c r="A7422" s="1136" t="str">
        <f t="shared" si="231"/>
        <v>VA12CEM0</v>
      </c>
      <c r="B7422" s="669" t="s">
        <v>10528</v>
      </c>
      <c r="C7422" s="669" t="s">
        <v>279</v>
      </c>
      <c r="D7422" s="1137">
        <f t="shared" si="230"/>
        <v>0</v>
      </c>
      <c r="E7422" s="669" t="s">
        <v>595</v>
      </c>
      <c r="F7422" s="669">
        <v>4301</v>
      </c>
    </row>
    <row r="7423" spans="1:6" hidden="1" x14ac:dyDescent="0.2">
      <c r="A7423" s="1136" t="str">
        <f t="shared" si="231"/>
        <v>VA12CNE0</v>
      </c>
      <c r="B7423" s="669" t="s">
        <v>10529</v>
      </c>
      <c r="C7423" s="669" t="s">
        <v>279</v>
      </c>
      <c r="D7423" s="1137">
        <f t="shared" si="230"/>
        <v>0</v>
      </c>
      <c r="E7423" s="669" t="s">
        <v>594</v>
      </c>
      <c r="F7423" s="669">
        <v>80</v>
      </c>
    </row>
    <row r="7424" spans="1:6" hidden="1" x14ac:dyDescent="0.2">
      <c r="A7424" s="1136" t="str">
        <f t="shared" si="231"/>
        <v>VA12DDC0</v>
      </c>
      <c r="B7424" s="669" t="s">
        <v>10530</v>
      </c>
      <c r="C7424" s="669" t="s">
        <v>277</v>
      </c>
      <c r="D7424" s="1137">
        <f t="shared" si="230"/>
        <v>0</v>
      </c>
      <c r="E7424" s="669" t="s">
        <v>700</v>
      </c>
      <c r="F7424" s="669">
        <v>1</v>
      </c>
    </row>
    <row r="7425" spans="1:6" hidden="1" x14ac:dyDescent="0.2">
      <c r="A7425" s="1136" t="str">
        <f t="shared" si="231"/>
        <v>VA12DEL0</v>
      </c>
      <c r="B7425" s="669" t="s">
        <v>10531</v>
      </c>
      <c r="C7425" s="669" t="s">
        <v>277</v>
      </c>
      <c r="D7425" s="1137">
        <f t="shared" si="230"/>
        <v>0</v>
      </c>
      <c r="E7425" s="669" t="s">
        <v>699</v>
      </c>
      <c r="F7425" s="669">
        <v>28</v>
      </c>
    </row>
    <row r="7426" spans="1:6" hidden="1" x14ac:dyDescent="0.2">
      <c r="A7426" s="1136" t="str">
        <f t="shared" si="231"/>
        <v>VA12DEM0</v>
      </c>
      <c r="B7426" s="669" t="s">
        <v>10532</v>
      </c>
      <c r="C7426" s="669" t="s">
        <v>277</v>
      </c>
      <c r="D7426" s="1137">
        <f t="shared" si="230"/>
        <v>0</v>
      </c>
      <c r="E7426" s="669" t="s">
        <v>595</v>
      </c>
      <c r="F7426" s="669">
        <v>5213</v>
      </c>
    </row>
    <row r="7427" spans="1:6" hidden="1" x14ac:dyDescent="0.2">
      <c r="A7427" s="1136" t="str">
        <f t="shared" si="231"/>
        <v>VA12DNE0</v>
      </c>
      <c r="B7427" s="669" t="s">
        <v>10533</v>
      </c>
      <c r="C7427" s="669" t="s">
        <v>277</v>
      </c>
      <c r="D7427" s="1137">
        <f t="shared" si="230"/>
        <v>0</v>
      </c>
      <c r="E7427" s="669" t="s">
        <v>594</v>
      </c>
      <c r="F7427" s="669">
        <v>124</v>
      </c>
    </row>
    <row r="7428" spans="1:6" hidden="1" x14ac:dyDescent="0.2">
      <c r="A7428" s="1136" t="str">
        <f t="shared" si="231"/>
        <v>VA13ADC0</v>
      </c>
      <c r="B7428" s="669" t="s">
        <v>10534</v>
      </c>
      <c r="C7428" s="669" t="s">
        <v>817</v>
      </c>
      <c r="D7428" s="1137">
        <f t="shared" si="230"/>
        <v>0</v>
      </c>
      <c r="E7428" s="669" t="s">
        <v>700</v>
      </c>
      <c r="F7428" s="669">
        <v>19</v>
      </c>
    </row>
    <row r="7429" spans="1:6" hidden="1" x14ac:dyDescent="0.2">
      <c r="A7429" s="1136" t="str">
        <f t="shared" si="231"/>
        <v>VA13AEL0</v>
      </c>
      <c r="B7429" s="669" t="s">
        <v>10535</v>
      </c>
      <c r="C7429" s="669" t="s">
        <v>817</v>
      </c>
      <c r="D7429" s="1137">
        <f t="shared" si="230"/>
        <v>0</v>
      </c>
      <c r="E7429" s="669" t="s">
        <v>699</v>
      </c>
      <c r="F7429" s="669">
        <v>34</v>
      </c>
    </row>
    <row r="7430" spans="1:6" hidden="1" x14ac:dyDescent="0.2">
      <c r="A7430" s="1136" t="str">
        <f t="shared" si="231"/>
        <v>VA13AEM0</v>
      </c>
      <c r="B7430" s="669" t="s">
        <v>10536</v>
      </c>
      <c r="C7430" s="669" t="s">
        <v>817</v>
      </c>
      <c r="D7430" s="1137">
        <f t="shared" si="230"/>
        <v>0</v>
      </c>
      <c r="E7430" s="669" t="s">
        <v>595</v>
      </c>
      <c r="F7430" s="669">
        <v>984</v>
      </c>
    </row>
    <row r="7431" spans="1:6" hidden="1" x14ac:dyDescent="0.2">
      <c r="A7431" s="1136" t="str">
        <f t="shared" si="231"/>
        <v>VA13ANE0</v>
      </c>
      <c r="B7431" s="669" t="s">
        <v>10537</v>
      </c>
      <c r="C7431" s="669" t="s">
        <v>817</v>
      </c>
      <c r="D7431" s="1137">
        <f t="shared" si="230"/>
        <v>0</v>
      </c>
      <c r="E7431" s="669" t="s">
        <v>594</v>
      </c>
      <c r="F7431" s="669">
        <v>20</v>
      </c>
    </row>
    <row r="7432" spans="1:6" hidden="1" x14ac:dyDescent="0.2">
      <c r="A7432" s="1136" t="str">
        <f t="shared" si="231"/>
        <v>VA13BDC0</v>
      </c>
      <c r="B7432" s="669" t="s">
        <v>10538</v>
      </c>
      <c r="C7432" s="669" t="s">
        <v>816</v>
      </c>
      <c r="D7432" s="1137">
        <f t="shared" si="230"/>
        <v>0</v>
      </c>
      <c r="E7432" s="669" t="s">
        <v>700</v>
      </c>
      <c r="F7432" s="669">
        <v>10</v>
      </c>
    </row>
    <row r="7433" spans="1:6" hidden="1" x14ac:dyDescent="0.2">
      <c r="A7433" s="1136" t="str">
        <f t="shared" si="231"/>
        <v>VA13BEL0</v>
      </c>
      <c r="B7433" s="669" t="s">
        <v>10539</v>
      </c>
      <c r="C7433" s="669" t="s">
        <v>816</v>
      </c>
      <c r="D7433" s="1137">
        <f t="shared" si="230"/>
        <v>0</v>
      </c>
      <c r="E7433" s="669" t="s">
        <v>699</v>
      </c>
      <c r="F7433" s="669">
        <v>12</v>
      </c>
    </row>
    <row r="7434" spans="1:6" hidden="1" x14ac:dyDescent="0.2">
      <c r="A7434" s="1136" t="str">
        <f t="shared" si="231"/>
        <v>VA13BEM0</v>
      </c>
      <c r="B7434" s="669" t="s">
        <v>10540</v>
      </c>
      <c r="C7434" s="669" t="s">
        <v>816</v>
      </c>
      <c r="D7434" s="1137">
        <f t="shared" si="230"/>
        <v>0</v>
      </c>
      <c r="E7434" s="669" t="s">
        <v>595</v>
      </c>
      <c r="F7434" s="669">
        <v>689</v>
      </c>
    </row>
    <row r="7435" spans="1:6" hidden="1" x14ac:dyDescent="0.2">
      <c r="A7435" s="1136" t="str">
        <f t="shared" si="231"/>
        <v>VA13BNE0</v>
      </c>
      <c r="B7435" s="669" t="s">
        <v>10541</v>
      </c>
      <c r="C7435" s="669" t="s">
        <v>816</v>
      </c>
      <c r="D7435" s="1137">
        <f t="shared" si="230"/>
        <v>0</v>
      </c>
      <c r="E7435" s="669" t="s">
        <v>594</v>
      </c>
      <c r="F7435" s="669">
        <v>12</v>
      </c>
    </row>
    <row r="7436" spans="1:6" hidden="1" x14ac:dyDescent="0.2">
      <c r="A7436" s="1136" t="str">
        <f t="shared" si="231"/>
        <v>VA13CDC0</v>
      </c>
      <c r="B7436" s="669" t="s">
        <v>10542</v>
      </c>
      <c r="C7436" s="669" t="s">
        <v>815</v>
      </c>
      <c r="D7436" s="1137">
        <f t="shared" si="230"/>
        <v>0</v>
      </c>
      <c r="E7436" s="669" t="s">
        <v>700</v>
      </c>
      <c r="F7436" s="669">
        <v>3</v>
      </c>
    </row>
    <row r="7437" spans="1:6" hidden="1" x14ac:dyDescent="0.2">
      <c r="A7437" s="1136" t="str">
        <f t="shared" si="231"/>
        <v>VA13CEL0</v>
      </c>
      <c r="B7437" s="669" t="s">
        <v>10543</v>
      </c>
      <c r="C7437" s="669" t="s">
        <v>815</v>
      </c>
      <c r="D7437" s="1137">
        <f t="shared" si="230"/>
        <v>0</v>
      </c>
      <c r="E7437" s="669" t="s">
        <v>699</v>
      </c>
      <c r="F7437" s="669">
        <v>15</v>
      </c>
    </row>
    <row r="7438" spans="1:6" hidden="1" x14ac:dyDescent="0.2">
      <c r="A7438" s="1136" t="str">
        <f t="shared" si="231"/>
        <v>VA13CEM0</v>
      </c>
      <c r="B7438" s="669" t="s">
        <v>10544</v>
      </c>
      <c r="C7438" s="669" t="s">
        <v>815</v>
      </c>
      <c r="D7438" s="1137">
        <f t="shared" si="230"/>
        <v>0</v>
      </c>
      <c r="E7438" s="669" t="s">
        <v>595</v>
      </c>
      <c r="F7438" s="669">
        <v>1118</v>
      </c>
    </row>
    <row r="7439" spans="1:6" hidden="1" x14ac:dyDescent="0.2">
      <c r="A7439" s="1136" t="str">
        <f t="shared" si="231"/>
        <v>VA13CNE0</v>
      </c>
      <c r="B7439" s="669" t="s">
        <v>10545</v>
      </c>
      <c r="C7439" s="669" t="s">
        <v>815</v>
      </c>
      <c r="D7439" s="1137">
        <f t="shared" si="230"/>
        <v>0</v>
      </c>
      <c r="E7439" s="669" t="s">
        <v>594</v>
      </c>
      <c r="F7439" s="669">
        <v>47</v>
      </c>
    </row>
    <row r="7440" spans="1:6" hidden="1" x14ac:dyDescent="0.2">
      <c r="A7440" s="1136" t="str">
        <f t="shared" si="231"/>
        <v>VA13DEL0</v>
      </c>
      <c r="B7440" s="669" t="s">
        <v>10546</v>
      </c>
      <c r="C7440" s="669" t="s">
        <v>814</v>
      </c>
      <c r="D7440" s="1137">
        <f t="shared" si="230"/>
        <v>0</v>
      </c>
      <c r="E7440" s="669" t="s">
        <v>699</v>
      </c>
      <c r="F7440" s="669">
        <v>10</v>
      </c>
    </row>
    <row r="7441" spans="1:6" hidden="1" x14ac:dyDescent="0.2">
      <c r="A7441" s="1136" t="str">
        <f t="shared" si="231"/>
        <v>VA13DEM0</v>
      </c>
      <c r="B7441" s="669" t="s">
        <v>10547</v>
      </c>
      <c r="C7441" s="669" t="s">
        <v>814</v>
      </c>
      <c r="D7441" s="1137">
        <f t="shared" ref="D7441:D7504" si="232">IFERROR(VLOOKUP(C7441,$M$2:$N$16,2,FALSE),0)</f>
        <v>0</v>
      </c>
      <c r="E7441" s="669" t="s">
        <v>595</v>
      </c>
      <c r="F7441" s="669">
        <v>1522</v>
      </c>
    </row>
    <row r="7442" spans="1:6" hidden="1" x14ac:dyDescent="0.2">
      <c r="A7442" s="1136" t="str">
        <f t="shared" ref="A7442:A7505" si="233">C7442&amp;E7442&amp;D7442</f>
        <v>VA13DNE0</v>
      </c>
      <c r="B7442" s="669" t="s">
        <v>10548</v>
      </c>
      <c r="C7442" s="669" t="s">
        <v>814</v>
      </c>
      <c r="D7442" s="1137">
        <f t="shared" si="232"/>
        <v>0</v>
      </c>
      <c r="E7442" s="669" t="s">
        <v>594</v>
      </c>
      <c r="F7442" s="669">
        <v>76</v>
      </c>
    </row>
    <row r="7443" spans="1:6" hidden="1" x14ac:dyDescent="0.2">
      <c r="A7443" s="1136" t="str">
        <f t="shared" si="233"/>
        <v>VA14ADC0</v>
      </c>
      <c r="B7443" s="669" t="s">
        <v>10549</v>
      </c>
      <c r="C7443" s="669" t="s">
        <v>813</v>
      </c>
      <c r="D7443" s="1137">
        <f t="shared" si="232"/>
        <v>0</v>
      </c>
      <c r="E7443" s="669" t="s">
        <v>700</v>
      </c>
      <c r="F7443" s="669">
        <v>7</v>
      </c>
    </row>
    <row r="7444" spans="1:6" hidden="1" x14ac:dyDescent="0.2">
      <c r="A7444" s="1136" t="str">
        <f t="shared" si="233"/>
        <v>VA14AEL0</v>
      </c>
      <c r="B7444" s="669" t="s">
        <v>10550</v>
      </c>
      <c r="C7444" s="669" t="s">
        <v>813</v>
      </c>
      <c r="D7444" s="1137">
        <f t="shared" si="232"/>
        <v>0</v>
      </c>
      <c r="E7444" s="669" t="s">
        <v>699</v>
      </c>
      <c r="F7444" s="669">
        <v>7</v>
      </c>
    </row>
    <row r="7445" spans="1:6" hidden="1" x14ac:dyDescent="0.2">
      <c r="A7445" s="1136" t="str">
        <f t="shared" si="233"/>
        <v>VA14AEM0</v>
      </c>
      <c r="B7445" s="669" t="s">
        <v>10551</v>
      </c>
      <c r="C7445" s="669" t="s">
        <v>813</v>
      </c>
      <c r="D7445" s="1137">
        <f t="shared" si="232"/>
        <v>0</v>
      </c>
      <c r="E7445" s="669" t="s">
        <v>595</v>
      </c>
      <c r="F7445" s="669">
        <v>288</v>
      </c>
    </row>
    <row r="7446" spans="1:6" hidden="1" x14ac:dyDescent="0.2">
      <c r="A7446" s="1136" t="str">
        <f t="shared" si="233"/>
        <v>VA14ANE0</v>
      </c>
      <c r="B7446" s="669" t="s">
        <v>10552</v>
      </c>
      <c r="C7446" s="669" t="s">
        <v>813</v>
      </c>
      <c r="D7446" s="1137">
        <f t="shared" si="232"/>
        <v>0</v>
      </c>
      <c r="E7446" s="669" t="s">
        <v>594</v>
      </c>
      <c r="F7446" s="669">
        <v>6</v>
      </c>
    </row>
    <row r="7447" spans="1:6" hidden="1" x14ac:dyDescent="0.2">
      <c r="A7447" s="1136" t="str">
        <f t="shared" si="233"/>
        <v>VA14BDC0</v>
      </c>
      <c r="B7447" s="669" t="s">
        <v>10553</v>
      </c>
      <c r="C7447" s="669" t="s">
        <v>812</v>
      </c>
      <c r="D7447" s="1137">
        <f t="shared" si="232"/>
        <v>0</v>
      </c>
      <c r="E7447" s="669" t="s">
        <v>700</v>
      </c>
      <c r="F7447" s="669">
        <v>2</v>
      </c>
    </row>
    <row r="7448" spans="1:6" hidden="1" x14ac:dyDescent="0.2">
      <c r="A7448" s="1136" t="str">
        <f t="shared" si="233"/>
        <v>VA14BEL0</v>
      </c>
      <c r="B7448" s="669" t="s">
        <v>10554</v>
      </c>
      <c r="C7448" s="669" t="s">
        <v>812</v>
      </c>
      <c r="D7448" s="1137">
        <f t="shared" si="232"/>
        <v>0</v>
      </c>
      <c r="E7448" s="669" t="s">
        <v>699</v>
      </c>
      <c r="F7448" s="669">
        <v>10</v>
      </c>
    </row>
    <row r="7449" spans="1:6" hidden="1" x14ac:dyDescent="0.2">
      <c r="A7449" s="1136" t="str">
        <f t="shared" si="233"/>
        <v>VA14BEM0</v>
      </c>
      <c r="B7449" s="669" t="s">
        <v>10555</v>
      </c>
      <c r="C7449" s="669" t="s">
        <v>812</v>
      </c>
      <c r="D7449" s="1137">
        <f t="shared" si="232"/>
        <v>0</v>
      </c>
      <c r="E7449" s="669" t="s">
        <v>595</v>
      </c>
      <c r="F7449" s="669">
        <v>298</v>
      </c>
    </row>
    <row r="7450" spans="1:6" hidden="1" x14ac:dyDescent="0.2">
      <c r="A7450" s="1136" t="str">
        <f t="shared" si="233"/>
        <v>VA14BNE0</v>
      </c>
      <c r="B7450" s="669" t="s">
        <v>10556</v>
      </c>
      <c r="C7450" s="669" t="s">
        <v>812</v>
      </c>
      <c r="D7450" s="1137">
        <f t="shared" si="232"/>
        <v>0</v>
      </c>
      <c r="E7450" s="669" t="s">
        <v>594</v>
      </c>
      <c r="F7450" s="669">
        <v>8</v>
      </c>
    </row>
    <row r="7451" spans="1:6" hidden="1" x14ac:dyDescent="0.2">
      <c r="A7451" s="1136" t="str">
        <f t="shared" si="233"/>
        <v>VA14CDC0</v>
      </c>
      <c r="B7451" s="669" t="s">
        <v>10557</v>
      </c>
      <c r="C7451" s="669" t="s">
        <v>811</v>
      </c>
      <c r="D7451" s="1137">
        <f t="shared" si="232"/>
        <v>0</v>
      </c>
      <c r="E7451" s="669" t="s">
        <v>700</v>
      </c>
      <c r="F7451" s="669">
        <v>1</v>
      </c>
    </row>
    <row r="7452" spans="1:6" hidden="1" x14ac:dyDescent="0.2">
      <c r="A7452" s="1136" t="str">
        <f t="shared" si="233"/>
        <v>VA14CEL0</v>
      </c>
      <c r="B7452" s="669" t="s">
        <v>10558</v>
      </c>
      <c r="C7452" s="669" t="s">
        <v>811</v>
      </c>
      <c r="D7452" s="1137">
        <f t="shared" si="232"/>
        <v>0</v>
      </c>
      <c r="E7452" s="669" t="s">
        <v>699</v>
      </c>
      <c r="F7452" s="669">
        <v>3</v>
      </c>
    </row>
    <row r="7453" spans="1:6" hidden="1" x14ac:dyDescent="0.2">
      <c r="A7453" s="1136" t="str">
        <f t="shared" si="233"/>
        <v>VA14CEM0</v>
      </c>
      <c r="B7453" s="669" t="s">
        <v>10559</v>
      </c>
      <c r="C7453" s="669" t="s">
        <v>811</v>
      </c>
      <c r="D7453" s="1137">
        <f t="shared" si="232"/>
        <v>0</v>
      </c>
      <c r="E7453" s="669" t="s">
        <v>595</v>
      </c>
      <c r="F7453" s="669">
        <v>562</v>
      </c>
    </row>
    <row r="7454" spans="1:6" hidden="1" x14ac:dyDescent="0.2">
      <c r="A7454" s="1136" t="str">
        <f t="shared" si="233"/>
        <v>VA14CNE0</v>
      </c>
      <c r="B7454" s="669" t="s">
        <v>10560</v>
      </c>
      <c r="C7454" s="669" t="s">
        <v>811</v>
      </c>
      <c r="D7454" s="1137">
        <f t="shared" si="232"/>
        <v>0</v>
      </c>
      <c r="E7454" s="669" t="s">
        <v>594</v>
      </c>
      <c r="F7454" s="669">
        <v>15</v>
      </c>
    </row>
    <row r="7455" spans="1:6" hidden="1" x14ac:dyDescent="0.2">
      <c r="A7455" s="1136" t="str">
        <f t="shared" si="233"/>
        <v>VA14DEL0</v>
      </c>
      <c r="B7455" s="669" t="s">
        <v>10561</v>
      </c>
      <c r="C7455" s="669" t="s">
        <v>810</v>
      </c>
      <c r="D7455" s="1137">
        <f t="shared" si="232"/>
        <v>0</v>
      </c>
      <c r="E7455" s="669" t="s">
        <v>699</v>
      </c>
      <c r="F7455" s="669">
        <v>6</v>
      </c>
    </row>
    <row r="7456" spans="1:6" hidden="1" x14ac:dyDescent="0.2">
      <c r="A7456" s="1136" t="str">
        <f t="shared" si="233"/>
        <v>VA14DEM0</v>
      </c>
      <c r="B7456" s="669" t="s">
        <v>10562</v>
      </c>
      <c r="C7456" s="669" t="s">
        <v>810</v>
      </c>
      <c r="D7456" s="1137">
        <f t="shared" si="232"/>
        <v>0</v>
      </c>
      <c r="E7456" s="669" t="s">
        <v>595</v>
      </c>
      <c r="F7456" s="669">
        <v>1321</v>
      </c>
    </row>
    <row r="7457" spans="1:6" hidden="1" x14ac:dyDescent="0.2">
      <c r="A7457" s="1136" t="str">
        <f t="shared" si="233"/>
        <v>VA14DNE0</v>
      </c>
      <c r="B7457" s="669" t="s">
        <v>10563</v>
      </c>
      <c r="C7457" s="669" t="s">
        <v>810</v>
      </c>
      <c r="D7457" s="1137">
        <f t="shared" si="232"/>
        <v>0</v>
      </c>
      <c r="E7457" s="669" t="s">
        <v>594</v>
      </c>
      <c r="F7457" s="669">
        <v>58</v>
      </c>
    </row>
    <row r="7458" spans="1:6" hidden="1" x14ac:dyDescent="0.2">
      <c r="A7458" s="1136" t="str">
        <f t="shared" si="233"/>
        <v>VA15AEM0</v>
      </c>
      <c r="B7458" s="669" t="s">
        <v>10564</v>
      </c>
      <c r="C7458" s="669" t="s">
        <v>809</v>
      </c>
      <c r="D7458" s="1137">
        <f t="shared" si="232"/>
        <v>0</v>
      </c>
      <c r="E7458" s="669" t="s">
        <v>595</v>
      </c>
      <c r="F7458" s="669">
        <v>71</v>
      </c>
    </row>
    <row r="7459" spans="1:6" hidden="1" x14ac:dyDescent="0.2">
      <c r="A7459" s="1136" t="str">
        <f t="shared" si="233"/>
        <v>VA15ANE0</v>
      </c>
      <c r="B7459" s="669" t="s">
        <v>10565</v>
      </c>
      <c r="C7459" s="669" t="s">
        <v>809</v>
      </c>
      <c r="D7459" s="1137">
        <f t="shared" si="232"/>
        <v>0</v>
      </c>
      <c r="E7459" s="669" t="s">
        <v>594</v>
      </c>
      <c r="F7459" s="669">
        <v>6</v>
      </c>
    </row>
    <row r="7460" spans="1:6" hidden="1" x14ac:dyDescent="0.2">
      <c r="A7460" s="1136" t="str">
        <f t="shared" si="233"/>
        <v>VA15BDC0</v>
      </c>
      <c r="B7460" s="669" t="s">
        <v>10566</v>
      </c>
      <c r="C7460" s="669" t="s">
        <v>808</v>
      </c>
      <c r="D7460" s="1137">
        <f t="shared" si="232"/>
        <v>0</v>
      </c>
      <c r="E7460" s="669" t="s">
        <v>700</v>
      </c>
      <c r="F7460" s="669">
        <v>1</v>
      </c>
    </row>
    <row r="7461" spans="1:6" hidden="1" x14ac:dyDescent="0.2">
      <c r="A7461" s="1136" t="str">
        <f t="shared" si="233"/>
        <v>VA15BEM0</v>
      </c>
      <c r="B7461" s="669" t="s">
        <v>10567</v>
      </c>
      <c r="C7461" s="669" t="s">
        <v>808</v>
      </c>
      <c r="D7461" s="1137">
        <f t="shared" si="232"/>
        <v>0</v>
      </c>
      <c r="E7461" s="669" t="s">
        <v>595</v>
      </c>
      <c r="F7461" s="669">
        <v>95</v>
      </c>
    </row>
    <row r="7462" spans="1:6" hidden="1" x14ac:dyDescent="0.2">
      <c r="A7462" s="1136" t="str">
        <f t="shared" si="233"/>
        <v>VA15BNE0</v>
      </c>
      <c r="B7462" s="669" t="s">
        <v>10568</v>
      </c>
      <c r="C7462" s="669" t="s">
        <v>808</v>
      </c>
      <c r="D7462" s="1137">
        <f t="shared" si="232"/>
        <v>0</v>
      </c>
      <c r="E7462" s="669" t="s">
        <v>594</v>
      </c>
      <c r="F7462" s="669">
        <v>3</v>
      </c>
    </row>
    <row r="7463" spans="1:6" hidden="1" x14ac:dyDescent="0.2">
      <c r="A7463" s="1136" t="str">
        <f t="shared" si="233"/>
        <v>VA15CEM0</v>
      </c>
      <c r="B7463" s="669" t="s">
        <v>10569</v>
      </c>
      <c r="C7463" s="669" t="s">
        <v>807</v>
      </c>
      <c r="D7463" s="1137">
        <f t="shared" si="232"/>
        <v>0</v>
      </c>
      <c r="E7463" s="669" t="s">
        <v>595</v>
      </c>
      <c r="F7463" s="669">
        <v>309</v>
      </c>
    </row>
    <row r="7464" spans="1:6" hidden="1" x14ac:dyDescent="0.2">
      <c r="A7464" s="1136" t="str">
        <f t="shared" si="233"/>
        <v>VA15CNE0</v>
      </c>
      <c r="B7464" s="669" t="s">
        <v>10570</v>
      </c>
      <c r="C7464" s="669" t="s">
        <v>807</v>
      </c>
      <c r="D7464" s="1137">
        <f t="shared" si="232"/>
        <v>0</v>
      </c>
      <c r="E7464" s="669" t="s">
        <v>594</v>
      </c>
      <c r="F7464" s="669">
        <v>9</v>
      </c>
    </row>
    <row r="7465" spans="1:6" hidden="1" x14ac:dyDescent="0.2">
      <c r="A7465" s="1136" t="str">
        <f t="shared" si="233"/>
        <v>VA15DEM0</v>
      </c>
      <c r="B7465" s="669" t="s">
        <v>10571</v>
      </c>
      <c r="C7465" s="669" t="s">
        <v>806</v>
      </c>
      <c r="D7465" s="1137">
        <f t="shared" si="232"/>
        <v>0</v>
      </c>
      <c r="E7465" s="669" t="s">
        <v>595</v>
      </c>
      <c r="F7465" s="669">
        <v>1436</v>
      </c>
    </row>
    <row r="7466" spans="1:6" hidden="1" x14ac:dyDescent="0.2">
      <c r="A7466" s="1136" t="str">
        <f t="shared" si="233"/>
        <v>VA15DNE0</v>
      </c>
      <c r="B7466" s="669" t="s">
        <v>10572</v>
      </c>
      <c r="C7466" s="669" t="s">
        <v>806</v>
      </c>
      <c r="D7466" s="1137">
        <f t="shared" si="232"/>
        <v>0</v>
      </c>
      <c r="E7466" s="669" t="s">
        <v>594</v>
      </c>
      <c r="F7466" s="669">
        <v>41</v>
      </c>
    </row>
    <row r="7467" spans="1:6" hidden="1" x14ac:dyDescent="0.2">
      <c r="A7467" s="1136" t="str">
        <f t="shared" si="233"/>
        <v>WA01WDC0</v>
      </c>
      <c r="B7467" s="669" t="s">
        <v>10573</v>
      </c>
      <c r="C7467" s="669" t="s">
        <v>805</v>
      </c>
      <c r="D7467" s="1137">
        <f t="shared" si="232"/>
        <v>0</v>
      </c>
      <c r="E7467" s="669" t="s">
        <v>700</v>
      </c>
      <c r="F7467" s="669">
        <v>126</v>
      </c>
    </row>
    <row r="7468" spans="1:6" hidden="1" x14ac:dyDescent="0.2">
      <c r="A7468" s="1136" t="str">
        <f t="shared" si="233"/>
        <v>WA01WEL0</v>
      </c>
      <c r="B7468" s="669" t="s">
        <v>10574</v>
      </c>
      <c r="C7468" s="669" t="s">
        <v>805</v>
      </c>
      <c r="D7468" s="1137">
        <f t="shared" si="232"/>
        <v>0</v>
      </c>
      <c r="E7468" s="669" t="s">
        <v>699</v>
      </c>
      <c r="F7468" s="669">
        <v>181</v>
      </c>
    </row>
    <row r="7469" spans="1:6" hidden="1" x14ac:dyDescent="0.2">
      <c r="A7469" s="1136" t="str">
        <f t="shared" si="233"/>
        <v>WA01WEM0</v>
      </c>
      <c r="B7469" s="669" t="s">
        <v>10575</v>
      </c>
      <c r="C7469" s="669" t="s">
        <v>805</v>
      </c>
      <c r="D7469" s="1137">
        <f t="shared" si="232"/>
        <v>0</v>
      </c>
      <c r="E7469" s="669" t="s">
        <v>595</v>
      </c>
      <c r="F7469" s="669">
        <v>1749</v>
      </c>
    </row>
    <row r="7470" spans="1:6" hidden="1" x14ac:dyDescent="0.2">
      <c r="A7470" s="1136" t="str">
        <f t="shared" si="233"/>
        <v>WA01WNE0</v>
      </c>
      <c r="B7470" s="669" t="s">
        <v>10576</v>
      </c>
      <c r="C7470" s="669" t="s">
        <v>805</v>
      </c>
      <c r="D7470" s="1137">
        <f t="shared" si="232"/>
        <v>0</v>
      </c>
      <c r="E7470" s="669" t="s">
        <v>594</v>
      </c>
      <c r="F7470" s="669">
        <v>130</v>
      </c>
    </row>
    <row r="7471" spans="1:6" hidden="1" x14ac:dyDescent="0.2">
      <c r="A7471" s="1136" t="str">
        <f t="shared" si="233"/>
        <v>WA01YDC0</v>
      </c>
      <c r="B7471" s="669" t="s">
        <v>10577</v>
      </c>
      <c r="C7471" s="669" t="s">
        <v>804</v>
      </c>
      <c r="D7471" s="1137">
        <f t="shared" si="232"/>
        <v>0</v>
      </c>
      <c r="E7471" s="669" t="s">
        <v>700</v>
      </c>
      <c r="F7471" s="669">
        <v>398</v>
      </c>
    </row>
    <row r="7472" spans="1:6" hidden="1" x14ac:dyDescent="0.2">
      <c r="A7472" s="1136" t="str">
        <f t="shared" si="233"/>
        <v>WA01YEL0</v>
      </c>
      <c r="B7472" s="669" t="s">
        <v>10578</v>
      </c>
      <c r="C7472" s="669" t="s">
        <v>804</v>
      </c>
      <c r="D7472" s="1137">
        <f t="shared" si="232"/>
        <v>0</v>
      </c>
      <c r="E7472" s="669" t="s">
        <v>699</v>
      </c>
      <c r="F7472" s="669">
        <v>124</v>
      </c>
    </row>
    <row r="7473" spans="1:6" hidden="1" x14ac:dyDescent="0.2">
      <c r="A7473" s="1136" t="str">
        <f t="shared" si="233"/>
        <v>WA01YEM0</v>
      </c>
      <c r="B7473" s="669" t="s">
        <v>10579</v>
      </c>
      <c r="C7473" s="669" t="s">
        <v>804</v>
      </c>
      <c r="D7473" s="1137">
        <f t="shared" si="232"/>
        <v>0</v>
      </c>
      <c r="E7473" s="669" t="s">
        <v>595</v>
      </c>
      <c r="F7473" s="669">
        <v>902</v>
      </c>
    </row>
    <row r="7474" spans="1:6" hidden="1" x14ac:dyDescent="0.2">
      <c r="A7474" s="1136" t="str">
        <f t="shared" si="233"/>
        <v>WA01YNE0</v>
      </c>
      <c r="B7474" s="669" t="s">
        <v>10580</v>
      </c>
      <c r="C7474" s="669" t="s">
        <v>804</v>
      </c>
      <c r="D7474" s="1137">
        <f t="shared" si="232"/>
        <v>0</v>
      </c>
      <c r="E7474" s="669" t="s">
        <v>594</v>
      </c>
      <c r="F7474" s="669">
        <v>27</v>
      </c>
    </row>
    <row r="7475" spans="1:6" hidden="1" x14ac:dyDescent="0.2">
      <c r="A7475" s="1136" t="str">
        <f t="shared" si="233"/>
        <v>WA01YUX0</v>
      </c>
      <c r="B7475" s="669" t="s">
        <v>10581</v>
      </c>
      <c r="C7475" s="669" t="s">
        <v>804</v>
      </c>
      <c r="D7475" s="1137">
        <f t="shared" si="232"/>
        <v>0</v>
      </c>
      <c r="E7475" s="669" t="s">
        <v>3001</v>
      </c>
      <c r="F7475" s="669">
        <v>2</v>
      </c>
    </row>
    <row r="7476" spans="1:6" hidden="1" x14ac:dyDescent="0.2">
      <c r="A7476" s="1136" t="str">
        <f t="shared" si="233"/>
        <v>WA02ZDC0</v>
      </c>
      <c r="B7476" s="669" t="s">
        <v>10582</v>
      </c>
      <c r="C7476" s="669" t="s">
        <v>2600</v>
      </c>
      <c r="D7476" s="1137">
        <f t="shared" si="232"/>
        <v>0</v>
      </c>
      <c r="E7476" s="669" t="s">
        <v>700</v>
      </c>
      <c r="F7476" s="669">
        <v>17902</v>
      </c>
    </row>
    <row r="7477" spans="1:6" hidden="1" x14ac:dyDescent="0.2">
      <c r="A7477" s="1136" t="str">
        <f t="shared" si="233"/>
        <v>WA02ZEL0</v>
      </c>
      <c r="B7477" s="669" t="s">
        <v>10583</v>
      </c>
      <c r="C7477" s="669" t="s">
        <v>2600</v>
      </c>
      <c r="D7477" s="1137">
        <f t="shared" si="232"/>
        <v>0</v>
      </c>
      <c r="E7477" s="669" t="s">
        <v>699</v>
      </c>
      <c r="F7477" s="669">
        <v>357</v>
      </c>
    </row>
    <row r="7478" spans="1:6" hidden="1" x14ac:dyDescent="0.2">
      <c r="A7478" s="1136" t="str">
        <f t="shared" si="233"/>
        <v>WA02ZEM0</v>
      </c>
      <c r="B7478" s="669" t="s">
        <v>10584</v>
      </c>
      <c r="C7478" s="669" t="s">
        <v>2600</v>
      </c>
      <c r="D7478" s="1137">
        <f t="shared" si="232"/>
        <v>0</v>
      </c>
      <c r="E7478" s="669" t="s">
        <v>595</v>
      </c>
      <c r="F7478" s="669">
        <v>462</v>
      </c>
    </row>
    <row r="7479" spans="1:6" hidden="1" x14ac:dyDescent="0.2">
      <c r="A7479" s="1136" t="str">
        <f t="shared" si="233"/>
        <v>WA02ZNE0</v>
      </c>
      <c r="B7479" s="669" t="s">
        <v>10585</v>
      </c>
      <c r="C7479" s="669" t="s">
        <v>2600</v>
      </c>
      <c r="D7479" s="1137">
        <f t="shared" si="232"/>
        <v>0</v>
      </c>
      <c r="E7479" s="669" t="s">
        <v>594</v>
      </c>
      <c r="F7479" s="669">
        <v>5</v>
      </c>
    </row>
    <row r="7480" spans="1:6" hidden="1" x14ac:dyDescent="0.2">
      <c r="A7480" s="1136" t="str">
        <f t="shared" si="233"/>
        <v>WA03ADC0</v>
      </c>
      <c r="B7480" s="669" t="s">
        <v>10586</v>
      </c>
      <c r="C7480" s="669" t="s">
        <v>2601</v>
      </c>
      <c r="D7480" s="1137">
        <f t="shared" si="232"/>
        <v>0</v>
      </c>
      <c r="E7480" s="669" t="s">
        <v>700</v>
      </c>
      <c r="F7480" s="669">
        <v>1</v>
      </c>
    </row>
    <row r="7481" spans="1:6" hidden="1" x14ac:dyDescent="0.2">
      <c r="A7481" s="1136" t="str">
        <f t="shared" si="233"/>
        <v>WA03AEL0</v>
      </c>
      <c r="B7481" s="669" t="s">
        <v>10587</v>
      </c>
      <c r="C7481" s="669" t="s">
        <v>2601</v>
      </c>
      <c r="D7481" s="1137">
        <f t="shared" si="232"/>
        <v>0</v>
      </c>
      <c r="E7481" s="669" t="s">
        <v>699</v>
      </c>
      <c r="F7481" s="669">
        <v>129</v>
      </c>
    </row>
    <row r="7482" spans="1:6" hidden="1" x14ac:dyDescent="0.2">
      <c r="A7482" s="1136" t="str">
        <f t="shared" si="233"/>
        <v>WA03AEM0</v>
      </c>
      <c r="B7482" s="669" t="s">
        <v>10588</v>
      </c>
      <c r="C7482" s="669" t="s">
        <v>2601</v>
      </c>
      <c r="D7482" s="1137">
        <f t="shared" si="232"/>
        <v>0</v>
      </c>
      <c r="E7482" s="669" t="s">
        <v>595</v>
      </c>
      <c r="F7482" s="669">
        <v>7304</v>
      </c>
    </row>
    <row r="7483" spans="1:6" hidden="1" x14ac:dyDescent="0.2">
      <c r="A7483" s="1136" t="str">
        <f t="shared" si="233"/>
        <v>WA03ANE0</v>
      </c>
      <c r="B7483" s="669" t="s">
        <v>10589</v>
      </c>
      <c r="C7483" s="669" t="s">
        <v>2601</v>
      </c>
      <c r="D7483" s="1137">
        <f t="shared" si="232"/>
        <v>0</v>
      </c>
      <c r="E7483" s="669" t="s">
        <v>594</v>
      </c>
      <c r="F7483" s="669">
        <v>145</v>
      </c>
    </row>
    <row r="7484" spans="1:6" hidden="1" x14ac:dyDescent="0.2">
      <c r="A7484" s="1136" t="str">
        <f t="shared" si="233"/>
        <v>WA03AUX0</v>
      </c>
      <c r="B7484" s="669" t="s">
        <v>10590</v>
      </c>
      <c r="C7484" s="669" t="s">
        <v>2601</v>
      </c>
      <c r="D7484" s="1137">
        <f t="shared" si="232"/>
        <v>0</v>
      </c>
      <c r="E7484" s="669" t="s">
        <v>3001</v>
      </c>
      <c r="F7484" s="669">
        <v>1</v>
      </c>
    </row>
    <row r="7485" spans="1:6" hidden="1" x14ac:dyDescent="0.2">
      <c r="A7485" s="1136" t="str">
        <f t="shared" si="233"/>
        <v>WA03BDC0</v>
      </c>
      <c r="B7485" s="669" t="s">
        <v>10591</v>
      </c>
      <c r="C7485" s="669" t="s">
        <v>2602</v>
      </c>
      <c r="D7485" s="1137">
        <f t="shared" si="232"/>
        <v>0</v>
      </c>
      <c r="E7485" s="669" t="s">
        <v>700</v>
      </c>
      <c r="F7485" s="669">
        <v>25</v>
      </c>
    </row>
    <row r="7486" spans="1:6" hidden="1" x14ac:dyDescent="0.2">
      <c r="A7486" s="1136" t="str">
        <f t="shared" si="233"/>
        <v>WA03BEL0</v>
      </c>
      <c r="B7486" s="669" t="s">
        <v>10592</v>
      </c>
      <c r="C7486" s="669" t="s">
        <v>2602</v>
      </c>
      <c r="D7486" s="1137">
        <f t="shared" si="232"/>
        <v>0</v>
      </c>
      <c r="E7486" s="669" t="s">
        <v>699</v>
      </c>
      <c r="F7486" s="669">
        <v>409</v>
      </c>
    </row>
    <row r="7487" spans="1:6" hidden="1" x14ac:dyDescent="0.2">
      <c r="A7487" s="1136" t="str">
        <f t="shared" si="233"/>
        <v>WA03BEM0</v>
      </c>
      <c r="B7487" s="669" t="s">
        <v>10593</v>
      </c>
      <c r="C7487" s="669" t="s">
        <v>2602</v>
      </c>
      <c r="D7487" s="1137">
        <f t="shared" si="232"/>
        <v>0</v>
      </c>
      <c r="E7487" s="669" t="s">
        <v>595</v>
      </c>
      <c r="F7487" s="669">
        <v>20245</v>
      </c>
    </row>
    <row r="7488" spans="1:6" hidden="1" x14ac:dyDescent="0.2">
      <c r="A7488" s="1136" t="str">
        <f t="shared" si="233"/>
        <v>WA03BNE0</v>
      </c>
      <c r="B7488" s="669" t="s">
        <v>10594</v>
      </c>
      <c r="C7488" s="669" t="s">
        <v>2602</v>
      </c>
      <c r="D7488" s="1137">
        <f t="shared" si="232"/>
        <v>0</v>
      </c>
      <c r="E7488" s="669" t="s">
        <v>594</v>
      </c>
      <c r="F7488" s="669">
        <v>279</v>
      </c>
    </row>
    <row r="7489" spans="1:6" hidden="1" x14ac:dyDescent="0.2">
      <c r="A7489" s="1136" t="str">
        <f t="shared" si="233"/>
        <v>WA03BUX0</v>
      </c>
      <c r="B7489" s="669" t="s">
        <v>10595</v>
      </c>
      <c r="C7489" s="669" t="s">
        <v>2602</v>
      </c>
      <c r="D7489" s="1137">
        <f t="shared" si="232"/>
        <v>0</v>
      </c>
      <c r="E7489" s="669" t="s">
        <v>3001</v>
      </c>
      <c r="F7489" s="669">
        <v>7</v>
      </c>
    </row>
    <row r="7490" spans="1:6" hidden="1" x14ac:dyDescent="0.2">
      <c r="A7490" s="1136" t="str">
        <f t="shared" si="233"/>
        <v>WA03CDC0</v>
      </c>
      <c r="B7490" s="669" t="s">
        <v>10596</v>
      </c>
      <c r="C7490" s="669" t="s">
        <v>2603</v>
      </c>
      <c r="D7490" s="1137">
        <f t="shared" si="232"/>
        <v>0</v>
      </c>
      <c r="E7490" s="669" t="s">
        <v>700</v>
      </c>
      <c r="F7490" s="669">
        <v>279</v>
      </c>
    </row>
    <row r="7491" spans="1:6" hidden="1" x14ac:dyDescent="0.2">
      <c r="A7491" s="1136" t="str">
        <f t="shared" si="233"/>
        <v>WA03CEL0</v>
      </c>
      <c r="B7491" s="669" t="s">
        <v>10597</v>
      </c>
      <c r="C7491" s="669" t="s">
        <v>2603</v>
      </c>
      <c r="D7491" s="1137">
        <f t="shared" si="232"/>
        <v>0</v>
      </c>
      <c r="E7491" s="669" t="s">
        <v>699</v>
      </c>
      <c r="F7491" s="669">
        <v>1510</v>
      </c>
    </row>
    <row r="7492" spans="1:6" hidden="1" x14ac:dyDescent="0.2">
      <c r="A7492" s="1136" t="str">
        <f t="shared" si="233"/>
        <v>WA03CEM0</v>
      </c>
      <c r="B7492" s="669" t="s">
        <v>10598</v>
      </c>
      <c r="C7492" s="669" t="s">
        <v>2603</v>
      </c>
      <c r="D7492" s="1137">
        <f t="shared" si="232"/>
        <v>0</v>
      </c>
      <c r="E7492" s="669" t="s">
        <v>595</v>
      </c>
      <c r="F7492" s="669">
        <v>45526</v>
      </c>
    </row>
    <row r="7493" spans="1:6" hidden="1" x14ac:dyDescent="0.2">
      <c r="A7493" s="1136" t="str">
        <f t="shared" si="233"/>
        <v>WA03CNE0</v>
      </c>
      <c r="B7493" s="669" t="s">
        <v>10599</v>
      </c>
      <c r="C7493" s="669" t="s">
        <v>2603</v>
      </c>
      <c r="D7493" s="1137">
        <f t="shared" si="232"/>
        <v>0</v>
      </c>
      <c r="E7493" s="669" t="s">
        <v>594</v>
      </c>
      <c r="F7493" s="669">
        <v>427</v>
      </c>
    </row>
    <row r="7494" spans="1:6" hidden="1" x14ac:dyDescent="0.2">
      <c r="A7494" s="1136" t="str">
        <f t="shared" si="233"/>
        <v>WA03CUX0</v>
      </c>
      <c r="B7494" s="669" t="s">
        <v>10600</v>
      </c>
      <c r="C7494" s="669" t="s">
        <v>2603</v>
      </c>
      <c r="D7494" s="1137">
        <f t="shared" si="232"/>
        <v>0</v>
      </c>
      <c r="E7494" s="669" t="s">
        <v>3001</v>
      </c>
      <c r="F7494" s="669">
        <v>17</v>
      </c>
    </row>
    <row r="7495" spans="1:6" hidden="1" x14ac:dyDescent="0.2">
      <c r="A7495" s="1136" t="str">
        <f t="shared" si="233"/>
        <v>WA04ZDC0</v>
      </c>
      <c r="B7495" s="669" t="s">
        <v>10601</v>
      </c>
      <c r="C7495" s="669" t="s">
        <v>2604</v>
      </c>
      <c r="D7495" s="1137">
        <f t="shared" si="232"/>
        <v>0</v>
      </c>
      <c r="E7495" s="669" t="s">
        <v>700</v>
      </c>
      <c r="F7495" s="669">
        <v>161</v>
      </c>
    </row>
    <row r="7496" spans="1:6" hidden="1" x14ac:dyDescent="0.2">
      <c r="A7496" s="1136" t="str">
        <f t="shared" si="233"/>
        <v>WA04ZEL0</v>
      </c>
      <c r="B7496" s="669" t="s">
        <v>10602</v>
      </c>
      <c r="C7496" s="669" t="s">
        <v>2604</v>
      </c>
      <c r="D7496" s="1137">
        <f t="shared" si="232"/>
        <v>0</v>
      </c>
      <c r="E7496" s="669" t="s">
        <v>699</v>
      </c>
      <c r="F7496" s="669">
        <v>288</v>
      </c>
    </row>
    <row r="7497" spans="1:6" hidden="1" x14ac:dyDescent="0.2">
      <c r="A7497" s="1136" t="str">
        <f t="shared" si="233"/>
        <v>WA04ZEM0</v>
      </c>
      <c r="B7497" s="669" t="s">
        <v>10603</v>
      </c>
      <c r="C7497" s="669" t="s">
        <v>2604</v>
      </c>
      <c r="D7497" s="1137">
        <f t="shared" si="232"/>
        <v>0</v>
      </c>
      <c r="E7497" s="669" t="s">
        <v>595</v>
      </c>
      <c r="F7497" s="669">
        <v>9861</v>
      </c>
    </row>
    <row r="7498" spans="1:6" hidden="1" x14ac:dyDescent="0.2">
      <c r="A7498" s="1136" t="str">
        <f t="shared" si="233"/>
        <v>WA04ZNE0</v>
      </c>
      <c r="B7498" s="669" t="s">
        <v>10604</v>
      </c>
      <c r="C7498" s="669" t="s">
        <v>2604</v>
      </c>
      <c r="D7498" s="1137">
        <f t="shared" si="232"/>
        <v>0</v>
      </c>
      <c r="E7498" s="669" t="s">
        <v>594</v>
      </c>
      <c r="F7498" s="669">
        <v>101</v>
      </c>
    </row>
    <row r="7499" spans="1:6" hidden="1" x14ac:dyDescent="0.2">
      <c r="A7499" s="1136" t="str">
        <f t="shared" si="233"/>
        <v>WA04ZUX0</v>
      </c>
      <c r="B7499" s="669" t="s">
        <v>10605</v>
      </c>
      <c r="C7499" s="669" t="s">
        <v>2604</v>
      </c>
      <c r="D7499" s="1137">
        <f t="shared" si="232"/>
        <v>0</v>
      </c>
      <c r="E7499" s="669" t="s">
        <v>3001</v>
      </c>
      <c r="F7499" s="669">
        <v>12</v>
      </c>
    </row>
    <row r="7500" spans="1:6" hidden="1" x14ac:dyDescent="0.2">
      <c r="A7500" s="1136" t="str">
        <f t="shared" si="233"/>
        <v>WA05ZEL0</v>
      </c>
      <c r="B7500" s="669" t="s">
        <v>10606</v>
      </c>
      <c r="C7500" s="669" t="s">
        <v>2605</v>
      </c>
      <c r="D7500" s="1137">
        <f t="shared" si="232"/>
        <v>0</v>
      </c>
      <c r="E7500" s="669" t="s">
        <v>699</v>
      </c>
      <c r="F7500" s="669">
        <v>129</v>
      </c>
    </row>
    <row r="7501" spans="1:6" hidden="1" x14ac:dyDescent="0.2">
      <c r="A7501" s="1136" t="str">
        <f t="shared" si="233"/>
        <v>WA05ZEM0</v>
      </c>
      <c r="B7501" s="669" t="s">
        <v>10607</v>
      </c>
      <c r="C7501" s="669" t="s">
        <v>2605</v>
      </c>
      <c r="D7501" s="1137">
        <f t="shared" si="232"/>
        <v>0</v>
      </c>
      <c r="E7501" s="669" t="s">
        <v>595</v>
      </c>
      <c r="F7501" s="669">
        <v>3580</v>
      </c>
    </row>
    <row r="7502" spans="1:6" hidden="1" x14ac:dyDescent="0.2">
      <c r="A7502" s="1136" t="str">
        <f t="shared" si="233"/>
        <v>WA05ZNE0</v>
      </c>
      <c r="B7502" s="669" t="s">
        <v>10608</v>
      </c>
      <c r="C7502" s="669" t="s">
        <v>2605</v>
      </c>
      <c r="D7502" s="1137">
        <f t="shared" si="232"/>
        <v>0</v>
      </c>
      <c r="E7502" s="669" t="s">
        <v>594</v>
      </c>
      <c r="F7502" s="669">
        <v>33</v>
      </c>
    </row>
    <row r="7503" spans="1:6" hidden="1" x14ac:dyDescent="0.2">
      <c r="A7503" s="1136" t="str">
        <f t="shared" si="233"/>
        <v>WA06ADC0</v>
      </c>
      <c r="B7503" s="669" t="s">
        <v>10609</v>
      </c>
      <c r="C7503" s="669" t="s">
        <v>2606</v>
      </c>
      <c r="D7503" s="1137">
        <f t="shared" si="232"/>
        <v>0</v>
      </c>
      <c r="E7503" s="669" t="s">
        <v>700</v>
      </c>
      <c r="F7503" s="669">
        <v>33</v>
      </c>
    </row>
    <row r="7504" spans="1:6" hidden="1" x14ac:dyDescent="0.2">
      <c r="A7504" s="1136" t="str">
        <f t="shared" si="233"/>
        <v>WA06AEL0</v>
      </c>
      <c r="B7504" s="669" t="s">
        <v>10610</v>
      </c>
      <c r="C7504" s="669" t="s">
        <v>2606</v>
      </c>
      <c r="D7504" s="1137">
        <f t="shared" si="232"/>
        <v>0</v>
      </c>
      <c r="E7504" s="669" t="s">
        <v>699</v>
      </c>
      <c r="F7504" s="669">
        <v>43</v>
      </c>
    </row>
    <row r="7505" spans="1:6" hidden="1" x14ac:dyDescent="0.2">
      <c r="A7505" s="1136" t="str">
        <f t="shared" si="233"/>
        <v>WA06AEM0</v>
      </c>
      <c r="B7505" s="669" t="s">
        <v>10611</v>
      </c>
      <c r="C7505" s="669" t="s">
        <v>2606</v>
      </c>
      <c r="D7505" s="1137">
        <f t="shared" ref="D7505:D7568" si="234">IFERROR(VLOOKUP(C7505,$M$2:$N$16,2,FALSE),0)</f>
        <v>0</v>
      </c>
      <c r="E7505" s="669" t="s">
        <v>595</v>
      </c>
      <c r="F7505" s="669">
        <v>1234</v>
      </c>
    </row>
    <row r="7506" spans="1:6" hidden="1" x14ac:dyDescent="0.2">
      <c r="A7506" s="1136" t="str">
        <f t="shared" ref="A7506:A7569" si="235">C7506&amp;E7506&amp;D7506</f>
        <v>WA06ANE0</v>
      </c>
      <c r="B7506" s="669" t="s">
        <v>10612</v>
      </c>
      <c r="C7506" s="669" t="s">
        <v>2606</v>
      </c>
      <c r="D7506" s="1137">
        <f t="shared" si="234"/>
        <v>0</v>
      </c>
      <c r="E7506" s="669" t="s">
        <v>594</v>
      </c>
      <c r="F7506" s="669">
        <v>34</v>
      </c>
    </row>
    <row r="7507" spans="1:6" hidden="1" x14ac:dyDescent="0.2">
      <c r="A7507" s="1136" t="str">
        <f t="shared" si="235"/>
        <v>WA06BDC0</v>
      </c>
      <c r="B7507" s="669" t="s">
        <v>10613</v>
      </c>
      <c r="C7507" s="669" t="s">
        <v>2607</v>
      </c>
      <c r="D7507" s="1137">
        <f t="shared" si="234"/>
        <v>0</v>
      </c>
      <c r="E7507" s="669" t="s">
        <v>700</v>
      </c>
      <c r="F7507" s="669">
        <v>95</v>
      </c>
    </row>
    <row r="7508" spans="1:6" hidden="1" x14ac:dyDescent="0.2">
      <c r="A7508" s="1136" t="str">
        <f t="shared" si="235"/>
        <v>WA06BEL0</v>
      </c>
      <c r="B7508" s="669" t="s">
        <v>10614</v>
      </c>
      <c r="C7508" s="669" t="s">
        <v>2607</v>
      </c>
      <c r="D7508" s="1137">
        <f t="shared" si="234"/>
        <v>0</v>
      </c>
      <c r="E7508" s="669" t="s">
        <v>699</v>
      </c>
      <c r="F7508" s="669">
        <v>88</v>
      </c>
    </row>
    <row r="7509" spans="1:6" hidden="1" x14ac:dyDescent="0.2">
      <c r="A7509" s="1136" t="str">
        <f t="shared" si="235"/>
        <v>WA06BEM0</v>
      </c>
      <c r="B7509" s="669" t="s">
        <v>10615</v>
      </c>
      <c r="C7509" s="669" t="s">
        <v>2607</v>
      </c>
      <c r="D7509" s="1137">
        <f t="shared" si="234"/>
        <v>0</v>
      </c>
      <c r="E7509" s="669" t="s">
        <v>595</v>
      </c>
      <c r="F7509" s="669">
        <v>3447</v>
      </c>
    </row>
    <row r="7510" spans="1:6" hidden="1" x14ac:dyDescent="0.2">
      <c r="A7510" s="1136" t="str">
        <f t="shared" si="235"/>
        <v>WA06BNE0</v>
      </c>
      <c r="B7510" s="669" t="s">
        <v>10616</v>
      </c>
      <c r="C7510" s="669" t="s">
        <v>2607</v>
      </c>
      <c r="D7510" s="1137">
        <f t="shared" si="234"/>
        <v>0</v>
      </c>
      <c r="E7510" s="669" t="s">
        <v>594</v>
      </c>
      <c r="F7510" s="669">
        <v>33</v>
      </c>
    </row>
    <row r="7511" spans="1:6" hidden="1" x14ac:dyDescent="0.2">
      <c r="A7511" s="1136" t="str">
        <f t="shared" si="235"/>
        <v>WA06CDC0</v>
      </c>
      <c r="B7511" s="669" t="s">
        <v>10617</v>
      </c>
      <c r="C7511" s="669" t="s">
        <v>2608</v>
      </c>
      <c r="D7511" s="1137">
        <f t="shared" si="234"/>
        <v>0</v>
      </c>
      <c r="E7511" s="669" t="s">
        <v>700</v>
      </c>
      <c r="F7511" s="669">
        <v>132</v>
      </c>
    </row>
    <row r="7512" spans="1:6" hidden="1" x14ac:dyDescent="0.2">
      <c r="A7512" s="1136" t="str">
        <f t="shared" si="235"/>
        <v>WA06CEL0</v>
      </c>
      <c r="B7512" s="669" t="s">
        <v>10618</v>
      </c>
      <c r="C7512" s="669" t="s">
        <v>2608</v>
      </c>
      <c r="D7512" s="1137">
        <f t="shared" si="234"/>
        <v>0</v>
      </c>
      <c r="E7512" s="669" t="s">
        <v>699</v>
      </c>
      <c r="F7512" s="669">
        <v>116</v>
      </c>
    </row>
    <row r="7513" spans="1:6" hidden="1" x14ac:dyDescent="0.2">
      <c r="A7513" s="1136" t="str">
        <f t="shared" si="235"/>
        <v>WA06CEM0</v>
      </c>
      <c r="B7513" s="669" t="s">
        <v>10619</v>
      </c>
      <c r="C7513" s="669" t="s">
        <v>2608</v>
      </c>
      <c r="D7513" s="1137">
        <f t="shared" si="234"/>
        <v>0</v>
      </c>
      <c r="E7513" s="669" t="s">
        <v>595</v>
      </c>
      <c r="F7513" s="669">
        <v>13128</v>
      </c>
    </row>
    <row r="7514" spans="1:6" hidden="1" x14ac:dyDescent="0.2">
      <c r="A7514" s="1136" t="str">
        <f t="shared" si="235"/>
        <v>WA06CNE0</v>
      </c>
      <c r="B7514" s="669" t="s">
        <v>10620</v>
      </c>
      <c r="C7514" s="669" t="s">
        <v>2608</v>
      </c>
      <c r="D7514" s="1137">
        <f t="shared" si="234"/>
        <v>0</v>
      </c>
      <c r="E7514" s="669" t="s">
        <v>594</v>
      </c>
      <c r="F7514" s="669">
        <v>70</v>
      </c>
    </row>
    <row r="7515" spans="1:6" hidden="1" x14ac:dyDescent="0.2">
      <c r="A7515" s="1136" t="str">
        <f t="shared" si="235"/>
        <v>WA06CUX0</v>
      </c>
      <c r="B7515" s="669" t="s">
        <v>10621</v>
      </c>
      <c r="C7515" s="669" t="s">
        <v>2608</v>
      </c>
      <c r="D7515" s="1137">
        <f t="shared" si="234"/>
        <v>0</v>
      </c>
      <c r="E7515" s="669" t="s">
        <v>3001</v>
      </c>
      <c r="F7515" s="669">
        <v>1</v>
      </c>
    </row>
    <row r="7516" spans="1:6" hidden="1" x14ac:dyDescent="0.2">
      <c r="A7516" s="1136" t="str">
        <f t="shared" si="235"/>
        <v>WA07ZDC0</v>
      </c>
      <c r="B7516" s="669" t="s">
        <v>10622</v>
      </c>
      <c r="C7516" s="669" t="s">
        <v>803</v>
      </c>
      <c r="D7516" s="1137">
        <f t="shared" si="234"/>
        <v>0</v>
      </c>
      <c r="E7516" s="669" t="s">
        <v>700</v>
      </c>
      <c r="F7516" s="669">
        <v>258</v>
      </c>
    </row>
    <row r="7517" spans="1:6" hidden="1" x14ac:dyDescent="0.2">
      <c r="A7517" s="1136" t="str">
        <f t="shared" si="235"/>
        <v>WA07ZEL0</v>
      </c>
      <c r="B7517" s="669" t="s">
        <v>10623</v>
      </c>
      <c r="C7517" s="669" t="s">
        <v>803</v>
      </c>
      <c r="D7517" s="1137">
        <f t="shared" si="234"/>
        <v>0</v>
      </c>
      <c r="E7517" s="669" t="s">
        <v>699</v>
      </c>
      <c r="F7517" s="669">
        <v>12</v>
      </c>
    </row>
    <row r="7518" spans="1:6" hidden="1" x14ac:dyDescent="0.2">
      <c r="A7518" s="1136" t="str">
        <f t="shared" si="235"/>
        <v>WA07ZEM0</v>
      </c>
      <c r="B7518" s="669" t="s">
        <v>10624</v>
      </c>
      <c r="C7518" s="669" t="s">
        <v>803</v>
      </c>
      <c r="D7518" s="1137">
        <f t="shared" si="234"/>
        <v>0</v>
      </c>
      <c r="E7518" s="669" t="s">
        <v>595</v>
      </c>
      <c r="F7518" s="669">
        <v>319</v>
      </c>
    </row>
    <row r="7519" spans="1:6" hidden="1" x14ac:dyDescent="0.2">
      <c r="A7519" s="1136" t="str">
        <f t="shared" si="235"/>
        <v>WA07ZNE0</v>
      </c>
      <c r="B7519" s="669" t="s">
        <v>10625</v>
      </c>
      <c r="C7519" s="669" t="s">
        <v>803</v>
      </c>
      <c r="D7519" s="1137">
        <f t="shared" si="234"/>
        <v>0</v>
      </c>
      <c r="E7519" s="669" t="s">
        <v>594</v>
      </c>
      <c r="F7519" s="669">
        <v>16</v>
      </c>
    </row>
    <row r="7520" spans="1:6" hidden="1" x14ac:dyDescent="0.2">
      <c r="A7520" s="1136" t="str">
        <f t="shared" si="235"/>
        <v>WA08ZDC0</v>
      </c>
      <c r="B7520" s="669" t="s">
        <v>10626</v>
      </c>
      <c r="C7520" s="669" t="s">
        <v>802</v>
      </c>
      <c r="D7520" s="1137">
        <f t="shared" si="234"/>
        <v>0</v>
      </c>
      <c r="E7520" s="669" t="s">
        <v>700</v>
      </c>
      <c r="F7520" s="669">
        <v>2</v>
      </c>
    </row>
    <row r="7521" spans="1:6" hidden="1" x14ac:dyDescent="0.2">
      <c r="A7521" s="1136" t="str">
        <f t="shared" si="235"/>
        <v>WA08ZEL0</v>
      </c>
      <c r="B7521" s="669" t="s">
        <v>10627</v>
      </c>
      <c r="C7521" s="669" t="s">
        <v>802</v>
      </c>
      <c r="D7521" s="1137">
        <f t="shared" si="234"/>
        <v>0</v>
      </c>
      <c r="E7521" s="669" t="s">
        <v>699</v>
      </c>
      <c r="F7521" s="669">
        <v>14</v>
      </c>
    </row>
    <row r="7522" spans="1:6" hidden="1" x14ac:dyDescent="0.2">
      <c r="A7522" s="1136" t="str">
        <f t="shared" si="235"/>
        <v>WA08ZEM0</v>
      </c>
      <c r="B7522" s="669" t="s">
        <v>10628</v>
      </c>
      <c r="C7522" s="669" t="s">
        <v>802</v>
      </c>
      <c r="D7522" s="1137">
        <f t="shared" si="234"/>
        <v>0</v>
      </c>
      <c r="E7522" s="669" t="s">
        <v>595</v>
      </c>
      <c r="F7522" s="669">
        <v>1703</v>
      </c>
    </row>
    <row r="7523" spans="1:6" hidden="1" x14ac:dyDescent="0.2">
      <c r="A7523" s="1136" t="str">
        <f t="shared" si="235"/>
        <v>WA08ZNE0</v>
      </c>
      <c r="B7523" s="669" t="s">
        <v>10629</v>
      </c>
      <c r="C7523" s="669" t="s">
        <v>802</v>
      </c>
      <c r="D7523" s="1137">
        <f t="shared" si="234"/>
        <v>0</v>
      </c>
      <c r="E7523" s="669" t="s">
        <v>594</v>
      </c>
      <c r="F7523" s="669">
        <v>78</v>
      </c>
    </row>
    <row r="7524" spans="1:6" hidden="1" x14ac:dyDescent="0.2">
      <c r="A7524" s="1136" t="str">
        <f t="shared" si="235"/>
        <v>WA09ADC0</v>
      </c>
      <c r="B7524" s="669" t="s">
        <v>10630</v>
      </c>
      <c r="C7524" s="669" t="s">
        <v>2609</v>
      </c>
      <c r="D7524" s="1137">
        <f t="shared" si="234"/>
        <v>0</v>
      </c>
      <c r="E7524" s="669" t="s">
        <v>700</v>
      </c>
      <c r="F7524" s="669">
        <v>1</v>
      </c>
    </row>
    <row r="7525" spans="1:6" hidden="1" x14ac:dyDescent="0.2">
      <c r="A7525" s="1136" t="str">
        <f t="shared" si="235"/>
        <v>WA09AEL0</v>
      </c>
      <c r="B7525" s="669" t="s">
        <v>10631</v>
      </c>
      <c r="C7525" s="669" t="s">
        <v>2609</v>
      </c>
      <c r="D7525" s="1137">
        <f t="shared" si="234"/>
        <v>0</v>
      </c>
      <c r="E7525" s="669" t="s">
        <v>699</v>
      </c>
      <c r="F7525" s="669">
        <v>30</v>
      </c>
    </row>
    <row r="7526" spans="1:6" hidden="1" x14ac:dyDescent="0.2">
      <c r="A7526" s="1136" t="str">
        <f t="shared" si="235"/>
        <v>WA09AEM0</v>
      </c>
      <c r="B7526" s="669" t="s">
        <v>10632</v>
      </c>
      <c r="C7526" s="669" t="s">
        <v>2609</v>
      </c>
      <c r="D7526" s="1137">
        <f t="shared" si="234"/>
        <v>0</v>
      </c>
      <c r="E7526" s="669" t="s">
        <v>595</v>
      </c>
      <c r="F7526" s="669">
        <v>1170</v>
      </c>
    </row>
    <row r="7527" spans="1:6" hidden="1" x14ac:dyDescent="0.2">
      <c r="A7527" s="1136" t="str">
        <f t="shared" si="235"/>
        <v>WA09ANE0</v>
      </c>
      <c r="B7527" s="669" t="s">
        <v>10633</v>
      </c>
      <c r="C7527" s="669" t="s">
        <v>2609</v>
      </c>
      <c r="D7527" s="1137">
        <f t="shared" si="234"/>
        <v>0</v>
      </c>
      <c r="E7527" s="669" t="s">
        <v>594</v>
      </c>
      <c r="F7527" s="669">
        <v>21</v>
      </c>
    </row>
    <row r="7528" spans="1:6" hidden="1" x14ac:dyDescent="0.2">
      <c r="A7528" s="1136" t="str">
        <f t="shared" si="235"/>
        <v>WA09BDC0</v>
      </c>
      <c r="B7528" s="669" t="s">
        <v>10634</v>
      </c>
      <c r="C7528" s="669" t="s">
        <v>2610</v>
      </c>
      <c r="D7528" s="1137">
        <f t="shared" si="234"/>
        <v>0</v>
      </c>
      <c r="E7528" s="669" t="s">
        <v>700</v>
      </c>
      <c r="F7528" s="669">
        <v>82</v>
      </c>
    </row>
    <row r="7529" spans="1:6" hidden="1" x14ac:dyDescent="0.2">
      <c r="A7529" s="1136" t="str">
        <f t="shared" si="235"/>
        <v>WA09BEL0</v>
      </c>
      <c r="B7529" s="669" t="s">
        <v>10635</v>
      </c>
      <c r="C7529" s="669" t="s">
        <v>2610</v>
      </c>
      <c r="D7529" s="1137">
        <f t="shared" si="234"/>
        <v>0</v>
      </c>
      <c r="E7529" s="669" t="s">
        <v>699</v>
      </c>
      <c r="F7529" s="669">
        <v>95</v>
      </c>
    </row>
    <row r="7530" spans="1:6" hidden="1" x14ac:dyDescent="0.2">
      <c r="A7530" s="1136" t="str">
        <f t="shared" si="235"/>
        <v>WA09BEM0</v>
      </c>
      <c r="B7530" s="669" t="s">
        <v>10636</v>
      </c>
      <c r="C7530" s="669" t="s">
        <v>2610</v>
      </c>
      <c r="D7530" s="1137">
        <f t="shared" si="234"/>
        <v>0</v>
      </c>
      <c r="E7530" s="669" t="s">
        <v>595</v>
      </c>
      <c r="F7530" s="669">
        <v>3289</v>
      </c>
    </row>
    <row r="7531" spans="1:6" hidden="1" x14ac:dyDescent="0.2">
      <c r="A7531" s="1136" t="str">
        <f t="shared" si="235"/>
        <v>WA09BNE0</v>
      </c>
      <c r="B7531" s="669" t="s">
        <v>10637</v>
      </c>
      <c r="C7531" s="669" t="s">
        <v>2610</v>
      </c>
      <c r="D7531" s="1137">
        <f t="shared" si="234"/>
        <v>0</v>
      </c>
      <c r="E7531" s="669" t="s">
        <v>594</v>
      </c>
      <c r="F7531" s="669">
        <v>54</v>
      </c>
    </row>
    <row r="7532" spans="1:6" hidden="1" x14ac:dyDescent="0.2">
      <c r="A7532" s="1136" t="str">
        <f t="shared" si="235"/>
        <v>WA09CDC0</v>
      </c>
      <c r="B7532" s="669" t="s">
        <v>10638</v>
      </c>
      <c r="C7532" s="669" t="s">
        <v>2611</v>
      </c>
      <c r="D7532" s="1137">
        <f t="shared" si="234"/>
        <v>0</v>
      </c>
      <c r="E7532" s="669" t="s">
        <v>700</v>
      </c>
      <c r="F7532" s="669">
        <v>177</v>
      </c>
    </row>
    <row r="7533" spans="1:6" hidden="1" x14ac:dyDescent="0.2">
      <c r="A7533" s="1136" t="str">
        <f t="shared" si="235"/>
        <v>WA09CEL0</v>
      </c>
      <c r="B7533" s="669" t="s">
        <v>10639</v>
      </c>
      <c r="C7533" s="669" t="s">
        <v>2611</v>
      </c>
      <c r="D7533" s="1137">
        <f t="shared" si="234"/>
        <v>0</v>
      </c>
      <c r="E7533" s="669" t="s">
        <v>699</v>
      </c>
      <c r="F7533" s="669">
        <v>99</v>
      </c>
    </row>
    <row r="7534" spans="1:6" hidden="1" x14ac:dyDescent="0.2">
      <c r="A7534" s="1136" t="str">
        <f t="shared" si="235"/>
        <v>WA09CEM0</v>
      </c>
      <c r="B7534" s="669" t="s">
        <v>10640</v>
      </c>
      <c r="C7534" s="669" t="s">
        <v>2611</v>
      </c>
      <c r="D7534" s="1137">
        <f t="shared" si="234"/>
        <v>0</v>
      </c>
      <c r="E7534" s="669" t="s">
        <v>595</v>
      </c>
      <c r="F7534" s="669">
        <v>2837</v>
      </c>
    </row>
    <row r="7535" spans="1:6" hidden="1" x14ac:dyDescent="0.2">
      <c r="A7535" s="1136" t="str">
        <f t="shared" si="235"/>
        <v>WA09CNE0</v>
      </c>
      <c r="B7535" s="669" t="s">
        <v>10641</v>
      </c>
      <c r="C7535" s="669" t="s">
        <v>2611</v>
      </c>
      <c r="D7535" s="1137">
        <f t="shared" si="234"/>
        <v>0</v>
      </c>
      <c r="E7535" s="669" t="s">
        <v>594</v>
      </c>
      <c r="F7535" s="669">
        <v>38</v>
      </c>
    </row>
    <row r="7536" spans="1:6" hidden="1" x14ac:dyDescent="0.2">
      <c r="A7536" s="1136" t="str">
        <f t="shared" si="235"/>
        <v>WA10ZDC0</v>
      </c>
      <c r="B7536" s="669" t="s">
        <v>10642</v>
      </c>
      <c r="C7536" s="669" t="s">
        <v>801</v>
      </c>
      <c r="D7536" s="1137">
        <f t="shared" si="234"/>
        <v>0</v>
      </c>
      <c r="E7536" s="669" t="s">
        <v>700</v>
      </c>
      <c r="F7536" s="669">
        <v>30</v>
      </c>
    </row>
    <row r="7537" spans="1:6" hidden="1" x14ac:dyDescent="0.2">
      <c r="A7537" s="1136" t="str">
        <f t="shared" si="235"/>
        <v>WA10ZEL0</v>
      </c>
      <c r="B7537" s="669" t="s">
        <v>10643</v>
      </c>
      <c r="C7537" s="669" t="s">
        <v>801</v>
      </c>
      <c r="D7537" s="1137">
        <f t="shared" si="234"/>
        <v>0</v>
      </c>
      <c r="E7537" s="669" t="s">
        <v>699</v>
      </c>
      <c r="F7537" s="669">
        <v>48</v>
      </c>
    </row>
    <row r="7538" spans="1:6" hidden="1" x14ac:dyDescent="0.2">
      <c r="A7538" s="1136" t="str">
        <f t="shared" si="235"/>
        <v>WA10ZEM0</v>
      </c>
      <c r="B7538" s="669" t="s">
        <v>10644</v>
      </c>
      <c r="C7538" s="669" t="s">
        <v>801</v>
      </c>
      <c r="D7538" s="1137">
        <f t="shared" si="234"/>
        <v>0</v>
      </c>
      <c r="E7538" s="669" t="s">
        <v>595</v>
      </c>
      <c r="F7538" s="669">
        <v>507</v>
      </c>
    </row>
    <row r="7539" spans="1:6" hidden="1" x14ac:dyDescent="0.2">
      <c r="A7539" s="1136" t="str">
        <f t="shared" si="235"/>
        <v>WA10ZNE0</v>
      </c>
      <c r="B7539" s="669" t="s">
        <v>10645</v>
      </c>
      <c r="C7539" s="669" t="s">
        <v>801</v>
      </c>
      <c r="D7539" s="1137">
        <f t="shared" si="234"/>
        <v>0</v>
      </c>
      <c r="E7539" s="669" t="s">
        <v>594</v>
      </c>
      <c r="F7539" s="669">
        <v>7</v>
      </c>
    </row>
    <row r="7540" spans="1:6" hidden="1" x14ac:dyDescent="0.2">
      <c r="A7540" s="1136" t="str">
        <f t="shared" si="235"/>
        <v>WA11AEL0</v>
      </c>
      <c r="B7540" s="669" t="s">
        <v>10646</v>
      </c>
      <c r="C7540" s="669" t="s">
        <v>2612</v>
      </c>
      <c r="D7540" s="1137">
        <f t="shared" si="234"/>
        <v>0</v>
      </c>
      <c r="E7540" s="669" t="s">
        <v>699</v>
      </c>
      <c r="F7540" s="669">
        <v>7</v>
      </c>
    </row>
    <row r="7541" spans="1:6" hidden="1" x14ac:dyDescent="0.2">
      <c r="A7541" s="1136" t="str">
        <f t="shared" si="235"/>
        <v>WA11AEM0</v>
      </c>
      <c r="B7541" s="669" t="s">
        <v>10647</v>
      </c>
      <c r="C7541" s="669" t="s">
        <v>2612</v>
      </c>
      <c r="D7541" s="1137">
        <f t="shared" si="234"/>
        <v>0</v>
      </c>
      <c r="E7541" s="669" t="s">
        <v>595</v>
      </c>
      <c r="F7541" s="669">
        <v>1116</v>
      </c>
    </row>
    <row r="7542" spans="1:6" hidden="1" x14ac:dyDescent="0.2">
      <c r="A7542" s="1136" t="str">
        <f t="shared" si="235"/>
        <v>WA11ANE0</v>
      </c>
      <c r="B7542" s="669" t="s">
        <v>10648</v>
      </c>
      <c r="C7542" s="669" t="s">
        <v>2612</v>
      </c>
      <c r="D7542" s="1137">
        <f t="shared" si="234"/>
        <v>0</v>
      </c>
      <c r="E7542" s="669" t="s">
        <v>594</v>
      </c>
      <c r="F7542" s="669">
        <v>17</v>
      </c>
    </row>
    <row r="7543" spans="1:6" hidden="1" x14ac:dyDescent="0.2">
      <c r="A7543" s="1136" t="str">
        <f t="shared" si="235"/>
        <v>WA11BDC0</v>
      </c>
      <c r="B7543" s="669" t="s">
        <v>10649</v>
      </c>
      <c r="C7543" s="669" t="s">
        <v>2613</v>
      </c>
      <c r="D7543" s="1137">
        <f t="shared" si="234"/>
        <v>0</v>
      </c>
      <c r="E7543" s="669" t="s">
        <v>700</v>
      </c>
      <c r="F7543" s="669">
        <v>2</v>
      </c>
    </row>
    <row r="7544" spans="1:6" hidden="1" x14ac:dyDescent="0.2">
      <c r="A7544" s="1136" t="str">
        <f t="shared" si="235"/>
        <v>WA11BEL0</v>
      </c>
      <c r="B7544" s="669" t="s">
        <v>10650</v>
      </c>
      <c r="C7544" s="669" t="s">
        <v>2613</v>
      </c>
      <c r="D7544" s="1137">
        <f t="shared" si="234"/>
        <v>0</v>
      </c>
      <c r="E7544" s="669" t="s">
        <v>699</v>
      </c>
      <c r="F7544" s="669">
        <v>23</v>
      </c>
    </row>
    <row r="7545" spans="1:6" hidden="1" x14ac:dyDescent="0.2">
      <c r="A7545" s="1136" t="str">
        <f t="shared" si="235"/>
        <v>WA11BEM0</v>
      </c>
      <c r="B7545" s="669" t="s">
        <v>10651</v>
      </c>
      <c r="C7545" s="669" t="s">
        <v>2613</v>
      </c>
      <c r="D7545" s="1137">
        <f t="shared" si="234"/>
        <v>0</v>
      </c>
      <c r="E7545" s="669" t="s">
        <v>595</v>
      </c>
      <c r="F7545" s="669">
        <v>12704</v>
      </c>
    </row>
    <row r="7546" spans="1:6" hidden="1" x14ac:dyDescent="0.2">
      <c r="A7546" s="1136" t="str">
        <f t="shared" si="235"/>
        <v>WA11BNE0</v>
      </c>
      <c r="B7546" s="669" t="s">
        <v>10652</v>
      </c>
      <c r="C7546" s="669" t="s">
        <v>2613</v>
      </c>
      <c r="D7546" s="1137">
        <f t="shared" si="234"/>
        <v>0</v>
      </c>
      <c r="E7546" s="669" t="s">
        <v>594</v>
      </c>
      <c r="F7546" s="669">
        <v>66</v>
      </c>
    </row>
    <row r="7547" spans="1:6" hidden="1" x14ac:dyDescent="0.2">
      <c r="A7547" s="1136" t="str">
        <f t="shared" si="235"/>
        <v>WA11CDC0</v>
      </c>
      <c r="B7547" s="669" t="s">
        <v>10653</v>
      </c>
      <c r="C7547" s="669" t="s">
        <v>2615</v>
      </c>
      <c r="D7547" s="1137">
        <f t="shared" si="234"/>
        <v>0</v>
      </c>
      <c r="E7547" s="669" t="s">
        <v>700</v>
      </c>
      <c r="F7547" s="669">
        <v>598</v>
      </c>
    </row>
    <row r="7548" spans="1:6" hidden="1" x14ac:dyDescent="0.2">
      <c r="A7548" s="1136" t="str">
        <f t="shared" si="235"/>
        <v>WA11CEL0</v>
      </c>
      <c r="B7548" s="669" t="s">
        <v>10654</v>
      </c>
      <c r="C7548" s="669" t="s">
        <v>2615</v>
      </c>
      <c r="D7548" s="1137">
        <f t="shared" si="234"/>
        <v>0</v>
      </c>
      <c r="E7548" s="669" t="s">
        <v>699</v>
      </c>
      <c r="F7548" s="669">
        <v>147</v>
      </c>
    </row>
    <row r="7549" spans="1:6" hidden="1" x14ac:dyDescent="0.2">
      <c r="A7549" s="1136" t="str">
        <f t="shared" si="235"/>
        <v>WA11CEM0</v>
      </c>
      <c r="B7549" s="669" t="s">
        <v>10655</v>
      </c>
      <c r="C7549" s="669" t="s">
        <v>2615</v>
      </c>
      <c r="D7549" s="1137">
        <f t="shared" si="234"/>
        <v>0</v>
      </c>
      <c r="E7549" s="669" t="s">
        <v>595</v>
      </c>
      <c r="F7549" s="669">
        <v>112181</v>
      </c>
    </row>
    <row r="7550" spans="1:6" hidden="1" x14ac:dyDescent="0.2">
      <c r="A7550" s="1136" t="str">
        <f t="shared" si="235"/>
        <v>WA11CNE0</v>
      </c>
      <c r="B7550" s="669" t="s">
        <v>10656</v>
      </c>
      <c r="C7550" s="669" t="s">
        <v>2615</v>
      </c>
      <c r="D7550" s="1137">
        <f t="shared" si="234"/>
        <v>0</v>
      </c>
      <c r="E7550" s="669" t="s">
        <v>594</v>
      </c>
      <c r="F7550" s="669">
        <v>219</v>
      </c>
    </row>
    <row r="7551" spans="1:6" hidden="1" x14ac:dyDescent="0.2">
      <c r="A7551" s="1136" t="str">
        <f t="shared" si="235"/>
        <v>WA11CUX0</v>
      </c>
      <c r="B7551" s="669" t="s">
        <v>10657</v>
      </c>
      <c r="C7551" s="669" t="s">
        <v>2615</v>
      </c>
      <c r="D7551" s="1137">
        <f t="shared" si="234"/>
        <v>0</v>
      </c>
      <c r="E7551" s="669" t="s">
        <v>3001</v>
      </c>
      <c r="F7551" s="669">
        <v>1</v>
      </c>
    </row>
    <row r="7552" spans="1:6" hidden="1" x14ac:dyDescent="0.2">
      <c r="A7552" s="1136" t="str">
        <f t="shared" si="235"/>
        <v>WA12ADC0</v>
      </c>
      <c r="B7552" s="669" t="s">
        <v>10658</v>
      </c>
      <c r="C7552" s="669" t="s">
        <v>2617</v>
      </c>
      <c r="D7552" s="1137">
        <f t="shared" si="234"/>
        <v>0</v>
      </c>
      <c r="E7552" s="669" t="s">
        <v>700</v>
      </c>
      <c r="F7552" s="669">
        <v>62</v>
      </c>
    </row>
    <row r="7553" spans="1:6" hidden="1" x14ac:dyDescent="0.2">
      <c r="A7553" s="1136" t="str">
        <f t="shared" si="235"/>
        <v>WA12AEL0</v>
      </c>
      <c r="B7553" s="669" t="s">
        <v>10659</v>
      </c>
      <c r="C7553" s="669" t="s">
        <v>2617</v>
      </c>
      <c r="D7553" s="1137">
        <f t="shared" si="234"/>
        <v>0</v>
      </c>
      <c r="E7553" s="669" t="s">
        <v>699</v>
      </c>
      <c r="F7553" s="669">
        <v>262</v>
      </c>
    </row>
    <row r="7554" spans="1:6" hidden="1" x14ac:dyDescent="0.2">
      <c r="A7554" s="1136" t="str">
        <f t="shared" si="235"/>
        <v>WA12AEM0</v>
      </c>
      <c r="B7554" s="669" t="s">
        <v>10660</v>
      </c>
      <c r="C7554" s="669" t="s">
        <v>2617</v>
      </c>
      <c r="D7554" s="1137">
        <f t="shared" si="234"/>
        <v>0</v>
      </c>
      <c r="E7554" s="669" t="s">
        <v>595</v>
      </c>
      <c r="F7554" s="669">
        <v>3075</v>
      </c>
    </row>
    <row r="7555" spans="1:6" hidden="1" x14ac:dyDescent="0.2">
      <c r="A7555" s="1136" t="str">
        <f t="shared" si="235"/>
        <v>WA12ANE0</v>
      </c>
      <c r="B7555" s="669" t="s">
        <v>10661</v>
      </c>
      <c r="C7555" s="669" t="s">
        <v>2617</v>
      </c>
      <c r="D7555" s="1137">
        <f t="shared" si="234"/>
        <v>0</v>
      </c>
      <c r="E7555" s="669" t="s">
        <v>594</v>
      </c>
      <c r="F7555" s="669">
        <v>305</v>
      </c>
    </row>
    <row r="7556" spans="1:6" hidden="1" x14ac:dyDescent="0.2">
      <c r="A7556" s="1136" t="str">
        <f t="shared" si="235"/>
        <v>WA12AUX0</v>
      </c>
      <c r="B7556" s="669" t="s">
        <v>10662</v>
      </c>
      <c r="C7556" s="669" t="s">
        <v>2617</v>
      </c>
      <c r="D7556" s="1137">
        <f t="shared" si="234"/>
        <v>0</v>
      </c>
      <c r="E7556" s="669" t="s">
        <v>3001</v>
      </c>
      <c r="F7556" s="669">
        <v>1</v>
      </c>
    </row>
    <row r="7557" spans="1:6" hidden="1" x14ac:dyDescent="0.2">
      <c r="A7557" s="1136" t="str">
        <f t="shared" si="235"/>
        <v>WA12BDC0</v>
      </c>
      <c r="B7557" s="669" t="s">
        <v>10663</v>
      </c>
      <c r="C7557" s="669" t="s">
        <v>2618</v>
      </c>
      <c r="D7557" s="1137">
        <f t="shared" si="234"/>
        <v>0</v>
      </c>
      <c r="E7557" s="669" t="s">
        <v>700</v>
      </c>
      <c r="F7557" s="669">
        <v>130</v>
      </c>
    </row>
    <row r="7558" spans="1:6" hidden="1" x14ac:dyDescent="0.2">
      <c r="A7558" s="1136" t="str">
        <f t="shared" si="235"/>
        <v>WA12BEL0</v>
      </c>
      <c r="B7558" s="669" t="s">
        <v>10664</v>
      </c>
      <c r="C7558" s="669" t="s">
        <v>2618</v>
      </c>
      <c r="D7558" s="1137">
        <f t="shared" si="234"/>
        <v>0</v>
      </c>
      <c r="E7558" s="669" t="s">
        <v>699</v>
      </c>
      <c r="F7558" s="669">
        <v>361</v>
      </c>
    </row>
    <row r="7559" spans="1:6" hidden="1" x14ac:dyDescent="0.2">
      <c r="A7559" s="1136" t="str">
        <f t="shared" si="235"/>
        <v>WA12BEM0</v>
      </c>
      <c r="B7559" s="669" t="s">
        <v>10665</v>
      </c>
      <c r="C7559" s="669" t="s">
        <v>2618</v>
      </c>
      <c r="D7559" s="1137">
        <f t="shared" si="234"/>
        <v>0</v>
      </c>
      <c r="E7559" s="669" t="s">
        <v>595</v>
      </c>
      <c r="F7559" s="669">
        <v>4556</v>
      </c>
    </row>
    <row r="7560" spans="1:6" hidden="1" x14ac:dyDescent="0.2">
      <c r="A7560" s="1136" t="str">
        <f t="shared" si="235"/>
        <v>WA12BNE0</v>
      </c>
      <c r="B7560" s="669" t="s">
        <v>10666</v>
      </c>
      <c r="C7560" s="669" t="s">
        <v>2618</v>
      </c>
      <c r="D7560" s="1137">
        <f t="shared" si="234"/>
        <v>0</v>
      </c>
      <c r="E7560" s="669" t="s">
        <v>594</v>
      </c>
      <c r="F7560" s="669">
        <v>281</v>
      </c>
    </row>
    <row r="7561" spans="1:6" hidden="1" x14ac:dyDescent="0.2">
      <c r="A7561" s="1136" t="str">
        <f t="shared" si="235"/>
        <v>WA12BUX0</v>
      </c>
      <c r="B7561" s="669" t="s">
        <v>10667</v>
      </c>
      <c r="C7561" s="669" t="s">
        <v>2618</v>
      </c>
      <c r="D7561" s="1137">
        <f t="shared" si="234"/>
        <v>0</v>
      </c>
      <c r="E7561" s="669" t="s">
        <v>3001</v>
      </c>
      <c r="F7561" s="669">
        <v>2</v>
      </c>
    </row>
    <row r="7562" spans="1:6" hidden="1" x14ac:dyDescent="0.2">
      <c r="A7562" s="1136" t="str">
        <f t="shared" si="235"/>
        <v>WA12CDC0</v>
      </c>
      <c r="B7562" s="669" t="s">
        <v>10668</v>
      </c>
      <c r="C7562" s="669" t="s">
        <v>2619</v>
      </c>
      <c r="D7562" s="1137">
        <f t="shared" si="234"/>
        <v>0</v>
      </c>
      <c r="E7562" s="669" t="s">
        <v>700</v>
      </c>
      <c r="F7562" s="669">
        <v>650</v>
      </c>
    </row>
    <row r="7563" spans="1:6" hidden="1" x14ac:dyDescent="0.2">
      <c r="A7563" s="1136" t="str">
        <f t="shared" si="235"/>
        <v>WA12CEL0</v>
      </c>
      <c r="B7563" s="669" t="s">
        <v>10669</v>
      </c>
      <c r="C7563" s="669" t="s">
        <v>2619</v>
      </c>
      <c r="D7563" s="1137">
        <f t="shared" si="234"/>
        <v>0</v>
      </c>
      <c r="E7563" s="669" t="s">
        <v>699</v>
      </c>
      <c r="F7563" s="669">
        <v>995</v>
      </c>
    </row>
    <row r="7564" spans="1:6" hidden="1" x14ac:dyDescent="0.2">
      <c r="A7564" s="1136" t="str">
        <f t="shared" si="235"/>
        <v>WA12CEM0</v>
      </c>
      <c r="B7564" s="669" t="s">
        <v>10670</v>
      </c>
      <c r="C7564" s="669" t="s">
        <v>2619</v>
      </c>
      <c r="D7564" s="1137">
        <f t="shared" si="234"/>
        <v>0</v>
      </c>
      <c r="E7564" s="669" t="s">
        <v>595</v>
      </c>
      <c r="F7564" s="669">
        <v>12660</v>
      </c>
    </row>
    <row r="7565" spans="1:6" hidden="1" x14ac:dyDescent="0.2">
      <c r="A7565" s="1136" t="str">
        <f t="shared" si="235"/>
        <v>WA12CNE0</v>
      </c>
      <c r="B7565" s="669" t="s">
        <v>10671</v>
      </c>
      <c r="C7565" s="669" t="s">
        <v>2619</v>
      </c>
      <c r="D7565" s="1137">
        <f t="shared" si="234"/>
        <v>0</v>
      </c>
      <c r="E7565" s="669" t="s">
        <v>594</v>
      </c>
      <c r="F7565" s="669">
        <v>390</v>
      </c>
    </row>
    <row r="7566" spans="1:6" hidden="1" x14ac:dyDescent="0.2">
      <c r="A7566" s="1136" t="str">
        <f t="shared" si="235"/>
        <v>WA12CUX0</v>
      </c>
      <c r="B7566" s="669" t="s">
        <v>10672</v>
      </c>
      <c r="C7566" s="669" t="s">
        <v>2619</v>
      </c>
      <c r="D7566" s="1137">
        <f t="shared" si="234"/>
        <v>0</v>
      </c>
      <c r="E7566" s="669" t="s">
        <v>3001</v>
      </c>
      <c r="F7566" s="669">
        <v>2</v>
      </c>
    </row>
    <row r="7567" spans="1:6" hidden="1" x14ac:dyDescent="0.2">
      <c r="A7567" s="1136" t="str">
        <f t="shared" si="235"/>
        <v>WA12DDC0</v>
      </c>
      <c r="B7567" s="669" t="s">
        <v>10673</v>
      </c>
      <c r="C7567" s="669" t="s">
        <v>2620</v>
      </c>
      <c r="D7567" s="1137">
        <f t="shared" si="234"/>
        <v>0</v>
      </c>
      <c r="E7567" s="669" t="s">
        <v>700</v>
      </c>
      <c r="F7567" s="669">
        <v>1336</v>
      </c>
    </row>
    <row r="7568" spans="1:6" hidden="1" x14ac:dyDescent="0.2">
      <c r="A7568" s="1136" t="str">
        <f t="shared" si="235"/>
        <v>WA12DEL0</v>
      </c>
      <c r="B7568" s="669" t="s">
        <v>10674</v>
      </c>
      <c r="C7568" s="669" t="s">
        <v>2620</v>
      </c>
      <c r="D7568" s="1137">
        <f t="shared" si="234"/>
        <v>0</v>
      </c>
      <c r="E7568" s="669" t="s">
        <v>699</v>
      </c>
      <c r="F7568" s="669">
        <v>1666</v>
      </c>
    </row>
    <row r="7569" spans="1:6" hidden="1" x14ac:dyDescent="0.2">
      <c r="A7569" s="1136" t="str">
        <f t="shared" si="235"/>
        <v>WA12DEM0</v>
      </c>
      <c r="B7569" s="669" t="s">
        <v>10675</v>
      </c>
      <c r="C7569" s="669" t="s">
        <v>2620</v>
      </c>
      <c r="D7569" s="1137">
        <f t="shared" ref="D7569:D7632" si="236">IFERROR(VLOOKUP(C7569,$M$2:$N$16,2,FALSE),0)</f>
        <v>0</v>
      </c>
      <c r="E7569" s="669" t="s">
        <v>595</v>
      </c>
      <c r="F7569" s="669">
        <v>29813</v>
      </c>
    </row>
    <row r="7570" spans="1:6" hidden="1" x14ac:dyDescent="0.2">
      <c r="A7570" s="1136" t="str">
        <f t="shared" ref="A7570:A7633" si="237">C7570&amp;E7570&amp;D7570</f>
        <v>WA12DNE0</v>
      </c>
      <c r="B7570" s="669" t="s">
        <v>10676</v>
      </c>
      <c r="C7570" s="669" t="s">
        <v>2620</v>
      </c>
      <c r="D7570" s="1137">
        <f t="shared" si="236"/>
        <v>0</v>
      </c>
      <c r="E7570" s="669" t="s">
        <v>594</v>
      </c>
      <c r="F7570" s="669">
        <v>521</v>
      </c>
    </row>
    <row r="7571" spans="1:6" hidden="1" x14ac:dyDescent="0.2">
      <c r="A7571" s="1136" t="str">
        <f t="shared" si="237"/>
        <v>WA12DUX0</v>
      </c>
      <c r="B7571" s="669" t="s">
        <v>10677</v>
      </c>
      <c r="C7571" s="669" t="s">
        <v>2620</v>
      </c>
      <c r="D7571" s="1137">
        <f t="shared" si="236"/>
        <v>0</v>
      </c>
      <c r="E7571" s="669" t="s">
        <v>3001</v>
      </c>
      <c r="F7571" s="669">
        <v>4</v>
      </c>
    </row>
    <row r="7572" spans="1:6" hidden="1" x14ac:dyDescent="0.2">
      <c r="A7572" s="1136" t="str">
        <f t="shared" si="237"/>
        <v>WA14ADC0</v>
      </c>
      <c r="B7572" s="669" t="s">
        <v>10678</v>
      </c>
      <c r="C7572" s="669" t="s">
        <v>10679</v>
      </c>
      <c r="D7572" s="1137">
        <f t="shared" si="236"/>
        <v>0</v>
      </c>
      <c r="E7572" s="669" t="s">
        <v>700</v>
      </c>
      <c r="F7572" s="669">
        <v>78283</v>
      </c>
    </row>
    <row r="7573" spans="1:6" hidden="1" x14ac:dyDescent="0.2">
      <c r="A7573" s="1136" t="str">
        <f t="shared" si="237"/>
        <v>WA14AEL0</v>
      </c>
      <c r="B7573" s="669" t="s">
        <v>10680</v>
      </c>
      <c r="C7573" s="669" t="s">
        <v>10679</v>
      </c>
      <c r="D7573" s="1137">
        <f t="shared" si="236"/>
        <v>0</v>
      </c>
      <c r="E7573" s="669" t="s">
        <v>699</v>
      </c>
      <c r="F7573" s="669">
        <v>18663</v>
      </c>
    </row>
    <row r="7574" spans="1:6" hidden="1" x14ac:dyDescent="0.2">
      <c r="A7574" s="1136" t="str">
        <f t="shared" si="237"/>
        <v>WA14AEM0</v>
      </c>
      <c r="B7574" s="669" t="s">
        <v>10681</v>
      </c>
      <c r="C7574" s="669" t="s">
        <v>10679</v>
      </c>
      <c r="D7574" s="1137">
        <f t="shared" si="236"/>
        <v>0</v>
      </c>
      <c r="E7574" s="669" t="s">
        <v>595</v>
      </c>
      <c r="F7574" s="669">
        <v>1617</v>
      </c>
    </row>
    <row r="7575" spans="1:6" hidden="1" x14ac:dyDescent="0.2">
      <c r="A7575" s="1136" t="str">
        <f t="shared" si="237"/>
        <v>WA14ANE0</v>
      </c>
      <c r="B7575" s="669" t="s">
        <v>10682</v>
      </c>
      <c r="C7575" s="669" t="s">
        <v>10679</v>
      </c>
      <c r="D7575" s="1137">
        <f t="shared" si="236"/>
        <v>0</v>
      </c>
      <c r="E7575" s="669" t="s">
        <v>594</v>
      </c>
      <c r="F7575" s="669">
        <v>595</v>
      </c>
    </row>
    <row r="7576" spans="1:6" hidden="1" x14ac:dyDescent="0.2">
      <c r="A7576" s="1136" t="str">
        <f t="shared" si="237"/>
        <v>WA14AUX0</v>
      </c>
      <c r="B7576" s="669" t="s">
        <v>10683</v>
      </c>
      <c r="C7576" s="669" t="s">
        <v>10679</v>
      </c>
      <c r="D7576" s="1137">
        <f t="shared" si="236"/>
        <v>0</v>
      </c>
      <c r="E7576" s="669" t="s">
        <v>3001</v>
      </c>
      <c r="F7576" s="669">
        <v>1</v>
      </c>
    </row>
    <row r="7577" spans="1:6" hidden="1" x14ac:dyDescent="0.2">
      <c r="A7577" s="1136" t="str">
        <f t="shared" si="237"/>
        <v>WA14BDC0</v>
      </c>
      <c r="B7577" s="669" t="s">
        <v>10684</v>
      </c>
      <c r="C7577" s="669" t="s">
        <v>10685</v>
      </c>
      <c r="D7577" s="1137">
        <f t="shared" si="236"/>
        <v>0</v>
      </c>
      <c r="E7577" s="669" t="s">
        <v>700</v>
      </c>
      <c r="F7577" s="669">
        <v>84962</v>
      </c>
    </row>
    <row r="7578" spans="1:6" hidden="1" x14ac:dyDescent="0.2">
      <c r="A7578" s="1136" t="str">
        <f t="shared" si="237"/>
        <v>WA14BEL0</v>
      </c>
      <c r="B7578" s="669" t="s">
        <v>10686</v>
      </c>
      <c r="C7578" s="669" t="s">
        <v>10685</v>
      </c>
      <c r="D7578" s="1137">
        <f t="shared" si="236"/>
        <v>0</v>
      </c>
      <c r="E7578" s="669" t="s">
        <v>699</v>
      </c>
      <c r="F7578" s="669">
        <v>33236</v>
      </c>
    </row>
    <row r="7579" spans="1:6" hidden="1" x14ac:dyDescent="0.2">
      <c r="A7579" s="1136" t="str">
        <f t="shared" si="237"/>
        <v>WA14BEM0</v>
      </c>
      <c r="B7579" s="669" t="s">
        <v>10687</v>
      </c>
      <c r="C7579" s="669" t="s">
        <v>10685</v>
      </c>
      <c r="D7579" s="1137">
        <f t="shared" si="236"/>
        <v>0</v>
      </c>
      <c r="E7579" s="669" t="s">
        <v>595</v>
      </c>
      <c r="F7579" s="669">
        <v>3866</v>
      </c>
    </row>
    <row r="7580" spans="1:6" hidden="1" x14ac:dyDescent="0.2">
      <c r="A7580" s="1136" t="str">
        <f t="shared" si="237"/>
        <v>WA14BNE0</v>
      </c>
      <c r="B7580" s="669" t="s">
        <v>10688</v>
      </c>
      <c r="C7580" s="669" t="s">
        <v>10685</v>
      </c>
      <c r="D7580" s="1137">
        <f t="shared" si="236"/>
        <v>0</v>
      </c>
      <c r="E7580" s="669" t="s">
        <v>594</v>
      </c>
      <c r="F7580" s="669">
        <v>1191</v>
      </c>
    </row>
    <row r="7581" spans="1:6" hidden="1" x14ac:dyDescent="0.2">
      <c r="A7581" s="1136" t="str">
        <f t="shared" si="237"/>
        <v>WA14BUX0</v>
      </c>
      <c r="B7581" s="669" t="s">
        <v>10689</v>
      </c>
      <c r="C7581" s="669" t="s">
        <v>10685</v>
      </c>
      <c r="D7581" s="1137">
        <f t="shared" si="236"/>
        <v>0</v>
      </c>
      <c r="E7581" s="669" t="s">
        <v>3001</v>
      </c>
      <c r="F7581" s="669">
        <v>2</v>
      </c>
    </row>
    <row r="7582" spans="1:6" hidden="1" x14ac:dyDescent="0.2">
      <c r="A7582" s="1136" t="str">
        <f t="shared" si="237"/>
        <v>WA15AEL0</v>
      </c>
      <c r="B7582" s="669" t="s">
        <v>10690</v>
      </c>
      <c r="C7582" s="669" t="s">
        <v>2621</v>
      </c>
      <c r="D7582" s="1137">
        <f t="shared" si="236"/>
        <v>0</v>
      </c>
      <c r="E7582" s="669" t="s">
        <v>699</v>
      </c>
      <c r="F7582" s="669">
        <v>133</v>
      </c>
    </row>
    <row r="7583" spans="1:6" hidden="1" x14ac:dyDescent="0.2">
      <c r="A7583" s="1136" t="str">
        <f t="shared" si="237"/>
        <v>WA15AEM0</v>
      </c>
      <c r="B7583" s="669" t="s">
        <v>10691</v>
      </c>
      <c r="C7583" s="669" t="s">
        <v>2621</v>
      </c>
      <c r="D7583" s="1137">
        <f t="shared" si="236"/>
        <v>0</v>
      </c>
      <c r="E7583" s="669" t="s">
        <v>595</v>
      </c>
      <c r="F7583" s="669">
        <v>20</v>
      </c>
    </row>
    <row r="7584" spans="1:6" hidden="1" x14ac:dyDescent="0.2">
      <c r="A7584" s="1136" t="str">
        <f t="shared" si="237"/>
        <v>WA15ANE0</v>
      </c>
      <c r="B7584" s="669" t="s">
        <v>10692</v>
      </c>
      <c r="C7584" s="669" t="s">
        <v>2621</v>
      </c>
      <c r="D7584" s="1137">
        <f t="shared" si="236"/>
        <v>0</v>
      </c>
      <c r="E7584" s="669" t="s">
        <v>594</v>
      </c>
      <c r="F7584" s="669">
        <v>2</v>
      </c>
    </row>
    <row r="7585" spans="1:6" hidden="1" x14ac:dyDescent="0.2">
      <c r="A7585" s="1136" t="str">
        <f t="shared" si="237"/>
        <v>WA15BEL0</v>
      </c>
      <c r="B7585" s="669" t="s">
        <v>10693</v>
      </c>
      <c r="C7585" s="669" t="s">
        <v>2622</v>
      </c>
      <c r="D7585" s="1137">
        <f t="shared" si="236"/>
        <v>0</v>
      </c>
      <c r="E7585" s="669" t="s">
        <v>699</v>
      </c>
      <c r="F7585" s="669">
        <v>145</v>
      </c>
    </row>
    <row r="7586" spans="1:6" hidden="1" x14ac:dyDescent="0.2">
      <c r="A7586" s="1136" t="str">
        <f t="shared" si="237"/>
        <v>WA15BEM0</v>
      </c>
      <c r="B7586" s="669" t="s">
        <v>10694</v>
      </c>
      <c r="C7586" s="669" t="s">
        <v>2622</v>
      </c>
      <c r="D7586" s="1137">
        <f t="shared" si="236"/>
        <v>0</v>
      </c>
      <c r="E7586" s="669" t="s">
        <v>595</v>
      </c>
      <c r="F7586" s="669">
        <v>49</v>
      </c>
    </row>
    <row r="7587" spans="1:6" hidden="1" x14ac:dyDescent="0.2">
      <c r="A7587" s="1136" t="str">
        <f t="shared" si="237"/>
        <v>WA15BNE0</v>
      </c>
      <c r="B7587" s="669" t="s">
        <v>10695</v>
      </c>
      <c r="C7587" s="669" t="s">
        <v>2622</v>
      </c>
      <c r="D7587" s="1137">
        <f t="shared" si="236"/>
        <v>0</v>
      </c>
      <c r="E7587" s="669" t="s">
        <v>594</v>
      </c>
      <c r="F7587" s="669">
        <v>1</v>
      </c>
    </row>
    <row r="7588" spans="1:6" hidden="1" x14ac:dyDescent="0.2">
      <c r="A7588" s="1136" t="str">
        <f t="shared" si="237"/>
        <v>WA15VEL0</v>
      </c>
      <c r="B7588" s="669" t="s">
        <v>10696</v>
      </c>
      <c r="C7588" s="669" t="s">
        <v>800</v>
      </c>
      <c r="D7588" s="1137">
        <f t="shared" si="236"/>
        <v>0</v>
      </c>
      <c r="E7588" s="669" t="s">
        <v>699</v>
      </c>
      <c r="F7588" s="669">
        <v>12</v>
      </c>
    </row>
    <row r="7589" spans="1:6" hidden="1" x14ac:dyDescent="0.2">
      <c r="A7589" s="1136" t="str">
        <f t="shared" si="237"/>
        <v>WA15VEM0</v>
      </c>
      <c r="B7589" s="669" t="s">
        <v>10697</v>
      </c>
      <c r="C7589" s="669" t="s">
        <v>800</v>
      </c>
      <c r="D7589" s="1137">
        <f t="shared" si="236"/>
        <v>0</v>
      </c>
      <c r="E7589" s="669" t="s">
        <v>595</v>
      </c>
      <c r="F7589" s="669">
        <v>34</v>
      </c>
    </row>
    <row r="7590" spans="1:6" hidden="1" x14ac:dyDescent="0.2">
      <c r="A7590" s="1136" t="str">
        <f t="shared" si="237"/>
        <v>WA15VNE0</v>
      </c>
      <c r="B7590" s="669" t="s">
        <v>10698</v>
      </c>
      <c r="C7590" s="669" t="s">
        <v>800</v>
      </c>
      <c r="D7590" s="1137">
        <f t="shared" si="236"/>
        <v>0</v>
      </c>
      <c r="E7590" s="669" t="s">
        <v>594</v>
      </c>
      <c r="F7590" s="669">
        <v>1</v>
      </c>
    </row>
    <row r="7591" spans="1:6" hidden="1" x14ac:dyDescent="0.2">
      <c r="A7591" s="1136" t="str">
        <f t="shared" si="237"/>
        <v>WA16WDC0</v>
      </c>
      <c r="B7591" s="669" t="s">
        <v>10699</v>
      </c>
      <c r="C7591" s="669" t="s">
        <v>799</v>
      </c>
      <c r="D7591" s="1137">
        <f t="shared" si="236"/>
        <v>0</v>
      </c>
      <c r="E7591" s="669" t="s">
        <v>700</v>
      </c>
      <c r="F7591" s="669">
        <v>37</v>
      </c>
    </row>
    <row r="7592" spans="1:6" hidden="1" x14ac:dyDescent="0.2">
      <c r="A7592" s="1136" t="str">
        <f t="shared" si="237"/>
        <v>WA16WEL0</v>
      </c>
      <c r="B7592" s="669" t="s">
        <v>10700</v>
      </c>
      <c r="C7592" s="669" t="s">
        <v>799</v>
      </c>
      <c r="D7592" s="1137">
        <f t="shared" si="236"/>
        <v>0</v>
      </c>
      <c r="E7592" s="669" t="s">
        <v>699</v>
      </c>
      <c r="F7592" s="669">
        <v>31</v>
      </c>
    </row>
    <row r="7593" spans="1:6" hidden="1" x14ac:dyDescent="0.2">
      <c r="A7593" s="1136" t="str">
        <f t="shared" si="237"/>
        <v>WA16WEM0</v>
      </c>
      <c r="B7593" s="669" t="s">
        <v>10701</v>
      </c>
      <c r="C7593" s="669" t="s">
        <v>799</v>
      </c>
      <c r="D7593" s="1137">
        <f t="shared" si="236"/>
        <v>0</v>
      </c>
      <c r="E7593" s="669" t="s">
        <v>595</v>
      </c>
      <c r="F7593" s="669">
        <v>572</v>
      </c>
    </row>
    <row r="7594" spans="1:6" hidden="1" x14ac:dyDescent="0.2">
      <c r="A7594" s="1136" t="str">
        <f t="shared" si="237"/>
        <v>WA16WNE0</v>
      </c>
      <c r="B7594" s="669" t="s">
        <v>10702</v>
      </c>
      <c r="C7594" s="669" t="s">
        <v>799</v>
      </c>
      <c r="D7594" s="1137">
        <f t="shared" si="236"/>
        <v>0</v>
      </c>
      <c r="E7594" s="669" t="s">
        <v>594</v>
      </c>
      <c r="F7594" s="669">
        <v>6</v>
      </c>
    </row>
    <row r="7595" spans="1:6" hidden="1" x14ac:dyDescent="0.2">
      <c r="A7595" s="1136" t="str">
        <f t="shared" si="237"/>
        <v>WA16YDC0</v>
      </c>
      <c r="B7595" s="669" t="s">
        <v>10703</v>
      </c>
      <c r="C7595" s="669" t="s">
        <v>798</v>
      </c>
      <c r="D7595" s="1137">
        <f t="shared" si="236"/>
        <v>0</v>
      </c>
      <c r="E7595" s="669" t="s">
        <v>700</v>
      </c>
      <c r="F7595" s="669">
        <v>1090</v>
      </c>
    </row>
    <row r="7596" spans="1:6" hidden="1" x14ac:dyDescent="0.2">
      <c r="A7596" s="1136" t="str">
        <f t="shared" si="237"/>
        <v>WA16YEL0</v>
      </c>
      <c r="B7596" s="669" t="s">
        <v>10704</v>
      </c>
      <c r="C7596" s="669" t="s">
        <v>798</v>
      </c>
      <c r="D7596" s="1137">
        <f t="shared" si="236"/>
        <v>0</v>
      </c>
      <c r="E7596" s="669" t="s">
        <v>699</v>
      </c>
      <c r="F7596" s="669">
        <v>64</v>
      </c>
    </row>
    <row r="7597" spans="1:6" hidden="1" x14ac:dyDescent="0.2">
      <c r="A7597" s="1136" t="str">
        <f t="shared" si="237"/>
        <v>WA16YEM0</v>
      </c>
      <c r="B7597" s="669" t="s">
        <v>10705</v>
      </c>
      <c r="C7597" s="669" t="s">
        <v>798</v>
      </c>
      <c r="D7597" s="1137">
        <f t="shared" si="236"/>
        <v>0</v>
      </c>
      <c r="E7597" s="669" t="s">
        <v>595</v>
      </c>
      <c r="F7597" s="669">
        <v>3408</v>
      </c>
    </row>
    <row r="7598" spans="1:6" hidden="1" x14ac:dyDescent="0.2">
      <c r="A7598" s="1136" t="str">
        <f t="shared" si="237"/>
        <v>WA16YNE0</v>
      </c>
      <c r="B7598" s="669" t="s">
        <v>10706</v>
      </c>
      <c r="C7598" s="669" t="s">
        <v>798</v>
      </c>
      <c r="D7598" s="1137">
        <f t="shared" si="236"/>
        <v>0</v>
      </c>
      <c r="E7598" s="669" t="s">
        <v>594</v>
      </c>
      <c r="F7598" s="669">
        <v>24</v>
      </c>
    </row>
    <row r="7599" spans="1:6" hidden="1" x14ac:dyDescent="0.2">
      <c r="A7599" s="1136" t="str">
        <f t="shared" si="237"/>
        <v>WA17ADC0</v>
      </c>
      <c r="B7599" s="669" t="s">
        <v>10707</v>
      </c>
      <c r="C7599" s="669" t="s">
        <v>2623</v>
      </c>
      <c r="D7599" s="1137">
        <f t="shared" si="236"/>
        <v>0</v>
      </c>
      <c r="E7599" s="669" t="s">
        <v>700</v>
      </c>
      <c r="F7599" s="669">
        <v>9</v>
      </c>
    </row>
    <row r="7600" spans="1:6" hidden="1" x14ac:dyDescent="0.2">
      <c r="A7600" s="1136" t="str">
        <f t="shared" si="237"/>
        <v>WA17AEL0</v>
      </c>
      <c r="B7600" s="669" t="s">
        <v>10708</v>
      </c>
      <c r="C7600" s="669" t="s">
        <v>2623</v>
      </c>
      <c r="D7600" s="1137">
        <f t="shared" si="236"/>
        <v>0</v>
      </c>
      <c r="E7600" s="669" t="s">
        <v>699</v>
      </c>
      <c r="F7600" s="669">
        <v>78</v>
      </c>
    </row>
    <row r="7601" spans="1:6" hidden="1" x14ac:dyDescent="0.2">
      <c r="A7601" s="1136" t="str">
        <f t="shared" si="237"/>
        <v>WA17AEM0</v>
      </c>
      <c r="B7601" s="669" t="s">
        <v>10709</v>
      </c>
      <c r="C7601" s="669" t="s">
        <v>2623</v>
      </c>
      <c r="D7601" s="1137">
        <f t="shared" si="236"/>
        <v>0</v>
      </c>
      <c r="E7601" s="669" t="s">
        <v>595</v>
      </c>
      <c r="F7601" s="669">
        <v>1420</v>
      </c>
    </row>
    <row r="7602" spans="1:6" hidden="1" x14ac:dyDescent="0.2">
      <c r="A7602" s="1136" t="str">
        <f t="shared" si="237"/>
        <v>WA17ANE0</v>
      </c>
      <c r="B7602" s="669" t="s">
        <v>10710</v>
      </c>
      <c r="C7602" s="669" t="s">
        <v>2623</v>
      </c>
      <c r="D7602" s="1137">
        <f t="shared" si="236"/>
        <v>0</v>
      </c>
      <c r="E7602" s="669" t="s">
        <v>594</v>
      </c>
      <c r="F7602" s="669">
        <v>38</v>
      </c>
    </row>
    <row r="7603" spans="1:6" hidden="1" x14ac:dyDescent="0.2">
      <c r="A7603" s="1136" t="str">
        <f t="shared" si="237"/>
        <v>WA17BDC0</v>
      </c>
      <c r="B7603" s="669" t="s">
        <v>10711</v>
      </c>
      <c r="C7603" s="669" t="s">
        <v>2624</v>
      </c>
      <c r="D7603" s="1137">
        <f t="shared" si="236"/>
        <v>0</v>
      </c>
      <c r="E7603" s="669" t="s">
        <v>700</v>
      </c>
      <c r="F7603" s="669">
        <v>60</v>
      </c>
    </row>
    <row r="7604" spans="1:6" hidden="1" x14ac:dyDescent="0.2">
      <c r="A7604" s="1136" t="str">
        <f t="shared" si="237"/>
        <v>WA17BEL0</v>
      </c>
      <c r="B7604" s="669" t="s">
        <v>10712</v>
      </c>
      <c r="C7604" s="669" t="s">
        <v>2624</v>
      </c>
      <c r="D7604" s="1137">
        <f t="shared" si="236"/>
        <v>0</v>
      </c>
      <c r="E7604" s="669" t="s">
        <v>699</v>
      </c>
      <c r="F7604" s="669">
        <v>133</v>
      </c>
    </row>
    <row r="7605" spans="1:6" hidden="1" x14ac:dyDescent="0.2">
      <c r="A7605" s="1136" t="str">
        <f t="shared" si="237"/>
        <v>WA17BEM0</v>
      </c>
      <c r="B7605" s="669" t="s">
        <v>10713</v>
      </c>
      <c r="C7605" s="669" t="s">
        <v>2624</v>
      </c>
      <c r="D7605" s="1137">
        <f t="shared" si="236"/>
        <v>0</v>
      </c>
      <c r="E7605" s="669" t="s">
        <v>595</v>
      </c>
      <c r="F7605" s="669">
        <v>1138</v>
      </c>
    </row>
    <row r="7606" spans="1:6" hidden="1" x14ac:dyDescent="0.2">
      <c r="A7606" s="1136" t="str">
        <f t="shared" si="237"/>
        <v>WA17BNE0</v>
      </c>
      <c r="B7606" s="669" t="s">
        <v>10714</v>
      </c>
      <c r="C7606" s="669" t="s">
        <v>2624</v>
      </c>
      <c r="D7606" s="1137">
        <f t="shared" si="236"/>
        <v>0</v>
      </c>
      <c r="E7606" s="669" t="s">
        <v>594</v>
      </c>
      <c r="F7606" s="669">
        <v>54</v>
      </c>
    </row>
    <row r="7607" spans="1:6" hidden="1" x14ac:dyDescent="0.2">
      <c r="A7607" s="1136" t="str">
        <f t="shared" si="237"/>
        <v>WA17CDC0</v>
      </c>
      <c r="B7607" s="669" t="s">
        <v>10715</v>
      </c>
      <c r="C7607" s="669" t="s">
        <v>2625</v>
      </c>
      <c r="D7607" s="1137">
        <f t="shared" si="236"/>
        <v>0</v>
      </c>
      <c r="E7607" s="669" t="s">
        <v>700</v>
      </c>
      <c r="F7607" s="669">
        <v>459</v>
      </c>
    </row>
    <row r="7608" spans="1:6" hidden="1" x14ac:dyDescent="0.2">
      <c r="A7608" s="1136" t="str">
        <f t="shared" si="237"/>
        <v>WA17CEL0</v>
      </c>
      <c r="B7608" s="669" t="s">
        <v>10716</v>
      </c>
      <c r="C7608" s="669" t="s">
        <v>2625</v>
      </c>
      <c r="D7608" s="1137">
        <f t="shared" si="236"/>
        <v>0</v>
      </c>
      <c r="E7608" s="669" t="s">
        <v>699</v>
      </c>
      <c r="F7608" s="669">
        <v>294</v>
      </c>
    </row>
    <row r="7609" spans="1:6" hidden="1" x14ac:dyDescent="0.2">
      <c r="A7609" s="1136" t="str">
        <f t="shared" si="237"/>
        <v>WA17CEM0</v>
      </c>
      <c r="B7609" s="669" t="s">
        <v>10717</v>
      </c>
      <c r="C7609" s="669" t="s">
        <v>2625</v>
      </c>
      <c r="D7609" s="1137">
        <f t="shared" si="236"/>
        <v>0</v>
      </c>
      <c r="E7609" s="669" t="s">
        <v>595</v>
      </c>
      <c r="F7609" s="669">
        <v>769</v>
      </c>
    </row>
    <row r="7610" spans="1:6" hidden="1" x14ac:dyDescent="0.2">
      <c r="A7610" s="1136" t="str">
        <f t="shared" si="237"/>
        <v>WA17CNE0</v>
      </c>
      <c r="B7610" s="669" t="s">
        <v>10718</v>
      </c>
      <c r="C7610" s="669" t="s">
        <v>2625</v>
      </c>
      <c r="D7610" s="1137">
        <f t="shared" si="236"/>
        <v>0</v>
      </c>
      <c r="E7610" s="669" t="s">
        <v>594</v>
      </c>
      <c r="F7610" s="669">
        <v>22</v>
      </c>
    </row>
    <row r="7611" spans="1:6" hidden="1" x14ac:dyDescent="0.2">
      <c r="A7611" s="1136" t="str">
        <f t="shared" si="237"/>
        <v>WA17CUX0</v>
      </c>
      <c r="B7611" s="669" t="s">
        <v>10719</v>
      </c>
      <c r="C7611" s="669" t="s">
        <v>2625</v>
      </c>
      <c r="D7611" s="1137">
        <f t="shared" si="236"/>
        <v>0</v>
      </c>
      <c r="E7611" s="669" t="s">
        <v>3001</v>
      </c>
      <c r="F7611" s="669">
        <v>1</v>
      </c>
    </row>
    <row r="7612" spans="1:6" hidden="1" x14ac:dyDescent="0.2">
      <c r="A7612" s="1136" t="str">
        <f t="shared" si="237"/>
        <v>WA17DDC0</v>
      </c>
      <c r="B7612" s="669" t="s">
        <v>10720</v>
      </c>
      <c r="C7612" s="669" t="s">
        <v>2626</v>
      </c>
      <c r="D7612" s="1137">
        <f t="shared" si="236"/>
        <v>0</v>
      </c>
      <c r="E7612" s="669" t="s">
        <v>700</v>
      </c>
      <c r="F7612" s="669">
        <v>1956</v>
      </c>
    </row>
    <row r="7613" spans="1:6" hidden="1" x14ac:dyDescent="0.2">
      <c r="A7613" s="1136" t="str">
        <f t="shared" si="237"/>
        <v>WA17DEL0</v>
      </c>
      <c r="B7613" s="669" t="s">
        <v>10721</v>
      </c>
      <c r="C7613" s="669" t="s">
        <v>2626</v>
      </c>
      <c r="D7613" s="1137">
        <f t="shared" si="236"/>
        <v>0</v>
      </c>
      <c r="E7613" s="669" t="s">
        <v>699</v>
      </c>
      <c r="F7613" s="669">
        <v>932</v>
      </c>
    </row>
    <row r="7614" spans="1:6" hidden="1" x14ac:dyDescent="0.2">
      <c r="A7614" s="1136" t="str">
        <f t="shared" si="237"/>
        <v>WA17DEM0</v>
      </c>
      <c r="B7614" s="669" t="s">
        <v>10722</v>
      </c>
      <c r="C7614" s="669" t="s">
        <v>2626</v>
      </c>
      <c r="D7614" s="1137">
        <f t="shared" si="236"/>
        <v>0</v>
      </c>
      <c r="E7614" s="669" t="s">
        <v>595</v>
      </c>
      <c r="F7614" s="669">
        <v>1473</v>
      </c>
    </row>
    <row r="7615" spans="1:6" hidden="1" x14ac:dyDescent="0.2">
      <c r="A7615" s="1136" t="str">
        <f t="shared" si="237"/>
        <v>WA17DNE0</v>
      </c>
      <c r="B7615" s="669" t="s">
        <v>10723</v>
      </c>
      <c r="C7615" s="669" t="s">
        <v>2626</v>
      </c>
      <c r="D7615" s="1137">
        <f t="shared" si="236"/>
        <v>0</v>
      </c>
      <c r="E7615" s="669" t="s">
        <v>594</v>
      </c>
      <c r="F7615" s="669">
        <v>39</v>
      </c>
    </row>
    <row r="7616" spans="1:6" hidden="1" x14ac:dyDescent="0.2">
      <c r="A7616" s="1136" t="str">
        <f t="shared" si="237"/>
        <v>WA18AEL0</v>
      </c>
      <c r="B7616" s="669" t="s">
        <v>10724</v>
      </c>
      <c r="C7616" s="669" t="s">
        <v>2627</v>
      </c>
      <c r="D7616" s="1137">
        <f t="shared" si="236"/>
        <v>0</v>
      </c>
      <c r="E7616" s="669" t="s">
        <v>699</v>
      </c>
      <c r="F7616" s="669">
        <v>42</v>
      </c>
    </row>
    <row r="7617" spans="1:6" hidden="1" x14ac:dyDescent="0.2">
      <c r="A7617" s="1136" t="str">
        <f t="shared" si="237"/>
        <v>WA18AEM0</v>
      </c>
      <c r="B7617" s="669" t="s">
        <v>10725</v>
      </c>
      <c r="C7617" s="669" t="s">
        <v>2627</v>
      </c>
      <c r="D7617" s="1137">
        <f t="shared" si="236"/>
        <v>0</v>
      </c>
      <c r="E7617" s="669" t="s">
        <v>595</v>
      </c>
      <c r="F7617" s="669">
        <v>2131</v>
      </c>
    </row>
    <row r="7618" spans="1:6" hidden="1" x14ac:dyDescent="0.2">
      <c r="A7618" s="1136" t="str">
        <f t="shared" si="237"/>
        <v>WA18ANE0</v>
      </c>
      <c r="B7618" s="669" t="s">
        <v>10726</v>
      </c>
      <c r="C7618" s="669" t="s">
        <v>2627</v>
      </c>
      <c r="D7618" s="1137">
        <f t="shared" si="236"/>
        <v>0</v>
      </c>
      <c r="E7618" s="669" t="s">
        <v>594</v>
      </c>
      <c r="F7618" s="669">
        <v>26</v>
      </c>
    </row>
    <row r="7619" spans="1:6" hidden="1" x14ac:dyDescent="0.2">
      <c r="A7619" s="1136" t="str">
        <f t="shared" si="237"/>
        <v>WA18BEL0</v>
      </c>
      <c r="B7619" s="669" t="s">
        <v>10727</v>
      </c>
      <c r="C7619" s="669" t="s">
        <v>2628</v>
      </c>
      <c r="D7619" s="1137">
        <f t="shared" si="236"/>
        <v>0</v>
      </c>
      <c r="E7619" s="669" t="s">
        <v>699</v>
      </c>
      <c r="F7619" s="669">
        <v>117</v>
      </c>
    </row>
    <row r="7620" spans="1:6" hidden="1" x14ac:dyDescent="0.2">
      <c r="A7620" s="1136" t="str">
        <f t="shared" si="237"/>
        <v>WA18BEM0</v>
      </c>
      <c r="B7620" s="669" t="s">
        <v>10728</v>
      </c>
      <c r="C7620" s="669" t="s">
        <v>2628</v>
      </c>
      <c r="D7620" s="1137">
        <f t="shared" si="236"/>
        <v>0</v>
      </c>
      <c r="E7620" s="669" t="s">
        <v>595</v>
      </c>
      <c r="F7620" s="669">
        <v>2056</v>
      </c>
    </row>
    <row r="7621" spans="1:6" hidden="1" x14ac:dyDescent="0.2">
      <c r="A7621" s="1136" t="str">
        <f t="shared" si="237"/>
        <v>WA18BNE0</v>
      </c>
      <c r="B7621" s="669" t="s">
        <v>10729</v>
      </c>
      <c r="C7621" s="669" t="s">
        <v>2628</v>
      </c>
      <c r="D7621" s="1137">
        <f t="shared" si="236"/>
        <v>0</v>
      </c>
      <c r="E7621" s="669" t="s">
        <v>594</v>
      </c>
      <c r="F7621" s="669">
        <v>25</v>
      </c>
    </row>
    <row r="7622" spans="1:6" hidden="1" x14ac:dyDescent="0.2">
      <c r="A7622" s="1136" t="str">
        <f t="shared" si="237"/>
        <v>WA18CDC0</v>
      </c>
      <c r="B7622" s="669" t="s">
        <v>10730</v>
      </c>
      <c r="C7622" s="669" t="s">
        <v>2629</v>
      </c>
      <c r="D7622" s="1137">
        <f t="shared" si="236"/>
        <v>0</v>
      </c>
      <c r="E7622" s="669" t="s">
        <v>700</v>
      </c>
      <c r="F7622" s="669">
        <v>1</v>
      </c>
    </row>
    <row r="7623" spans="1:6" hidden="1" x14ac:dyDescent="0.2">
      <c r="A7623" s="1136" t="str">
        <f t="shared" si="237"/>
        <v>WA18CEL0</v>
      </c>
      <c r="B7623" s="669" t="s">
        <v>10731</v>
      </c>
      <c r="C7623" s="669" t="s">
        <v>2629</v>
      </c>
      <c r="D7623" s="1137">
        <f t="shared" si="236"/>
        <v>0</v>
      </c>
      <c r="E7623" s="669" t="s">
        <v>699</v>
      </c>
      <c r="F7623" s="669">
        <v>5</v>
      </c>
    </row>
    <row r="7624" spans="1:6" hidden="1" x14ac:dyDescent="0.2">
      <c r="A7624" s="1136" t="str">
        <f t="shared" si="237"/>
        <v>WA18CEM0</v>
      </c>
      <c r="B7624" s="669" t="s">
        <v>10732</v>
      </c>
      <c r="C7624" s="669" t="s">
        <v>2629</v>
      </c>
      <c r="D7624" s="1137">
        <f t="shared" si="236"/>
        <v>0</v>
      </c>
      <c r="E7624" s="669" t="s">
        <v>595</v>
      </c>
      <c r="F7624" s="669">
        <v>489</v>
      </c>
    </row>
    <row r="7625" spans="1:6" hidden="1" x14ac:dyDescent="0.2">
      <c r="A7625" s="1136" t="str">
        <f t="shared" si="237"/>
        <v>WA18CNE0</v>
      </c>
      <c r="B7625" s="669" t="s">
        <v>10733</v>
      </c>
      <c r="C7625" s="669" t="s">
        <v>2629</v>
      </c>
      <c r="D7625" s="1137">
        <f t="shared" si="236"/>
        <v>0</v>
      </c>
      <c r="E7625" s="669" t="s">
        <v>594</v>
      </c>
      <c r="F7625" s="669">
        <v>15</v>
      </c>
    </row>
    <row r="7626" spans="1:6" hidden="1" x14ac:dyDescent="0.2">
      <c r="A7626" s="1136" t="str">
        <f t="shared" si="237"/>
        <v>WA18DDC0</v>
      </c>
      <c r="B7626" s="669" t="s">
        <v>10734</v>
      </c>
      <c r="C7626" s="669" t="s">
        <v>2630</v>
      </c>
      <c r="D7626" s="1137">
        <f t="shared" si="236"/>
        <v>0</v>
      </c>
      <c r="E7626" s="669" t="s">
        <v>700</v>
      </c>
      <c r="F7626" s="669">
        <v>7</v>
      </c>
    </row>
    <row r="7627" spans="1:6" hidden="1" x14ac:dyDescent="0.2">
      <c r="A7627" s="1136" t="str">
        <f t="shared" si="237"/>
        <v>WA18DEL0</v>
      </c>
      <c r="B7627" s="669" t="s">
        <v>10735</v>
      </c>
      <c r="C7627" s="669" t="s">
        <v>2630</v>
      </c>
      <c r="D7627" s="1137">
        <f t="shared" si="236"/>
        <v>0</v>
      </c>
      <c r="E7627" s="669" t="s">
        <v>699</v>
      </c>
      <c r="F7627" s="669">
        <v>42</v>
      </c>
    </row>
    <row r="7628" spans="1:6" hidden="1" x14ac:dyDescent="0.2">
      <c r="A7628" s="1136" t="str">
        <f t="shared" si="237"/>
        <v>WA18DEM0</v>
      </c>
      <c r="B7628" s="669" t="s">
        <v>10736</v>
      </c>
      <c r="C7628" s="669" t="s">
        <v>2630</v>
      </c>
      <c r="D7628" s="1137">
        <f t="shared" si="236"/>
        <v>0</v>
      </c>
      <c r="E7628" s="669" t="s">
        <v>595</v>
      </c>
      <c r="F7628" s="669">
        <v>3109</v>
      </c>
    </row>
    <row r="7629" spans="1:6" hidden="1" x14ac:dyDescent="0.2">
      <c r="A7629" s="1136" t="str">
        <f t="shared" si="237"/>
        <v>WA18DNE0</v>
      </c>
      <c r="B7629" s="669" t="s">
        <v>10737</v>
      </c>
      <c r="C7629" s="669" t="s">
        <v>2630</v>
      </c>
      <c r="D7629" s="1137">
        <f t="shared" si="236"/>
        <v>0</v>
      </c>
      <c r="E7629" s="669" t="s">
        <v>594</v>
      </c>
      <c r="F7629" s="669">
        <v>98</v>
      </c>
    </row>
    <row r="7630" spans="1:6" hidden="1" x14ac:dyDescent="0.2">
      <c r="A7630" s="1136" t="str">
        <f t="shared" si="237"/>
        <v>WA18EDC0</v>
      </c>
      <c r="B7630" s="669" t="s">
        <v>10738</v>
      </c>
      <c r="C7630" s="669" t="s">
        <v>2631</v>
      </c>
      <c r="D7630" s="1137">
        <f t="shared" si="236"/>
        <v>0</v>
      </c>
      <c r="E7630" s="669" t="s">
        <v>700</v>
      </c>
      <c r="F7630" s="669">
        <v>383</v>
      </c>
    </row>
    <row r="7631" spans="1:6" hidden="1" x14ac:dyDescent="0.2">
      <c r="A7631" s="1136" t="str">
        <f t="shared" si="237"/>
        <v>WA18EEL0</v>
      </c>
      <c r="B7631" s="669" t="s">
        <v>10739</v>
      </c>
      <c r="C7631" s="669" t="s">
        <v>2631</v>
      </c>
      <c r="D7631" s="1137">
        <f t="shared" si="236"/>
        <v>0</v>
      </c>
      <c r="E7631" s="669" t="s">
        <v>699</v>
      </c>
      <c r="F7631" s="669">
        <v>240</v>
      </c>
    </row>
    <row r="7632" spans="1:6" hidden="1" x14ac:dyDescent="0.2">
      <c r="A7632" s="1136" t="str">
        <f t="shared" si="237"/>
        <v>WA18EEM0</v>
      </c>
      <c r="B7632" s="669" t="s">
        <v>10740</v>
      </c>
      <c r="C7632" s="669" t="s">
        <v>2631</v>
      </c>
      <c r="D7632" s="1137">
        <f t="shared" si="236"/>
        <v>0</v>
      </c>
      <c r="E7632" s="669" t="s">
        <v>595</v>
      </c>
      <c r="F7632" s="669">
        <v>19005</v>
      </c>
    </row>
    <row r="7633" spans="1:6" hidden="1" x14ac:dyDescent="0.2">
      <c r="A7633" s="1136" t="str">
        <f t="shared" si="237"/>
        <v>WA18ENE0</v>
      </c>
      <c r="B7633" s="669" t="s">
        <v>10741</v>
      </c>
      <c r="C7633" s="669" t="s">
        <v>2631</v>
      </c>
      <c r="D7633" s="1137">
        <f t="shared" ref="D7633:D7696" si="238">IFERROR(VLOOKUP(C7633,$M$2:$N$16,2,FALSE),0)</f>
        <v>0</v>
      </c>
      <c r="E7633" s="669" t="s">
        <v>594</v>
      </c>
      <c r="F7633" s="669">
        <v>252</v>
      </c>
    </row>
    <row r="7634" spans="1:6" hidden="1" x14ac:dyDescent="0.2">
      <c r="A7634" s="1136" t="str">
        <f t="shared" ref="A7634:A7697" si="239">C7634&amp;E7634&amp;D7634</f>
        <v>WA18FDC0</v>
      </c>
      <c r="B7634" s="669" t="s">
        <v>10742</v>
      </c>
      <c r="C7634" s="669" t="s">
        <v>2632</v>
      </c>
      <c r="D7634" s="1137">
        <f t="shared" si="238"/>
        <v>0</v>
      </c>
      <c r="E7634" s="669" t="s">
        <v>700</v>
      </c>
      <c r="F7634" s="669">
        <v>1196</v>
      </c>
    </row>
    <row r="7635" spans="1:6" hidden="1" x14ac:dyDescent="0.2">
      <c r="A7635" s="1136" t="str">
        <f t="shared" si="239"/>
        <v>WA18FEL0</v>
      </c>
      <c r="B7635" s="669" t="s">
        <v>10743</v>
      </c>
      <c r="C7635" s="669" t="s">
        <v>2632</v>
      </c>
      <c r="D7635" s="1137">
        <f t="shared" si="238"/>
        <v>0</v>
      </c>
      <c r="E7635" s="669" t="s">
        <v>699</v>
      </c>
      <c r="F7635" s="669">
        <v>294</v>
      </c>
    </row>
    <row r="7636" spans="1:6" hidden="1" x14ac:dyDescent="0.2">
      <c r="A7636" s="1136" t="str">
        <f t="shared" si="239"/>
        <v>WA18FEM0</v>
      </c>
      <c r="B7636" s="669" t="s">
        <v>10744</v>
      </c>
      <c r="C7636" s="669" t="s">
        <v>2632</v>
      </c>
      <c r="D7636" s="1137">
        <f t="shared" si="238"/>
        <v>0</v>
      </c>
      <c r="E7636" s="669" t="s">
        <v>595</v>
      </c>
      <c r="F7636" s="669">
        <v>23949</v>
      </c>
    </row>
    <row r="7637" spans="1:6" hidden="1" x14ac:dyDescent="0.2">
      <c r="A7637" s="1136" t="str">
        <f t="shared" si="239"/>
        <v>WA18FNE0</v>
      </c>
      <c r="B7637" s="669" t="s">
        <v>10745</v>
      </c>
      <c r="C7637" s="669" t="s">
        <v>2632</v>
      </c>
      <c r="D7637" s="1137">
        <f t="shared" si="238"/>
        <v>0</v>
      </c>
      <c r="E7637" s="669" t="s">
        <v>594</v>
      </c>
      <c r="F7637" s="669">
        <v>167</v>
      </c>
    </row>
    <row r="7638" spans="1:6" hidden="1" x14ac:dyDescent="0.2">
      <c r="A7638" s="1136" t="str">
        <f t="shared" si="239"/>
        <v>WA18FUX0</v>
      </c>
      <c r="B7638" s="669" t="s">
        <v>10746</v>
      </c>
      <c r="C7638" s="669" t="s">
        <v>2632</v>
      </c>
      <c r="D7638" s="1137">
        <f t="shared" si="238"/>
        <v>0</v>
      </c>
      <c r="E7638" s="669" t="s">
        <v>3001</v>
      </c>
      <c r="F7638" s="669">
        <v>1</v>
      </c>
    </row>
    <row r="7639" spans="1:6" hidden="1" x14ac:dyDescent="0.2">
      <c r="A7639" s="1136" t="str">
        <f t="shared" si="239"/>
        <v>WA19ZDC0</v>
      </c>
      <c r="B7639" s="669" t="s">
        <v>10747</v>
      </c>
      <c r="C7639" s="669" t="s">
        <v>2633</v>
      </c>
      <c r="D7639" s="1137">
        <f t="shared" si="238"/>
        <v>0</v>
      </c>
      <c r="E7639" s="669" t="s">
        <v>700</v>
      </c>
      <c r="F7639" s="669">
        <v>2484</v>
      </c>
    </row>
    <row r="7640" spans="1:6" hidden="1" x14ac:dyDescent="0.2">
      <c r="A7640" s="1136" t="str">
        <f t="shared" si="239"/>
        <v>WA19ZEL0</v>
      </c>
      <c r="B7640" s="669" t="s">
        <v>10748</v>
      </c>
      <c r="C7640" s="669" t="s">
        <v>2633</v>
      </c>
      <c r="D7640" s="1137">
        <f t="shared" si="238"/>
        <v>0</v>
      </c>
      <c r="E7640" s="669" t="s">
        <v>699</v>
      </c>
      <c r="F7640" s="669">
        <v>331</v>
      </c>
    </row>
    <row r="7641" spans="1:6" hidden="1" x14ac:dyDescent="0.2">
      <c r="A7641" s="1136" t="str">
        <f t="shared" si="239"/>
        <v>WA19ZEM0</v>
      </c>
      <c r="B7641" s="669" t="s">
        <v>10749</v>
      </c>
      <c r="C7641" s="669" t="s">
        <v>2633</v>
      </c>
      <c r="D7641" s="1137">
        <f t="shared" si="238"/>
        <v>0</v>
      </c>
      <c r="E7641" s="669" t="s">
        <v>595</v>
      </c>
      <c r="F7641" s="669">
        <v>8303</v>
      </c>
    </row>
    <row r="7642" spans="1:6" hidden="1" x14ac:dyDescent="0.2">
      <c r="A7642" s="1136" t="str">
        <f t="shared" si="239"/>
        <v>WA19ZNE0</v>
      </c>
      <c r="B7642" s="669" t="s">
        <v>10750</v>
      </c>
      <c r="C7642" s="669" t="s">
        <v>2633</v>
      </c>
      <c r="D7642" s="1137">
        <f t="shared" si="238"/>
        <v>0</v>
      </c>
      <c r="E7642" s="669" t="s">
        <v>594</v>
      </c>
      <c r="F7642" s="669">
        <v>73</v>
      </c>
    </row>
    <row r="7643" spans="1:6" hidden="1" x14ac:dyDescent="0.2">
      <c r="A7643" s="1136" t="str">
        <f t="shared" si="239"/>
        <v>WA19ZUX0</v>
      </c>
      <c r="B7643" s="669" t="s">
        <v>10751</v>
      </c>
      <c r="C7643" s="669" t="s">
        <v>2633</v>
      </c>
      <c r="D7643" s="1137">
        <f t="shared" si="238"/>
        <v>0</v>
      </c>
      <c r="E7643" s="669" t="s">
        <v>3001</v>
      </c>
      <c r="F7643" s="669">
        <v>1</v>
      </c>
    </row>
    <row r="7644" spans="1:6" hidden="1" x14ac:dyDescent="0.2">
      <c r="A7644" s="1136" t="str">
        <f t="shared" si="239"/>
        <v>WA20ZDC0</v>
      </c>
      <c r="B7644" s="669" t="s">
        <v>10752</v>
      </c>
      <c r="C7644" s="669" t="s">
        <v>2634</v>
      </c>
      <c r="D7644" s="1137">
        <f t="shared" si="238"/>
        <v>0</v>
      </c>
      <c r="E7644" s="669" t="s">
        <v>700</v>
      </c>
      <c r="F7644" s="669">
        <v>16042</v>
      </c>
    </row>
    <row r="7645" spans="1:6" hidden="1" x14ac:dyDescent="0.2">
      <c r="A7645" s="1136" t="str">
        <f t="shared" si="239"/>
        <v>WA20ZEL0</v>
      </c>
      <c r="B7645" s="669" t="s">
        <v>10753</v>
      </c>
      <c r="C7645" s="669" t="s">
        <v>2634</v>
      </c>
      <c r="D7645" s="1137">
        <f t="shared" si="238"/>
        <v>0</v>
      </c>
      <c r="E7645" s="669" t="s">
        <v>699</v>
      </c>
      <c r="F7645" s="669">
        <v>1788</v>
      </c>
    </row>
    <row r="7646" spans="1:6" hidden="1" x14ac:dyDescent="0.2">
      <c r="A7646" s="1136" t="str">
        <f t="shared" si="239"/>
        <v>WA20ZEM0</v>
      </c>
      <c r="B7646" s="669" t="s">
        <v>10754</v>
      </c>
      <c r="C7646" s="669" t="s">
        <v>2634</v>
      </c>
      <c r="D7646" s="1137">
        <f t="shared" si="238"/>
        <v>0</v>
      </c>
      <c r="E7646" s="669" t="s">
        <v>595</v>
      </c>
      <c r="F7646" s="669">
        <v>6605</v>
      </c>
    </row>
    <row r="7647" spans="1:6" hidden="1" x14ac:dyDescent="0.2">
      <c r="A7647" s="1136" t="str">
        <f t="shared" si="239"/>
        <v>WA20ZNE0</v>
      </c>
      <c r="B7647" s="669" t="s">
        <v>10755</v>
      </c>
      <c r="C7647" s="669" t="s">
        <v>2634</v>
      </c>
      <c r="D7647" s="1137">
        <f t="shared" si="238"/>
        <v>0</v>
      </c>
      <c r="E7647" s="669" t="s">
        <v>594</v>
      </c>
      <c r="F7647" s="669">
        <v>2275</v>
      </c>
    </row>
    <row r="7648" spans="1:6" hidden="1" x14ac:dyDescent="0.2">
      <c r="A7648" s="1136" t="str">
        <f t="shared" si="239"/>
        <v>WA20ZUX0</v>
      </c>
      <c r="B7648" s="669" t="s">
        <v>10756</v>
      </c>
      <c r="C7648" s="669" t="s">
        <v>2634</v>
      </c>
      <c r="D7648" s="1137">
        <f t="shared" si="238"/>
        <v>0</v>
      </c>
      <c r="E7648" s="669" t="s">
        <v>3001</v>
      </c>
      <c r="F7648" s="669">
        <v>2</v>
      </c>
    </row>
    <row r="7649" spans="1:6" hidden="1" x14ac:dyDescent="0.2">
      <c r="A7649" s="1136" t="str">
        <f t="shared" si="239"/>
        <v>WA21ZDC0</v>
      </c>
      <c r="B7649" s="669" t="s">
        <v>10757</v>
      </c>
      <c r="C7649" s="669" t="s">
        <v>2635</v>
      </c>
      <c r="D7649" s="1137">
        <f t="shared" si="238"/>
        <v>0</v>
      </c>
      <c r="E7649" s="669" t="s">
        <v>700</v>
      </c>
      <c r="F7649" s="669">
        <v>3219</v>
      </c>
    </row>
    <row r="7650" spans="1:6" hidden="1" x14ac:dyDescent="0.2">
      <c r="A7650" s="1136" t="str">
        <f t="shared" si="239"/>
        <v>WA21ZEL0</v>
      </c>
      <c r="B7650" s="669" t="s">
        <v>10758</v>
      </c>
      <c r="C7650" s="669" t="s">
        <v>2635</v>
      </c>
      <c r="D7650" s="1137">
        <f t="shared" si="238"/>
        <v>0</v>
      </c>
      <c r="E7650" s="669" t="s">
        <v>699</v>
      </c>
      <c r="F7650" s="669">
        <v>987</v>
      </c>
    </row>
    <row r="7651" spans="1:6" hidden="1" x14ac:dyDescent="0.2">
      <c r="A7651" s="1136" t="str">
        <f t="shared" si="239"/>
        <v>WA21ZEM0</v>
      </c>
      <c r="B7651" s="669" t="s">
        <v>10759</v>
      </c>
      <c r="C7651" s="669" t="s">
        <v>2635</v>
      </c>
      <c r="D7651" s="1137">
        <f t="shared" si="238"/>
        <v>0</v>
      </c>
      <c r="E7651" s="669" t="s">
        <v>595</v>
      </c>
      <c r="F7651" s="669">
        <v>1096</v>
      </c>
    </row>
    <row r="7652" spans="1:6" hidden="1" x14ac:dyDescent="0.2">
      <c r="A7652" s="1136" t="str">
        <f t="shared" si="239"/>
        <v>WA21ZNE0</v>
      </c>
      <c r="B7652" s="669" t="s">
        <v>10760</v>
      </c>
      <c r="C7652" s="669" t="s">
        <v>2635</v>
      </c>
      <c r="D7652" s="1137">
        <f t="shared" si="238"/>
        <v>0</v>
      </c>
      <c r="E7652" s="669" t="s">
        <v>594</v>
      </c>
      <c r="F7652" s="669">
        <v>84</v>
      </c>
    </row>
    <row r="7653" spans="1:6" hidden="1" x14ac:dyDescent="0.2">
      <c r="A7653" s="1136" t="str">
        <f t="shared" si="239"/>
        <v>WA21ZUX0</v>
      </c>
      <c r="B7653" s="669" t="s">
        <v>10761</v>
      </c>
      <c r="C7653" s="669" t="s">
        <v>2635</v>
      </c>
      <c r="D7653" s="1137">
        <f t="shared" si="238"/>
        <v>0</v>
      </c>
      <c r="E7653" s="669" t="s">
        <v>3001</v>
      </c>
      <c r="F7653" s="669">
        <v>2</v>
      </c>
    </row>
    <row r="7654" spans="1:6" hidden="1" x14ac:dyDescent="0.2">
      <c r="A7654" s="1136" t="str">
        <f t="shared" si="239"/>
        <v>WA22AEL0</v>
      </c>
      <c r="B7654" s="669" t="s">
        <v>10762</v>
      </c>
      <c r="C7654" s="669" t="s">
        <v>2636</v>
      </c>
      <c r="D7654" s="1137">
        <f t="shared" si="238"/>
        <v>0</v>
      </c>
      <c r="E7654" s="669" t="s">
        <v>699</v>
      </c>
      <c r="F7654" s="669">
        <v>101</v>
      </c>
    </row>
    <row r="7655" spans="1:6" hidden="1" x14ac:dyDescent="0.2">
      <c r="A7655" s="1136" t="str">
        <f t="shared" si="239"/>
        <v>WA22AEM0</v>
      </c>
      <c r="B7655" s="669" t="s">
        <v>10763</v>
      </c>
      <c r="C7655" s="669" t="s">
        <v>2636</v>
      </c>
      <c r="D7655" s="1137">
        <f t="shared" si="238"/>
        <v>0</v>
      </c>
      <c r="E7655" s="669" t="s">
        <v>595</v>
      </c>
      <c r="F7655" s="669">
        <v>4973</v>
      </c>
    </row>
    <row r="7656" spans="1:6" hidden="1" x14ac:dyDescent="0.2">
      <c r="A7656" s="1136" t="str">
        <f t="shared" si="239"/>
        <v>WA22ANE0</v>
      </c>
      <c r="B7656" s="669" t="s">
        <v>10764</v>
      </c>
      <c r="C7656" s="669" t="s">
        <v>2636</v>
      </c>
      <c r="D7656" s="1137">
        <f t="shared" si="238"/>
        <v>0</v>
      </c>
      <c r="E7656" s="669" t="s">
        <v>594</v>
      </c>
      <c r="F7656" s="669">
        <v>495</v>
      </c>
    </row>
    <row r="7657" spans="1:6" hidden="1" x14ac:dyDescent="0.2">
      <c r="A7657" s="1136" t="str">
        <f t="shared" si="239"/>
        <v>WA22AUX0</v>
      </c>
      <c r="B7657" s="669" t="s">
        <v>10765</v>
      </c>
      <c r="C7657" s="669" t="s">
        <v>2636</v>
      </c>
      <c r="D7657" s="1137">
        <f t="shared" si="238"/>
        <v>0</v>
      </c>
      <c r="E7657" s="669" t="s">
        <v>3001</v>
      </c>
      <c r="F7657" s="669">
        <v>2</v>
      </c>
    </row>
    <row r="7658" spans="1:6" hidden="1" x14ac:dyDescent="0.2">
      <c r="A7658" s="1136" t="str">
        <f t="shared" si="239"/>
        <v>WA22BDC0</v>
      </c>
      <c r="B7658" s="669" t="s">
        <v>10766</v>
      </c>
      <c r="C7658" s="669" t="s">
        <v>2637</v>
      </c>
      <c r="D7658" s="1137">
        <f t="shared" si="238"/>
        <v>0</v>
      </c>
      <c r="E7658" s="669" t="s">
        <v>700</v>
      </c>
      <c r="F7658" s="669">
        <v>27</v>
      </c>
    </row>
    <row r="7659" spans="1:6" hidden="1" x14ac:dyDescent="0.2">
      <c r="A7659" s="1136" t="str">
        <f t="shared" si="239"/>
        <v>WA22BEL0</v>
      </c>
      <c r="B7659" s="669" t="s">
        <v>10767</v>
      </c>
      <c r="C7659" s="669" t="s">
        <v>2637</v>
      </c>
      <c r="D7659" s="1137">
        <f t="shared" si="238"/>
        <v>0</v>
      </c>
      <c r="E7659" s="669" t="s">
        <v>699</v>
      </c>
      <c r="F7659" s="669">
        <v>230</v>
      </c>
    </row>
    <row r="7660" spans="1:6" hidden="1" x14ac:dyDescent="0.2">
      <c r="A7660" s="1136" t="str">
        <f t="shared" si="239"/>
        <v>WA22BEM0</v>
      </c>
      <c r="B7660" s="669" t="s">
        <v>10768</v>
      </c>
      <c r="C7660" s="669" t="s">
        <v>2637</v>
      </c>
      <c r="D7660" s="1137">
        <f t="shared" si="238"/>
        <v>0</v>
      </c>
      <c r="E7660" s="669" t="s">
        <v>595</v>
      </c>
      <c r="F7660" s="669">
        <v>18846</v>
      </c>
    </row>
    <row r="7661" spans="1:6" hidden="1" x14ac:dyDescent="0.2">
      <c r="A7661" s="1136" t="str">
        <f t="shared" si="239"/>
        <v>WA22BNE0</v>
      </c>
      <c r="B7661" s="669" t="s">
        <v>10769</v>
      </c>
      <c r="C7661" s="669" t="s">
        <v>2637</v>
      </c>
      <c r="D7661" s="1137">
        <f t="shared" si="238"/>
        <v>0</v>
      </c>
      <c r="E7661" s="669" t="s">
        <v>594</v>
      </c>
      <c r="F7661" s="669">
        <v>1134</v>
      </c>
    </row>
    <row r="7662" spans="1:6" hidden="1" x14ac:dyDescent="0.2">
      <c r="A7662" s="1136" t="str">
        <f t="shared" si="239"/>
        <v>WA22BUX0</v>
      </c>
      <c r="B7662" s="669" t="s">
        <v>10770</v>
      </c>
      <c r="C7662" s="669" t="s">
        <v>2637</v>
      </c>
      <c r="D7662" s="1137">
        <f t="shared" si="238"/>
        <v>0</v>
      </c>
      <c r="E7662" s="669" t="s">
        <v>3001</v>
      </c>
      <c r="F7662" s="669">
        <v>3</v>
      </c>
    </row>
    <row r="7663" spans="1:6" hidden="1" x14ac:dyDescent="0.2">
      <c r="A7663" s="1136" t="str">
        <f t="shared" si="239"/>
        <v>WA22CDC0</v>
      </c>
      <c r="B7663" s="669" t="s">
        <v>10771</v>
      </c>
      <c r="C7663" s="669" t="s">
        <v>2638</v>
      </c>
      <c r="D7663" s="1137">
        <f t="shared" si="238"/>
        <v>0</v>
      </c>
      <c r="E7663" s="669" t="s">
        <v>700</v>
      </c>
      <c r="F7663" s="669">
        <v>474</v>
      </c>
    </row>
    <row r="7664" spans="1:6" hidden="1" x14ac:dyDescent="0.2">
      <c r="A7664" s="1136" t="str">
        <f t="shared" si="239"/>
        <v>WA22CEL0</v>
      </c>
      <c r="B7664" s="669" t="s">
        <v>10772</v>
      </c>
      <c r="C7664" s="669" t="s">
        <v>2638</v>
      </c>
      <c r="D7664" s="1137">
        <f t="shared" si="238"/>
        <v>0</v>
      </c>
      <c r="E7664" s="669" t="s">
        <v>699</v>
      </c>
      <c r="F7664" s="669">
        <v>370</v>
      </c>
    </row>
    <row r="7665" spans="1:6" hidden="1" x14ac:dyDescent="0.2">
      <c r="A7665" s="1136" t="str">
        <f t="shared" si="239"/>
        <v>WA22CEM0</v>
      </c>
      <c r="B7665" s="669" t="s">
        <v>10773</v>
      </c>
      <c r="C7665" s="669" t="s">
        <v>2638</v>
      </c>
      <c r="D7665" s="1137">
        <f t="shared" si="238"/>
        <v>0</v>
      </c>
      <c r="E7665" s="669" t="s">
        <v>595</v>
      </c>
      <c r="F7665" s="669">
        <v>43734</v>
      </c>
    </row>
    <row r="7666" spans="1:6" hidden="1" x14ac:dyDescent="0.2">
      <c r="A7666" s="1136" t="str">
        <f t="shared" si="239"/>
        <v>WA22CNE0</v>
      </c>
      <c r="B7666" s="669" t="s">
        <v>10774</v>
      </c>
      <c r="C7666" s="669" t="s">
        <v>2638</v>
      </c>
      <c r="D7666" s="1137">
        <f t="shared" si="238"/>
        <v>0</v>
      </c>
      <c r="E7666" s="669" t="s">
        <v>594</v>
      </c>
      <c r="F7666" s="669">
        <v>1814</v>
      </c>
    </row>
    <row r="7667" spans="1:6" hidden="1" x14ac:dyDescent="0.2">
      <c r="A7667" s="1136" t="str">
        <f t="shared" si="239"/>
        <v>WA22CUX0</v>
      </c>
      <c r="B7667" s="669" t="s">
        <v>10775</v>
      </c>
      <c r="C7667" s="669" t="s">
        <v>2638</v>
      </c>
      <c r="D7667" s="1137">
        <f t="shared" si="238"/>
        <v>0</v>
      </c>
      <c r="E7667" s="669" t="s">
        <v>3001</v>
      </c>
      <c r="F7667" s="669">
        <v>6</v>
      </c>
    </row>
    <row r="7668" spans="1:6" hidden="1" x14ac:dyDescent="0.2">
      <c r="A7668" s="1136" t="str">
        <f t="shared" si="239"/>
        <v>WA23AEL0</v>
      </c>
      <c r="B7668" s="669" t="s">
        <v>10776</v>
      </c>
      <c r="C7668" s="669" t="s">
        <v>2639</v>
      </c>
      <c r="D7668" s="1137">
        <f t="shared" si="238"/>
        <v>0</v>
      </c>
      <c r="E7668" s="669" t="s">
        <v>699</v>
      </c>
      <c r="F7668" s="669">
        <v>10</v>
      </c>
    </row>
    <row r="7669" spans="1:6" hidden="1" x14ac:dyDescent="0.2">
      <c r="A7669" s="1136" t="str">
        <f t="shared" si="239"/>
        <v>WA23AEM0</v>
      </c>
      <c r="B7669" s="669" t="s">
        <v>10777</v>
      </c>
      <c r="C7669" s="669" t="s">
        <v>2639</v>
      </c>
      <c r="D7669" s="1137">
        <f t="shared" si="238"/>
        <v>0</v>
      </c>
      <c r="E7669" s="669" t="s">
        <v>595</v>
      </c>
      <c r="F7669" s="669">
        <v>2188</v>
      </c>
    </row>
    <row r="7670" spans="1:6" hidden="1" x14ac:dyDescent="0.2">
      <c r="A7670" s="1136" t="str">
        <f t="shared" si="239"/>
        <v>WA23ANE0</v>
      </c>
      <c r="B7670" s="669" t="s">
        <v>10778</v>
      </c>
      <c r="C7670" s="669" t="s">
        <v>2639</v>
      </c>
      <c r="D7670" s="1137">
        <f t="shared" si="238"/>
        <v>0</v>
      </c>
      <c r="E7670" s="669" t="s">
        <v>594</v>
      </c>
      <c r="F7670" s="669">
        <v>19</v>
      </c>
    </row>
    <row r="7671" spans="1:6" hidden="1" x14ac:dyDescent="0.2">
      <c r="A7671" s="1136" t="str">
        <f t="shared" si="239"/>
        <v>WA23BDC0</v>
      </c>
      <c r="B7671" s="669" t="s">
        <v>10779</v>
      </c>
      <c r="C7671" s="669" t="s">
        <v>2640</v>
      </c>
      <c r="D7671" s="1137">
        <f t="shared" si="238"/>
        <v>0</v>
      </c>
      <c r="E7671" s="669" t="s">
        <v>700</v>
      </c>
      <c r="F7671" s="669">
        <v>1</v>
      </c>
    </row>
    <row r="7672" spans="1:6" hidden="1" x14ac:dyDescent="0.2">
      <c r="A7672" s="1136" t="str">
        <f t="shared" si="239"/>
        <v>WA23BEL0</v>
      </c>
      <c r="B7672" s="669" t="s">
        <v>10780</v>
      </c>
      <c r="C7672" s="669" t="s">
        <v>2640</v>
      </c>
      <c r="D7672" s="1137">
        <f t="shared" si="238"/>
        <v>0</v>
      </c>
      <c r="E7672" s="669" t="s">
        <v>699</v>
      </c>
      <c r="F7672" s="669">
        <v>19</v>
      </c>
    </row>
    <row r="7673" spans="1:6" hidden="1" x14ac:dyDescent="0.2">
      <c r="A7673" s="1136" t="str">
        <f t="shared" si="239"/>
        <v>WA23BEM0</v>
      </c>
      <c r="B7673" s="669" t="s">
        <v>10781</v>
      </c>
      <c r="C7673" s="669" t="s">
        <v>2640</v>
      </c>
      <c r="D7673" s="1137">
        <f t="shared" si="238"/>
        <v>0</v>
      </c>
      <c r="E7673" s="669" t="s">
        <v>595</v>
      </c>
      <c r="F7673" s="669">
        <v>4615</v>
      </c>
    </row>
    <row r="7674" spans="1:6" hidden="1" x14ac:dyDescent="0.2">
      <c r="A7674" s="1136" t="str">
        <f t="shared" si="239"/>
        <v>WA23BNE0</v>
      </c>
      <c r="B7674" s="669" t="s">
        <v>10782</v>
      </c>
      <c r="C7674" s="669" t="s">
        <v>2640</v>
      </c>
      <c r="D7674" s="1137">
        <f t="shared" si="238"/>
        <v>0</v>
      </c>
      <c r="E7674" s="669" t="s">
        <v>594</v>
      </c>
      <c r="F7674" s="669">
        <v>37</v>
      </c>
    </row>
    <row r="7675" spans="1:6" hidden="1" x14ac:dyDescent="0.2">
      <c r="A7675" s="1136" t="str">
        <f t="shared" si="239"/>
        <v>WA23CDC0</v>
      </c>
      <c r="B7675" s="669" t="s">
        <v>10783</v>
      </c>
      <c r="C7675" s="669" t="s">
        <v>2641</v>
      </c>
      <c r="D7675" s="1137">
        <f t="shared" si="238"/>
        <v>0</v>
      </c>
      <c r="E7675" s="669" t="s">
        <v>700</v>
      </c>
      <c r="F7675" s="669">
        <v>2</v>
      </c>
    </row>
    <row r="7676" spans="1:6" hidden="1" x14ac:dyDescent="0.2">
      <c r="A7676" s="1136" t="str">
        <f t="shared" si="239"/>
        <v>WA23CEL0</v>
      </c>
      <c r="B7676" s="669" t="s">
        <v>10784</v>
      </c>
      <c r="C7676" s="669" t="s">
        <v>2641</v>
      </c>
      <c r="D7676" s="1137">
        <f t="shared" si="238"/>
        <v>0</v>
      </c>
      <c r="E7676" s="669" t="s">
        <v>699</v>
      </c>
      <c r="F7676" s="669">
        <v>13</v>
      </c>
    </row>
    <row r="7677" spans="1:6" hidden="1" x14ac:dyDescent="0.2">
      <c r="A7677" s="1136" t="str">
        <f t="shared" si="239"/>
        <v>WA23CEM0</v>
      </c>
      <c r="B7677" s="669" t="s">
        <v>10785</v>
      </c>
      <c r="C7677" s="669" t="s">
        <v>2641</v>
      </c>
      <c r="D7677" s="1137">
        <f t="shared" si="238"/>
        <v>0</v>
      </c>
      <c r="E7677" s="669" t="s">
        <v>595</v>
      </c>
      <c r="F7677" s="669">
        <v>4159</v>
      </c>
    </row>
    <row r="7678" spans="1:6" hidden="1" x14ac:dyDescent="0.2">
      <c r="A7678" s="1136" t="str">
        <f t="shared" si="239"/>
        <v>WA23CNE0</v>
      </c>
      <c r="B7678" s="669" t="s">
        <v>10786</v>
      </c>
      <c r="C7678" s="669" t="s">
        <v>2641</v>
      </c>
      <c r="D7678" s="1137">
        <f t="shared" si="238"/>
        <v>0</v>
      </c>
      <c r="E7678" s="669" t="s">
        <v>594</v>
      </c>
      <c r="F7678" s="669">
        <v>18</v>
      </c>
    </row>
    <row r="7679" spans="1:6" hidden="1" x14ac:dyDescent="0.2">
      <c r="A7679" s="1136" t="str">
        <f t="shared" si="239"/>
        <v>WA24ADC0</v>
      </c>
      <c r="B7679" s="669" t="s">
        <v>10787</v>
      </c>
      <c r="C7679" s="669" t="s">
        <v>2642</v>
      </c>
      <c r="D7679" s="1137">
        <f t="shared" si="238"/>
        <v>0</v>
      </c>
      <c r="E7679" s="669" t="s">
        <v>700</v>
      </c>
      <c r="F7679" s="669">
        <v>89</v>
      </c>
    </row>
    <row r="7680" spans="1:6" hidden="1" x14ac:dyDescent="0.2">
      <c r="A7680" s="1136" t="str">
        <f t="shared" si="239"/>
        <v>WA24AEL0</v>
      </c>
      <c r="B7680" s="669" t="s">
        <v>10788</v>
      </c>
      <c r="C7680" s="669" t="s">
        <v>2642</v>
      </c>
      <c r="D7680" s="1137">
        <f t="shared" si="238"/>
        <v>0</v>
      </c>
      <c r="E7680" s="669" t="s">
        <v>699</v>
      </c>
      <c r="F7680" s="669">
        <v>198</v>
      </c>
    </row>
    <row r="7681" spans="1:6" hidden="1" x14ac:dyDescent="0.2">
      <c r="A7681" s="1136" t="str">
        <f t="shared" si="239"/>
        <v>WA24AEM0</v>
      </c>
      <c r="B7681" s="669" t="s">
        <v>10789</v>
      </c>
      <c r="C7681" s="669" t="s">
        <v>2642</v>
      </c>
      <c r="D7681" s="1137">
        <f t="shared" si="238"/>
        <v>0</v>
      </c>
      <c r="E7681" s="669" t="s">
        <v>595</v>
      </c>
      <c r="F7681" s="669">
        <v>547</v>
      </c>
    </row>
    <row r="7682" spans="1:6" hidden="1" x14ac:dyDescent="0.2">
      <c r="A7682" s="1136" t="str">
        <f t="shared" si="239"/>
        <v>WA24ANE0</v>
      </c>
      <c r="B7682" s="669" t="s">
        <v>10790</v>
      </c>
      <c r="C7682" s="669" t="s">
        <v>2642</v>
      </c>
      <c r="D7682" s="1137">
        <f t="shared" si="238"/>
        <v>0</v>
      </c>
      <c r="E7682" s="669" t="s">
        <v>594</v>
      </c>
      <c r="F7682" s="669">
        <v>17</v>
      </c>
    </row>
    <row r="7683" spans="1:6" hidden="1" x14ac:dyDescent="0.2">
      <c r="A7683" s="1136" t="str">
        <f t="shared" si="239"/>
        <v>WA24BDC0</v>
      </c>
      <c r="B7683" s="669" t="s">
        <v>10791</v>
      </c>
      <c r="C7683" s="669" t="s">
        <v>2643</v>
      </c>
      <c r="D7683" s="1137">
        <f t="shared" si="238"/>
        <v>0</v>
      </c>
      <c r="E7683" s="669" t="s">
        <v>700</v>
      </c>
      <c r="F7683" s="669">
        <v>843</v>
      </c>
    </row>
    <row r="7684" spans="1:6" hidden="1" x14ac:dyDescent="0.2">
      <c r="A7684" s="1136" t="str">
        <f t="shared" si="239"/>
        <v>WA24BEL0</v>
      </c>
      <c r="B7684" s="669" t="s">
        <v>10792</v>
      </c>
      <c r="C7684" s="669" t="s">
        <v>2643</v>
      </c>
      <c r="D7684" s="1137">
        <f t="shared" si="238"/>
        <v>0</v>
      </c>
      <c r="E7684" s="669" t="s">
        <v>699</v>
      </c>
      <c r="F7684" s="669">
        <v>815</v>
      </c>
    </row>
    <row r="7685" spans="1:6" hidden="1" x14ac:dyDescent="0.2">
      <c r="A7685" s="1136" t="str">
        <f t="shared" si="239"/>
        <v>WA24BEM0</v>
      </c>
      <c r="B7685" s="669" t="s">
        <v>10793</v>
      </c>
      <c r="C7685" s="669" t="s">
        <v>2643</v>
      </c>
      <c r="D7685" s="1137">
        <f t="shared" si="238"/>
        <v>0</v>
      </c>
      <c r="E7685" s="669" t="s">
        <v>595</v>
      </c>
      <c r="F7685" s="669">
        <v>411</v>
      </c>
    </row>
    <row r="7686" spans="1:6" hidden="1" x14ac:dyDescent="0.2">
      <c r="A7686" s="1136" t="str">
        <f t="shared" si="239"/>
        <v>WA24BNE0</v>
      </c>
      <c r="B7686" s="669" t="s">
        <v>10794</v>
      </c>
      <c r="C7686" s="669" t="s">
        <v>2643</v>
      </c>
      <c r="D7686" s="1137">
        <f t="shared" si="238"/>
        <v>0</v>
      </c>
      <c r="E7686" s="669" t="s">
        <v>594</v>
      </c>
      <c r="F7686" s="669">
        <v>3</v>
      </c>
    </row>
    <row r="7687" spans="1:6" hidden="1" x14ac:dyDescent="0.2">
      <c r="A7687" s="1136" t="str">
        <f t="shared" si="239"/>
        <v>WA24BUX0</v>
      </c>
      <c r="B7687" s="669" t="s">
        <v>10795</v>
      </c>
      <c r="C7687" s="669" t="s">
        <v>2643</v>
      </c>
      <c r="D7687" s="1137">
        <f t="shared" si="238"/>
        <v>0</v>
      </c>
      <c r="E7687" s="669" t="s">
        <v>3001</v>
      </c>
      <c r="F7687" s="669">
        <v>2</v>
      </c>
    </row>
    <row r="7688" spans="1:6" hidden="1" x14ac:dyDescent="0.2">
      <c r="A7688" s="1136" t="str">
        <f t="shared" si="239"/>
        <v>WD11ZDC0</v>
      </c>
      <c r="B7688" s="669" t="s">
        <v>10796</v>
      </c>
      <c r="C7688" s="669" t="s">
        <v>1124</v>
      </c>
      <c r="D7688" s="1137">
        <f t="shared" si="238"/>
        <v>0</v>
      </c>
      <c r="E7688" s="669" t="s">
        <v>700</v>
      </c>
      <c r="F7688" s="669">
        <v>88</v>
      </c>
    </row>
    <row r="7689" spans="1:6" hidden="1" x14ac:dyDescent="0.2">
      <c r="A7689" s="1136" t="str">
        <f t="shared" si="239"/>
        <v>WD11ZEL0</v>
      </c>
      <c r="B7689" s="669" t="s">
        <v>10797</v>
      </c>
      <c r="C7689" s="669" t="s">
        <v>1124</v>
      </c>
      <c r="D7689" s="1137">
        <f t="shared" si="238"/>
        <v>0</v>
      </c>
      <c r="E7689" s="669" t="s">
        <v>699</v>
      </c>
      <c r="F7689" s="669">
        <v>351</v>
      </c>
    </row>
    <row r="7690" spans="1:6" hidden="1" x14ac:dyDescent="0.2">
      <c r="A7690" s="1136" t="str">
        <f t="shared" si="239"/>
        <v>WD11ZEM0</v>
      </c>
      <c r="B7690" s="669" t="s">
        <v>10798</v>
      </c>
      <c r="C7690" s="669" t="s">
        <v>1124</v>
      </c>
      <c r="D7690" s="1137">
        <f t="shared" si="238"/>
        <v>0</v>
      </c>
      <c r="E7690" s="669" t="s">
        <v>595</v>
      </c>
      <c r="F7690" s="669">
        <v>52198</v>
      </c>
    </row>
    <row r="7691" spans="1:6" hidden="1" x14ac:dyDescent="0.2">
      <c r="A7691" s="1136" t="str">
        <f t="shared" si="239"/>
        <v>WD11ZNE0</v>
      </c>
      <c r="B7691" s="669" t="s">
        <v>10799</v>
      </c>
      <c r="C7691" s="669" t="s">
        <v>1124</v>
      </c>
      <c r="D7691" s="1137">
        <f t="shared" si="238"/>
        <v>0</v>
      </c>
      <c r="E7691" s="669" t="s">
        <v>594</v>
      </c>
      <c r="F7691" s="669">
        <v>617</v>
      </c>
    </row>
    <row r="7692" spans="1:6" hidden="1" x14ac:dyDescent="0.2">
      <c r="A7692" s="1136" t="str">
        <f t="shared" si="239"/>
        <v>WD22ZDC0</v>
      </c>
      <c r="B7692" s="669" t="s">
        <v>10800</v>
      </c>
      <c r="C7692" s="669" t="s">
        <v>1122</v>
      </c>
      <c r="D7692" s="1137">
        <f t="shared" si="238"/>
        <v>0</v>
      </c>
      <c r="E7692" s="669" t="s">
        <v>700</v>
      </c>
      <c r="F7692" s="669">
        <v>355</v>
      </c>
    </row>
    <row r="7693" spans="1:6" hidden="1" x14ac:dyDescent="0.2">
      <c r="A7693" s="1136" t="str">
        <f t="shared" si="239"/>
        <v>WD22ZEL0</v>
      </c>
      <c r="B7693" s="669" t="s">
        <v>10801</v>
      </c>
      <c r="C7693" s="669" t="s">
        <v>1122</v>
      </c>
      <c r="D7693" s="1137">
        <f t="shared" si="238"/>
        <v>0</v>
      </c>
      <c r="E7693" s="669" t="s">
        <v>699</v>
      </c>
      <c r="F7693" s="669">
        <v>999</v>
      </c>
    </row>
    <row r="7694" spans="1:6" hidden="1" x14ac:dyDescent="0.2">
      <c r="A7694" s="1136" t="str">
        <f t="shared" si="239"/>
        <v>WD22ZEM0</v>
      </c>
      <c r="B7694" s="669" t="s">
        <v>10802</v>
      </c>
      <c r="C7694" s="669" t="s">
        <v>1122</v>
      </c>
      <c r="D7694" s="1137">
        <f t="shared" si="238"/>
        <v>0</v>
      </c>
      <c r="E7694" s="669" t="s">
        <v>595</v>
      </c>
      <c r="F7694" s="669">
        <v>76122</v>
      </c>
    </row>
    <row r="7695" spans="1:6" hidden="1" x14ac:dyDescent="0.2">
      <c r="A7695" s="1136" t="str">
        <f t="shared" si="239"/>
        <v>WD22ZNE0</v>
      </c>
      <c r="B7695" s="669" t="s">
        <v>10803</v>
      </c>
      <c r="C7695" s="669" t="s">
        <v>1122</v>
      </c>
      <c r="D7695" s="1137">
        <f t="shared" si="238"/>
        <v>0</v>
      </c>
      <c r="E7695" s="669" t="s">
        <v>594</v>
      </c>
      <c r="F7695" s="669">
        <v>324</v>
      </c>
    </row>
    <row r="7696" spans="1:6" hidden="1" x14ac:dyDescent="0.2">
      <c r="A7696" s="1136" t="str">
        <f t="shared" si="239"/>
        <v>WD22ZUX0</v>
      </c>
      <c r="B7696" s="669" t="s">
        <v>10804</v>
      </c>
      <c r="C7696" s="669" t="s">
        <v>1122</v>
      </c>
      <c r="D7696" s="1137">
        <f t="shared" si="238"/>
        <v>0</v>
      </c>
      <c r="E7696" s="669" t="s">
        <v>3001</v>
      </c>
      <c r="F7696" s="669">
        <v>5</v>
      </c>
    </row>
    <row r="7697" spans="1:6" hidden="1" x14ac:dyDescent="0.2">
      <c r="A7697" s="1136" t="str">
        <f t="shared" si="239"/>
        <v>WD33ZDC0</v>
      </c>
      <c r="B7697" s="669" t="s">
        <v>10805</v>
      </c>
      <c r="C7697" s="669" t="s">
        <v>10806</v>
      </c>
      <c r="D7697" s="1137">
        <f t="shared" ref="D7697:D7760" si="240">IFERROR(VLOOKUP(C7697,$M$2:$N$16,2,FALSE),0)</f>
        <v>0</v>
      </c>
      <c r="E7697" s="669" t="s">
        <v>700</v>
      </c>
      <c r="F7697" s="669">
        <v>107</v>
      </c>
    </row>
    <row r="7698" spans="1:6" hidden="1" x14ac:dyDescent="0.2">
      <c r="A7698" s="1136" t="str">
        <f t="shared" ref="A7698:A7761" si="241">C7698&amp;E7698&amp;D7698</f>
        <v>WD33ZEL0</v>
      </c>
      <c r="B7698" s="669" t="s">
        <v>10807</v>
      </c>
      <c r="C7698" s="669" t="s">
        <v>10806</v>
      </c>
      <c r="D7698" s="1137">
        <f t="shared" si="240"/>
        <v>0</v>
      </c>
      <c r="E7698" s="669" t="s">
        <v>699</v>
      </c>
      <c r="F7698" s="669">
        <v>3</v>
      </c>
    </row>
    <row r="7699" spans="1:6" hidden="1" x14ac:dyDescent="0.2">
      <c r="A7699" s="1136" t="str">
        <f t="shared" si="241"/>
        <v>WF01ADC0</v>
      </c>
      <c r="B7699" s="669" t="s">
        <v>10808</v>
      </c>
      <c r="C7699" s="669" t="s">
        <v>538</v>
      </c>
      <c r="D7699" s="1137">
        <f t="shared" si="240"/>
        <v>0</v>
      </c>
      <c r="E7699" s="669" t="s">
        <v>700</v>
      </c>
      <c r="F7699" s="669">
        <v>44</v>
      </c>
    </row>
    <row r="7700" spans="1:6" hidden="1" x14ac:dyDescent="0.2">
      <c r="A7700" s="1136" t="str">
        <f t="shared" si="241"/>
        <v>WF01AEL0</v>
      </c>
      <c r="B7700" s="669" t="s">
        <v>10809</v>
      </c>
      <c r="C7700" s="669" t="s">
        <v>538</v>
      </c>
      <c r="D7700" s="1137">
        <f t="shared" si="240"/>
        <v>0</v>
      </c>
      <c r="E7700" s="669" t="s">
        <v>699</v>
      </c>
      <c r="F7700" s="669">
        <v>1</v>
      </c>
    </row>
    <row r="7701" spans="1:6" hidden="1" x14ac:dyDescent="0.2">
      <c r="A7701" s="1136" t="str">
        <f t="shared" si="241"/>
        <v>WF01AEM0</v>
      </c>
      <c r="B7701" s="669" t="s">
        <v>10810</v>
      </c>
      <c r="C7701" s="669" t="s">
        <v>538</v>
      </c>
      <c r="D7701" s="1137">
        <f t="shared" si="240"/>
        <v>0</v>
      </c>
      <c r="E7701" s="669" t="s">
        <v>595</v>
      </c>
      <c r="F7701" s="669">
        <v>12</v>
      </c>
    </row>
    <row r="7702" spans="1:6" hidden="1" x14ac:dyDescent="0.2">
      <c r="A7702" s="1136" t="str">
        <f t="shared" si="241"/>
        <v>WF01ANE0</v>
      </c>
      <c r="B7702" s="669" t="s">
        <v>10811</v>
      </c>
      <c r="C7702" s="669" t="s">
        <v>538</v>
      </c>
      <c r="D7702" s="1137">
        <f t="shared" si="240"/>
        <v>0</v>
      </c>
      <c r="E7702" s="669" t="s">
        <v>594</v>
      </c>
      <c r="F7702" s="669">
        <v>3</v>
      </c>
    </row>
    <row r="7703" spans="1:6" hidden="1" x14ac:dyDescent="0.2">
      <c r="A7703" s="1136" t="str">
        <f t="shared" si="241"/>
        <v>WF02ADC0</v>
      </c>
      <c r="B7703" s="669" t="s">
        <v>10812</v>
      </c>
      <c r="C7703" s="669" t="s">
        <v>537</v>
      </c>
      <c r="D7703" s="1137">
        <f t="shared" si="240"/>
        <v>0</v>
      </c>
      <c r="E7703" s="669" t="s">
        <v>700</v>
      </c>
      <c r="F7703" s="669">
        <v>24</v>
      </c>
    </row>
    <row r="7704" spans="1:6" hidden="1" x14ac:dyDescent="0.2">
      <c r="A7704" s="1136" t="str">
        <f t="shared" si="241"/>
        <v>WF02AEL0</v>
      </c>
      <c r="B7704" s="669" t="s">
        <v>10813</v>
      </c>
      <c r="C7704" s="669" t="s">
        <v>537</v>
      </c>
      <c r="D7704" s="1137">
        <f t="shared" si="240"/>
        <v>0</v>
      </c>
      <c r="E7704" s="669" t="s">
        <v>699</v>
      </c>
      <c r="F7704" s="669">
        <v>1</v>
      </c>
    </row>
    <row r="7705" spans="1:6" hidden="1" x14ac:dyDescent="0.2">
      <c r="A7705" s="1136" t="str">
        <f t="shared" si="241"/>
        <v>WF02AEM0</v>
      </c>
      <c r="B7705" s="669" t="s">
        <v>10814</v>
      </c>
      <c r="C7705" s="669" t="s">
        <v>537</v>
      </c>
      <c r="D7705" s="1137">
        <f t="shared" si="240"/>
        <v>0</v>
      </c>
      <c r="E7705" s="669" t="s">
        <v>595</v>
      </c>
      <c r="F7705" s="669">
        <v>18</v>
      </c>
    </row>
    <row r="7706" spans="1:6" hidden="1" x14ac:dyDescent="0.2">
      <c r="A7706" s="1136" t="str">
        <f t="shared" si="241"/>
        <v>WF02ANE0</v>
      </c>
      <c r="B7706" s="669" t="s">
        <v>10815</v>
      </c>
      <c r="C7706" s="669" t="s">
        <v>537</v>
      </c>
      <c r="D7706" s="1137">
        <f t="shared" si="240"/>
        <v>0</v>
      </c>
      <c r="E7706" s="669" t="s">
        <v>594</v>
      </c>
      <c r="F7706" s="669">
        <v>1</v>
      </c>
    </row>
    <row r="7707" spans="1:6" hidden="1" x14ac:dyDescent="0.2">
      <c r="A7707" s="1136" t="str">
        <f t="shared" si="241"/>
        <v>YQ01AEL0</v>
      </c>
      <c r="B7707" s="669" t="s">
        <v>10816</v>
      </c>
      <c r="C7707" s="669" t="s">
        <v>2644</v>
      </c>
      <c r="D7707" s="1137">
        <f t="shared" si="240"/>
        <v>0</v>
      </c>
      <c r="E7707" s="669" t="s">
        <v>699</v>
      </c>
      <c r="F7707" s="669">
        <v>275</v>
      </c>
    </row>
    <row r="7708" spans="1:6" hidden="1" x14ac:dyDescent="0.2">
      <c r="A7708" s="1136" t="str">
        <f t="shared" si="241"/>
        <v>YQ01AEM0</v>
      </c>
      <c r="B7708" s="669" t="s">
        <v>10817</v>
      </c>
      <c r="C7708" s="669" t="s">
        <v>2644</v>
      </c>
      <c r="D7708" s="1137">
        <f t="shared" si="240"/>
        <v>0</v>
      </c>
      <c r="E7708" s="669" t="s">
        <v>595</v>
      </c>
      <c r="F7708" s="669">
        <v>487</v>
      </c>
    </row>
    <row r="7709" spans="1:6" hidden="1" x14ac:dyDescent="0.2">
      <c r="A7709" s="1136" t="str">
        <f t="shared" si="241"/>
        <v>YQ01ANE0</v>
      </c>
      <c r="B7709" s="669" t="s">
        <v>10818</v>
      </c>
      <c r="C7709" s="669" t="s">
        <v>2644</v>
      </c>
      <c r="D7709" s="1137">
        <f t="shared" si="240"/>
        <v>0</v>
      </c>
      <c r="E7709" s="669" t="s">
        <v>594</v>
      </c>
      <c r="F7709" s="669">
        <v>10</v>
      </c>
    </row>
    <row r="7710" spans="1:6" hidden="1" x14ac:dyDescent="0.2">
      <c r="A7710" s="1136" t="str">
        <f t="shared" si="241"/>
        <v>YQ01BEL0</v>
      </c>
      <c r="B7710" s="669" t="s">
        <v>10819</v>
      </c>
      <c r="C7710" s="669" t="s">
        <v>2646</v>
      </c>
      <c r="D7710" s="1137">
        <f t="shared" si="240"/>
        <v>0</v>
      </c>
      <c r="E7710" s="669" t="s">
        <v>699</v>
      </c>
      <c r="F7710" s="669">
        <v>213</v>
      </c>
    </row>
    <row r="7711" spans="1:6" hidden="1" x14ac:dyDescent="0.2">
      <c r="A7711" s="1136" t="str">
        <f t="shared" si="241"/>
        <v>YQ01BEM0</v>
      </c>
      <c r="B7711" s="669" t="s">
        <v>10820</v>
      </c>
      <c r="C7711" s="669" t="s">
        <v>2646</v>
      </c>
      <c r="D7711" s="1137">
        <f t="shared" si="240"/>
        <v>0</v>
      </c>
      <c r="E7711" s="669" t="s">
        <v>595</v>
      </c>
      <c r="F7711" s="669">
        <v>126</v>
      </c>
    </row>
    <row r="7712" spans="1:6" hidden="1" x14ac:dyDescent="0.2">
      <c r="A7712" s="1136" t="str">
        <f t="shared" si="241"/>
        <v>YQ01BNE0</v>
      </c>
      <c r="B7712" s="669" t="s">
        <v>10821</v>
      </c>
      <c r="C7712" s="669" t="s">
        <v>2646</v>
      </c>
      <c r="D7712" s="1137">
        <f t="shared" si="240"/>
        <v>0</v>
      </c>
      <c r="E7712" s="669" t="s">
        <v>594</v>
      </c>
      <c r="F7712" s="669">
        <v>11</v>
      </c>
    </row>
    <row r="7713" spans="1:6" hidden="1" x14ac:dyDescent="0.2">
      <c r="A7713" s="1136" t="str">
        <f t="shared" si="241"/>
        <v>YQ02ZDC0</v>
      </c>
      <c r="B7713" s="669" t="s">
        <v>10822</v>
      </c>
      <c r="C7713" s="669" t="s">
        <v>2647</v>
      </c>
      <c r="D7713" s="1137">
        <f t="shared" si="240"/>
        <v>0</v>
      </c>
      <c r="E7713" s="669" t="s">
        <v>700</v>
      </c>
      <c r="F7713" s="669">
        <v>2</v>
      </c>
    </row>
    <row r="7714" spans="1:6" hidden="1" x14ac:dyDescent="0.2">
      <c r="A7714" s="1136" t="str">
        <f t="shared" si="241"/>
        <v>YQ02ZEL0</v>
      </c>
      <c r="B7714" s="669" t="s">
        <v>10823</v>
      </c>
      <c r="C7714" s="669" t="s">
        <v>2647</v>
      </c>
      <c r="D7714" s="1137">
        <f t="shared" si="240"/>
        <v>0</v>
      </c>
      <c r="E7714" s="669" t="s">
        <v>699</v>
      </c>
      <c r="F7714" s="669">
        <v>133</v>
      </c>
    </row>
    <row r="7715" spans="1:6" hidden="1" x14ac:dyDescent="0.2">
      <c r="A7715" s="1136" t="str">
        <f t="shared" si="241"/>
        <v>YQ02ZEM0</v>
      </c>
      <c r="B7715" s="669" t="s">
        <v>10824</v>
      </c>
      <c r="C7715" s="669" t="s">
        <v>2647</v>
      </c>
      <c r="D7715" s="1137">
        <f t="shared" si="240"/>
        <v>0</v>
      </c>
      <c r="E7715" s="669" t="s">
        <v>595</v>
      </c>
      <c r="F7715" s="669">
        <v>85</v>
      </c>
    </row>
    <row r="7716" spans="1:6" hidden="1" x14ac:dyDescent="0.2">
      <c r="A7716" s="1136" t="str">
        <f t="shared" si="241"/>
        <v>YQ02ZNE0</v>
      </c>
      <c r="B7716" s="669" t="s">
        <v>10825</v>
      </c>
      <c r="C7716" s="669" t="s">
        <v>2647</v>
      </c>
      <c r="D7716" s="1137">
        <f t="shared" si="240"/>
        <v>0</v>
      </c>
      <c r="E7716" s="669" t="s">
        <v>594</v>
      </c>
      <c r="F7716" s="669">
        <v>12</v>
      </c>
    </row>
    <row r="7717" spans="1:6" hidden="1" x14ac:dyDescent="0.2">
      <c r="A7717" s="1136" t="str">
        <f t="shared" si="241"/>
        <v>YQ03AEL0</v>
      </c>
      <c r="B7717" s="669" t="s">
        <v>10826</v>
      </c>
      <c r="C7717" s="669" t="s">
        <v>2648</v>
      </c>
      <c r="D7717" s="1137">
        <f t="shared" si="240"/>
        <v>0</v>
      </c>
      <c r="E7717" s="669" t="s">
        <v>699</v>
      </c>
      <c r="F7717" s="669">
        <v>584</v>
      </c>
    </row>
    <row r="7718" spans="1:6" hidden="1" x14ac:dyDescent="0.2">
      <c r="A7718" s="1136" t="str">
        <f t="shared" si="241"/>
        <v>YQ03AEM0</v>
      </c>
      <c r="B7718" s="669" t="s">
        <v>10827</v>
      </c>
      <c r="C7718" s="669" t="s">
        <v>2648</v>
      </c>
      <c r="D7718" s="1137">
        <f t="shared" si="240"/>
        <v>0</v>
      </c>
      <c r="E7718" s="669" t="s">
        <v>595</v>
      </c>
      <c r="F7718" s="669">
        <v>827</v>
      </c>
    </row>
    <row r="7719" spans="1:6" hidden="1" x14ac:dyDescent="0.2">
      <c r="A7719" s="1136" t="str">
        <f t="shared" si="241"/>
        <v>YQ03ANE0</v>
      </c>
      <c r="B7719" s="669" t="s">
        <v>10828</v>
      </c>
      <c r="C7719" s="669" t="s">
        <v>2648</v>
      </c>
      <c r="D7719" s="1137">
        <f t="shared" si="240"/>
        <v>0</v>
      </c>
      <c r="E7719" s="669" t="s">
        <v>594</v>
      </c>
      <c r="F7719" s="669">
        <v>21</v>
      </c>
    </row>
    <row r="7720" spans="1:6" hidden="1" x14ac:dyDescent="0.2">
      <c r="A7720" s="1136" t="str">
        <f t="shared" si="241"/>
        <v>YQ03BDC0</v>
      </c>
      <c r="B7720" s="669" t="s">
        <v>10829</v>
      </c>
      <c r="C7720" s="669" t="s">
        <v>2649</v>
      </c>
      <c r="D7720" s="1137">
        <f t="shared" si="240"/>
        <v>0</v>
      </c>
      <c r="E7720" s="669" t="s">
        <v>700</v>
      </c>
      <c r="F7720" s="669">
        <v>4</v>
      </c>
    </row>
    <row r="7721" spans="1:6" hidden="1" x14ac:dyDescent="0.2">
      <c r="A7721" s="1136" t="str">
        <f t="shared" si="241"/>
        <v>YQ03BEL0</v>
      </c>
      <c r="B7721" s="669" t="s">
        <v>10830</v>
      </c>
      <c r="C7721" s="669" t="s">
        <v>2649</v>
      </c>
      <c r="D7721" s="1137">
        <f t="shared" si="240"/>
        <v>0</v>
      </c>
      <c r="E7721" s="669" t="s">
        <v>699</v>
      </c>
      <c r="F7721" s="669">
        <v>1226</v>
      </c>
    </row>
    <row r="7722" spans="1:6" hidden="1" x14ac:dyDescent="0.2">
      <c r="A7722" s="1136" t="str">
        <f t="shared" si="241"/>
        <v>YQ03BEM0</v>
      </c>
      <c r="B7722" s="669" t="s">
        <v>10831</v>
      </c>
      <c r="C7722" s="669" t="s">
        <v>2649</v>
      </c>
      <c r="D7722" s="1137">
        <f t="shared" si="240"/>
        <v>0</v>
      </c>
      <c r="E7722" s="669" t="s">
        <v>595</v>
      </c>
      <c r="F7722" s="669">
        <v>646</v>
      </c>
    </row>
    <row r="7723" spans="1:6" hidden="1" x14ac:dyDescent="0.2">
      <c r="A7723" s="1136" t="str">
        <f t="shared" si="241"/>
        <v>YQ03BNE0</v>
      </c>
      <c r="B7723" s="669" t="s">
        <v>10832</v>
      </c>
      <c r="C7723" s="669" t="s">
        <v>2649</v>
      </c>
      <c r="D7723" s="1137">
        <f t="shared" si="240"/>
        <v>0</v>
      </c>
      <c r="E7723" s="669" t="s">
        <v>594</v>
      </c>
      <c r="F7723" s="669">
        <v>37</v>
      </c>
    </row>
    <row r="7724" spans="1:6" hidden="1" x14ac:dyDescent="0.2">
      <c r="A7724" s="1136" t="str">
        <f t="shared" si="241"/>
        <v>YQ04AEL0</v>
      </c>
      <c r="B7724" s="669" t="s">
        <v>10833</v>
      </c>
      <c r="C7724" s="669" t="s">
        <v>2650</v>
      </c>
      <c r="D7724" s="1137">
        <f t="shared" si="240"/>
        <v>0</v>
      </c>
      <c r="E7724" s="669" t="s">
        <v>699</v>
      </c>
      <c r="F7724" s="669">
        <v>238</v>
      </c>
    </row>
    <row r="7725" spans="1:6" hidden="1" x14ac:dyDescent="0.2">
      <c r="A7725" s="1136" t="str">
        <f t="shared" si="241"/>
        <v>YQ04AEM0</v>
      </c>
      <c r="B7725" s="669" t="s">
        <v>10834</v>
      </c>
      <c r="C7725" s="669" t="s">
        <v>2650</v>
      </c>
      <c r="D7725" s="1137">
        <f t="shared" si="240"/>
        <v>0</v>
      </c>
      <c r="E7725" s="669" t="s">
        <v>595</v>
      </c>
      <c r="F7725" s="669">
        <v>232</v>
      </c>
    </row>
    <row r="7726" spans="1:6" hidden="1" x14ac:dyDescent="0.2">
      <c r="A7726" s="1136" t="str">
        <f t="shared" si="241"/>
        <v>YQ04ANE0</v>
      </c>
      <c r="B7726" s="669" t="s">
        <v>10835</v>
      </c>
      <c r="C7726" s="669" t="s">
        <v>2650</v>
      </c>
      <c r="D7726" s="1137">
        <f t="shared" si="240"/>
        <v>0</v>
      </c>
      <c r="E7726" s="669" t="s">
        <v>594</v>
      </c>
      <c r="F7726" s="669">
        <v>21</v>
      </c>
    </row>
    <row r="7727" spans="1:6" hidden="1" x14ac:dyDescent="0.2">
      <c r="A7727" s="1136" t="str">
        <f t="shared" si="241"/>
        <v>YQ04BEL0</v>
      </c>
      <c r="B7727" s="669" t="s">
        <v>10836</v>
      </c>
      <c r="C7727" s="669" t="s">
        <v>2651</v>
      </c>
      <c r="D7727" s="1137">
        <f t="shared" si="240"/>
        <v>0</v>
      </c>
      <c r="E7727" s="669" t="s">
        <v>699</v>
      </c>
      <c r="F7727" s="669">
        <v>128</v>
      </c>
    </row>
    <row r="7728" spans="1:6" hidden="1" x14ac:dyDescent="0.2">
      <c r="A7728" s="1136" t="str">
        <f t="shared" si="241"/>
        <v>YQ04BEM0</v>
      </c>
      <c r="B7728" s="669" t="s">
        <v>10837</v>
      </c>
      <c r="C7728" s="669" t="s">
        <v>2651</v>
      </c>
      <c r="D7728" s="1137">
        <f t="shared" si="240"/>
        <v>0</v>
      </c>
      <c r="E7728" s="669" t="s">
        <v>595</v>
      </c>
      <c r="F7728" s="669">
        <v>42</v>
      </c>
    </row>
    <row r="7729" spans="1:6" hidden="1" x14ac:dyDescent="0.2">
      <c r="A7729" s="1136" t="str">
        <f t="shared" si="241"/>
        <v>YQ04BNE0</v>
      </c>
      <c r="B7729" s="669" t="s">
        <v>10838</v>
      </c>
      <c r="C7729" s="669" t="s">
        <v>2651</v>
      </c>
      <c r="D7729" s="1137">
        <f t="shared" si="240"/>
        <v>0</v>
      </c>
      <c r="E7729" s="669" t="s">
        <v>594</v>
      </c>
      <c r="F7729" s="669">
        <v>2</v>
      </c>
    </row>
    <row r="7730" spans="1:6" hidden="1" x14ac:dyDescent="0.2">
      <c r="A7730" s="1136" t="str">
        <f t="shared" si="241"/>
        <v>YQ05ADC0</v>
      </c>
      <c r="B7730" s="669" t="s">
        <v>10839</v>
      </c>
      <c r="C7730" s="669" t="s">
        <v>2652</v>
      </c>
      <c r="D7730" s="1137">
        <f t="shared" si="240"/>
        <v>0</v>
      </c>
      <c r="E7730" s="669" t="s">
        <v>700</v>
      </c>
      <c r="F7730" s="669">
        <v>3</v>
      </c>
    </row>
    <row r="7731" spans="1:6" hidden="1" x14ac:dyDescent="0.2">
      <c r="A7731" s="1136" t="str">
        <f t="shared" si="241"/>
        <v>YQ05AEL0</v>
      </c>
      <c r="B7731" s="669" t="s">
        <v>10840</v>
      </c>
      <c r="C7731" s="669" t="s">
        <v>2652</v>
      </c>
      <c r="D7731" s="1137">
        <f t="shared" si="240"/>
        <v>0</v>
      </c>
      <c r="E7731" s="669" t="s">
        <v>699</v>
      </c>
      <c r="F7731" s="669">
        <v>414</v>
      </c>
    </row>
    <row r="7732" spans="1:6" hidden="1" x14ac:dyDescent="0.2">
      <c r="A7732" s="1136" t="str">
        <f t="shared" si="241"/>
        <v>YQ05AEM0</v>
      </c>
      <c r="B7732" s="669" t="s">
        <v>10841</v>
      </c>
      <c r="C7732" s="669" t="s">
        <v>2652</v>
      </c>
      <c r="D7732" s="1137">
        <f t="shared" si="240"/>
        <v>0</v>
      </c>
      <c r="E7732" s="669" t="s">
        <v>595</v>
      </c>
      <c r="F7732" s="669">
        <v>441</v>
      </c>
    </row>
    <row r="7733" spans="1:6" hidden="1" x14ac:dyDescent="0.2">
      <c r="A7733" s="1136" t="str">
        <f t="shared" si="241"/>
        <v>YQ05ANE0</v>
      </c>
      <c r="B7733" s="669" t="s">
        <v>10842</v>
      </c>
      <c r="C7733" s="669" t="s">
        <v>2652</v>
      </c>
      <c r="D7733" s="1137">
        <f t="shared" si="240"/>
        <v>0</v>
      </c>
      <c r="E7733" s="669" t="s">
        <v>594</v>
      </c>
      <c r="F7733" s="669">
        <v>19</v>
      </c>
    </row>
    <row r="7734" spans="1:6" hidden="1" x14ac:dyDescent="0.2">
      <c r="A7734" s="1136" t="str">
        <f t="shared" si="241"/>
        <v>YQ05BDC0</v>
      </c>
      <c r="B7734" s="669" t="s">
        <v>10843</v>
      </c>
      <c r="C7734" s="669" t="s">
        <v>2653</v>
      </c>
      <c r="D7734" s="1137">
        <f t="shared" si="240"/>
        <v>0</v>
      </c>
      <c r="E7734" s="669" t="s">
        <v>700</v>
      </c>
      <c r="F7734" s="669">
        <v>47</v>
      </c>
    </row>
    <row r="7735" spans="1:6" hidden="1" x14ac:dyDescent="0.2">
      <c r="A7735" s="1136" t="str">
        <f t="shared" si="241"/>
        <v>YQ05BEL0</v>
      </c>
      <c r="B7735" s="669" t="s">
        <v>10844</v>
      </c>
      <c r="C7735" s="669" t="s">
        <v>2653</v>
      </c>
      <c r="D7735" s="1137">
        <f t="shared" si="240"/>
        <v>0</v>
      </c>
      <c r="E7735" s="669" t="s">
        <v>699</v>
      </c>
      <c r="F7735" s="669">
        <v>547</v>
      </c>
    </row>
    <row r="7736" spans="1:6" hidden="1" x14ac:dyDescent="0.2">
      <c r="A7736" s="1136" t="str">
        <f t="shared" si="241"/>
        <v>YQ05BEM0</v>
      </c>
      <c r="B7736" s="669" t="s">
        <v>10845</v>
      </c>
      <c r="C7736" s="669" t="s">
        <v>2653</v>
      </c>
      <c r="D7736" s="1137">
        <f t="shared" si="240"/>
        <v>0</v>
      </c>
      <c r="E7736" s="669" t="s">
        <v>595</v>
      </c>
      <c r="F7736" s="669">
        <v>118</v>
      </c>
    </row>
    <row r="7737" spans="1:6" hidden="1" x14ac:dyDescent="0.2">
      <c r="A7737" s="1136" t="str">
        <f t="shared" si="241"/>
        <v>YQ05BNE0</v>
      </c>
      <c r="B7737" s="669" t="s">
        <v>10846</v>
      </c>
      <c r="C7737" s="669" t="s">
        <v>2653</v>
      </c>
      <c r="D7737" s="1137">
        <f t="shared" si="240"/>
        <v>0</v>
      </c>
      <c r="E7737" s="669" t="s">
        <v>594</v>
      </c>
      <c r="F7737" s="669">
        <v>26</v>
      </c>
    </row>
    <row r="7738" spans="1:6" hidden="1" x14ac:dyDescent="0.2">
      <c r="A7738" s="1136" t="str">
        <f t="shared" si="241"/>
        <v>YQ10AEL0</v>
      </c>
      <c r="B7738" s="669" t="s">
        <v>10847</v>
      </c>
      <c r="C7738" s="669" t="s">
        <v>2654</v>
      </c>
      <c r="D7738" s="1137">
        <f t="shared" si="240"/>
        <v>0</v>
      </c>
      <c r="E7738" s="669" t="s">
        <v>699</v>
      </c>
      <c r="F7738" s="669">
        <v>197</v>
      </c>
    </row>
    <row r="7739" spans="1:6" hidden="1" x14ac:dyDescent="0.2">
      <c r="A7739" s="1136" t="str">
        <f t="shared" si="241"/>
        <v>YQ10AEM0</v>
      </c>
      <c r="B7739" s="669" t="s">
        <v>10848</v>
      </c>
      <c r="C7739" s="669" t="s">
        <v>2654</v>
      </c>
      <c r="D7739" s="1137">
        <f t="shared" si="240"/>
        <v>0</v>
      </c>
      <c r="E7739" s="669" t="s">
        <v>595</v>
      </c>
      <c r="F7739" s="669">
        <v>613</v>
      </c>
    </row>
    <row r="7740" spans="1:6" hidden="1" x14ac:dyDescent="0.2">
      <c r="A7740" s="1136" t="str">
        <f t="shared" si="241"/>
        <v>YQ10ANE0</v>
      </c>
      <c r="B7740" s="669" t="s">
        <v>10849</v>
      </c>
      <c r="C7740" s="669" t="s">
        <v>2654</v>
      </c>
      <c r="D7740" s="1137">
        <f t="shared" si="240"/>
        <v>0</v>
      </c>
      <c r="E7740" s="669" t="s">
        <v>594</v>
      </c>
      <c r="F7740" s="669">
        <v>43</v>
      </c>
    </row>
    <row r="7741" spans="1:6" hidden="1" x14ac:dyDescent="0.2">
      <c r="A7741" s="1136" t="str">
        <f t="shared" si="241"/>
        <v>YQ10BEL0</v>
      </c>
      <c r="B7741" s="669" t="s">
        <v>10850</v>
      </c>
      <c r="C7741" s="669" t="s">
        <v>2655</v>
      </c>
      <c r="D7741" s="1137">
        <f t="shared" si="240"/>
        <v>0</v>
      </c>
      <c r="E7741" s="669" t="s">
        <v>699</v>
      </c>
      <c r="F7741" s="669">
        <v>273</v>
      </c>
    </row>
    <row r="7742" spans="1:6" hidden="1" x14ac:dyDescent="0.2">
      <c r="A7742" s="1136" t="str">
        <f t="shared" si="241"/>
        <v>YQ10BEM0</v>
      </c>
      <c r="B7742" s="669" t="s">
        <v>10851</v>
      </c>
      <c r="C7742" s="669" t="s">
        <v>2655</v>
      </c>
      <c r="D7742" s="1137">
        <f t="shared" si="240"/>
        <v>0</v>
      </c>
      <c r="E7742" s="669" t="s">
        <v>595</v>
      </c>
      <c r="F7742" s="669">
        <v>554</v>
      </c>
    </row>
    <row r="7743" spans="1:6" hidden="1" x14ac:dyDescent="0.2">
      <c r="A7743" s="1136" t="str">
        <f t="shared" si="241"/>
        <v>YQ10BNE0</v>
      </c>
      <c r="B7743" s="669" t="s">
        <v>10852</v>
      </c>
      <c r="C7743" s="669" t="s">
        <v>2655</v>
      </c>
      <c r="D7743" s="1137">
        <f t="shared" si="240"/>
        <v>0</v>
      </c>
      <c r="E7743" s="669" t="s">
        <v>594</v>
      </c>
      <c r="F7743" s="669">
        <v>40</v>
      </c>
    </row>
    <row r="7744" spans="1:6" hidden="1" x14ac:dyDescent="0.2">
      <c r="A7744" s="1136" t="str">
        <f t="shared" si="241"/>
        <v>YQ10CDC0</v>
      </c>
      <c r="B7744" s="669" t="s">
        <v>10853</v>
      </c>
      <c r="C7744" s="669" t="s">
        <v>2656</v>
      </c>
      <c r="D7744" s="1137">
        <f t="shared" si="240"/>
        <v>0</v>
      </c>
      <c r="E7744" s="669" t="s">
        <v>700</v>
      </c>
      <c r="F7744" s="669">
        <v>1</v>
      </c>
    </row>
    <row r="7745" spans="1:6" hidden="1" x14ac:dyDescent="0.2">
      <c r="A7745" s="1136" t="str">
        <f t="shared" si="241"/>
        <v>YQ10CEL0</v>
      </c>
      <c r="B7745" s="669" t="s">
        <v>10854</v>
      </c>
      <c r="C7745" s="669" t="s">
        <v>2656</v>
      </c>
      <c r="D7745" s="1137">
        <f t="shared" si="240"/>
        <v>0</v>
      </c>
      <c r="E7745" s="669" t="s">
        <v>699</v>
      </c>
      <c r="F7745" s="669">
        <v>585</v>
      </c>
    </row>
    <row r="7746" spans="1:6" hidden="1" x14ac:dyDescent="0.2">
      <c r="A7746" s="1136" t="str">
        <f t="shared" si="241"/>
        <v>YQ10CEM0</v>
      </c>
      <c r="B7746" s="669" t="s">
        <v>10855</v>
      </c>
      <c r="C7746" s="669" t="s">
        <v>2656</v>
      </c>
      <c r="D7746" s="1137">
        <f t="shared" si="240"/>
        <v>0</v>
      </c>
      <c r="E7746" s="669" t="s">
        <v>595</v>
      </c>
      <c r="F7746" s="669">
        <v>581</v>
      </c>
    </row>
    <row r="7747" spans="1:6" hidden="1" x14ac:dyDescent="0.2">
      <c r="A7747" s="1136" t="str">
        <f t="shared" si="241"/>
        <v>YQ10CNE0</v>
      </c>
      <c r="B7747" s="669" t="s">
        <v>10856</v>
      </c>
      <c r="C7747" s="669" t="s">
        <v>2656</v>
      </c>
      <c r="D7747" s="1137">
        <f t="shared" si="240"/>
        <v>0</v>
      </c>
      <c r="E7747" s="669" t="s">
        <v>594</v>
      </c>
      <c r="F7747" s="669">
        <v>26</v>
      </c>
    </row>
    <row r="7748" spans="1:6" hidden="1" x14ac:dyDescent="0.2">
      <c r="A7748" s="1136" t="str">
        <f t="shared" si="241"/>
        <v>YQ10DDC0</v>
      </c>
      <c r="B7748" s="669" t="s">
        <v>10857</v>
      </c>
      <c r="C7748" s="669" t="s">
        <v>2657</v>
      </c>
      <c r="D7748" s="1137">
        <f t="shared" si="240"/>
        <v>0</v>
      </c>
      <c r="E7748" s="669" t="s">
        <v>700</v>
      </c>
      <c r="F7748" s="669">
        <v>3</v>
      </c>
    </row>
    <row r="7749" spans="1:6" hidden="1" x14ac:dyDescent="0.2">
      <c r="A7749" s="1136" t="str">
        <f t="shared" si="241"/>
        <v>YQ10DEL0</v>
      </c>
      <c r="B7749" s="669" t="s">
        <v>10858</v>
      </c>
      <c r="C7749" s="669" t="s">
        <v>2657</v>
      </c>
      <c r="D7749" s="1137">
        <f t="shared" si="240"/>
        <v>0</v>
      </c>
      <c r="E7749" s="669" t="s">
        <v>699</v>
      </c>
      <c r="F7749" s="669">
        <v>707</v>
      </c>
    </row>
    <row r="7750" spans="1:6" hidden="1" x14ac:dyDescent="0.2">
      <c r="A7750" s="1136" t="str">
        <f t="shared" si="241"/>
        <v>YQ10DEM0</v>
      </c>
      <c r="B7750" s="669" t="s">
        <v>10859</v>
      </c>
      <c r="C7750" s="669" t="s">
        <v>2657</v>
      </c>
      <c r="D7750" s="1137">
        <f t="shared" si="240"/>
        <v>0</v>
      </c>
      <c r="E7750" s="669" t="s">
        <v>595</v>
      </c>
      <c r="F7750" s="669">
        <v>430</v>
      </c>
    </row>
    <row r="7751" spans="1:6" hidden="1" x14ac:dyDescent="0.2">
      <c r="A7751" s="1136" t="str">
        <f t="shared" si="241"/>
        <v>YQ10DNE0</v>
      </c>
      <c r="B7751" s="669" t="s">
        <v>10860</v>
      </c>
      <c r="C7751" s="669" t="s">
        <v>2657</v>
      </c>
      <c r="D7751" s="1137">
        <f t="shared" si="240"/>
        <v>0</v>
      </c>
      <c r="E7751" s="669" t="s">
        <v>594</v>
      </c>
      <c r="F7751" s="669">
        <v>31</v>
      </c>
    </row>
    <row r="7752" spans="1:6" hidden="1" x14ac:dyDescent="0.2">
      <c r="A7752" s="1136" t="str">
        <f t="shared" si="241"/>
        <v>YQ11AEL0</v>
      </c>
      <c r="B7752" s="669" t="s">
        <v>10861</v>
      </c>
      <c r="C7752" s="669" t="s">
        <v>2658</v>
      </c>
      <c r="D7752" s="1137">
        <f t="shared" si="240"/>
        <v>0</v>
      </c>
      <c r="E7752" s="669" t="s">
        <v>699</v>
      </c>
      <c r="F7752" s="669">
        <v>153</v>
      </c>
    </row>
    <row r="7753" spans="1:6" hidden="1" x14ac:dyDescent="0.2">
      <c r="A7753" s="1136" t="str">
        <f t="shared" si="241"/>
        <v>YQ11AEM0</v>
      </c>
      <c r="B7753" s="669" t="s">
        <v>10862</v>
      </c>
      <c r="C7753" s="669" t="s">
        <v>2658</v>
      </c>
      <c r="D7753" s="1137">
        <f t="shared" si="240"/>
        <v>0</v>
      </c>
      <c r="E7753" s="669" t="s">
        <v>595</v>
      </c>
      <c r="F7753" s="669">
        <v>430</v>
      </c>
    </row>
    <row r="7754" spans="1:6" hidden="1" x14ac:dyDescent="0.2">
      <c r="A7754" s="1136" t="str">
        <f t="shared" si="241"/>
        <v>YQ11ANE0</v>
      </c>
      <c r="B7754" s="669" t="s">
        <v>10863</v>
      </c>
      <c r="C7754" s="669" t="s">
        <v>2658</v>
      </c>
      <c r="D7754" s="1137">
        <f t="shared" si="240"/>
        <v>0</v>
      </c>
      <c r="E7754" s="669" t="s">
        <v>594</v>
      </c>
      <c r="F7754" s="669">
        <v>15</v>
      </c>
    </row>
    <row r="7755" spans="1:6" hidden="1" x14ac:dyDescent="0.2">
      <c r="A7755" s="1136" t="str">
        <f t="shared" si="241"/>
        <v>YQ11BDC0</v>
      </c>
      <c r="B7755" s="669" t="s">
        <v>10864</v>
      </c>
      <c r="C7755" s="669" t="s">
        <v>2659</v>
      </c>
      <c r="D7755" s="1137">
        <f t="shared" si="240"/>
        <v>0</v>
      </c>
      <c r="E7755" s="669" t="s">
        <v>700</v>
      </c>
      <c r="F7755" s="669">
        <v>1</v>
      </c>
    </row>
    <row r="7756" spans="1:6" hidden="1" x14ac:dyDescent="0.2">
      <c r="A7756" s="1136" t="str">
        <f t="shared" si="241"/>
        <v>YQ11BEL0</v>
      </c>
      <c r="B7756" s="669" t="s">
        <v>10865</v>
      </c>
      <c r="C7756" s="669" t="s">
        <v>2659</v>
      </c>
      <c r="D7756" s="1137">
        <f t="shared" si="240"/>
        <v>0</v>
      </c>
      <c r="E7756" s="669" t="s">
        <v>699</v>
      </c>
      <c r="F7756" s="669">
        <v>327</v>
      </c>
    </row>
    <row r="7757" spans="1:6" hidden="1" x14ac:dyDescent="0.2">
      <c r="A7757" s="1136" t="str">
        <f t="shared" si="241"/>
        <v>YQ11BEM0</v>
      </c>
      <c r="B7757" s="669" t="s">
        <v>10866</v>
      </c>
      <c r="C7757" s="669" t="s">
        <v>2659</v>
      </c>
      <c r="D7757" s="1137">
        <f t="shared" si="240"/>
        <v>0</v>
      </c>
      <c r="E7757" s="669" t="s">
        <v>595</v>
      </c>
      <c r="F7757" s="669">
        <v>201</v>
      </c>
    </row>
    <row r="7758" spans="1:6" hidden="1" x14ac:dyDescent="0.2">
      <c r="A7758" s="1136" t="str">
        <f t="shared" si="241"/>
        <v>YQ11BNE0</v>
      </c>
      <c r="B7758" s="669" t="s">
        <v>10867</v>
      </c>
      <c r="C7758" s="669" t="s">
        <v>2659</v>
      </c>
      <c r="D7758" s="1137">
        <f t="shared" si="240"/>
        <v>0</v>
      </c>
      <c r="E7758" s="669" t="s">
        <v>594</v>
      </c>
      <c r="F7758" s="669">
        <v>4</v>
      </c>
    </row>
    <row r="7759" spans="1:6" hidden="1" x14ac:dyDescent="0.2">
      <c r="A7759" s="1136" t="str">
        <f t="shared" si="241"/>
        <v>YQ11CDC0</v>
      </c>
      <c r="B7759" s="669" t="s">
        <v>10868</v>
      </c>
      <c r="C7759" s="669" t="s">
        <v>2660</v>
      </c>
      <c r="D7759" s="1137">
        <f t="shared" si="240"/>
        <v>0</v>
      </c>
      <c r="E7759" s="669" t="s">
        <v>700</v>
      </c>
      <c r="F7759" s="669">
        <v>6</v>
      </c>
    </row>
    <row r="7760" spans="1:6" hidden="1" x14ac:dyDescent="0.2">
      <c r="A7760" s="1136" t="str">
        <f t="shared" si="241"/>
        <v>YQ11CEL0</v>
      </c>
      <c r="B7760" s="669" t="s">
        <v>10869</v>
      </c>
      <c r="C7760" s="669" t="s">
        <v>2660</v>
      </c>
      <c r="D7760" s="1137">
        <f t="shared" si="240"/>
        <v>0</v>
      </c>
      <c r="E7760" s="669" t="s">
        <v>699</v>
      </c>
      <c r="F7760" s="669">
        <v>351</v>
      </c>
    </row>
    <row r="7761" spans="1:6" hidden="1" x14ac:dyDescent="0.2">
      <c r="A7761" s="1136" t="str">
        <f t="shared" si="241"/>
        <v>YQ11CEM0</v>
      </c>
      <c r="B7761" s="669" t="s">
        <v>10870</v>
      </c>
      <c r="C7761" s="669" t="s">
        <v>2660</v>
      </c>
      <c r="D7761" s="1137">
        <f t="shared" ref="D7761:D7824" si="242">IFERROR(VLOOKUP(C7761,$M$2:$N$16,2,FALSE),0)</f>
        <v>0</v>
      </c>
      <c r="E7761" s="669" t="s">
        <v>595</v>
      </c>
      <c r="F7761" s="669">
        <v>171</v>
      </c>
    </row>
    <row r="7762" spans="1:6" hidden="1" x14ac:dyDescent="0.2">
      <c r="A7762" s="1136" t="str">
        <f t="shared" ref="A7762:A7825" si="243">C7762&amp;E7762&amp;D7762</f>
        <v>YQ11CNE0</v>
      </c>
      <c r="B7762" s="669" t="s">
        <v>10871</v>
      </c>
      <c r="C7762" s="669" t="s">
        <v>2660</v>
      </c>
      <c r="D7762" s="1137">
        <f t="shared" si="242"/>
        <v>0</v>
      </c>
      <c r="E7762" s="669" t="s">
        <v>594</v>
      </c>
      <c r="F7762" s="669">
        <v>10</v>
      </c>
    </row>
    <row r="7763" spans="1:6" hidden="1" x14ac:dyDescent="0.2">
      <c r="A7763" s="1136" t="str">
        <f t="shared" si="243"/>
        <v>YQ12AEL0</v>
      </c>
      <c r="B7763" s="669" t="s">
        <v>10872</v>
      </c>
      <c r="C7763" s="669" t="s">
        <v>2661</v>
      </c>
      <c r="D7763" s="1137">
        <f t="shared" si="242"/>
        <v>0</v>
      </c>
      <c r="E7763" s="669" t="s">
        <v>699</v>
      </c>
      <c r="F7763" s="669">
        <v>133</v>
      </c>
    </row>
    <row r="7764" spans="1:6" hidden="1" x14ac:dyDescent="0.2">
      <c r="A7764" s="1136" t="str">
        <f t="shared" si="243"/>
        <v>YQ12AEM0</v>
      </c>
      <c r="B7764" s="669" t="s">
        <v>10873</v>
      </c>
      <c r="C7764" s="669" t="s">
        <v>2661</v>
      </c>
      <c r="D7764" s="1137">
        <f t="shared" si="242"/>
        <v>0</v>
      </c>
      <c r="E7764" s="669" t="s">
        <v>595</v>
      </c>
      <c r="F7764" s="669">
        <v>790</v>
      </c>
    </row>
    <row r="7765" spans="1:6" hidden="1" x14ac:dyDescent="0.2">
      <c r="A7765" s="1136" t="str">
        <f t="shared" si="243"/>
        <v>YQ12ANE0</v>
      </c>
      <c r="B7765" s="669" t="s">
        <v>10874</v>
      </c>
      <c r="C7765" s="669" t="s">
        <v>2661</v>
      </c>
      <c r="D7765" s="1137">
        <f t="shared" si="242"/>
        <v>0</v>
      </c>
      <c r="E7765" s="669" t="s">
        <v>594</v>
      </c>
      <c r="F7765" s="669">
        <v>27</v>
      </c>
    </row>
    <row r="7766" spans="1:6" hidden="1" x14ac:dyDescent="0.2">
      <c r="A7766" s="1136" t="str">
        <f t="shared" si="243"/>
        <v>YQ12BDC0</v>
      </c>
      <c r="B7766" s="669" t="s">
        <v>10875</v>
      </c>
      <c r="C7766" s="669" t="s">
        <v>2662</v>
      </c>
      <c r="D7766" s="1137">
        <f t="shared" si="242"/>
        <v>0</v>
      </c>
      <c r="E7766" s="669" t="s">
        <v>700</v>
      </c>
      <c r="F7766" s="669">
        <v>2</v>
      </c>
    </row>
    <row r="7767" spans="1:6" hidden="1" x14ac:dyDescent="0.2">
      <c r="A7767" s="1136" t="str">
        <f t="shared" si="243"/>
        <v>YQ12BEL0</v>
      </c>
      <c r="B7767" s="669" t="s">
        <v>10876</v>
      </c>
      <c r="C7767" s="669" t="s">
        <v>2662</v>
      </c>
      <c r="D7767" s="1137">
        <f t="shared" si="242"/>
        <v>0</v>
      </c>
      <c r="E7767" s="669" t="s">
        <v>699</v>
      </c>
      <c r="F7767" s="669">
        <v>316</v>
      </c>
    </row>
    <row r="7768" spans="1:6" hidden="1" x14ac:dyDescent="0.2">
      <c r="A7768" s="1136" t="str">
        <f t="shared" si="243"/>
        <v>YQ12BEM0</v>
      </c>
      <c r="B7768" s="669" t="s">
        <v>10877</v>
      </c>
      <c r="C7768" s="669" t="s">
        <v>2662</v>
      </c>
      <c r="D7768" s="1137">
        <f t="shared" si="242"/>
        <v>0</v>
      </c>
      <c r="E7768" s="669" t="s">
        <v>595</v>
      </c>
      <c r="F7768" s="669">
        <v>815</v>
      </c>
    </row>
    <row r="7769" spans="1:6" hidden="1" x14ac:dyDescent="0.2">
      <c r="A7769" s="1136" t="str">
        <f t="shared" si="243"/>
        <v>YQ12BNE0</v>
      </c>
      <c r="B7769" s="669" t="s">
        <v>10878</v>
      </c>
      <c r="C7769" s="669" t="s">
        <v>2662</v>
      </c>
      <c r="D7769" s="1137">
        <f t="shared" si="242"/>
        <v>0</v>
      </c>
      <c r="E7769" s="669" t="s">
        <v>594</v>
      </c>
      <c r="F7769" s="669">
        <v>39</v>
      </c>
    </row>
    <row r="7770" spans="1:6" hidden="1" x14ac:dyDescent="0.2">
      <c r="A7770" s="1136" t="str">
        <f t="shared" si="243"/>
        <v>YQ12CDC0</v>
      </c>
      <c r="B7770" s="669" t="s">
        <v>10879</v>
      </c>
      <c r="C7770" s="669" t="s">
        <v>2663</v>
      </c>
      <c r="D7770" s="1137">
        <f t="shared" si="242"/>
        <v>0</v>
      </c>
      <c r="E7770" s="669" t="s">
        <v>700</v>
      </c>
      <c r="F7770" s="669">
        <v>4</v>
      </c>
    </row>
    <row r="7771" spans="1:6" hidden="1" x14ac:dyDescent="0.2">
      <c r="A7771" s="1136" t="str">
        <f t="shared" si="243"/>
        <v>YQ12CEL0</v>
      </c>
      <c r="B7771" s="669" t="s">
        <v>10880</v>
      </c>
      <c r="C7771" s="669" t="s">
        <v>2663</v>
      </c>
      <c r="D7771" s="1137">
        <f t="shared" si="242"/>
        <v>0</v>
      </c>
      <c r="E7771" s="669" t="s">
        <v>699</v>
      </c>
      <c r="F7771" s="669">
        <v>998</v>
      </c>
    </row>
    <row r="7772" spans="1:6" hidden="1" x14ac:dyDescent="0.2">
      <c r="A7772" s="1136" t="str">
        <f t="shared" si="243"/>
        <v>YQ12CEM0</v>
      </c>
      <c r="B7772" s="669" t="s">
        <v>10881</v>
      </c>
      <c r="C7772" s="669" t="s">
        <v>2663</v>
      </c>
      <c r="D7772" s="1137">
        <f t="shared" si="242"/>
        <v>0</v>
      </c>
      <c r="E7772" s="669" t="s">
        <v>595</v>
      </c>
      <c r="F7772" s="669">
        <v>937</v>
      </c>
    </row>
    <row r="7773" spans="1:6" hidden="1" x14ac:dyDescent="0.2">
      <c r="A7773" s="1136" t="str">
        <f t="shared" si="243"/>
        <v>YQ12CNE0</v>
      </c>
      <c r="B7773" s="669" t="s">
        <v>10882</v>
      </c>
      <c r="C7773" s="669" t="s">
        <v>2663</v>
      </c>
      <c r="D7773" s="1137">
        <f t="shared" si="242"/>
        <v>0</v>
      </c>
      <c r="E7773" s="669" t="s">
        <v>594</v>
      </c>
      <c r="F7773" s="669">
        <v>53</v>
      </c>
    </row>
    <row r="7774" spans="1:6" hidden="1" x14ac:dyDescent="0.2">
      <c r="A7774" s="1136" t="str">
        <f t="shared" si="243"/>
        <v>YQ12DDC0</v>
      </c>
      <c r="B7774" s="669" t="s">
        <v>10883</v>
      </c>
      <c r="C7774" s="669" t="s">
        <v>2664</v>
      </c>
      <c r="D7774" s="1137">
        <f t="shared" si="242"/>
        <v>0</v>
      </c>
      <c r="E7774" s="669" t="s">
        <v>700</v>
      </c>
      <c r="F7774" s="669">
        <v>122</v>
      </c>
    </row>
    <row r="7775" spans="1:6" hidden="1" x14ac:dyDescent="0.2">
      <c r="A7775" s="1136" t="str">
        <f t="shared" si="243"/>
        <v>YQ12DEL0</v>
      </c>
      <c r="B7775" s="669" t="s">
        <v>10884</v>
      </c>
      <c r="C7775" s="669" t="s">
        <v>2664</v>
      </c>
      <c r="D7775" s="1137">
        <f t="shared" si="242"/>
        <v>0</v>
      </c>
      <c r="E7775" s="669" t="s">
        <v>699</v>
      </c>
      <c r="F7775" s="669">
        <v>1843</v>
      </c>
    </row>
    <row r="7776" spans="1:6" hidden="1" x14ac:dyDescent="0.2">
      <c r="A7776" s="1136" t="str">
        <f t="shared" si="243"/>
        <v>YQ12DEM0</v>
      </c>
      <c r="B7776" s="669" t="s">
        <v>10885</v>
      </c>
      <c r="C7776" s="669" t="s">
        <v>2664</v>
      </c>
      <c r="D7776" s="1137">
        <f t="shared" si="242"/>
        <v>0</v>
      </c>
      <c r="E7776" s="669" t="s">
        <v>595</v>
      </c>
      <c r="F7776" s="669">
        <v>893</v>
      </c>
    </row>
    <row r="7777" spans="1:6" hidden="1" x14ac:dyDescent="0.2">
      <c r="A7777" s="1136" t="str">
        <f t="shared" si="243"/>
        <v>YQ12DNE0</v>
      </c>
      <c r="B7777" s="669" t="s">
        <v>10886</v>
      </c>
      <c r="C7777" s="669" t="s">
        <v>2664</v>
      </c>
      <c r="D7777" s="1137">
        <f t="shared" si="242"/>
        <v>0</v>
      </c>
      <c r="E7777" s="669" t="s">
        <v>594</v>
      </c>
      <c r="F7777" s="669">
        <v>46</v>
      </c>
    </row>
    <row r="7778" spans="1:6" hidden="1" x14ac:dyDescent="0.2">
      <c r="A7778" s="1136" t="str">
        <f t="shared" si="243"/>
        <v>YQ12DUX0</v>
      </c>
      <c r="B7778" s="669" t="s">
        <v>10887</v>
      </c>
      <c r="C7778" s="669" t="s">
        <v>2664</v>
      </c>
      <c r="D7778" s="1137">
        <f t="shared" si="242"/>
        <v>0</v>
      </c>
      <c r="E7778" s="669" t="s">
        <v>3001</v>
      </c>
      <c r="F7778" s="669">
        <v>2</v>
      </c>
    </row>
    <row r="7779" spans="1:6" hidden="1" x14ac:dyDescent="0.2">
      <c r="A7779" s="1136" t="str">
        <f t="shared" si="243"/>
        <v>YQ13AEL0</v>
      </c>
      <c r="B7779" s="669" t="s">
        <v>10888</v>
      </c>
      <c r="C7779" s="669" t="s">
        <v>2665</v>
      </c>
      <c r="D7779" s="1137">
        <f t="shared" si="242"/>
        <v>0</v>
      </c>
      <c r="E7779" s="669" t="s">
        <v>699</v>
      </c>
      <c r="F7779" s="669">
        <v>104</v>
      </c>
    </row>
    <row r="7780" spans="1:6" hidden="1" x14ac:dyDescent="0.2">
      <c r="A7780" s="1136" t="str">
        <f t="shared" si="243"/>
        <v>YQ13AEM0</v>
      </c>
      <c r="B7780" s="669" t="s">
        <v>10889</v>
      </c>
      <c r="C7780" s="669" t="s">
        <v>2665</v>
      </c>
      <c r="D7780" s="1137">
        <f t="shared" si="242"/>
        <v>0</v>
      </c>
      <c r="E7780" s="669" t="s">
        <v>595</v>
      </c>
      <c r="F7780" s="669">
        <v>128</v>
      </c>
    </row>
    <row r="7781" spans="1:6" hidden="1" x14ac:dyDescent="0.2">
      <c r="A7781" s="1136" t="str">
        <f t="shared" si="243"/>
        <v>YQ13ANE0</v>
      </c>
      <c r="B7781" s="669" t="s">
        <v>10890</v>
      </c>
      <c r="C7781" s="669" t="s">
        <v>2665</v>
      </c>
      <c r="D7781" s="1137">
        <f t="shared" si="242"/>
        <v>0</v>
      </c>
      <c r="E7781" s="669" t="s">
        <v>594</v>
      </c>
      <c r="F7781" s="669">
        <v>2</v>
      </c>
    </row>
    <row r="7782" spans="1:6" hidden="1" x14ac:dyDescent="0.2">
      <c r="A7782" s="1136" t="str">
        <f t="shared" si="243"/>
        <v>YQ13BDC0</v>
      </c>
      <c r="B7782" s="669" t="s">
        <v>10891</v>
      </c>
      <c r="C7782" s="669" t="s">
        <v>2666</v>
      </c>
      <c r="D7782" s="1137">
        <f t="shared" si="242"/>
        <v>0</v>
      </c>
      <c r="E7782" s="669" t="s">
        <v>700</v>
      </c>
      <c r="F7782" s="669">
        <v>1</v>
      </c>
    </row>
    <row r="7783" spans="1:6" hidden="1" x14ac:dyDescent="0.2">
      <c r="A7783" s="1136" t="str">
        <f t="shared" si="243"/>
        <v>YQ13BEL0</v>
      </c>
      <c r="B7783" s="669" t="s">
        <v>10892</v>
      </c>
      <c r="C7783" s="669" t="s">
        <v>2666</v>
      </c>
      <c r="D7783" s="1137">
        <f t="shared" si="242"/>
        <v>0</v>
      </c>
      <c r="E7783" s="669" t="s">
        <v>699</v>
      </c>
      <c r="F7783" s="669">
        <v>249</v>
      </c>
    </row>
    <row r="7784" spans="1:6" hidden="1" x14ac:dyDescent="0.2">
      <c r="A7784" s="1136" t="str">
        <f t="shared" si="243"/>
        <v>YQ13BEM0</v>
      </c>
      <c r="B7784" s="669" t="s">
        <v>10893</v>
      </c>
      <c r="C7784" s="669" t="s">
        <v>2666</v>
      </c>
      <c r="D7784" s="1137">
        <f t="shared" si="242"/>
        <v>0</v>
      </c>
      <c r="E7784" s="669" t="s">
        <v>595</v>
      </c>
      <c r="F7784" s="669">
        <v>170</v>
      </c>
    </row>
    <row r="7785" spans="1:6" hidden="1" x14ac:dyDescent="0.2">
      <c r="A7785" s="1136" t="str">
        <f t="shared" si="243"/>
        <v>YQ13BNE0</v>
      </c>
      <c r="B7785" s="669" t="s">
        <v>10894</v>
      </c>
      <c r="C7785" s="669" t="s">
        <v>2666</v>
      </c>
      <c r="D7785" s="1137">
        <f t="shared" si="242"/>
        <v>0</v>
      </c>
      <c r="E7785" s="669" t="s">
        <v>594</v>
      </c>
      <c r="F7785" s="669">
        <v>4</v>
      </c>
    </row>
    <row r="7786" spans="1:6" hidden="1" x14ac:dyDescent="0.2">
      <c r="A7786" s="1136" t="str">
        <f t="shared" si="243"/>
        <v>YQ14ZDC0</v>
      </c>
      <c r="B7786" s="669" t="s">
        <v>10895</v>
      </c>
      <c r="C7786" s="669" t="s">
        <v>2667</v>
      </c>
      <c r="D7786" s="1137">
        <f t="shared" si="242"/>
        <v>0</v>
      </c>
      <c r="E7786" s="669" t="s">
        <v>700</v>
      </c>
      <c r="F7786" s="669">
        <v>1240</v>
      </c>
    </row>
    <row r="7787" spans="1:6" hidden="1" x14ac:dyDescent="0.2">
      <c r="A7787" s="1136" t="str">
        <f t="shared" si="243"/>
        <v>YQ14ZEL0</v>
      </c>
      <c r="B7787" s="669" t="s">
        <v>10896</v>
      </c>
      <c r="C7787" s="669" t="s">
        <v>2667</v>
      </c>
      <c r="D7787" s="1137">
        <f t="shared" si="242"/>
        <v>0</v>
      </c>
      <c r="E7787" s="669" t="s">
        <v>699</v>
      </c>
      <c r="F7787" s="669">
        <v>467</v>
      </c>
    </row>
    <row r="7788" spans="1:6" hidden="1" x14ac:dyDescent="0.2">
      <c r="A7788" s="1136" t="str">
        <f t="shared" si="243"/>
        <v>YQ14ZEM0</v>
      </c>
      <c r="B7788" s="669" t="s">
        <v>10897</v>
      </c>
      <c r="C7788" s="669" t="s">
        <v>2667</v>
      </c>
      <c r="D7788" s="1137">
        <f t="shared" si="242"/>
        <v>0</v>
      </c>
      <c r="E7788" s="669" t="s">
        <v>595</v>
      </c>
      <c r="F7788" s="669">
        <v>2</v>
      </c>
    </row>
    <row r="7789" spans="1:6" hidden="1" x14ac:dyDescent="0.2">
      <c r="A7789" s="1136" t="str">
        <f t="shared" si="243"/>
        <v>YQ15ZDC0</v>
      </c>
      <c r="B7789" s="669" t="s">
        <v>10898</v>
      </c>
      <c r="C7789" s="669" t="s">
        <v>2668</v>
      </c>
      <c r="D7789" s="1137">
        <f t="shared" si="242"/>
        <v>0</v>
      </c>
      <c r="E7789" s="669" t="s">
        <v>700</v>
      </c>
      <c r="F7789" s="669">
        <v>689</v>
      </c>
    </row>
    <row r="7790" spans="1:6" hidden="1" x14ac:dyDescent="0.2">
      <c r="A7790" s="1136" t="str">
        <f t="shared" si="243"/>
        <v>YQ15ZEL0</v>
      </c>
      <c r="B7790" s="669" t="s">
        <v>10899</v>
      </c>
      <c r="C7790" s="669" t="s">
        <v>2668</v>
      </c>
      <c r="D7790" s="1137">
        <f t="shared" si="242"/>
        <v>0</v>
      </c>
      <c r="E7790" s="669" t="s">
        <v>699</v>
      </c>
      <c r="F7790" s="669">
        <v>195</v>
      </c>
    </row>
    <row r="7791" spans="1:6" hidden="1" x14ac:dyDescent="0.2">
      <c r="A7791" s="1136" t="str">
        <f t="shared" si="243"/>
        <v>YQ16ZDC0</v>
      </c>
      <c r="B7791" s="669" t="s">
        <v>10900</v>
      </c>
      <c r="C7791" s="669" t="s">
        <v>2669</v>
      </c>
      <c r="D7791" s="1137">
        <f t="shared" si="242"/>
        <v>0</v>
      </c>
      <c r="E7791" s="669" t="s">
        <v>700</v>
      </c>
      <c r="F7791" s="669">
        <v>6260</v>
      </c>
    </row>
    <row r="7792" spans="1:6" hidden="1" x14ac:dyDescent="0.2">
      <c r="A7792" s="1136" t="str">
        <f t="shared" si="243"/>
        <v>YQ16ZEL0</v>
      </c>
      <c r="B7792" s="669" t="s">
        <v>10901</v>
      </c>
      <c r="C7792" s="669" t="s">
        <v>2669</v>
      </c>
      <c r="D7792" s="1137">
        <f t="shared" si="242"/>
        <v>0</v>
      </c>
      <c r="E7792" s="669" t="s">
        <v>699</v>
      </c>
      <c r="F7792" s="669">
        <v>1124</v>
      </c>
    </row>
    <row r="7793" spans="1:6" hidden="1" x14ac:dyDescent="0.2">
      <c r="A7793" s="1136" t="str">
        <f t="shared" si="243"/>
        <v>YQ16ZEM0</v>
      </c>
      <c r="B7793" s="669" t="s">
        <v>10902</v>
      </c>
      <c r="C7793" s="669" t="s">
        <v>2669</v>
      </c>
      <c r="D7793" s="1137">
        <f t="shared" si="242"/>
        <v>0</v>
      </c>
      <c r="E7793" s="669" t="s">
        <v>595</v>
      </c>
      <c r="F7793" s="669">
        <v>28</v>
      </c>
    </row>
    <row r="7794" spans="1:6" hidden="1" x14ac:dyDescent="0.2">
      <c r="A7794" s="1136" t="str">
        <f t="shared" si="243"/>
        <v>YQ20AEL0</v>
      </c>
      <c r="B7794" s="669" t="s">
        <v>10903</v>
      </c>
      <c r="C7794" s="669" t="s">
        <v>2670</v>
      </c>
      <c r="D7794" s="1137">
        <f t="shared" si="242"/>
        <v>0</v>
      </c>
      <c r="E7794" s="669" t="s">
        <v>699</v>
      </c>
      <c r="F7794" s="669">
        <v>137</v>
      </c>
    </row>
    <row r="7795" spans="1:6" hidden="1" x14ac:dyDescent="0.2">
      <c r="A7795" s="1136" t="str">
        <f t="shared" si="243"/>
        <v>YQ20AEM0</v>
      </c>
      <c r="B7795" s="669" t="s">
        <v>10904</v>
      </c>
      <c r="C7795" s="669" t="s">
        <v>2670</v>
      </c>
      <c r="D7795" s="1137">
        <f t="shared" si="242"/>
        <v>0</v>
      </c>
      <c r="E7795" s="669" t="s">
        <v>595</v>
      </c>
      <c r="F7795" s="669">
        <v>871</v>
      </c>
    </row>
    <row r="7796" spans="1:6" hidden="1" x14ac:dyDescent="0.2">
      <c r="A7796" s="1136" t="str">
        <f t="shared" si="243"/>
        <v>YQ20ANE0</v>
      </c>
      <c r="B7796" s="669" t="s">
        <v>10905</v>
      </c>
      <c r="C7796" s="669" t="s">
        <v>2670</v>
      </c>
      <c r="D7796" s="1137">
        <f t="shared" si="242"/>
        <v>0</v>
      </c>
      <c r="E7796" s="669" t="s">
        <v>594</v>
      </c>
      <c r="F7796" s="669">
        <v>58</v>
      </c>
    </row>
    <row r="7797" spans="1:6" hidden="1" x14ac:dyDescent="0.2">
      <c r="A7797" s="1136" t="str">
        <f t="shared" si="243"/>
        <v>YQ20BDC0</v>
      </c>
      <c r="B7797" s="669" t="s">
        <v>10906</v>
      </c>
      <c r="C7797" s="669" t="s">
        <v>2671</v>
      </c>
      <c r="D7797" s="1137">
        <f t="shared" si="242"/>
        <v>0</v>
      </c>
      <c r="E7797" s="669" t="s">
        <v>700</v>
      </c>
      <c r="F7797" s="669">
        <v>1</v>
      </c>
    </row>
    <row r="7798" spans="1:6" hidden="1" x14ac:dyDescent="0.2">
      <c r="A7798" s="1136" t="str">
        <f t="shared" si="243"/>
        <v>YQ20BEL0</v>
      </c>
      <c r="B7798" s="669" t="s">
        <v>10907</v>
      </c>
      <c r="C7798" s="669" t="s">
        <v>2671</v>
      </c>
      <c r="D7798" s="1137">
        <f t="shared" si="242"/>
        <v>0</v>
      </c>
      <c r="E7798" s="669" t="s">
        <v>699</v>
      </c>
      <c r="F7798" s="669">
        <v>92</v>
      </c>
    </row>
    <row r="7799" spans="1:6" hidden="1" x14ac:dyDescent="0.2">
      <c r="A7799" s="1136" t="str">
        <f t="shared" si="243"/>
        <v>YQ20BEM0</v>
      </c>
      <c r="B7799" s="669" t="s">
        <v>10908</v>
      </c>
      <c r="C7799" s="669" t="s">
        <v>2671</v>
      </c>
      <c r="D7799" s="1137">
        <f t="shared" si="242"/>
        <v>0</v>
      </c>
      <c r="E7799" s="669" t="s">
        <v>595</v>
      </c>
      <c r="F7799" s="669">
        <v>309</v>
      </c>
    </row>
    <row r="7800" spans="1:6" hidden="1" x14ac:dyDescent="0.2">
      <c r="A7800" s="1136" t="str">
        <f t="shared" si="243"/>
        <v>YQ20BNE0</v>
      </c>
      <c r="B7800" s="669" t="s">
        <v>10909</v>
      </c>
      <c r="C7800" s="669" t="s">
        <v>2671</v>
      </c>
      <c r="D7800" s="1137">
        <f t="shared" si="242"/>
        <v>0</v>
      </c>
      <c r="E7800" s="669" t="s">
        <v>594</v>
      </c>
      <c r="F7800" s="669">
        <v>27</v>
      </c>
    </row>
    <row r="7801" spans="1:6" hidden="1" x14ac:dyDescent="0.2">
      <c r="A7801" s="1136" t="str">
        <f t="shared" si="243"/>
        <v>YQ21AEL0</v>
      </c>
      <c r="B7801" s="669" t="s">
        <v>10910</v>
      </c>
      <c r="C7801" s="669" t="s">
        <v>2672</v>
      </c>
      <c r="D7801" s="1137">
        <f t="shared" si="242"/>
        <v>0</v>
      </c>
      <c r="E7801" s="669" t="s">
        <v>699</v>
      </c>
      <c r="F7801" s="669">
        <v>96</v>
      </c>
    </row>
    <row r="7802" spans="1:6" hidden="1" x14ac:dyDescent="0.2">
      <c r="A7802" s="1136" t="str">
        <f t="shared" si="243"/>
        <v>YQ21AEM0</v>
      </c>
      <c r="B7802" s="669" t="s">
        <v>10911</v>
      </c>
      <c r="C7802" s="669" t="s">
        <v>2672</v>
      </c>
      <c r="D7802" s="1137">
        <f t="shared" si="242"/>
        <v>0</v>
      </c>
      <c r="E7802" s="669" t="s">
        <v>595</v>
      </c>
      <c r="F7802" s="669">
        <v>887</v>
      </c>
    </row>
    <row r="7803" spans="1:6" hidden="1" x14ac:dyDescent="0.2">
      <c r="A7803" s="1136" t="str">
        <f t="shared" si="243"/>
        <v>YQ21ANE0</v>
      </c>
      <c r="B7803" s="669" t="s">
        <v>10912</v>
      </c>
      <c r="C7803" s="669" t="s">
        <v>2672</v>
      </c>
      <c r="D7803" s="1137">
        <f t="shared" si="242"/>
        <v>0</v>
      </c>
      <c r="E7803" s="669" t="s">
        <v>594</v>
      </c>
      <c r="F7803" s="669">
        <v>98</v>
      </c>
    </row>
    <row r="7804" spans="1:6" hidden="1" x14ac:dyDescent="0.2">
      <c r="A7804" s="1136" t="str">
        <f t="shared" si="243"/>
        <v>YQ21BEL0</v>
      </c>
      <c r="B7804" s="669" t="s">
        <v>10913</v>
      </c>
      <c r="C7804" s="669" t="s">
        <v>2673</v>
      </c>
      <c r="D7804" s="1137">
        <f t="shared" si="242"/>
        <v>0</v>
      </c>
      <c r="E7804" s="669" t="s">
        <v>699</v>
      </c>
      <c r="F7804" s="669">
        <v>76</v>
      </c>
    </row>
    <row r="7805" spans="1:6" hidden="1" x14ac:dyDescent="0.2">
      <c r="A7805" s="1136" t="str">
        <f t="shared" si="243"/>
        <v>YQ21BEM0</v>
      </c>
      <c r="B7805" s="669" t="s">
        <v>10914</v>
      </c>
      <c r="C7805" s="669" t="s">
        <v>2673</v>
      </c>
      <c r="D7805" s="1137">
        <f t="shared" si="242"/>
        <v>0</v>
      </c>
      <c r="E7805" s="669" t="s">
        <v>595</v>
      </c>
      <c r="F7805" s="669">
        <v>523</v>
      </c>
    </row>
    <row r="7806" spans="1:6" hidden="1" x14ac:dyDescent="0.2">
      <c r="A7806" s="1136" t="str">
        <f t="shared" si="243"/>
        <v>YQ21BNE0</v>
      </c>
      <c r="B7806" s="669" t="s">
        <v>10915</v>
      </c>
      <c r="C7806" s="669" t="s">
        <v>2673</v>
      </c>
      <c r="D7806" s="1137">
        <f t="shared" si="242"/>
        <v>0</v>
      </c>
      <c r="E7806" s="669" t="s">
        <v>594</v>
      </c>
      <c r="F7806" s="669">
        <v>43</v>
      </c>
    </row>
    <row r="7807" spans="1:6" hidden="1" x14ac:dyDescent="0.2">
      <c r="A7807" s="1136" t="str">
        <f t="shared" si="243"/>
        <v>YQ22AEL0</v>
      </c>
      <c r="B7807" s="669" t="s">
        <v>10916</v>
      </c>
      <c r="C7807" s="669" t="s">
        <v>2674</v>
      </c>
      <c r="D7807" s="1137">
        <f t="shared" si="242"/>
        <v>0</v>
      </c>
      <c r="E7807" s="669" t="s">
        <v>699</v>
      </c>
      <c r="F7807" s="669">
        <v>327</v>
      </c>
    </row>
    <row r="7808" spans="1:6" hidden="1" x14ac:dyDescent="0.2">
      <c r="A7808" s="1136" t="str">
        <f t="shared" si="243"/>
        <v>YQ22AEM0</v>
      </c>
      <c r="B7808" s="669" t="s">
        <v>10917</v>
      </c>
      <c r="C7808" s="669" t="s">
        <v>2674</v>
      </c>
      <c r="D7808" s="1137">
        <f t="shared" si="242"/>
        <v>0</v>
      </c>
      <c r="E7808" s="669" t="s">
        <v>595</v>
      </c>
      <c r="F7808" s="669">
        <v>2537</v>
      </c>
    </row>
    <row r="7809" spans="1:6" hidden="1" x14ac:dyDescent="0.2">
      <c r="A7809" s="1136" t="str">
        <f t="shared" si="243"/>
        <v>YQ22ANE0</v>
      </c>
      <c r="B7809" s="669" t="s">
        <v>10918</v>
      </c>
      <c r="C7809" s="669" t="s">
        <v>2674</v>
      </c>
      <c r="D7809" s="1137">
        <f t="shared" si="242"/>
        <v>0</v>
      </c>
      <c r="E7809" s="669" t="s">
        <v>594</v>
      </c>
      <c r="F7809" s="669">
        <v>168</v>
      </c>
    </row>
    <row r="7810" spans="1:6" hidden="1" x14ac:dyDescent="0.2">
      <c r="A7810" s="1136" t="str">
        <f t="shared" si="243"/>
        <v>YQ22AUX0</v>
      </c>
      <c r="B7810" s="669" t="s">
        <v>10919</v>
      </c>
      <c r="C7810" s="669" t="s">
        <v>2674</v>
      </c>
      <c r="D7810" s="1137">
        <f t="shared" si="242"/>
        <v>0</v>
      </c>
      <c r="E7810" s="669" t="s">
        <v>3001</v>
      </c>
      <c r="F7810" s="669">
        <v>26</v>
      </c>
    </row>
    <row r="7811" spans="1:6" hidden="1" x14ac:dyDescent="0.2">
      <c r="A7811" s="1136" t="str">
        <f t="shared" si="243"/>
        <v>YQ22BDC0</v>
      </c>
      <c r="B7811" s="669" t="s">
        <v>10920</v>
      </c>
      <c r="C7811" s="669" t="s">
        <v>2675</v>
      </c>
      <c r="D7811" s="1137">
        <f t="shared" si="242"/>
        <v>0</v>
      </c>
      <c r="E7811" s="669" t="s">
        <v>700</v>
      </c>
      <c r="F7811" s="669">
        <v>76</v>
      </c>
    </row>
    <row r="7812" spans="1:6" hidden="1" x14ac:dyDescent="0.2">
      <c r="A7812" s="1136" t="str">
        <f t="shared" si="243"/>
        <v>YQ22BEL0</v>
      </c>
      <c r="B7812" s="669" t="s">
        <v>10921</v>
      </c>
      <c r="C7812" s="669" t="s">
        <v>2675</v>
      </c>
      <c r="D7812" s="1137">
        <f t="shared" si="242"/>
        <v>0</v>
      </c>
      <c r="E7812" s="669" t="s">
        <v>699</v>
      </c>
      <c r="F7812" s="669">
        <v>848</v>
      </c>
    </row>
    <row r="7813" spans="1:6" hidden="1" x14ac:dyDescent="0.2">
      <c r="A7813" s="1136" t="str">
        <f t="shared" si="243"/>
        <v>YQ22BEM0</v>
      </c>
      <c r="B7813" s="669" t="s">
        <v>10922</v>
      </c>
      <c r="C7813" s="669" t="s">
        <v>2675</v>
      </c>
      <c r="D7813" s="1137">
        <f t="shared" si="242"/>
        <v>0</v>
      </c>
      <c r="E7813" s="669" t="s">
        <v>595</v>
      </c>
      <c r="F7813" s="669">
        <v>1695</v>
      </c>
    </row>
    <row r="7814" spans="1:6" hidden="1" x14ac:dyDescent="0.2">
      <c r="A7814" s="1136" t="str">
        <f t="shared" si="243"/>
        <v>YQ22BNE0</v>
      </c>
      <c r="B7814" s="669" t="s">
        <v>10923</v>
      </c>
      <c r="C7814" s="669" t="s">
        <v>2675</v>
      </c>
      <c r="D7814" s="1137">
        <f t="shared" si="242"/>
        <v>0</v>
      </c>
      <c r="E7814" s="669" t="s">
        <v>594</v>
      </c>
      <c r="F7814" s="669">
        <v>158</v>
      </c>
    </row>
    <row r="7815" spans="1:6" hidden="1" x14ac:dyDescent="0.2">
      <c r="A7815" s="1136" t="str">
        <f t="shared" si="243"/>
        <v>YQ23AEL0</v>
      </c>
      <c r="B7815" s="669" t="s">
        <v>10924</v>
      </c>
      <c r="C7815" s="669" t="s">
        <v>2676</v>
      </c>
      <c r="D7815" s="1137">
        <f t="shared" si="242"/>
        <v>0</v>
      </c>
      <c r="E7815" s="669" t="s">
        <v>699</v>
      </c>
      <c r="F7815" s="669">
        <v>68</v>
      </c>
    </row>
    <row r="7816" spans="1:6" hidden="1" x14ac:dyDescent="0.2">
      <c r="A7816" s="1136" t="str">
        <f t="shared" si="243"/>
        <v>YQ23AEM0</v>
      </c>
      <c r="B7816" s="669" t="s">
        <v>10925</v>
      </c>
      <c r="C7816" s="669" t="s">
        <v>2676</v>
      </c>
      <c r="D7816" s="1137">
        <f t="shared" si="242"/>
        <v>0</v>
      </c>
      <c r="E7816" s="669" t="s">
        <v>595</v>
      </c>
      <c r="F7816" s="669">
        <v>396</v>
      </c>
    </row>
    <row r="7817" spans="1:6" hidden="1" x14ac:dyDescent="0.2">
      <c r="A7817" s="1136" t="str">
        <f t="shared" si="243"/>
        <v>YQ23ANE0</v>
      </c>
      <c r="B7817" s="669" t="s">
        <v>10926</v>
      </c>
      <c r="C7817" s="669" t="s">
        <v>2676</v>
      </c>
      <c r="D7817" s="1137">
        <f t="shared" si="242"/>
        <v>0</v>
      </c>
      <c r="E7817" s="669" t="s">
        <v>594</v>
      </c>
      <c r="F7817" s="669">
        <v>14</v>
      </c>
    </row>
    <row r="7818" spans="1:6" hidden="1" x14ac:dyDescent="0.2">
      <c r="A7818" s="1136" t="str">
        <f t="shared" si="243"/>
        <v>YQ23AUX0</v>
      </c>
      <c r="B7818" s="669" t="s">
        <v>10927</v>
      </c>
      <c r="C7818" s="669" t="s">
        <v>2676</v>
      </c>
      <c r="D7818" s="1137">
        <f t="shared" si="242"/>
        <v>0</v>
      </c>
      <c r="E7818" s="669" t="s">
        <v>3001</v>
      </c>
      <c r="F7818" s="669">
        <v>5</v>
      </c>
    </row>
    <row r="7819" spans="1:6" hidden="1" x14ac:dyDescent="0.2">
      <c r="A7819" s="1136" t="str">
        <f t="shared" si="243"/>
        <v>YQ23BDC0</v>
      </c>
      <c r="B7819" s="669" t="s">
        <v>10928</v>
      </c>
      <c r="C7819" s="669" t="s">
        <v>2677</v>
      </c>
      <c r="D7819" s="1137">
        <f t="shared" si="242"/>
        <v>0</v>
      </c>
      <c r="E7819" s="669" t="s">
        <v>700</v>
      </c>
      <c r="F7819" s="669">
        <v>21</v>
      </c>
    </row>
    <row r="7820" spans="1:6" hidden="1" x14ac:dyDescent="0.2">
      <c r="A7820" s="1136" t="str">
        <f t="shared" si="243"/>
        <v>YQ23BEL0</v>
      </c>
      <c r="B7820" s="669" t="s">
        <v>10929</v>
      </c>
      <c r="C7820" s="669" t="s">
        <v>2677</v>
      </c>
      <c r="D7820" s="1137">
        <f t="shared" si="242"/>
        <v>0</v>
      </c>
      <c r="E7820" s="669" t="s">
        <v>699</v>
      </c>
      <c r="F7820" s="669">
        <v>100</v>
      </c>
    </row>
    <row r="7821" spans="1:6" hidden="1" x14ac:dyDescent="0.2">
      <c r="A7821" s="1136" t="str">
        <f t="shared" si="243"/>
        <v>YQ23BEM0</v>
      </c>
      <c r="B7821" s="669" t="s">
        <v>10930</v>
      </c>
      <c r="C7821" s="669" t="s">
        <v>2677</v>
      </c>
      <c r="D7821" s="1137">
        <f t="shared" si="242"/>
        <v>0</v>
      </c>
      <c r="E7821" s="669" t="s">
        <v>595</v>
      </c>
      <c r="F7821" s="669">
        <v>191</v>
      </c>
    </row>
    <row r="7822" spans="1:6" hidden="1" x14ac:dyDescent="0.2">
      <c r="A7822" s="1136" t="str">
        <f t="shared" si="243"/>
        <v>YQ23BNE0</v>
      </c>
      <c r="B7822" s="669" t="s">
        <v>10931</v>
      </c>
      <c r="C7822" s="669" t="s">
        <v>2677</v>
      </c>
      <c r="D7822" s="1137">
        <f t="shared" si="242"/>
        <v>0</v>
      </c>
      <c r="E7822" s="669" t="s">
        <v>594</v>
      </c>
      <c r="F7822" s="669">
        <v>14</v>
      </c>
    </row>
    <row r="7823" spans="1:6" hidden="1" x14ac:dyDescent="0.2">
      <c r="A7823" s="1136" t="str">
        <f t="shared" si="243"/>
        <v>YQ24AEL0</v>
      </c>
      <c r="B7823" s="669" t="s">
        <v>10932</v>
      </c>
      <c r="C7823" s="669" t="s">
        <v>2678</v>
      </c>
      <c r="D7823" s="1137">
        <f t="shared" si="242"/>
        <v>0</v>
      </c>
      <c r="E7823" s="669" t="s">
        <v>699</v>
      </c>
      <c r="F7823" s="669">
        <v>174</v>
      </c>
    </row>
    <row r="7824" spans="1:6" hidden="1" x14ac:dyDescent="0.2">
      <c r="A7824" s="1136" t="str">
        <f t="shared" si="243"/>
        <v>YQ24AEM0</v>
      </c>
      <c r="B7824" s="669" t="s">
        <v>10933</v>
      </c>
      <c r="C7824" s="669" t="s">
        <v>2678</v>
      </c>
      <c r="D7824" s="1137">
        <f t="shared" si="242"/>
        <v>0</v>
      </c>
      <c r="E7824" s="669" t="s">
        <v>595</v>
      </c>
      <c r="F7824" s="669">
        <v>639</v>
      </c>
    </row>
    <row r="7825" spans="1:6" hidden="1" x14ac:dyDescent="0.2">
      <c r="A7825" s="1136" t="str">
        <f t="shared" si="243"/>
        <v>YQ24ANE0</v>
      </c>
      <c r="B7825" s="669" t="s">
        <v>10934</v>
      </c>
      <c r="C7825" s="669" t="s">
        <v>2678</v>
      </c>
      <c r="D7825" s="1137">
        <f t="shared" ref="D7825:D7888" si="244">IFERROR(VLOOKUP(C7825,$M$2:$N$16,2,FALSE),0)</f>
        <v>0</v>
      </c>
      <c r="E7825" s="669" t="s">
        <v>594</v>
      </c>
      <c r="F7825" s="669">
        <v>18</v>
      </c>
    </row>
    <row r="7826" spans="1:6" hidden="1" x14ac:dyDescent="0.2">
      <c r="A7826" s="1136" t="str">
        <f t="shared" ref="A7826:A7889" si="245">C7826&amp;E7826&amp;D7826</f>
        <v>YQ24BEL0</v>
      </c>
      <c r="B7826" s="669" t="s">
        <v>10935</v>
      </c>
      <c r="C7826" s="669" t="s">
        <v>2679</v>
      </c>
      <c r="D7826" s="1137">
        <f t="shared" si="244"/>
        <v>0</v>
      </c>
      <c r="E7826" s="669" t="s">
        <v>699</v>
      </c>
      <c r="F7826" s="669">
        <v>119</v>
      </c>
    </row>
    <row r="7827" spans="1:6" hidden="1" x14ac:dyDescent="0.2">
      <c r="A7827" s="1136" t="str">
        <f t="shared" si="245"/>
        <v>YQ24BEM0</v>
      </c>
      <c r="B7827" s="669" t="s">
        <v>10936</v>
      </c>
      <c r="C7827" s="669" t="s">
        <v>2679</v>
      </c>
      <c r="D7827" s="1137">
        <f t="shared" si="244"/>
        <v>0</v>
      </c>
      <c r="E7827" s="669" t="s">
        <v>595</v>
      </c>
      <c r="F7827" s="669">
        <v>334</v>
      </c>
    </row>
    <row r="7828" spans="1:6" hidden="1" x14ac:dyDescent="0.2">
      <c r="A7828" s="1136" t="str">
        <f t="shared" si="245"/>
        <v>YQ24BNE0</v>
      </c>
      <c r="B7828" s="669" t="s">
        <v>10937</v>
      </c>
      <c r="C7828" s="669" t="s">
        <v>2679</v>
      </c>
      <c r="D7828" s="1137">
        <f t="shared" si="244"/>
        <v>0</v>
      </c>
      <c r="E7828" s="669" t="s">
        <v>594</v>
      </c>
      <c r="F7828" s="669">
        <v>18</v>
      </c>
    </row>
    <row r="7829" spans="1:6" hidden="1" x14ac:dyDescent="0.2">
      <c r="A7829" s="1136" t="str">
        <f t="shared" si="245"/>
        <v>YQ25AEL0</v>
      </c>
      <c r="B7829" s="669" t="s">
        <v>10938</v>
      </c>
      <c r="C7829" s="669" t="s">
        <v>2680</v>
      </c>
      <c r="D7829" s="1137">
        <f t="shared" si="244"/>
        <v>0</v>
      </c>
      <c r="E7829" s="669" t="s">
        <v>699</v>
      </c>
      <c r="F7829" s="669">
        <v>121</v>
      </c>
    </row>
    <row r="7830" spans="1:6" hidden="1" x14ac:dyDescent="0.2">
      <c r="A7830" s="1136" t="str">
        <f t="shared" si="245"/>
        <v>YQ25AEM0</v>
      </c>
      <c r="B7830" s="669" t="s">
        <v>10939</v>
      </c>
      <c r="C7830" s="669" t="s">
        <v>2680</v>
      </c>
      <c r="D7830" s="1137">
        <f t="shared" si="244"/>
        <v>0</v>
      </c>
      <c r="E7830" s="669" t="s">
        <v>595</v>
      </c>
      <c r="F7830" s="669">
        <v>814</v>
      </c>
    </row>
    <row r="7831" spans="1:6" hidden="1" x14ac:dyDescent="0.2">
      <c r="A7831" s="1136" t="str">
        <f t="shared" si="245"/>
        <v>YQ25ANE0</v>
      </c>
      <c r="B7831" s="669" t="s">
        <v>10940</v>
      </c>
      <c r="C7831" s="669" t="s">
        <v>2680</v>
      </c>
      <c r="D7831" s="1137">
        <f t="shared" si="244"/>
        <v>0</v>
      </c>
      <c r="E7831" s="669" t="s">
        <v>594</v>
      </c>
      <c r="F7831" s="669">
        <v>79</v>
      </c>
    </row>
    <row r="7832" spans="1:6" hidden="1" x14ac:dyDescent="0.2">
      <c r="A7832" s="1136" t="str">
        <f t="shared" si="245"/>
        <v>YQ25BEL0</v>
      </c>
      <c r="B7832" s="669" t="s">
        <v>10941</v>
      </c>
      <c r="C7832" s="669" t="s">
        <v>2681</v>
      </c>
      <c r="D7832" s="1137">
        <f t="shared" si="244"/>
        <v>0</v>
      </c>
      <c r="E7832" s="669" t="s">
        <v>699</v>
      </c>
      <c r="F7832" s="669">
        <v>94</v>
      </c>
    </row>
    <row r="7833" spans="1:6" hidden="1" x14ac:dyDescent="0.2">
      <c r="A7833" s="1136" t="str">
        <f t="shared" si="245"/>
        <v>YQ25BEM0</v>
      </c>
      <c r="B7833" s="669" t="s">
        <v>10942</v>
      </c>
      <c r="C7833" s="669" t="s">
        <v>2681</v>
      </c>
      <c r="D7833" s="1137">
        <f t="shared" si="244"/>
        <v>0</v>
      </c>
      <c r="E7833" s="669" t="s">
        <v>595</v>
      </c>
      <c r="F7833" s="669">
        <v>418</v>
      </c>
    </row>
    <row r="7834" spans="1:6" hidden="1" x14ac:dyDescent="0.2">
      <c r="A7834" s="1136" t="str">
        <f t="shared" si="245"/>
        <v>YQ25BNE0</v>
      </c>
      <c r="B7834" s="669" t="s">
        <v>10943</v>
      </c>
      <c r="C7834" s="669" t="s">
        <v>2681</v>
      </c>
      <c r="D7834" s="1137">
        <f t="shared" si="244"/>
        <v>0</v>
      </c>
      <c r="E7834" s="669" t="s">
        <v>594</v>
      </c>
      <c r="F7834" s="669">
        <v>30</v>
      </c>
    </row>
    <row r="7835" spans="1:6" hidden="1" x14ac:dyDescent="0.2">
      <c r="A7835" s="1136" t="str">
        <f t="shared" si="245"/>
        <v>YQ26ADC0</v>
      </c>
      <c r="B7835" s="669" t="s">
        <v>10944</v>
      </c>
      <c r="C7835" s="669" t="s">
        <v>2682</v>
      </c>
      <c r="D7835" s="1137">
        <f t="shared" si="244"/>
        <v>0</v>
      </c>
      <c r="E7835" s="669" t="s">
        <v>700</v>
      </c>
      <c r="F7835" s="669">
        <v>31</v>
      </c>
    </row>
    <row r="7836" spans="1:6" hidden="1" x14ac:dyDescent="0.2">
      <c r="A7836" s="1136" t="str">
        <f t="shared" si="245"/>
        <v>YQ26AEL0</v>
      </c>
      <c r="B7836" s="669" t="s">
        <v>10945</v>
      </c>
      <c r="C7836" s="669" t="s">
        <v>2682</v>
      </c>
      <c r="D7836" s="1137">
        <f t="shared" si="244"/>
        <v>0</v>
      </c>
      <c r="E7836" s="669" t="s">
        <v>699</v>
      </c>
      <c r="F7836" s="669">
        <v>375</v>
      </c>
    </row>
    <row r="7837" spans="1:6" hidden="1" x14ac:dyDescent="0.2">
      <c r="A7837" s="1136" t="str">
        <f t="shared" si="245"/>
        <v>YQ26AEM0</v>
      </c>
      <c r="B7837" s="669" t="s">
        <v>10946</v>
      </c>
      <c r="C7837" s="669" t="s">
        <v>2682</v>
      </c>
      <c r="D7837" s="1137">
        <f t="shared" si="244"/>
        <v>0</v>
      </c>
      <c r="E7837" s="669" t="s">
        <v>595</v>
      </c>
      <c r="F7837" s="669">
        <v>2569</v>
      </c>
    </row>
    <row r="7838" spans="1:6" hidden="1" x14ac:dyDescent="0.2">
      <c r="A7838" s="1136" t="str">
        <f t="shared" si="245"/>
        <v>YQ26ANE0</v>
      </c>
      <c r="B7838" s="669" t="s">
        <v>10947</v>
      </c>
      <c r="C7838" s="669" t="s">
        <v>2682</v>
      </c>
      <c r="D7838" s="1137">
        <f t="shared" si="244"/>
        <v>0</v>
      </c>
      <c r="E7838" s="669" t="s">
        <v>594</v>
      </c>
      <c r="F7838" s="669">
        <v>84</v>
      </c>
    </row>
    <row r="7839" spans="1:6" hidden="1" x14ac:dyDescent="0.2">
      <c r="A7839" s="1136" t="str">
        <f t="shared" si="245"/>
        <v>YQ26BDC0</v>
      </c>
      <c r="B7839" s="669" t="s">
        <v>10948</v>
      </c>
      <c r="C7839" s="669" t="s">
        <v>2683</v>
      </c>
      <c r="D7839" s="1137">
        <f t="shared" si="244"/>
        <v>0</v>
      </c>
      <c r="E7839" s="669" t="s">
        <v>700</v>
      </c>
      <c r="F7839" s="669">
        <v>126</v>
      </c>
    </row>
    <row r="7840" spans="1:6" hidden="1" x14ac:dyDescent="0.2">
      <c r="A7840" s="1136" t="str">
        <f t="shared" si="245"/>
        <v>YQ26BEL0</v>
      </c>
      <c r="B7840" s="669" t="s">
        <v>10949</v>
      </c>
      <c r="C7840" s="669" t="s">
        <v>2683</v>
      </c>
      <c r="D7840" s="1137">
        <f t="shared" si="244"/>
        <v>0</v>
      </c>
      <c r="E7840" s="669" t="s">
        <v>699</v>
      </c>
      <c r="F7840" s="669">
        <v>566</v>
      </c>
    </row>
    <row r="7841" spans="1:6" hidden="1" x14ac:dyDescent="0.2">
      <c r="A7841" s="1136" t="str">
        <f t="shared" si="245"/>
        <v>YQ26BEM0</v>
      </c>
      <c r="B7841" s="669" t="s">
        <v>10950</v>
      </c>
      <c r="C7841" s="669" t="s">
        <v>2683</v>
      </c>
      <c r="D7841" s="1137">
        <f t="shared" si="244"/>
        <v>0</v>
      </c>
      <c r="E7841" s="669" t="s">
        <v>595</v>
      </c>
      <c r="F7841" s="669">
        <v>1124</v>
      </c>
    </row>
    <row r="7842" spans="1:6" hidden="1" x14ac:dyDescent="0.2">
      <c r="A7842" s="1136" t="str">
        <f t="shared" si="245"/>
        <v>YQ26BNE0</v>
      </c>
      <c r="B7842" s="669" t="s">
        <v>10951</v>
      </c>
      <c r="C7842" s="669" t="s">
        <v>2683</v>
      </c>
      <c r="D7842" s="1137">
        <f t="shared" si="244"/>
        <v>0</v>
      </c>
      <c r="E7842" s="669" t="s">
        <v>594</v>
      </c>
      <c r="F7842" s="669">
        <v>47</v>
      </c>
    </row>
    <row r="7843" spans="1:6" hidden="1" x14ac:dyDescent="0.2">
      <c r="A7843" s="1136" t="str">
        <f t="shared" si="245"/>
        <v>YQ26CDC0</v>
      </c>
      <c r="B7843" s="669" t="s">
        <v>10952</v>
      </c>
      <c r="C7843" s="669" t="s">
        <v>2684</v>
      </c>
      <c r="D7843" s="1137">
        <f t="shared" si="244"/>
        <v>0</v>
      </c>
      <c r="E7843" s="669" t="s">
        <v>700</v>
      </c>
      <c r="F7843" s="669">
        <v>646</v>
      </c>
    </row>
    <row r="7844" spans="1:6" hidden="1" x14ac:dyDescent="0.2">
      <c r="A7844" s="1136" t="str">
        <f t="shared" si="245"/>
        <v>YQ26CEL0</v>
      </c>
      <c r="B7844" s="669" t="s">
        <v>10953</v>
      </c>
      <c r="C7844" s="669" t="s">
        <v>2684</v>
      </c>
      <c r="D7844" s="1137">
        <f t="shared" si="244"/>
        <v>0</v>
      </c>
      <c r="E7844" s="669" t="s">
        <v>699</v>
      </c>
      <c r="F7844" s="669">
        <v>982</v>
      </c>
    </row>
    <row r="7845" spans="1:6" hidden="1" x14ac:dyDescent="0.2">
      <c r="A7845" s="1136" t="str">
        <f t="shared" si="245"/>
        <v>YQ26CEM0</v>
      </c>
      <c r="B7845" s="669" t="s">
        <v>10954</v>
      </c>
      <c r="C7845" s="669" t="s">
        <v>2684</v>
      </c>
      <c r="D7845" s="1137">
        <f t="shared" si="244"/>
        <v>0</v>
      </c>
      <c r="E7845" s="669" t="s">
        <v>595</v>
      </c>
      <c r="F7845" s="669">
        <v>1165</v>
      </c>
    </row>
    <row r="7846" spans="1:6" hidden="1" x14ac:dyDescent="0.2">
      <c r="A7846" s="1136" t="str">
        <f t="shared" si="245"/>
        <v>YQ26CNE0</v>
      </c>
      <c r="B7846" s="669" t="s">
        <v>10955</v>
      </c>
      <c r="C7846" s="669" t="s">
        <v>2684</v>
      </c>
      <c r="D7846" s="1137">
        <f t="shared" si="244"/>
        <v>0</v>
      </c>
      <c r="E7846" s="669" t="s">
        <v>594</v>
      </c>
      <c r="F7846" s="669">
        <v>60</v>
      </c>
    </row>
    <row r="7847" spans="1:6" hidden="1" x14ac:dyDescent="0.2">
      <c r="A7847" s="1136" t="str">
        <f t="shared" si="245"/>
        <v>YQ30ZDC0</v>
      </c>
      <c r="B7847" s="669" t="s">
        <v>10956</v>
      </c>
      <c r="C7847" s="669" t="s">
        <v>2685</v>
      </c>
      <c r="D7847" s="1137">
        <f t="shared" si="244"/>
        <v>0</v>
      </c>
      <c r="E7847" s="669" t="s">
        <v>700</v>
      </c>
      <c r="F7847" s="669">
        <v>3</v>
      </c>
    </row>
    <row r="7848" spans="1:6" hidden="1" x14ac:dyDescent="0.2">
      <c r="A7848" s="1136" t="str">
        <f t="shared" si="245"/>
        <v>YQ30ZEL0</v>
      </c>
      <c r="B7848" s="669" t="s">
        <v>10957</v>
      </c>
      <c r="C7848" s="669" t="s">
        <v>2685</v>
      </c>
      <c r="D7848" s="1137">
        <f t="shared" si="244"/>
        <v>0</v>
      </c>
      <c r="E7848" s="669" t="s">
        <v>699</v>
      </c>
      <c r="F7848" s="669">
        <v>182</v>
      </c>
    </row>
    <row r="7849" spans="1:6" hidden="1" x14ac:dyDescent="0.2">
      <c r="A7849" s="1136" t="str">
        <f t="shared" si="245"/>
        <v>YQ30ZEM0</v>
      </c>
      <c r="B7849" s="669" t="s">
        <v>10958</v>
      </c>
      <c r="C7849" s="669" t="s">
        <v>2685</v>
      </c>
      <c r="D7849" s="1137">
        <f t="shared" si="244"/>
        <v>0</v>
      </c>
      <c r="E7849" s="669" t="s">
        <v>595</v>
      </c>
      <c r="F7849" s="669">
        <v>263</v>
      </c>
    </row>
    <row r="7850" spans="1:6" hidden="1" x14ac:dyDescent="0.2">
      <c r="A7850" s="1136" t="str">
        <f t="shared" si="245"/>
        <v>YQ30ZNE0</v>
      </c>
      <c r="B7850" s="669" t="s">
        <v>10959</v>
      </c>
      <c r="C7850" s="669" t="s">
        <v>2685</v>
      </c>
      <c r="D7850" s="1137">
        <f t="shared" si="244"/>
        <v>0</v>
      </c>
      <c r="E7850" s="669" t="s">
        <v>594</v>
      </c>
      <c r="F7850" s="669">
        <v>19</v>
      </c>
    </row>
    <row r="7851" spans="1:6" hidden="1" x14ac:dyDescent="0.2">
      <c r="A7851" s="1136" t="str">
        <f t="shared" si="245"/>
        <v>YQ31ADC0</v>
      </c>
      <c r="B7851" s="669" t="s">
        <v>10960</v>
      </c>
      <c r="C7851" s="669" t="s">
        <v>2686</v>
      </c>
      <c r="D7851" s="1137">
        <f t="shared" si="244"/>
        <v>0</v>
      </c>
      <c r="E7851" s="669" t="s">
        <v>700</v>
      </c>
      <c r="F7851" s="669">
        <v>1</v>
      </c>
    </row>
    <row r="7852" spans="1:6" hidden="1" x14ac:dyDescent="0.2">
      <c r="A7852" s="1136" t="str">
        <f t="shared" si="245"/>
        <v>YQ31AEL0</v>
      </c>
      <c r="B7852" s="669" t="s">
        <v>10961</v>
      </c>
      <c r="C7852" s="669" t="s">
        <v>2686</v>
      </c>
      <c r="D7852" s="1137">
        <f t="shared" si="244"/>
        <v>0</v>
      </c>
      <c r="E7852" s="669" t="s">
        <v>699</v>
      </c>
      <c r="F7852" s="669">
        <v>738</v>
      </c>
    </row>
    <row r="7853" spans="1:6" hidden="1" x14ac:dyDescent="0.2">
      <c r="A7853" s="1136" t="str">
        <f t="shared" si="245"/>
        <v>YQ31AEM0</v>
      </c>
      <c r="B7853" s="669" t="s">
        <v>10962</v>
      </c>
      <c r="C7853" s="669" t="s">
        <v>2686</v>
      </c>
      <c r="D7853" s="1137">
        <f t="shared" si="244"/>
        <v>0</v>
      </c>
      <c r="E7853" s="669" t="s">
        <v>595</v>
      </c>
      <c r="F7853" s="669">
        <v>1722</v>
      </c>
    </row>
    <row r="7854" spans="1:6" hidden="1" x14ac:dyDescent="0.2">
      <c r="A7854" s="1136" t="str">
        <f t="shared" si="245"/>
        <v>YQ31ANE0</v>
      </c>
      <c r="B7854" s="669" t="s">
        <v>10963</v>
      </c>
      <c r="C7854" s="669" t="s">
        <v>2686</v>
      </c>
      <c r="D7854" s="1137">
        <f t="shared" si="244"/>
        <v>0</v>
      </c>
      <c r="E7854" s="669" t="s">
        <v>594</v>
      </c>
      <c r="F7854" s="669">
        <v>124</v>
      </c>
    </row>
    <row r="7855" spans="1:6" hidden="1" x14ac:dyDescent="0.2">
      <c r="A7855" s="1136" t="str">
        <f t="shared" si="245"/>
        <v>YQ31BDC0</v>
      </c>
      <c r="B7855" s="669" t="s">
        <v>10964</v>
      </c>
      <c r="C7855" s="669" t="s">
        <v>2687</v>
      </c>
      <c r="D7855" s="1137">
        <f t="shared" si="244"/>
        <v>0</v>
      </c>
      <c r="E7855" s="669" t="s">
        <v>700</v>
      </c>
      <c r="F7855" s="669">
        <v>6</v>
      </c>
    </row>
    <row r="7856" spans="1:6" hidden="1" x14ac:dyDescent="0.2">
      <c r="A7856" s="1136" t="str">
        <f t="shared" si="245"/>
        <v>YQ31BEL0</v>
      </c>
      <c r="B7856" s="669" t="s">
        <v>10965</v>
      </c>
      <c r="C7856" s="669" t="s">
        <v>2687</v>
      </c>
      <c r="D7856" s="1137">
        <f t="shared" si="244"/>
        <v>0</v>
      </c>
      <c r="E7856" s="669" t="s">
        <v>699</v>
      </c>
      <c r="F7856" s="669">
        <v>2954</v>
      </c>
    </row>
    <row r="7857" spans="1:6" hidden="1" x14ac:dyDescent="0.2">
      <c r="A7857" s="1136" t="str">
        <f t="shared" si="245"/>
        <v>YQ31BEM0</v>
      </c>
      <c r="B7857" s="669" t="s">
        <v>10966</v>
      </c>
      <c r="C7857" s="669" t="s">
        <v>2687</v>
      </c>
      <c r="D7857" s="1137">
        <f t="shared" si="244"/>
        <v>0</v>
      </c>
      <c r="E7857" s="669" t="s">
        <v>595</v>
      </c>
      <c r="F7857" s="669">
        <v>1828</v>
      </c>
    </row>
    <row r="7858" spans="1:6" hidden="1" x14ac:dyDescent="0.2">
      <c r="A7858" s="1136" t="str">
        <f t="shared" si="245"/>
        <v>YQ31BNE0</v>
      </c>
      <c r="B7858" s="669" t="s">
        <v>10967</v>
      </c>
      <c r="C7858" s="669" t="s">
        <v>2687</v>
      </c>
      <c r="D7858" s="1137">
        <f t="shared" si="244"/>
        <v>0</v>
      </c>
      <c r="E7858" s="669" t="s">
        <v>594</v>
      </c>
      <c r="F7858" s="669">
        <v>114</v>
      </c>
    </row>
    <row r="7859" spans="1:6" hidden="1" x14ac:dyDescent="0.2">
      <c r="A7859" s="1136" t="str">
        <f t="shared" si="245"/>
        <v>YQ31BUX0</v>
      </c>
      <c r="B7859" s="669" t="s">
        <v>10968</v>
      </c>
      <c r="C7859" s="669" t="s">
        <v>2687</v>
      </c>
      <c r="D7859" s="1137">
        <f t="shared" si="244"/>
        <v>0</v>
      </c>
      <c r="E7859" s="669" t="s">
        <v>3001</v>
      </c>
      <c r="F7859" s="669">
        <v>3</v>
      </c>
    </row>
    <row r="7860" spans="1:6" hidden="1" x14ac:dyDescent="0.2">
      <c r="A7860" s="1136" t="str">
        <f t="shared" si="245"/>
        <v>YQ32ADC0</v>
      </c>
      <c r="B7860" s="669" t="s">
        <v>10969</v>
      </c>
      <c r="C7860" s="669" t="s">
        <v>2688</v>
      </c>
      <c r="D7860" s="1137">
        <f t="shared" si="244"/>
        <v>0</v>
      </c>
      <c r="E7860" s="669" t="s">
        <v>700</v>
      </c>
      <c r="F7860" s="669">
        <v>23</v>
      </c>
    </row>
    <row r="7861" spans="1:6" hidden="1" x14ac:dyDescent="0.2">
      <c r="A7861" s="1136" t="str">
        <f t="shared" si="245"/>
        <v>YQ32AEL0</v>
      </c>
      <c r="B7861" s="669" t="s">
        <v>10970</v>
      </c>
      <c r="C7861" s="669" t="s">
        <v>2688</v>
      </c>
      <c r="D7861" s="1137">
        <f t="shared" si="244"/>
        <v>0</v>
      </c>
      <c r="E7861" s="669" t="s">
        <v>699</v>
      </c>
      <c r="F7861" s="669">
        <v>133</v>
      </c>
    </row>
    <row r="7862" spans="1:6" hidden="1" x14ac:dyDescent="0.2">
      <c r="A7862" s="1136" t="str">
        <f t="shared" si="245"/>
        <v>YQ32AEM0</v>
      </c>
      <c r="B7862" s="669" t="s">
        <v>10971</v>
      </c>
      <c r="C7862" s="669" t="s">
        <v>2688</v>
      </c>
      <c r="D7862" s="1137">
        <f t="shared" si="244"/>
        <v>0</v>
      </c>
      <c r="E7862" s="669" t="s">
        <v>595</v>
      </c>
      <c r="F7862" s="669">
        <v>562</v>
      </c>
    </row>
    <row r="7863" spans="1:6" hidden="1" x14ac:dyDescent="0.2">
      <c r="A7863" s="1136" t="str">
        <f t="shared" si="245"/>
        <v>YQ32ANE0</v>
      </c>
      <c r="B7863" s="669" t="s">
        <v>10972</v>
      </c>
      <c r="C7863" s="669" t="s">
        <v>2688</v>
      </c>
      <c r="D7863" s="1137">
        <f t="shared" si="244"/>
        <v>0</v>
      </c>
      <c r="E7863" s="669" t="s">
        <v>594</v>
      </c>
      <c r="F7863" s="669">
        <v>29</v>
      </c>
    </row>
    <row r="7864" spans="1:6" hidden="1" x14ac:dyDescent="0.2">
      <c r="A7864" s="1136" t="str">
        <f t="shared" si="245"/>
        <v>YQ32AUX0</v>
      </c>
      <c r="B7864" s="669" t="s">
        <v>10973</v>
      </c>
      <c r="C7864" s="669" t="s">
        <v>2688</v>
      </c>
      <c r="D7864" s="1137">
        <f t="shared" si="244"/>
        <v>0</v>
      </c>
      <c r="E7864" s="669" t="s">
        <v>3001</v>
      </c>
      <c r="F7864" s="669">
        <v>1</v>
      </c>
    </row>
    <row r="7865" spans="1:6" hidden="1" x14ac:dyDescent="0.2">
      <c r="A7865" s="1136" t="str">
        <f t="shared" si="245"/>
        <v>YQ32BDC0</v>
      </c>
      <c r="B7865" s="669" t="s">
        <v>10974</v>
      </c>
      <c r="C7865" s="669" t="s">
        <v>2689</v>
      </c>
      <c r="D7865" s="1137">
        <f t="shared" si="244"/>
        <v>0</v>
      </c>
      <c r="E7865" s="669" t="s">
        <v>700</v>
      </c>
      <c r="F7865" s="669">
        <v>180</v>
      </c>
    </row>
    <row r="7866" spans="1:6" hidden="1" x14ac:dyDescent="0.2">
      <c r="A7866" s="1136" t="str">
        <f t="shared" si="245"/>
        <v>YQ32BEL0</v>
      </c>
      <c r="B7866" s="669" t="s">
        <v>10975</v>
      </c>
      <c r="C7866" s="669" t="s">
        <v>2689</v>
      </c>
      <c r="D7866" s="1137">
        <f t="shared" si="244"/>
        <v>0</v>
      </c>
      <c r="E7866" s="669" t="s">
        <v>699</v>
      </c>
      <c r="F7866" s="669">
        <v>385</v>
      </c>
    </row>
    <row r="7867" spans="1:6" hidden="1" x14ac:dyDescent="0.2">
      <c r="A7867" s="1136" t="str">
        <f t="shared" si="245"/>
        <v>YQ32BEM0</v>
      </c>
      <c r="B7867" s="669" t="s">
        <v>10976</v>
      </c>
      <c r="C7867" s="669" t="s">
        <v>2689</v>
      </c>
      <c r="D7867" s="1137">
        <f t="shared" si="244"/>
        <v>0</v>
      </c>
      <c r="E7867" s="669" t="s">
        <v>595</v>
      </c>
      <c r="F7867" s="669">
        <v>808</v>
      </c>
    </row>
    <row r="7868" spans="1:6" hidden="1" x14ac:dyDescent="0.2">
      <c r="A7868" s="1136" t="str">
        <f t="shared" si="245"/>
        <v>YQ32BNE0</v>
      </c>
      <c r="B7868" s="669" t="s">
        <v>10977</v>
      </c>
      <c r="C7868" s="669" t="s">
        <v>2689</v>
      </c>
      <c r="D7868" s="1137">
        <f t="shared" si="244"/>
        <v>0</v>
      </c>
      <c r="E7868" s="669" t="s">
        <v>594</v>
      </c>
      <c r="F7868" s="669">
        <v>42</v>
      </c>
    </row>
    <row r="7869" spans="1:6" hidden="1" x14ac:dyDescent="0.2">
      <c r="A7869" s="1136" t="str">
        <f t="shared" si="245"/>
        <v>YQ40ZDC0</v>
      </c>
      <c r="B7869" s="669" t="s">
        <v>10978</v>
      </c>
      <c r="C7869" s="669" t="s">
        <v>2690</v>
      </c>
      <c r="D7869" s="1137">
        <f t="shared" si="244"/>
        <v>0</v>
      </c>
      <c r="E7869" s="669" t="s">
        <v>700</v>
      </c>
      <c r="F7869" s="669">
        <v>149</v>
      </c>
    </row>
    <row r="7870" spans="1:6" hidden="1" x14ac:dyDescent="0.2">
      <c r="A7870" s="1136" t="str">
        <f t="shared" si="245"/>
        <v>YQ40ZEL0</v>
      </c>
      <c r="B7870" s="669" t="s">
        <v>10979</v>
      </c>
      <c r="C7870" s="669" t="s">
        <v>2690</v>
      </c>
      <c r="D7870" s="1137">
        <f t="shared" si="244"/>
        <v>0</v>
      </c>
      <c r="E7870" s="669" t="s">
        <v>699</v>
      </c>
      <c r="F7870" s="669">
        <v>187</v>
      </c>
    </row>
    <row r="7871" spans="1:6" hidden="1" x14ac:dyDescent="0.2">
      <c r="A7871" s="1136" t="str">
        <f t="shared" si="245"/>
        <v>YQ40ZEM0</v>
      </c>
      <c r="B7871" s="669" t="s">
        <v>10980</v>
      </c>
      <c r="C7871" s="669" t="s">
        <v>2690</v>
      </c>
      <c r="D7871" s="1137">
        <f t="shared" si="244"/>
        <v>0</v>
      </c>
      <c r="E7871" s="669" t="s">
        <v>595</v>
      </c>
      <c r="F7871" s="669">
        <v>12</v>
      </c>
    </row>
    <row r="7872" spans="1:6" hidden="1" x14ac:dyDescent="0.2">
      <c r="A7872" s="1136" t="str">
        <f t="shared" si="245"/>
        <v>YQ41ZDC0</v>
      </c>
      <c r="B7872" s="669" t="s">
        <v>10981</v>
      </c>
      <c r="C7872" s="669" t="s">
        <v>2691</v>
      </c>
      <c r="D7872" s="1137">
        <f t="shared" si="244"/>
        <v>0</v>
      </c>
      <c r="E7872" s="669" t="s">
        <v>700</v>
      </c>
      <c r="F7872" s="669">
        <v>536</v>
      </c>
    </row>
    <row r="7873" spans="1:6" hidden="1" x14ac:dyDescent="0.2">
      <c r="A7873" s="1136" t="str">
        <f t="shared" si="245"/>
        <v>YQ41ZEL0</v>
      </c>
      <c r="B7873" s="669" t="s">
        <v>10982</v>
      </c>
      <c r="C7873" s="669" t="s">
        <v>2691</v>
      </c>
      <c r="D7873" s="1137">
        <f t="shared" si="244"/>
        <v>0</v>
      </c>
      <c r="E7873" s="669" t="s">
        <v>699</v>
      </c>
      <c r="F7873" s="669">
        <v>181</v>
      </c>
    </row>
    <row r="7874" spans="1:6" hidden="1" x14ac:dyDescent="0.2">
      <c r="A7874" s="1136" t="str">
        <f t="shared" si="245"/>
        <v>YQ41ZEM0</v>
      </c>
      <c r="B7874" s="669" t="s">
        <v>10983</v>
      </c>
      <c r="C7874" s="669" t="s">
        <v>2691</v>
      </c>
      <c r="D7874" s="1137">
        <f t="shared" si="244"/>
        <v>0</v>
      </c>
      <c r="E7874" s="669" t="s">
        <v>595</v>
      </c>
      <c r="F7874" s="669">
        <v>400</v>
      </c>
    </row>
    <row r="7875" spans="1:6" hidden="1" x14ac:dyDescent="0.2">
      <c r="A7875" s="1136" t="str">
        <f t="shared" si="245"/>
        <v>YQ41ZNE0</v>
      </c>
      <c r="B7875" s="669" t="s">
        <v>10984</v>
      </c>
      <c r="C7875" s="669" t="s">
        <v>2691</v>
      </c>
      <c r="D7875" s="1137">
        <f t="shared" si="244"/>
        <v>0</v>
      </c>
      <c r="E7875" s="669" t="s">
        <v>594</v>
      </c>
      <c r="F7875" s="669">
        <v>72</v>
      </c>
    </row>
    <row r="7876" spans="1:6" hidden="1" x14ac:dyDescent="0.2">
      <c r="A7876" s="1136" t="str">
        <f t="shared" si="245"/>
        <v>YQ42ZDC0</v>
      </c>
      <c r="B7876" s="669" t="s">
        <v>10985</v>
      </c>
      <c r="C7876" s="669" t="s">
        <v>2692</v>
      </c>
      <c r="D7876" s="1137">
        <f t="shared" si="244"/>
        <v>0</v>
      </c>
      <c r="E7876" s="669" t="s">
        <v>700</v>
      </c>
      <c r="F7876" s="669">
        <v>4754</v>
      </c>
    </row>
    <row r="7877" spans="1:6" hidden="1" x14ac:dyDescent="0.2">
      <c r="A7877" s="1136" t="str">
        <f t="shared" si="245"/>
        <v>YQ42ZEL0</v>
      </c>
      <c r="B7877" s="669" t="s">
        <v>10986</v>
      </c>
      <c r="C7877" s="669" t="s">
        <v>2692</v>
      </c>
      <c r="D7877" s="1137">
        <f t="shared" si="244"/>
        <v>0</v>
      </c>
      <c r="E7877" s="669" t="s">
        <v>699</v>
      </c>
      <c r="F7877" s="669">
        <v>3707</v>
      </c>
    </row>
    <row r="7878" spans="1:6" hidden="1" x14ac:dyDescent="0.2">
      <c r="A7878" s="1136" t="str">
        <f t="shared" si="245"/>
        <v>YQ42ZEM0</v>
      </c>
      <c r="B7878" s="669" t="s">
        <v>10987</v>
      </c>
      <c r="C7878" s="669" t="s">
        <v>2692</v>
      </c>
      <c r="D7878" s="1137">
        <f t="shared" si="244"/>
        <v>0</v>
      </c>
      <c r="E7878" s="669" t="s">
        <v>595</v>
      </c>
      <c r="F7878" s="669">
        <v>462</v>
      </c>
    </row>
    <row r="7879" spans="1:6" hidden="1" x14ac:dyDescent="0.2">
      <c r="A7879" s="1136" t="str">
        <f t="shared" si="245"/>
        <v>YQ42ZNE0</v>
      </c>
      <c r="B7879" s="669" t="s">
        <v>10988</v>
      </c>
      <c r="C7879" s="669" t="s">
        <v>2692</v>
      </c>
      <c r="D7879" s="1137">
        <f t="shared" si="244"/>
        <v>0</v>
      </c>
      <c r="E7879" s="669" t="s">
        <v>594</v>
      </c>
      <c r="F7879" s="669">
        <v>11</v>
      </c>
    </row>
    <row r="7880" spans="1:6" hidden="1" x14ac:dyDescent="0.2">
      <c r="A7880" s="1136" t="str">
        <f t="shared" si="245"/>
        <v>YQ50ADC0</v>
      </c>
      <c r="B7880" s="669" t="s">
        <v>10989</v>
      </c>
      <c r="C7880" s="669" t="s">
        <v>2693</v>
      </c>
      <c r="D7880" s="1137">
        <f t="shared" si="244"/>
        <v>0</v>
      </c>
      <c r="E7880" s="669" t="s">
        <v>700</v>
      </c>
      <c r="F7880" s="669">
        <v>1</v>
      </c>
    </row>
    <row r="7881" spans="1:6" hidden="1" x14ac:dyDescent="0.2">
      <c r="A7881" s="1136" t="str">
        <f t="shared" si="245"/>
        <v>YQ50AEL0</v>
      </c>
      <c r="B7881" s="669" t="s">
        <v>10990</v>
      </c>
      <c r="C7881" s="669" t="s">
        <v>2693</v>
      </c>
      <c r="D7881" s="1137">
        <f t="shared" si="244"/>
        <v>0</v>
      </c>
      <c r="E7881" s="669" t="s">
        <v>699</v>
      </c>
      <c r="F7881" s="669">
        <v>68</v>
      </c>
    </row>
    <row r="7882" spans="1:6" hidden="1" x14ac:dyDescent="0.2">
      <c r="A7882" s="1136" t="str">
        <f t="shared" si="245"/>
        <v>YQ50AEM0</v>
      </c>
      <c r="B7882" s="669" t="s">
        <v>10991</v>
      </c>
      <c r="C7882" s="669" t="s">
        <v>2693</v>
      </c>
      <c r="D7882" s="1137">
        <f t="shared" si="244"/>
        <v>0</v>
      </c>
      <c r="E7882" s="669" t="s">
        <v>595</v>
      </c>
      <c r="F7882" s="669">
        <v>1674</v>
      </c>
    </row>
    <row r="7883" spans="1:6" hidden="1" x14ac:dyDescent="0.2">
      <c r="A7883" s="1136" t="str">
        <f t="shared" si="245"/>
        <v>YQ50ANE0</v>
      </c>
      <c r="B7883" s="669" t="s">
        <v>10992</v>
      </c>
      <c r="C7883" s="669" t="s">
        <v>2693</v>
      </c>
      <c r="D7883" s="1137">
        <f t="shared" si="244"/>
        <v>0</v>
      </c>
      <c r="E7883" s="669" t="s">
        <v>594</v>
      </c>
      <c r="F7883" s="669">
        <v>167</v>
      </c>
    </row>
    <row r="7884" spans="1:6" hidden="1" x14ac:dyDescent="0.2">
      <c r="A7884" s="1136" t="str">
        <f t="shared" si="245"/>
        <v>YQ50BDC0</v>
      </c>
      <c r="B7884" s="669" t="s">
        <v>10993</v>
      </c>
      <c r="C7884" s="669" t="s">
        <v>2694</v>
      </c>
      <c r="D7884" s="1137">
        <f t="shared" si="244"/>
        <v>0</v>
      </c>
      <c r="E7884" s="669" t="s">
        <v>700</v>
      </c>
      <c r="F7884" s="669">
        <v>1</v>
      </c>
    </row>
    <row r="7885" spans="1:6" hidden="1" x14ac:dyDescent="0.2">
      <c r="A7885" s="1136" t="str">
        <f t="shared" si="245"/>
        <v>YQ50BEL0</v>
      </c>
      <c r="B7885" s="669" t="s">
        <v>10994</v>
      </c>
      <c r="C7885" s="669" t="s">
        <v>2694</v>
      </c>
      <c r="D7885" s="1137">
        <f t="shared" si="244"/>
        <v>0</v>
      </c>
      <c r="E7885" s="669" t="s">
        <v>699</v>
      </c>
      <c r="F7885" s="669">
        <v>89</v>
      </c>
    </row>
    <row r="7886" spans="1:6" hidden="1" x14ac:dyDescent="0.2">
      <c r="A7886" s="1136" t="str">
        <f t="shared" si="245"/>
        <v>YQ50BEM0</v>
      </c>
      <c r="B7886" s="669" t="s">
        <v>10995</v>
      </c>
      <c r="C7886" s="669" t="s">
        <v>2694</v>
      </c>
      <c r="D7886" s="1137">
        <f t="shared" si="244"/>
        <v>0</v>
      </c>
      <c r="E7886" s="669" t="s">
        <v>595</v>
      </c>
      <c r="F7886" s="669">
        <v>2235</v>
      </c>
    </row>
    <row r="7887" spans="1:6" hidden="1" x14ac:dyDescent="0.2">
      <c r="A7887" s="1136" t="str">
        <f t="shared" si="245"/>
        <v>YQ50BNE0</v>
      </c>
      <c r="B7887" s="669" t="s">
        <v>10996</v>
      </c>
      <c r="C7887" s="669" t="s">
        <v>2694</v>
      </c>
      <c r="D7887" s="1137">
        <f t="shared" si="244"/>
        <v>0</v>
      </c>
      <c r="E7887" s="669" t="s">
        <v>594</v>
      </c>
      <c r="F7887" s="669">
        <v>325</v>
      </c>
    </row>
    <row r="7888" spans="1:6" hidden="1" x14ac:dyDescent="0.2">
      <c r="A7888" s="1136" t="str">
        <f t="shared" si="245"/>
        <v>YQ50CDC0</v>
      </c>
      <c r="B7888" s="669" t="s">
        <v>10997</v>
      </c>
      <c r="C7888" s="669" t="s">
        <v>2695</v>
      </c>
      <c r="D7888" s="1137">
        <f t="shared" si="244"/>
        <v>0</v>
      </c>
      <c r="E7888" s="669" t="s">
        <v>700</v>
      </c>
      <c r="F7888" s="669">
        <v>34</v>
      </c>
    </row>
    <row r="7889" spans="1:6" hidden="1" x14ac:dyDescent="0.2">
      <c r="A7889" s="1136" t="str">
        <f t="shared" si="245"/>
        <v>YQ50CEL0</v>
      </c>
      <c r="B7889" s="669" t="s">
        <v>10998</v>
      </c>
      <c r="C7889" s="669" t="s">
        <v>2695</v>
      </c>
      <c r="D7889" s="1137">
        <f t="shared" ref="D7889:D7952" si="246">IFERROR(VLOOKUP(C7889,$M$2:$N$16,2,FALSE),0)</f>
        <v>0</v>
      </c>
      <c r="E7889" s="669" t="s">
        <v>699</v>
      </c>
      <c r="F7889" s="669">
        <v>304</v>
      </c>
    </row>
    <row r="7890" spans="1:6" hidden="1" x14ac:dyDescent="0.2">
      <c r="A7890" s="1136" t="str">
        <f t="shared" ref="A7890:A7953" si="247">C7890&amp;E7890&amp;D7890</f>
        <v>YQ50CEM0</v>
      </c>
      <c r="B7890" s="669" t="s">
        <v>10999</v>
      </c>
      <c r="C7890" s="669" t="s">
        <v>2695</v>
      </c>
      <c r="D7890" s="1137">
        <f t="shared" si="246"/>
        <v>0</v>
      </c>
      <c r="E7890" s="669" t="s">
        <v>595</v>
      </c>
      <c r="F7890" s="669">
        <v>3223</v>
      </c>
    </row>
    <row r="7891" spans="1:6" hidden="1" x14ac:dyDescent="0.2">
      <c r="A7891" s="1136" t="str">
        <f t="shared" si="247"/>
        <v>YQ50CNE0</v>
      </c>
      <c r="B7891" s="669" t="s">
        <v>11000</v>
      </c>
      <c r="C7891" s="669" t="s">
        <v>2695</v>
      </c>
      <c r="D7891" s="1137">
        <f t="shared" si="246"/>
        <v>0</v>
      </c>
      <c r="E7891" s="669" t="s">
        <v>594</v>
      </c>
      <c r="F7891" s="669">
        <v>424</v>
      </c>
    </row>
    <row r="7892" spans="1:6" hidden="1" x14ac:dyDescent="0.2">
      <c r="A7892" s="1136" t="str">
        <f t="shared" si="247"/>
        <v>YQ50DDC0</v>
      </c>
      <c r="B7892" s="669" t="s">
        <v>11001</v>
      </c>
      <c r="C7892" s="669" t="s">
        <v>2696</v>
      </c>
      <c r="D7892" s="1137">
        <f t="shared" si="246"/>
        <v>0</v>
      </c>
      <c r="E7892" s="669" t="s">
        <v>700</v>
      </c>
      <c r="F7892" s="669">
        <v>217</v>
      </c>
    </row>
    <row r="7893" spans="1:6" hidden="1" x14ac:dyDescent="0.2">
      <c r="A7893" s="1136" t="str">
        <f t="shared" si="247"/>
        <v>YQ50DEL0</v>
      </c>
      <c r="B7893" s="669" t="s">
        <v>11002</v>
      </c>
      <c r="C7893" s="669" t="s">
        <v>2696</v>
      </c>
      <c r="D7893" s="1137">
        <f t="shared" si="246"/>
        <v>0</v>
      </c>
      <c r="E7893" s="669" t="s">
        <v>699</v>
      </c>
      <c r="F7893" s="669">
        <v>663</v>
      </c>
    </row>
    <row r="7894" spans="1:6" hidden="1" x14ac:dyDescent="0.2">
      <c r="A7894" s="1136" t="str">
        <f t="shared" si="247"/>
        <v>YQ50DEM0</v>
      </c>
      <c r="B7894" s="669" t="s">
        <v>11003</v>
      </c>
      <c r="C7894" s="669" t="s">
        <v>2696</v>
      </c>
      <c r="D7894" s="1137">
        <f t="shared" si="246"/>
        <v>0</v>
      </c>
      <c r="E7894" s="669" t="s">
        <v>595</v>
      </c>
      <c r="F7894" s="669">
        <v>5595</v>
      </c>
    </row>
    <row r="7895" spans="1:6" hidden="1" x14ac:dyDescent="0.2">
      <c r="A7895" s="1136" t="str">
        <f t="shared" si="247"/>
        <v>YQ50DNE0</v>
      </c>
      <c r="B7895" s="669" t="s">
        <v>11004</v>
      </c>
      <c r="C7895" s="669" t="s">
        <v>2696</v>
      </c>
      <c r="D7895" s="1137">
        <f t="shared" si="246"/>
        <v>0</v>
      </c>
      <c r="E7895" s="669" t="s">
        <v>594</v>
      </c>
      <c r="F7895" s="669">
        <v>418</v>
      </c>
    </row>
    <row r="7896" spans="1:6" hidden="1" x14ac:dyDescent="0.2">
      <c r="A7896" s="1136" t="str">
        <f t="shared" si="247"/>
        <v>YQ50DUX0</v>
      </c>
      <c r="B7896" s="669" t="s">
        <v>11005</v>
      </c>
      <c r="C7896" s="669" t="s">
        <v>2696</v>
      </c>
      <c r="D7896" s="1137">
        <f t="shared" si="246"/>
        <v>0</v>
      </c>
      <c r="E7896" s="669" t="s">
        <v>3001</v>
      </c>
      <c r="F7896" s="669">
        <v>1</v>
      </c>
    </row>
    <row r="7897" spans="1:6" hidden="1" x14ac:dyDescent="0.2">
      <c r="A7897" s="1136" t="str">
        <f t="shared" si="247"/>
        <v>YQ50EDC0</v>
      </c>
      <c r="B7897" s="669" t="s">
        <v>11006</v>
      </c>
      <c r="C7897" s="669" t="s">
        <v>2697</v>
      </c>
      <c r="D7897" s="1137">
        <f t="shared" si="246"/>
        <v>0</v>
      </c>
      <c r="E7897" s="669" t="s">
        <v>700</v>
      </c>
      <c r="F7897" s="669">
        <v>1620</v>
      </c>
    </row>
    <row r="7898" spans="1:6" hidden="1" x14ac:dyDescent="0.2">
      <c r="A7898" s="1136" t="str">
        <f t="shared" si="247"/>
        <v>YQ50EEL0</v>
      </c>
      <c r="B7898" s="669" t="s">
        <v>11007</v>
      </c>
      <c r="C7898" s="669" t="s">
        <v>2697</v>
      </c>
      <c r="D7898" s="1137">
        <f t="shared" si="246"/>
        <v>0</v>
      </c>
      <c r="E7898" s="669" t="s">
        <v>699</v>
      </c>
      <c r="F7898" s="669">
        <v>1280</v>
      </c>
    </row>
    <row r="7899" spans="1:6" hidden="1" x14ac:dyDescent="0.2">
      <c r="A7899" s="1136" t="str">
        <f t="shared" si="247"/>
        <v>YQ50EEM0</v>
      </c>
      <c r="B7899" s="669" t="s">
        <v>11008</v>
      </c>
      <c r="C7899" s="669" t="s">
        <v>2697</v>
      </c>
      <c r="D7899" s="1137">
        <f t="shared" si="246"/>
        <v>0</v>
      </c>
      <c r="E7899" s="669" t="s">
        <v>595</v>
      </c>
      <c r="F7899" s="669">
        <v>8567</v>
      </c>
    </row>
    <row r="7900" spans="1:6" hidden="1" x14ac:dyDescent="0.2">
      <c r="A7900" s="1136" t="str">
        <f t="shared" si="247"/>
        <v>YQ50ENE0</v>
      </c>
      <c r="B7900" s="669" t="s">
        <v>11009</v>
      </c>
      <c r="C7900" s="669" t="s">
        <v>2697</v>
      </c>
      <c r="D7900" s="1137">
        <f t="shared" si="246"/>
        <v>0</v>
      </c>
      <c r="E7900" s="669" t="s">
        <v>594</v>
      </c>
      <c r="F7900" s="669">
        <v>338</v>
      </c>
    </row>
    <row r="7901" spans="1:6" hidden="1" x14ac:dyDescent="0.2">
      <c r="A7901" s="1136" t="str">
        <f t="shared" si="247"/>
        <v>YQ50EUX0</v>
      </c>
      <c r="B7901" s="669" t="s">
        <v>11010</v>
      </c>
      <c r="C7901" s="669" t="s">
        <v>2697</v>
      </c>
      <c r="D7901" s="1137">
        <f t="shared" si="246"/>
        <v>0</v>
      </c>
      <c r="E7901" s="669" t="s">
        <v>3001</v>
      </c>
      <c r="F7901" s="669">
        <v>2</v>
      </c>
    </row>
    <row r="7902" spans="1:6" hidden="1" x14ac:dyDescent="0.2">
      <c r="A7902" s="1136" t="str">
        <f t="shared" si="247"/>
        <v>YQ50FDC0</v>
      </c>
      <c r="B7902" s="669" t="s">
        <v>11011</v>
      </c>
      <c r="C7902" s="669" t="s">
        <v>2698</v>
      </c>
      <c r="D7902" s="1137">
        <f t="shared" si="246"/>
        <v>0</v>
      </c>
      <c r="E7902" s="669" t="s">
        <v>700</v>
      </c>
      <c r="F7902" s="669">
        <v>4351</v>
      </c>
    </row>
    <row r="7903" spans="1:6" hidden="1" x14ac:dyDescent="0.2">
      <c r="A7903" s="1136" t="str">
        <f t="shared" si="247"/>
        <v>YQ50FEL0</v>
      </c>
      <c r="B7903" s="669" t="s">
        <v>11012</v>
      </c>
      <c r="C7903" s="669" t="s">
        <v>2698</v>
      </c>
      <c r="D7903" s="1137">
        <f t="shared" si="246"/>
        <v>0</v>
      </c>
      <c r="E7903" s="669" t="s">
        <v>699</v>
      </c>
      <c r="F7903" s="669">
        <v>900</v>
      </c>
    </row>
    <row r="7904" spans="1:6" hidden="1" x14ac:dyDescent="0.2">
      <c r="A7904" s="1136" t="str">
        <f t="shared" si="247"/>
        <v>YQ50FEM0</v>
      </c>
      <c r="B7904" s="669" t="s">
        <v>11013</v>
      </c>
      <c r="C7904" s="669" t="s">
        <v>2698</v>
      </c>
      <c r="D7904" s="1137">
        <f t="shared" si="246"/>
        <v>0</v>
      </c>
      <c r="E7904" s="669" t="s">
        <v>595</v>
      </c>
      <c r="F7904" s="669">
        <v>4605</v>
      </c>
    </row>
    <row r="7905" spans="1:6" hidden="1" x14ac:dyDescent="0.2">
      <c r="A7905" s="1136" t="str">
        <f t="shared" si="247"/>
        <v>YQ50FNE0</v>
      </c>
      <c r="B7905" s="669" t="s">
        <v>11014</v>
      </c>
      <c r="C7905" s="669" t="s">
        <v>2698</v>
      </c>
      <c r="D7905" s="1137">
        <f t="shared" si="246"/>
        <v>0</v>
      </c>
      <c r="E7905" s="669" t="s">
        <v>594</v>
      </c>
      <c r="F7905" s="669">
        <v>90</v>
      </c>
    </row>
    <row r="7906" spans="1:6" hidden="1" x14ac:dyDescent="0.2">
      <c r="A7906" s="1136" t="str">
        <f t="shared" si="247"/>
        <v>YQ50FUX0</v>
      </c>
      <c r="B7906" s="669" t="s">
        <v>11015</v>
      </c>
      <c r="C7906" s="669" t="s">
        <v>2698</v>
      </c>
      <c r="D7906" s="1137">
        <f t="shared" si="246"/>
        <v>0</v>
      </c>
      <c r="E7906" s="669" t="s">
        <v>3001</v>
      </c>
      <c r="F7906" s="669">
        <v>1</v>
      </c>
    </row>
    <row r="7907" spans="1:6" hidden="1" x14ac:dyDescent="0.2">
      <c r="A7907" s="1136" t="str">
        <f t="shared" si="247"/>
        <v>YQ51AEL0</v>
      </c>
      <c r="B7907" s="669" t="s">
        <v>11016</v>
      </c>
      <c r="C7907" s="669" t="s">
        <v>2699</v>
      </c>
      <c r="D7907" s="1137">
        <f t="shared" si="246"/>
        <v>0</v>
      </c>
      <c r="E7907" s="669" t="s">
        <v>699</v>
      </c>
      <c r="F7907" s="669">
        <v>7</v>
      </c>
    </row>
    <row r="7908" spans="1:6" hidden="1" x14ac:dyDescent="0.2">
      <c r="A7908" s="1136" t="str">
        <f t="shared" si="247"/>
        <v>YQ51AEM0</v>
      </c>
      <c r="B7908" s="669" t="s">
        <v>11017</v>
      </c>
      <c r="C7908" s="669" t="s">
        <v>2699</v>
      </c>
      <c r="D7908" s="1137">
        <f t="shared" si="246"/>
        <v>0</v>
      </c>
      <c r="E7908" s="669" t="s">
        <v>595</v>
      </c>
      <c r="F7908" s="669">
        <v>835</v>
      </c>
    </row>
    <row r="7909" spans="1:6" hidden="1" x14ac:dyDescent="0.2">
      <c r="A7909" s="1136" t="str">
        <f t="shared" si="247"/>
        <v>YQ51ANE0</v>
      </c>
      <c r="B7909" s="669" t="s">
        <v>11018</v>
      </c>
      <c r="C7909" s="669" t="s">
        <v>2699</v>
      </c>
      <c r="D7909" s="1137">
        <f t="shared" si="246"/>
        <v>0</v>
      </c>
      <c r="E7909" s="669" t="s">
        <v>594</v>
      </c>
      <c r="F7909" s="669">
        <v>11</v>
      </c>
    </row>
    <row r="7910" spans="1:6" hidden="1" x14ac:dyDescent="0.2">
      <c r="A7910" s="1136" t="str">
        <f t="shared" si="247"/>
        <v>YQ51BDC0</v>
      </c>
      <c r="B7910" s="669" t="s">
        <v>11019</v>
      </c>
      <c r="C7910" s="669" t="s">
        <v>2700</v>
      </c>
      <c r="D7910" s="1137">
        <f t="shared" si="246"/>
        <v>0</v>
      </c>
      <c r="E7910" s="669" t="s">
        <v>700</v>
      </c>
      <c r="F7910" s="669">
        <v>11</v>
      </c>
    </row>
    <row r="7911" spans="1:6" hidden="1" x14ac:dyDescent="0.2">
      <c r="A7911" s="1136" t="str">
        <f t="shared" si="247"/>
        <v>YQ51BEL0</v>
      </c>
      <c r="B7911" s="669" t="s">
        <v>11020</v>
      </c>
      <c r="C7911" s="669" t="s">
        <v>2700</v>
      </c>
      <c r="D7911" s="1137">
        <f t="shared" si="246"/>
        <v>0</v>
      </c>
      <c r="E7911" s="669" t="s">
        <v>699</v>
      </c>
      <c r="F7911" s="669">
        <v>7</v>
      </c>
    </row>
    <row r="7912" spans="1:6" hidden="1" x14ac:dyDescent="0.2">
      <c r="A7912" s="1136" t="str">
        <f t="shared" si="247"/>
        <v>YQ51BEM0</v>
      </c>
      <c r="B7912" s="669" t="s">
        <v>11021</v>
      </c>
      <c r="C7912" s="669" t="s">
        <v>2700</v>
      </c>
      <c r="D7912" s="1137">
        <f t="shared" si="246"/>
        <v>0</v>
      </c>
      <c r="E7912" s="669" t="s">
        <v>595</v>
      </c>
      <c r="F7912" s="669">
        <v>1058</v>
      </c>
    </row>
    <row r="7913" spans="1:6" hidden="1" x14ac:dyDescent="0.2">
      <c r="A7913" s="1136" t="str">
        <f t="shared" si="247"/>
        <v>YQ51BNE0</v>
      </c>
      <c r="B7913" s="669" t="s">
        <v>11022</v>
      </c>
      <c r="C7913" s="669" t="s">
        <v>2700</v>
      </c>
      <c r="D7913" s="1137">
        <f t="shared" si="246"/>
        <v>0</v>
      </c>
      <c r="E7913" s="669" t="s">
        <v>594</v>
      </c>
      <c r="F7913" s="669">
        <v>32</v>
      </c>
    </row>
    <row r="7914" spans="1:6" hidden="1" x14ac:dyDescent="0.2">
      <c r="A7914" s="1136" t="str">
        <f t="shared" si="247"/>
        <v>YQ51CDC0</v>
      </c>
      <c r="B7914" s="669" t="s">
        <v>11023</v>
      </c>
      <c r="C7914" s="669" t="s">
        <v>2701</v>
      </c>
      <c r="D7914" s="1137">
        <f t="shared" si="246"/>
        <v>0</v>
      </c>
      <c r="E7914" s="669" t="s">
        <v>700</v>
      </c>
      <c r="F7914" s="669">
        <v>27</v>
      </c>
    </row>
    <row r="7915" spans="1:6" hidden="1" x14ac:dyDescent="0.2">
      <c r="A7915" s="1136" t="str">
        <f t="shared" si="247"/>
        <v>YQ51CEL0</v>
      </c>
      <c r="B7915" s="669" t="s">
        <v>11024</v>
      </c>
      <c r="C7915" s="669" t="s">
        <v>2701</v>
      </c>
      <c r="D7915" s="1137">
        <f t="shared" si="246"/>
        <v>0</v>
      </c>
      <c r="E7915" s="669" t="s">
        <v>699</v>
      </c>
      <c r="F7915" s="669">
        <v>28</v>
      </c>
    </row>
    <row r="7916" spans="1:6" hidden="1" x14ac:dyDescent="0.2">
      <c r="A7916" s="1136" t="str">
        <f t="shared" si="247"/>
        <v>YQ51CEM0</v>
      </c>
      <c r="B7916" s="669" t="s">
        <v>11025</v>
      </c>
      <c r="C7916" s="669" t="s">
        <v>2701</v>
      </c>
      <c r="D7916" s="1137">
        <f t="shared" si="246"/>
        <v>0</v>
      </c>
      <c r="E7916" s="669" t="s">
        <v>595</v>
      </c>
      <c r="F7916" s="669">
        <v>2644</v>
      </c>
    </row>
    <row r="7917" spans="1:6" hidden="1" x14ac:dyDescent="0.2">
      <c r="A7917" s="1136" t="str">
        <f t="shared" si="247"/>
        <v>YQ51CNE0</v>
      </c>
      <c r="B7917" s="669" t="s">
        <v>11026</v>
      </c>
      <c r="C7917" s="669" t="s">
        <v>2701</v>
      </c>
      <c r="D7917" s="1137">
        <f t="shared" si="246"/>
        <v>0</v>
      </c>
      <c r="E7917" s="669" t="s">
        <v>594</v>
      </c>
      <c r="F7917" s="669">
        <v>29</v>
      </c>
    </row>
    <row r="7918" spans="1:6" hidden="1" x14ac:dyDescent="0.2">
      <c r="A7918" s="1136" t="str">
        <f t="shared" si="247"/>
        <v>YQ51CUX0</v>
      </c>
      <c r="B7918" s="669" t="s">
        <v>11027</v>
      </c>
      <c r="C7918" s="669" t="s">
        <v>2701</v>
      </c>
      <c r="D7918" s="1137">
        <f t="shared" si="246"/>
        <v>0</v>
      </c>
      <c r="E7918" s="669" t="s">
        <v>3001</v>
      </c>
      <c r="F7918" s="669">
        <v>1</v>
      </c>
    </row>
    <row r="7919" spans="1:6" hidden="1" x14ac:dyDescent="0.2">
      <c r="A7919" s="1136" t="str">
        <f t="shared" si="247"/>
        <v>YQ51DDC0</v>
      </c>
      <c r="B7919" s="669" t="s">
        <v>11028</v>
      </c>
      <c r="C7919" s="669" t="s">
        <v>2703</v>
      </c>
      <c r="D7919" s="1137">
        <f t="shared" si="246"/>
        <v>0</v>
      </c>
      <c r="E7919" s="669" t="s">
        <v>700</v>
      </c>
      <c r="F7919" s="669">
        <v>207</v>
      </c>
    </row>
    <row r="7920" spans="1:6" hidden="1" x14ac:dyDescent="0.2">
      <c r="A7920" s="1136" t="str">
        <f t="shared" si="247"/>
        <v>YQ51DEL0</v>
      </c>
      <c r="B7920" s="669" t="s">
        <v>11029</v>
      </c>
      <c r="C7920" s="669" t="s">
        <v>2703</v>
      </c>
      <c r="D7920" s="1137">
        <f t="shared" si="246"/>
        <v>0</v>
      </c>
      <c r="E7920" s="669" t="s">
        <v>699</v>
      </c>
      <c r="F7920" s="669">
        <v>123</v>
      </c>
    </row>
    <row r="7921" spans="1:6" hidden="1" x14ac:dyDescent="0.2">
      <c r="A7921" s="1136" t="str">
        <f t="shared" si="247"/>
        <v>YQ51DEM0</v>
      </c>
      <c r="B7921" s="669" t="s">
        <v>11030</v>
      </c>
      <c r="C7921" s="669" t="s">
        <v>2703</v>
      </c>
      <c r="D7921" s="1137">
        <f t="shared" si="246"/>
        <v>0</v>
      </c>
      <c r="E7921" s="669" t="s">
        <v>595</v>
      </c>
      <c r="F7921" s="669">
        <v>6450</v>
      </c>
    </row>
    <row r="7922" spans="1:6" hidden="1" x14ac:dyDescent="0.2">
      <c r="A7922" s="1136" t="str">
        <f t="shared" si="247"/>
        <v>YQ51DNE0</v>
      </c>
      <c r="B7922" s="669" t="s">
        <v>11031</v>
      </c>
      <c r="C7922" s="669" t="s">
        <v>2703</v>
      </c>
      <c r="D7922" s="1137">
        <f t="shared" si="246"/>
        <v>0</v>
      </c>
      <c r="E7922" s="669" t="s">
        <v>594</v>
      </c>
      <c r="F7922" s="669">
        <v>31</v>
      </c>
    </row>
    <row r="7923" spans="1:6" hidden="1" x14ac:dyDescent="0.2">
      <c r="A7923" s="1136" t="str">
        <f t="shared" si="247"/>
        <v>YQ51EDC0</v>
      </c>
      <c r="B7923" s="669" t="s">
        <v>11032</v>
      </c>
      <c r="C7923" s="669" t="s">
        <v>2705</v>
      </c>
      <c r="D7923" s="1137">
        <f t="shared" si="246"/>
        <v>0</v>
      </c>
      <c r="E7923" s="669" t="s">
        <v>700</v>
      </c>
      <c r="F7923" s="669">
        <v>1026</v>
      </c>
    </row>
    <row r="7924" spans="1:6" hidden="1" x14ac:dyDescent="0.2">
      <c r="A7924" s="1136" t="str">
        <f t="shared" si="247"/>
        <v>YQ51EEL0</v>
      </c>
      <c r="B7924" s="669" t="s">
        <v>11033</v>
      </c>
      <c r="C7924" s="669" t="s">
        <v>2705</v>
      </c>
      <c r="D7924" s="1137">
        <f t="shared" si="246"/>
        <v>0</v>
      </c>
      <c r="E7924" s="669" t="s">
        <v>699</v>
      </c>
      <c r="F7924" s="669">
        <v>300</v>
      </c>
    </row>
    <row r="7925" spans="1:6" hidden="1" x14ac:dyDescent="0.2">
      <c r="A7925" s="1136" t="str">
        <f t="shared" si="247"/>
        <v>YQ51EEM0</v>
      </c>
      <c r="B7925" s="669" t="s">
        <v>11034</v>
      </c>
      <c r="C7925" s="669" t="s">
        <v>2705</v>
      </c>
      <c r="D7925" s="1137">
        <f t="shared" si="246"/>
        <v>0</v>
      </c>
      <c r="E7925" s="669" t="s">
        <v>595</v>
      </c>
      <c r="F7925" s="669">
        <v>10864</v>
      </c>
    </row>
    <row r="7926" spans="1:6" hidden="1" x14ac:dyDescent="0.2">
      <c r="A7926" s="1136" t="str">
        <f t="shared" si="247"/>
        <v>YQ51ENE0</v>
      </c>
      <c r="B7926" s="669" t="s">
        <v>11035</v>
      </c>
      <c r="C7926" s="669" t="s">
        <v>2705</v>
      </c>
      <c r="D7926" s="1137">
        <f t="shared" si="246"/>
        <v>0</v>
      </c>
      <c r="E7926" s="669" t="s">
        <v>594</v>
      </c>
      <c r="F7926" s="669">
        <v>35</v>
      </c>
    </row>
    <row r="7927" spans="1:6" hidden="1" x14ac:dyDescent="0.2">
      <c r="A7927" s="1136" t="str">
        <f t="shared" si="247"/>
        <v>YQ51EUX0</v>
      </c>
      <c r="B7927" s="669" t="s">
        <v>11036</v>
      </c>
      <c r="C7927" s="669" t="s">
        <v>2705</v>
      </c>
      <c r="D7927" s="1137">
        <f t="shared" si="246"/>
        <v>0</v>
      </c>
      <c r="E7927" s="669" t="s">
        <v>3001</v>
      </c>
      <c r="F7927" s="669">
        <v>2</v>
      </c>
    </row>
    <row r="7928" spans="1:6" hidden="1" x14ac:dyDescent="0.2">
      <c r="A7928" s="1136" t="str">
        <f t="shared" si="247"/>
        <v>YR01ZEL0</v>
      </c>
      <c r="B7928" s="669" t="s">
        <v>11037</v>
      </c>
      <c r="C7928" s="669" t="s">
        <v>2707</v>
      </c>
      <c r="D7928" s="1137">
        <f t="shared" si="246"/>
        <v>0</v>
      </c>
      <c r="E7928" s="669" t="s">
        <v>699</v>
      </c>
      <c r="F7928" s="669">
        <v>180</v>
      </c>
    </row>
    <row r="7929" spans="1:6" hidden="1" x14ac:dyDescent="0.2">
      <c r="A7929" s="1136" t="str">
        <f t="shared" si="247"/>
        <v>YR01ZEM0</v>
      </c>
      <c r="B7929" s="669" t="s">
        <v>11038</v>
      </c>
      <c r="C7929" s="669" t="s">
        <v>2707</v>
      </c>
      <c r="D7929" s="1137">
        <f t="shared" si="246"/>
        <v>0</v>
      </c>
      <c r="E7929" s="669" t="s">
        <v>595</v>
      </c>
      <c r="F7929" s="669">
        <v>87</v>
      </c>
    </row>
    <row r="7930" spans="1:6" hidden="1" x14ac:dyDescent="0.2">
      <c r="A7930" s="1136" t="str">
        <f t="shared" si="247"/>
        <v>YR01ZNE0</v>
      </c>
      <c r="B7930" s="669" t="s">
        <v>11039</v>
      </c>
      <c r="C7930" s="669" t="s">
        <v>2707</v>
      </c>
      <c r="D7930" s="1137">
        <f t="shared" si="246"/>
        <v>0</v>
      </c>
      <c r="E7930" s="669" t="s">
        <v>594</v>
      </c>
      <c r="F7930" s="669">
        <v>5</v>
      </c>
    </row>
    <row r="7931" spans="1:6" hidden="1" x14ac:dyDescent="0.2">
      <c r="A7931" s="1136" t="str">
        <f t="shared" si="247"/>
        <v>YR02ZEL0</v>
      </c>
      <c r="B7931" s="669" t="s">
        <v>11040</v>
      </c>
      <c r="C7931" s="669" t="s">
        <v>2709</v>
      </c>
      <c r="D7931" s="1137">
        <f t="shared" si="246"/>
        <v>0</v>
      </c>
      <c r="E7931" s="669" t="s">
        <v>699</v>
      </c>
      <c r="F7931" s="669">
        <v>217</v>
      </c>
    </row>
    <row r="7932" spans="1:6" hidden="1" x14ac:dyDescent="0.2">
      <c r="A7932" s="1136" t="str">
        <f t="shared" si="247"/>
        <v>YR02ZEM0</v>
      </c>
      <c r="B7932" s="669" t="s">
        <v>11041</v>
      </c>
      <c r="C7932" s="669" t="s">
        <v>2709</v>
      </c>
      <c r="D7932" s="1137">
        <f t="shared" si="246"/>
        <v>0</v>
      </c>
      <c r="E7932" s="669" t="s">
        <v>595</v>
      </c>
      <c r="F7932" s="669">
        <v>142</v>
      </c>
    </row>
    <row r="7933" spans="1:6" hidden="1" x14ac:dyDescent="0.2">
      <c r="A7933" s="1136" t="str">
        <f t="shared" si="247"/>
        <v>YR02ZNE0</v>
      </c>
      <c r="B7933" s="669" t="s">
        <v>11042</v>
      </c>
      <c r="C7933" s="669" t="s">
        <v>2709</v>
      </c>
      <c r="D7933" s="1137">
        <f t="shared" si="246"/>
        <v>0</v>
      </c>
      <c r="E7933" s="669" t="s">
        <v>594</v>
      </c>
      <c r="F7933" s="669">
        <v>19</v>
      </c>
    </row>
    <row r="7934" spans="1:6" hidden="1" x14ac:dyDescent="0.2">
      <c r="A7934" s="1136" t="str">
        <f t="shared" si="247"/>
        <v>YR03ZDC0</v>
      </c>
      <c r="B7934" s="669" t="s">
        <v>11043</v>
      </c>
      <c r="C7934" s="669" t="s">
        <v>2711</v>
      </c>
      <c r="D7934" s="1137">
        <f t="shared" si="246"/>
        <v>0</v>
      </c>
      <c r="E7934" s="669" t="s">
        <v>700</v>
      </c>
      <c r="F7934" s="669">
        <v>1</v>
      </c>
    </row>
    <row r="7935" spans="1:6" hidden="1" x14ac:dyDescent="0.2">
      <c r="A7935" s="1136" t="str">
        <f t="shared" si="247"/>
        <v>YR03ZEL0</v>
      </c>
      <c r="B7935" s="669" t="s">
        <v>11044</v>
      </c>
      <c r="C7935" s="669" t="s">
        <v>2711</v>
      </c>
      <c r="D7935" s="1137">
        <f t="shared" si="246"/>
        <v>0</v>
      </c>
      <c r="E7935" s="669" t="s">
        <v>699</v>
      </c>
      <c r="F7935" s="669">
        <v>1848</v>
      </c>
    </row>
    <row r="7936" spans="1:6" hidden="1" x14ac:dyDescent="0.2">
      <c r="A7936" s="1136" t="str">
        <f t="shared" si="247"/>
        <v>YR03ZEM0</v>
      </c>
      <c r="B7936" s="669" t="s">
        <v>11045</v>
      </c>
      <c r="C7936" s="669" t="s">
        <v>2711</v>
      </c>
      <c r="D7936" s="1137">
        <f t="shared" si="246"/>
        <v>0</v>
      </c>
      <c r="E7936" s="669" t="s">
        <v>595</v>
      </c>
      <c r="F7936" s="669">
        <v>615</v>
      </c>
    </row>
    <row r="7937" spans="1:6" hidden="1" x14ac:dyDescent="0.2">
      <c r="A7937" s="1136" t="str">
        <f t="shared" si="247"/>
        <v>YR03ZNE0</v>
      </c>
      <c r="B7937" s="669" t="s">
        <v>11046</v>
      </c>
      <c r="C7937" s="669" t="s">
        <v>2711</v>
      </c>
      <c r="D7937" s="1137">
        <f t="shared" si="246"/>
        <v>0</v>
      </c>
      <c r="E7937" s="669" t="s">
        <v>594</v>
      </c>
      <c r="F7937" s="669">
        <v>23</v>
      </c>
    </row>
    <row r="7938" spans="1:6" hidden="1" x14ac:dyDescent="0.2">
      <c r="A7938" s="1136" t="str">
        <f t="shared" si="247"/>
        <v>YR04ZDC0</v>
      </c>
      <c r="B7938" s="669" t="s">
        <v>11047</v>
      </c>
      <c r="C7938" s="669" t="s">
        <v>2713</v>
      </c>
      <c r="D7938" s="1137">
        <f t="shared" si="246"/>
        <v>0</v>
      </c>
      <c r="E7938" s="669" t="s">
        <v>700</v>
      </c>
      <c r="F7938" s="669">
        <v>7</v>
      </c>
    </row>
    <row r="7939" spans="1:6" hidden="1" x14ac:dyDescent="0.2">
      <c r="A7939" s="1136" t="str">
        <f t="shared" si="247"/>
        <v>YR04ZEL0</v>
      </c>
      <c r="B7939" s="669" t="s">
        <v>11048</v>
      </c>
      <c r="C7939" s="669" t="s">
        <v>2713</v>
      </c>
      <c r="D7939" s="1137">
        <f t="shared" si="246"/>
        <v>0</v>
      </c>
      <c r="E7939" s="669" t="s">
        <v>699</v>
      </c>
      <c r="F7939" s="669">
        <v>1911</v>
      </c>
    </row>
    <row r="7940" spans="1:6" hidden="1" x14ac:dyDescent="0.2">
      <c r="A7940" s="1136" t="str">
        <f t="shared" si="247"/>
        <v>YR04ZEM0</v>
      </c>
      <c r="B7940" s="669" t="s">
        <v>11049</v>
      </c>
      <c r="C7940" s="669" t="s">
        <v>2713</v>
      </c>
      <c r="D7940" s="1137">
        <f t="shared" si="246"/>
        <v>0</v>
      </c>
      <c r="E7940" s="669" t="s">
        <v>595</v>
      </c>
      <c r="F7940" s="669">
        <v>532</v>
      </c>
    </row>
    <row r="7941" spans="1:6" hidden="1" x14ac:dyDescent="0.2">
      <c r="A7941" s="1136" t="str">
        <f t="shared" si="247"/>
        <v>YR04ZNE0</v>
      </c>
      <c r="B7941" s="669" t="s">
        <v>11050</v>
      </c>
      <c r="C7941" s="669" t="s">
        <v>2713</v>
      </c>
      <c r="D7941" s="1137">
        <f t="shared" si="246"/>
        <v>0</v>
      </c>
      <c r="E7941" s="669" t="s">
        <v>594</v>
      </c>
      <c r="F7941" s="669">
        <v>27</v>
      </c>
    </row>
    <row r="7942" spans="1:6" hidden="1" x14ac:dyDescent="0.2">
      <c r="A7942" s="1136" t="str">
        <f t="shared" si="247"/>
        <v>YR10ADC0</v>
      </c>
      <c r="B7942" s="669" t="s">
        <v>11051</v>
      </c>
      <c r="C7942" s="669" t="s">
        <v>2715</v>
      </c>
      <c r="D7942" s="1137">
        <f t="shared" si="246"/>
        <v>0</v>
      </c>
      <c r="E7942" s="669" t="s">
        <v>700</v>
      </c>
      <c r="F7942" s="669">
        <v>25</v>
      </c>
    </row>
    <row r="7943" spans="1:6" hidden="1" x14ac:dyDescent="0.2">
      <c r="A7943" s="1136" t="str">
        <f t="shared" si="247"/>
        <v>YR10AEL0</v>
      </c>
      <c r="B7943" s="669" t="s">
        <v>11052</v>
      </c>
      <c r="C7943" s="669" t="s">
        <v>2715</v>
      </c>
      <c r="D7943" s="1137">
        <f t="shared" si="246"/>
        <v>0</v>
      </c>
      <c r="E7943" s="669" t="s">
        <v>699</v>
      </c>
      <c r="F7943" s="669">
        <v>171</v>
      </c>
    </row>
    <row r="7944" spans="1:6" hidden="1" x14ac:dyDescent="0.2">
      <c r="A7944" s="1136" t="str">
        <f t="shared" si="247"/>
        <v>YR10AEM0</v>
      </c>
      <c r="B7944" s="669" t="s">
        <v>11053</v>
      </c>
      <c r="C7944" s="669" t="s">
        <v>2715</v>
      </c>
      <c r="D7944" s="1137">
        <f t="shared" si="246"/>
        <v>0</v>
      </c>
      <c r="E7944" s="669" t="s">
        <v>595</v>
      </c>
      <c r="F7944" s="669">
        <v>475</v>
      </c>
    </row>
    <row r="7945" spans="1:6" hidden="1" x14ac:dyDescent="0.2">
      <c r="A7945" s="1136" t="str">
        <f t="shared" si="247"/>
        <v>YR10ANE0</v>
      </c>
      <c r="B7945" s="669" t="s">
        <v>11054</v>
      </c>
      <c r="C7945" s="669" t="s">
        <v>2715</v>
      </c>
      <c r="D7945" s="1137">
        <f t="shared" si="246"/>
        <v>0</v>
      </c>
      <c r="E7945" s="669" t="s">
        <v>594</v>
      </c>
      <c r="F7945" s="669">
        <v>24</v>
      </c>
    </row>
    <row r="7946" spans="1:6" hidden="1" x14ac:dyDescent="0.2">
      <c r="A7946" s="1136" t="str">
        <f t="shared" si="247"/>
        <v>YR10BDC0</v>
      </c>
      <c r="B7946" s="669" t="s">
        <v>11055</v>
      </c>
      <c r="C7946" s="669" t="s">
        <v>2717</v>
      </c>
      <c r="D7946" s="1137">
        <f t="shared" si="246"/>
        <v>0</v>
      </c>
      <c r="E7946" s="669" t="s">
        <v>700</v>
      </c>
      <c r="F7946" s="669">
        <v>129</v>
      </c>
    </row>
    <row r="7947" spans="1:6" hidden="1" x14ac:dyDescent="0.2">
      <c r="A7947" s="1136" t="str">
        <f t="shared" si="247"/>
        <v>YR10BEL0</v>
      </c>
      <c r="B7947" s="669" t="s">
        <v>11056</v>
      </c>
      <c r="C7947" s="669" t="s">
        <v>2717</v>
      </c>
      <c r="D7947" s="1137">
        <f t="shared" si="246"/>
        <v>0</v>
      </c>
      <c r="E7947" s="669" t="s">
        <v>699</v>
      </c>
      <c r="F7947" s="669">
        <v>461</v>
      </c>
    </row>
    <row r="7948" spans="1:6" hidden="1" x14ac:dyDescent="0.2">
      <c r="A7948" s="1136" t="str">
        <f t="shared" si="247"/>
        <v>YR10BEM0</v>
      </c>
      <c r="B7948" s="669" t="s">
        <v>11057</v>
      </c>
      <c r="C7948" s="669" t="s">
        <v>2717</v>
      </c>
      <c r="D7948" s="1137">
        <f t="shared" si="246"/>
        <v>0</v>
      </c>
      <c r="E7948" s="669" t="s">
        <v>595</v>
      </c>
      <c r="F7948" s="669">
        <v>158</v>
      </c>
    </row>
    <row r="7949" spans="1:6" hidden="1" x14ac:dyDescent="0.2">
      <c r="A7949" s="1136" t="str">
        <f t="shared" si="247"/>
        <v>YR10BNE0</v>
      </c>
      <c r="B7949" s="669" t="s">
        <v>11058</v>
      </c>
      <c r="C7949" s="669" t="s">
        <v>2717</v>
      </c>
      <c r="D7949" s="1137">
        <f t="shared" si="246"/>
        <v>0</v>
      </c>
      <c r="E7949" s="669" t="s">
        <v>594</v>
      </c>
      <c r="F7949" s="669">
        <v>10</v>
      </c>
    </row>
    <row r="7950" spans="1:6" hidden="1" x14ac:dyDescent="0.2">
      <c r="A7950" s="1136" t="str">
        <f t="shared" si="247"/>
        <v>YR10CDC0</v>
      </c>
      <c r="B7950" s="669" t="s">
        <v>11059</v>
      </c>
      <c r="C7950" s="669" t="s">
        <v>2719</v>
      </c>
      <c r="D7950" s="1137">
        <f t="shared" si="246"/>
        <v>0</v>
      </c>
      <c r="E7950" s="669" t="s">
        <v>700</v>
      </c>
      <c r="F7950" s="669">
        <v>338</v>
      </c>
    </row>
    <row r="7951" spans="1:6" hidden="1" x14ac:dyDescent="0.2">
      <c r="A7951" s="1136" t="str">
        <f t="shared" si="247"/>
        <v>YR10CEL0</v>
      </c>
      <c r="B7951" s="669" t="s">
        <v>11060</v>
      </c>
      <c r="C7951" s="669" t="s">
        <v>2719</v>
      </c>
      <c r="D7951" s="1137">
        <f t="shared" si="246"/>
        <v>0</v>
      </c>
      <c r="E7951" s="669" t="s">
        <v>699</v>
      </c>
      <c r="F7951" s="669">
        <v>490</v>
      </c>
    </row>
    <row r="7952" spans="1:6" hidden="1" x14ac:dyDescent="0.2">
      <c r="A7952" s="1136" t="str">
        <f t="shared" si="247"/>
        <v>YR10CEM0</v>
      </c>
      <c r="B7952" s="669" t="s">
        <v>11061</v>
      </c>
      <c r="C7952" s="669" t="s">
        <v>2719</v>
      </c>
      <c r="D7952" s="1137">
        <f t="shared" si="246"/>
        <v>0</v>
      </c>
      <c r="E7952" s="669" t="s">
        <v>595</v>
      </c>
      <c r="F7952" s="669">
        <v>62</v>
      </c>
    </row>
    <row r="7953" spans="1:6" hidden="1" x14ac:dyDescent="0.2">
      <c r="A7953" s="1136" t="str">
        <f t="shared" si="247"/>
        <v>YR10CNE0</v>
      </c>
      <c r="B7953" s="669" t="s">
        <v>11062</v>
      </c>
      <c r="C7953" s="669" t="s">
        <v>2719</v>
      </c>
      <c r="D7953" s="1137">
        <f t="shared" ref="D7953:D8016" si="248">IFERROR(VLOOKUP(C7953,$M$2:$N$16,2,FALSE),0)</f>
        <v>0</v>
      </c>
      <c r="E7953" s="669" t="s">
        <v>594</v>
      </c>
      <c r="F7953" s="669">
        <v>4</v>
      </c>
    </row>
    <row r="7954" spans="1:6" hidden="1" x14ac:dyDescent="0.2">
      <c r="A7954" s="1136" t="str">
        <f t="shared" ref="A7954:A8017" si="249">C7954&amp;E7954&amp;D7954</f>
        <v>YR11ADC0</v>
      </c>
      <c r="B7954" s="669" t="s">
        <v>11063</v>
      </c>
      <c r="C7954" s="669" t="s">
        <v>2721</v>
      </c>
      <c r="D7954" s="1137">
        <f t="shared" si="248"/>
        <v>0</v>
      </c>
      <c r="E7954" s="669" t="s">
        <v>700</v>
      </c>
      <c r="F7954" s="669">
        <v>22</v>
      </c>
    </row>
    <row r="7955" spans="1:6" hidden="1" x14ac:dyDescent="0.2">
      <c r="A7955" s="1136" t="str">
        <f t="shared" si="249"/>
        <v>YR11AEL0</v>
      </c>
      <c r="B7955" s="669" t="s">
        <v>11064</v>
      </c>
      <c r="C7955" s="669" t="s">
        <v>2721</v>
      </c>
      <c r="D7955" s="1137">
        <f t="shared" si="248"/>
        <v>0</v>
      </c>
      <c r="E7955" s="669" t="s">
        <v>699</v>
      </c>
      <c r="F7955" s="669">
        <v>267</v>
      </c>
    </row>
    <row r="7956" spans="1:6" hidden="1" x14ac:dyDescent="0.2">
      <c r="A7956" s="1136" t="str">
        <f t="shared" si="249"/>
        <v>YR11AEM0</v>
      </c>
      <c r="B7956" s="669" t="s">
        <v>11065</v>
      </c>
      <c r="C7956" s="669" t="s">
        <v>2721</v>
      </c>
      <c r="D7956" s="1137">
        <f t="shared" si="248"/>
        <v>0</v>
      </c>
      <c r="E7956" s="669" t="s">
        <v>595</v>
      </c>
      <c r="F7956" s="669">
        <v>1944</v>
      </c>
    </row>
    <row r="7957" spans="1:6" hidden="1" x14ac:dyDescent="0.2">
      <c r="A7957" s="1136" t="str">
        <f t="shared" si="249"/>
        <v>YR11ANE0</v>
      </c>
      <c r="B7957" s="669" t="s">
        <v>11066</v>
      </c>
      <c r="C7957" s="669" t="s">
        <v>2721</v>
      </c>
      <c r="D7957" s="1137">
        <f t="shared" si="248"/>
        <v>0</v>
      </c>
      <c r="E7957" s="669" t="s">
        <v>594</v>
      </c>
      <c r="F7957" s="669">
        <v>87</v>
      </c>
    </row>
    <row r="7958" spans="1:6" hidden="1" x14ac:dyDescent="0.2">
      <c r="A7958" s="1136" t="str">
        <f t="shared" si="249"/>
        <v>YR11BDC0</v>
      </c>
      <c r="B7958" s="669" t="s">
        <v>11067</v>
      </c>
      <c r="C7958" s="669" t="s">
        <v>2723</v>
      </c>
      <c r="D7958" s="1137">
        <f t="shared" si="248"/>
        <v>0</v>
      </c>
      <c r="E7958" s="669" t="s">
        <v>700</v>
      </c>
      <c r="F7958" s="669">
        <v>162</v>
      </c>
    </row>
    <row r="7959" spans="1:6" hidden="1" x14ac:dyDescent="0.2">
      <c r="A7959" s="1136" t="str">
        <f t="shared" si="249"/>
        <v>YR11BEL0</v>
      </c>
      <c r="B7959" s="669" t="s">
        <v>11068</v>
      </c>
      <c r="C7959" s="669" t="s">
        <v>2723</v>
      </c>
      <c r="D7959" s="1137">
        <f t="shared" si="248"/>
        <v>0</v>
      </c>
      <c r="E7959" s="669" t="s">
        <v>699</v>
      </c>
      <c r="F7959" s="669">
        <v>841</v>
      </c>
    </row>
    <row r="7960" spans="1:6" hidden="1" x14ac:dyDescent="0.2">
      <c r="A7960" s="1136" t="str">
        <f t="shared" si="249"/>
        <v>YR11BEM0</v>
      </c>
      <c r="B7960" s="669" t="s">
        <v>11069</v>
      </c>
      <c r="C7960" s="669" t="s">
        <v>2723</v>
      </c>
      <c r="D7960" s="1137">
        <f t="shared" si="248"/>
        <v>0</v>
      </c>
      <c r="E7960" s="669" t="s">
        <v>595</v>
      </c>
      <c r="F7960" s="669">
        <v>1070</v>
      </c>
    </row>
    <row r="7961" spans="1:6" hidden="1" x14ac:dyDescent="0.2">
      <c r="A7961" s="1136" t="str">
        <f t="shared" si="249"/>
        <v>YR11BNE0</v>
      </c>
      <c r="B7961" s="669" t="s">
        <v>11070</v>
      </c>
      <c r="C7961" s="669" t="s">
        <v>2723</v>
      </c>
      <c r="D7961" s="1137">
        <f t="shared" si="248"/>
        <v>0</v>
      </c>
      <c r="E7961" s="669" t="s">
        <v>594</v>
      </c>
      <c r="F7961" s="669">
        <v>38</v>
      </c>
    </row>
    <row r="7962" spans="1:6" hidden="1" x14ac:dyDescent="0.2">
      <c r="A7962" s="1136" t="str">
        <f t="shared" si="249"/>
        <v>YR11CDC0</v>
      </c>
      <c r="B7962" s="669" t="s">
        <v>11071</v>
      </c>
      <c r="C7962" s="669" t="s">
        <v>2725</v>
      </c>
      <c r="D7962" s="1137">
        <f t="shared" si="248"/>
        <v>0</v>
      </c>
      <c r="E7962" s="669" t="s">
        <v>700</v>
      </c>
      <c r="F7962" s="669">
        <v>1185</v>
      </c>
    </row>
    <row r="7963" spans="1:6" hidden="1" x14ac:dyDescent="0.2">
      <c r="A7963" s="1136" t="str">
        <f t="shared" si="249"/>
        <v>YR11CEL0</v>
      </c>
      <c r="B7963" s="669" t="s">
        <v>11072</v>
      </c>
      <c r="C7963" s="669" t="s">
        <v>2725</v>
      </c>
      <c r="D7963" s="1137">
        <f t="shared" si="248"/>
        <v>0</v>
      </c>
      <c r="E7963" s="669" t="s">
        <v>699</v>
      </c>
      <c r="F7963" s="669">
        <v>3000</v>
      </c>
    </row>
    <row r="7964" spans="1:6" hidden="1" x14ac:dyDescent="0.2">
      <c r="A7964" s="1136" t="str">
        <f t="shared" si="249"/>
        <v>YR11CEM0</v>
      </c>
      <c r="B7964" s="669" t="s">
        <v>11073</v>
      </c>
      <c r="C7964" s="669" t="s">
        <v>2725</v>
      </c>
      <c r="D7964" s="1137">
        <f t="shared" si="248"/>
        <v>0</v>
      </c>
      <c r="E7964" s="669" t="s">
        <v>595</v>
      </c>
      <c r="F7964" s="669">
        <v>1112</v>
      </c>
    </row>
    <row r="7965" spans="1:6" hidden="1" x14ac:dyDescent="0.2">
      <c r="A7965" s="1136" t="str">
        <f t="shared" si="249"/>
        <v>YR11CNE0</v>
      </c>
      <c r="B7965" s="669" t="s">
        <v>11074</v>
      </c>
      <c r="C7965" s="669" t="s">
        <v>2725</v>
      </c>
      <c r="D7965" s="1137">
        <f t="shared" si="248"/>
        <v>0</v>
      </c>
      <c r="E7965" s="669" t="s">
        <v>594</v>
      </c>
      <c r="F7965" s="669">
        <v>65</v>
      </c>
    </row>
    <row r="7966" spans="1:6" hidden="1" x14ac:dyDescent="0.2">
      <c r="A7966" s="1136" t="str">
        <f t="shared" si="249"/>
        <v>YR11DDC0</v>
      </c>
      <c r="B7966" s="669" t="s">
        <v>11075</v>
      </c>
      <c r="C7966" s="669" t="s">
        <v>2727</v>
      </c>
      <c r="D7966" s="1137">
        <f t="shared" si="248"/>
        <v>0</v>
      </c>
      <c r="E7966" s="669" t="s">
        <v>700</v>
      </c>
      <c r="F7966" s="669">
        <v>2912</v>
      </c>
    </row>
    <row r="7967" spans="1:6" hidden="1" x14ac:dyDescent="0.2">
      <c r="A7967" s="1136" t="str">
        <f t="shared" si="249"/>
        <v>YR11DEL0</v>
      </c>
      <c r="B7967" s="669" t="s">
        <v>11076</v>
      </c>
      <c r="C7967" s="669" t="s">
        <v>2727</v>
      </c>
      <c r="D7967" s="1137">
        <f t="shared" si="248"/>
        <v>0</v>
      </c>
      <c r="E7967" s="669" t="s">
        <v>699</v>
      </c>
      <c r="F7967" s="669">
        <v>3279</v>
      </c>
    </row>
    <row r="7968" spans="1:6" hidden="1" x14ac:dyDescent="0.2">
      <c r="A7968" s="1136" t="str">
        <f t="shared" si="249"/>
        <v>YR11DEM0</v>
      </c>
      <c r="B7968" s="669" t="s">
        <v>11077</v>
      </c>
      <c r="C7968" s="669" t="s">
        <v>2727</v>
      </c>
      <c r="D7968" s="1137">
        <f t="shared" si="248"/>
        <v>0</v>
      </c>
      <c r="E7968" s="669" t="s">
        <v>595</v>
      </c>
      <c r="F7968" s="669">
        <v>442</v>
      </c>
    </row>
    <row r="7969" spans="1:6" hidden="1" x14ac:dyDescent="0.2">
      <c r="A7969" s="1136" t="str">
        <f t="shared" si="249"/>
        <v>YR11DNE0</v>
      </c>
      <c r="B7969" s="669" t="s">
        <v>11078</v>
      </c>
      <c r="C7969" s="669" t="s">
        <v>2727</v>
      </c>
      <c r="D7969" s="1137">
        <f t="shared" si="248"/>
        <v>0</v>
      </c>
      <c r="E7969" s="669" t="s">
        <v>594</v>
      </c>
      <c r="F7969" s="669">
        <v>18</v>
      </c>
    </row>
    <row r="7970" spans="1:6" hidden="1" x14ac:dyDescent="0.2">
      <c r="A7970" s="1136" t="str">
        <f t="shared" si="249"/>
        <v>YR12ZDC0</v>
      </c>
      <c r="B7970" s="669" t="s">
        <v>11079</v>
      </c>
      <c r="C7970" s="669" t="s">
        <v>2729</v>
      </c>
      <c r="D7970" s="1137">
        <f t="shared" si="248"/>
        <v>0</v>
      </c>
      <c r="E7970" s="669" t="s">
        <v>700</v>
      </c>
      <c r="F7970" s="669">
        <v>59</v>
      </c>
    </row>
    <row r="7971" spans="1:6" hidden="1" x14ac:dyDescent="0.2">
      <c r="A7971" s="1136" t="str">
        <f t="shared" si="249"/>
        <v>YR12ZEL0</v>
      </c>
      <c r="B7971" s="669" t="s">
        <v>11080</v>
      </c>
      <c r="C7971" s="669" t="s">
        <v>2729</v>
      </c>
      <c r="D7971" s="1137">
        <f t="shared" si="248"/>
        <v>0</v>
      </c>
      <c r="E7971" s="669" t="s">
        <v>699</v>
      </c>
      <c r="F7971" s="669">
        <v>303</v>
      </c>
    </row>
    <row r="7972" spans="1:6" hidden="1" x14ac:dyDescent="0.2">
      <c r="A7972" s="1136" t="str">
        <f t="shared" si="249"/>
        <v>YR12ZEM0</v>
      </c>
      <c r="B7972" s="669" t="s">
        <v>11081</v>
      </c>
      <c r="C7972" s="669" t="s">
        <v>2729</v>
      </c>
      <c r="D7972" s="1137">
        <f t="shared" si="248"/>
        <v>0</v>
      </c>
      <c r="E7972" s="669" t="s">
        <v>595</v>
      </c>
      <c r="F7972" s="669">
        <v>198</v>
      </c>
    </row>
    <row r="7973" spans="1:6" hidden="1" x14ac:dyDescent="0.2">
      <c r="A7973" s="1136" t="str">
        <f t="shared" si="249"/>
        <v>YR12ZNE0</v>
      </c>
      <c r="B7973" s="669" t="s">
        <v>11082</v>
      </c>
      <c r="C7973" s="669" t="s">
        <v>2729</v>
      </c>
      <c r="D7973" s="1137">
        <f t="shared" si="248"/>
        <v>0</v>
      </c>
      <c r="E7973" s="669" t="s">
        <v>594</v>
      </c>
      <c r="F7973" s="669">
        <v>23</v>
      </c>
    </row>
    <row r="7974" spans="1:6" hidden="1" x14ac:dyDescent="0.2">
      <c r="A7974" s="1136" t="str">
        <f t="shared" si="249"/>
        <v>YR13ZDC0</v>
      </c>
      <c r="B7974" s="669" t="s">
        <v>11083</v>
      </c>
      <c r="C7974" s="669" t="s">
        <v>2731</v>
      </c>
      <c r="D7974" s="1137">
        <f t="shared" si="248"/>
        <v>0</v>
      </c>
      <c r="E7974" s="669" t="s">
        <v>700</v>
      </c>
      <c r="F7974" s="669">
        <v>87</v>
      </c>
    </row>
    <row r="7975" spans="1:6" hidden="1" x14ac:dyDescent="0.2">
      <c r="A7975" s="1136" t="str">
        <f t="shared" si="249"/>
        <v>YR13ZEL0</v>
      </c>
      <c r="B7975" s="669" t="s">
        <v>11084</v>
      </c>
      <c r="C7975" s="669" t="s">
        <v>2731</v>
      </c>
      <c r="D7975" s="1137">
        <f t="shared" si="248"/>
        <v>0</v>
      </c>
      <c r="E7975" s="669" t="s">
        <v>699</v>
      </c>
      <c r="F7975" s="669">
        <v>271</v>
      </c>
    </row>
    <row r="7976" spans="1:6" hidden="1" x14ac:dyDescent="0.2">
      <c r="A7976" s="1136" t="str">
        <f t="shared" si="249"/>
        <v>YR13ZEM0</v>
      </c>
      <c r="B7976" s="669" t="s">
        <v>11085</v>
      </c>
      <c r="C7976" s="669" t="s">
        <v>2731</v>
      </c>
      <c r="D7976" s="1137">
        <f t="shared" si="248"/>
        <v>0</v>
      </c>
      <c r="E7976" s="669" t="s">
        <v>595</v>
      </c>
      <c r="F7976" s="669">
        <v>189</v>
      </c>
    </row>
    <row r="7977" spans="1:6" hidden="1" x14ac:dyDescent="0.2">
      <c r="A7977" s="1136" t="str">
        <f t="shared" si="249"/>
        <v>YR13ZNE0</v>
      </c>
      <c r="B7977" s="669" t="s">
        <v>11086</v>
      </c>
      <c r="C7977" s="669" t="s">
        <v>2731</v>
      </c>
      <c r="D7977" s="1137">
        <f t="shared" si="248"/>
        <v>0</v>
      </c>
      <c r="E7977" s="669" t="s">
        <v>594</v>
      </c>
      <c r="F7977" s="669">
        <v>15</v>
      </c>
    </row>
    <row r="7978" spans="1:6" hidden="1" x14ac:dyDescent="0.2">
      <c r="A7978" s="1136" t="str">
        <f t="shared" si="249"/>
        <v>YR14ADC0</v>
      </c>
      <c r="B7978" s="669" t="s">
        <v>11087</v>
      </c>
      <c r="C7978" s="669" t="s">
        <v>2733</v>
      </c>
      <c r="D7978" s="1137">
        <f t="shared" si="248"/>
        <v>0</v>
      </c>
      <c r="E7978" s="669" t="s">
        <v>700</v>
      </c>
      <c r="F7978" s="669">
        <v>65</v>
      </c>
    </row>
    <row r="7979" spans="1:6" hidden="1" x14ac:dyDescent="0.2">
      <c r="A7979" s="1136" t="str">
        <f t="shared" si="249"/>
        <v>YR14AEL0</v>
      </c>
      <c r="B7979" s="669" t="s">
        <v>11088</v>
      </c>
      <c r="C7979" s="669" t="s">
        <v>2733</v>
      </c>
      <c r="D7979" s="1137">
        <f t="shared" si="248"/>
        <v>0</v>
      </c>
      <c r="E7979" s="669" t="s">
        <v>699</v>
      </c>
      <c r="F7979" s="669">
        <v>446</v>
      </c>
    </row>
    <row r="7980" spans="1:6" hidden="1" x14ac:dyDescent="0.2">
      <c r="A7980" s="1136" t="str">
        <f t="shared" si="249"/>
        <v>YR14AEM0</v>
      </c>
      <c r="B7980" s="669" t="s">
        <v>11089</v>
      </c>
      <c r="C7980" s="669" t="s">
        <v>2733</v>
      </c>
      <c r="D7980" s="1137">
        <f t="shared" si="248"/>
        <v>0</v>
      </c>
      <c r="E7980" s="669" t="s">
        <v>595</v>
      </c>
      <c r="F7980" s="669">
        <v>327</v>
      </c>
    </row>
    <row r="7981" spans="1:6" hidden="1" x14ac:dyDescent="0.2">
      <c r="A7981" s="1136" t="str">
        <f t="shared" si="249"/>
        <v>YR14ANE0</v>
      </c>
      <c r="B7981" s="669" t="s">
        <v>11090</v>
      </c>
      <c r="C7981" s="669" t="s">
        <v>2733</v>
      </c>
      <c r="D7981" s="1137">
        <f t="shared" si="248"/>
        <v>0</v>
      </c>
      <c r="E7981" s="669" t="s">
        <v>594</v>
      </c>
      <c r="F7981" s="669">
        <v>17</v>
      </c>
    </row>
    <row r="7982" spans="1:6" hidden="1" x14ac:dyDescent="0.2">
      <c r="A7982" s="1136" t="str">
        <f t="shared" si="249"/>
        <v>YR14BDC0</v>
      </c>
      <c r="B7982" s="669" t="s">
        <v>11091</v>
      </c>
      <c r="C7982" s="669" t="s">
        <v>2735</v>
      </c>
      <c r="D7982" s="1137">
        <f t="shared" si="248"/>
        <v>0</v>
      </c>
      <c r="E7982" s="669" t="s">
        <v>700</v>
      </c>
      <c r="F7982" s="669">
        <v>163</v>
      </c>
    </row>
    <row r="7983" spans="1:6" hidden="1" x14ac:dyDescent="0.2">
      <c r="A7983" s="1136" t="str">
        <f t="shared" si="249"/>
        <v>YR14BEL0</v>
      </c>
      <c r="B7983" s="669" t="s">
        <v>11092</v>
      </c>
      <c r="C7983" s="669" t="s">
        <v>2735</v>
      </c>
      <c r="D7983" s="1137">
        <f t="shared" si="248"/>
        <v>0</v>
      </c>
      <c r="E7983" s="669" t="s">
        <v>699</v>
      </c>
      <c r="F7983" s="669">
        <v>389</v>
      </c>
    </row>
    <row r="7984" spans="1:6" hidden="1" x14ac:dyDescent="0.2">
      <c r="A7984" s="1136" t="str">
        <f t="shared" si="249"/>
        <v>YR14BEM0</v>
      </c>
      <c r="B7984" s="669" t="s">
        <v>11093</v>
      </c>
      <c r="C7984" s="669" t="s">
        <v>2735</v>
      </c>
      <c r="D7984" s="1137">
        <f t="shared" si="248"/>
        <v>0</v>
      </c>
      <c r="E7984" s="669" t="s">
        <v>595</v>
      </c>
      <c r="F7984" s="669">
        <v>41</v>
      </c>
    </row>
    <row r="7985" spans="1:6" hidden="1" x14ac:dyDescent="0.2">
      <c r="A7985" s="1136" t="str">
        <f t="shared" si="249"/>
        <v>YR14BNE0</v>
      </c>
      <c r="B7985" s="669" t="s">
        <v>11094</v>
      </c>
      <c r="C7985" s="669" t="s">
        <v>2735</v>
      </c>
      <c r="D7985" s="1137">
        <f t="shared" si="248"/>
        <v>0</v>
      </c>
      <c r="E7985" s="669" t="s">
        <v>594</v>
      </c>
      <c r="F7985" s="669">
        <v>2</v>
      </c>
    </row>
    <row r="7986" spans="1:6" hidden="1" x14ac:dyDescent="0.2">
      <c r="A7986" s="1136" t="str">
        <f t="shared" si="249"/>
        <v>YR15ADC0</v>
      </c>
      <c r="B7986" s="669" t="s">
        <v>11095</v>
      </c>
      <c r="C7986" s="669" t="s">
        <v>2737</v>
      </c>
      <c r="D7986" s="1137">
        <f t="shared" si="248"/>
        <v>0</v>
      </c>
      <c r="E7986" s="669" t="s">
        <v>700</v>
      </c>
      <c r="F7986" s="669">
        <v>31</v>
      </c>
    </row>
    <row r="7987" spans="1:6" hidden="1" x14ac:dyDescent="0.2">
      <c r="A7987" s="1136" t="str">
        <f t="shared" si="249"/>
        <v>YR15AEL0</v>
      </c>
      <c r="B7987" s="669" t="s">
        <v>11096</v>
      </c>
      <c r="C7987" s="669" t="s">
        <v>2737</v>
      </c>
      <c r="D7987" s="1137">
        <f t="shared" si="248"/>
        <v>0</v>
      </c>
      <c r="E7987" s="669" t="s">
        <v>699</v>
      </c>
      <c r="F7987" s="669">
        <v>318</v>
      </c>
    </row>
    <row r="7988" spans="1:6" hidden="1" x14ac:dyDescent="0.2">
      <c r="A7988" s="1136" t="str">
        <f t="shared" si="249"/>
        <v>YR15AEM0</v>
      </c>
      <c r="B7988" s="669" t="s">
        <v>11097</v>
      </c>
      <c r="C7988" s="669" t="s">
        <v>2737</v>
      </c>
      <c r="D7988" s="1137">
        <f t="shared" si="248"/>
        <v>0</v>
      </c>
      <c r="E7988" s="669" t="s">
        <v>595</v>
      </c>
      <c r="F7988" s="669">
        <v>868</v>
      </c>
    </row>
    <row r="7989" spans="1:6" hidden="1" x14ac:dyDescent="0.2">
      <c r="A7989" s="1136" t="str">
        <f t="shared" si="249"/>
        <v>YR15ANE0</v>
      </c>
      <c r="B7989" s="669" t="s">
        <v>11098</v>
      </c>
      <c r="C7989" s="669" t="s">
        <v>2737</v>
      </c>
      <c r="D7989" s="1137">
        <f t="shared" si="248"/>
        <v>0</v>
      </c>
      <c r="E7989" s="669" t="s">
        <v>594</v>
      </c>
      <c r="F7989" s="669">
        <v>73</v>
      </c>
    </row>
    <row r="7990" spans="1:6" hidden="1" x14ac:dyDescent="0.2">
      <c r="A7990" s="1136" t="str">
        <f t="shared" si="249"/>
        <v>YR15BDC0</v>
      </c>
      <c r="B7990" s="669" t="s">
        <v>11099</v>
      </c>
      <c r="C7990" s="669" t="s">
        <v>2739</v>
      </c>
      <c r="D7990" s="1137">
        <f t="shared" si="248"/>
        <v>0</v>
      </c>
      <c r="E7990" s="669" t="s">
        <v>700</v>
      </c>
      <c r="F7990" s="669">
        <v>262</v>
      </c>
    </row>
    <row r="7991" spans="1:6" hidden="1" x14ac:dyDescent="0.2">
      <c r="A7991" s="1136" t="str">
        <f t="shared" si="249"/>
        <v>YR15BEL0</v>
      </c>
      <c r="B7991" s="669" t="s">
        <v>11100</v>
      </c>
      <c r="C7991" s="669" t="s">
        <v>2739</v>
      </c>
      <c r="D7991" s="1137">
        <f t="shared" si="248"/>
        <v>0</v>
      </c>
      <c r="E7991" s="669" t="s">
        <v>699</v>
      </c>
      <c r="F7991" s="669">
        <v>1010</v>
      </c>
    </row>
    <row r="7992" spans="1:6" hidden="1" x14ac:dyDescent="0.2">
      <c r="A7992" s="1136" t="str">
        <f t="shared" si="249"/>
        <v>YR15BEM0</v>
      </c>
      <c r="B7992" s="669" t="s">
        <v>11101</v>
      </c>
      <c r="C7992" s="669" t="s">
        <v>2739</v>
      </c>
      <c r="D7992" s="1137">
        <f t="shared" si="248"/>
        <v>0</v>
      </c>
      <c r="E7992" s="669" t="s">
        <v>595</v>
      </c>
      <c r="F7992" s="669">
        <v>435</v>
      </c>
    </row>
    <row r="7993" spans="1:6" hidden="1" x14ac:dyDescent="0.2">
      <c r="A7993" s="1136" t="str">
        <f t="shared" si="249"/>
        <v>YR15BNE0</v>
      </c>
      <c r="B7993" s="669" t="s">
        <v>11102</v>
      </c>
      <c r="C7993" s="669" t="s">
        <v>2739</v>
      </c>
      <c r="D7993" s="1137">
        <f t="shared" si="248"/>
        <v>0</v>
      </c>
      <c r="E7993" s="669" t="s">
        <v>594</v>
      </c>
      <c r="F7993" s="669">
        <v>20</v>
      </c>
    </row>
    <row r="7994" spans="1:6" hidden="1" x14ac:dyDescent="0.2">
      <c r="A7994" s="1136" t="str">
        <f t="shared" si="249"/>
        <v>YR15CDC0</v>
      </c>
      <c r="B7994" s="669" t="s">
        <v>11103</v>
      </c>
      <c r="C7994" s="669" t="s">
        <v>2741</v>
      </c>
      <c r="D7994" s="1137">
        <f t="shared" si="248"/>
        <v>0</v>
      </c>
      <c r="E7994" s="669" t="s">
        <v>700</v>
      </c>
      <c r="F7994" s="669">
        <v>677</v>
      </c>
    </row>
    <row r="7995" spans="1:6" hidden="1" x14ac:dyDescent="0.2">
      <c r="A7995" s="1136" t="str">
        <f t="shared" si="249"/>
        <v>YR15CEL0</v>
      </c>
      <c r="B7995" s="669" t="s">
        <v>11104</v>
      </c>
      <c r="C7995" s="669" t="s">
        <v>2741</v>
      </c>
      <c r="D7995" s="1137">
        <f t="shared" si="248"/>
        <v>0</v>
      </c>
      <c r="E7995" s="669" t="s">
        <v>699</v>
      </c>
      <c r="F7995" s="669">
        <v>1277</v>
      </c>
    </row>
    <row r="7996" spans="1:6" hidden="1" x14ac:dyDescent="0.2">
      <c r="A7996" s="1136" t="str">
        <f t="shared" si="249"/>
        <v>YR15CEM0</v>
      </c>
      <c r="B7996" s="669" t="s">
        <v>11105</v>
      </c>
      <c r="C7996" s="669" t="s">
        <v>2741</v>
      </c>
      <c r="D7996" s="1137">
        <f t="shared" si="248"/>
        <v>0</v>
      </c>
      <c r="E7996" s="669" t="s">
        <v>595</v>
      </c>
      <c r="F7996" s="669">
        <v>253</v>
      </c>
    </row>
    <row r="7997" spans="1:6" hidden="1" x14ac:dyDescent="0.2">
      <c r="A7997" s="1136" t="str">
        <f t="shared" si="249"/>
        <v>YR15CNE0</v>
      </c>
      <c r="B7997" s="669" t="s">
        <v>11106</v>
      </c>
      <c r="C7997" s="669" t="s">
        <v>2741</v>
      </c>
      <c r="D7997" s="1137">
        <f t="shared" si="248"/>
        <v>0</v>
      </c>
      <c r="E7997" s="669" t="s">
        <v>594</v>
      </c>
      <c r="F7997" s="669">
        <v>13</v>
      </c>
    </row>
    <row r="7998" spans="1:6" hidden="1" x14ac:dyDescent="0.2">
      <c r="A7998" s="1136" t="str">
        <f t="shared" si="249"/>
        <v>YR20ZDC0</v>
      </c>
      <c r="B7998" s="669" t="s">
        <v>11107</v>
      </c>
      <c r="C7998" s="669" t="s">
        <v>2743</v>
      </c>
      <c r="D7998" s="1137">
        <f t="shared" si="248"/>
        <v>0</v>
      </c>
      <c r="E7998" s="669" t="s">
        <v>700</v>
      </c>
      <c r="F7998" s="669">
        <v>52</v>
      </c>
    </row>
    <row r="7999" spans="1:6" hidden="1" x14ac:dyDescent="0.2">
      <c r="A7999" s="1136" t="str">
        <f t="shared" si="249"/>
        <v>YR20ZEL0</v>
      </c>
      <c r="B7999" s="669" t="s">
        <v>11108</v>
      </c>
      <c r="C7999" s="669" t="s">
        <v>2743</v>
      </c>
      <c r="D7999" s="1137">
        <f t="shared" si="248"/>
        <v>0</v>
      </c>
      <c r="E7999" s="669" t="s">
        <v>699</v>
      </c>
      <c r="F7999" s="669">
        <v>663</v>
      </c>
    </row>
    <row r="8000" spans="1:6" hidden="1" x14ac:dyDescent="0.2">
      <c r="A8000" s="1136" t="str">
        <f t="shared" si="249"/>
        <v>YR20ZEM0</v>
      </c>
      <c r="B8000" s="669" t="s">
        <v>11109</v>
      </c>
      <c r="C8000" s="669" t="s">
        <v>2743</v>
      </c>
      <c r="D8000" s="1137">
        <f t="shared" si="248"/>
        <v>0</v>
      </c>
      <c r="E8000" s="669" t="s">
        <v>595</v>
      </c>
      <c r="F8000" s="669">
        <v>792</v>
      </c>
    </row>
    <row r="8001" spans="1:6" hidden="1" x14ac:dyDescent="0.2">
      <c r="A8001" s="1136" t="str">
        <f t="shared" si="249"/>
        <v>YR20ZNE0</v>
      </c>
      <c r="B8001" s="669" t="s">
        <v>11110</v>
      </c>
      <c r="C8001" s="669" t="s">
        <v>2743</v>
      </c>
      <c r="D8001" s="1137">
        <f t="shared" si="248"/>
        <v>0</v>
      </c>
      <c r="E8001" s="669" t="s">
        <v>594</v>
      </c>
      <c r="F8001" s="669">
        <v>124</v>
      </c>
    </row>
    <row r="8002" spans="1:6" hidden="1" x14ac:dyDescent="0.2">
      <c r="A8002" s="1136" t="str">
        <f t="shared" si="249"/>
        <v>YR21ADC0</v>
      </c>
      <c r="B8002" s="669" t="s">
        <v>11111</v>
      </c>
      <c r="C8002" s="669" t="s">
        <v>2744</v>
      </c>
      <c r="D8002" s="1137">
        <f t="shared" si="248"/>
        <v>0</v>
      </c>
      <c r="E8002" s="669" t="s">
        <v>700</v>
      </c>
      <c r="F8002" s="669">
        <v>33</v>
      </c>
    </row>
    <row r="8003" spans="1:6" hidden="1" x14ac:dyDescent="0.2">
      <c r="A8003" s="1136" t="str">
        <f t="shared" si="249"/>
        <v>YR21AEL0</v>
      </c>
      <c r="B8003" s="669" t="s">
        <v>11112</v>
      </c>
      <c r="C8003" s="669" t="s">
        <v>2744</v>
      </c>
      <c r="D8003" s="1137">
        <f t="shared" si="248"/>
        <v>0</v>
      </c>
      <c r="E8003" s="669" t="s">
        <v>699</v>
      </c>
      <c r="F8003" s="669">
        <v>247</v>
      </c>
    </row>
    <row r="8004" spans="1:6" hidden="1" x14ac:dyDescent="0.2">
      <c r="A8004" s="1136" t="str">
        <f t="shared" si="249"/>
        <v>YR21AEM0</v>
      </c>
      <c r="B8004" s="669" t="s">
        <v>11113</v>
      </c>
      <c r="C8004" s="669" t="s">
        <v>2744</v>
      </c>
      <c r="D8004" s="1137">
        <f t="shared" si="248"/>
        <v>0</v>
      </c>
      <c r="E8004" s="669" t="s">
        <v>595</v>
      </c>
      <c r="F8004" s="669">
        <v>1505</v>
      </c>
    </row>
    <row r="8005" spans="1:6" hidden="1" x14ac:dyDescent="0.2">
      <c r="A8005" s="1136" t="str">
        <f t="shared" si="249"/>
        <v>YR21ANE0</v>
      </c>
      <c r="B8005" s="669" t="s">
        <v>11114</v>
      </c>
      <c r="C8005" s="669" t="s">
        <v>2744</v>
      </c>
      <c r="D8005" s="1137">
        <f t="shared" si="248"/>
        <v>0</v>
      </c>
      <c r="E8005" s="669" t="s">
        <v>594</v>
      </c>
      <c r="F8005" s="669">
        <v>105</v>
      </c>
    </row>
    <row r="8006" spans="1:6" hidden="1" x14ac:dyDescent="0.2">
      <c r="A8006" s="1136" t="str">
        <f t="shared" si="249"/>
        <v>YR21BDC0</v>
      </c>
      <c r="B8006" s="669" t="s">
        <v>11115</v>
      </c>
      <c r="C8006" s="669" t="s">
        <v>2745</v>
      </c>
      <c r="D8006" s="1137">
        <f t="shared" si="248"/>
        <v>0</v>
      </c>
      <c r="E8006" s="669" t="s">
        <v>700</v>
      </c>
      <c r="F8006" s="669">
        <v>203</v>
      </c>
    </row>
    <row r="8007" spans="1:6" hidden="1" x14ac:dyDescent="0.2">
      <c r="A8007" s="1136" t="str">
        <f t="shared" si="249"/>
        <v>YR21BEL0</v>
      </c>
      <c r="B8007" s="669" t="s">
        <v>11116</v>
      </c>
      <c r="C8007" s="669" t="s">
        <v>2745</v>
      </c>
      <c r="D8007" s="1137">
        <f t="shared" si="248"/>
        <v>0</v>
      </c>
      <c r="E8007" s="669" t="s">
        <v>699</v>
      </c>
      <c r="F8007" s="669">
        <v>482</v>
      </c>
    </row>
    <row r="8008" spans="1:6" hidden="1" x14ac:dyDescent="0.2">
      <c r="A8008" s="1136" t="str">
        <f t="shared" si="249"/>
        <v>YR21BEM0</v>
      </c>
      <c r="B8008" s="669" t="s">
        <v>11117</v>
      </c>
      <c r="C8008" s="669" t="s">
        <v>2745</v>
      </c>
      <c r="D8008" s="1137">
        <f t="shared" si="248"/>
        <v>0</v>
      </c>
      <c r="E8008" s="669" t="s">
        <v>595</v>
      </c>
      <c r="F8008" s="669">
        <v>225</v>
      </c>
    </row>
    <row r="8009" spans="1:6" hidden="1" x14ac:dyDescent="0.2">
      <c r="A8009" s="1136" t="str">
        <f t="shared" si="249"/>
        <v>YR21BNE0</v>
      </c>
      <c r="B8009" s="669" t="s">
        <v>11118</v>
      </c>
      <c r="C8009" s="669" t="s">
        <v>2745</v>
      </c>
      <c r="D8009" s="1137">
        <f t="shared" si="248"/>
        <v>0</v>
      </c>
      <c r="E8009" s="669" t="s">
        <v>594</v>
      </c>
      <c r="F8009" s="669">
        <v>16</v>
      </c>
    </row>
    <row r="8010" spans="1:6" hidden="1" x14ac:dyDescent="0.2">
      <c r="A8010" s="1136" t="str">
        <f t="shared" si="249"/>
        <v>YR22ADC0</v>
      </c>
      <c r="B8010" s="669" t="s">
        <v>11119</v>
      </c>
      <c r="C8010" s="669" t="s">
        <v>2746</v>
      </c>
      <c r="D8010" s="1137">
        <f t="shared" si="248"/>
        <v>0</v>
      </c>
      <c r="E8010" s="669" t="s">
        <v>700</v>
      </c>
      <c r="F8010" s="669">
        <v>5</v>
      </c>
    </row>
    <row r="8011" spans="1:6" hidden="1" x14ac:dyDescent="0.2">
      <c r="A8011" s="1136" t="str">
        <f t="shared" si="249"/>
        <v>YR22AEL0</v>
      </c>
      <c r="B8011" s="669" t="s">
        <v>11120</v>
      </c>
      <c r="C8011" s="669" t="s">
        <v>2746</v>
      </c>
      <c r="D8011" s="1137">
        <f t="shared" si="248"/>
        <v>0</v>
      </c>
      <c r="E8011" s="669" t="s">
        <v>699</v>
      </c>
      <c r="F8011" s="669">
        <v>66</v>
      </c>
    </row>
    <row r="8012" spans="1:6" hidden="1" x14ac:dyDescent="0.2">
      <c r="A8012" s="1136" t="str">
        <f t="shared" si="249"/>
        <v>YR22AEM0</v>
      </c>
      <c r="B8012" s="669" t="s">
        <v>11121</v>
      </c>
      <c r="C8012" s="669" t="s">
        <v>2746</v>
      </c>
      <c r="D8012" s="1137">
        <f t="shared" si="248"/>
        <v>0</v>
      </c>
      <c r="E8012" s="669" t="s">
        <v>595</v>
      </c>
      <c r="F8012" s="669">
        <v>1449</v>
      </c>
    </row>
    <row r="8013" spans="1:6" hidden="1" x14ac:dyDescent="0.2">
      <c r="A8013" s="1136" t="str">
        <f t="shared" si="249"/>
        <v>YR22ANE0</v>
      </c>
      <c r="B8013" s="669" t="s">
        <v>11122</v>
      </c>
      <c r="C8013" s="669" t="s">
        <v>2746</v>
      </c>
      <c r="D8013" s="1137">
        <f t="shared" si="248"/>
        <v>0</v>
      </c>
      <c r="E8013" s="669" t="s">
        <v>594</v>
      </c>
      <c r="F8013" s="669">
        <v>78</v>
      </c>
    </row>
    <row r="8014" spans="1:6" hidden="1" x14ac:dyDescent="0.2">
      <c r="A8014" s="1136" t="str">
        <f t="shared" si="249"/>
        <v>YR22BDC0</v>
      </c>
      <c r="B8014" s="669" t="s">
        <v>11123</v>
      </c>
      <c r="C8014" s="669" t="s">
        <v>2747</v>
      </c>
      <c r="D8014" s="1137">
        <f t="shared" si="248"/>
        <v>0</v>
      </c>
      <c r="E8014" s="669" t="s">
        <v>700</v>
      </c>
      <c r="F8014" s="669">
        <v>138</v>
      </c>
    </row>
    <row r="8015" spans="1:6" hidden="1" x14ac:dyDescent="0.2">
      <c r="A8015" s="1136" t="str">
        <f t="shared" si="249"/>
        <v>YR22BEL0</v>
      </c>
      <c r="B8015" s="669" t="s">
        <v>11124</v>
      </c>
      <c r="C8015" s="669" t="s">
        <v>2747</v>
      </c>
      <c r="D8015" s="1137">
        <f t="shared" si="248"/>
        <v>0</v>
      </c>
      <c r="E8015" s="669" t="s">
        <v>699</v>
      </c>
      <c r="F8015" s="669">
        <v>163</v>
      </c>
    </row>
    <row r="8016" spans="1:6" hidden="1" x14ac:dyDescent="0.2">
      <c r="A8016" s="1136" t="str">
        <f t="shared" si="249"/>
        <v>YR22BEM0</v>
      </c>
      <c r="B8016" s="669" t="s">
        <v>11125</v>
      </c>
      <c r="C8016" s="669" t="s">
        <v>2747</v>
      </c>
      <c r="D8016" s="1137">
        <f t="shared" si="248"/>
        <v>0</v>
      </c>
      <c r="E8016" s="669" t="s">
        <v>595</v>
      </c>
      <c r="F8016" s="669">
        <v>697</v>
      </c>
    </row>
    <row r="8017" spans="1:6" hidden="1" x14ac:dyDescent="0.2">
      <c r="A8017" s="1136" t="str">
        <f t="shared" si="249"/>
        <v>YR22BNE0</v>
      </c>
      <c r="B8017" s="669" t="s">
        <v>11126</v>
      </c>
      <c r="C8017" s="669" t="s">
        <v>2747</v>
      </c>
      <c r="D8017" s="1137">
        <f t="shared" ref="D8017:D8080" si="250">IFERROR(VLOOKUP(C8017,$M$2:$N$16,2,FALSE),0)</f>
        <v>0</v>
      </c>
      <c r="E8017" s="669" t="s">
        <v>594</v>
      </c>
      <c r="F8017" s="669">
        <v>28</v>
      </c>
    </row>
    <row r="8018" spans="1:6" hidden="1" x14ac:dyDescent="0.2">
      <c r="A8018" s="1136" t="str">
        <f t="shared" ref="A8018:A8081" si="251">C8018&amp;E8018&amp;D8018</f>
        <v>YR22CDC0</v>
      </c>
      <c r="B8018" s="669" t="s">
        <v>11127</v>
      </c>
      <c r="C8018" s="669" t="s">
        <v>2748</v>
      </c>
      <c r="D8018" s="1137">
        <f t="shared" si="250"/>
        <v>0</v>
      </c>
      <c r="E8018" s="669" t="s">
        <v>700</v>
      </c>
      <c r="F8018" s="669">
        <v>484</v>
      </c>
    </row>
    <row r="8019" spans="1:6" hidden="1" x14ac:dyDescent="0.2">
      <c r="A8019" s="1136" t="str">
        <f t="shared" si="251"/>
        <v>YR22CEL0</v>
      </c>
      <c r="B8019" s="669" t="s">
        <v>11128</v>
      </c>
      <c r="C8019" s="669" t="s">
        <v>2748</v>
      </c>
      <c r="D8019" s="1137">
        <f t="shared" si="250"/>
        <v>0</v>
      </c>
      <c r="E8019" s="669" t="s">
        <v>699</v>
      </c>
      <c r="F8019" s="669">
        <v>264</v>
      </c>
    </row>
    <row r="8020" spans="1:6" hidden="1" x14ac:dyDescent="0.2">
      <c r="A8020" s="1136" t="str">
        <f t="shared" si="251"/>
        <v>YR22CEM0</v>
      </c>
      <c r="B8020" s="669" t="s">
        <v>11129</v>
      </c>
      <c r="C8020" s="669" t="s">
        <v>2748</v>
      </c>
      <c r="D8020" s="1137">
        <f t="shared" si="250"/>
        <v>0</v>
      </c>
      <c r="E8020" s="669" t="s">
        <v>595</v>
      </c>
      <c r="F8020" s="669">
        <v>261</v>
      </c>
    </row>
    <row r="8021" spans="1:6" hidden="1" x14ac:dyDescent="0.2">
      <c r="A8021" s="1136" t="str">
        <f t="shared" si="251"/>
        <v>YR22CNE0</v>
      </c>
      <c r="B8021" s="669" t="s">
        <v>11130</v>
      </c>
      <c r="C8021" s="669" t="s">
        <v>2748</v>
      </c>
      <c r="D8021" s="1137">
        <f t="shared" si="250"/>
        <v>0</v>
      </c>
      <c r="E8021" s="669" t="s">
        <v>594</v>
      </c>
      <c r="F8021" s="669">
        <v>69</v>
      </c>
    </row>
    <row r="8022" spans="1:6" hidden="1" x14ac:dyDescent="0.2">
      <c r="A8022" s="1136" t="str">
        <f t="shared" si="251"/>
        <v>YR23ADC0</v>
      </c>
      <c r="B8022" s="669" t="s">
        <v>11131</v>
      </c>
      <c r="C8022" s="669" t="s">
        <v>2749</v>
      </c>
      <c r="D8022" s="1137">
        <f t="shared" si="250"/>
        <v>0</v>
      </c>
      <c r="E8022" s="669" t="s">
        <v>700</v>
      </c>
      <c r="F8022" s="669">
        <v>6</v>
      </c>
    </row>
    <row r="8023" spans="1:6" hidden="1" x14ac:dyDescent="0.2">
      <c r="A8023" s="1136" t="str">
        <f t="shared" si="251"/>
        <v>YR23AEL0</v>
      </c>
      <c r="B8023" s="669" t="s">
        <v>11132</v>
      </c>
      <c r="C8023" s="669" t="s">
        <v>2749</v>
      </c>
      <c r="D8023" s="1137">
        <f t="shared" si="250"/>
        <v>0</v>
      </c>
      <c r="E8023" s="669" t="s">
        <v>699</v>
      </c>
      <c r="F8023" s="669">
        <v>93</v>
      </c>
    </row>
    <row r="8024" spans="1:6" hidden="1" x14ac:dyDescent="0.2">
      <c r="A8024" s="1136" t="str">
        <f t="shared" si="251"/>
        <v>YR23AEM0</v>
      </c>
      <c r="B8024" s="669" t="s">
        <v>11133</v>
      </c>
      <c r="C8024" s="669" t="s">
        <v>2749</v>
      </c>
      <c r="D8024" s="1137">
        <f t="shared" si="250"/>
        <v>0</v>
      </c>
      <c r="E8024" s="669" t="s">
        <v>595</v>
      </c>
      <c r="F8024" s="669">
        <v>744</v>
      </c>
    </row>
    <row r="8025" spans="1:6" hidden="1" x14ac:dyDescent="0.2">
      <c r="A8025" s="1136" t="str">
        <f t="shared" si="251"/>
        <v>YR23ANE0</v>
      </c>
      <c r="B8025" s="669" t="s">
        <v>11134</v>
      </c>
      <c r="C8025" s="669" t="s">
        <v>2749</v>
      </c>
      <c r="D8025" s="1137">
        <f t="shared" si="250"/>
        <v>0</v>
      </c>
      <c r="E8025" s="669" t="s">
        <v>594</v>
      </c>
      <c r="F8025" s="669">
        <v>42</v>
      </c>
    </row>
    <row r="8026" spans="1:6" hidden="1" x14ac:dyDescent="0.2">
      <c r="A8026" s="1136" t="str">
        <f t="shared" si="251"/>
        <v>YR23BDC0</v>
      </c>
      <c r="B8026" s="669" t="s">
        <v>11135</v>
      </c>
      <c r="C8026" s="669" t="s">
        <v>2750</v>
      </c>
      <c r="D8026" s="1137">
        <f t="shared" si="250"/>
        <v>0</v>
      </c>
      <c r="E8026" s="669" t="s">
        <v>700</v>
      </c>
      <c r="F8026" s="669">
        <v>43</v>
      </c>
    </row>
    <row r="8027" spans="1:6" hidden="1" x14ac:dyDescent="0.2">
      <c r="A8027" s="1136" t="str">
        <f t="shared" si="251"/>
        <v>YR23BEL0</v>
      </c>
      <c r="B8027" s="669" t="s">
        <v>11136</v>
      </c>
      <c r="C8027" s="669" t="s">
        <v>2750</v>
      </c>
      <c r="D8027" s="1137">
        <f t="shared" si="250"/>
        <v>0</v>
      </c>
      <c r="E8027" s="669" t="s">
        <v>699</v>
      </c>
      <c r="F8027" s="669">
        <v>151</v>
      </c>
    </row>
    <row r="8028" spans="1:6" hidden="1" x14ac:dyDescent="0.2">
      <c r="A8028" s="1136" t="str">
        <f t="shared" si="251"/>
        <v>YR23BEM0</v>
      </c>
      <c r="B8028" s="669" t="s">
        <v>11137</v>
      </c>
      <c r="C8028" s="669" t="s">
        <v>2750</v>
      </c>
      <c r="D8028" s="1137">
        <f t="shared" si="250"/>
        <v>0</v>
      </c>
      <c r="E8028" s="669" t="s">
        <v>595</v>
      </c>
      <c r="F8028" s="669">
        <v>841</v>
      </c>
    </row>
    <row r="8029" spans="1:6" hidden="1" x14ac:dyDescent="0.2">
      <c r="A8029" s="1136" t="str">
        <f t="shared" si="251"/>
        <v>YR23BNE0</v>
      </c>
      <c r="B8029" s="669" t="s">
        <v>11138</v>
      </c>
      <c r="C8029" s="669" t="s">
        <v>2750</v>
      </c>
      <c r="D8029" s="1137">
        <f t="shared" si="250"/>
        <v>0</v>
      </c>
      <c r="E8029" s="669" t="s">
        <v>594</v>
      </c>
      <c r="F8029" s="669">
        <v>32</v>
      </c>
    </row>
    <row r="8030" spans="1:6" hidden="1" x14ac:dyDescent="0.2">
      <c r="A8030" s="1136" t="str">
        <f t="shared" si="251"/>
        <v>YR24ADC0</v>
      </c>
      <c r="B8030" s="669" t="s">
        <v>11139</v>
      </c>
      <c r="C8030" s="669" t="s">
        <v>2751</v>
      </c>
      <c r="D8030" s="1137">
        <f t="shared" si="250"/>
        <v>0</v>
      </c>
      <c r="E8030" s="669" t="s">
        <v>700</v>
      </c>
      <c r="F8030" s="669">
        <v>150</v>
      </c>
    </row>
    <row r="8031" spans="1:6" hidden="1" x14ac:dyDescent="0.2">
      <c r="A8031" s="1136" t="str">
        <f t="shared" si="251"/>
        <v>YR24AEL0</v>
      </c>
      <c r="B8031" s="669" t="s">
        <v>11140</v>
      </c>
      <c r="C8031" s="669" t="s">
        <v>2751</v>
      </c>
      <c r="D8031" s="1137">
        <f t="shared" si="250"/>
        <v>0</v>
      </c>
      <c r="E8031" s="669" t="s">
        <v>699</v>
      </c>
      <c r="F8031" s="669">
        <v>331</v>
      </c>
    </row>
    <row r="8032" spans="1:6" hidden="1" x14ac:dyDescent="0.2">
      <c r="A8032" s="1136" t="str">
        <f t="shared" si="251"/>
        <v>YR24AEM0</v>
      </c>
      <c r="B8032" s="669" t="s">
        <v>11141</v>
      </c>
      <c r="C8032" s="669" t="s">
        <v>2751</v>
      </c>
      <c r="D8032" s="1137">
        <f t="shared" si="250"/>
        <v>0</v>
      </c>
      <c r="E8032" s="669" t="s">
        <v>595</v>
      </c>
      <c r="F8032" s="669">
        <v>349</v>
      </c>
    </row>
    <row r="8033" spans="1:6" hidden="1" x14ac:dyDescent="0.2">
      <c r="A8033" s="1136" t="str">
        <f t="shared" si="251"/>
        <v>YR24ANE0</v>
      </c>
      <c r="B8033" s="669" t="s">
        <v>11142</v>
      </c>
      <c r="C8033" s="669" t="s">
        <v>2751</v>
      </c>
      <c r="D8033" s="1137">
        <f t="shared" si="250"/>
        <v>0</v>
      </c>
      <c r="E8033" s="669" t="s">
        <v>594</v>
      </c>
      <c r="F8033" s="669">
        <v>86</v>
      </c>
    </row>
    <row r="8034" spans="1:6" hidden="1" x14ac:dyDescent="0.2">
      <c r="A8034" s="1136" t="str">
        <f t="shared" si="251"/>
        <v>YR24BDC0</v>
      </c>
      <c r="B8034" s="669" t="s">
        <v>11143</v>
      </c>
      <c r="C8034" s="669" t="s">
        <v>2752</v>
      </c>
      <c r="D8034" s="1137">
        <f t="shared" si="250"/>
        <v>0</v>
      </c>
      <c r="E8034" s="669" t="s">
        <v>700</v>
      </c>
      <c r="F8034" s="669">
        <v>633</v>
      </c>
    </row>
    <row r="8035" spans="1:6" hidden="1" x14ac:dyDescent="0.2">
      <c r="A8035" s="1136" t="str">
        <f t="shared" si="251"/>
        <v>YR24BEL0</v>
      </c>
      <c r="B8035" s="669" t="s">
        <v>11144</v>
      </c>
      <c r="C8035" s="669" t="s">
        <v>2752</v>
      </c>
      <c r="D8035" s="1137">
        <f t="shared" si="250"/>
        <v>0</v>
      </c>
      <c r="E8035" s="669" t="s">
        <v>699</v>
      </c>
      <c r="F8035" s="669">
        <v>366</v>
      </c>
    </row>
    <row r="8036" spans="1:6" hidden="1" x14ac:dyDescent="0.2">
      <c r="A8036" s="1136" t="str">
        <f t="shared" si="251"/>
        <v>YR24BEM0</v>
      </c>
      <c r="B8036" s="669" t="s">
        <v>11145</v>
      </c>
      <c r="C8036" s="669" t="s">
        <v>2752</v>
      </c>
      <c r="D8036" s="1137">
        <f t="shared" si="250"/>
        <v>0</v>
      </c>
      <c r="E8036" s="669" t="s">
        <v>595</v>
      </c>
      <c r="F8036" s="669">
        <v>34</v>
      </c>
    </row>
    <row r="8037" spans="1:6" hidden="1" x14ac:dyDescent="0.2">
      <c r="A8037" s="1136" t="str">
        <f t="shared" si="251"/>
        <v>YR24BNE0</v>
      </c>
      <c r="B8037" s="669" t="s">
        <v>11146</v>
      </c>
      <c r="C8037" s="669" t="s">
        <v>2752</v>
      </c>
      <c r="D8037" s="1137">
        <f t="shared" si="250"/>
        <v>0</v>
      </c>
      <c r="E8037" s="669" t="s">
        <v>594</v>
      </c>
      <c r="F8037" s="669">
        <v>7</v>
      </c>
    </row>
    <row r="8038" spans="1:6" hidden="1" x14ac:dyDescent="0.2">
      <c r="A8038" s="1136" t="str">
        <f t="shared" si="251"/>
        <v>YR25ZDC0</v>
      </c>
      <c r="B8038" s="669" t="s">
        <v>11147</v>
      </c>
      <c r="C8038" s="669" t="s">
        <v>2753</v>
      </c>
      <c r="D8038" s="1137">
        <f t="shared" si="250"/>
        <v>0</v>
      </c>
      <c r="E8038" s="669" t="s">
        <v>700</v>
      </c>
      <c r="F8038" s="669">
        <v>1816</v>
      </c>
    </row>
    <row r="8039" spans="1:6" hidden="1" x14ac:dyDescent="0.2">
      <c r="A8039" s="1136" t="str">
        <f t="shared" si="251"/>
        <v>YR25ZEL0</v>
      </c>
      <c r="B8039" s="669" t="s">
        <v>11148</v>
      </c>
      <c r="C8039" s="669" t="s">
        <v>2753</v>
      </c>
      <c r="D8039" s="1137">
        <f t="shared" si="250"/>
        <v>0</v>
      </c>
      <c r="E8039" s="669" t="s">
        <v>699</v>
      </c>
      <c r="F8039" s="669">
        <v>2234</v>
      </c>
    </row>
    <row r="8040" spans="1:6" hidden="1" x14ac:dyDescent="0.2">
      <c r="A8040" s="1136" t="str">
        <f t="shared" si="251"/>
        <v>YR25ZEM0</v>
      </c>
      <c r="B8040" s="669" t="s">
        <v>11149</v>
      </c>
      <c r="C8040" s="669" t="s">
        <v>2753</v>
      </c>
      <c r="D8040" s="1137">
        <f t="shared" si="250"/>
        <v>0</v>
      </c>
      <c r="E8040" s="669" t="s">
        <v>595</v>
      </c>
      <c r="F8040" s="669">
        <v>573</v>
      </c>
    </row>
    <row r="8041" spans="1:6" hidden="1" x14ac:dyDescent="0.2">
      <c r="A8041" s="1136" t="str">
        <f t="shared" si="251"/>
        <v>YR25ZNE0</v>
      </c>
      <c r="B8041" s="669" t="s">
        <v>11150</v>
      </c>
      <c r="C8041" s="669" t="s">
        <v>2753</v>
      </c>
      <c r="D8041" s="1137">
        <f t="shared" si="250"/>
        <v>0</v>
      </c>
      <c r="E8041" s="669" t="s">
        <v>594</v>
      </c>
      <c r="F8041" s="669">
        <v>19</v>
      </c>
    </row>
    <row r="8042" spans="1:6" hidden="1" x14ac:dyDescent="0.2">
      <c r="A8042" s="1136" t="str">
        <f t="shared" si="251"/>
        <v>YR26ZDC0</v>
      </c>
      <c r="B8042" s="669" t="s">
        <v>11151</v>
      </c>
      <c r="C8042" s="669" t="s">
        <v>2754</v>
      </c>
      <c r="D8042" s="1137">
        <f t="shared" si="250"/>
        <v>0</v>
      </c>
      <c r="E8042" s="669" t="s">
        <v>700</v>
      </c>
      <c r="F8042" s="669">
        <v>837</v>
      </c>
    </row>
    <row r="8043" spans="1:6" hidden="1" x14ac:dyDescent="0.2">
      <c r="A8043" s="1136" t="str">
        <f t="shared" si="251"/>
        <v>YR26ZEL0</v>
      </c>
      <c r="B8043" s="669" t="s">
        <v>11152</v>
      </c>
      <c r="C8043" s="669" t="s">
        <v>2754</v>
      </c>
      <c r="D8043" s="1137">
        <f t="shared" si="250"/>
        <v>0</v>
      </c>
      <c r="E8043" s="669" t="s">
        <v>699</v>
      </c>
      <c r="F8043" s="669">
        <v>237</v>
      </c>
    </row>
    <row r="8044" spans="1:6" hidden="1" x14ac:dyDescent="0.2">
      <c r="A8044" s="1136" t="str">
        <f t="shared" si="251"/>
        <v>YR26ZEM0</v>
      </c>
      <c r="B8044" s="669" t="s">
        <v>11153</v>
      </c>
      <c r="C8044" s="669" t="s">
        <v>2754</v>
      </c>
      <c r="D8044" s="1137">
        <f t="shared" si="250"/>
        <v>0</v>
      </c>
      <c r="E8044" s="669" t="s">
        <v>595</v>
      </c>
      <c r="F8044" s="669">
        <v>518</v>
      </c>
    </row>
    <row r="8045" spans="1:6" hidden="1" x14ac:dyDescent="0.2">
      <c r="A8045" s="1136" t="str">
        <f t="shared" si="251"/>
        <v>YR26ZNE0</v>
      </c>
      <c r="B8045" s="669" t="s">
        <v>11154</v>
      </c>
      <c r="C8045" s="669" t="s">
        <v>2754</v>
      </c>
      <c r="D8045" s="1137">
        <f t="shared" si="250"/>
        <v>0</v>
      </c>
      <c r="E8045" s="669" t="s">
        <v>594</v>
      </c>
      <c r="F8045" s="669">
        <v>31</v>
      </c>
    </row>
    <row r="8046" spans="1:6" hidden="1" x14ac:dyDescent="0.2">
      <c r="A8046" s="1136" t="str">
        <f t="shared" si="251"/>
        <v>YR30ZDC0</v>
      </c>
      <c r="B8046" s="669" t="s">
        <v>11155</v>
      </c>
      <c r="C8046" s="669" t="s">
        <v>2755</v>
      </c>
      <c r="D8046" s="1137">
        <f t="shared" si="250"/>
        <v>0</v>
      </c>
      <c r="E8046" s="669" t="s">
        <v>700</v>
      </c>
      <c r="F8046" s="669">
        <v>1365</v>
      </c>
    </row>
    <row r="8047" spans="1:6" hidden="1" x14ac:dyDescent="0.2">
      <c r="A8047" s="1136" t="str">
        <f t="shared" si="251"/>
        <v>YR30ZEL0</v>
      </c>
      <c r="B8047" s="669" t="s">
        <v>11156</v>
      </c>
      <c r="C8047" s="669" t="s">
        <v>2755</v>
      </c>
      <c r="D8047" s="1137">
        <f t="shared" si="250"/>
        <v>0</v>
      </c>
      <c r="E8047" s="669" t="s">
        <v>699</v>
      </c>
      <c r="F8047" s="669">
        <v>206</v>
      </c>
    </row>
    <row r="8048" spans="1:6" hidden="1" x14ac:dyDescent="0.2">
      <c r="A8048" s="1136" t="str">
        <f t="shared" si="251"/>
        <v>YR30ZEM0</v>
      </c>
      <c r="B8048" s="669" t="s">
        <v>11157</v>
      </c>
      <c r="C8048" s="669" t="s">
        <v>2755</v>
      </c>
      <c r="D8048" s="1137">
        <f t="shared" si="250"/>
        <v>0</v>
      </c>
      <c r="E8048" s="669" t="s">
        <v>595</v>
      </c>
      <c r="F8048" s="669">
        <v>2</v>
      </c>
    </row>
    <row r="8049" spans="1:6" hidden="1" x14ac:dyDescent="0.2">
      <c r="A8049" s="1136" t="str">
        <f t="shared" si="251"/>
        <v>YR31ZDC0</v>
      </c>
      <c r="B8049" s="669" t="s">
        <v>11158</v>
      </c>
      <c r="C8049" s="669" t="s">
        <v>2756</v>
      </c>
      <c r="D8049" s="1137">
        <f t="shared" si="250"/>
        <v>0</v>
      </c>
      <c r="E8049" s="669" t="s">
        <v>700</v>
      </c>
      <c r="F8049" s="669">
        <v>9151</v>
      </c>
    </row>
    <row r="8050" spans="1:6" hidden="1" x14ac:dyDescent="0.2">
      <c r="A8050" s="1136" t="str">
        <f t="shared" si="251"/>
        <v>YR31ZEL0</v>
      </c>
      <c r="B8050" s="669" t="s">
        <v>11159</v>
      </c>
      <c r="C8050" s="669" t="s">
        <v>2756</v>
      </c>
      <c r="D8050" s="1137">
        <f t="shared" si="250"/>
        <v>0</v>
      </c>
      <c r="E8050" s="669" t="s">
        <v>699</v>
      </c>
      <c r="F8050" s="669">
        <v>833</v>
      </c>
    </row>
    <row r="8051" spans="1:6" hidden="1" x14ac:dyDescent="0.2">
      <c r="A8051" s="1136" t="str">
        <f t="shared" si="251"/>
        <v>YR31ZEM0</v>
      </c>
      <c r="B8051" s="669" t="s">
        <v>11160</v>
      </c>
      <c r="C8051" s="669" t="s">
        <v>2756</v>
      </c>
      <c r="D8051" s="1137">
        <f t="shared" si="250"/>
        <v>0</v>
      </c>
      <c r="E8051" s="669" t="s">
        <v>595</v>
      </c>
      <c r="F8051" s="669">
        <v>5</v>
      </c>
    </row>
    <row r="8052" spans="1:6" hidden="1" x14ac:dyDescent="0.2">
      <c r="A8052" s="1136" t="str">
        <f t="shared" si="251"/>
        <v>YR32ZDC0</v>
      </c>
      <c r="B8052" s="669" t="s">
        <v>11161</v>
      </c>
      <c r="C8052" s="669" t="s">
        <v>2757</v>
      </c>
      <c r="D8052" s="1137">
        <f t="shared" si="250"/>
        <v>0</v>
      </c>
      <c r="E8052" s="669" t="s">
        <v>700</v>
      </c>
      <c r="F8052" s="669">
        <v>264</v>
      </c>
    </row>
    <row r="8053" spans="1:6" hidden="1" x14ac:dyDescent="0.2">
      <c r="A8053" s="1136" t="str">
        <f t="shared" si="251"/>
        <v>YR32ZEL0</v>
      </c>
      <c r="B8053" s="669" t="s">
        <v>11162</v>
      </c>
      <c r="C8053" s="669" t="s">
        <v>2757</v>
      </c>
      <c r="D8053" s="1137">
        <f t="shared" si="250"/>
        <v>0</v>
      </c>
      <c r="E8053" s="669" t="s">
        <v>699</v>
      </c>
      <c r="F8053" s="669">
        <v>32</v>
      </c>
    </row>
    <row r="8054" spans="1:6" hidden="1" x14ac:dyDescent="0.2">
      <c r="A8054" s="1136" t="str">
        <f t="shared" si="251"/>
        <v>YR32ZEM0</v>
      </c>
      <c r="B8054" s="669" t="s">
        <v>11163</v>
      </c>
      <c r="C8054" s="669" t="s">
        <v>2757</v>
      </c>
      <c r="D8054" s="1137">
        <f t="shared" si="250"/>
        <v>0</v>
      </c>
      <c r="E8054" s="669" t="s">
        <v>595</v>
      </c>
      <c r="F8054" s="669">
        <v>1</v>
      </c>
    </row>
    <row r="8055" spans="1:6" hidden="1" x14ac:dyDescent="0.2">
      <c r="A8055" s="1136" t="str">
        <f t="shared" si="251"/>
        <v>YR33ZDC0</v>
      </c>
      <c r="B8055" s="669" t="s">
        <v>11164</v>
      </c>
      <c r="C8055" s="669" t="s">
        <v>2758</v>
      </c>
      <c r="D8055" s="1137">
        <f t="shared" si="250"/>
        <v>0</v>
      </c>
      <c r="E8055" s="669" t="s">
        <v>700</v>
      </c>
      <c r="F8055" s="669">
        <v>3874</v>
      </c>
    </row>
    <row r="8056" spans="1:6" hidden="1" x14ac:dyDescent="0.2">
      <c r="A8056" s="1136" t="str">
        <f t="shared" si="251"/>
        <v>YR33ZEL0</v>
      </c>
      <c r="B8056" s="669" t="s">
        <v>11165</v>
      </c>
      <c r="C8056" s="669" t="s">
        <v>2758</v>
      </c>
      <c r="D8056" s="1137">
        <f t="shared" si="250"/>
        <v>0</v>
      </c>
      <c r="E8056" s="669" t="s">
        <v>699</v>
      </c>
      <c r="F8056" s="669">
        <v>154</v>
      </c>
    </row>
    <row r="8057" spans="1:6" hidden="1" x14ac:dyDescent="0.2">
      <c r="A8057" s="1136" t="str">
        <f t="shared" si="251"/>
        <v>YR33ZEM0</v>
      </c>
      <c r="B8057" s="669" t="s">
        <v>11166</v>
      </c>
      <c r="C8057" s="669" t="s">
        <v>2758</v>
      </c>
      <c r="D8057" s="1137">
        <f t="shared" si="250"/>
        <v>0</v>
      </c>
      <c r="E8057" s="669" t="s">
        <v>595</v>
      </c>
      <c r="F8057" s="669">
        <v>13</v>
      </c>
    </row>
    <row r="8058" spans="1:6" hidden="1" x14ac:dyDescent="0.2">
      <c r="A8058" s="1136" t="str">
        <f t="shared" si="251"/>
        <v>YR40ADC0</v>
      </c>
      <c r="B8058" s="669" t="s">
        <v>11167</v>
      </c>
      <c r="C8058" s="669" t="s">
        <v>2759</v>
      </c>
      <c r="D8058" s="1137">
        <f t="shared" si="250"/>
        <v>0</v>
      </c>
      <c r="E8058" s="669" t="s">
        <v>700</v>
      </c>
      <c r="F8058" s="669">
        <v>3046</v>
      </c>
    </row>
    <row r="8059" spans="1:6" hidden="1" x14ac:dyDescent="0.2">
      <c r="A8059" s="1136" t="str">
        <f t="shared" si="251"/>
        <v>YR40AEL0</v>
      </c>
      <c r="B8059" s="669" t="s">
        <v>11168</v>
      </c>
      <c r="C8059" s="669" t="s">
        <v>2759</v>
      </c>
      <c r="D8059" s="1137">
        <f t="shared" si="250"/>
        <v>0</v>
      </c>
      <c r="E8059" s="669" t="s">
        <v>699</v>
      </c>
      <c r="F8059" s="669">
        <v>573</v>
      </c>
    </row>
    <row r="8060" spans="1:6" hidden="1" x14ac:dyDescent="0.2">
      <c r="A8060" s="1136" t="str">
        <f t="shared" si="251"/>
        <v>YR40AEM0</v>
      </c>
      <c r="B8060" s="669" t="s">
        <v>11169</v>
      </c>
      <c r="C8060" s="669" t="s">
        <v>2759</v>
      </c>
      <c r="D8060" s="1137">
        <f t="shared" si="250"/>
        <v>0</v>
      </c>
      <c r="E8060" s="669" t="s">
        <v>595</v>
      </c>
      <c r="F8060" s="669">
        <v>4709</v>
      </c>
    </row>
    <row r="8061" spans="1:6" hidden="1" x14ac:dyDescent="0.2">
      <c r="A8061" s="1136" t="str">
        <f t="shared" si="251"/>
        <v>YR40ANE0</v>
      </c>
      <c r="B8061" s="669" t="s">
        <v>11170</v>
      </c>
      <c r="C8061" s="669" t="s">
        <v>2759</v>
      </c>
      <c r="D8061" s="1137">
        <f t="shared" si="250"/>
        <v>0</v>
      </c>
      <c r="E8061" s="669" t="s">
        <v>594</v>
      </c>
      <c r="F8061" s="669">
        <v>101</v>
      </c>
    </row>
    <row r="8062" spans="1:6" hidden="1" x14ac:dyDescent="0.2">
      <c r="A8062" s="1136" t="str">
        <f t="shared" si="251"/>
        <v>YR40BDC0</v>
      </c>
      <c r="B8062" s="669" t="s">
        <v>11171</v>
      </c>
      <c r="C8062" s="669" t="s">
        <v>2760</v>
      </c>
      <c r="D8062" s="1137">
        <f t="shared" si="250"/>
        <v>0</v>
      </c>
      <c r="E8062" s="669" t="s">
        <v>700</v>
      </c>
      <c r="F8062" s="669">
        <v>147</v>
      </c>
    </row>
    <row r="8063" spans="1:6" hidden="1" x14ac:dyDescent="0.2">
      <c r="A8063" s="1136" t="str">
        <f t="shared" si="251"/>
        <v>YR40BEL0</v>
      </c>
      <c r="B8063" s="669" t="s">
        <v>11172</v>
      </c>
      <c r="C8063" s="669" t="s">
        <v>2760</v>
      </c>
      <c r="D8063" s="1137">
        <f t="shared" si="250"/>
        <v>0</v>
      </c>
      <c r="E8063" s="669" t="s">
        <v>699</v>
      </c>
      <c r="F8063" s="669">
        <v>201</v>
      </c>
    </row>
    <row r="8064" spans="1:6" hidden="1" x14ac:dyDescent="0.2">
      <c r="A8064" s="1136" t="str">
        <f t="shared" si="251"/>
        <v>YR40BEM0</v>
      </c>
      <c r="B8064" s="669" t="s">
        <v>11173</v>
      </c>
      <c r="C8064" s="669" t="s">
        <v>2760</v>
      </c>
      <c r="D8064" s="1137">
        <f t="shared" si="250"/>
        <v>0</v>
      </c>
      <c r="E8064" s="669" t="s">
        <v>595</v>
      </c>
      <c r="F8064" s="669">
        <v>316</v>
      </c>
    </row>
    <row r="8065" spans="1:6" hidden="1" x14ac:dyDescent="0.2">
      <c r="A8065" s="1136" t="str">
        <f t="shared" si="251"/>
        <v>YR40BNE0</v>
      </c>
      <c r="B8065" s="669" t="s">
        <v>11174</v>
      </c>
      <c r="C8065" s="669" t="s">
        <v>2760</v>
      </c>
      <c r="D8065" s="1137">
        <f t="shared" si="250"/>
        <v>0</v>
      </c>
      <c r="E8065" s="669" t="s">
        <v>594</v>
      </c>
      <c r="F8065" s="669">
        <v>116</v>
      </c>
    </row>
    <row r="8066" spans="1:6" hidden="1" x14ac:dyDescent="0.2">
      <c r="A8066" s="1136" t="str">
        <f t="shared" si="251"/>
        <v>YR41ADC0</v>
      </c>
      <c r="B8066" s="669" t="s">
        <v>11175</v>
      </c>
      <c r="C8066" s="669" t="s">
        <v>2761</v>
      </c>
      <c r="D8066" s="1137">
        <f t="shared" si="250"/>
        <v>0</v>
      </c>
      <c r="E8066" s="669" t="s">
        <v>700</v>
      </c>
      <c r="F8066" s="669">
        <v>3567</v>
      </c>
    </row>
    <row r="8067" spans="1:6" hidden="1" x14ac:dyDescent="0.2">
      <c r="A8067" s="1136" t="str">
        <f t="shared" si="251"/>
        <v>YR41AEL0</v>
      </c>
      <c r="B8067" s="669" t="s">
        <v>11176</v>
      </c>
      <c r="C8067" s="669" t="s">
        <v>2761</v>
      </c>
      <c r="D8067" s="1137">
        <f t="shared" si="250"/>
        <v>0</v>
      </c>
      <c r="E8067" s="669" t="s">
        <v>699</v>
      </c>
      <c r="F8067" s="669">
        <v>488</v>
      </c>
    </row>
    <row r="8068" spans="1:6" hidden="1" x14ac:dyDescent="0.2">
      <c r="A8068" s="1136" t="str">
        <f t="shared" si="251"/>
        <v>YR41AEM0</v>
      </c>
      <c r="B8068" s="669" t="s">
        <v>11177</v>
      </c>
      <c r="C8068" s="669" t="s">
        <v>2761</v>
      </c>
      <c r="D8068" s="1137">
        <f t="shared" si="250"/>
        <v>0</v>
      </c>
      <c r="E8068" s="669" t="s">
        <v>595</v>
      </c>
      <c r="F8068" s="669">
        <v>691</v>
      </c>
    </row>
    <row r="8069" spans="1:6" hidden="1" x14ac:dyDescent="0.2">
      <c r="A8069" s="1136" t="str">
        <f t="shared" si="251"/>
        <v>YR41ANE0</v>
      </c>
      <c r="B8069" s="669" t="s">
        <v>11178</v>
      </c>
      <c r="C8069" s="669" t="s">
        <v>2761</v>
      </c>
      <c r="D8069" s="1137">
        <f t="shared" si="250"/>
        <v>0</v>
      </c>
      <c r="E8069" s="669" t="s">
        <v>594</v>
      </c>
      <c r="F8069" s="669">
        <v>20</v>
      </c>
    </row>
    <row r="8070" spans="1:6" hidden="1" x14ac:dyDescent="0.2">
      <c r="A8070" s="1136" t="str">
        <f t="shared" si="251"/>
        <v>YR41BDC0</v>
      </c>
      <c r="B8070" s="669" t="s">
        <v>11179</v>
      </c>
      <c r="C8070" s="669" t="s">
        <v>2762</v>
      </c>
      <c r="D8070" s="1137">
        <f t="shared" si="250"/>
        <v>0</v>
      </c>
      <c r="E8070" s="669" t="s">
        <v>700</v>
      </c>
      <c r="F8070" s="669">
        <v>139</v>
      </c>
    </row>
    <row r="8071" spans="1:6" hidden="1" x14ac:dyDescent="0.2">
      <c r="A8071" s="1136" t="str">
        <f t="shared" si="251"/>
        <v>YR41BEL0</v>
      </c>
      <c r="B8071" s="669" t="s">
        <v>11180</v>
      </c>
      <c r="C8071" s="669" t="s">
        <v>2762</v>
      </c>
      <c r="D8071" s="1137">
        <f t="shared" si="250"/>
        <v>0</v>
      </c>
      <c r="E8071" s="669" t="s">
        <v>699</v>
      </c>
      <c r="F8071" s="669">
        <v>159</v>
      </c>
    </row>
    <row r="8072" spans="1:6" hidden="1" x14ac:dyDescent="0.2">
      <c r="A8072" s="1136" t="str">
        <f t="shared" si="251"/>
        <v>YR41BEM0</v>
      </c>
      <c r="B8072" s="669" t="s">
        <v>11181</v>
      </c>
      <c r="C8072" s="669" t="s">
        <v>2762</v>
      </c>
      <c r="D8072" s="1137">
        <f t="shared" si="250"/>
        <v>0</v>
      </c>
      <c r="E8072" s="669" t="s">
        <v>595</v>
      </c>
      <c r="F8072" s="669">
        <v>49</v>
      </c>
    </row>
    <row r="8073" spans="1:6" hidden="1" x14ac:dyDescent="0.2">
      <c r="A8073" s="1136" t="str">
        <f t="shared" si="251"/>
        <v>YR41BNE0</v>
      </c>
      <c r="B8073" s="669" t="s">
        <v>11182</v>
      </c>
      <c r="C8073" s="669" t="s">
        <v>2762</v>
      </c>
      <c r="D8073" s="1137">
        <f t="shared" si="250"/>
        <v>0</v>
      </c>
      <c r="E8073" s="669" t="s">
        <v>594</v>
      </c>
      <c r="F8073" s="669">
        <v>15</v>
      </c>
    </row>
    <row r="8074" spans="1:6" hidden="1" x14ac:dyDescent="0.2">
      <c r="A8074" s="1136" t="str">
        <f t="shared" si="251"/>
        <v>YR42ADC0</v>
      </c>
      <c r="B8074" s="669" t="s">
        <v>11183</v>
      </c>
      <c r="C8074" s="669" t="s">
        <v>2763</v>
      </c>
      <c r="D8074" s="1137">
        <f t="shared" si="250"/>
        <v>0</v>
      </c>
      <c r="E8074" s="669" t="s">
        <v>700</v>
      </c>
      <c r="F8074" s="669">
        <v>6028</v>
      </c>
    </row>
    <row r="8075" spans="1:6" hidden="1" x14ac:dyDescent="0.2">
      <c r="A8075" s="1136" t="str">
        <f t="shared" si="251"/>
        <v>YR42AEL0</v>
      </c>
      <c r="B8075" s="669" t="s">
        <v>11184</v>
      </c>
      <c r="C8075" s="669" t="s">
        <v>2763</v>
      </c>
      <c r="D8075" s="1137">
        <f t="shared" si="250"/>
        <v>0</v>
      </c>
      <c r="E8075" s="669" t="s">
        <v>699</v>
      </c>
      <c r="F8075" s="669">
        <v>807</v>
      </c>
    </row>
    <row r="8076" spans="1:6" hidden="1" x14ac:dyDescent="0.2">
      <c r="A8076" s="1136" t="str">
        <f t="shared" si="251"/>
        <v>YR42AEM0</v>
      </c>
      <c r="B8076" s="669" t="s">
        <v>11185</v>
      </c>
      <c r="C8076" s="669" t="s">
        <v>2763</v>
      </c>
      <c r="D8076" s="1137">
        <f t="shared" si="250"/>
        <v>0</v>
      </c>
      <c r="E8076" s="669" t="s">
        <v>595</v>
      </c>
      <c r="F8076" s="669">
        <v>709</v>
      </c>
    </row>
    <row r="8077" spans="1:6" hidden="1" x14ac:dyDescent="0.2">
      <c r="A8077" s="1136" t="str">
        <f t="shared" si="251"/>
        <v>YR42ANE0</v>
      </c>
      <c r="B8077" s="669" t="s">
        <v>11186</v>
      </c>
      <c r="C8077" s="669" t="s">
        <v>2763</v>
      </c>
      <c r="D8077" s="1137">
        <f t="shared" si="250"/>
        <v>0</v>
      </c>
      <c r="E8077" s="669" t="s">
        <v>594</v>
      </c>
      <c r="F8077" s="669">
        <v>125</v>
      </c>
    </row>
    <row r="8078" spans="1:6" hidden="1" x14ac:dyDescent="0.2">
      <c r="A8078" s="1136" t="str">
        <f t="shared" si="251"/>
        <v>YR42BDC0</v>
      </c>
      <c r="B8078" s="669" t="s">
        <v>11187</v>
      </c>
      <c r="C8078" s="669" t="s">
        <v>2764</v>
      </c>
      <c r="D8078" s="1137">
        <f t="shared" si="250"/>
        <v>0</v>
      </c>
      <c r="E8078" s="669" t="s">
        <v>700</v>
      </c>
      <c r="F8078" s="669">
        <v>105</v>
      </c>
    </row>
    <row r="8079" spans="1:6" hidden="1" x14ac:dyDescent="0.2">
      <c r="A8079" s="1136" t="str">
        <f t="shared" si="251"/>
        <v>YR42BEL0</v>
      </c>
      <c r="B8079" s="669" t="s">
        <v>11188</v>
      </c>
      <c r="C8079" s="669" t="s">
        <v>2764</v>
      </c>
      <c r="D8079" s="1137">
        <f t="shared" si="250"/>
        <v>0</v>
      </c>
      <c r="E8079" s="669" t="s">
        <v>699</v>
      </c>
      <c r="F8079" s="669">
        <v>131</v>
      </c>
    </row>
    <row r="8080" spans="1:6" hidden="1" x14ac:dyDescent="0.2">
      <c r="A8080" s="1136" t="str">
        <f t="shared" si="251"/>
        <v>YR42BEM0</v>
      </c>
      <c r="B8080" s="669" t="s">
        <v>11189</v>
      </c>
      <c r="C8080" s="669" t="s">
        <v>2764</v>
      </c>
      <c r="D8080" s="1137">
        <f t="shared" si="250"/>
        <v>0</v>
      </c>
      <c r="E8080" s="669" t="s">
        <v>595</v>
      </c>
      <c r="F8080" s="669">
        <v>66</v>
      </c>
    </row>
    <row r="8081" spans="1:6" hidden="1" x14ac:dyDescent="0.2">
      <c r="A8081" s="1136" t="str">
        <f t="shared" si="251"/>
        <v>YR42BNE0</v>
      </c>
      <c r="B8081" s="669" t="s">
        <v>11190</v>
      </c>
      <c r="C8081" s="669" t="s">
        <v>2764</v>
      </c>
      <c r="D8081" s="1137">
        <f t="shared" ref="D8081:D8144" si="252">IFERROR(VLOOKUP(C8081,$M$2:$N$16,2,FALSE),0)</f>
        <v>0</v>
      </c>
      <c r="E8081" s="669" t="s">
        <v>594</v>
      </c>
      <c r="F8081" s="669">
        <v>90</v>
      </c>
    </row>
    <row r="8082" spans="1:6" hidden="1" x14ac:dyDescent="0.2">
      <c r="A8082" s="1136" t="str">
        <f t="shared" ref="A8082:A8145" si="253">C8082&amp;E8082&amp;D8082</f>
        <v>YR43ADC0</v>
      </c>
      <c r="B8082" s="669" t="s">
        <v>11191</v>
      </c>
      <c r="C8082" s="669" t="s">
        <v>2765</v>
      </c>
      <c r="D8082" s="1137">
        <f t="shared" si="252"/>
        <v>0</v>
      </c>
      <c r="E8082" s="669" t="s">
        <v>700</v>
      </c>
      <c r="F8082" s="669">
        <v>31221</v>
      </c>
    </row>
    <row r="8083" spans="1:6" hidden="1" x14ac:dyDescent="0.2">
      <c r="A8083" s="1136" t="str">
        <f t="shared" si="253"/>
        <v>YR43AEL0</v>
      </c>
      <c r="B8083" s="669" t="s">
        <v>11192</v>
      </c>
      <c r="C8083" s="669" t="s">
        <v>2765</v>
      </c>
      <c r="D8083" s="1137">
        <f t="shared" si="252"/>
        <v>0</v>
      </c>
      <c r="E8083" s="669" t="s">
        <v>699</v>
      </c>
      <c r="F8083" s="669">
        <v>1482</v>
      </c>
    </row>
    <row r="8084" spans="1:6" hidden="1" x14ac:dyDescent="0.2">
      <c r="A8084" s="1136" t="str">
        <f t="shared" si="253"/>
        <v>YR43AEM0</v>
      </c>
      <c r="B8084" s="669" t="s">
        <v>11193</v>
      </c>
      <c r="C8084" s="669" t="s">
        <v>2765</v>
      </c>
      <c r="D8084" s="1137">
        <f t="shared" si="252"/>
        <v>0</v>
      </c>
      <c r="E8084" s="669" t="s">
        <v>595</v>
      </c>
      <c r="F8084" s="669">
        <v>768</v>
      </c>
    </row>
    <row r="8085" spans="1:6" hidden="1" x14ac:dyDescent="0.2">
      <c r="A8085" s="1136" t="str">
        <f t="shared" si="253"/>
        <v>YR43ANE0</v>
      </c>
      <c r="B8085" s="669" t="s">
        <v>11194</v>
      </c>
      <c r="C8085" s="669" t="s">
        <v>2765</v>
      </c>
      <c r="D8085" s="1137">
        <f t="shared" si="252"/>
        <v>0</v>
      </c>
      <c r="E8085" s="669" t="s">
        <v>594</v>
      </c>
      <c r="F8085" s="669">
        <v>9</v>
      </c>
    </row>
    <row r="8086" spans="1:6" hidden="1" x14ac:dyDescent="0.2">
      <c r="A8086" s="1136" t="str">
        <f t="shared" si="253"/>
        <v>YR43AUX0</v>
      </c>
      <c r="B8086" s="669" t="s">
        <v>11195</v>
      </c>
      <c r="C8086" s="669" t="s">
        <v>2765</v>
      </c>
      <c r="D8086" s="1137">
        <f t="shared" si="252"/>
        <v>0</v>
      </c>
      <c r="E8086" s="669" t="s">
        <v>3001</v>
      </c>
      <c r="F8086" s="669">
        <v>2</v>
      </c>
    </row>
    <row r="8087" spans="1:6" hidden="1" x14ac:dyDescent="0.2">
      <c r="A8087" s="1136" t="str">
        <f t="shared" si="253"/>
        <v>YR43BDC0</v>
      </c>
      <c r="B8087" s="669" t="s">
        <v>11196</v>
      </c>
      <c r="C8087" s="669" t="s">
        <v>2766</v>
      </c>
      <c r="D8087" s="1137">
        <f t="shared" si="252"/>
        <v>0</v>
      </c>
      <c r="E8087" s="669" t="s">
        <v>700</v>
      </c>
      <c r="F8087" s="669">
        <v>1129</v>
      </c>
    </row>
    <row r="8088" spans="1:6" hidden="1" x14ac:dyDescent="0.2">
      <c r="A8088" s="1136" t="str">
        <f t="shared" si="253"/>
        <v>YR43BEL0</v>
      </c>
      <c r="B8088" s="669" t="s">
        <v>11197</v>
      </c>
      <c r="C8088" s="669" t="s">
        <v>2766</v>
      </c>
      <c r="D8088" s="1137">
        <f t="shared" si="252"/>
        <v>0</v>
      </c>
      <c r="E8088" s="669" t="s">
        <v>699</v>
      </c>
      <c r="F8088" s="669">
        <v>122</v>
      </c>
    </row>
    <row r="8089" spans="1:6" hidden="1" x14ac:dyDescent="0.2">
      <c r="A8089" s="1136" t="str">
        <f t="shared" si="253"/>
        <v>YR43BEM0</v>
      </c>
      <c r="B8089" s="669" t="s">
        <v>11198</v>
      </c>
      <c r="C8089" s="669" t="s">
        <v>2766</v>
      </c>
      <c r="D8089" s="1137">
        <f t="shared" si="252"/>
        <v>0</v>
      </c>
      <c r="E8089" s="669" t="s">
        <v>595</v>
      </c>
      <c r="F8089" s="669">
        <v>189</v>
      </c>
    </row>
    <row r="8090" spans="1:6" hidden="1" x14ac:dyDescent="0.2">
      <c r="A8090" s="1136" t="str">
        <f t="shared" si="253"/>
        <v>YR43BNE0</v>
      </c>
      <c r="B8090" s="669" t="s">
        <v>11199</v>
      </c>
      <c r="C8090" s="669" t="s">
        <v>2766</v>
      </c>
      <c r="D8090" s="1137">
        <f t="shared" si="252"/>
        <v>0</v>
      </c>
      <c r="E8090" s="669" t="s">
        <v>594</v>
      </c>
      <c r="F8090" s="669">
        <v>32</v>
      </c>
    </row>
    <row r="8091" spans="1:6" hidden="1" x14ac:dyDescent="0.2">
      <c r="A8091" s="1136" t="str">
        <f t="shared" si="253"/>
        <v>YR43BUX0</v>
      </c>
      <c r="B8091" s="669" t="s">
        <v>11200</v>
      </c>
      <c r="C8091" s="669" t="s">
        <v>2766</v>
      </c>
      <c r="D8091" s="1137">
        <f t="shared" si="252"/>
        <v>0</v>
      </c>
      <c r="E8091" s="669" t="s">
        <v>3001</v>
      </c>
      <c r="F8091" s="669">
        <v>1</v>
      </c>
    </row>
    <row r="8092" spans="1:6" hidden="1" x14ac:dyDescent="0.2">
      <c r="A8092" s="1136" t="str">
        <f t="shared" si="253"/>
        <v>YR44ADC0</v>
      </c>
      <c r="B8092" s="669" t="s">
        <v>11201</v>
      </c>
      <c r="C8092" s="669" t="s">
        <v>2767</v>
      </c>
      <c r="D8092" s="1137">
        <f t="shared" si="252"/>
        <v>0</v>
      </c>
      <c r="E8092" s="669" t="s">
        <v>700</v>
      </c>
      <c r="F8092" s="669">
        <v>6684</v>
      </c>
    </row>
    <row r="8093" spans="1:6" hidden="1" x14ac:dyDescent="0.2">
      <c r="A8093" s="1136" t="str">
        <f t="shared" si="253"/>
        <v>YR44AEL0</v>
      </c>
      <c r="B8093" s="669" t="s">
        <v>11202</v>
      </c>
      <c r="C8093" s="669" t="s">
        <v>2767</v>
      </c>
      <c r="D8093" s="1137">
        <f t="shared" si="252"/>
        <v>0</v>
      </c>
      <c r="E8093" s="669" t="s">
        <v>699</v>
      </c>
      <c r="F8093" s="669">
        <v>388</v>
      </c>
    </row>
    <row r="8094" spans="1:6" hidden="1" x14ac:dyDescent="0.2">
      <c r="A8094" s="1136" t="str">
        <f t="shared" si="253"/>
        <v>YR44AEM0</v>
      </c>
      <c r="B8094" s="669" t="s">
        <v>11203</v>
      </c>
      <c r="C8094" s="669" t="s">
        <v>2767</v>
      </c>
      <c r="D8094" s="1137">
        <f t="shared" si="252"/>
        <v>0</v>
      </c>
      <c r="E8094" s="669" t="s">
        <v>595</v>
      </c>
      <c r="F8094" s="669">
        <v>617</v>
      </c>
    </row>
    <row r="8095" spans="1:6" hidden="1" x14ac:dyDescent="0.2">
      <c r="A8095" s="1136" t="str">
        <f t="shared" si="253"/>
        <v>YR44ANE0</v>
      </c>
      <c r="B8095" s="669" t="s">
        <v>11204</v>
      </c>
      <c r="C8095" s="669" t="s">
        <v>2767</v>
      </c>
      <c r="D8095" s="1137">
        <f t="shared" si="252"/>
        <v>0</v>
      </c>
      <c r="E8095" s="669" t="s">
        <v>594</v>
      </c>
      <c r="F8095" s="669">
        <v>8</v>
      </c>
    </row>
    <row r="8096" spans="1:6" hidden="1" x14ac:dyDescent="0.2">
      <c r="A8096" s="1136" t="str">
        <f t="shared" si="253"/>
        <v>YR44AUX0</v>
      </c>
      <c r="B8096" s="669" t="s">
        <v>11205</v>
      </c>
      <c r="C8096" s="669" t="s">
        <v>2767</v>
      </c>
      <c r="D8096" s="1137">
        <f t="shared" si="252"/>
        <v>0</v>
      </c>
      <c r="E8096" s="669" t="s">
        <v>3001</v>
      </c>
      <c r="F8096" s="669">
        <v>3</v>
      </c>
    </row>
    <row r="8097" spans="1:6" hidden="1" x14ac:dyDescent="0.2">
      <c r="A8097" s="1136" t="str">
        <f t="shared" si="253"/>
        <v>YR44BDC0</v>
      </c>
      <c r="B8097" s="669" t="s">
        <v>11206</v>
      </c>
      <c r="C8097" s="669" t="s">
        <v>2768</v>
      </c>
      <c r="D8097" s="1137">
        <f t="shared" si="252"/>
        <v>0</v>
      </c>
      <c r="E8097" s="669" t="s">
        <v>700</v>
      </c>
      <c r="F8097" s="669">
        <v>916</v>
      </c>
    </row>
    <row r="8098" spans="1:6" hidden="1" x14ac:dyDescent="0.2">
      <c r="A8098" s="1136" t="str">
        <f t="shared" si="253"/>
        <v>YR44BEL0</v>
      </c>
      <c r="B8098" s="669" t="s">
        <v>11207</v>
      </c>
      <c r="C8098" s="669" t="s">
        <v>2768</v>
      </c>
      <c r="D8098" s="1137">
        <f t="shared" si="252"/>
        <v>0</v>
      </c>
      <c r="E8098" s="669" t="s">
        <v>699</v>
      </c>
      <c r="F8098" s="669">
        <v>168</v>
      </c>
    </row>
    <row r="8099" spans="1:6" hidden="1" x14ac:dyDescent="0.2">
      <c r="A8099" s="1136" t="str">
        <f t="shared" si="253"/>
        <v>YR44BEM0</v>
      </c>
      <c r="B8099" s="669" t="s">
        <v>11208</v>
      </c>
      <c r="C8099" s="669" t="s">
        <v>2768</v>
      </c>
      <c r="D8099" s="1137">
        <f t="shared" si="252"/>
        <v>0</v>
      </c>
      <c r="E8099" s="669" t="s">
        <v>595</v>
      </c>
      <c r="F8099" s="669">
        <v>106</v>
      </c>
    </row>
    <row r="8100" spans="1:6" hidden="1" x14ac:dyDescent="0.2">
      <c r="A8100" s="1136" t="str">
        <f t="shared" si="253"/>
        <v>YR44BNE0</v>
      </c>
      <c r="B8100" s="669" t="s">
        <v>11209</v>
      </c>
      <c r="C8100" s="669" t="s">
        <v>2768</v>
      </c>
      <c r="D8100" s="1137">
        <f t="shared" si="252"/>
        <v>0</v>
      </c>
      <c r="E8100" s="669" t="s">
        <v>594</v>
      </c>
      <c r="F8100" s="669">
        <v>24</v>
      </c>
    </row>
    <row r="8101" spans="1:6" hidden="1" x14ac:dyDescent="0.2">
      <c r="A8101" s="1136" t="str">
        <f t="shared" si="253"/>
        <v>YR44BUX0</v>
      </c>
      <c r="B8101" s="669" t="s">
        <v>11210</v>
      </c>
      <c r="C8101" s="669" t="s">
        <v>2768</v>
      </c>
      <c r="D8101" s="1137">
        <f t="shared" si="252"/>
        <v>0</v>
      </c>
      <c r="E8101" s="669" t="s">
        <v>3001</v>
      </c>
      <c r="F8101" s="669">
        <v>1</v>
      </c>
    </row>
    <row r="8102" spans="1:6" hidden="1" x14ac:dyDescent="0.2">
      <c r="A8102" s="1136" t="str">
        <f t="shared" si="253"/>
        <v>YR45ZDC0</v>
      </c>
      <c r="B8102" s="669" t="s">
        <v>11211</v>
      </c>
      <c r="C8102" s="669" t="s">
        <v>2769</v>
      </c>
      <c r="D8102" s="1137">
        <f t="shared" si="252"/>
        <v>0</v>
      </c>
      <c r="E8102" s="669" t="s">
        <v>700</v>
      </c>
      <c r="F8102" s="669">
        <v>1256</v>
      </c>
    </row>
    <row r="8103" spans="1:6" hidden="1" x14ac:dyDescent="0.2">
      <c r="A8103" s="1136" t="str">
        <f t="shared" si="253"/>
        <v>YR45ZEL0</v>
      </c>
      <c r="B8103" s="669" t="s">
        <v>11212</v>
      </c>
      <c r="C8103" s="669" t="s">
        <v>2769</v>
      </c>
      <c r="D8103" s="1137">
        <f t="shared" si="252"/>
        <v>0</v>
      </c>
      <c r="E8103" s="669" t="s">
        <v>699</v>
      </c>
      <c r="F8103" s="669">
        <v>472</v>
      </c>
    </row>
    <row r="8104" spans="1:6" hidden="1" x14ac:dyDescent="0.2">
      <c r="A8104" s="1136" t="str">
        <f t="shared" si="253"/>
        <v>YR45ZEM0</v>
      </c>
      <c r="B8104" s="669" t="s">
        <v>11213</v>
      </c>
      <c r="C8104" s="669" t="s">
        <v>2769</v>
      </c>
      <c r="D8104" s="1137">
        <f t="shared" si="252"/>
        <v>0</v>
      </c>
      <c r="E8104" s="669" t="s">
        <v>595</v>
      </c>
      <c r="F8104" s="669">
        <v>93</v>
      </c>
    </row>
    <row r="8105" spans="1:6" hidden="1" x14ac:dyDescent="0.2">
      <c r="A8105" s="1136" t="str">
        <f t="shared" si="253"/>
        <v>YR45ZNE0</v>
      </c>
      <c r="B8105" s="669" t="s">
        <v>11214</v>
      </c>
      <c r="C8105" s="669" t="s">
        <v>2769</v>
      </c>
      <c r="D8105" s="1137">
        <f t="shared" si="252"/>
        <v>0</v>
      </c>
      <c r="E8105" s="669" t="s">
        <v>594</v>
      </c>
      <c r="F8105" s="669">
        <v>27</v>
      </c>
    </row>
    <row r="8106" spans="1:6" hidden="1" x14ac:dyDescent="0.2">
      <c r="A8106" s="1136" t="str">
        <f t="shared" si="253"/>
        <v>YR46ZDC0</v>
      </c>
      <c r="B8106" s="669" t="s">
        <v>11215</v>
      </c>
      <c r="C8106" s="669" t="s">
        <v>2770</v>
      </c>
      <c r="D8106" s="1137">
        <f t="shared" si="252"/>
        <v>0</v>
      </c>
      <c r="E8106" s="669" t="s">
        <v>700</v>
      </c>
      <c r="F8106" s="669">
        <v>3331</v>
      </c>
    </row>
    <row r="8107" spans="1:6" hidden="1" x14ac:dyDescent="0.2">
      <c r="A8107" s="1136" t="str">
        <f t="shared" si="253"/>
        <v>YR46ZEL0</v>
      </c>
      <c r="B8107" s="669" t="s">
        <v>11216</v>
      </c>
      <c r="C8107" s="669" t="s">
        <v>2770</v>
      </c>
      <c r="D8107" s="1137">
        <f t="shared" si="252"/>
        <v>0</v>
      </c>
      <c r="E8107" s="669" t="s">
        <v>699</v>
      </c>
      <c r="F8107" s="669">
        <v>32</v>
      </c>
    </row>
    <row r="8108" spans="1:6" hidden="1" x14ac:dyDescent="0.2">
      <c r="A8108" s="1136" t="str">
        <f t="shared" si="253"/>
        <v>YR46ZEM0</v>
      </c>
      <c r="B8108" s="669" t="s">
        <v>11217</v>
      </c>
      <c r="C8108" s="669" t="s">
        <v>2770</v>
      </c>
      <c r="D8108" s="1137">
        <f t="shared" si="252"/>
        <v>0</v>
      </c>
      <c r="E8108" s="669" t="s">
        <v>595</v>
      </c>
      <c r="F8108" s="669">
        <v>84</v>
      </c>
    </row>
    <row r="8109" spans="1:6" hidden="1" x14ac:dyDescent="0.2">
      <c r="A8109" s="1136" t="str">
        <f t="shared" si="253"/>
        <v>YR46ZNE0</v>
      </c>
      <c r="B8109" s="669" t="s">
        <v>11218</v>
      </c>
      <c r="C8109" s="669" t="s">
        <v>2770</v>
      </c>
      <c r="D8109" s="1137">
        <f t="shared" si="252"/>
        <v>0</v>
      </c>
      <c r="E8109" s="669" t="s">
        <v>594</v>
      </c>
      <c r="F8109" s="669">
        <v>1</v>
      </c>
    </row>
    <row r="8110" spans="1:6" hidden="1" x14ac:dyDescent="0.2">
      <c r="A8110" s="1136" t="str">
        <f t="shared" si="253"/>
        <v>YR47ZDC0</v>
      </c>
      <c r="B8110" s="669" t="s">
        <v>11219</v>
      </c>
      <c r="C8110" s="669" t="s">
        <v>2771</v>
      </c>
      <c r="D8110" s="1137">
        <f t="shared" si="252"/>
        <v>0</v>
      </c>
      <c r="E8110" s="669" t="s">
        <v>700</v>
      </c>
      <c r="F8110" s="669">
        <v>696</v>
      </c>
    </row>
    <row r="8111" spans="1:6" hidden="1" x14ac:dyDescent="0.2">
      <c r="A8111" s="1136" t="str">
        <f t="shared" si="253"/>
        <v>YR47ZEL0</v>
      </c>
      <c r="B8111" s="669" t="s">
        <v>11220</v>
      </c>
      <c r="C8111" s="669" t="s">
        <v>2771</v>
      </c>
      <c r="D8111" s="1137">
        <f t="shared" si="252"/>
        <v>0</v>
      </c>
      <c r="E8111" s="669" t="s">
        <v>699</v>
      </c>
      <c r="F8111" s="669">
        <v>43</v>
      </c>
    </row>
    <row r="8112" spans="1:6" hidden="1" x14ac:dyDescent="0.2">
      <c r="A8112" s="1136" t="str">
        <f t="shared" si="253"/>
        <v>YR47ZEM0</v>
      </c>
      <c r="B8112" s="669" t="s">
        <v>11221</v>
      </c>
      <c r="C8112" s="669" t="s">
        <v>2771</v>
      </c>
      <c r="D8112" s="1137">
        <f t="shared" si="252"/>
        <v>0</v>
      </c>
      <c r="E8112" s="669" t="s">
        <v>595</v>
      </c>
      <c r="F8112" s="669">
        <v>23</v>
      </c>
    </row>
    <row r="8113" spans="1:6" hidden="1" x14ac:dyDescent="0.2">
      <c r="A8113" s="1136" t="str">
        <f t="shared" si="253"/>
        <v>YR47ZNE0</v>
      </c>
      <c r="B8113" s="669" t="s">
        <v>11222</v>
      </c>
      <c r="C8113" s="669" t="s">
        <v>2771</v>
      </c>
      <c r="D8113" s="1137">
        <f t="shared" si="252"/>
        <v>0</v>
      </c>
      <c r="E8113" s="669" t="s">
        <v>594</v>
      </c>
      <c r="F8113" s="669">
        <v>5</v>
      </c>
    </row>
    <row r="8114" spans="1:6" hidden="1" x14ac:dyDescent="0.2">
      <c r="A8114" s="1136" t="str">
        <f t="shared" si="253"/>
        <v>YR48ZDC0</v>
      </c>
      <c r="B8114" s="669" t="s">
        <v>11223</v>
      </c>
      <c r="C8114" s="669" t="s">
        <v>2772</v>
      </c>
      <c r="D8114" s="1137">
        <f t="shared" si="252"/>
        <v>0</v>
      </c>
      <c r="E8114" s="669" t="s">
        <v>700</v>
      </c>
      <c r="F8114" s="669">
        <v>2385</v>
      </c>
    </row>
    <row r="8115" spans="1:6" hidden="1" x14ac:dyDescent="0.2">
      <c r="A8115" s="1136" t="str">
        <f t="shared" si="253"/>
        <v>YR48ZEL0</v>
      </c>
      <c r="B8115" s="669" t="s">
        <v>11224</v>
      </c>
      <c r="C8115" s="669" t="s">
        <v>2772</v>
      </c>
      <c r="D8115" s="1137">
        <f t="shared" si="252"/>
        <v>0</v>
      </c>
      <c r="E8115" s="669" t="s">
        <v>699</v>
      </c>
      <c r="F8115" s="669">
        <v>550</v>
      </c>
    </row>
    <row r="8116" spans="1:6" hidden="1" x14ac:dyDescent="0.2">
      <c r="A8116" s="1136" t="str">
        <f t="shared" si="253"/>
        <v>YR48ZEM0</v>
      </c>
      <c r="B8116" s="669" t="s">
        <v>11225</v>
      </c>
      <c r="C8116" s="669" t="s">
        <v>2772</v>
      </c>
      <c r="D8116" s="1137">
        <f t="shared" si="252"/>
        <v>0</v>
      </c>
      <c r="E8116" s="669" t="s">
        <v>595</v>
      </c>
      <c r="F8116" s="669">
        <v>343</v>
      </c>
    </row>
    <row r="8117" spans="1:6" hidden="1" x14ac:dyDescent="0.2">
      <c r="A8117" s="1136" t="str">
        <f t="shared" si="253"/>
        <v>YR48ZNE0</v>
      </c>
      <c r="B8117" s="669" t="s">
        <v>11226</v>
      </c>
      <c r="C8117" s="669" t="s">
        <v>2772</v>
      </c>
      <c r="D8117" s="1137">
        <f t="shared" si="252"/>
        <v>0</v>
      </c>
      <c r="E8117" s="669" t="s">
        <v>594</v>
      </c>
      <c r="F8117" s="669">
        <v>21</v>
      </c>
    </row>
    <row r="8118" spans="1:6" hidden="1" x14ac:dyDescent="0.2">
      <c r="A8118" s="1136" t="str">
        <f t="shared" si="253"/>
        <v>YZ01ZDC0</v>
      </c>
      <c r="B8118" s="669" t="s">
        <v>11227</v>
      </c>
      <c r="C8118" s="669" t="s">
        <v>2773</v>
      </c>
      <c r="D8118" s="1137">
        <f t="shared" si="252"/>
        <v>0</v>
      </c>
      <c r="E8118" s="669" t="s">
        <v>700</v>
      </c>
      <c r="F8118" s="669">
        <v>3914</v>
      </c>
    </row>
    <row r="8119" spans="1:6" hidden="1" x14ac:dyDescent="0.2">
      <c r="A8119" s="1136" t="str">
        <f t="shared" si="253"/>
        <v>YZ01ZEL0</v>
      </c>
      <c r="B8119" s="669" t="s">
        <v>11228</v>
      </c>
      <c r="C8119" s="669" t="s">
        <v>2773</v>
      </c>
      <c r="D8119" s="1137">
        <f t="shared" si="252"/>
        <v>0</v>
      </c>
      <c r="E8119" s="669" t="s">
        <v>699</v>
      </c>
      <c r="F8119" s="669">
        <v>3642</v>
      </c>
    </row>
    <row r="8120" spans="1:6" hidden="1" x14ac:dyDescent="0.2">
      <c r="A8120" s="1136" t="str">
        <f t="shared" si="253"/>
        <v>YZ01ZEM0</v>
      </c>
      <c r="B8120" s="669" t="s">
        <v>11229</v>
      </c>
      <c r="C8120" s="669" t="s">
        <v>2773</v>
      </c>
      <c r="D8120" s="1137">
        <f t="shared" si="252"/>
        <v>0</v>
      </c>
      <c r="E8120" s="669" t="s">
        <v>595</v>
      </c>
      <c r="F8120" s="669">
        <v>7732</v>
      </c>
    </row>
    <row r="8121" spans="1:6" hidden="1" x14ac:dyDescent="0.2">
      <c r="A8121" s="1136" t="str">
        <f t="shared" si="253"/>
        <v>YZ01ZNE0</v>
      </c>
      <c r="B8121" s="669" t="s">
        <v>11230</v>
      </c>
      <c r="C8121" s="669" t="s">
        <v>2773</v>
      </c>
      <c r="D8121" s="1137">
        <f t="shared" si="252"/>
        <v>0</v>
      </c>
      <c r="E8121" s="669" t="s">
        <v>594</v>
      </c>
      <c r="F8121" s="669">
        <v>810</v>
      </c>
    </row>
    <row r="8122" spans="1:6" hidden="1" x14ac:dyDescent="0.2">
      <c r="A8122" s="1136" t="str">
        <f t="shared" si="253"/>
        <v>YZ02ZDC0</v>
      </c>
      <c r="B8122" s="669" t="s">
        <v>11231</v>
      </c>
      <c r="C8122" s="669" t="s">
        <v>2774</v>
      </c>
      <c r="D8122" s="1137">
        <f t="shared" si="252"/>
        <v>0</v>
      </c>
      <c r="E8122" s="669" t="s">
        <v>700</v>
      </c>
      <c r="F8122" s="669">
        <v>439</v>
      </c>
    </row>
    <row r="8123" spans="1:6" hidden="1" x14ac:dyDescent="0.2">
      <c r="A8123" s="1136" t="str">
        <f t="shared" si="253"/>
        <v>YZ02ZEL0</v>
      </c>
      <c r="B8123" s="669" t="s">
        <v>11232</v>
      </c>
      <c r="C8123" s="669" t="s">
        <v>2774</v>
      </c>
      <c r="D8123" s="1137">
        <f t="shared" si="252"/>
        <v>0</v>
      </c>
      <c r="E8123" s="669" t="s">
        <v>699</v>
      </c>
      <c r="F8123" s="669">
        <v>2952</v>
      </c>
    </row>
    <row r="8124" spans="1:6" hidden="1" x14ac:dyDescent="0.2">
      <c r="A8124" s="1136" t="str">
        <f t="shared" si="253"/>
        <v>YZ02ZEM0</v>
      </c>
      <c r="B8124" s="669" t="s">
        <v>11233</v>
      </c>
      <c r="C8124" s="669" t="s">
        <v>2774</v>
      </c>
      <c r="D8124" s="1137">
        <f t="shared" si="252"/>
        <v>0</v>
      </c>
      <c r="E8124" s="669" t="s">
        <v>595</v>
      </c>
      <c r="F8124" s="669">
        <v>6601</v>
      </c>
    </row>
    <row r="8125" spans="1:6" hidden="1" x14ac:dyDescent="0.2">
      <c r="A8125" s="1136" t="str">
        <f t="shared" si="253"/>
        <v>YZ02ZNE0</v>
      </c>
      <c r="B8125" s="669" t="s">
        <v>11234</v>
      </c>
      <c r="C8125" s="669" t="s">
        <v>2774</v>
      </c>
      <c r="D8125" s="1137">
        <f t="shared" si="252"/>
        <v>0</v>
      </c>
      <c r="E8125" s="669" t="s">
        <v>594</v>
      </c>
      <c r="F8125" s="669">
        <v>416</v>
      </c>
    </row>
    <row r="8126" spans="1:6" hidden="1" x14ac:dyDescent="0.2">
      <c r="A8126" s="1136" t="str">
        <f t="shared" si="253"/>
        <v>YZ02ZUX0</v>
      </c>
      <c r="B8126" s="669" t="s">
        <v>11235</v>
      </c>
      <c r="C8126" s="669" t="s">
        <v>2774</v>
      </c>
      <c r="D8126" s="1137">
        <f t="shared" si="252"/>
        <v>0</v>
      </c>
      <c r="E8126" s="669" t="s">
        <v>3001</v>
      </c>
      <c r="F8126" s="669">
        <v>1</v>
      </c>
    </row>
    <row r="8127" spans="1:6" hidden="1" x14ac:dyDescent="0.2">
      <c r="A8127" s="1136" t="str">
        <f t="shared" si="253"/>
        <v>YZ03ZDC0</v>
      </c>
      <c r="B8127" s="669" t="s">
        <v>11236</v>
      </c>
      <c r="C8127" s="669" t="s">
        <v>2776</v>
      </c>
      <c r="D8127" s="1137">
        <f t="shared" si="252"/>
        <v>0</v>
      </c>
      <c r="E8127" s="669" t="s">
        <v>700</v>
      </c>
      <c r="F8127" s="669">
        <v>21</v>
      </c>
    </row>
    <row r="8128" spans="1:6" hidden="1" x14ac:dyDescent="0.2">
      <c r="A8128" s="1136" t="str">
        <f t="shared" si="253"/>
        <v>YZ03ZEL0</v>
      </c>
      <c r="B8128" s="669" t="s">
        <v>11237</v>
      </c>
      <c r="C8128" s="669" t="s">
        <v>2776</v>
      </c>
      <c r="D8128" s="1137">
        <f t="shared" si="252"/>
        <v>0</v>
      </c>
      <c r="E8128" s="669" t="s">
        <v>699</v>
      </c>
      <c r="F8128" s="669">
        <v>109</v>
      </c>
    </row>
    <row r="8129" spans="1:6" hidden="1" x14ac:dyDescent="0.2">
      <c r="A8129" s="1136" t="str">
        <f t="shared" si="253"/>
        <v>YZ03ZEM0</v>
      </c>
      <c r="B8129" s="669" t="s">
        <v>11238</v>
      </c>
      <c r="C8129" s="669" t="s">
        <v>2776</v>
      </c>
      <c r="D8129" s="1137">
        <f t="shared" si="252"/>
        <v>0</v>
      </c>
      <c r="E8129" s="669" t="s">
        <v>595</v>
      </c>
      <c r="F8129" s="669">
        <v>27</v>
      </c>
    </row>
    <row r="8130" spans="1:6" hidden="1" x14ac:dyDescent="0.2">
      <c r="A8130" s="1136" t="str">
        <f t="shared" si="253"/>
        <v>YZ03ZNE0</v>
      </c>
      <c r="B8130" s="669" t="s">
        <v>11239</v>
      </c>
      <c r="C8130" s="669" t="s">
        <v>2776</v>
      </c>
      <c r="D8130" s="1137">
        <f t="shared" si="252"/>
        <v>0</v>
      </c>
      <c r="E8130" s="669" t="s">
        <v>594</v>
      </c>
      <c r="F8130" s="669">
        <v>14</v>
      </c>
    </row>
    <row r="8131" spans="1:6" hidden="1" x14ac:dyDescent="0.2">
      <c r="A8131" s="1136" t="str">
        <f t="shared" si="253"/>
        <v>YZ04ZDC0</v>
      </c>
      <c r="B8131" s="669" t="s">
        <v>11240</v>
      </c>
      <c r="C8131" s="669" t="s">
        <v>2777</v>
      </c>
      <c r="D8131" s="1137">
        <f t="shared" si="252"/>
        <v>0</v>
      </c>
      <c r="E8131" s="669" t="s">
        <v>700</v>
      </c>
      <c r="F8131" s="669">
        <v>20</v>
      </c>
    </row>
    <row r="8132" spans="1:6" hidden="1" x14ac:dyDescent="0.2">
      <c r="A8132" s="1136" t="str">
        <f t="shared" si="253"/>
        <v>YZ04ZEL0</v>
      </c>
      <c r="B8132" s="669" t="s">
        <v>11241</v>
      </c>
      <c r="C8132" s="669" t="s">
        <v>2777</v>
      </c>
      <c r="D8132" s="1137">
        <f t="shared" si="252"/>
        <v>0</v>
      </c>
      <c r="E8132" s="669" t="s">
        <v>699</v>
      </c>
      <c r="F8132" s="669">
        <v>31</v>
      </c>
    </row>
    <row r="8133" spans="1:6" hidden="1" x14ac:dyDescent="0.2">
      <c r="A8133" s="1136" t="str">
        <f t="shared" si="253"/>
        <v>YZ04ZEM0</v>
      </c>
      <c r="B8133" s="669" t="s">
        <v>11242</v>
      </c>
      <c r="C8133" s="669" t="s">
        <v>2777</v>
      </c>
      <c r="D8133" s="1137">
        <f t="shared" si="252"/>
        <v>0</v>
      </c>
      <c r="E8133" s="669" t="s">
        <v>595</v>
      </c>
      <c r="F8133" s="669">
        <v>62</v>
      </c>
    </row>
    <row r="8134" spans="1:6" hidden="1" x14ac:dyDescent="0.2">
      <c r="A8134" s="1136" t="str">
        <f t="shared" si="253"/>
        <v>YZ04ZNE0</v>
      </c>
      <c r="B8134" s="669" t="s">
        <v>11243</v>
      </c>
      <c r="C8134" s="669" t="s">
        <v>2777</v>
      </c>
      <c r="D8134" s="1137">
        <f t="shared" si="252"/>
        <v>0</v>
      </c>
      <c r="E8134" s="669" t="s">
        <v>594</v>
      </c>
      <c r="F8134" s="669">
        <v>10</v>
      </c>
    </row>
    <row r="8135" spans="1:6" hidden="1" x14ac:dyDescent="0.2">
      <c r="A8135" s="1136" t="str">
        <f t="shared" si="253"/>
        <v>YZ05ZDC0</v>
      </c>
      <c r="B8135" s="669" t="s">
        <v>11244</v>
      </c>
      <c r="C8135" s="669" t="s">
        <v>2778</v>
      </c>
      <c r="D8135" s="1137">
        <f t="shared" si="252"/>
        <v>0</v>
      </c>
      <c r="E8135" s="669" t="s">
        <v>700</v>
      </c>
      <c r="F8135" s="669">
        <v>3</v>
      </c>
    </row>
    <row r="8136" spans="1:6" hidden="1" x14ac:dyDescent="0.2">
      <c r="A8136" s="1136" t="str">
        <f t="shared" si="253"/>
        <v>YZ05ZEL0</v>
      </c>
      <c r="B8136" s="669" t="s">
        <v>11245</v>
      </c>
      <c r="C8136" s="669" t="s">
        <v>2778</v>
      </c>
      <c r="D8136" s="1137">
        <f t="shared" si="252"/>
        <v>0</v>
      </c>
      <c r="E8136" s="669" t="s">
        <v>699</v>
      </c>
      <c r="F8136" s="669">
        <v>2</v>
      </c>
    </row>
    <row r="8137" spans="1:6" hidden="1" x14ac:dyDescent="0.2">
      <c r="A8137" s="1136" t="str">
        <f t="shared" si="253"/>
        <v>YZ06ZDC0</v>
      </c>
      <c r="B8137" s="669" t="s">
        <v>11246</v>
      </c>
      <c r="C8137" s="669" t="s">
        <v>2779</v>
      </c>
      <c r="D8137" s="1137">
        <f t="shared" si="252"/>
        <v>0</v>
      </c>
      <c r="E8137" s="669" t="s">
        <v>700</v>
      </c>
      <c r="F8137" s="669">
        <v>1489</v>
      </c>
    </row>
    <row r="8138" spans="1:6" hidden="1" x14ac:dyDescent="0.2">
      <c r="A8138" s="1136" t="str">
        <f t="shared" si="253"/>
        <v>YZ06ZEL0</v>
      </c>
      <c r="B8138" s="669" t="s">
        <v>11247</v>
      </c>
      <c r="C8138" s="669" t="s">
        <v>2779</v>
      </c>
      <c r="D8138" s="1137">
        <f t="shared" si="252"/>
        <v>0</v>
      </c>
      <c r="E8138" s="669" t="s">
        <v>699</v>
      </c>
      <c r="F8138" s="669">
        <v>1646</v>
      </c>
    </row>
    <row r="8139" spans="1:6" hidden="1" x14ac:dyDescent="0.2">
      <c r="A8139" s="1136" t="str">
        <f t="shared" si="253"/>
        <v>YZ06ZEM0</v>
      </c>
      <c r="B8139" s="669" t="s">
        <v>11248</v>
      </c>
      <c r="C8139" s="669" t="s">
        <v>2779</v>
      </c>
      <c r="D8139" s="1137">
        <f t="shared" si="252"/>
        <v>0</v>
      </c>
      <c r="E8139" s="669" t="s">
        <v>595</v>
      </c>
      <c r="F8139" s="669">
        <v>3036</v>
      </c>
    </row>
    <row r="8140" spans="1:6" hidden="1" x14ac:dyDescent="0.2">
      <c r="A8140" s="1136" t="str">
        <f t="shared" si="253"/>
        <v>YZ06ZNE0</v>
      </c>
      <c r="B8140" s="669" t="s">
        <v>11249</v>
      </c>
      <c r="C8140" s="669" t="s">
        <v>2779</v>
      </c>
      <c r="D8140" s="1137">
        <f t="shared" si="252"/>
        <v>0</v>
      </c>
      <c r="E8140" s="669" t="s">
        <v>594</v>
      </c>
      <c r="F8140" s="669">
        <v>862</v>
      </c>
    </row>
    <row r="8141" spans="1:6" hidden="1" x14ac:dyDescent="0.2">
      <c r="A8141" s="1136" t="str">
        <f t="shared" si="253"/>
        <v>YZ07ZDC0</v>
      </c>
      <c r="B8141" s="669" t="s">
        <v>11250</v>
      </c>
      <c r="C8141" s="669" t="s">
        <v>2780</v>
      </c>
      <c r="D8141" s="1137">
        <f t="shared" si="252"/>
        <v>0</v>
      </c>
      <c r="E8141" s="669" t="s">
        <v>700</v>
      </c>
      <c r="F8141" s="669">
        <v>59</v>
      </c>
    </row>
    <row r="8142" spans="1:6" hidden="1" x14ac:dyDescent="0.2">
      <c r="A8142" s="1136" t="str">
        <f t="shared" si="253"/>
        <v>YZ07ZEL0</v>
      </c>
      <c r="B8142" s="669" t="s">
        <v>11251</v>
      </c>
      <c r="C8142" s="669" t="s">
        <v>2780</v>
      </c>
      <c r="D8142" s="1137">
        <f t="shared" si="252"/>
        <v>0</v>
      </c>
      <c r="E8142" s="669" t="s">
        <v>699</v>
      </c>
      <c r="F8142" s="669">
        <v>28</v>
      </c>
    </row>
    <row r="8143" spans="1:6" hidden="1" x14ac:dyDescent="0.2">
      <c r="A8143" s="1136" t="str">
        <f t="shared" si="253"/>
        <v>YZ07ZEM0</v>
      </c>
      <c r="B8143" s="669" t="s">
        <v>11252</v>
      </c>
      <c r="C8143" s="669" t="s">
        <v>2780</v>
      </c>
      <c r="D8143" s="1137">
        <f t="shared" si="252"/>
        <v>0</v>
      </c>
      <c r="E8143" s="669" t="s">
        <v>595</v>
      </c>
      <c r="F8143" s="669">
        <v>3</v>
      </c>
    </row>
    <row r="8144" spans="1:6" hidden="1" x14ac:dyDescent="0.2">
      <c r="A8144" s="1136" t="str">
        <f t="shared" si="253"/>
        <v>YZ08ZDC0</v>
      </c>
      <c r="B8144" s="669" t="s">
        <v>11253</v>
      </c>
      <c r="C8144" s="669" t="s">
        <v>2781</v>
      </c>
      <c r="D8144" s="1137">
        <f t="shared" si="252"/>
        <v>0</v>
      </c>
      <c r="E8144" s="669" t="s">
        <v>700</v>
      </c>
      <c r="F8144" s="669">
        <v>26</v>
      </c>
    </row>
    <row r="8145" spans="1:6" hidden="1" x14ac:dyDescent="0.2">
      <c r="A8145" s="1136" t="str">
        <f t="shared" si="253"/>
        <v>YZ08ZEL0</v>
      </c>
      <c r="B8145" s="669" t="s">
        <v>11254</v>
      </c>
      <c r="C8145" s="669" t="s">
        <v>2781</v>
      </c>
      <c r="D8145" s="1137">
        <f t="shared" ref="D8145:D8147" si="254">IFERROR(VLOOKUP(C8145,$M$2:$N$16,2,FALSE),0)</f>
        <v>0</v>
      </c>
      <c r="E8145" s="669" t="s">
        <v>699</v>
      </c>
      <c r="F8145" s="669">
        <v>1743</v>
      </c>
    </row>
    <row r="8146" spans="1:6" hidden="1" x14ac:dyDescent="0.2">
      <c r="A8146" s="1136" t="str">
        <f t="shared" ref="A8146:A8156" si="255">C8146&amp;E8146&amp;D8146</f>
        <v>YZ08ZEM0</v>
      </c>
      <c r="B8146" s="669" t="s">
        <v>11255</v>
      </c>
      <c r="C8146" s="669" t="s">
        <v>2781</v>
      </c>
      <c r="D8146" s="1137">
        <f t="shared" si="254"/>
        <v>0</v>
      </c>
      <c r="E8146" s="669" t="s">
        <v>595</v>
      </c>
      <c r="F8146" s="669">
        <v>108</v>
      </c>
    </row>
    <row r="8147" spans="1:6" hidden="1" x14ac:dyDescent="0.2">
      <c r="A8147" s="1136" t="str">
        <f t="shared" si="255"/>
        <v>YZ08ZNE0</v>
      </c>
      <c r="B8147" s="669" t="s">
        <v>11256</v>
      </c>
      <c r="C8147" s="669" t="s">
        <v>2781</v>
      </c>
      <c r="D8147" s="1137">
        <f t="shared" si="254"/>
        <v>0</v>
      </c>
      <c r="E8147" s="669" t="s">
        <v>594</v>
      </c>
      <c r="F8147" s="669">
        <v>16</v>
      </c>
    </row>
    <row r="8148" spans="1:6" hidden="1" x14ac:dyDescent="0.2">
      <c r="A8148" s="1136" t="str">
        <f t="shared" si="255"/>
        <v>JA20FDCBP28</v>
      </c>
      <c r="B8148" s="1139" t="s">
        <v>7518</v>
      </c>
      <c r="C8148" s="1139" t="s">
        <v>2052</v>
      </c>
      <c r="D8148" s="700" t="s">
        <v>460</v>
      </c>
      <c r="E8148" s="1139" t="s">
        <v>700</v>
      </c>
      <c r="F8148" s="1139">
        <v>18647</v>
      </c>
    </row>
    <row r="8149" spans="1:6" hidden="1" x14ac:dyDescent="0.2">
      <c r="A8149" s="1136" t="str">
        <f t="shared" si="255"/>
        <v>JA20FELBP28</v>
      </c>
      <c r="B8149" s="1139" t="s">
        <v>7519</v>
      </c>
      <c r="C8149" s="1139" t="s">
        <v>2052</v>
      </c>
      <c r="D8149" s="700" t="s">
        <v>460</v>
      </c>
      <c r="E8149" s="1139" t="s">
        <v>699</v>
      </c>
      <c r="F8149" s="1139">
        <v>18757</v>
      </c>
    </row>
    <row r="8150" spans="1:6" hidden="1" x14ac:dyDescent="0.2">
      <c r="A8150" s="1136" t="str">
        <f t="shared" si="255"/>
        <v>JA20FEMBP28</v>
      </c>
      <c r="B8150" s="1139" t="s">
        <v>7520</v>
      </c>
      <c r="C8150" s="1139" t="s">
        <v>2052</v>
      </c>
      <c r="D8150" s="700" t="s">
        <v>460</v>
      </c>
      <c r="E8150" s="1139" t="s">
        <v>595</v>
      </c>
      <c r="F8150" s="1139">
        <v>162</v>
      </c>
    </row>
    <row r="8151" spans="1:6" hidden="1" x14ac:dyDescent="0.2">
      <c r="A8151" s="1136" t="str">
        <f t="shared" si="255"/>
        <v>JA20FNEBP28</v>
      </c>
      <c r="B8151" s="1139" t="s">
        <v>7521</v>
      </c>
      <c r="C8151" s="1139" t="s">
        <v>2052</v>
      </c>
      <c r="D8151" s="700" t="s">
        <v>460</v>
      </c>
      <c r="E8151" s="1139" t="s">
        <v>594</v>
      </c>
      <c r="F8151" s="1139">
        <v>9</v>
      </c>
    </row>
    <row r="8152" spans="1:6" hidden="1" x14ac:dyDescent="0.2">
      <c r="A8152" s="1136" t="str">
        <f t="shared" si="255"/>
        <v>JA20FUXBP28</v>
      </c>
      <c r="B8152" s="1139" t="s">
        <v>7522</v>
      </c>
      <c r="C8152" s="1139" t="s">
        <v>2052</v>
      </c>
      <c r="D8152" s="700" t="s">
        <v>460</v>
      </c>
      <c r="E8152" s="1139" t="s">
        <v>3001</v>
      </c>
      <c r="F8152" s="1139">
        <v>1</v>
      </c>
    </row>
    <row r="8153" spans="1:6" x14ac:dyDescent="0.2">
      <c r="A8153" s="1136" t="str">
        <f t="shared" si="255"/>
        <v>JA24FDCBP31</v>
      </c>
      <c r="B8153" s="1140" t="s">
        <v>7538</v>
      </c>
      <c r="C8153" s="1140" t="s">
        <v>2056</v>
      </c>
      <c r="D8153" s="700" t="s">
        <v>456</v>
      </c>
      <c r="E8153" s="1140" t="s">
        <v>700</v>
      </c>
      <c r="F8153" s="1140">
        <v>16504</v>
      </c>
    </row>
    <row r="8154" spans="1:6" x14ac:dyDescent="0.2">
      <c r="A8154" s="1136" t="str">
        <f t="shared" si="255"/>
        <v>JA24FELBP31</v>
      </c>
      <c r="B8154" s="1140" t="s">
        <v>7539</v>
      </c>
      <c r="C8154" s="1140" t="s">
        <v>2056</v>
      </c>
      <c r="D8154" s="700" t="s">
        <v>456</v>
      </c>
      <c r="E8154" s="1140" t="s">
        <v>699</v>
      </c>
      <c r="F8154" s="1140">
        <v>3262</v>
      </c>
    </row>
    <row r="8155" spans="1:6" x14ac:dyDescent="0.2">
      <c r="A8155" s="1136" t="str">
        <f t="shared" si="255"/>
        <v>JA24FEMBP31</v>
      </c>
      <c r="B8155" s="1140" t="s">
        <v>7540</v>
      </c>
      <c r="C8155" s="1140" t="s">
        <v>2056</v>
      </c>
      <c r="D8155" s="700" t="s">
        <v>456</v>
      </c>
      <c r="E8155" s="1140" t="s">
        <v>595</v>
      </c>
      <c r="F8155" s="1140">
        <v>695</v>
      </c>
    </row>
    <row r="8156" spans="1:6" x14ac:dyDescent="0.2">
      <c r="A8156" s="1136" t="str">
        <f t="shared" si="255"/>
        <v>JA24FNEBP31</v>
      </c>
      <c r="B8156" s="1140" t="s">
        <v>7541</v>
      </c>
      <c r="C8156" s="1140" t="s">
        <v>2056</v>
      </c>
      <c r="D8156" s="700" t="s">
        <v>456</v>
      </c>
      <c r="E8156" s="1140" t="s">
        <v>594</v>
      </c>
      <c r="F8156" s="1140">
        <v>20</v>
      </c>
    </row>
    <row r="8157" spans="1:6" hidden="1" x14ac:dyDescent="0.2">
      <c r="A8157" s="1136" t="str">
        <f t="shared" ref="A8157:A8209" si="256">C8157&amp;D8157&amp;E8157</f>
        <v/>
      </c>
    </row>
    <row r="8158" spans="1:6" hidden="1" x14ac:dyDescent="0.2">
      <c r="A8158" s="1136" t="str">
        <f t="shared" si="256"/>
        <v/>
      </c>
    </row>
    <row r="8159" spans="1:6" hidden="1" x14ac:dyDescent="0.2">
      <c r="A8159" s="1136" t="str">
        <f t="shared" si="256"/>
        <v/>
      </c>
    </row>
    <row r="8160" spans="1:6" hidden="1" x14ac:dyDescent="0.2">
      <c r="A8160" s="1136" t="str">
        <f t="shared" si="256"/>
        <v/>
      </c>
    </row>
    <row r="8161" spans="1:1" hidden="1" x14ac:dyDescent="0.2">
      <c r="A8161" s="1136" t="str">
        <f t="shared" si="256"/>
        <v/>
      </c>
    </row>
    <row r="8162" spans="1:1" hidden="1" x14ac:dyDescent="0.2">
      <c r="A8162" s="1136" t="str">
        <f t="shared" si="256"/>
        <v/>
      </c>
    </row>
    <row r="8163" spans="1:1" hidden="1" x14ac:dyDescent="0.2">
      <c r="A8163" s="1136" t="str">
        <f t="shared" si="256"/>
        <v/>
      </c>
    </row>
    <row r="8164" spans="1:1" hidden="1" x14ac:dyDescent="0.2">
      <c r="A8164" s="1136" t="str">
        <f t="shared" si="256"/>
        <v/>
      </c>
    </row>
    <row r="8165" spans="1:1" hidden="1" x14ac:dyDescent="0.2">
      <c r="A8165" s="1136" t="str">
        <f t="shared" si="256"/>
        <v/>
      </c>
    </row>
    <row r="8166" spans="1:1" hidden="1" x14ac:dyDescent="0.2">
      <c r="A8166" s="1136" t="str">
        <f t="shared" si="256"/>
        <v/>
      </c>
    </row>
    <row r="8167" spans="1:1" hidden="1" x14ac:dyDescent="0.2">
      <c r="A8167" s="1136" t="str">
        <f t="shared" si="256"/>
        <v/>
      </c>
    </row>
    <row r="8168" spans="1:1" hidden="1" x14ac:dyDescent="0.2">
      <c r="A8168" s="1136" t="str">
        <f t="shared" si="256"/>
        <v/>
      </c>
    </row>
    <row r="8169" spans="1:1" hidden="1" x14ac:dyDescent="0.2">
      <c r="A8169" s="1136" t="str">
        <f t="shared" si="256"/>
        <v/>
      </c>
    </row>
    <row r="8170" spans="1:1" hidden="1" x14ac:dyDescent="0.2">
      <c r="A8170" s="1136" t="str">
        <f t="shared" si="256"/>
        <v/>
      </c>
    </row>
    <row r="8171" spans="1:1" hidden="1" x14ac:dyDescent="0.2">
      <c r="A8171" s="1136" t="str">
        <f t="shared" si="256"/>
        <v/>
      </c>
    </row>
    <row r="8172" spans="1:1" hidden="1" x14ac:dyDescent="0.2">
      <c r="A8172" s="1136" t="str">
        <f t="shared" si="256"/>
        <v/>
      </c>
    </row>
    <row r="8173" spans="1:1" hidden="1" x14ac:dyDescent="0.2">
      <c r="A8173" s="1136" t="str">
        <f t="shared" si="256"/>
        <v/>
      </c>
    </row>
    <row r="8174" spans="1:1" hidden="1" x14ac:dyDescent="0.2">
      <c r="A8174" s="1136" t="str">
        <f t="shared" si="256"/>
        <v/>
      </c>
    </row>
    <row r="8175" spans="1:1" hidden="1" x14ac:dyDescent="0.2">
      <c r="A8175" s="1136" t="str">
        <f t="shared" si="256"/>
        <v/>
      </c>
    </row>
    <row r="8176" spans="1:1" hidden="1" x14ac:dyDescent="0.2">
      <c r="A8176" s="1136" t="str">
        <f t="shared" si="256"/>
        <v/>
      </c>
    </row>
    <row r="8177" spans="1:1" hidden="1" x14ac:dyDescent="0.2">
      <c r="A8177" s="1136" t="str">
        <f t="shared" si="256"/>
        <v/>
      </c>
    </row>
    <row r="8178" spans="1:1" hidden="1" x14ac:dyDescent="0.2">
      <c r="A8178" s="1136" t="str">
        <f t="shared" si="256"/>
        <v/>
      </c>
    </row>
    <row r="8179" spans="1:1" hidden="1" x14ac:dyDescent="0.2">
      <c r="A8179" s="1136" t="str">
        <f t="shared" si="256"/>
        <v/>
      </c>
    </row>
    <row r="8180" spans="1:1" hidden="1" x14ac:dyDescent="0.2">
      <c r="A8180" s="1136" t="str">
        <f t="shared" si="256"/>
        <v/>
      </c>
    </row>
    <row r="8181" spans="1:1" hidden="1" x14ac:dyDescent="0.2">
      <c r="A8181" s="1136" t="str">
        <f t="shared" si="256"/>
        <v/>
      </c>
    </row>
    <row r="8182" spans="1:1" hidden="1" x14ac:dyDescent="0.2">
      <c r="A8182" s="1136" t="str">
        <f t="shared" si="256"/>
        <v/>
      </c>
    </row>
    <row r="8183" spans="1:1" hidden="1" x14ac:dyDescent="0.2">
      <c r="A8183" s="1136" t="str">
        <f t="shared" si="256"/>
        <v/>
      </c>
    </row>
    <row r="8184" spans="1:1" hidden="1" x14ac:dyDescent="0.2">
      <c r="A8184" s="1136" t="str">
        <f t="shared" si="256"/>
        <v/>
      </c>
    </row>
    <row r="8185" spans="1:1" hidden="1" x14ac:dyDescent="0.2">
      <c r="A8185" s="1136" t="str">
        <f t="shared" si="256"/>
        <v/>
      </c>
    </row>
    <row r="8186" spans="1:1" hidden="1" x14ac:dyDescent="0.2">
      <c r="A8186" s="1136" t="str">
        <f t="shared" si="256"/>
        <v/>
      </c>
    </row>
    <row r="8187" spans="1:1" hidden="1" x14ac:dyDescent="0.2">
      <c r="A8187" s="1136" t="str">
        <f t="shared" si="256"/>
        <v/>
      </c>
    </row>
    <row r="8188" spans="1:1" hidden="1" x14ac:dyDescent="0.2">
      <c r="A8188" s="1136" t="str">
        <f t="shared" si="256"/>
        <v/>
      </c>
    </row>
    <row r="8189" spans="1:1" hidden="1" x14ac:dyDescent="0.2">
      <c r="A8189" s="1136" t="str">
        <f t="shared" si="256"/>
        <v/>
      </c>
    </row>
    <row r="8190" spans="1:1" hidden="1" x14ac:dyDescent="0.2">
      <c r="A8190" s="1136" t="str">
        <f t="shared" si="256"/>
        <v/>
      </c>
    </row>
    <row r="8191" spans="1:1" hidden="1" x14ac:dyDescent="0.2">
      <c r="A8191" s="1136" t="str">
        <f t="shared" si="256"/>
        <v/>
      </c>
    </row>
    <row r="8192" spans="1:1" hidden="1" x14ac:dyDescent="0.2">
      <c r="A8192" s="1136" t="str">
        <f t="shared" si="256"/>
        <v/>
      </c>
    </row>
    <row r="8193" spans="1:1" hidden="1" x14ac:dyDescent="0.2">
      <c r="A8193" s="1136" t="str">
        <f t="shared" si="256"/>
        <v/>
      </c>
    </row>
    <row r="8194" spans="1:1" hidden="1" x14ac:dyDescent="0.2">
      <c r="A8194" s="1136" t="str">
        <f t="shared" si="256"/>
        <v/>
      </c>
    </row>
    <row r="8195" spans="1:1" hidden="1" x14ac:dyDescent="0.2">
      <c r="A8195" s="1136" t="str">
        <f t="shared" si="256"/>
        <v/>
      </c>
    </row>
    <row r="8196" spans="1:1" hidden="1" x14ac:dyDescent="0.2">
      <c r="A8196" s="1136" t="str">
        <f t="shared" si="256"/>
        <v/>
      </c>
    </row>
    <row r="8197" spans="1:1" hidden="1" x14ac:dyDescent="0.2">
      <c r="A8197" s="1136" t="str">
        <f t="shared" si="256"/>
        <v/>
      </c>
    </row>
    <row r="8198" spans="1:1" hidden="1" x14ac:dyDescent="0.2">
      <c r="A8198" s="1136" t="str">
        <f t="shared" si="256"/>
        <v/>
      </c>
    </row>
    <row r="8199" spans="1:1" hidden="1" x14ac:dyDescent="0.2">
      <c r="A8199" s="1136" t="str">
        <f t="shared" si="256"/>
        <v/>
      </c>
    </row>
    <row r="8200" spans="1:1" hidden="1" x14ac:dyDescent="0.2">
      <c r="A8200" s="1136" t="str">
        <f t="shared" si="256"/>
        <v/>
      </c>
    </row>
    <row r="8201" spans="1:1" hidden="1" x14ac:dyDescent="0.2">
      <c r="A8201" s="1136" t="str">
        <f t="shared" si="256"/>
        <v/>
      </c>
    </row>
    <row r="8202" spans="1:1" hidden="1" x14ac:dyDescent="0.2">
      <c r="A8202" s="1136" t="str">
        <f t="shared" si="256"/>
        <v/>
      </c>
    </row>
    <row r="8203" spans="1:1" hidden="1" x14ac:dyDescent="0.2">
      <c r="A8203" s="1136" t="str">
        <f t="shared" si="256"/>
        <v/>
      </c>
    </row>
    <row r="8204" spans="1:1" hidden="1" x14ac:dyDescent="0.2">
      <c r="A8204" s="1136" t="str">
        <f t="shared" si="256"/>
        <v/>
      </c>
    </row>
    <row r="8205" spans="1:1" hidden="1" x14ac:dyDescent="0.2">
      <c r="A8205" s="1136" t="str">
        <f t="shared" si="256"/>
        <v/>
      </c>
    </row>
    <row r="8206" spans="1:1" hidden="1" x14ac:dyDescent="0.2">
      <c r="A8206" s="1136" t="str">
        <f t="shared" si="256"/>
        <v/>
      </c>
    </row>
    <row r="8207" spans="1:1" hidden="1" x14ac:dyDescent="0.2">
      <c r="A8207" s="1136" t="str">
        <f t="shared" si="256"/>
        <v/>
      </c>
    </row>
    <row r="8208" spans="1:1" hidden="1" x14ac:dyDescent="0.2">
      <c r="A8208" s="1136" t="str">
        <f t="shared" si="256"/>
        <v/>
      </c>
    </row>
    <row r="8209" spans="1:1" hidden="1" x14ac:dyDescent="0.2">
      <c r="A8209" s="1136" t="str">
        <f t="shared" si="256"/>
        <v/>
      </c>
    </row>
    <row r="8210" spans="1:1" hidden="1" x14ac:dyDescent="0.2">
      <c r="A8210" s="1136" t="str">
        <f t="shared" ref="A8210:A8273" si="257">C8210&amp;D8210&amp;E8210</f>
        <v/>
      </c>
    </row>
    <row r="8211" spans="1:1" hidden="1" x14ac:dyDescent="0.2">
      <c r="A8211" s="1136" t="str">
        <f t="shared" si="257"/>
        <v/>
      </c>
    </row>
    <row r="8212" spans="1:1" hidden="1" x14ac:dyDescent="0.2">
      <c r="A8212" s="1136" t="str">
        <f t="shared" si="257"/>
        <v/>
      </c>
    </row>
    <row r="8213" spans="1:1" hidden="1" x14ac:dyDescent="0.2">
      <c r="A8213" s="1136" t="str">
        <f t="shared" si="257"/>
        <v/>
      </c>
    </row>
    <row r="8214" spans="1:1" hidden="1" x14ac:dyDescent="0.2">
      <c r="A8214" s="1136" t="str">
        <f t="shared" si="257"/>
        <v/>
      </c>
    </row>
    <row r="8215" spans="1:1" hidden="1" x14ac:dyDescent="0.2">
      <c r="A8215" s="1136" t="str">
        <f t="shared" si="257"/>
        <v/>
      </c>
    </row>
    <row r="8216" spans="1:1" hidden="1" x14ac:dyDescent="0.2">
      <c r="A8216" s="1136" t="str">
        <f t="shared" si="257"/>
        <v/>
      </c>
    </row>
    <row r="8217" spans="1:1" hidden="1" x14ac:dyDescent="0.2">
      <c r="A8217" s="1136" t="str">
        <f t="shared" si="257"/>
        <v/>
      </c>
    </row>
    <row r="8218" spans="1:1" hidden="1" x14ac:dyDescent="0.2">
      <c r="A8218" s="1136" t="str">
        <f t="shared" si="257"/>
        <v/>
      </c>
    </row>
    <row r="8219" spans="1:1" hidden="1" x14ac:dyDescent="0.2">
      <c r="A8219" s="1136" t="str">
        <f t="shared" si="257"/>
        <v/>
      </c>
    </row>
    <row r="8220" spans="1:1" hidden="1" x14ac:dyDescent="0.2">
      <c r="A8220" s="1136" t="str">
        <f t="shared" si="257"/>
        <v/>
      </c>
    </row>
    <row r="8221" spans="1:1" hidden="1" x14ac:dyDescent="0.2">
      <c r="A8221" s="1136" t="str">
        <f t="shared" si="257"/>
        <v/>
      </c>
    </row>
    <row r="8222" spans="1:1" hidden="1" x14ac:dyDescent="0.2">
      <c r="A8222" s="1136" t="str">
        <f t="shared" si="257"/>
        <v/>
      </c>
    </row>
    <row r="8223" spans="1:1" hidden="1" x14ac:dyDescent="0.2">
      <c r="A8223" s="1136" t="str">
        <f t="shared" si="257"/>
        <v/>
      </c>
    </row>
    <row r="8224" spans="1:1" hidden="1" x14ac:dyDescent="0.2">
      <c r="A8224" s="1136" t="str">
        <f t="shared" si="257"/>
        <v/>
      </c>
    </row>
    <row r="8225" spans="1:1" hidden="1" x14ac:dyDescent="0.2">
      <c r="A8225" s="1136" t="str">
        <f t="shared" si="257"/>
        <v/>
      </c>
    </row>
    <row r="8226" spans="1:1" hidden="1" x14ac:dyDescent="0.2">
      <c r="A8226" s="1136" t="str">
        <f t="shared" si="257"/>
        <v/>
      </c>
    </row>
    <row r="8227" spans="1:1" hidden="1" x14ac:dyDescent="0.2">
      <c r="A8227" s="1136" t="str">
        <f t="shared" si="257"/>
        <v/>
      </c>
    </row>
    <row r="8228" spans="1:1" hidden="1" x14ac:dyDescent="0.2">
      <c r="A8228" s="1136" t="str">
        <f t="shared" si="257"/>
        <v/>
      </c>
    </row>
    <row r="8229" spans="1:1" hidden="1" x14ac:dyDescent="0.2">
      <c r="A8229" s="1136" t="str">
        <f t="shared" si="257"/>
        <v/>
      </c>
    </row>
    <row r="8230" spans="1:1" hidden="1" x14ac:dyDescent="0.2">
      <c r="A8230" s="1136" t="str">
        <f t="shared" si="257"/>
        <v/>
      </c>
    </row>
    <row r="8231" spans="1:1" hidden="1" x14ac:dyDescent="0.2">
      <c r="A8231" s="1136" t="str">
        <f t="shared" si="257"/>
        <v/>
      </c>
    </row>
    <row r="8232" spans="1:1" hidden="1" x14ac:dyDescent="0.2">
      <c r="A8232" s="1136" t="str">
        <f t="shared" si="257"/>
        <v/>
      </c>
    </row>
    <row r="8233" spans="1:1" hidden="1" x14ac:dyDescent="0.2">
      <c r="A8233" s="1136" t="str">
        <f t="shared" si="257"/>
        <v/>
      </c>
    </row>
    <row r="8234" spans="1:1" hidden="1" x14ac:dyDescent="0.2">
      <c r="A8234" s="1136" t="str">
        <f t="shared" si="257"/>
        <v/>
      </c>
    </row>
    <row r="8235" spans="1:1" hidden="1" x14ac:dyDescent="0.2">
      <c r="A8235" s="1136" t="str">
        <f t="shared" si="257"/>
        <v/>
      </c>
    </row>
    <row r="8236" spans="1:1" hidden="1" x14ac:dyDescent="0.2">
      <c r="A8236" s="1136" t="str">
        <f t="shared" si="257"/>
        <v/>
      </c>
    </row>
    <row r="8237" spans="1:1" hidden="1" x14ac:dyDescent="0.2">
      <c r="A8237" s="1136" t="str">
        <f t="shared" si="257"/>
        <v/>
      </c>
    </row>
    <row r="8238" spans="1:1" hidden="1" x14ac:dyDescent="0.2">
      <c r="A8238" s="1136" t="str">
        <f t="shared" si="257"/>
        <v/>
      </c>
    </row>
    <row r="8239" spans="1:1" hidden="1" x14ac:dyDescent="0.2">
      <c r="A8239" s="1136" t="str">
        <f t="shared" si="257"/>
        <v/>
      </c>
    </row>
    <row r="8240" spans="1:1" hidden="1" x14ac:dyDescent="0.2">
      <c r="A8240" s="1136" t="str">
        <f t="shared" si="257"/>
        <v/>
      </c>
    </row>
    <row r="8241" spans="1:1" hidden="1" x14ac:dyDescent="0.2">
      <c r="A8241" s="1136" t="str">
        <f t="shared" si="257"/>
        <v/>
      </c>
    </row>
    <row r="8242" spans="1:1" hidden="1" x14ac:dyDescent="0.2">
      <c r="A8242" s="1136" t="str">
        <f t="shared" si="257"/>
        <v/>
      </c>
    </row>
    <row r="8243" spans="1:1" hidden="1" x14ac:dyDescent="0.2">
      <c r="A8243" s="1136" t="str">
        <f t="shared" si="257"/>
        <v/>
      </c>
    </row>
    <row r="8244" spans="1:1" hidden="1" x14ac:dyDescent="0.2">
      <c r="A8244" s="1136" t="str">
        <f t="shared" si="257"/>
        <v/>
      </c>
    </row>
    <row r="8245" spans="1:1" hidden="1" x14ac:dyDescent="0.2">
      <c r="A8245" s="1136" t="str">
        <f t="shared" si="257"/>
        <v/>
      </c>
    </row>
    <row r="8246" spans="1:1" hidden="1" x14ac:dyDescent="0.2">
      <c r="A8246" s="1136" t="str">
        <f t="shared" si="257"/>
        <v/>
      </c>
    </row>
    <row r="8247" spans="1:1" hidden="1" x14ac:dyDescent="0.2">
      <c r="A8247" s="1136" t="str">
        <f t="shared" si="257"/>
        <v/>
      </c>
    </row>
    <row r="8248" spans="1:1" hidden="1" x14ac:dyDescent="0.2">
      <c r="A8248" s="1136" t="str">
        <f t="shared" si="257"/>
        <v/>
      </c>
    </row>
    <row r="8249" spans="1:1" hidden="1" x14ac:dyDescent="0.2">
      <c r="A8249" s="1136" t="str">
        <f t="shared" si="257"/>
        <v/>
      </c>
    </row>
    <row r="8250" spans="1:1" hidden="1" x14ac:dyDescent="0.2">
      <c r="A8250" s="1136" t="str">
        <f t="shared" si="257"/>
        <v/>
      </c>
    </row>
    <row r="8251" spans="1:1" hidden="1" x14ac:dyDescent="0.2">
      <c r="A8251" s="1136" t="str">
        <f t="shared" si="257"/>
        <v/>
      </c>
    </row>
    <row r="8252" spans="1:1" hidden="1" x14ac:dyDescent="0.2">
      <c r="A8252" s="1136" t="str">
        <f t="shared" si="257"/>
        <v/>
      </c>
    </row>
    <row r="8253" spans="1:1" hidden="1" x14ac:dyDescent="0.2">
      <c r="A8253" s="1136" t="str">
        <f t="shared" si="257"/>
        <v/>
      </c>
    </row>
    <row r="8254" spans="1:1" hidden="1" x14ac:dyDescent="0.2">
      <c r="A8254" s="1136" t="str">
        <f t="shared" si="257"/>
        <v/>
      </c>
    </row>
    <row r="8255" spans="1:1" hidden="1" x14ac:dyDescent="0.2">
      <c r="A8255" s="1136" t="str">
        <f t="shared" si="257"/>
        <v/>
      </c>
    </row>
    <row r="8256" spans="1:1" hidden="1" x14ac:dyDescent="0.2">
      <c r="A8256" s="1136" t="str">
        <f t="shared" si="257"/>
        <v/>
      </c>
    </row>
    <row r="8257" spans="1:1" hidden="1" x14ac:dyDescent="0.2">
      <c r="A8257" s="1136" t="str">
        <f t="shared" si="257"/>
        <v/>
      </c>
    </row>
    <row r="8258" spans="1:1" hidden="1" x14ac:dyDescent="0.2">
      <c r="A8258" s="1136" t="str">
        <f t="shared" si="257"/>
        <v/>
      </c>
    </row>
    <row r="8259" spans="1:1" hidden="1" x14ac:dyDescent="0.2">
      <c r="A8259" s="1136" t="str">
        <f t="shared" si="257"/>
        <v/>
      </c>
    </row>
    <row r="8260" spans="1:1" hidden="1" x14ac:dyDescent="0.2">
      <c r="A8260" s="1136" t="str">
        <f t="shared" si="257"/>
        <v/>
      </c>
    </row>
    <row r="8261" spans="1:1" hidden="1" x14ac:dyDescent="0.2">
      <c r="A8261" s="1136" t="str">
        <f t="shared" si="257"/>
        <v/>
      </c>
    </row>
    <row r="8262" spans="1:1" hidden="1" x14ac:dyDescent="0.2">
      <c r="A8262" s="1136" t="str">
        <f t="shared" si="257"/>
        <v/>
      </c>
    </row>
    <row r="8263" spans="1:1" hidden="1" x14ac:dyDescent="0.2">
      <c r="A8263" s="1136" t="str">
        <f t="shared" si="257"/>
        <v/>
      </c>
    </row>
    <row r="8264" spans="1:1" hidden="1" x14ac:dyDescent="0.2">
      <c r="A8264" s="1136" t="str">
        <f t="shared" si="257"/>
        <v/>
      </c>
    </row>
    <row r="8265" spans="1:1" hidden="1" x14ac:dyDescent="0.2">
      <c r="A8265" s="1136" t="str">
        <f t="shared" si="257"/>
        <v/>
      </c>
    </row>
    <row r="8266" spans="1:1" hidden="1" x14ac:dyDescent="0.2">
      <c r="A8266" s="1136" t="str">
        <f t="shared" si="257"/>
        <v/>
      </c>
    </row>
    <row r="8267" spans="1:1" hidden="1" x14ac:dyDescent="0.2">
      <c r="A8267" s="1136" t="str">
        <f t="shared" si="257"/>
        <v/>
      </c>
    </row>
    <row r="8268" spans="1:1" hidden="1" x14ac:dyDescent="0.2">
      <c r="A8268" s="1136" t="str">
        <f t="shared" si="257"/>
        <v/>
      </c>
    </row>
    <row r="8269" spans="1:1" hidden="1" x14ac:dyDescent="0.2">
      <c r="A8269" s="1136" t="str">
        <f t="shared" si="257"/>
        <v/>
      </c>
    </row>
    <row r="8270" spans="1:1" hidden="1" x14ac:dyDescent="0.2">
      <c r="A8270" s="1136" t="str">
        <f t="shared" si="257"/>
        <v/>
      </c>
    </row>
    <row r="8271" spans="1:1" hidden="1" x14ac:dyDescent="0.2">
      <c r="A8271" s="1136" t="str">
        <f t="shared" si="257"/>
        <v/>
      </c>
    </row>
    <row r="8272" spans="1:1" hidden="1" x14ac:dyDescent="0.2">
      <c r="A8272" s="1136" t="str">
        <f t="shared" si="257"/>
        <v/>
      </c>
    </row>
    <row r="8273" spans="1:1" hidden="1" x14ac:dyDescent="0.2">
      <c r="A8273" s="1136" t="str">
        <f t="shared" si="257"/>
        <v/>
      </c>
    </row>
    <row r="8274" spans="1:1" hidden="1" x14ac:dyDescent="0.2">
      <c r="A8274" s="1136" t="str">
        <f t="shared" ref="A8274:A8337" si="258">C8274&amp;D8274&amp;E8274</f>
        <v/>
      </c>
    </row>
    <row r="8275" spans="1:1" hidden="1" x14ac:dyDescent="0.2">
      <c r="A8275" s="1136" t="str">
        <f t="shared" si="258"/>
        <v/>
      </c>
    </row>
    <row r="8276" spans="1:1" hidden="1" x14ac:dyDescent="0.2">
      <c r="A8276" s="1136" t="str">
        <f t="shared" si="258"/>
        <v/>
      </c>
    </row>
    <row r="8277" spans="1:1" hidden="1" x14ac:dyDescent="0.2">
      <c r="A8277" s="1136" t="str">
        <f t="shared" si="258"/>
        <v/>
      </c>
    </row>
    <row r="8278" spans="1:1" hidden="1" x14ac:dyDescent="0.2">
      <c r="A8278" s="1136" t="str">
        <f t="shared" si="258"/>
        <v/>
      </c>
    </row>
    <row r="8279" spans="1:1" hidden="1" x14ac:dyDescent="0.2">
      <c r="A8279" s="1136" t="str">
        <f t="shared" si="258"/>
        <v/>
      </c>
    </row>
    <row r="8280" spans="1:1" hidden="1" x14ac:dyDescent="0.2">
      <c r="A8280" s="1136" t="str">
        <f t="shared" si="258"/>
        <v/>
      </c>
    </row>
    <row r="8281" spans="1:1" hidden="1" x14ac:dyDescent="0.2">
      <c r="A8281" s="1136" t="str">
        <f t="shared" si="258"/>
        <v/>
      </c>
    </row>
    <row r="8282" spans="1:1" hidden="1" x14ac:dyDescent="0.2">
      <c r="A8282" s="1136" t="str">
        <f t="shared" si="258"/>
        <v/>
      </c>
    </row>
    <row r="8283" spans="1:1" hidden="1" x14ac:dyDescent="0.2">
      <c r="A8283" s="1136" t="str">
        <f t="shared" si="258"/>
        <v/>
      </c>
    </row>
    <row r="8284" spans="1:1" hidden="1" x14ac:dyDescent="0.2">
      <c r="A8284" s="1136" t="str">
        <f t="shared" si="258"/>
        <v/>
      </c>
    </row>
    <row r="8285" spans="1:1" hidden="1" x14ac:dyDescent="0.2">
      <c r="A8285" s="1136" t="str">
        <f t="shared" si="258"/>
        <v/>
      </c>
    </row>
    <row r="8286" spans="1:1" hidden="1" x14ac:dyDescent="0.2">
      <c r="A8286" s="1136" t="str">
        <f t="shared" si="258"/>
        <v/>
      </c>
    </row>
    <row r="8287" spans="1:1" hidden="1" x14ac:dyDescent="0.2">
      <c r="A8287" s="1136" t="str">
        <f t="shared" si="258"/>
        <v/>
      </c>
    </row>
    <row r="8288" spans="1:1" hidden="1" x14ac:dyDescent="0.2">
      <c r="A8288" s="1136" t="str">
        <f t="shared" si="258"/>
        <v/>
      </c>
    </row>
    <row r="8289" spans="1:1" hidden="1" x14ac:dyDescent="0.2">
      <c r="A8289" s="1136" t="str">
        <f t="shared" si="258"/>
        <v/>
      </c>
    </row>
    <row r="8290" spans="1:1" hidden="1" x14ac:dyDescent="0.2">
      <c r="A8290" s="1136" t="str">
        <f t="shared" si="258"/>
        <v/>
      </c>
    </row>
    <row r="8291" spans="1:1" hidden="1" x14ac:dyDescent="0.2">
      <c r="A8291" s="1136" t="str">
        <f t="shared" si="258"/>
        <v/>
      </c>
    </row>
    <row r="8292" spans="1:1" hidden="1" x14ac:dyDescent="0.2">
      <c r="A8292" s="1136" t="str">
        <f t="shared" si="258"/>
        <v/>
      </c>
    </row>
    <row r="8293" spans="1:1" hidden="1" x14ac:dyDescent="0.2">
      <c r="A8293" s="1136" t="str">
        <f t="shared" si="258"/>
        <v/>
      </c>
    </row>
    <row r="8294" spans="1:1" hidden="1" x14ac:dyDescent="0.2">
      <c r="A8294" s="1136" t="str">
        <f t="shared" si="258"/>
        <v/>
      </c>
    </row>
    <row r="8295" spans="1:1" hidden="1" x14ac:dyDescent="0.2">
      <c r="A8295" s="1136" t="str">
        <f t="shared" si="258"/>
        <v/>
      </c>
    </row>
    <row r="8296" spans="1:1" hidden="1" x14ac:dyDescent="0.2">
      <c r="A8296" s="1136" t="str">
        <f t="shared" si="258"/>
        <v/>
      </c>
    </row>
    <row r="8297" spans="1:1" hidden="1" x14ac:dyDescent="0.2">
      <c r="A8297" s="1136" t="str">
        <f t="shared" si="258"/>
        <v/>
      </c>
    </row>
    <row r="8298" spans="1:1" hidden="1" x14ac:dyDescent="0.2">
      <c r="A8298" s="1136" t="str">
        <f t="shared" si="258"/>
        <v/>
      </c>
    </row>
    <row r="8299" spans="1:1" hidden="1" x14ac:dyDescent="0.2">
      <c r="A8299" s="1136" t="str">
        <f t="shared" si="258"/>
        <v/>
      </c>
    </row>
    <row r="8300" spans="1:1" hidden="1" x14ac:dyDescent="0.2">
      <c r="A8300" s="1136" t="str">
        <f t="shared" si="258"/>
        <v/>
      </c>
    </row>
    <row r="8301" spans="1:1" hidden="1" x14ac:dyDescent="0.2">
      <c r="A8301" s="1136" t="str">
        <f t="shared" si="258"/>
        <v/>
      </c>
    </row>
    <row r="8302" spans="1:1" hidden="1" x14ac:dyDescent="0.2">
      <c r="A8302" s="1136" t="str">
        <f t="shared" si="258"/>
        <v/>
      </c>
    </row>
    <row r="8303" spans="1:1" hidden="1" x14ac:dyDescent="0.2">
      <c r="A8303" s="1136" t="str">
        <f t="shared" si="258"/>
        <v/>
      </c>
    </row>
    <row r="8304" spans="1:1" hidden="1" x14ac:dyDescent="0.2">
      <c r="A8304" s="1136" t="str">
        <f t="shared" si="258"/>
        <v/>
      </c>
    </row>
    <row r="8305" spans="1:1" hidden="1" x14ac:dyDescent="0.2">
      <c r="A8305" s="1136" t="str">
        <f t="shared" si="258"/>
        <v/>
      </c>
    </row>
    <row r="8306" spans="1:1" hidden="1" x14ac:dyDescent="0.2">
      <c r="A8306" s="1136" t="str">
        <f t="shared" si="258"/>
        <v/>
      </c>
    </row>
    <row r="8307" spans="1:1" hidden="1" x14ac:dyDescent="0.2">
      <c r="A8307" s="1136" t="str">
        <f t="shared" si="258"/>
        <v/>
      </c>
    </row>
    <row r="8308" spans="1:1" hidden="1" x14ac:dyDescent="0.2">
      <c r="A8308" s="1136" t="str">
        <f t="shared" si="258"/>
        <v/>
      </c>
    </row>
    <row r="8309" spans="1:1" hidden="1" x14ac:dyDescent="0.2">
      <c r="A8309" s="1136" t="str">
        <f t="shared" si="258"/>
        <v/>
      </c>
    </row>
    <row r="8310" spans="1:1" hidden="1" x14ac:dyDescent="0.2">
      <c r="A8310" s="1136" t="str">
        <f t="shared" si="258"/>
        <v/>
      </c>
    </row>
    <row r="8311" spans="1:1" hidden="1" x14ac:dyDescent="0.2">
      <c r="A8311" s="1136" t="str">
        <f t="shared" si="258"/>
        <v/>
      </c>
    </row>
    <row r="8312" spans="1:1" hidden="1" x14ac:dyDescent="0.2">
      <c r="A8312" s="1136" t="str">
        <f t="shared" si="258"/>
        <v/>
      </c>
    </row>
    <row r="8313" spans="1:1" hidden="1" x14ac:dyDescent="0.2">
      <c r="A8313" s="1136" t="str">
        <f t="shared" si="258"/>
        <v/>
      </c>
    </row>
    <row r="8314" spans="1:1" hidden="1" x14ac:dyDescent="0.2">
      <c r="A8314" s="1136" t="str">
        <f t="shared" si="258"/>
        <v/>
      </c>
    </row>
    <row r="8315" spans="1:1" hidden="1" x14ac:dyDescent="0.2">
      <c r="A8315" s="1136" t="str">
        <f t="shared" si="258"/>
        <v/>
      </c>
    </row>
    <row r="8316" spans="1:1" hidden="1" x14ac:dyDescent="0.2">
      <c r="A8316" s="1136" t="str">
        <f t="shared" si="258"/>
        <v/>
      </c>
    </row>
    <row r="8317" spans="1:1" hidden="1" x14ac:dyDescent="0.2">
      <c r="A8317" s="1136" t="str">
        <f t="shared" si="258"/>
        <v/>
      </c>
    </row>
    <row r="8318" spans="1:1" hidden="1" x14ac:dyDescent="0.2">
      <c r="A8318" s="1136" t="str">
        <f t="shared" si="258"/>
        <v/>
      </c>
    </row>
    <row r="8319" spans="1:1" hidden="1" x14ac:dyDescent="0.2">
      <c r="A8319" s="1136" t="str">
        <f t="shared" si="258"/>
        <v/>
      </c>
    </row>
    <row r="8320" spans="1:1" hidden="1" x14ac:dyDescent="0.2">
      <c r="A8320" s="1136" t="str">
        <f t="shared" si="258"/>
        <v/>
      </c>
    </row>
    <row r="8321" spans="1:1" hidden="1" x14ac:dyDescent="0.2">
      <c r="A8321" s="1136" t="str">
        <f t="shared" si="258"/>
        <v/>
      </c>
    </row>
    <row r="8322" spans="1:1" hidden="1" x14ac:dyDescent="0.2">
      <c r="A8322" s="1136" t="str">
        <f t="shared" si="258"/>
        <v/>
      </c>
    </row>
    <row r="8323" spans="1:1" hidden="1" x14ac:dyDescent="0.2">
      <c r="A8323" s="1136" t="str">
        <f t="shared" si="258"/>
        <v/>
      </c>
    </row>
    <row r="8324" spans="1:1" hidden="1" x14ac:dyDescent="0.2">
      <c r="A8324" s="1136" t="str">
        <f t="shared" si="258"/>
        <v/>
      </c>
    </row>
    <row r="8325" spans="1:1" hidden="1" x14ac:dyDescent="0.2">
      <c r="A8325" s="1136" t="str">
        <f t="shared" si="258"/>
        <v/>
      </c>
    </row>
    <row r="8326" spans="1:1" hidden="1" x14ac:dyDescent="0.2">
      <c r="A8326" s="1136" t="str">
        <f t="shared" si="258"/>
        <v/>
      </c>
    </row>
    <row r="8327" spans="1:1" hidden="1" x14ac:dyDescent="0.2">
      <c r="A8327" s="1136" t="str">
        <f t="shared" si="258"/>
        <v/>
      </c>
    </row>
    <row r="8328" spans="1:1" hidden="1" x14ac:dyDescent="0.2">
      <c r="A8328" s="1136" t="str">
        <f t="shared" si="258"/>
        <v/>
      </c>
    </row>
    <row r="8329" spans="1:1" hidden="1" x14ac:dyDescent="0.2">
      <c r="A8329" s="1136" t="str">
        <f t="shared" si="258"/>
        <v/>
      </c>
    </row>
    <row r="8330" spans="1:1" hidden="1" x14ac:dyDescent="0.2">
      <c r="A8330" s="1136" t="str">
        <f t="shared" si="258"/>
        <v/>
      </c>
    </row>
    <row r="8331" spans="1:1" hidden="1" x14ac:dyDescent="0.2">
      <c r="A8331" s="1136" t="str">
        <f t="shared" si="258"/>
        <v/>
      </c>
    </row>
    <row r="8332" spans="1:1" hidden="1" x14ac:dyDescent="0.2">
      <c r="A8332" s="1136" t="str">
        <f t="shared" si="258"/>
        <v/>
      </c>
    </row>
    <row r="8333" spans="1:1" hidden="1" x14ac:dyDescent="0.2">
      <c r="A8333" s="1136" t="str">
        <f t="shared" si="258"/>
        <v/>
      </c>
    </row>
    <row r="8334" spans="1:1" hidden="1" x14ac:dyDescent="0.2">
      <c r="A8334" s="1136" t="str">
        <f t="shared" si="258"/>
        <v/>
      </c>
    </row>
    <row r="8335" spans="1:1" hidden="1" x14ac:dyDescent="0.2">
      <c r="A8335" s="1136" t="str">
        <f t="shared" si="258"/>
        <v/>
      </c>
    </row>
    <row r="8336" spans="1:1" hidden="1" x14ac:dyDescent="0.2">
      <c r="A8336" s="1136" t="str">
        <f t="shared" si="258"/>
        <v/>
      </c>
    </row>
    <row r="8337" spans="1:1" hidden="1" x14ac:dyDescent="0.2">
      <c r="A8337" s="1136" t="str">
        <f t="shared" si="258"/>
        <v/>
      </c>
    </row>
    <row r="8338" spans="1:1" hidden="1" x14ac:dyDescent="0.2">
      <c r="A8338" s="1136" t="str">
        <f t="shared" ref="A8338:A8401" si="259">C8338&amp;D8338&amp;E8338</f>
        <v/>
      </c>
    </row>
    <row r="8339" spans="1:1" hidden="1" x14ac:dyDescent="0.2">
      <c r="A8339" s="1136" t="str">
        <f t="shared" si="259"/>
        <v/>
      </c>
    </row>
    <row r="8340" spans="1:1" hidden="1" x14ac:dyDescent="0.2">
      <c r="A8340" s="1136" t="str">
        <f t="shared" si="259"/>
        <v/>
      </c>
    </row>
    <row r="8341" spans="1:1" hidden="1" x14ac:dyDescent="0.2">
      <c r="A8341" s="1136" t="str">
        <f t="shared" si="259"/>
        <v/>
      </c>
    </row>
    <row r="8342" spans="1:1" hidden="1" x14ac:dyDescent="0.2">
      <c r="A8342" s="1136" t="str">
        <f t="shared" si="259"/>
        <v/>
      </c>
    </row>
    <row r="8343" spans="1:1" hidden="1" x14ac:dyDescent="0.2">
      <c r="A8343" s="1136" t="str">
        <f t="shared" si="259"/>
        <v/>
      </c>
    </row>
    <row r="8344" spans="1:1" hidden="1" x14ac:dyDescent="0.2">
      <c r="A8344" s="1136" t="str">
        <f t="shared" si="259"/>
        <v/>
      </c>
    </row>
    <row r="8345" spans="1:1" hidden="1" x14ac:dyDescent="0.2">
      <c r="A8345" s="1136" t="str">
        <f t="shared" si="259"/>
        <v/>
      </c>
    </row>
    <row r="8346" spans="1:1" hidden="1" x14ac:dyDescent="0.2">
      <c r="A8346" s="1136" t="str">
        <f t="shared" si="259"/>
        <v/>
      </c>
    </row>
    <row r="8347" spans="1:1" hidden="1" x14ac:dyDescent="0.2">
      <c r="A8347" s="1136" t="str">
        <f t="shared" si="259"/>
        <v/>
      </c>
    </row>
    <row r="8348" spans="1:1" hidden="1" x14ac:dyDescent="0.2">
      <c r="A8348" s="1136" t="str">
        <f t="shared" si="259"/>
        <v/>
      </c>
    </row>
    <row r="8349" spans="1:1" hidden="1" x14ac:dyDescent="0.2">
      <c r="A8349" s="1136" t="str">
        <f t="shared" si="259"/>
        <v/>
      </c>
    </row>
    <row r="8350" spans="1:1" hidden="1" x14ac:dyDescent="0.2">
      <c r="A8350" s="1136" t="str">
        <f t="shared" si="259"/>
        <v/>
      </c>
    </row>
    <row r="8351" spans="1:1" hidden="1" x14ac:dyDescent="0.2">
      <c r="A8351" s="1136" t="str">
        <f t="shared" si="259"/>
        <v/>
      </c>
    </row>
    <row r="8352" spans="1:1" hidden="1" x14ac:dyDescent="0.2">
      <c r="A8352" s="1136" t="str">
        <f t="shared" si="259"/>
        <v/>
      </c>
    </row>
    <row r="8353" spans="1:1" hidden="1" x14ac:dyDescent="0.2">
      <c r="A8353" s="1136" t="str">
        <f t="shared" si="259"/>
        <v/>
      </c>
    </row>
    <row r="8354" spans="1:1" hidden="1" x14ac:dyDescent="0.2">
      <c r="A8354" s="1136" t="str">
        <f t="shared" si="259"/>
        <v/>
      </c>
    </row>
    <row r="8355" spans="1:1" hidden="1" x14ac:dyDescent="0.2">
      <c r="A8355" s="1136" t="str">
        <f t="shared" si="259"/>
        <v/>
      </c>
    </row>
    <row r="8356" spans="1:1" hidden="1" x14ac:dyDescent="0.2">
      <c r="A8356" s="1136" t="str">
        <f t="shared" si="259"/>
        <v/>
      </c>
    </row>
    <row r="8357" spans="1:1" hidden="1" x14ac:dyDescent="0.2">
      <c r="A8357" s="1136" t="str">
        <f t="shared" si="259"/>
        <v/>
      </c>
    </row>
    <row r="8358" spans="1:1" hidden="1" x14ac:dyDescent="0.2">
      <c r="A8358" s="1136" t="str">
        <f t="shared" si="259"/>
        <v/>
      </c>
    </row>
    <row r="8359" spans="1:1" hidden="1" x14ac:dyDescent="0.2">
      <c r="A8359" s="1136" t="str">
        <f t="shared" si="259"/>
        <v/>
      </c>
    </row>
    <row r="8360" spans="1:1" hidden="1" x14ac:dyDescent="0.2">
      <c r="A8360" s="1136" t="str">
        <f t="shared" si="259"/>
        <v/>
      </c>
    </row>
    <row r="8361" spans="1:1" hidden="1" x14ac:dyDescent="0.2">
      <c r="A8361" s="1136" t="str">
        <f t="shared" si="259"/>
        <v/>
      </c>
    </row>
    <row r="8362" spans="1:1" hidden="1" x14ac:dyDescent="0.2">
      <c r="A8362" s="1136" t="str">
        <f t="shared" si="259"/>
        <v/>
      </c>
    </row>
    <row r="8363" spans="1:1" hidden="1" x14ac:dyDescent="0.2">
      <c r="A8363" s="1136" t="str">
        <f t="shared" si="259"/>
        <v/>
      </c>
    </row>
    <row r="8364" spans="1:1" hidden="1" x14ac:dyDescent="0.2">
      <c r="A8364" s="1136" t="str">
        <f t="shared" si="259"/>
        <v/>
      </c>
    </row>
    <row r="8365" spans="1:1" hidden="1" x14ac:dyDescent="0.2">
      <c r="A8365" s="1136" t="str">
        <f t="shared" si="259"/>
        <v/>
      </c>
    </row>
    <row r="8366" spans="1:1" hidden="1" x14ac:dyDescent="0.2">
      <c r="A8366" s="1136" t="str">
        <f t="shared" si="259"/>
        <v/>
      </c>
    </row>
    <row r="8367" spans="1:1" hidden="1" x14ac:dyDescent="0.2">
      <c r="A8367" s="1136" t="str">
        <f t="shared" si="259"/>
        <v/>
      </c>
    </row>
    <row r="8368" spans="1:1" hidden="1" x14ac:dyDescent="0.2">
      <c r="A8368" s="1136" t="str">
        <f t="shared" si="259"/>
        <v/>
      </c>
    </row>
    <row r="8369" spans="1:1" hidden="1" x14ac:dyDescent="0.2">
      <c r="A8369" s="1136" t="str">
        <f t="shared" si="259"/>
        <v/>
      </c>
    </row>
    <row r="8370" spans="1:1" hidden="1" x14ac:dyDescent="0.2">
      <c r="A8370" s="1136" t="str">
        <f t="shared" si="259"/>
        <v/>
      </c>
    </row>
    <row r="8371" spans="1:1" hidden="1" x14ac:dyDescent="0.2">
      <c r="A8371" s="1136" t="str">
        <f t="shared" si="259"/>
        <v/>
      </c>
    </row>
    <row r="8372" spans="1:1" hidden="1" x14ac:dyDescent="0.2">
      <c r="A8372" s="1136" t="str">
        <f t="shared" si="259"/>
        <v/>
      </c>
    </row>
    <row r="8373" spans="1:1" hidden="1" x14ac:dyDescent="0.2">
      <c r="A8373" s="1136" t="str">
        <f t="shared" si="259"/>
        <v/>
      </c>
    </row>
    <row r="8374" spans="1:1" hidden="1" x14ac:dyDescent="0.2">
      <c r="A8374" s="1136" t="str">
        <f t="shared" si="259"/>
        <v/>
      </c>
    </row>
    <row r="8375" spans="1:1" hidden="1" x14ac:dyDescent="0.2">
      <c r="A8375" s="1136" t="str">
        <f t="shared" si="259"/>
        <v/>
      </c>
    </row>
    <row r="8376" spans="1:1" hidden="1" x14ac:dyDescent="0.2">
      <c r="A8376" s="1136" t="str">
        <f t="shared" si="259"/>
        <v/>
      </c>
    </row>
    <row r="8377" spans="1:1" hidden="1" x14ac:dyDescent="0.2">
      <c r="A8377" s="1136" t="str">
        <f t="shared" si="259"/>
        <v/>
      </c>
    </row>
    <row r="8378" spans="1:1" hidden="1" x14ac:dyDescent="0.2">
      <c r="A8378" s="1136" t="str">
        <f t="shared" si="259"/>
        <v/>
      </c>
    </row>
    <row r="8379" spans="1:1" hidden="1" x14ac:dyDescent="0.2">
      <c r="A8379" s="1136" t="str">
        <f t="shared" si="259"/>
        <v/>
      </c>
    </row>
    <row r="8380" spans="1:1" hidden="1" x14ac:dyDescent="0.2">
      <c r="A8380" s="1136" t="str">
        <f t="shared" si="259"/>
        <v/>
      </c>
    </row>
    <row r="8381" spans="1:1" hidden="1" x14ac:dyDescent="0.2">
      <c r="A8381" s="1136" t="str">
        <f t="shared" si="259"/>
        <v/>
      </c>
    </row>
    <row r="8382" spans="1:1" hidden="1" x14ac:dyDescent="0.2">
      <c r="A8382" s="1136" t="str">
        <f t="shared" si="259"/>
        <v/>
      </c>
    </row>
    <row r="8383" spans="1:1" hidden="1" x14ac:dyDescent="0.2">
      <c r="A8383" s="1136" t="str">
        <f t="shared" si="259"/>
        <v/>
      </c>
    </row>
    <row r="8384" spans="1:1" hidden="1" x14ac:dyDescent="0.2">
      <c r="A8384" s="1136" t="str">
        <f t="shared" si="259"/>
        <v/>
      </c>
    </row>
    <row r="8385" spans="1:1" hidden="1" x14ac:dyDescent="0.2">
      <c r="A8385" s="1136" t="str">
        <f t="shared" si="259"/>
        <v/>
      </c>
    </row>
    <row r="8386" spans="1:1" hidden="1" x14ac:dyDescent="0.2">
      <c r="A8386" s="1136" t="str">
        <f t="shared" si="259"/>
        <v/>
      </c>
    </row>
    <row r="8387" spans="1:1" hidden="1" x14ac:dyDescent="0.2">
      <c r="A8387" s="1136" t="str">
        <f t="shared" si="259"/>
        <v/>
      </c>
    </row>
    <row r="8388" spans="1:1" hidden="1" x14ac:dyDescent="0.2">
      <c r="A8388" s="1136" t="str">
        <f t="shared" si="259"/>
        <v/>
      </c>
    </row>
    <row r="8389" spans="1:1" hidden="1" x14ac:dyDescent="0.2">
      <c r="A8389" s="1136" t="str">
        <f t="shared" si="259"/>
        <v/>
      </c>
    </row>
    <row r="8390" spans="1:1" hidden="1" x14ac:dyDescent="0.2">
      <c r="A8390" s="1136" t="str">
        <f t="shared" si="259"/>
        <v/>
      </c>
    </row>
    <row r="8391" spans="1:1" hidden="1" x14ac:dyDescent="0.2">
      <c r="A8391" s="1136" t="str">
        <f t="shared" si="259"/>
        <v/>
      </c>
    </row>
    <row r="8392" spans="1:1" hidden="1" x14ac:dyDescent="0.2">
      <c r="A8392" s="1136" t="str">
        <f t="shared" si="259"/>
        <v/>
      </c>
    </row>
    <row r="8393" spans="1:1" hidden="1" x14ac:dyDescent="0.2">
      <c r="A8393" s="1136" t="str">
        <f t="shared" si="259"/>
        <v/>
      </c>
    </row>
    <row r="8394" spans="1:1" hidden="1" x14ac:dyDescent="0.2">
      <c r="A8394" s="1136" t="str">
        <f t="shared" si="259"/>
        <v/>
      </c>
    </row>
    <row r="8395" spans="1:1" hidden="1" x14ac:dyDescent="0.2">
      <c r="A8395" s="1136" t="str">
        <f t="shared" si="259"/>
        <v/>
      </c>
    </row>
    <row r="8396" spans="1:1" hidden="1" x14ac:dyDescent="0.2">
      <c r="A8396" s="1136" t="str">
        <f t="shared" si="259"/>
        <v/>
      </c>
    </row>
    <row r="8397" spans="1:1" hidden="1" x14ac:dyDescent="0.2">
      <c r="A8397" s="1136" t="str">
        <f t="shared" si="259"/>
        <v/>
      </c>
    </row>
    <row r="8398" spans="1:1" hidden="1" x14ac:dyDescent="0.2">
      <c r="A8398" s="1136" t="str">
        <f t="shared" si="259"/>
        <v/>
      </c>
    </row>
    <row r="8399" spans="1:1" hidden="1" x14ac:dyDescent="0.2">
      <c r="A8399" s="1136" t="str">
        <f t="shared" si="259"/>
        <v/>
      </c>
    </row>
    <row r="8400" spans="1:1" hidden="1" x14ac:dyDescent="0.2">
      <c r="A8400" s="1136" t="str">
        <f t="shared" si="259"/>
        <v/>
      </c>
    </row>
    <row r="8401" spans="1:1" hidden="1" x14ac:dyDescent="0.2">
      <c r="A8401" s="1136" t="str">
        <f t="shared" si="259"/>
        <v/>
      </c>
    </row>
    <row r="8402" spans="1:1" hidden="1" x14ac:dyDescent="0.2">
      <c r="A8402" s="1136" t="str">
        <f t="shared" ref="A8402:A8465" si="260">C8402&amp;D8402&amp;E8402</f>
        <v/>
      </c>
    </row>
    <row r="8403" spans="1:1" hidden="1" x14ac:dyDescent="0.2">
      <c r="A8403" s="1136" t="str">
        <f t="shared" si="260"/>
        <v/>
      </c>
    </row>
    <row r="8404" spans="1:1" hidden="1" x14ac:dyDescent="0.2">
      <c r="A8404" s="1136" t="str">
        <f t="shared" si="260"/>
        <v/>
      </c>
    </row>
    <row r="8405" spans="1:1" hidden="1" x14ac:dyDescent="0.2">
      <c r="A8405" s="1136" t="str">
        <f t="shared" si="260"/>
        <v/>
      </c>
    </row>
    <row r="8406" spans="1:1" hidden="1" x14ac:dyDescent="0.2">
      <c r="A8406" s="1136" t="str">
        <f t="shared" si="260"/>
        <v/>
      </c>
    </row>
    <row r="8407" spans="1:1" hidden="1" x14ac:dyDescent="0.2">
      <c r="A8407" s="1136" t="str">
        <f t="shared" si="260"/>
        <v/>
      </c>
    </row>
    <row r="8408" spans="1:1" hidden="1" x14ac:dyDescent="0.2">
      <c r="A8408" s="1136" t="str">
        <f t="shared" si="260"/>
        <v/>
      </c>
    </row>
    <row r="8409" spans="1:1" hidden="1" x14ac:dyDescent="0.2">
      <c r="A8409" s="1136" t="str">
        <f t="shared" si="260"/>
        <v/>
      </c>
    </row>
    <row r="8410" spans="1:1" hidden="1" x14ac:dyDescent="0.2">
      <c r="A8410" s="1136" t="str">
        <f t="shared" si="260"/>
        <v/>
      </c>
    </row>
    <row r="8411" spans="1:1" hidden="1" x14ac:dyDescent="0.2">
      <c r="A8411" s="1136" t="str">
        <f t="shared" si="260"/>
        <v/>
      </c>
    </row>
    <row r="8412" spans="1:1" hidden="1" x14ac:dyDescent="0.2">
      <c r="A8412" s="1136" t="str">
        <f t="shared" si="260"/>
        <v/>
      </c>
    </row>
    <row r="8413" spans="1:1" hidden="1" x14ac:dyDescent="0.2">
      <c r="A8413" s="1136" t="str">
        <f t="shared" si="260"/>
        <v/>
      </c>
    </row>
    <row r="8414" spans="1:1" hidden="1" x14ac:dyDescent="0.2">
      <c r="A8414" s="1136" t="str">
        <f t="shared" si="260"/>
        <v/>
      </c>
    </row>
    <row r="8415" spans="1:1" hidden="1" x14ac:dyDescent="0.2">
      <c r="A8415" s="1136" t="str">
        <f t="shared" si="260"/>
        <v/>
      </c>
    </row>
    <row r="8416" spans="1:1" hidden="1" x14ac:dyDescent="0.2">
      <c r="A8416" s="1136" t="str">
        <f t="shared" si="260"/>
        <v/>
      </c>
    </row>
    <row r="8417" spans="1:1" hidden="1" x14ac:dyDescent="0.2">
      <c r="A8417" s="1136" t="str">
        <f t="shared" si="260"/>
        <v/>
      </c>
    </row>
    <row r="8418" spans="1:1" hidden="1" x14ac:dyDescent="0.2">
      <c r="A8418" s="1136" t="str">
        <f t="shared" si="260"/>
        <v/>
      </c>
    </row>
    <row r="8419" spans="1:1" hidden="1" x14ac:dyDescent="0.2">
      <c r="A8419" s="1136" t="str">
        <f t="shared" si="260"/>
        <v/>
      </c>
    </row>
    <row r="8420" spans="1:1" hidden="1" x14ac:dyDescent="0.2">
      <c r="A8420" s="1136" t="str">
        <f t="shared" si="260"/>
        <v/>
      </c>
    </row>
    <row r="8421" spans="1:1" hidden="1" x14ac:dyDescent="0.2">
      <c r="A8421" s="1136" t="str">
        <f t="shared" si="260"/>
        <v/>
      </c>
    </row>
    <row r="8422" spans="1:1" hidden="1" x14ac:dyDescent="0.2">
      <c r="A8422" s="1136" t="str">
        <f t="shared" si="260"/>
        <v/>
      </c>
    </row>
    <row r="8423" spans="1:1" hidden="1" x14ac:dyDescent="0.2">
      <c r="A8423" s="1136" t="str">
        <f t="shared" si="260"/>
        <v/>
      </c>
    </row>
    <row r="8424" spans="1:1" hidden="1" x14ac:dyDescent="0.2">
      <c r="A8424" s="1136" t="str">
        <f t="shared" si="260"/>
        <v/>
      </c>
    </row>
    <row r="8425" spans="1:1" hidden="1" x14ac:dyDescent="0.2">
      <c r="A8425" s="1136" t="str">
        <f t="shared" si="260"/>
        <v/>
      </c>
    </row>
    <row r="8426" spans="1:1" hidden="1" x14ac:dyDescent="0.2">
      <c r="A8426" s="1136" t="str">
        <f t="shared" si="260"/>
        <v/>
      </c>
    </row>
    <row r="8427" spans="1:1" hidden="1" x14ac:dyDescent="0.2">
      <c r="A8427" s="1136" t="str">
        <f t="shared" si="260"/>
        <v/>
      </c>
    </row>
    <row r="8428" spans="1:1" hidden="1" x14ac:dyDescent="0.2">
      <c r="A8428" s="1136" t="str">
        <f t="shared" si="260"/>
        <v/>
      </c>
    </row>
    <row r="8429" spans="1:1" hidden="1" x14ac:dyDescent="0.2">
      <c r="A8429" s="1136" t="str">
        <f t="shared" si="260"/>
        <v/>
      </c>
    </row>
    <row r="8430" spans="1:1" hidden="1" x14ac:dyDescent="0.2">
      <c r="A8430" s="1136" t="str">
        <f t="shared" si="260"/>
        <v/>
      </c>
    </row>
    <row r="8431" spans="1:1" hidden="1" x14ac:dyDescent="0.2">
      <c r="A8431" s="1136" t="str">
        <f t="shared" si="260"/>
        <v/>
      </c>
    </row>
    <row r="8432" spans="1:1" hidden="1" x14ac:dyDescent="0.2">
      <c r="A8432" s="1136" t="str">
        <f t="shared" si="260"/>
        <v/>
      </c>
    </row>
    <row r="8433" spans="1:1" hidden="1" x14ac:dyDescent="0.2">
      <c r="A8433" s="1136" t="str">
        <f t="shared" si="260"/>
        <v/>
      </c>
    </row>
    <row r="8434" spans="1:1" hidden="1" x14ac:dyDescent="0.2">
      <c r="A8434" s="1136" t="str">
        <f t="shared" si="260"/>
        <v/>
      </c>
    </row>
    <row r="8435" spans="1:1" hidden="1" x14ac:dyDescent="0.2">
      <c r="A8435" s="1136" t="str">
        <f t="shared" si="260"/>
        <v/>
      </c>
    </row>
    <row r="8436" spans="1:1" hidden="1" x14ac:dyDescent="0.2">
      <c r="A8436" s="1136" t="str">
        <f t="shared" si="260"/>
        <v/>
      </c>
    </row>
    <row r="8437" spans="1:1" hidden="1" x14ac:dyDescent="0.2">
      <c r="A8437" s="1136" t="str">
        <f t="shared" si="260"/>
        <v/>
      </c>
    </row>
    <row r="8438" spans="1:1" hidden="1" x14ac:dyDescent="0.2">
      <c r="A8438" s="1136" t="str">
        <f t="shared" si="260"/>
        <v/>
      </c>
    </row>
    <row r="8439" spans="1:1" hidden="1" x14ac:dyDescent="0.2">
      <c r="A8439" s="1136" t="str">
        <f t="shared" si="260"/>
        <v/>
      </c>
    </row>
    <row r="8440" spans="1:1" hidden="1" x14ac:dyDescent="0.2">
      <c r="A8440" s="1136" t="str">
        <f t="shared" si="260"/>
        <v/>
      </c>
    </row>
    <row r="8441" spans="1:1" hidden="1" x14ac:dyDescent="0.2">
      <c r="A8441" s="1136" t="str">
        <f t="shared" si="260"/>
        <v/>
      </c>
    </row>
    <row r="8442" spans="1:1" hidden="1" x14ac:dyDescent="0.2">
      <c r="A8442" s="1136" t="str">
        <f t="shared" si="260"/>
        <v/>
      </c>
    </row>
    <row r="8443" spans="1:1" hidden="1" x14ac:dyDescent="0.2">
      <c r="A8443" s="1136" t="str">
        <f t="shared" si="260"/>
        <v/>
      </c>
    </row>
    <row r="8444" spans="1:1" hidden="1" x14ac:dyDescent="0.2">
      <c r="A8444" s="1136" t="str">
        <f t="shared" si="260"/>
        <v/>
      </c>
    </row>
    <row r="8445" spans="1:1" hidden="1" x14ac:dyDescent="0.2">
      <c r="A8445" s="1136" t="str">
        <f t="shared" si="260"/>
        <v/>
      </c>
    </row>
    <row r="8446" spans="1:1" hidden="1" x14ac:dyDescent="0.2">
      <c r="A8446" s="1136" t="str">
        <f t="shared" si="260"/>
        <v/>
      </c>
    </row>
    <row r="8447" spans="1:1" hidden="1" x14ac:dyDescent="0.2">
      <c r="A8447" s="1136" t="str">
        <f t="shared" si="260"/>
        <v/>
      </c>
    </row>
    <row r="8448" spans="1:1" hidden="1" x14ac:dyDescent="0.2">
      <c r="A8448" s="1136" t="str">
        <f t="shared" si="260"/>
        <v/>
      </c>
    </row>
    <row r="8449" spans="1:1" hidden="1" x14ac:dyDescent="0.2">
      <c r="A8449" s="1136" t="str">
        <f t="shared" si="260"/>
        <v/>
      </c>
    </row>
    <row r="8450" spans="1:1" hidden="1" x14ac:dyDescent="0.2">
      <c r="A8450" s="1136" t="str">
        <f t="shared" si="260"/>
        <v/>
      </c>
    </row>
    <row r="8451" spans="1:1" hidden="1" x14ac:dyDescent="0.2">
      <c r="A8451" s="1136" t="str">
        <f t="shared" si="260"/>
        <v/>
      </c>
    </row>
    <row r="8452" spans="1:1" hidden="1" x14ac:dyDescent="0.2">
      <c r="A8452" s="1136" t="str">
        <f t="shared" si="260"/>
        <v/>
      </c>
    </row>
    <row r="8453" spans="1:1" hidden="1" x14ac:dyDescent="0.2">
      <c r="A8453" s="1136" t="str">
        <f t="shared" si="260"/>
        <v/>
      </c>
    </row>
    <row r="8454" spans="1:1" hidden="1" x14ac:dyDescent="0.2">
      <c r="A8454" s="1136" t="str">
        <f t="shared" si="260"/>
        <v/>
      </c>
    </row>
    <row r="8455" spans="1:1" hidden="1" x14ac:dyDescent="0.2">
      <c r="A8455" s="1136" t="str">
        <f t="shared" si="260"/>
        <v/>
      </c>
    </row>
    <row r="8456" spans="1:1" hidden="1" x14ac:dyDescent="0.2">
      <c r="A8456" s="1136" t="str">
        <f t="shared" si="260"/>
        <v/>
      </c>
    </row>
    <row r="8457" spans="1:1" hidden="1" x14ac:dyDescent="0.2">
      <c r="A8457" s="1136" t="str">
        <f t="shared" si="260"/>
        <v/>
      </c>
    </row>
    <row r="8458" spans="1:1" hidden="1" x14ac:dyDescent="0.2">
      <c r="A8458" s="1136" t="str">
        <f t="shared" si="260"/>
        <v/>
      </c>
    </row>
    <row r="8459" spans="1:1" hidden="1" x14ac:dyDescent="0.2">
      <c r="A8459" s="1136" t="str">
        <f t="shared" si="260"/>
        <v/>
      </c>
    </row>
    <row r="8460" spans="1:1" hidden="1" x14ac:dyDescent="0.2">
      <c r="A8460" s="1136" t="str">
        <f t="shared" si="260"/>
        <v/>
      </c>
    </row>
    <row r="8461" spans="1:1" hidden="1" x14ac:dyDescent="0.2">
      <c r="A8461" s="1136" t="str">
        <f t="shared" si="260"/>
        <v/>
      </c>
    </row>
    <row r="8462" spans="1:1" hidden="1" x14ac:dyDescent="0.2">
      <c r="A8462" s="1136" t="str">
        <f t="shared" si="260"/>
        <v/>
      </c>
    </row>
    <row r="8463" spans="1:1" hidden="1" x14ac:dyDescent="0.2">
      <c r="A8463" s="1136" t="str">
        <f t="shared" si="260"/>
        <v/>
      </c>
    </row>
    <row r="8464" spans="1:1" hidden="1" x14ac:dyDescent="0.2">
      <c r="A8464" s="1136" t="str">
        <f t="shared" si="260"/>
        <v/>
      </c>
    </row>
    <row r="8465" spans="1:1" hidden="1" x14ac:dyDescent="0.2">
      <c r="A8465" s="1136" t="str">
        <f t="shared" si="260"/>
        <v/>
      </c>
    </row>
    <row r="8466" spans="1:1" hidden="1" x14ac:dyDescent="0.2">
      <c r="A8466" s="1136" t="str">
        <f t="shared" ref="A8466:A8529" si="261">C8466&amp;D8466&amp;E8466</f>
        <v/>
      </c>
    </row>
    <row r="8467" spans="1:1" hidden="1" x14ac:dyDescent="0.2">
      <c r="A8467" s="1136" t="str">
        <f t="shared" si="261"/>
        <v/>
      </c>
    </row>
    <row r="8468" spans="1:1" hidden="1" x14ac:dyDescent="0.2">
      <c r="A8468" s="1136" t="str">
        <f t="shared" si="261"/>
        <v/>
      </c>
    </row>
    <row r="8469" spans="1:1" hidden="1" x14ac:dyDescent="0.2">
      <c r="A8469" s="1136" t="str">
        <f t="shared" si="261"/>
        <v/>
      </c>
    </row>
    <row r="8470" spans="1:1" hidden="1" x14ac:dyDescent="0.2">
      <c r="A8470" s="1136" t="str">
        <f t="shared" si="261"/>
        <v/>
      </c>
    </row>
    <row r="8471" spans="1:1" hidden="1" x14ac:dyDescent="0.2">
      <c r="A8471" s="1136" t="str">
        <f t="shared" si="261"/>
        <v/>
      </c>
    </row>
    <row r="8472" spans="1:1" hidden="1" x14ac:dyDescent="0.2">
      <c r="A8472" s="1136" t="str">
        <f t="shared" si="261"/>
        <v/>
      </c>
    </row>
    <row r="8473" spans="1:1" hidden="1" x14ac:dyDescent="0.2">
      <c r="A8473" s="1136" t="str">
        <f t="shared" si="261"/>
        <v/>
      </c>
    </row>
    <row r="8474" spans="1:1" hidden="1" x14ac:dyDescent="0.2">
      <c r="A8474" s="1136" t="str">
        <f t="shared" si="261"/>
        <v/>
      </c>
    </row>
    <row r="8475" spans="1:1" hidden="1" x14ac:dyDescent="0.2">
      <c r="A8475" s="1136" t="str">
        <f t="shared" si="261"/>
        <v/>
      </c>
    </row>
    <row r="8476" spans="1:1" hidden="1" x14ac:dyDescent="0.2">
      <c r="A8476" s="1136" t="str">
        <f t="shared" si="261"/>
        <v/>
      </c>
    </row>
    <row r="8477" spans="1:1" hidden="1" x14ac:dyDescent="0.2">
      <c r="A8477" s="1136" t="str">
        <f t="shared" si="261"/>
        <v/>
      </c>
    </row>
    <row r="8478" spans="1:1" hidden="1" x14ac:dyDescent="0.2">
      <c r="A8478" s="1136" t="str">
        <f t="shared" si="261"/>
        <v/>
      </c>
    </row>
    <row r="8479" spans="1:1" hidden="1" x14ac:dyDescent="0.2">
      <c r="A8479" s="1136" t="str">
        <f t="shared" si="261"/>
        <v/>
      </c>
    </row>
    <row r="8480" spans="1:1" hidden="1" x14ac:dyDescent="0.2">
      <c r="A8480" s="1136" t="str">
        <f t="shared" si="261"/>
        <v/>
      </c>
    </row>
    <row r="8481" spans="1:1" hidden="1" x14ac:dyDescent="0.2">
      <c r="A8481" s="1136" t="str">
        <f t="shared" si="261"/>
        <v/>
      </c>
    </row>
    <row r="8482" spans="1:1" hidden="1" x14ac:dyDescent="0.2">
      <c r="A8482" s="1136" t="str">
        <f t="shared" si="261"/>
        <v/>
      </c>
    </row>
    <row r="8483" spans="1:1" hidden="1" x14ac:dyDescent="0.2">
      <c r="A8483" s="1136" t="str">
        <f t="shared" si="261"/>
        <v/>
      </c>
    </row>
    <row r="8484" spans="1:1" hidden="1" x14ac:dyDescent="0.2">
      <c r="A8484" s="1136" t="str">
        <f t="shared" si="261"/>
        <v/>
      </c>
    </row>
    <row r="8485" spans="1:1" hidden="1" x14ac:dyDescent="0.2">
      <c r="A8485" s="1136" t="str">
        <f t="shared" si="261"/>
        <v/>
      </c>
    </row>
    <row r="8486" spans="1:1" hidden="1" x14ac:dyDescent="0.2">
      <c r="A8486" s="1136" t="str">
        <f t="shared" si="261"/>
        <v/>
      </c>
    </row>
    <row r="8487" spans="1:1" hidden="1" x14ac:dyDescent="0.2">
      <c r="A8487" s="1136" t="str">
        <f t="shared" si="261"/>
        <v/>
      </c>
    </row>
    <row r="8488" spans="1:1" hidden="1" x14ac:dyDescent="0.2">
      <c r="A8488" s="1136" t="str">
        <f t="shared" si="261"/>
        <v/>
      </c>
    </row>
    <row r="8489" spans="1:1" hidden="1" x14ac:dyDescent="0.2">
      <c r="A8489" s="1136" t="str">
        <f t="shared" si="261"/>
        <v/>
      </c>
    </row>
    <row r="8490" spans="1:1" hidden="1" x14ac:dyDescent="0.2">
      <c r="A8490" s="1136" t="str">
        <f t="shared" si="261"/>
        <v/>
      </c>
    </row>
    <row r="8491" spans="1:1" hidden="1" x14ac:dyDescent="0.2">
      <c r="A8491" s="1136" t="str">
        <f t="shared" si="261"/>
        <v/>
      </c>
    </row>
    <row r="8492" spans="1:1" hidden="1" x14ac:dyDescent="0.2">
      <c r="A8492" s="1136" t="str">
        <f t="shared" si="261"/>
        <v/>
      </c>
    </row>
    <row r="8493" spans="1:1" hidden="1" x14ac:dyDescent="0.2">
      <c r="A8493" s="1136" t="str">
        <f t="shared" si="261"/>
        <v/>
      </c>
    </row>
    <row r="8494" spans="1:1" hidden="1" x14ac:dyDescent="0.2">
      <c r="A8494" s="1136" t="str">
        <f t="shared" si="261"/>
        <v/>
      </c>
    </row>
    <row r="8495" spans="1:1" hidden="1" x14ac:dyDescent="0.2">
      <c r="A8495" s="1136" t="str">
        <f t="shared" si="261"/>
        <v/>
      </c>
    </row>
    <row r="8496" spans="1:1" hidden="1" x14ac:dyDescent="0.2">
      <c r="A8496" s="1136" t="str">
        <f t="shared" si="261"/>
        <v/>
      </c>
    </row>
    <row r="8497" spans="1:1" hidden="1" x14ac:dyDescent="0.2">
      <c r="A8497" s="1136" t="str">
        <f t="shared" si="261"/>
        <v/>
      </c>
    </row>
    <row r="8498" spans="1:1" hidden="1" x14ac:dyDescent="0.2">
      <c r="A8498" s="1136" t="str">
        <f t="shared" si="261"/>
        <v/>
      </c>
    </row>
    <row r="8499" spans="1:1" hidden="1" x14ac:dyDescent="0.2">
      <c r="A8499" s="1136" t="str">
        <f t="shared" si="261"/>
        <v/>
      </c>
    </row>
    <row r="8500" spans="1:1" hidden="1" x14ac:dyDescent="0.2">
      <c r="A8500" s="1136" t="str">
        <f t="shared" si="261"/>
        <v/>
      </c>
    </row>
    <row r="8501" spans="1:1" hidden="1" x14ac:dyDescent="0.2">
      <c r="A8501" s="1136" t="str">
        <f t="shared" si="261"/>
        <v/>
      </c>
    </row>
    <row r="8502" spans="1:1" hidden="1" x14ac:dyDescent="0.2">
      <c r="A8502" s="1136" t="str">
        <f t="shared" si="261"/>
        <v/>
      </c>
    </row>
    <row r="8503" spans="1:1" hidden="1" x14ac:dyDescent="0.2">
      <c r="A8503" s="1136" t="str">
        <f t="shared" si="261"/>
        <v/>
      </c>
    </row>
    <row r="8504" spans="1:1" hidden="1" x14ac:dyDescent="0.2">
      <c r="A8504" s="1136" t="str">
        <f t="shared" si="261"/>
        <v/>
      </c>
    </row>
    <row r="8505" spans="1:1" hidden="1" x14ac:dyDescent="0.2">
      <c r="A8505" s="1136" t="str">
        <f t="shared" si="261"/>
        <v/>
      </c>
    </row>
    <row r="8506" spans="1:1" hidden="1" x14ac:dyDescent="0.2">
      <c r="A8506" s="1136" t="str">
        <f t="shared" si="261"/>
        <v/>
      </c>
    </row>
    <row r="8507" spans="1:1" hidden="1" x14ac:dyDescent="0.2">
      <c r="A8507" s="1136" t="str">
        <f t="shared" si="261"/>
        <v/>
      </c>
    </row>
    <row r="8508" spans="1:1" hidden="1" x14ac:dyDescent="0.2">
      <c r="A8508" s="1136" t="str">
        <f t="shared" si="261"/>
        <v/>
      </c>
    </row>
    <row r="8509" spans="1:1" hidden="1" x14ac:dyDescent="0.2">
      <c r="A8509" s="1136" t="str">
        <f t="shared" si="261"/>
        <v/>
      </c>
    </row>
    <row r="8510" spans="1:1" hidden="1" x14ac:dyDescent="0.2">
      <c r="A8510" s="1136" t="str">
        <f t="shared" si="261"/>
        <v/>
      </c>
    </row>
    <row r="8511" spans="1:1" hidden="1" x14ac:dyDescent="0.2">
      <c r="A8511" s="1136" t="str">
        <f t="shared" si="261"/>
        <v/>
      </c>
    </row>
    <row r="8512" spans="1:1" hidden="1" x14ac:dyDescent="0.2">
      <c r="A8512" s="1136" t="str">
        <f t="shared" si="261"/>
        <v/>
      </c>
    </row>
    <row r="8513" spans="1:1" hidden="1" x14ac:dyDescent="0.2">
      <c r="A8513" s="1136" t="str">
        <f t="shared" si="261"/>
        <v/>
      </c>
    </row>
    <row r="8514" spans="1:1" hidden="1" x14ac:dyDescent="0.2">
      <c r="A8514" s="1136" t="str">
        <f t="shared" si="261"/>
        <v/>
      </c>
    </row>
    <row r="8515" spans="1:1" hidden="1" x14ac:dyDescent="0.2">
      <c r="A8515" s="1136" t="str">
        <f t="shared" si="261"/>
        <v/>
      </c>
    </row>
    <row r="8516" spans="1:1" hidden="1" x14ac:dyDescent="0.2">
      <c r="A8516" s="1136" t="str">
        <f t="shared" si="261"/>
        <v/>
      </c>
    </row>
    <row r="8517" spans="1:1" hidden="1" x14ac:dyDescent="0.2">
      <c r="A8517" s="1136" t="str">
        <f t="shared" si="261"/>
        <v/>
      </c>
    </row>
    <row r="8518" spans="1:1" hidden="1" x14ac:dyDescent="0.2">
      <c r="A8518" s="1136" t="str">
        <f t="shared" si="261"/>
        <v/>
      </c>
    </row>
    <row r="8519" spans="1:1" hidden="1" x14ac:dyDescent="0.2">
      <c r="A8519" s="1136" t="str">
        <f t="shared" si="261"/>
        <v/>
      </c>
    </row>
    <row r="8520" spans="1:1" hidden="1" x14ac:dyDescent="0.2">
      <c r="A8520" s="1136" t="str">
        <f t="shared" si="261"/>
        <v/>
      </c>
    </row>
    <row r="8521" spans="1:1" hidden="1" x14ac:dyDescent="0.2">
      <c r="A8521" s="1136" t="str">
        <f t="shared" si="261"/>
        <v/>
      </c>
    </row>
    <row r="8522" spans="1:1" hidden="1" x14ac:dyDescent="0.2">
      <c r="A8522" s="1136" t="str">
        <f t="shared" si="261"/>
        <v/>
      </c>
    </row>
    <row r="8523" spans="1:1" hidden="1" x14ac:dyDescent="0.2">
      <c r="A8523" s="1136" t="str">
        <f t="shared" si="261"/>
        <v/>
      </c>
    </row>
    <row r="8524" spans="1:1" hidden="1" x14ac:dyDescent="0.2">
      <c r="A8524" s="1136" t="str">
        <f t="shared" si="261"/>
        <v/>
      </c>
    </row>
    <row r="8525" spans="1:1" hidden="1" x14ac:dyDescent="0.2">
      <c r="A8525" s="1136" t="str">
        <f t="shared" si="261"/>
        <v/>
      </c>
    </row>
    <row r="8526" spans="1:1" hidden="1" x14ac:dyDescent="0.2">
      <c r="A8526" s="1136" t="str">
        <f t="shared" si="261"/>
        <v/>
      </c>
    </row>
    <row r="8527" spans="1:1" hidden="1" x14ac:dyDescent="0.2">
      <c r="A8527" s="1136" t="str">
        <f t="shared" si="261"/>
        <v/>
      </c>
    </row>
    <row r="8528" spans="1:1" hidden="1" x14ac:dyDescent="0.2">
      <c r="A8528" s="1136" t="str">
        <f t="shared" si="261"/>
        <v/>
      </c>
    </row>
    <row r="8529" spans="1:1" hidden="1" x14ac:dyDescent="0.2">
      <c r="A8529" s="1136" t="str">
        <f t="shared" si="261"/>
        <v/>
      </c>
    </row>
    <row r="8530" spans="1:1" hidden="1" x14ac:dyDescent="0.2">
      <c r="A8530" s="1136" t="str">
        <f t="shared" ref="A8530:A8593" si="262">C8530&amp;D8530&amp;E8530</f>
        <v/>
      </c>
    </row>
    <row r="8531" spans="1:1" hidden="1" x14ac:dyDescent="0.2">
      <c r="A8531" s="1136" t="str">
        <f t="shared" si="262"/>
        <v/>
      </c>
    </row>
    <row r="8532" spans="1:1" hidden="1" x14ac:dyDescent="0.2">
      <c r="A8532" s="1136" t="str">
        <f t="shared" si="262"/>
        <v/>
      </c>
    </row>
    <row r="8533" spans="1:1" hidden="1" x14ac:dyDescent="0.2">
      <c r="A8533" s="1136" t="str">
        <f t="shared" si="262"/>
        <v/>
      </c>
    </row>
    <row r="8534" spans="1:1" hidden="1" x14ac:dyDescent="0.2">
      <c r="A8534" s="1136" t="str">
        <f t="shared" si="262"/>
        <v/>
      </c>
    </row>
    <row r="8535" spans="1:1" hidden="1" x14ac:dyDescent="0.2">
      <c r="A8535" s="1136" t="str">
        <f t="shared" si="262"/>
        <v/>
      </c>
    </row>
    <row r="8536" spans="1:1" hidden="1" x14ac:dyDescent="0.2">
      <c r="A8536" s="1136" t="str">
        <f t="shared" si="262"/>
        <v/>
      </c>
    </row>
    <row r="8537" spans="1:1" hidden="1" x14ac:dyDescent="0.2">
      <c r="A8537" s="1136" t="str">
        <f t="shared" si="262"/>
        <v/>
      </c>
    </row>
    <row r="8538" spans="1:1" hidden="1" x14ac:dyDescent="0.2">
      <c r="A8538" s="1136" t="str">
        <f t="shared" si="262"/>
        <v/>
      </c>
    </row>
    <row r="8539" spans="1:1" hidden="1" x14ac:dyDescent="0.2">
      <c r="A8539" s="1136" t="str">
        <f t="shared" si="262"/>
        <v/>
      </c>
    </row>
    <row r="8540" spans="1:1" hidden="1" x14ac:dyDescent="0.2">
      <c r="A8540" s="1136" t="str">
        <f t="shared" si="262"/>
        <v/>
      </c>
    </row>
    <row r="8541" spans="1:1" hidden="1" x14ac:dyDescent="0.2">
      <c r="A8541" s="1136" t="str">
        <f t="shared" si="262"/>
        <v/>
      </c>
    </row>
    <row r="8542" spans="1:1" hidden="1" x14ac:dyDescent="0.2">
      <c r="A8542" s="1136" t="str">
        <f t="shared" si="262"/>
        <v/>
      </c>
    </row>
    <row r="8543" spans="1:1" hidden="1" x14ac:dyDescent="0.2">
      <c r="A8543" s="1136" t="str">
        <f t="shared" si="262"/>
        <v/>
      </c>
    </row>
    <row r="8544" spans="1:1" hidden="1" x14ac:dyDescent="0.2">
      <c r="A8544" s="1136" t="str">
        <f t="shared" si="262"/>
        <v/>
      </c>
    </row>
    <row r="8545" spans="1:1" hidden="1" x14ac:dyDescent="0.2">
      <c r="A8545" s="1136" t="str">
        <f t="shared" si="262"/>
        <v/>
      </c>
    </row>
    <row r="8546" spans="1:1" hidden="1" x14ac:dyDescent="0.2">
      <c r="A8546" s="1136" t="str">
        <f t="shared" si="262"/>
        <v/>
      </c>
    </row>
    <row r="8547" spans="1:1" hidden="1" x14ac:dyDescent="0.2">
      <c r="A8547" s="1136" t="str">
        <f t="shared" si="262"/>
        <v/>
      </c>
    </row>
    <row r="8548" spans="1:1" hidden="1" x14ac:dyDescent="0.2">
      <c r="A8548" s="1136" t="str">
        <f t="shared" si="262"/>
        <v/>
      </c>
    </row>
    <row r="8549" spans="1:1" hidden="1" x14ac:dyDescent="0.2">
      <c r="A8549" s="1136" t="str">
        <f t="shared" si="262"/>
        <v/>
      </c>
    </row>
    <row r="8550" spans="1:1" hidden="1" x14ac:dyDescent="0.2">
      <c r="A8550" s="1136" t="str">
        <f t="shared" si="262"/>
        <v/>
      </c>
    </row>
    <row r="8551" spans="1:1" hidden="1" x14ac:dyDescent="0.2">
      <c r="A8551" s="1136" t="str">
        <f t="shared" si="262"/>
        <v/>
      </c>
    </row>
    <row r="8552" spans="1:1" hidden="1" x14ac:dyDescent="0.2">
      <c r="A8552" s="1136" t="str">
        <f t="shared" si="262"/>
        <v/>
      </c>
    </row>
    <row r="8553" spans="1:1" hidden="1" x14ac:dyDescent="0.2">
      <c r="A8553" s="1136" t="str">
        <f t="shared" si="262"/>
        <v/>
      </c>
    </row>
    <row r="8554" spans="1:1" hidden="1" x14ac:dyDescent="0.2">
      <c r="A8554" s="1136" t="str">
        <f t="shared" si="262"/>
        <v/>
      </c>
    </row>
    <row r="8555" spans="1:1" hidden="1" x14ac:dyDescent="0.2">
      <c r="A8555" s="1136" t="str">
        <f t="shared" si="262"/>
        <v/>
      </c>
    </row>
    <row r="8556" spans="1:1" hidden="1" x14ac:dyDescent="0.2">
      <c r="A8556" s="1136" t="str">
        <f t="shared" si="262"/>
        <v/>
      </c>
    </row>
    <row r="8557" spans="1:1" hidden="1" x14ac:dyDescent="0.2">
      <c r="A8557" s="1136" t="str">
        <f t="shared" si="262"/>
        <v/>
      </c>
    </row>
    <row r="8558" spans="1:1" hidden="1" x14ac:dyDescent="0.2">
      <c r="A8558" s="1136" t="str">
        <f t="shared" si="262"/>
        <v/>
      </c>
    </row>
    <row r="8559" spans="1:1" hidden="1" x14ac:dyDescent="0.2">
      <c r="A8559" s="1136" t="str">
        <f t="shared" si="262"/>
        <v/>
      </c>
    </row>
    <row r="8560" spans="1:1" hidden="1" x14ac:dyDescent="0.2">
      <c r="A8560" s="1136" t="str">
        <f t="shared" si="262"/>
        <v/>
      </c>
    </row>
    <row r="8561" spans="1:1" hidden="1" x14ac:dyDescent="0.2">
      <c r="A8561" s="1136" t="str">
        <f t="shared" si="262"/>
        <v/>
      </c>
    </row>
    <row r="8562" spans="1:1" hidden="1" x14ac:dyDescent="0.2">
      <c r="A8562" s="1136" t="str">
        <f t="shared" si="262"/>
        <v/>
      </c>
    </row>
    <row r="8563" spans="1:1" hidden="1" x14ac:dyDescent="0.2">
      <c r="A8563" s="1136" t="str">
        <f t="shared" si="262"/>
        <v/>
      </c>
    </row>
    <row r="8564" spans="1:1" hidden="1" x14ac:dyDescent="0.2">
      <c r="A8564" s="1136" t="str">
        <f t="shared" si="262"/>
        <v/>
      </c>
    </row>
    <row r="8565" spans="1:1" hidden="1" x14ac:dyDescent="0.2">
      <c r="A8565" s="1136" t="str">
        <f t="shared" si="262"/>
        <v/>
      </c>
    </row>
    <row r="8566" spans="1:1" hidden="1" x14ac:dyDescent="0.2">
      <c r="A8566" s="1136" t="str">
        <f t="shared" si="262"/>
        <v/>
      </c>
    </row>
    <row r="8567" spans="1:1" hidden="1" x14ac:dyDescent="0.2">
      <c r="A8567" s="1136" t="str">
        <f t="shared" si="262"/>
        <v/>
      </c>
    </row>
    <row r="8568" spans="1:1" hidden="1" x14ac:dyDescent="0.2">
      <c r="A8568" s="1136" t="str">
        <f t="shared" si="262"/>
        <v/>
      </c>
    </row>
    <row r="8569" spans="1:1" hidden="1" x14ac:dyDescent="0.2">
      <c r="A8569" s="1136" t="str">
        <f t="shared" si="262"/>
        <v/>
      </c>
    </row>
    <row r="8570" spans="1:1" hidden="1" x14ac:dyDescent="0.2">
      <c r="A8570" s="1136" t="str">
        <f t="shared" si="262"/>
        <v/>
      </c>
    </row>
    <row r="8571" spans="1:1" hidden="1" x14ac:dyDescent="0.2">
      <c r="A8571" s="1136" t="str">
        <f t="shared" si="262"/>
        <v/>
      </c>
    </row>
    <row r="8572" spans="1:1" hidden="1" x14ac:dyDescent="0.2">
      <c r="A8572" s="1136" t="str">
        <f t="shared" si="262"/>
        <v/>
      </c>
    </row>
    <row r="8573" spans="1:1" hidden="1" x14ac:dyDescent="0.2">
      <c r="A8573" s="1136" t="str">
        <f t="shared" si="262"/>
        <v/>
      </c>
    </row>
    <row r="8574" spans="1:1" hidden="1" x14ac:dyDescent="0.2">
      <c r="A8574" s="1136" t="str">
        <f t="shared" si="262"/>
        <v/>
      </c>
    </row>
    <row r="8575" spans="1:1" hidden="1" x14ac:dyDescent="0.2">
      <c r="A8575" s="1136" t="str">
        <f t="shared" si="262"/>
        <v/>
      </c>
    </row>
    <row r="8576" spans="1:1" hidden="1" x14ac:dyDescent="0.2">
      <c r="A8576" s="1136" t="str">
        <f t="shared" si="262"/>
        <v/>
      </c>
    </row>
    <row r="8577" spans="1:1" hidden="1" x14ac:dyDescent="0.2">
      <c r="A8577" s="1136" t="str">
        <f t="shared" si="262"/>
        <v/>
      </c>
    </row>
    <row r="8578" spans="1:1" hidden="1" x14ac:dyDescent="0.2">
      <c r="A8578" s="1136" t="str">
        <f t="shared" si="262"/>
        <v/>
      </c>
    </row>
    <row r="8579" spans="1:1" hidden="1" x14ac:dyDescent="0.2">
      <c r="A8579" s="1136" t="str">
        <f t="shared" si="262"/>
        <v/>
      </c>
    </row>
    <row r="8580" spans="1:1" hidden="1" x14ac:dyDescent="0.2">
      <c r="A8580" s="1136" t="str">
        <f t="shared" si="262"/>
        <v/>
      </c>
    </row>
    <row r="8581" spans="1:1" hidden="1" x14ac:dyDescent="0.2">
      <c r="A8581" s="1136" t="str">
        <f t="shared" si="262"/>
        <v/>
      </c>
    </row>
    <row r="8582" spans="1:1" hidden="1" x14ac:dyDescent="0.2">
      <c r="A8582" s="1136" t="str">
        <f t="shared" si="262"/>
        <v/>
      </c>
    </row>
    <row r="8583" spans="1:1" hidden="1" x14ac:dyDescent="0.2">
      <c r="A8583" s="1136" t="str">
        <f t="shared" si="262"/>
        <v/>
      </c>
    </row>
    <row r="8584" spans="1:1" hidden="1" x14ac:dyDescent="0.2">
      <c r="A8584" s="1136" t="str">
        <f t="shared" si="262"/>
        <v/>
      </c>
    </row>
    <row r="8585" spans="1:1" hidden="1" x14ac:dyDescent="0.2">
      <c r="A8585" s="1136" t="str">
        <f t="shared" si="262"/>
        <v/>
      </c>
    </row>
    <row r="8586" spans="1:1" hidden="1" x14ac:dyDescent="0.2">
      <c r="A8586" s="1136" t="str">
        <f t="shared" si="262"/>
        <v/>
      </c>
    </row>
    <row r="8587" spans="1:1" hidden="1" x14ac:dyDescent="0.2">
      <c r="A8587" s="1136" t="str">
        <f t="shared" si="262"/>
        <v/>
      </c>
    </row>
    <row r="8588" spans="1:1" hidden="1" x14ac:dyDescent="0.2">
      <c r="A8588" s="1136" t="str">
        <f t="shared" si="262"/>
        <v/>
      </c>
    </row>
    <row r="8589" spans="1:1" hidden="1" x14ac:dyDescent="0.2">
      <c r="A8589" s="1136" t="str">
        <f t="shared" si="262"/>
        <v/>
      </c>
    </row>
    <row r="8590" spans="1:1" hidden="1" x14ac:dyDescent="0.2">
      <c r="A8590" s="1136" t="str">
        <f t="shared" si="262"/>
        <v/>
      </c>
    </row>
    <row r="8591" spans="1:1" hidden="1" x14ac:dyDescent="0.2">
      <c r="A8591" s="1136" t="str">
        <f t="shared" si="262"/>
        <v/>
      </c>
    </row>
    <row r="8592" spans="1:1" hidden="1" x14ac:dyDescent="0.2">
      <c r="A8592" s="1136" t="str">
        <f t="shared" si="262"/>
        <v/>
      </c>
    </row>
    <row r="8593" spans="1:1" hidden="1" x14ac:dyDescent="0.2">
      <c r="A8593" s="1136" t="str">
        <f t="shared" si="262"/>
        <v/>
      </c>
    </row>
    <row r="8594" spans="1:1" hidden="1" x14ac:dyDescent="0.2">
      <c r="A8594" s="1136" t="str">
        <f t="shared" ref="A8594:A8657" si="263">C8594&amp;D8594&amp;E8594</f>
        <v/>
      </c>
    </row>
    <row r="8595" spans="1:1" hidden="1" x14ac:dyDescent="0.2">
      <c r="A8595" s="1136" t="str">
        <f t="shared" si="263"/>
        <v/>
      </c>
    </row>
    <row r="8596" spans="1:1" hidden="1" x14ac:dyDescent="0.2">
      <c r="A8596" s="1136" t="str">
        <f t="shared" si="263"/>
        <v/>
      </c>
    </row>
    <row r="8597" spans="1:1" hidden="1" x14ac:dyDescent="0.2">
      <c r="A8597" s="1136" t="str">
        <f t="shared" si="263"/>
        <v/>
      </c>
    </row>
    <row r="8598" spans="1:1" hidden="1" x14ac:dyDescent="0.2">
      <c r="A8598" s="1136" t="str">
        <f t="shared" si="263"/>
        <v/>
      </c>
    </row>
    <row r="8599" spans="1:1" hidden="1" x14ac:dyDescent="0.2">
      <c r="A8599" s="1136" t="str">
        <f t="shared" si="263"/>
        <v/>
      </c>
    </row>
    <row r="8600" spans="1:1" hidden="1" x14ac:dyDescent="0.2">
      <c r="A8600" s="1136" t="str">
        <f t="shared" si="263"/>
        <v/>
      </c>
    </row>
    <row r="8601" spans="1:1" hidden="1" x14ac:dyDescent="0.2">
      <c r="A8601" s="1136" t="str">
        <f t="shared" si="263"/>
        <v/>
      </c>
    </row>
    <row r="8602" spans="1:1" hidden="1" x14ac:dyDescent="0.2">
      <c r="A8602" s="1136" t="str">
        <f t="shared" si="263"/>
        <v/>
      </c>
    </row>
    <row r="8603" spans="1:1" hidden="1" x14ac:dyDescent="0.2">
      <c r="A8603" s="1136" t="str">
        <f t="shared" si="263"/>
        <v/>
      </c>
    </row>
    <row r="8604" spans="1:1" hidden="1" x14ac:dyDescent="0.2">
      <c r="A8604" s="1136" t="str">
        <f t="shared" si="263"/>
        <v/>
      </c>
    </row>
    <row r="8605" spans="1:1" hidden="1" x14ac:dyDescent="0.2">
      <c r="A8605" s="1136" t="str">
        <f t="shared" si="263"/>
        <v/>
      </c>
    </row>
    <row r="8606" spans="1:1" hidden="1" x14ac:dyDescent="0.2">
      <c r="A8606" s="1136" t="str">
        <f t="shared" si="263"/>
        <v/>
      </c>
    </row>
    <row r="8607" spans="1:1" hidden="1" x14ac:dyDescent="0.2">
      <c r="A8607" s="1136" t="str">
        <f t="shared" si="263"/>
        <v/>
      </c>
    </row>
    <row r="8608" spans="1:1" hidden="1" x14ac:dyDescent="0.2">
      <c r="A8608" s="1136" t="str">
        <f t="shared" si="263"/>
        <v/>
      </c>
    </row>
    <row r="8609" spans="1:1" hidden="1" x14ac:dyDescent="0.2">
      <c r="A8609" s="1136" t="str">
        <f t="shared" si="263"/>
        <v/>
      </c>
    </row>
    <row r="8610" spans="1:1" hidden="1" x14ac:dyDescent="0.2">
      <c r="A8610" s="1136" t="str">
        <f t="shared" si="263"/>
        <v/>
      </c>
    </row>
    <row r="8611" spans="1:1" hidden="1" x14ac:dyDescent="0.2">
      <c r="A8611" s="1136" t="str">
        <f t="shared" si="263"/>
        <v/>
      </c>
    </row>
    <row r="8612" spans="1:1" hidden="1" x14ac:dyDescent="0.2">
      <c r="A8612" s="1136" t="str">
        <f t="shared" si="263"/>
        <v/>
      </c>
    </row>
    <row r="8613" spans="1:1" hidden="1" x14ac:dyDescent="0.2">
      <c r="A8613" s="1136" t="str">
        <f t="shared" si="263"/>
        <v/>
      </c>
    </row>
    <row r="8614" spans="1:1" hidden="1" x14ac:dyDescent="0.2">
      <c r="A8614" s="1136" t="str">
        <f t="shared" si="263"/>
        <v/>
      </c>
    </row>
    <row r="8615" spans="1:1" hidden="1" x14ac:dyDescent="0.2">
      <c r="A8615" s="1136" t="str">
        <f t="shared" si="263"/>
        <v/>
      </c>
    </row>
    <row r="8616" spans="1:1" hidden="1" x14ac:dyDescent="0.2">
      <c r="A8616" s="1136" t="str">
        <f t="shared" si="263"/>
        <v/>
      </c>
    </row>
    <row r="8617" spans="1:1" hidden="1" x14ac:dyDescent="0.2">
      <c r="A8617" s="1136" t="str">
        <f t="shared" si="263"/>
        <v/>
      </c>
    </row>
    <row r="8618" spans="1:1" hidden="1" x14ac:dyDescent="0.2">
      <c r="A8618" s="1136" t="str">
        <f t="shared" si="263"/>
        <v/>
      </c>
    </row>
    <row r="8619" spans="1:1" hidden="1" x14ac:dyDescent="0.2">
      <c r="A8619" s="1136" t="str">
        <f t="shared" si="263"/>
        <v/>
      </c>
    </row>
    <row r="8620" spans="1:1" hidden="1" x14ac:dyDescent="0.2">
      <c r="A8620" s="1136" t="str">
        <f t="shared" si="263"/>
        <v/>
      </c>
    </row>
    <row r="8621" spans="1:1" hidden="1" x14ac:dyDescent="0.2">
      <c r="A8621" s="1136" t="str">
        <f t="shared" si="263"/>
        <v/>
      </c>
    </row>
    <row r="8622" spans="1:1" hidden="1" x14ac:dyDescent="0.2">
      <c r="A8622" s="1136" t="str">
        <f t="shared" si="263"/>
        <v/>
      </c>
    </row>
    <row r="8623" spans="1:1" hidden="1" x14ac:dyDescent="0.2">
      <c r="A8623" s="1136" t="str">
        <f t="shared" si="263"/>
        <v/>
      </c>
    </row>
    <row r="8624" spans="1:1" hidden="1" x14ac:dyDescent="0.2">
      <c r="A8624" s="1136" t="str">
        <f t="shared" si="263"/>
        <v/>
      </c>
    </row>
    <row r="8625" spans="1:1" hidden="1" x14ac:dyDescent="0.2">
      <c r="A8625" s="1136" t="str">
        <f t="shared" si="263"/>
        <v/>
      </c>
    </row>
    <row r="8626" spans="1:1" hidden="1" x14ac:dyDescent="0.2">
      <c r="A8626" s="1136" t="str">
        <f t="shared" si="263"/>
        <v/>
      </c>
    </row>
    <row r="8627" spans="1:1" hidden="1" x14ac:dyDescent="0.2">
      <c r="A8627" s="1136" t="str">
        <f t="shared" si="263"/>
        <v/>
      </c>
    </row>
    <row r="8628" spans="1:1" hidden="1" x14ac:dyDescent="0.2">
      <c r="A8628" s="1136" t="str">
        <f t="shared" si="263"/>
        <v/>
      </c>
    </row>
    <row r="8629" spans="1:1" hidden="1" x14ac:dyDescent="0.2">
      <c r="A8629" s="1136" t="str">
        <f t="shared" si="263"/>
        <v/>
      </c>
    </row>
    <row r="8630" spans="1:1" hidden="1" x14ac:dyDescent="0.2">
      <c r="A8630" s="1136" t="str">
        <f t="shared" si="263"/>
        <v/>
      </c>
    </row>
    <row r="8631" spans="1:1" hidden="1" x14ac:dyDescent="0.2">
      <c r="A8631" s="1136" t="str">
        <f t="shared" si="263"/>
        <v/>
      </c>
    </row>
    <row r="8632" spans="1:1" hidden="1" x14ac:dyDescent="0.2">
      <c r="A8632" s="1136" t="str">
        <f t="shared" si="263"/>
        <v/>
      </c>
    </row>
    <row r="8633" spans="1:1" hidden="1" x14ac:dyDescent="0.2">
      <c r="A8633" s="1136" t="str">
        <f t="shared" si="263"/>
        <v/>
      </c>
    </row>
    <row r="8634" spans="1:1" hidden="1" x14ac:dyDescent="0.2">
      <c r="A8634" s="1136" t="str">
        <f t="shared" si="263"/>
        <v/>
      </c>
    </row>
    <row r="8635" spans="1:1" hidden="1" x14ac:dyDescent="0.2">
      <c r="A8635" s="1136" t="str">
        <f t="shared" si="263"/>
        <v/>
      </c>
    </row>
    <row r="8636" spans="1:1" hidden="1" x14ac:dyDescent="0.2">
      <c r="A8636" s="1136" t="str">
        <f t="shared" si="263"/>
        <v/>
      </c>
    </row>
    <row r="8637" spans="1:1" hidden="1" x14ac:dyDescent="0.2">
      <c r="A8637" s="1136" t="str">
        <f t="shared" si="263"/>
        <v/>
      </c>
    </row>
    <row r="8638" spans="1:1" hidden="1" x14ac:dyDescent="0.2">
      <c r="A8638" s="1136" t="str">
        <f t="shared" si="263"/>
        <v/>
      </c>
    </row>
    <row r="8639" spans="1:1" hidden="1" x14ac:dyDescent="0.2">
      <c r="A8639" s="1136" t="str">
        <f t="shared" si="263"/>
        <v/>
      </c>
    </row>
    <row r="8640" spans="1:1" hidden="1" x14ac:dyDescent="0.2">
      <c r="A8640" s="1136" t="str">
        <f t="shared" si="263"/>
        <v/>
      </c>
    </row>
    <row r="8641" spans="1:1" hidden="1" x14ac:dyDescent="0.2">
      <c r="A8641" s="1136" t="str">
        <f t="shared" si="263"/>
        <v/>
      </c>
    </row>
    <row r="8642" spans="1:1" hidden="1" x14ac:dyDescent="0.2">
      <c r="A8642" s="1136" t="str">
        <f t="shared" si="263"/>
        <v/>
      </c>
    </row>
    <row r="8643" spans="1:1" hidden="1" x14ac:dyDescent="0.2">
      <c r="A8643" s="1136" t="str">
        <f t="shared" si="263"/>
        <v/>
      </c>
    </row>
    <row r="8644" spans="1:1" hidden="1" x14ac:dyDescent="0.2">
      <c r="A8644" s="1136" t="str">
        <f t="shared" si="263"/>
        <v/>
      </c>
    </row>
    <row r="8645" spans="1:1" hidden="1" x14ac:dyDescent="0.2">
      <c r="A8645" s="1136" t="str">
        <f t="shared" si="263"/>
        <v/>
      </c>
    </row>
    <row r="8646" spans="1:1" hidden="1" x14ac:dyDescent="0.2">
      <c r="A8646" s="1136" t="str">
        <f t="shared" si="263"/>
        <v/>
      </c>
    </row>
    <row r="8647" spans="1:1" hidden="1" x14ac:dyDescent="0.2">
      <c r="A8647" s="1136" t="str">
        <f t="shared" si="263"/>
        <v/>
      </c>
    </row>
    <row r="8648" spans="1:1" hidden="1" x14ac:dyDescent="0.2">
      <c r="A8648" s="1136" t="str">
        <f t="shared" si="263"/>
        <v/>
      </c>
    </row>
    <row r="8649" spans="1:1" hidden="1" x14ac:dyDescent="0.2">
      <c r="A8649" s="1136" t="str">
        <f t="shared" si="263"/>
        <v/>
      </c>
    </row>
    <row r="8650" spans="1:1" hidden="1" x14ac:dyDescent="0.2">
      <c r="A8650" s="1136" t="str">
        <f t="shared" si="263"/>
        <v/>
      </c>
    </row>
    <row r="8651" spans="1:1" hidden="1" x14ac:dyDescent="0.2">
      <c r="A8651" s="1136" t="str">
        <f t="shared" si="263"/>
        <v/>
      </c>
    </row>
    <row r="8652" spans="1:1" hidden="1" x14ac:dyDescent="0.2">
      <c r="A8652" s="1136" t="str">
        <f t="shared" si="263"/>
        <v/>
      </c>
    </row>
    <row r="8653" spans="1:1" hidden="1" x14ac:dyDescent="0.2">
      <c r="A8653" s="1136" t="str">
        <f t="shared" si="263"/>
        <v/>
      </c>
    </row>
    <row r="8654" spans="1:1" hidden="1" x14ac:dyDescent="0.2">
      <c r="A8654" s="1136" t="str">
        <f t="shared" si="263"/>
        <v/>
      </c>
    </row>
    <row r="8655" spans="1:1" hidden="1" x14ac:dyDescent="0.2">
      <c r="A8655" s="1136" t="str">
        <f t="shared" si="263"/>
        <v/>
      </c>
    </row>
    <row r="8656" spans="1:1" hidden="1" x14ac:dyDescent="0.2">
      <c r="A8656" s="1136" t="str">
        <f t="shared" si="263"/>
        <v/>
      </c>
    </row>
    <row r="8657" spans="1:1" hidden="1" x14ac:dyDescent="0.2">
      <c r="A8657" s="1136" t="str">
        <f t="shared" si="263"/>
        <v/>
      </c>
    </row>
    <row r="8658" spans="1:1" hidden="1" x14ac:dyDescent="0.2">
      <c r="A8658" s="1136" t="str">
        <f t="shared" ref="A8658:A8721" si="264">C8658&amp;D8658&amp;E8658</f>
        <v/>
      </c>
    </row>
    <row r="8659" spans="1:1" hidden="1" x14ac:dyDescent="0.2">
      <c r="A8659" s="1136" t="str">
        <f t="shared" si="264"/>
        <v/>
      </c>
    </row>
    <row r="8660" spans="1:1" hidden="1" x14ac:dyDescent="0.2">
      <c r="A8660" s="1136" t="str">
        <f t="shared" si="264"/>
        <v/>
      </c>
    </row>
    <row r="8661" spans="1:1" hidden="1" x14ac:dyDescent="0.2">
      <c r="A8661" s="1136" t="str">
        <f t="shared" si="264"/>
        <v/>
      </c>
    </row>
    <row r="8662" spans="1:1" hidden="1" x14ac:dyDescent="0.2">
      <c r="A8662" s="1136" t="str">
        <f t="shared" si="264"/>
        <v/>
      </c>
    </row>
    <row r="8663" spans="1:1" hidden="1" x14ac:dyDescent="0.2">
      <c r="A8663" s="1136" t="str">
        <f t="shared" si="264"/>
        <v/>
      </c>
    </row>
    <row r="8664" spans="1:1" hidden="1" x14ac:dyDescent="0.2">
      <c r="A8664" s="1136" t="str">
        <f t="shared" si="264"/>
        <v/>
      </c>
    </row>
    <row r="8665" spans="1:1" hidden="1" x14ac:dyDescent="0.2">
      <c r="A8665" s="1136" t="str">
        <f t="shared" si="264"/>
        <v/>
      </c>
    </row>
    <row r="8666" spans="1:1" hidden="1" x14ac:dyDescent="0.2">
      <c r="A8666" s="1136" t="str">
        <f t="shared" si="264"/>
        <v/>
      </c>
    </row>
    <row r="8667" spans="1:1" hidden="1" x14ac:dyDescent="0.2">
      <c r="A8667" s="1136" t="str">
        <f t="shared" si="264"/>
        <v/>
      </c>
    </row>
    <row r="8668" spans="1:1" hidden="1" x14ac:dyDescent="0.2">
      <c r="A8668" s="1136" t="str">
        <f t="shared" si="264"/>
        <v/>
      </c>
    </row>
    <row r="8669" spans="1:1" hidden="1" x14ac:dyDescent="0.2">
      <c r="A8669" s="1136" t="str">
        <f t="shared" si="264"/>
        <v/>
      </c>
    </row>
    <row r="8670" spans="1:1" hidden="1" x14ac:dyDescent="0.2">
      <c r="A8670" s="1136" t="str">
        <f t="shared" si="264"/>
        <v/>
      </c>
    </row>
    <row r="8671" spans="1:1" hidden="1" x14ac:dyDescent="0.2">
      <c r="A8671" s="1136" t="str">
        <f t="shared" si="264"/>
        <v/>
      </c>
    </row>
    <row r="8672" spans="1:1" hidden="1" x14ac:dyDescent="0.2">
      <c r="A8672" s="1136" t="str">
        <f t="shared" si="264"/>
        <v/>
      </c>
    </row>
    <row r="8673" spans="1:1" hidden="1" x14ac:dyDescent="0.2">
      <c r="A8673" s="1136" t="str">
        <f t="shared" si="264"/>
        <v/>
      </c>
    </row>
    <row r="8674" spans="1:1" hidden="1" x14ac:dyDescent="0.2">
      <c r="A8674" s="1136" t="str">
        <f t="shared" si="264"/>
        <v/>
      </c>
    </row>
    <row r="8675" spans="1:1" hidden="1" x14ac:dyDescent="0.2">
      <c r="A8675" s="1136" t="str">
        <f t="shared" si="264"/>
        <v/>
      </c>
    </row>
    <row r="8676" spans="1:1" hidden="1" x14ac:dyDescent="0.2">
      <c r="A8676" s="1136" t="str">
        <f t="shared" si="264"/>
        <v/>
      </c>
    </row>
    <row r="8677" spans="1:1" hidden="1" x14ac:dyDescent="0.2">
      <c r="A8677" s="1136" t="str">
        <f t="shared" si="264"/>
        <v/>
      </c>
    </row>
    <row r="8678" spans="1:1" hidden="1" x14ac:dyDescent="0.2">
      <c r="A8678" s="1136" t="str">
        <f t="shared" si="264"/>
        <v/>
      </c>
    </row>
    <row r="8679" spans="1:1" hidden="1" x14ac:dyDescent="0.2">
      <c r="A8679" s="1136" t="str">
        <f t="shared" si="264"/>
        <v/>
      </c>
    </row>
    <row r="8680" spans="1:1" hidden="1" x14ac:dyDescent="0.2">
      <c r="A8680" s="1136" t="str">
        <f t="shared" si="264"/>
        <v/>
      </c>
    </row>
    <row r="8681" spans="1:1" hidden="1" x14ac:dyDescent="0.2">
      <c r="A8681" s="1136" t="str">
        <f t="shared" si="264"/>
        <v/>
      </c>
    </row>
    <row r="8682" spans="1:1" hidden="1" x14ac:dyDescent="0.2">
      <c r="A8682" s="1136" t="str">
        <f t="shared" si="264"/>
        <v/>
      </c>
    </row>
    <row r="8683" spans="1:1" hidden="1" x14ac:dyDescent="0.2">
      <c r="A8683" s="1136" t="str">
        <f t="shared" si="264"/>
        <v/>
      </c>
    </row>
    <row r="8684" spans="1:1" hidden="1" x14ac:dyDescent="0.2">
      <c r="A8684" s="1136" t="str">
        <f t="shared" si="264"/>
        <v/>
      </c>
    </row>
    <row r="8685" spans="1:1" hidden="1" x14ac:dyDescent="0.2">
      <c r="A8685" s="1136" t="str">
        <f t="shared" si="264"/>
        <v/>
      </c>
    </row>
    <row r="8686" spans="1:1" hidden="1" x14ac:dyDescent="0.2">
      <c r="A8686" s="1136" t="str">
        <f t="shared" si="264"/>
        <v/>
      </c>
    </row>
    <row r="8687" spans="1:1" hidden="1" x14ac:dyDescent="0.2">
      <c r="A8687" s="1136" t="str">
        <f t="shared" si="264"/>
        <v/>
      </c>
    </row>
    <row r="8688" spans="1:1" hidden="1" x14ac:dyDescent="0.2">
      <c r="A8688" s="1136" t="str">
        <f t="shared" si="264"/>
        <v/>
      </c>
    </row>
    <row r="8689" spans="1:1" hidden="1" x14ac:dyDescent="0.2">
      <c r="A8689" s="1136" t="str">
        <f t="shared" si="264"/>
        <v/>
      </c>
    </row>
    <row r="8690" spans="1:1" hidden="1" x14ac:dyDescent="0.2">
      <c r="A8690" s="1136" t="str">
        <f t="shared" si="264"/>
        <v/>
      </c>
    </row>
    <row r="8691" spans="1:1" hidden="1" x14ac:dyDescent="0.2">
      <c r="A8691" s="1136" t="str">
        <f t="shared" si="264"/>
        <v/>
      </c>
    </row>
    <row r="8692" spans="1:1" hidden="1" x14ac:dyDescent="0.2">
      <c r="A8692" s="1136" t="str">
        <f t="shared" si="264"/>
        <v/>
      </c>
    </row>
    <row r="8693" spans="1:1" hidden="1" x14ac:dyDescent="0.2">
      <c r="A8693" s="1136" t="str">
        <f t="shared" si="264"/>
        <v/>
      </c>
    </row>
    <row r="8694" spans="1:1" hidden="1" x14ac:dyDescent="0.2">
      <c r="A8694" s="1136" t="str">
        <f t="shared" si="264"/>
        <v/>
      </c>
    </row>
    <row r="8695" spans="1:1" hidden="1" x14ac:dyDescent="0.2">
      <c r="A8695" s="1136" t="str">
        <f t="shared" si="264"/>
        <v/>
      </c>
    </row>
    <row r="8696" spans="1:1" hidden="1" x14ac:dyDescent="0.2">
      <c r="A8696" s="1136" t="str">
        <f t="shared" si="264"/>
        <v/>
      </c>
    </row>
    <row r="8697" spans="1:1" hidden="1" x14ac:dyDescent="0.2">
      <c r="A8697" s="1136" t="str">
        <f t="shared" si="264"/>
        <v/>
      </c>
    </row>
    <row r="8698" spans="1:1" hidden="1" x14ac:dyDescent="0.2">
      <c r="A8698" s="1136" t="str">
        <f t="shared" si="264"/>
        <v/>
      </c>
    </row>
    <row r="8699" spans="1:1" hidden="1" x14ac:dyDescent="0.2">
      <c r="A8699" s="1136" t="str">
        <f t="shared" si="264"/>
        <v/>
      </c>
    </row>
    <row r="8700" spans="1:1" hidden="1" x14ac:dyDescent="0.2">
      <c r="A8700" s="1136" t="str">
        <f t="shared" si="264"/>
        <v/>
      </c>
    </row>
    <row r="8701" spans="1:1" hidden="1" x14ac:dyDescent="0.2">
      <c r="A8701" s="1136" t="str">
        <f t="shared" si="264"/>
        <v/>
      </c>
    </row>
    <row r="8702" spans="1:1" hidden="1" x14ac:dyDescent="0.2">
      <c r="A8702" s="1136" t="str">
        <f t="shared" si="264"/>
        <v/>
      </c>
    </row>
    <row r="8703" spans="1:1" hidden="1" x14ac:dyDescent="0.2">
      <c r="A8703" s="1136" t="str">
        <f t="shared" si="264"/>
        <v/>
      </c>
    </row>
    <row r="8704" spans="1:1" hidden="1" x14ac:dyDescent="0.2">
      <c r="A8704" s="1136" t="str">
        <f t="shared" si="264"/>
        <v/>
      </c>
    </row>
    <row r="8705" spans="1:1" hidden="1" x14ac:dyDescent="0.2">
      <c r="A8705" s="1136" t="str">
        <f t="shared" si="264"/>
        <v/>
      </c>
    </row>
    <row r="8706" spans="1:1" hidden="1" x14ac:dyDescent="0.2">
      <c r="A8706" s="1136" t="str">
        <f t="shared" si="264"/>
        <v/>
      </c>
    </row>
    <row r="8707" spans="1:1" hidden="1" x14ac:dyDescent="0.2">
      <c r="A8707" s="1136" t="str">
        <f t="shared" si="264"/>
        <v/>
      </c>
    </row>
    <row r="8708" spans="1:1" hidden="1" x14ac:dyDescent="0.2">
      <c r="A8708" s="1136" t="str">
        <f t="shared" si="264"/>
        <v/>
      </c>
    </row>
    <row r="8709" spans="1:1" hidden="1" x14ac:dyDescent="0.2">
      <c r="A8709" s="1136" t="str">
        <f t="shared" si="264"/>
        <v/>
      </c>
    </row>
    <row r="8710" spans="1:1" hidden="1" x14ac:dyDescent="0.2">
      <c r="A8710" s="1136" t="str">
        <f t="shared" si="264"/>
        <v/>
      </c>
    </row>
    <row r="8711" spans="1:1" hidden="1" x14ac:dyDescent="0.2">
      <c r="A8711" s="1136" t="str">
        <f t="shared" si="264"/>
        <v/>
      </c>
    </row>
    <row r="8712" spans="1:1" hidden="1" x14ac:dyDescent="0.2">
      <c r="A8712" s="1136" t="str">
        <f t="shared" si="264"/>
        <v/>
      </c>
    </row>
    <row r="8713" spans="1:1" hidden="1" x14ac:dyDescent="0.2">
      <c r="A8713" s="1136" t="str">
        <f t="shared" si="264"/>
        <v/>
      </c>
    </row>
    <row r="8714" spans="1:1" hidden="1" x14ac:dyDescent="0.2">
      <c r="A8714" s="1136" t="str">
        <f t="shared" si="264"/>
        <v/>
      </c>
    </row>
    <row r="8715" spans="1:1" hidden="1" x14ac:dyDescent="0.2">
      <c r="A8715" s="1136" t="str">
        <f t="shared" si="264"/>
        <v/>
      </c>
    </row>
    <row r="8716" spans="1:1" hidden="1" x14ac:dyDescent="0.2">
      <c r="A8716" s="1136" t="str">
        <f t="shared" si="264"/>
        <v/>
      </c>
    </row>
    <row r="8717" spans="1:1" hidden="1" x14ac:dyDescent="0.2">
      <c r="A8717" s="1136" t="str">
        <f t="shared" si="264"/>
        <v/>
      </c>
    </row>
    <row r="8718" spans="1:1" hidden="1" x14ac:dyDescent="0.2">
      <c r="A8718" s="1136" t="str">
        <f t="shared" si="264"/>
        <v/>
      </c>
    </row>
    <row r="8719" spans="1:1" hidden="1" x14ac:dyDescent="0.2">
      <c r="A8719" s="1136" t="str">
        <f t="shared" si="264"/>
        <v/>
      </c>
    </row>
    <row r="8720" spans="1:1" hidden="1" x14ac:dyDescent="0.2">
      <c r="A8720" s="1136" t="str">
        <f t="shared" si="264"/>
        <v/>
      </c>
    </row>
    <row r="8721" spans="1:1" hidden="1" x14ac:dyDescent="0.2">
      <c r="A8721" s="1136" t="str">
        <f t="shared" si="264"/>
        <v/>
      </c>
    </row>
    <row r="8722" spans="1:1" hidden="1" x14ac:dyDescent="0.2">
      <c r="A8722" s="1136" t="str">
        <f t="shared" ref="A8722:A8785" si="265">C8722&amp;D8722&amp;E8722</f>
        <v/>
      </c>
    </row>
    <row r="8723" spans="1:1" hidden="1" x14ac:dyDescent="0.2">
      <c r="A8723" s="1136" t="str">
        <f t="shared" si="265"/>
        <v/>
      </c>
    </row>
    <row r="8724" spans="1:1" hidden="1" x14ac:dyDescent="0.2">
      <c r="A8724" s="1136" t="str">
        <f t="shared" si="265"/>
        <v/>
      </c>
    </row>
    <row r="8725" spans="1:1" hidden="1" x14ac:dyDescent="0.2">
      <c r="A8725" s="1136" t="str">
        <f t="shared" si="265"/>
        <v/>
      </c>
    </row>
    <row r="8726" spans="1:1" hidden="1" x14ac:dyDescent="0.2">
      <c r="A8726" s="1136" t="str">
        <f t="shared" si="265"/>
        <v/>
      </c>
    </row>
    <row r="8727" spans="1:1" hidden="1" x14ac:dyDescent="0.2">
      <c r="A8727" s="1136" t="str">
        <f t="shared" si="265"/>
        <v/>
      </c>
    </row>
    <row r="8728" spans="1:1" hidden="1" x14ac:dyDescent="0.2">
      <c r="A8728" s="1136" t="str">
        <f t="shared" si="265"/>
        <v/>
      </c>
    </row>
    <row r="8729" spans="1:1" hidden="1" x14ac:dyDescent="0.2">
      <c r="A8729" s="1136" t="str">
        <f t="shared" si="265"/>
        <v/>
      </c>
    </row>
    <row r="8730" spans="1:1" hidden="1" x14ac:dyDescent="0.2">
      <c r="A8730" s="1136" t="str">
        <f t="shared" si="265"/>
        <v/>
      </c>
    </row>
    <row r="8731" spans="1:1" hidden="1" x14ac:dyDescent="0.2">
      <c r="A8731" s="1136" t="str">
        <f t="shared" si="265"/>
        <v/>
      </c>
    </row>
    <row r="8732" spans="1:1" hidden="1" x14ac:dyDescent="0.2">
      <c r="A8732" s="1136" t="str">
        <f t="shared" si="265"/>
        <v/>
      </c>
    </row>
    <row r="8733" spans="1:1" hidden="1" x14ac:dyDescent="0.2">
      <c r="A8733" s="1136" t="str">
        <f t="shared" si="265"/>
        <v/>
      </c>
    </row>
    <row r="8734" spans="1:1" hidden="1" x14ac:dyDescent="0.2">
      <c r="A8734" s="1136" t="str">
        <f t="shared" si="265"/>
        <v/>
      </c>
    </row>
    <row r="8735" spans="1:1" hidden="1" x14ac:dyDescent="0.2">
      <c r="A8735" s="1136" t="str">
        <f t="shared" si="265"/>
        <v/>
      </c>
    </row>
    <row r="8736" spans="1:1" hidden="1" x14ac:dyDescent="0.2">
      <c r="A8736" s="1136" t="str">
        <f t="shared" si="265"/>
        <v/>
      </c>
    </row>
    <row r="8737" spans="1:1" hidden="1" x14ac:dyDescent="0.2">
      <c r="A8737" s="1136" t="str">
        <f t="shared" si="265"/>
        <v/>
      </c>
    </row>
    <row r="8738" spans="1:1" hidden="1" x14ac:dyDescent="0.2">
      <c r="A8738" s="1136" t="str">
        <f t="shared" si="265"/>
        <v/>
      </c>
    </row>
    <row r="8739" spans="1:1" hidden="1" x14ac:dyDescent="0.2">
      <c r="A8739" s="1136" t="str">
        <f t="shared" si="265"/>
        <v/>
      </c>
    </row>
    <row r="8740" spans="1:1" hidden="1" x14ac:dyDescent="0.2">
      <c r="A8740" s="1136" t="str">
        <f t="shared" si="265"/>
        <v/>
      </c>
    </row>
    <row r="8741" spans="1:1" hidden="1" x14ac:dyDescent="0.2">
      <c r="A8741" s="1136" t="str">
        <f t="shared" si="265"/>
        <v/>
      </c>
    </row>
    <row r="8742" spans="1:1" hidden="1" x14ac:dyDescent="0.2">
      <c r="A8742" s="1136" t="str">
        <f t="shared" si="265"/>
        <v/>
      </c>
    </row>
    <row r="8743" spans="1:1" hidden="1" x14ac:dyDescent="0.2">
      <c r="A8743" s="1136" t="str">
        <f t="shared" si="265"/>
        <v/>
      </c>
    </row>
    <row r="8744" spans="1:1" hidden="1" x14ac:dyDescent="0.2">
      <c r="A8744" s="1136" t="str">
        <f t="shared" si="265"/>
        <v/>
      </c>
    </row>
    <row r="8745" spans="1:1" hidden="1" x14ac:dyDescent="0.2">
      <c r="A8745" s="1136" t="str">
        <f t="shared" si="265"/>
        <v/>
      </c>
    </row>
    <row r="8746" spans="1:1" hidden="1" x14ac:dyDescent="0.2">
      <c r="A8746" s="1136" t="str">
        <f t="shared" si="265"/>
        <v/>
      </c>
    </row>
    <row r="8747" spans="1:1" hidden="1" x14ac:dyDescent="0.2">
      <c r="A8747" s="1136" t="str">
        <f t="shared" si="265"/>
        <v/>
      </c>
    </row>
    <row r="8748" spans="1:1" hidden="1" x14ac:dyDescent="0.2">
      <c r="A8748" s="1136" t="str">
        <f t="shared" si="265"/>
        <v/>
      </c>
    </row>
    <row r="8749" spans="1:1" hidden="1" x14ac:dyDescent="0.2">
      <c r="A8749" s="1136" t="str">
        <f t="shared" si="265"/>
        <v/>
      </c>
    </row>
    <row r="8750" spans="1:1" hidden="1" x14ac:dyDescent="0.2">
      <c r="A8750" s="1136" t="str">
        <f t="shared" si="265"/>
        <v/>
      </c>
    </row>
    <row r="8751" spans="1:1" hidden="1" x14ac:dyDescent="0.2">
      <c r="A8751" s="1136" t="str">
        <f t="shared" si="265"/>
        <v/>
      </c>
    </row>
    <row r="8752" spans="1:1" hidden="1" x14ac:dyDescent="0.2">
      <c r="A8752" s="1136" t="str">
        <f t="shared" si="265"/>
        <v/>
      </c>
    </row>
    <row r="8753" spans="1:1" hidden="1" x14ac:dyDescent="0.2">
      <c r="A8753" s="1136" t="str">
        <f t="shared" si="265"/>
        <v/>
      </c>
    </row>
    <row r="8754" spans="1:1" hidden="1" x14ac:dyDescent="0.2">
      <c r="A8754" s="1136" t="str">
        <f t="shared" si="265"/>
        <v/>
      </c>
    </row>
    <row r="8755" spans="1:1" hidden="1" x14ac:dyDescent="0.2">
      <c r="A8755" s="1136" t="str">
        <f t="shared" si="265"/>
        <v/>
      </c>
    </row>
    <row r="8756" spans="1:1" hidden="1" x14ac:dyDescent="0.2">
      <c r="A8756" s="1136" t="str">
        <f t="shared" si="265"/>
        <v/>
      </c>
    </row>
    <row r="8757" spans="1:1" hidden="1" x14ac:dyDescent="0.2">
      <c r="A8757" s="1136" t="str">
        <f t="shared" si="265"/>
        <v/>
      </c>
    </row>
    <row r="8758" spans="1:1" hidden="1" x14ac:dyDescent="0.2">
      <c r="A8758" s="1136" t="str">
        <f t="shared" si="265"/>
        <v/>
      </c>
    </row>
    <row r="8759" spans="1:1" hidden="1" x14ac:dyDescent="0.2">
      <c r="A8759" s="1136" t="str">
        <f t="shared" si="265"/>
        <v/>
      </c>
    </row>
    <row r="8760" spans="1:1" hidden="1" x14ac:dyDescent="0.2">
      <c r="A8760" s="1136" t="str">
        <f t="shared" si="265"/>
        <v/>
      </c>
    </row>
    <row r="8761" spans="1:1" hidden="1" x14ac:dyDescent="0.2">
      <c r="A8761" s="1136" t="str">
        <f t="shared" si="265"/>
        <v/>
      </c>
    </row>
    <row r="8762" spans="1:1" hidden="1" x14ac:dyDescent="0.2">
      <c r="A8762" s="1136" t="str">
        <f t="shared" si="265"/>
        <v/>
      </c>
    </row>
    <row r="8763" spans="1:1" hidden="1" x14ac:dyDescent="0.2">
      <c r="A8763" s="1136" t="str">
        <f t="shared" si="265"/>
        <v/>
      </c>
    </row>
    <row r="8764" spans="1:1" hidden="1" x14ac:dyDescent="0.2">
      <c r="A8764" s="1136" t="str">
        <f t="shared" si="265"/>
        <v/>
      </c>
    </row>
    <row r="8765" spans="1:1" hidden="1" x14ac:dyDescent="0.2">
      <c r="A8765" s="1136" t="str">
        <f t="shared" si="265"/>
        <v/>
      </c>
    </row>
    <row r="8766" spans="1:1" hidden="1" x14ac:dyDescent="0.2">
      <c r="A8766" s="1136" t="str">
        <f t="shared" si="265"/>
        <v/>
      </c>
    </row>
    <row r="8767" spans="1:1" hidden="1" x14ac:dyDescent="0.2">
      <c r="A8767" s="1136" t="str">
        <f t="shared" si="265"/>
        <v/>
      </c>
    </row>
    <row r="8768" spans="1:1" hidden="1" x14ac:dyDescent="0.2">
      <c r="A8768" s="1136" t="str">
        <f t="shared" si="265"/>
        <v/>
      </c>
    </row>
    <row r="8769" spans="1:1" hidden="1" x14ac:dyDescent="0.2">
      <c r="A8769" s="1136" t="str">
        <f t="shared" si="265"/>
        <v/>
      </c>
    </row>
    <row r="8770" spans="1:1" hidden="1" x14ac:dyDescent="0.2">
      <c r="A8770" s="1136" t="str">
        <f t="shared" si="265"/>
        <v/>
      </c>
    </row>
    <row r="8771" spans="1:1" hidden="1" x14ac:dyDescent="0.2">
      <c r="A8771" s="1136" t="str">
        <f t="shared" si="265"/>
        <v/>
      </c>
    </row>
    <row r="8772" spans="1:1" hidden="1" x14ac:dyDescent="0.2">
      <c r="A8772" s="1136" t="str">
        <f t="shared" si="265"/>
        <v/>
      </c>
    </row>
    <row r="8773" spans="1:1" hidden="1" x14ac:dyDescent="0.2">
      <c r="A8773" s="1136" t="str">
        <f t="shared" si="265"/>
        <v/>
      </c>
    </row>
    <row r="8774" spans="1:1" hidden="1" x14ac:dyDescent="0.2">
      <c r="A8774" s="1136" t="str">
        <f t="shared" si="265"/>
        <v/>
      </c>
    </row>
    <row r="8775" spans="1:1" hidden="1" x14ac:dyDescent="0.2">
      <c r="A8775" s="1136" t="str">
        <f t="shared" si="265"/>
        <v/>
      </c>
    </row>
    <row r="8776" spans="1:1" hidden="1" x14ac:dyDescent="0.2">
      <c r="A8776" s="1136" t="str">
        <f t="shared" si="265"/>
        <v/>
      </c>
    </row>
    <row r="8777" spans="1:1" hidden="1" x14ac:dyDescent="0.2">
      <c r="A8777" s="1136" t="str">
        <f t="shared" si="265"/>
        <v/>
      </c>
    </row>
    <row r="8778" spans="1:1" hidden="1" x14ac:dyDescent="0.2">
      <c r="A8778" s="1136" t="str">
        <f t="shared" si="265"/>
        <v/>
      </c>
    </row>
    <row r="8779" spans="1:1" hidden="1" x14ac:dyDescent="0.2">
      <c r="A8779" s="1136" t="str">
        <f t="shared" si="265"/>
        <v/>
      </c>
    </row>
    <row r="8780" spans="1:1" hidden="1" x14ac:dyDescent="0.2">
      <c r="A8780" s="1136" t="str">
        <f t="shared" si="265"/>
        <v/>
      </c>
    </row>
    <row r="8781" spans="1:1" hidden="1" x14ac:dyDescent="0.2">
      <c r="A8781" s="1136" t="str">
        <f t="shared" si="265"/>
        <v/>
      </c>
    </row>
    <row r="8782" spans="1:1" hidden="1" x14ac:dyDescent="0.2">
      <c r="A8782" s="1136" t="str">
        <f t="shared" si="265"/>
        <v/>
      </c>
    </row>
    <row r="8783" spans="1:1" hidden="1" x14ac:dyDescent="0.2">
      <c r="A8783" s="1136" t="str">
        <f t="shared" si="265"/>
        <v/>
      </c>
    </row>
    <row r="8784" spans="1:1" hidden="1" x14ac:dyDescent="0.2">
      <c r="A8784" s="1136" t="str">
        <f t="shared" si="265"/>
        <v/>
      </c>
    </row>
    <row r="8785" spans="1:1" hidden="1" x14ac:dyDescent="0.2">
      <c r="A8785" s="1136" t="str">
        <f t="shared" si="265"/>
        <v/>
      </c>
    </row>
    <row r="8786" spans="1:1" hidden="1" x14ac:dyDescent="0.2">
      <c r="A8786" s="1136" t="str">
        <f t="shared" ref="A8786:A8849" si="266">C8786&amp;D8786&amp;E8786</f>
        <v/>
      </c>
    </row>
    <row r="8787" spans="1:1" hidden="1" x14ac:dyDescent="0.2">
      <c r="A8787" s="1136" t="str">
        <f t="shared" si="266"/>
        <v/>
      </c>
    </row>
    <row r="8788" spans="1:1" hidden="1" x14ac:dyDescent="0.2">
      <c r="A8788" s="1136" t="str">
        <f t="shared" si="266"/>
        <v/>
      </c>
    </row>
    <row r="8789" spans="1:1" hidden="1" x14ac:dyDescent="0.2">
      <c r="A8789" s="1136" t="str">
        <f t="shared" si="266"/>
        <v/>
      </c>
    </row>
    <row r="8790" spans="1:1" hidden="1" x14ac:dyDescent="0.2">
      <c r="A8790" s="1136" t="str">
        <f t="shared" si="266"/>
        <v/>
      </c>
    </row>
    <row r="8791" spans="1:1" hidden="1" x14ac:dyDescent="0.2">
      <c r="A8791" s="1136" t="str">
        <f t="shared" si="266"/>
        <v/>
      </c>
    </row>
    <row r="8792" spans="1:1" hidden="1" x14ac:dyDescent="0.2">
      <c r="A8792" s="1136" t="str">
        <f t="shared" si="266"/>
        <v/>
      </c>
    </row>
    <row r="8793" spans="1:1" hidden="1" x14ac:dyDescent="0.2">
      <c r="A8793" s="1136" t="str">
        <f t="shared" si="266"/>
        <v/>
      </c>
    </row>
    <row r="8794" spans="1:1" hidden="1" x14ac:dyDescent="0.2">
      <c r="A8794" s="1136" t="str">
        <f t="shared" si="266"/>
        <v/>
      </c>
    </row>
    <row r="8795" spans="1:1" hidden="1" x14ac:dyDescent="0.2">
      <c r="A8795" s="1136" t="str">
        <f t="shared" si="266"/>
        <v/>
      </c>
    </row>
    <row r="8796" spans="1:1" hidden="1" x14ac:dyDescent="0.2">
      <c r="A8796" s="1136" t="str">
        <f t="shared" si="266"/>
        <v/>
      </c>
    </row>
    <row r="8797" spans="1:1" hidden="1" x14ac:dyDescent="0.2">
      <c r="A8797" s="1136" t="str">
        <f t="shared" si="266"/>
        <v/>
      </c>
    </row>
    <row r="8798" spans="1:1" hidden="1" x14ac:dyDescent="0.2">
      <c r="A8798" s="1136" t="str">
        <f t="shared" si="266"/>
        <v/>
      </c>
    </row>
    <row r="8799" spans="1:1" hidden="1" x14ac:dyDescent="0.2">
      <c r="A8799" s="1136" t="str">
        <f t="shared" si="266"/>
        <v/>
      </c>
    </row>
    <row r="8800" spans="1:1" hidden="1" x14ac:dyDescent="0.2">
      <c r="A8800" s="1136" t="str">
        <f t="shared" si="266"/>
        <v/>
      </c>
    </row>
    <row r="8801" spans="1:1" hidden="1" x14ac:dyDescent="0.2">
      <c r="A8801" s="1136" t="str">
        <f t="shared" si="266"/>
        <v/>
      </c>
    </row>
    <row r="8802" spans="1:1" hidden="1" x14ac:dyDescent="0.2">
      <c r="A8802" s="1136" t="str">
        <f t="shared" si="266"/>
        <v/>
      </c>
    </row>
    <row r="8803" spans="1:1" hidden="1" x14ac:dyDescent="0.2">
      <c r="A8803" s="1136" t="str">
        <f t="shared" si="266"/>
        <v/>
      </c>
    </row>
    <row r="8804" spans="1:1" hidden="1" x14ac:dyDescent="0.2">
      <c r="A8804" s="1136" t="str">
        <f t="shared" si="266"/>
        <v/>
      </c>
    </row>
    <row r="8805" spans="1:1" hidden="1" x14ac:dyDescent="0.2">
      <c r="A8805" s="1136" t="str">
        <f t="shared" si="266"/>
        <v/>
      </c>
    </row>
    <row r="8806" spans="1:1" hidden="1" x14ac:dyDescent="0.2">
      <c r="A8806" s="1136" t="str">
        <f t="shared" si="266"/>
        <v/>
      </c>
    </row>
    <row r="8807" spans="1:1" hidden="1" x14ac:dyDescent="0.2">
      <c r="A8807" s="1136" t="str">
        <f t="shared" si="266"/>
        <v/>
      </c>
    </row>
    <row r="8808" spans="1:1" hidden="1" x14ac:dyDescent="0.2">
      <c r="A8808" s="1136" t="str">
        <f t="shared" si="266"/>
        <v/>
      </c>
    </row>
    <row r="8809" spans="1:1" hidden="1" x14ac:dyDescent="0.2">
      <c r="A8809" s="1136" t="str">
        <f t="shared" si="266"/>
        <v/>
      </c>
    </row>
    <row r="8810" spans="1:1" hidden="1" x14ac:dyDescent="0.2">
      <c r="A8810" s="1136" t="str">
        <f t="shared" si="266"/>
        <v/>
      </c>
    </row>
    <row r="8811" spans="1:1" hidden="1" x14ac:dyDescent="0.2">
      <c r="A8811" s="1136" t="str">
        <f t="shared" si="266"/>
        <v/>
      </c>
    </row>
    <row r="8812" spans="1:1" hidden="1" x14ac:dyDescent="0.2">
      <c r="A8812" s="1136" t="str">
        <f t="shared" si="266"/>
        <v/>
      </c>
    </row>
    <row r="8813" spans="1:1" hidden="1" x14ac:dyDescent="0.2">
      <c r="A8813" s="1136" t="str">
        <f t="shared" si="266"/>
        <v/>
      </c>
    </row>
    <row r="8814" spans="1:1" hidden="1" x14ac:dyDescent="0.2">
      <c r="A8814" s="1136" t="str">
        <f t="shared" si="266"/>
        <v/>
      </c>
    </row>
    <row r="8815" spans="1:1" hidden="1" x14ac:dyDescent="0.2">
      <c r="A8815" s="1136" t="str">
        <f t="shared" si="266"/>
        <v/>
      </c>
    </row>
    <row r="8816" spans="1:1" hidden="1" x14ac:dyDescent="0.2">
      <c r="A8816" s="1136" t="str">
        <f t="shared" si="266"/>
        <v/>
      </c>
    </row>
    <row r="8817" spans="1:1" hidden="1" x14ac:dyDescent="0.2">
      <c r="A8817" s="1136" t="str">
        <f t="shared" si="266"/>
        <v/>
      </c>
    </row>
    <row r="8818" spans="1:1" hidden="1" x14ac:dyDescent="0.2">
      <c r="A8818" s="1136" t="str">
        <f t="shared" si="266"/>
        <v/>
      </c>
    </row>
    <row r="8819" spans="1:1" hidden="1" x14ac:dyDescent="0.2">
      <c r="A8819" s="1136" t="str">
        <f t="shared" si="266"/>
        <v/>
      </c>
    </row>
    <row r="8820" spans="1:1" hidden="1" x14ac:dyDescent="0.2">
      <c r="A8820" s="1136" t="str">
        <f t="shared" si="266"/>
        <v/>
      </c>
    </row>
    <row r="8821" spans="1:1" hidden="1" x14ac:dyDescent="0.2">
      <c r="A8821" s="1136" t="str">
        <f t="shared" si="266"/>
        <v/>
      </c>
    </row>
    <row r="8822" spans="1:1" hidden="1" x14ac:dyDescent="0.2">
      <c r="A8822" s="1136" t="str">
        <f t="shared" si="266"/>
        <v/>
      </c>
    </row>
    <row r="8823" spans="1:1" hidden="1" x14ac:dyDescent="0.2">
      <c r="A8823" s="1136" t="str">
        <f t="shared" si="266"/>
        <v/>
      </c>
    </row>
    <row r="8824" spans="1:1" hidden="1" x14ac:dyDescent="0.2">
      <c r="A8824" s="1136" t="str">
        <f t="shared" si="266"/>
        <v/>
      </c>
    </row>
    <row r="8825" spans="1:1" hidden="1" x14ac:dyDescent="0.2">
      <c r="A8825" s="1136" t="str">
        <f t="shared" si="266"/>
        <v/>
      </c>
    </row>
    <row r="8826" spans="1:1" hidden="1" x14ac:dyDescent="0.2">
      <c r="A8826" s="1136" t="str">
        <f t="shared" si="266"/>
        <v/>
      </c>
    </row>
    <row r="8827" spans="1:1" hidden="1" x14ac:dyDescent="0.2">
      <c r="A8827" s="1136" t="str">
        <f t="shared" si="266"/>
        <v/>
      </c>
    </row>
    <row r="8828" spans="1:1" hidden="1" x14ac:dyDescent="0.2">
      <c r="A8828" s="1136" t="str">
        <f t="shared" si="266"/>
        <v/>
      </c>
    </row>
    <row r="8829" spans="1:1" hidden="1" x14ac:dyDescent="0.2">
      <c r="A8829" s="1136" t="str">
        <f t="shared" si="266"/>
        <v/>
      </c>
    </row>
    <row r="8830" spans="1:1" hidden="1" x14ac:dyDescent="0.2">
      <c r="A8830" s="1136" t="str">
        <f t="shared" si="266"/>
        <v/>
      </c>
    </row>
    <row r="8831" spans="1:1" hidden="1" x14ac:dyDescent="0.2">
      <c r="A8831" s="1136" t="str">
        <f t="shared" si="266"/>
        <v/>
      </c>
    </row>
    <row r="8832" spans="1:1" hidden="1" x14ac:dyDescent="0.2">
      <c r="A8832" s="1136" t="str">
        <f t="shared" si="266"/>
        <v/>
      </c>
    </row>
    <row r="8833" spans="1:1" hidden="1" x14ac:dyDescent="0.2">
      <c r="A8833" s="1136" t="str">
        <f t="shared" si="266"/>
        <v/>
      </c>
    </row>
    <row r="8834" spans="1:1" hidden="1" x14ac:dyDescent="0.2">
      <c r="A8834" s="1136" t="str">
        <f t="shared" si="266"/>
        <v/>
      </c>
    </row>
    <row r="8835" spans="1:1" hidden="1" x14ac:dyDescent="0.2">
      <c r="A8835" s="1136" t="str">
        <f t="shared" si="266"/>
        <v/>
      </c>
    </row>
    <row r="8836" spans="1:1" hidden="1" x14ac:dyDescent="0.2">
      <c r="A8836" s="1136" t="str">
        <f t="shared" si="266"/>
        <v/>
      </c>
    </row>
    <row r="8837" spans="1:1" hidden="1" x14ac:dyDescent="0.2">
      <c r="A8837" s="1136" t="str">
        <f t="shared" si="266"/>
        <v/>
      </c>
    </row>
    <row r="8838" spans="1:1" hidden="1" x14ac:dyDescent="0.2">
      <c r="A8838" s="1136" t="str">
        <f t="shared" si="266"/>
        <v/>
      </c>
    </row>
    <row r="8839" spans="1:1" hidden="1" x14ac:dyDescent="0.2">
      <c r="A8839" s="1136" t="str">
        <f t="shared" si="266"/>
        <v/>
      </c>
    </row>
    <row r="8840" spans="1:1" hidden="1" x14ac:dyDescent="0.2">
      <c r="A8840" s="1136" t="str">
        <f t="shared" si="266"/>
        <v/>
      </c>
    </row>
    <row r="8841" spans="1:1" hidden="1" x14ac:dyDescent="0.2">
      <c r="A8841" s="1136" t="str">
        <f t="shared" si="266"/>
        <v/>
      </c>
    </row>
    <row r="8842" spans="1:1" hidden="1" x14ac:dyDescent="0.2">
      <c r="A8842" s="1136" t="str">
        <f t="shared" si="266"/>
        <v/>
      </c>
    </row>
    <row r="8843" spans="1:1" hidden="1" x14ac:dyDescent="0.2">
      <c r="A8843" s="1136" t="str">
        <f t="shared" si="266"/>
        <v/>
      </c>
    </row>
    <row r="8844" spans="1:1" hidden="1" x14ac:dyDescent="0.2">
      <c r="A8844" s="1136" t="str">
        <f t="shared" si="266"/>
        <v/>
      </c>
    </row>
    <row r="8845" spans="1:1" hidden="1" x14ac:dyDescent="0.2">
      <c r="A8845" s="1136" t="str">
        <f t="shared" si="266"/>
        <v/>
      </c>
    </row>
    <row r="8846" spans="1:1" hidden="1" x14ac:dyDescent="0.2">
      <c r="A8846" s="1136" t="str">
        <f t="shared" si="266"/>
        <v/>
      </c>
    </row>
    <row r="8847" spans="1:1" hidden="1" x14ac:dyDescent="0.2">
      <c r="A8847" s="1136" t="str">
        <f t="shared" si="266"/>
        <v/>
      </c>
    </row>
    <row r="8848" spans="1:1" hidden="1" x14ac:dyDescent="0.2">
      <c r="A8848" s="1136" t="str">
        <f t="shared" si="266"/>
        <v/>
      </c>
    </row>
    <row r="8849" spans="1:1" hidden="1" x14ac:dyDescent="0.2">
      <c r="A8849" s="1136" t="str">
        <f t="shared" si="266"/>
        <v/>
      </c>
    </row>
    <row r="8850" spans="1:1" hidden="1" x14ac:dyDescent="0.2">
      <c r="A8850" s="1136" t="str">
        <f t="shared" ref="A8850:A8913" si="267">C8850&amp;D8850&amp;E8850</f>
        <v/>
      </c>
    </row>
    <row r="8851" spans="1:1" hidden="1" x14ac:dyDescent="0.2">
      <c r="A8851" s="1136" t="str">
        <f t="shared" si="267"/>
        <v/>
      </c>
    </row>
    <row r="8852" spans="1:1" hidden="1" x14ac:dyDescent="0.2">
      <c r="A8852" s="1136" t="str">
        <f t="shared" si="267"/>
        <v/>
      </c>
    </row>
    <row r="8853" spans="1:1" hidden="1" x14ac:dyDescent="0.2">
      <c r="A8853" s="1136" t="str">
        <f t="shared" si="267"/>
        <v/>
      </c>
    </row>
    <row r="8854" spans="1:1" hidden="1" x14ac:dyDescent="0.2">
      <c r="A8854" s="1136" t="str">
        <f t="shared" si="267"/>
        <v/>
      </c>
    </row>
    <row r="8855" spans="1:1" hidden="1" x14ac:dyDescent="0.2">
      <c r="A8855" s="1136" t="str">
        <f t="shared" si="267"/>
        <v/>
      </c>
    </row>
    <row r="8856" spans="1:1" hidden="1" x14ac:dyDescent="0.2">
      <c r="A8856" s="1136" t="str">
        <f t="shared" si="267"/>
        <v/>
      </c>
    </row>
    <row r="8857" spans="1:1" hidden="1" x14ac:dyDescent="0.2">
      <c r="A8857" s="1136" t="str">
        <f t="shared" si="267"/>
        <v/>
      </c>
    </row>
    <row r="8858" spans="1:1" hidden="1" x14ac:dyDescent="0.2">
      <c r="A8858" s="1136" t="str">
        <f t="shared" si="267"/>
        <v/>
      </c>
    </row>
    <row r="8859" spans="1:1" hidden="1" x14ac:dyDescent="0.2">
      <c r="A8859" s="1136" t="str">
        <f t="shared" si="267"/>
        <v/>
      </c>
    </row>
    <row r="8860" spans="1:1" hidden="1" x14ac:dyDescent="0.2">
      <c r="A8860" s="1136" t="str">
        <f t="shared" si="267"/>
        <v/>
      </c>
    </row>
    <row r="8861" spans="1:1" hidden="1" x14ac:dyDescent="0.2">
      <c r="A8861" s="1136" t="str">
        <f t="shared" si="267"/>
        <v/>
      </c>
    </row>
    <row r="8862" spans="1:1" hidden="1" x14ac:dyDescent="0.2">
      <c r="A8862" s="1136" t="str">
        <f t="shared" si="267"/>
        <v/>
      </c>
    </row>
    <row r="8863" spans="1:1" hidden="1" x14ac:dyDescent="0.2">
      <c r="A8863" s="1136" t="str">
        <f t="shared" si="267"/>
        <v/>
      </c>
    </row>
    <row r="8864" spans="1:1" hidden="1" x14ac:dyDescent="0.2">
      <c r="A8864" s="1136" t="str">
        <f t="shared" si="267"/>
        <v/>
      </c>
    </row>
    <row r="8865" spans="1:1" hidden="1" x14ac:dyDescent="0.2">
      <c r="A8865" s="1136" t="str">
        <f t="shared" si="267"/>
        <v/>
      </c>
    </row>
    <row r="8866" spans="1:1" hidden="1" x14ac:dyDescent="0.2">
      <c r="A8866" s="1136" t="str">
        <f t="shared" si="267"/>
        <v/>
      </c>
    </row>
    <row r="8867" spans="1:1" hidden="1" x14ac:dyDescent="0.2">
      <c r="A8867" s="1136" t="str">
        <f t="shared" si="267"/>
        <v/>
      </c>
    </row>
    <row r="8868" spans="1:1" hidden="1" x14ac:dyDescent="0.2">
      <c r="A8868" s="1136" t="str">
        <f t="shared" si="267"/>
        <v/>
      </c>
    </row>
    <row r="8869" spans="1:1" hidden="1" x14ac:dyDescent="0.2">
      <c r="A8869" s="1136" t="str">
        <f t="shared" si="267"/>
        <v/>
      </c>
    </row>
    <row r="8870" spans="1:1" hidden="1" x14ac:dyDescent="0.2">
      <c r="A8870" s="1136" t="str">
        <f t="shared" si="267"/>
        <v/>
      </c>
    </row>
    <row r="8871" spans="1:1" hidden="1" x14ac:dyDescent="0.2">
      <c r="A8871" s="1136" t="str">
        <f t="shared" si="267"/>
        <v/>
      </c>
    </row>
    <row r="8872" spans="1:1" hidden="1" x14ac:dyDescent="0.2">
      <c r="A8872" s="1136" t="str">
        <f t="shared" si="267"/>
        <v/>
      </c>
    </row>
    <row r="8873" spans="1:1" hidden="1" x14ac:dyDescent="0.2">
      <c r="A8873" s="1136" t="str">
        <f t="shared" si="267"/>
        <v/>
      </c>
    </row>
    <row r="8874" spans="1:1" hidden="1" x14ac:dyDescent="0.2">
      <c r="A8874" s="1136" t="str">
        <f t="shared" si="267"/>
        <v/>
      </c>
    </row>
    <row r="8875" spans="1:1" hidden="1" x14ac:dyDescent="0.2">
      <c r="A8875" s="1136" t="str">
        <f t="shared" si="267"/>
        <v/>
      </c>
    </row>
    <row r="8876" spans="1:1" hidden="1" x14ac:dyDescent="0.2">
      <c r="A8876" s="1136" t="str">
        <f t="shared" si="267"/>
        <v/>
      </c>
    </row>
    <row r="8877" spans="1:1" hidden="1" x14ac:dyDescent="0.2">
      <c r="A8877" s="1136" t="str">
        <f t="shared" si="267"/>
        <v/>
      </c>
    </row>
    <row r="8878" spans="1:1" hidden="1" x14ac:dyDescent="0.2">
      <c r="A8878" s="1136" t="str">
        <f t="shared" si="267"/>
        <v/>
      </c>
    </row>
    <row r="8879" spans="1:1" hidden="1" x14ac:dyDescent="0.2">
      <c r="A8879" s="1136" t="str">
        <f t="shared" si="267"/>
        <v/>
      </c>
    </row>
    <row r="8880" spans="1:1" hidden="1" x14ac:dyDescent="0.2">
      <c r="A8880" s="1136" t="str">
        <f t="shared" si="267"/>
        <v/>
      </c>
    </row>
    <row r="8881" spans="1:1" hidden="1" x14ac:dyDescent="0.2">
      <c r="A8881" s="1136" t="str">
        <f t="shared" si="267"/>
        <v/>
      </c>
    </row>
    <row r="8882" spans="1:1" hidden="1" x14ac:dyDescent="0.2">
      <c r="A8882" s="1136" t="str">
        <f t="shared" si="267"/>
        <v/>
      </c>
    </row>
    <row r="8883" spans="1:1" hidden="1" x14ac:dyDescent="0.2">
      <c r="A8883" s="1136" t="str">
        <f t="shared" si="267"/>
        <v/>
      </c>
    </row>
    <row r="8884" spans="1:1" hidden="1" x14ac:dyDescent="0.2">
      <c r="A8884" s="1136" t="str">
        <f t="shared" si="267"/>
        <v/>
      </c>
    </row>
    <row r="8885" spans="1:1" hidden="1" x14ac:dyDescent="0.2">
      <c r="A8885" s="1136" t="str">
        <f t="shared" si="267"/>
        <v/>
      </c>
    </row>
    <row r="8886" spans="1:1" hidden="1" x14ac:dyDescent="0.2">
      <c r="A8886" s="1136" t="str">
        <f t="shared" si="267"/>
        <v/>
      </c>
    </row>
    <row r="8887" spans="1:1" hidden="1" x14ac:dyDescent="0.2">
      <c r="A8887" s="1136" t="str">
        <f t="shared" si="267"/>
        <v/>
      </c>
    </row>
    <row r="8888" spans="1:1" hidden="1" x14ac:dyDescent="0.2">
      <c r="A8888" s="1136" t="str">
        <f t="shared" si="267"/>
        <v/>
      </c>
    </row>
    <row r="8889" spans="1:1" hidden="1" x14ac:dyDescent="0.2">
      <c r="A8889" s="1136" t="str">
        <f t="shared" si="267"/>
        <v/>
      </c>
    </row>
    <row r="8890" spans="1:1" hidden="1" x14ac:dyDescent="0.2">
      <c r="A8890" s="1136" t="str">
        <f t="shared" si="267"/>
        <v/>
      </c>
    </row>
    <row r="8891" spans="1:1" hidden="1" x14ac:dyDescent="0.2">
      <c r="A8891" s="1136" t="str">
        <f t="shared" si="267"/>
        <v/>
      </c>
    </row>
    <row r="8892" spans="1:1" hidden="1" x14ac:dyDescent="0.2">
      <c r="A8892" s="1136" t="str">
        <f t="shared" si="267"/>
        <v/>
      </c>
    </row>
    <row r="8893" spans="1:1" hidden="1" x14ac:dyDescent="0.2">
      <c r="A8893" s="1136" t="str">
        <f t="shared" si="267"/>
        <v/>
      </c>
    </row>
    <row r="8894" spans="1:1" hidden="1" x14ac:dyDescent="0.2">
      <c r="A8894" s="1136" t="str">
        <f t="shared" si="267"/>
        <v/>
      </c>
    </row>
    <row r="8895" spans="1:1" hidden="1" x14ac:dyDescent="0.2">
      <c r="A8895" s="1136" t="str">
        <f t="shared" si="267"/>
        <v/>
      </c>
    </row>
    <row r="8896" spans="1:1" hidden="1" x14ac:dyDescent="0.2">
      <c r="A8896" s="1136" t="str">
        <f t="shared" si="267"/>
        <v/>
      </c>
    </row>
    <row r="8897" spans="1:1" hidden="1" x14ac:dyDescent="0.2">
      <c r="A8897" s="1136" t="str">
        <f t="shared" si="267"/>
        <v/>
      </c>
    </row>
    <row r="8898" spans="1:1" hidden="1" x14ac:dyDescent="0.2">
      <c r="A8898" s="1136" t="str">
        <f t="shared" si="267"/>
        <v/>
      </c>
    </row>
    <row r="8899" spans="1:1" hidden="1" x14ac:dyDescent="0.2">
      <c r="A8899" s="1136" t="str">
        <f t="shared" si="267"/>
        <v/>
      </c>
    </row>
    <row r="8900" spans="1:1" hidden="1" x14ac:dyDescent="0.2">
      <c r="A8900" s="1136" t="str">
        <f t="shared" si="267"/>
        <v/>
      </c>
    </row>
    <row r="8901" spans="1:1" hidden="1" x14ac:dyDescent="0.2">
      <c r="A8901" s="1136" t="str">
        <f t="shared" si="267"/>
        <v/>
      </c>
    </row>
    <row r="8902" spans="1:1" hidden="1" x14ac:dyDescent="0.2">
      <c r="A8902" s="1136" t="str">
        <f t="shared" si="267"/>
        <v/>
      </c>
    </row>
    <row r="8903" spans="1:1" hidden="1" x14ac:dyDescent="0.2">
      <c r="A8903" s="1136" t="str">
        <f t="shared" si="267"/>
        <v/>
      </c>
    </row>
    <row r="8904" spans="1:1" hidden="1" x14ac:dyDescent="0.2">
      <c r="A8904" s="1136" t="str">
        <f t="shared" si="267"/>
        <v/>
      </c>
    </row>
    <row r="8905" spans="1:1" hidden="1" x14ac:dyDescent="0.2">
      <c r="A8905" s="1136" t="str">
        <f t="shared" si="267"/>
        <v/>
      </c>
    </row>
    <row r="8906" spans="1:1" hidden="1" x14ac:dyDescent="0.2">
      <c r="A8906" s="1136" t="str">
        <f t="shared" si="267"/>
        <v/>
      </c>
    </row>
    <row r="8907" spans="1:1" hidden="1" x14ac:dyDescent="0.2">
      <c r="A8907" s="1136" t="str">
        <f t="shared" si="267"/>
        <v/>
      </c>
    </row>
    <row r="8908" spans="1:1" hidden="1" x14ac:dyDescent="0.2">
      <c r="A8908" s="1136" t="str">
        <f t="shared" si="267"/>
        <v/>
      </c>
    </row>
    <row r="8909" spans="1:1" hidden="1" x14ac:dyDescent="0.2">
      <c r="A8909" s="1136" t="str">
        <f t="shared" si="267"/>
        <v/>
      </c>
    </row>
    <row r="8910" spans="1:1" hidden="1" x14ac:dyDescent="0.2">
      <c r="A8910" s="1136" t="str">
        <f t="shared" si="267"/>
        <v/>
      </c>
    </row>
    <row r="8911" spans="1:1" hidden="1" x14ac:dyDescent="0.2">
      <c r="A8911" s="1136" t="str">
        <f t="shared" si="267"/>
        <v/>
      </c>
    </row>
    <row r="8912" spans="1:1" hidden="1" x14ac:dyDescent="0.2">
      <c r="A8912" s="1136" t="str">
        <f t="shared" si="267"/>
        <v/>
      </c>
    </row>
    <row r="8913" spans="1:1" hidden="1" x14ac:dyDescent="0.2">
      <c r="A8913" s="1136" t="str">
        <f t="shared" si="267"/>
        <v/>
      </c>
    </row>
    <row r="8914" spans="1:1" hidden="1" x14ac:dyDescent="0.2">
      <c r="A8914" s="1136" t="str">
        <f t="shared" ref="A8914:A8977" si="268">C8914&amp;D8914&amp;E8914</f>
        <v/>
      </c>
    </row>
    <row r="8915" spans="1:1" hidden="1" x14ac:dyDescent="0.2">
      <c r="A8915" s="1136" t="str">
        <f t="shared" si="268"/>
        <v/>
      </c>
    </row>
    <row r="8916" spans="1:1" hidden="1" x14ac:dyDescent="0.2">
      <c r="A8916" s="1136" t="str">
        <f t="shared" si="268"/>
        <v/>
      </c>
    </row>
    <row r="8917" spans="1:1" hidden="1" x14ac:dyDescent="0.2">
      <c r="A8917" s="1136" t="str">
        <f t="shared" si="268"/>
        <v/>
      </c>
    </row>
    <row r="8918" spans="1:1" hidden="1" x14ac:dyDescent="0.2">
      <c r="A8918" s="1136" t="str">
        <f t="shared" si="268"/>
        <v/>
      </c>
    </row>
    <row r="8919" spans="1:1" hidden="1" x14ac:dyDescent="0.2">
      <c r="A8919" s="1136" t="str">
        <f t="shared" si="268"/>
        <v/>
      </c>
    </row>
    <row r="8920" spans="1:1" hidden="1" x14ac:dyDescent="0.2">
      <c r="A8920" s="1136" t="str">
        <f t="shared" si="268"/>
        <v/>
      </c>
    </row>
    <row r="8921" spans="1:1" hidden="1" x14ac:dyDescent="0.2">
      <c r="A8921" s="1136" t="str">
        <f t="shared" si="268"/>
        <v/>
      </c>
    </row>
    <row r="8922" spans="1:1" hidden="1" x14ac:dyDescent="0.2">
      <c r="A8922" s="1136" t="str">
        <f t="shared" si="268"/>
        <v/>
      </c>
    </row>
    <row r="8923" spans="1:1" hidden="1" x14ac:dyDescent="0.2">
      <c r="A8923" s="1136" t="str">
        <f t="shared" si="268"/>
        <v/>
      </c>
    </row>
    <row r="8924" spans="1:1" hidden="1" x14ac:dyDescent="0.2">
      <c r="A8924" s="1136" t="str">
        <f t="shared" si="268"/>
        <v/>
      </c>
    </row>
    <row r="8925" spans="1:1" hidden="1" x14ac:dyDescent="0.2">
      <c r="A8925" s="1136" t="str">
        <f t="shared" si="268"/>
        <v/>
      </c>
    </row>
    <row r="8926" spans="1:1" hidden="1" x14ac:dyDescent="0.2">
      <c r="A8926" s="1136" t="str">
        <f t="shared" si="268"/>
        <v/>
      </c>
    </row>
    <row r="8927" spans="1:1" hidden="1" x14ac:dyDescent="0.2">
      <c r="A8927" s="1136" t="str">
        <f t="shared" si="268"/>
        <v/>
      </c>
    </row>
    <row r="8928" spans="1:1" hidden="1" x14ac:dyDescent="0.2">
      <c r="A8928" s="1136" t="str">
        <f t="shared" si="268"/>
        <v/>
      </c>
    </row>
    <row r="8929" spans="1:1" hidden="1" x14ac:dyDescent="0.2">
      <c r="A8929" s="1136" t="str">
        <f t="shared" si="268"/>
        <v/>
      </c>
    </row>
    <row r="8930" spans="1:1" hidden="1" x14ac:dyDescent="0.2">
      <c r="A8930" s="1136" t="str">
        <f t="shared" si="268"/>
        <v/>
      </c>
    </row>
    <row r="8931" spans="1:1" hidden="1" x14ac:dyDescent="0.2">
      <c r="A8931" s="1136" t="str">
        <f t="shared" si="268"/>
        <v/>
      </c>
    </row>
    <row r="8932" spans="1:1" hidden="1" x14ac:dyDescent="0.2">
      <c r="A8932" s="1136" t="str">
        <f t="shared" si="268"/>
        <v/>
      </c>
    </row>
    <row r="8933" spans="1:1" hidden="1" x14ac:dyDescent="0.2">
      <c r="A8933" s="1136" t="str">
        <f t="shared" si="268"/>
        <v/>
      </c>
    </row>
    <row r="8934" spans="1:1" hidden="1" x14ac:dyDescent="0.2">
      <c r="A8934" s="1136" t="str">
        <f t="shared" si="268"/>
        <v/>
      </c>
    </row>
    <row r="8935" spans="1:1" hidden="1" x14ac:dyDescent="0.2">
      <c r="A8935" s="1136" t="str">
        <f t="shared" si="268"/>
        <v/>
      </c>
    </row>
    <row r="8936" spans="1:1" hidden="1" x14ac:dyDescent="0.2">
      <c r="A8936" s="1136" t="str">
        <f t="shared" si="268"/>
        <v/>
      </c>
    </row>
    <row r="8937" spans="1:1" hidden="1" x14ac:dyDescent="0.2">
      <c r="A8937" s="1136" t="str">
        <f t="shared" si="268"/>
        <v/>
      </c>
    </row>
    <row r="8938" spans="1:1" hidden="1" x14ac:dyDescent="0.2">
      <c r="A8938" s="1136" t="str">
        <f t="shared" si="268"/>
        <v/>
      </c>
    </row>
    <row r="8939" spans="1:1" hidden="1" x14ac:dyDescent="0.2">
      <c r="A8939" s="1136" t="str">
        <f t="shared" si="268"/>
        <v/>
      </c>
    </row>
    <row r="8940" spans="1:1" hidden="1" x14ac:dyDescent="0.2">
      <c r="A8940" s="1136" t="str">
        <f t="shared" si="268"/>
        <v/>
      </c>
    </row>
    <row r="8941" spans="1:1" hidden="1" x14ac:dyDescent="0.2">
      <c r="A8941" s="1136" t="str">
        <f t="shared" si="268"/>
        <v/>
      </c>
    </row>
    <row r="8942" spans="1:1" hidden="1" x14ac:dyDescent="0.2">
      <c r="A8942" s="1136" t="str">
        <f t="shared" si="268"/>
        <v/>
      </c>
    </row>
    <row r="8943" spans="1:1" hidden="1" x14ac:dyDescent="0.2">
      <c r="A8943" s="1136" t="str">
        <f t="shared" si="268"/>
        <v/>
      </c>
    </row>
    <row r="8944" spans="1:1" hidden="1" x14ac:dyDescent="0.2">
      <c r="A8944" s="1136" t="str">
        <f t="shared" si="268"/>
        <v/>
      </c>
    </row>
    <row r="8945" spans="1:1" hidden="1" x14ac:dyDescent="0.2">
      <c r="A8945" s="1136" t="str">
        <f t="shared" si="268"/>
        <v/>
      </c>
    </row>
    <row r="8946" spans="1:1" hidden="1" x14ac:dyDescent="0.2">
      <c r="A8946" s="1136" t="str">
        <f t="shared" si="268"/>
        <v/>
      </c>
    </row>
    <row r="8947" spans="1:1" hidden="1" x14ac:dyDescent="0.2">
      <c r="A8947" s="1136" t="str">
        <f t="shared" si="268"/>
        <v/>
      </c>
    </row>
    <row r="8948" spans="1:1" hidden="1" x14ac:dyDescent="0.2">
      <c r="A8948" s="1136" t="str">
        <f t="shared" si="268"/>
        <v/>
      </c>
    </row>
    <row r="8949" spans="1:1" hidden="1" x14ac:dyDescent="0.2">
      <c r="A8949" s="1136" t="str">
        <f t="shared" si="268"/>
        <v/>
      </c>
    </row>
    <row r="8950" spans="1:1" hidden="1" x14ac:dyDescent="0.2">
      <c r="A8950" s="1136" t="str">
        <f t="shared" si="268"/>
        <v/>
      </c>
    </row>
    <row r="8951" spans="1:1" hidden="1" x14ac:dyDescent="0.2">
      <c r="A8951" s="1136" t="str">
        <f t="shared" si="268"/>
        <v/>
      </c>
    </row>
    <row r="8952" spans="1:1" hidden="1" x14ac:dyDescent="0.2">
      <c r="A8952" s="1136" t="str">
        <f t="shared" si="268"/>
        <v/>
      </c>
    </row>
    <row r="8953" spans="1:1" hidden="1" x14ac:dyDescent="0.2">
      <c r="A8953" s="1136" t="str">
        <f t="shared" si="268"/>
        <v/>
      </c>
    </row>
    <row r="8954" spans="1:1" hidden="1" x14ac:dyDescent="0.2">
      <c r="A8954" s="1136" t="str">
        <f t="shared" si="268"/>
        <v/>
      </c>
    </row>
    <row r="8955" spans="1:1" hidden="1" x14ac:dyDescent="0.2">
      <c r="A8955" s="1136" t="str">
        <f t="shared" si="268"/>
        <v/>
      </c>
    </row>
    <row r="8956" spans="1:1" hidden="1" x14ac:dyDescent="0.2">
      <c r="A8956" s="1136" t="str">
        <f t="shared" si="268"/>
        <v/>
      </c>
    </row>
    <row r="8957" spans="1:1" hidden="1" x14ac:dyDescent="0.2">
      <c r="A8957" s="1136" t="str">
        <f t="shared" si="268"/>
        <v/>
      </c>
    </row>
    <row r="8958" spans="1:1" hidden="1" x14ac:dyDescent="0.2">
      <c r="A8958" s="1136" t="str">
        <f t="shared" si="268"/>
        <v/>
      </c>
    </row>
    <row r="8959" spans="1:1" hidden="1" x14ac:dyDescent="0.2">
      <c r="A8959" s="1136" t="str">
        <f t="shared" si="268"/>
        <v/>
      </c>
    </row>
    <row r="8960" spans="1:1" hidden="1" x14ac:dyDescent="0.2">
      <c r="A8960" s="1136" t="str">
        <f t="shared" si="268"/>
        <v/>
      </c>
    </row>
    <row r="8961" spans="1:1" hidden="1" x14ac:dyDescent="0.2">
      <c r="A8961" s="1136" t="str">
        <f t="shared" si="268"/>
        <v/>
      </c>
    </row>
    <row r="8962" spans="1:1" hidden="1" x14ac:dyDescent="0.2">
      <c r="A8962" s="1136" t="str">
        <f t="shared" si="268"/>
        <v/>
      </c>
    </row>
    <row r="8963" spans="1:1" hidden="1" x14ac:dyDescent="0.2">
      <c r="A8963" s="1136" t="str">
        <f t="shared" si="268"/>
        <v/>
      </c>
    </row>
    <row r="8964" spans="1:1" hidden="1" x14ac:dyDescent="0.2">
      <c r="A8964" s="1136" t="str">
        <f t="shared" si="268"/>
        <v/>
      </c>
    </row>
    <row r="8965" spans="1:1" hidden="1" x14ac:dyDescent="0.2">
      <c r="A8965" s="1136" t="str">
        <f t="shared" si="268"/>
        <v/>
      </c>
    </row>
    <row r="8966" spans="1:1" hidden="1" x14ac:dyDescent="0.2">
      <c r="A8966" s="1136" t="str">
        <f t="shared" si="268"/>
        <v/>
      </c>
    </row>
    <row r="8967" spans="1:1" hidden="1" x14ac:dyDescent="0.2">
      <c r="A8967" s="1136" t="str">
        <f t="shared" si="268"/>
        <v/>
      </c>
    </row>
    <row r="8968" spans="1:1" hidden="1" x14ac:dyDescent="0.2">
      <c r="A8968" s="1136" t="str">
        <f t="shared" si="268"/>
        <v/>
      </c>
    </row>
    <row r="8969" spans="1:1" hidden="1" x14ac:dyDescent="0.2">
      <c r="A8969" s="1136" t="str">
        <f t="shared" si="268"/>
        <v/>
      </c>
    </row>
    <row r="8970" spans="1:1" hidden="1" x14ac:dyDescent="0.2">
      <c r="A8970" s="1136" t="str">
        <f t="shared" si="268"/>
        <v/>
      </c>
    </row>
    <row r="8971" spans="1:1" hidden="1" x14ac:dyDescent="0.2">
      <c r="A8971" s="1136" t="str">
        <f t="shared" si="268"/>
        <v/>
      </c>
    </row>
    <row r="8972" spans="1:1" hidden="1" x14ac:dyDescent="0.2">
      <c r="A8972" s="1136" t="str">
        <f t="shared" si="268"/>
        <v/>
      </c>
    </row>
    <row r="8973" spans="1:1" hidden="1" x14ac:dyDescent="0.2">
      <c r="A8973" s="1136" t="str">
        <f t="shared" si="268"/>
        <v/>
      </c>
    </row>
    <row r="8974" spans="1:1" hidden="1" x14ac:dyDescent="0.2">
      <c r="A8974" s="1136" t="str">
        <f t="shared" si="268"/>
        <v/>
      </c>
    </row>
    <row r="8975" spans="1:1" hidden="1" x14ac:dyDescent="0.2">
      <c r="A8975" s="1136" t="str">
        <f t="shared" si="268"/>
        <v/>
      </c>
    </row>
    <row r="8976" spans="1:1" hidden="1" x14ac:dyDescent="0.2">
      <c r="A8976" s="1136" t="str">
        <f t="shared" si="268"/>
        <v/>
      </c>
    </row>
    <row r="8977" spans="1:1" hidden="1" x14ac:dyDescent="0.2">
      <c r="A8977" s="1136" t="str">
        <f t="shared" si="268"/>
        <v/>
      </c>
    </row>
    <row r="8978" spans="1:1" hidden="1" x14ac:dyDescent="0.2">
      <c r="A8978" s="1136" t="str">
        <f t="shared" ref="A8978:A9041" si="269">C8978&amp;D8978&amp;E8978</f>
        <v/>
      </c>
    </row>
    <row r="8979" spans="1:1" hidden="1" x14ac:dyDescent="0.2">
      <c r="A8979" s="1136" t="str">
        <f t="shared" si="269"/>
        <v/>
      </c>
    </row>
    <row r="8980" spans="1:1" hidden="1" x14ac:dyDescent="0.2">
      <c r="A8980" s="1136" t="str">
        <f t="shared" si="269"/>
        <v/>
      </c>
    </row>
    <row r="8981" spans="1:1" hidden="1" x14ac:dyDescent="0.2">
      <c r="A8981" s="1136" t="str">
        <f t="shared" si="269"/>
        <v/>
      </c>
    </row>
    <row r="8982" spans="1:1" hidden="1" x14ac:dyDescent="0.2">
      <c r="A8982" s="1136" t="str">
        <f t="shared" si="269"/>
        <v/>
      </c>
    </row>
    <row r="8983" spans="1:1" hidden="1" x14ac:dyDescent="0.2">
      <c r="A8983" s="1136" t="str">
        <f t="shared" si="269"/>
        <v/>
      </c>
    </row>
    <row r="8984" spans="1:1" hidden="1" x14ac:dyDescent="0.2">
      <c r="A8984" s="1136" t="str">
        <f t="shared" si="269"/>
        <v/>
      </c>
    </row>
    <row r="8985" spans="1:1" hidden="1" x14ac:dyDescent="0.2">
      <c r="A8985" s="1136" t="str">
        <f t="shared" si="269"/>
        <v/>
      </c>
    </row>
    <row r="8986" spans="1:1" hidden="1" x14ac:dyDescent="0.2">
      <c r="A8986" s="1136" t="str">
        <f t="shared" si="269"/>
        <v/>
      </c>
    </row>
    <row r="8987" spans="1:1" hidden="1" x14ac:dyDescent="0.2">
      <c r="A8987" s="1136" t="str">
        <f t="shared" si="269"/>
        <v/>
      </c>
    </row>
    <row r="8988" spans="1:1" hidden="1" x14ac:dyDescent="0.2">
      <c r="A8988" s="1136" t="str">
        <f t="shared" si="269"/>
        <v/>
      </c>
    </row>
    <row r="8989" spans="1:1" hidden="1" x14ac:dyDescent="0.2">
      <c r="A8989" s="1136" t="str">
        <f t="shared" si="269"/>
        <v/>
      </c>
    </row>
    <row r="8990" spans="1:1" hidden="1" x14ac:dyDescent="0.2">
      <c r="A8990" s="1136" t="str">
        <f t="shared" si="269"/>
        <v/>
      </c>
    </row>
    <row r="8991" spans="1:1" hidden="1" x14ac:dyDescent="0.2">
      <c r="A8991" s="1136" t="str">
        <f t="shared" si="269"/>
        <v/>
      </c>
    </row>
    <row r="8992" spans="1:1" hidden="1" x14ac:dyDescent="0.2">
      <c r="A8992" s="1136" t="str">
        <f t="shared" si="269"/>
        <v/>
      </c>
    </row>
    <row r="8993" spans="1:1" hidden="1" x14ac:dyDescent="0.2">
      <c r="A8993" s="1136" t="str">
        <f t="shared" si="269"/>
        <v/>
      </c>
    </row>
    <row r="8994" spans="1:1" hidden="1" x14ac:dyDescent="0.2">
      <c r="A8994" s="1136" t="str">
        <f t="shared" si="269"/>
        <v/>
      </c>
    </row>
    <row r="8995" spans="1:1" hidden="1" x14ac:dyDescent="0.2">
      <c r="A8995" s="1136" t="str">
        <f t="shared" si="269"/>
        <v/>
      </c>
    </row>
    <row r="8996" spans="1:1" hidden="1" x14ac:dyDescent="0.2">
      <c r="A8996" s="1136" t="str">
        <f t="shared" si="269"/>
        <v/>
      </c>
    </row>
    <row r="8997" spans="1:1" hidden="1" x14ac:dyDescent="0.2">
      <c r="A8997" s="1136" t="str">
        <f t="shared" si="269"/>
        <v/>
      </c>
    </row>
    <row r="8998" spans="1:1" hidden="1" x14ac:dyDescent="0.2">
      <c r="A8998" s="1136" t="str">
        <f t="shared" si="269"/>
        <v/>
      </c>
    </row>
    <row r="8999" spans="1:1" hidden="1" x14ac:dyDescent="0.2">
      <c r="A8999" s="1136" t="str">
        <f t="shared" si="269"/>
        <v/>
      </c>
    </row>
    <row r="9000" spans="1:1" hidden="1" x14ac:dyDescent="0.2">
      <c r="A9000" s="1136" t="str">
        <f t="shared" si="269"/>
        <v/>
      </c>
    </row>
    <row r="9001" spans="1:1" hidden="1" x14ac:dyDescent="0.2">
      <c r="A9001" s="1136" t="str">
        <f t="shared" si="269"/>
        <v/>
      </c>
    </row>
    <row r="9002" spans="1:1" hidden="1" x14ac:dyDescent="0.2">
      <c r="A9002" s="1136" t="str">
        <f t="shared" si="269"/>
        <v/>
      </c>
    </row>
    <row r="9003" spans="1:1" hidden="1" x14ac:dyDescent="0.2">
      <c r="A9003" s="1136" t="str">
        <f t="shared" si="269"/>
        <v/>
      </c>
    </row>
    <row r="9004" spans="1:1" hidden="1" x14ac:dyDescent="0.2">
      <c r="A9004" s="1136" t="str">
        <f t="shared" si="269"/>
        <v/>
      </c>
    </row>
    <row r="9005" spans="1:1" hidden="1" x14ac:dyDescent="0.2">
      <c r="A9005" s="1136" t="str">
        <f t="shared" si="269"/>
        <v/>
      </c>
    </row>
    <row r="9006" spans="1:1" hidden="1" x14ac:dyDescent="0.2">
      <c r="A9006" s="1136" t="str">
        <f t="shared" si="269"/>
        <v/>
      </c>
    </row>
    <row r="9007" spans="1:1" hidden="1" x14ac:dyDescent="0.2">
      <c r="A9007" s="1136" t="str">
        <f t="shared" si="269"/>
        <v/>
      </c>
    </row>
    <row r="9008" spans="1:1" hidden="1" x14ac:dyDescent="0.2">
      <c r="A9008" s="1136" t="str">
        <f t="shared" si="269"/>
        <v/>
      </c>
    </row>
    <row r="9009" spans="1:1" hidden="1" x14ac:dyDescent="0.2">
      <c r="A9009" s="1136" t="str">
        <f t="shared" si="269"/>
        <v/>
      </c>
    </row>
    <row r="9010" spans="1:1" hidden="1" x14ac:dyDescent="0.2">
      <c r="A9010" s="1136" t="str">
        <f t="shared" si="269"/>
        <v/>
      </c>
    </row>
    <row r="9011" spans="1:1" hidden="1" x14ac:dyDescent="0.2">
      <c r="A9011" s="1136" t="str">
        <f t="shared" si="269"/>
        <v/>
      </c>
    </row>
    <row r="9012" spans="1:1" hidden="1" x14ac:dyDescent="0.2">
      <c r="A9012" s="1136" t="str">
        <f t="shared" si="269"/>
        <v/>
      </c>
    </row>
    <row r="9013" spans="1:1" hidden="1" x14ac:dyDescent="0.2">
      <c r="A9013" s="1136" t="str">
        <f t="shared" si="269"/>
        <v/>
      </c>
    </row>
    <row r="9014" spans="1:1" hidden="1" x14ac:dyDescent="0.2">
      <c r="A9014" s="1136" t="str">
        <f t="shared" si="269"/>
        <v/>
      </c>
    </row>
    <row r="9015" spans="1:1" hidden="1" x14ac:dyDescent="0.2">
      <c r="A9015" s="1136" t="str">
        <f t="shared" si="269"/>
        <v/>
      </c>
    </row>
    <row r="9016" spans="1:1" hidden="1" x14ac:dyDescent="0.2">
      <c r="A9016" s="1136" t="str">
        <f t="shared" si="269"/>
        <v/>
      </c>
    </row>
    <row r="9017" spans="1:1" hidden="1" x14ac:dyDescent="0.2">
      <c r="A9017" s="1136" t="str">
        <f t="shared" si="269"/>
        <v/>
      </c>
    </row>
    <row r="9018" spans="1:1" hidden="1" x14ac:dyDescent="0.2">
      <c r="A9018" s="1136" t="str">
        <f t="shared" si="269"/>
        <v/>
      </c>
    </row>
    <row r="9019" spans="1:1" hidden="1" x14ac:dyDescent="0.2">
      <c r="A9019" s="1136" t="str">
        <f t="shared" si="269"/>
        <v/>
      </c>
    </row>
    <row r="9020" spans="1:1" hidden="1" x14ac:dyDescent="0.2">
      <c r="A9020" s="1136" t="str">
        <f t="shared" si="269"/>
        <v/>
      </c>
    </row>
    <row r="9021" spans="1:1" hidden="1" x14ac:dyDescent="0.2">
      <c r="A9021" s="1136" t="str">
        <f t="shared" si="269"/>
        <v/>
      </c>
    </row>
    <row r="9022" spans="1:1" hidden="1" x14ac:dyDescent="0.2">
      <c r="A9022" s="1136" t="str">
        <f t="shared" si="269"/>
        <v/>
      </c>
    </row>
    <row r="9023" spans="1:1" hidden="1" x14ac:dyDescent="0.2">
      <c r="A9023" s="1136" t="str">
        <f t="shared" si="269"/>
        <v/>
      </c>
    </row>
    <row r="9024" spans="1:1" hidden="1" x14ac:dyDescent="0.2">
      <c r="A9024" s="1136" t="str">
        <f t="shared" si="269"/>
        <v/>
      </c>
    </row>
    <row r="9025" spans="1:1" hidden="1" x14ac:dyDescent="0.2">
      <c r="A9025" s="1136" t="str">
        <f t="shared" si="269"/>
        <v/>
      </c>
    </row>
    <row r="9026" spans="1:1" hidden="1" x14ac:dyDescent="0.2">
      <c r="A9026" s="1136" t="str">
        <f t="shared" si="269"/>
        <v/>
      </c>
    </row>
    <row r="9027" spans="1:1" hidden="1" x14ac:dyDescent="0.2">
      <c r="A9027" s="1136" t="str">
        <f t="shared" si="269"/>
        <v/>
      </c>
    </row>
    <row r="9028" spans="1:1" hidden="1" x14ac:dyDescent="0.2">
      <c r="A9028" s="1136" t="str">
        <f t="shared" si="269"/>
        <v/>
      </c>
    </row>
    <row r="9029" spans="1:1" hidden="1" x14ac:dyDescent="0.2">
      <c r="A9029" s="1136" t="str">
        <f t="shared" si="269"/>
        <v/>
      </c>
    </row>
    <row r="9030" spans="1:1" hidden="1" x14ac:dyDescent="0.2">
      <c r="A9030" s="1136" t="str">
        <f t="shared" si="269"/>
        <v/>
      </c>
    </row>
    <row r="9031" spans="1:1" hidden="1" x14ac:dyDescent="0.2">
      <c r="A9031" s="1136" t="str">
        <f t="shared" si="269"/>
        <v/>
      </c>
    </row>
    <row r="9032" spans="1:1" hidden="1" x14ac:dyDescent="0.2">
      <c r="A9032" s="1136" t="str">
        <f t="shared" si="269"/>
        <v/>
      </c>
    </row>
    <row r="9033" spans="1:1" hidden="1" x14ac:dyDescent="0.2">
      <c r="A9033" s="1136" t="str">
        <f t="shared" si="269"/>
        <v/>
      </c>
    </row>
    <row r="9034" spans="1:1" hidden="1" x14ac:dyDescent="0.2">
      <c r="A9034" s="1136" t="str">
        <f t="shared" si="269"/>
        <v/>
      </c>
    </row>
    <row r="9035" spans="1:1" hidden="1" x14ac:dyDescent="0.2">
      <c r="A9035" s="1136" t="str">
        <f t="shared" si="269"/>
        <v/>
      </c>
    </row>
    <row r="9036" spans="1:1" hidden="1" x14ac:dyDescent="0.2">
      <c r="A9036" s="1136" t="str">
        <f t="shared" si="269"/>
        <v/>
      </c>
    </row>
    <row r="9037" spans="1:1" hidden="1" x14ac:dyDescent="0.2">
      <c r="A9037" s="1136" t="str">
        <f t="shared" si="269"/>
        <v/>
      </c>
    </row>
    <row r="9038" spans="1:1" hidden="1" x14ac:dyDescent="0.2">
      <c r="A9038" s="1136" t="str">
        <f t="shared" si="269"/>
        <v/>
      </c>
    </row>
    <row r="9039" spans="1:1" hidden="1" x14ac:dyDescent="0.2">
      <c r="A9039" s="1136" t="str">
        <f t="shared" si="269"/>
        <v/>
      </c>
    </row>
    <row r="9040" spans="1:1" hidden="1" x14ac:dyDescent="0.2">
      <c r="A9040" s="1136" t="str">
        <f t="shared" si="269"/>
        <v/>
      </c>
    </row>
    <row r="9041" spans="1:1" hidden="1" x14ac:dyDescent="0.2">
      <c r="A9041" s="1136" t="str">
        <f t="shared" si="269"/>
        <v/>
      </c>
    </row>
    <row r="9042" spans="1:1" hidden="1" x14ac:dyDescent="0.2">
      <c r="A9042" s="1136" t="str">
        <f t="shared" ref="A9042:A9105" si="270">C9042&amp;D9042&amp;E9042</f>
        <v/>
      </c>
    </row>
    <row r="9043" spans="1:1" hidden="1" x14ac:dyDescent="0.2">
      <c r="A9043" s="1136" t="str">
        <f t="shared" si="270"/>
        <v/>
      </c>
    </row>
    <row r="9044" spans="1:1" hidden="1" x14ac:dyDescent="0.2">
      <c r="A9044" s="1136" t="str">
        <f t="shared" si="270"/>
        <v/>
      </c>
    </row>
    <row r="9045" spans="1:1" hidden="1" x14ac:dyDescent="0.2">
      <c r="A9045" s="1136" t="str">
        <f t="shared" si="270"/>
        <v/>
      </c>
    </row>
    <row r="9046" spans="1:1" hidden="1" x14ac:dyDescent="0.2">
      <c r="A9046" s="1136" t="str">
        <f t="shared" si="270"/>
        <v/>
      </c>
    </row>
    <row r="9047" spans="1:1" hidden="1" x14ac:dyDescent="0.2">
      <c r="A9047" s="1136" t="str">
        <f t="shared" si="270"/>
        <v/>
      </c>
    </row>
    <row r="9048" spans="1:1" hidden="1" x14ac:dyDescent="0.2">
      <c r="A9048" s="1136" t="str">
        <f t="shared" si="270"/>
        <v/>
      </c>
    </row>
    <row r="9049" spans="1:1" hidden="1" x14ac:dyDescent="0.2">
      <c r="A9049" s="1136" t="str">
        <f t="shared" si="270"/>
        <v/>
      </c>
    </row>
    <row r="9050" spans="1:1" hidden="1" x14ac:dyDescent="0.2">
      <c r="A9050" s="1136" t="str">
        <f t="shared" si="270"/>
        <v/>
      </c>
    </row>
    <row r="9051" spans="1:1" hidden="1" x14ac:dyDescent="0.2">
      <c r="A9051" s="1136" t="str">
        <f t="shared" si="270"/>
        <v/>
      </c>
    </row>
    <row r="9052" spans="1:1" hidden="1" x14ac:dyDescent="0.2">
      <c r="A9052" s="1136" t="str">
        <f t="shared" si="270"/>
        <v/>
      </c>
    </row>
    <row r="9053" spans="1:1" hidden="1" x14ac:dyDescent="0.2">
      <c r="A9053" s="1136" t="str">
        <f t="shared" si="270"/>
        <v/>
      </c>
    </row>
    <row r="9054" spans="1:1" hidden="1" x14ac:dyDescent="0.2">
      <c r="A9054" s="1136" t="str">
        <f t="shared" si="270"/>
        <v/>
      </c>
    </row>
    <row r="9055" spans="1:1" hidden="1" x14ac:dyDescent="0.2">
      <c r="A9055" s="1136" t="str">
        <f t="shared" si="270"/>
        <v/>
      </c>
    </row>
    <row r="9056" spans="1:1" hidden="1" x14ac:dyDescent="0.2">
      <c r="A9056" s="1136" t="str">
        <f t="shared" si="270"/>
        <v/>
      </c>
    </row>
    <row r="9057" spans="1:1" hidden="1" x14ac:dyDescent="0.2">
      <c r="A9057" s="1136" t="str">
        <f t="shared" si="270"/>
        <v/>
      </c>
    </row>
    <row r="9058" spans="1:1" hidden="1" x14ac:dyDescent="0.2">
      <c r="A9058" s="1136" t="str">
        <f t="shared" si="270"/>
        <v/>
      </c>
    </row>
    <row r="9059" spans="1:1" hidden="1" x14ac:dyDescent="0.2">
      <c r="A9059" s="1136" t="str">
        <f t="shared" si="270"/>
        <v/>
      </c>
    </row>
    <row r="9060" spans="1:1" hidden="1" x14ac:dyDescent="0.2">
      <c r="A9060" s="1136" t="str">
        <f t="shared" si="270"/>
        <v/>
      </c>
    </row>
    <row r="9061" spans="1:1" hidden="1" x14ac:dyDescent="0.2">
      <c r="A9061" s="1136" t="str">
        <f t="shared" si="270"/>
        <v/>
      </c>
    </row>
    <row r="9062" spans="1:1" hidden="1" x14ac:dyDescent="0.2">
      <c r="A9062" s="1136" t="str">
        <f t="shared" si="270"/>
        <v/>
      </c>
    </row>
    <row r="9063" spans="1:1" hidden="1" x14ac:dyDescent="0.2">
      <c r="A9063" s="1136" t="str">
        <f t="shared" si="270"/>
        <v/>
      </c>
    </row>
    <row r="9064" spans="1:1" hidden="1" x14ac:dyDescent="0.2">
      <c r="A9064" s="1136" t="str">
        <f t="shared" si="270"/>
        <v/>
      </c>
    </row>
    <row r="9065" spans="1:1" hidden="1" x14ac:dyDescent="0.2">
      <c r="A9065" s="1136" t="str">
        <f t="shared" si="270"/>
        <v/>
      </c>
    </row>
    <row r="9066" spans="1:1" hidden="1" x14ac:dyDescent="0.2">
      <c r="A9066" s="1136" t="str">
        <f t="shared" si="270"/>
        <v/>
      </c>
    </row>
    <row r="9067" spans="1:1" hidden="1" x14ac:dyDescent="0.2">
      <c r="A9067" s="1136" t="str">
        <f t="shared" si="270"/>
        <v/>
      </c>
    </row>
    <row r="9068" spans="1:1" hidden="1" x14ac:dyDescent="0.2">
      <c r="A9068" s="1136" t="str">
        <f t="shared" si="270"/>
        <v/>
      </c>
    </row>
    <row r="9069" spans="1:1" hidden="1" x14ac:dyDescent="0.2">
      <c r="A9069" s="1136" t="str">
        <f t="shared" si="270"/>
        <v/>
      </c>
    </row>
    <row r="9070" spans="1:1" hidden="1" x14ac:dyDescent="0.2">
      <c r="A9070" s="1136" t="str">
        <f t="shared" si="270"/>
        <v/>
      </c>
    </row>
    <row r="9071" spans="1:1" hidden="1" x14ac:dyDescent="0.2">
      <c r="A9071" s="1136" t="str">
        <f t="shared" si="270"/>
        <v/>
      </c>
    </row>
    <row r="9072" spans="1:1" hidden="1" x14ac:dyDescent="0.2">
      <c r="A9072" s="1136" t="str">
        <f t="shared" si="270"/>
        <v/>
      </c>
    </row>
    <row r="9073" spans="1:1" hidden="1" x14ac:dyDescent="0.2">
      <c r="A9073" s="1136" t="str">
        <f t="shared" si="270"/>
        <v/>
      </c>
    </row>
    <row r="9074" spans="1:1" hidden="1" x14ac:dyDescent="0.2">
      <c r="A9074" s="1136" t="str">
        <f t="shared" si="270"/>
        <v/>
      </c>
    </row>
    <row r="9075" spans="1:1" hidden="1" x14ac:dyDescent="0.2">
      <c r="A9075" s="1136" t="str">
        <f t="shared" si="270"/>
        <v/>
      </c>
    </row>
    <row r="9076" spans="1:1" hidden="1" x14ac:dyDescent="0.2">
      <c r="A9076" s="1136" t="str">
        <f t="shared" si="270"/>
        <v/>
      </c>
    </row>
    <row r="9077" spans="1:1" hidden="1" x14ac:dyDescent="0.2">
      <c r="A9077" s="1136" t="str">
        <f t="shared" si="270"/>
        <v/>
      </c>
    </row>
    <row r="9078" spans="1:1" hidden="1" x14ac:dyDescent="0.2">
      <c r="A9078" s="1136" t="str">
        <f t="shared" si="270"/>
        <v/>
      </c>
    </row>
    <row r="9079" spans="1:1" hidden="1" x14ac:dyDescent="0.2">
      <c r="A9079" s="1136" t="str">
        <f t="shared" si="270"/>
        <v/>
      </c>
    </row>
    <row r="9080" spans="1:1" hidden="1" x14ac:dyDescent="0.2">
      <c r="A9080" s="1136" t="str">
        <f t="shared" si="270"/>
        <v/>
      </c>
    </row>
    <row r="9081" spans="1:1" hidden="1" x14ac:dyDescent="0.2">
      <c r="A9081" s="1136" t="str">
        <f t="shared" si="270"/>
        <v/>
      </c>
    </row>
    <row r="9082" spans="1:1" hidden="1" x14ac:dyDescent="0.2">
      <c r="A9082" s="1136" t="str">
        <f t="shared" si="270"/>
        <v/>
      </c>
    </row>
    <row r="9083" spans="1:1" hidden="1" x14ac:dyDescent="0.2">
      <c r="A9083" s="1136" t="str">
        <f t="shared" si="270"/>
        <v/>
      </c>
    </row>
    <row r="9084" spans="1:1" hidden="1" x14ac:dyDescent="0.2">
      <c r="A9084" s="1136" t="str">
        <f t="shared" si="270"/>
        <v/>
      </c>
    </row>
    <row r="9085" spans="1:1" hidden="1" x14ac:dyDescent="0.2">
      <c r="A9085" s="1136" t="str">
        <f t="shared" si="270"/>
        <v/>
      </c>
    </row>
    <row r="9086" spans="1:1" hidden="1" x14ac:dyDescent="0.2">
      <c r="A9086" s="1136" t="str">
        <f t="shared" si="270"/>
        <v/>
      </c>
    </row>
    <row r="9087" spans="1:1" hidden="1" x14ac:dyDescent="0.2">
      <c r="A9087" s="1136" t="str">
        <f t="shared" si="270"/>
        <v/>
      </c>
    </row>
    <row r="9088" spans="1:1" hidden="1" x14ac:dyDescent="0.2">
      <c r="A9088" s="1136" t="str">
        <f t="shared" si="270"/>
        <v/>
      </c>
    </row>
    <row r="9089" spans="1:1" hidden="1" x14ac:dyDescent="0.2">
      <c r="A9089" s="1136" t="str">
        <f t="shared" si="270"/>
        <v/>
      </c>
    </row>
    <row r="9090" spans="1:1" hidden="1" x14ac:dyDescent="0.2">
      <c r="A9090" s="1136" t="str">
        <f t="shared" si="270"/>
        <v/>
      </c>
    </row>
    <row r="9091" spans="1:1" hidden="1" x14ac:dyDescent="0.2">
      <c r="A9091" s="1136" t="str">
        <f t="shared" si="270"/>
        <v/>
      </c>
    </row>
    <row r="9092" spans="1:1" hidden="1" x14ac:dyDescent="0.2">
      <c r="A9092" s="1136" t="str">
        <f t="shared" si="270"/>
        <v/>
      </c>
    </row>
    <row r="9093" spans="1:1" hidden="1" x14ac:dyDescent="0.2">
      <c r="A9093" s="1136" t="str">
        <f t="shared" si="270"/>
        <v/>
      </c>
    </row>
    <row r="9094" spans="1:1" hidden="1" x14ac:dyDescent="0.2">
      <c r="A9094" s="1136" t="str">
        <f t="shared" si="270"/>
        <v/>
      </c>
    </row>
    <row r="9095" spans="1:1" hidden="1" x14ac:dyDescent="0.2">
      <c r="A9095" s="1136" t="str">
        <f t="shared" si="270"/>
        <v/>
      </c>
    </row>
    <row r="9096" spans="1:1" hidden="1" x14ac:dyDescent="0.2">
      <c r="A9096" s="1136" t="str">
        <f t="shared" si="270"/>
        <v/>
      </c>
    </row>
    <row r="9097" spans="1:1" hidden="1" x14ac:dyDescent="0.2">
      <c r="A9097" s="1136" t="str">
        <f t="shared" si="270"/>
        <v/>
      </c>
    </row>
    <row r="9098" spans="1:1" hidden="1" x14ac:dyDescent="0.2">
      <c r="A9098" s="1136" t="str">
        <f t="shared" si="270"/>
        <v/>
      </c>
    </row>
    <row r="9099" spans="1:1" hidden="1" x14ac:dyDescent="0.2">
      <c r="A9099" s="1136" t="str">
        <f t="shared" si="270"/>
        <v/>
      </c>
    </row>
    <row r="9100" spans="1:1" hidden="1" x14ac:dyDescent="0.2">
      <c r="A9100" s="1136" t="str">
        <f t="shared" si="270"/>
        <v/>
      </c>
    </row>
    <row r="9101" spans="1:1" hidden="1" x14ac:dyDescent="0.2">
      <c r="A9101" s="1136" t="str">
        <f t="shared" si="270"/>
        <v/>
      </c>
    </row>
    <row r="9102" spans="1:1" hidden="1" x14ac:dyDescent="0.2">
      <c r="A9102" s="1136" t="str">
        <f t="shared" si="270"/>
        <v/>
      </c>
    </row>
    <row r="9103" spans="1:1" hidden="1" x14ac:dyDescent="0.2">
      <c r="A9103" s="1136" t="str">
        <f t="shared" si="270"/>
        <v/>
      </c>
    </row>
    <row r="9104" spans="1:1" hidden="1" x14ac:dyDescent="0.2">
      <c r="A9104" s="1136" t="str">
        <f t="shared" si="270"/>
        <v/>
      </c>
    </row>
    <row r="9105" spans="1:1" hidden="1" x14ac:dyDescent="0.2">
      <c r="A9105" s="1136" t="str">
        <f t="shared" si="270"/>
        <v/>
      </c>
    </row>
    <row r="9106" spans="1:1" hidden="1" x14ac:dyDescent="0.2">
      <c r="A9106" s="1136" t="str">
        <f t="shared" ref="A9106:A9169" si="271">C9106&amp;D9106&amp;E9106</f>
        <v/>
      </c>
    </row>
    <row r="9107" spans="1:1" hidden="1" x14ac:dyDescent="0.2">
      <c r="A9107" s="1136" t="str">
        <f t="shared" si="271"/>
        <v/>
      </c>
    </row>
    <row r="9108" spans="1:1" hidden="1" x14ac:dyDescent="0.2">
      <c r="A9108" s="1136" t="str">
        <f t="shared" si="271"/>
        <v/>
      </c>
    </row>
    <row r="9109" spans="1:1" hidden="1" x14ac:dyDescent="0.2">
      <c r="A9109" s="1136" t="str">
        <f t="shared" si="271"/>
        <v/>
      </c>
    </row>
    <row r="9110" spans="1:1" hidden="1" x14ac:dyDescent="0.2">
      <c r="A9110" s="1136" t="str">
        <f t="shared" si="271"/>
        <v/>
      </c>
    </row>
    <row r="9111" spans="1:1" hidden="1" x14ac:dyDescent="0.2">
      <c r="A9111" s="1136" t="str">
        <f t="shared" si="271"/>
        <v/>
      </c>
    </row>
    <row r="9112" spans="1:1" hidden="1" x14ac:dyDescent="0.2">
      <c r="A9112" s="1136" t="str">
        <f t="shared" si="271"/>
        <v/>
      </c>
    </row>
    <row r="9113" spans="1:1" hidden="1" x14ac:dyDescent="0.2">
      <c r="A9113" s="1136" t="str">
        <f t="shared" si="271"/>
        <v/>
      </c>
    </row>
    <row r="9114" spans="1:1" hidden="1" x14ac:dyDescent="0.2">
      <c r="A9114" s="1136" t="str">
        <f t="shared" si="271"/>
        <v/>
      </c>
    </row>
    <row r="9115" spans="1:1" hidden="1" x14ac:dyDescent="0.2">
      <c r="A9115" s="1136" t="str">
        <f t="shared" si="271"/>
        <v/>
      </c>
    </row>
    <row r="9116" spans="1:1" hidden="1" x14ac:dyDescent="0.2">
      <c r="A9116" s="1136" t="str">
        <f t="shared" si="271"/>
        <v/>
      </c>
    </row>
    <row r="9117" spans="1:1" hidden="1" x14ac:dyDescent="0.2">
      <c r="A9117" s="1136" t="str">
        <f t="shared" si="271"/>
        <v/>
      </c>
    </row>
    <row r="9118" spans="1:1" hidden="1" x14ac:dyDescent="0.2">
      <c r="A9118" s="1136" t="str">
        <f t="shared" si="271"/>
        <v/>
      </c>
    </row>
    <row r="9119" spans="1:1" hidden="1" x14ac:dyDescent="0.2">
      <c r="A9119" s="1136" t="str">
        <f t="shared" si="271"/>
        <v/>
      </c>
    </row>
    <row r="9120" spans="1:1" hidden="1" x14ac:dyDescent="0.2">
      <c r="A9120" s="1136" t="str">
        <f t="shared" si="271"/>
        <v/>
      </c>
    </row>
    <row r="9121" spans="1:1" hidden="1" x14ac:dyDescent="0.2">
      <c r="A9121" s="1136" t="str">
        <f t="shared" si="271"/>
        <v/>
      </c>
    </row>
    <row r="9122" spans="1:1" hidden="1" x14ac:dyDescent="0.2">
      <c r="A9122" s="1136" t="str">
        <f t="shared" si="271"/>
        <v/>
      </c>
    </row>
    <row r="9123" spans="1:1" hidden="1" x14ac:dyDescent="0.2">
      <c r="A9123" s="1136" t="str">
        <f t="shared" si="271"/>
        <v/>
      </c>
    </row>
    <row r="9124" spans="1:1" hidden="1" x14ac:dyDescent="0.2">
      <c r="A9124" s="1136" t="str">
        <f t="shared" si="271"/>
        <v/>
      </c>
    </row>
    <row r="9125" spans="1:1" hidden="1" x14ac:dyDescent="0.2">
      <c r="A9125" s="1136" t="str">
        <f t="shared" si="271"/>
        <v/>
      </c>
    </row>
    <row r="9126" spans="1:1" hidden="1" x14ac:dyDescent="0.2">
      <c r="A9126" s="1136" t="str">
        <f t="shared" si="271"/>
        <v/>
      </c>
    </row>
    <row r="9127" spans="1:1" hidden="1" x14ac:dyDescent="0.2">
      <c r="A9127" s="1136" t="str">
        <f t="shared" si="271"/>
        <v/>
      </c>
    </row>
    <row r="9128" spans="1:1" hidden="1" x14ac:dyDescent="0.2">
      <c r="A9128" s="1136" t="str">
        <f t="shared" si="271"/>
        <v/>
      </c>
    </row>
    <row r="9129" spans="1:1" hidden="1" x14ac:dyDescent="0.2">
      <c r="A9129" s="1136" t="str">
        <f t="shared" si="271"/>
        <v/>
      </c>
    </row>
    <row r="9130" spans="1:1" hidden="1" x14ac:dyDescent="0.2">
      <c r="A9130" s="1136" t="str">
        <f t="shared" si="271"/>
        <v/>
      </c>
    </row>
    <row r="9131" spans="1:1" hidden="1" x14ac:dyDescent="0.2">
      <c r="A9131" s="1136" t="str">
        <f t="shared" si="271"/>
        <v/>
      </c>
    </row>
    <row r="9132" spans="1:1" hidden="1" x14ac:dyDescent="0.2">
      <c r="A9132" s="1136" t="str">
        <f t="shared" si="271"/>
        <v/>
      </c>
    </row>
    <row r="9133" spans="1:1" hidden="1" x14ac:dyDescent="0.2">
      <c r="A9133" s="1136" t="str">
        <f t="shared" si="271"/>
        <v/>
      </c>
    </row>
    <row r="9134" spans="1:1" hidden="1" x14ac:dyDescent="0.2">
      <c r="A9134" s="1136" t="str">
        <f t="shared" si="271"/>
        <v/>
      </c>
    </row>
    <row r="9135" spans="1:1" hidden="1" x14ac:dyDescent="0.2">
      <c r="A9135" s="1136" t="str">
        <f t="shared" si="271"/>
        <v/>
      </c>
    </row>
    <row r="9136" spans="1:1" hidden="1" x14ac:dyDescent="0.2">
      <c r="A9136" s="1136" t="str">
        <f t="shared" si="271"/>
        <v/>
      </c>
    </row>
    <row r="9137" spans="1:1" hidden="1" x14ac:dyDescent="0.2">
      <c r="A9137" s="1136" t="str">
        <f t="shared" si="271"/>
        <v/>
      </c>
    </row>
    <row r="9138" spans="1:1" hidden="1" x14ac:dyDescent="0.2">
      <c r="A9138" s="1136" t="str">
        <f t="shared" si="271"/>
        <v/>
      </c>
    </row>
    <row r="9139" spans="1:1" hidden="1" x14ac:dyDescent="0.2">
      <c r="A9139" s="1136" t="str">
        <f t="shared" si="271"/>
        <v/>
      </c>
    </row>
    <row r="9140" spans="1:1" hidden="1" x14ac:dyDescent="0.2">
      <c r="A9140" s="1136" t="str">
        <f t="shared" si="271"/>
        <v/>
      </c>
    </row>
    <row r="9141" spans="1:1" hidden="1" x14ac:dyDescent="0.2">
      <c r="A9141" s="1136" t="str">
        <f t="shared" si="271"/>
        <v/>
      </c>
    </row>
    <row r="9142" spans="1:1" hidden="1" x14ac:dyDescent="0.2">
      <c r="A9142" s="1136" t="str">
        <f t="shared" si="271"/>
        <v/>
      </c>
    </row>
    <row r="9143" spans="1:1" hidden="1" x14ac:dyDescent="0.2">
      <c r="A9143" s="1136" t="str">
        <f t="shared" si="271"/>
        <v/>
      </c>
    </row>
    <row r="9144" spans="1:1" hidden="1" x14ac:dyDescent="0.2">
      <c r="A9144" s="1136" t="str">
        <f t="shared" si="271"/>
        <v/>
      </c>
    </row>
    <row r="9145" spans="1:1" hidden="1" x14ac:dyDescent="0.2">
      <c r="A9145" s="1136" t="str">
        <f t="shared" si="271"/>
        <v/>
      </c>
    </row>
    <row r="9146" spans="1:1" hidden="1" x14ac:dyDescent="0.2">
      <c r="A9146" s="1136" t="str">
        <f t="shared" si="271"/>
        <v/>
      </c>
    </row>
    <row r="9147" spans="1:1" hidden="1" x14ac:dyDescent="0.2">
      <c r="A9147" s="1136" t="str">
        <f t="shared" si="271"/>
        <v/>
      </c>
    </row>
    <row r="9148" spans="1:1" hidden="1" x14ac:dyDescent="0.2">
      <c r="A9148" s="1136" t="str">
        <f t="shared" si="271"/>
        <v/>
      </c>
    </row>
    <row r="9149" spans="1:1" hidden="1" x14ac:dyDescent="0.2">
      <c r="A9149" s="1136" t="str">
        <f t="shared" si="271"/>
        <v/>
      </c>
    </row>
    <row r="9150" spans="1:1" hidden="1" x14ac:dyDescent="0.2">
      <c r="A9150" s="1136" t="str">
        <f t="shared" si="271"/>
        <v/>
      </c>
    </row>
    <row r="9151" spans="1:1" hidden="1" x14ac:dyDescent="0.2">
      <c r="A9151" s="1136" t="str">
        <f t="shared" si="271"/>
        <v/>
      </c>
    </row>
    <row r="9152" spans="1:1" hidden="1" x14ac:dyDescent="0.2">
      <c r="A9152" s="1136" t="str">
        <f t="shared" si="271"/>
        <v/>
      </c>
    </row>
    <row r="9153" spans="1:1" hidden="1" x14ac:dyDescent="0.2">
      <c r="A9153" s="1136" t="str">
        <f t="shared" si="271"/>
        <v/>
      </c>
    </row>
    <row r="9154" spans="1:1" hidden="1" x14ac:dyDescent="0.2">
      <c r="A9154" s="1136" t="str">
        <f t="shared" si="271"/>
        <v/>
      </c>
    </row>
    <row r="9155" spans="1:1" hidden="1" x14ac:dyDescent="0.2">
      <c r="A9155" s="1136" t="str">
        <f t="shared" si="271"/>
        <v/>
      </c>
    </row>
    <row r="9156" spans="1:1" hidden="1" x14ac:dyDescent="0.2">
      <c r="A9156" s="1136" t="str">
        <f t="shared" si="271"/>
        <v/>
      </c>
    </row>
    <row r="9157" spans="1:1" hidden="1" x14ac:dyDescent="0.2">
      <c r="A9157" s="1136" t="str">
        <f t="shared" si="271"/>
        <v/>
      </c>
    </row>
    <row r="9158" spans="1:1" hidden="1" x14ac:dyDescent="0.2">
      <c r="A9158" s="1136" t="str">
        <f t="shared" si="271"/>
        <v/>
      </c>
    </row>
    <row r="9159" spans="1:1" hidden="1" x14ac:dyDescent="0.2">
      <c r="A9159" s="1136" t="str">
        <f t="shared" si="271"/>
        <v/>
      </c>
    </row>
    <row r="9160" spans="1:1" hidden="1" x14ac:dyDescent="0.2">
      <c r="A9160" s="1136" t="str">
        <f t="shared" si="271"/>
        <v/>
      </c>
    </row>
    <row r="9161" spans="1:1" hidden="1" x14ac:dyDescent="0.2">
      <c r="A9161" s="1136" t="str">
        <f t="shared" si="271"/>
        <v/>
      </c>
    </row>
    <row r="9162" spans="1:1" hidden="1" x14ac:dyDescent="0.2">
      <c r="A9162" s="1136" t="str">
        <f t="shared" si="271"/>
        <v/>
      </c>
    </row>
    <row r="9163" spans="1:1" hidden="1" x14ac:dyDescent="0.2">
      <c r="A9163" s="1136" t="str">
        <f t="shared" si="271"/>
        <v/>
      </c>
    </row>
    <row r="9164" spans="1:1" hidden="1" x14ac:dyDescent="0.2">
      <c r="A9164" s="1136" t="str">
        <f t="shared" si="271"/>
        <v/>
      </c>
    </row>
    <row r="9165" spans="1:1" hidden="1" x14ac:dyDescent="0.2">
      <c r="A9165" s="1136" t="str">
        <f t="shared" si="271"/>
        <v/>
      </c>
    </row>
    <row r="9166" spans="1:1" hidden="1" x14ac:dyDescent="0.2">
      <c r="A9166" s="1136" t="str">
        <f t="shared" si="271"/>
        <v/>
      </c>
    </row>
    <row r="9167" spans="1:1" hidden="1" x14ac:dyDescent="0.2">
      <c r="A9167" s="1136" t="str">
        <f t="shared" si="271"/>
        <v/>
      </c>
    </row>
    <row r="9168" spans="1:1" hidden="1" x14ac:dyDescent="0.2">
      <c r="A9168" s="1136" t="str">
        <f t="shared" si="271"/>
        <v/>
      </c>
    </row>
    <row r="9169" spans="1:1" hidden="1" x14ac:dyDescent="0.2">
      <c r="A9169" s="1136" t="str">
        <f t="shared" si="271"/>
        <v/>
      </c>
    </row>
    <row r="9170" spans="1:1" hidden="1" x14ac:dyDescent="0.2">
      <c r="A9170" s="1136" t="str">
        <f t="shared" ref="A9170:A9233" si="272">C9170&amp;D9170&amp;E9170</f>
        <v/>
      </c>
    </row>
    <row r="9171" spans="1:1" hidden="1" x14ac:dyDescent="0.2">
      <c r="A9171" s="1136" t="str">
        <f t="shared" si="272"/>
        <v/>
      </c>
    </row>
    <row r="9172" spans="1:1" hidden="1" x14ac:dyDescent="0.2">
      <c r="A9172" s="1136" t="str">
        <f t="shared" si="272"/>
        <v/>
      </c>
    </row>
    <row r="9173" spans="1:1" hidden="1" x14ac:dyDescent="0.2">
      <c r="A9173" s="1136" t="str">
        <f t="shared" si="272"/>
        <v/>
      </c>
    </row>
    <row r="9174" spans="1:1" hidden="1" x14ac:dyDescent="0.2">
      <c r="A9174" s="1136" t="str">
        <f t="shared" si="272"/>
        <v/>
      </c>
    </row>
    <row r="9175" spans="1:1" hidden="1" x14ac:dyDescent="0.2">
      <c r="A9175" s="1136" t="str">
        <f t="shared" si="272"/>
        <v/>
      </c>
    </row>
    <row r="9176" spans="1:1" hidden="1" x14ac:dyDescent="0.2">
      <c r="A9176" s="1136" t="str">
        <f t="shared" si="272"/>
        <v/>
      </c>
    </row>
    <row r="9177" spans="1:1" hidden="1" x14ac:dyDescent="0.2">
      <c r="A9177" s="1136" t="str">
        <f t="shared" si="272"/>
        <v/>
      </c>
    </row>
    <row r="9178" spans="1:1" hidden="1" x14ac:dyDescent="0.2">
      <c r="A9178" s="1136" t="str">
        <f t="shared" si="272"/>
        <v/>
      </c>
    </row>
    <row r="9179" spans="1:1" hidden="1" x14ac:dyDescent="0.2">
      <c r="A9179" s="1136" t="str">
        <f t="shared" si="272"/>
        <v/>
      </c>
    </row>
    <row r="9180" spans="1:1" hidden="1" x14ac:dyDescent="0.2">
      <c r="A9180" s="1136" t="str">
        <f t="shared" si="272"/>
        <v/>
      </c>
    </row>
    <row r="9181" spans="1:1" hidden="1" x14ac:dyDescent="0.2">
      <c r="A9181" s="1136" t="str">
        <f t="shared" si="272"/>
        <v/>
      </c>
    </row>
    <row r="9182" spans="1:1" hidden="1" x14ac:dyDescent="0.2">
      <c r="A9182" s="1136" t="str">
        <f t="shared" si="272"/>
        <v/>
      </c>
    </row>
    <row r="9183" spans="1:1" hidden="1" x14ac:dyDescent="0.2">
      <c r="A9183" s="1136" t="str">
        <f t="shared" si="272"/>
        <v/>
      </c>
    </row>
    <row r="9184" spans="1:1" hidden="1" x14ac:dyDescent="0.2">
      <c r="A9184" s="1136" t="str">
        <f t="shared" si="272"/>
        <v/>
      </c>
    </row>
    <row r="9185" spans="1:1" hidden="1" x14ac:dyDescent="0.2">
      <c r="A9185" s="1136" t="str">
        <f t="shared" si="272"/>
        <v/>
      </c>
    </row>
    <row r="9186" spans="1:1" hidden="1" x14ac:dyDescent="0.2">
      <c r="A9186" s="1136" t="str">
        <f t="shared" si="272"/>
        <v/>
      </c>
    </row>
    <row r="9187" spans="1:1" hidden="1" x14ac:dyDescent="0.2">
      <c r="A9187" s="1136" t="str">
        <f t="shared" si="272"/>
        <v/>
      </c>
    </row>
    <row r="9188" spans="1:1" hidden="1" x14ac:dyDescent="0.2">
      <c r="A9188" s="1136" t="str">
        <f t="shared" si="272"/>
        <v/>
      </c>
    </row>
    <row r="9189" spans="1:1" hidden="1" x14ac:dyDescent="0.2">
      <c r="A9189" s="1136" t="str">
        <f t="shared" si="272"/>
        <v/>
      </c>
    </row>
    <row r="9190" spans="1:1" hidden="1" x14ac:dyDescent="0.2">
      <c r="A9190" s="1136" t="str">
        <f t="shared" si="272"/>
        <v/>
      </c>
    </row>
    <row r="9191" spans="1:1" hidden="1" x14ac:dyDescent="0.2">
      <c r="A9191" s="1136" t="str">
        <f t="shared" si="272"/>
        <v/>
      </c>
    </row>
    <row r="9192" spans="1:1" hidden="1" x14ac:dyDescent="0.2">
      <c r="A9192" s="1136" t="str">
        <f t="shared" si="272"/>
        <v/>
      </c>
    </row>
    <row r="9193" spans="1:1" hidden="1" x14ac:dyDescent="0.2">
      <c r="A9193" s="1136" t="str">
        <f t="shared" si="272"/>
        <v/>
      </c>
    </row>
    <row r="9194" spans="1:1" hidden="1" x14ac:dyDescent="0.2">
      <c r="A9194" s="1136" t="str">
        <f t="shared" si="272"/>
        <v/>
      </c>
    </row>
    <row r="9195" spans="1:1" hidden="1" x14ac:dyDescent="0.2">
      <c r="A9195" s="1136" t="str">
        <f t="shared" si="272"/>
        <v/>
      </c>
    </row>
    <row r="9196" spans="1:1" hidden="1" x14ac:dyDescent="0.2">
      <c r="A9196" s="1136" t="str">
        <f t="shared" si="272"/>
        <v/>
      </c>
    </row>
    <row r="9197" spans="1:1" hidden="1" x14ac:dyDescent="0.2">
      <c r="A9197" s="1136" t="str">
        <f t="shared" si="272"/>
        <v/>
      </c>
    </row>
    <row r="9198" spans="1:1" hidden="1" x14ac:dyDescent="0.2">
      <c r="A9198" s="1136" t="str">
        <f t="shared" si="272"/>
        <v/>
      </c>
    </row>
    <row r="9199" spans="1:1" hidden="1" x14ac:dyDescent="0.2">
      <c r="A9199" s="1136" t="str">
        <f t="shared" si="272"/>
        <v/>
      </c>
    </row>
    <row r="9200" spans="1:1" hidden="1" x14ac:dyDescent="0.2">
      <c r="A9200" s="1136" t="str">
        <f t="shared" si="272"/>
        <v/>
      </c>
    </row>
    <row r="9201" spans="1:1" hidden="1" x14ac:dyDescent="0.2">
      <c r="A9201" s="1136" t="str">
        <f t="shared" si="272"/>
        <v/>
      </c>
    </row>
    <row r="9202" spans="1:1" hidden="1" x14ac:dyDescent="0.2">
      <c r="A9202" s="1136" t="str">
        <f t="shared" si="272"/>
        <v/>
      </c>
    </row>
    <row r="9203" spans="1:1" hidden="1" x14ac:dyDescent="0.2">
      <c r="A9203" s="1136" t="str">
        <f t="shared" si="272"/>
        <v/>
      </c>
    </row>
    <row r="9204" spans="1:1" hidden="1" x14ac:dyDescent="0.2">
      <c r="A9204" s="1136" t="str">
        <f t="shared" si="272"/>
        <v/>
      </c>
    </row>
    <row r="9205" spans="1:1" hidden="1" x14ac:dyDescent="0.2">
      <c r="A9205" s="1136" t="str">
        <f t="shared" si="272"/>
        <v/>
      </c>
    </row>
    <row r="9206" spans="1:1" hidden="1" x14ac:dyDescent="0.2">
      <c r="A9206" s="1136" t="str">
        <f t="shared" si="272"/>
        <v/>
      </c>
    </row>
    <row r="9207" spans="1:1" hidden="1" x14ac:dyDescent="0.2">
      <c r="A9207" s="1136" t="str">
        <f t="shared" si="272"/>
        <v/>
      </c>
    </row>
    <row r="9208" spans="1:1" hidden="1" x14ac:dyDescent="0.2">
      <c r="A9208" s="1136" t="str">
        <f t="shared" si="272"/>
        <v/>
      </c>
    </row>
    <row r="9209" spans="1:1" hidden="1" x14ac:dyDescent="0.2">
      <c r="A9209" s="1136" t="str">
        <f t="shared" si="272"/>
        <v/>
      </c>
    </row>
    <row r="9210" spans="1:1" hidden="1" x14ac:dyDescent="0.2">
      <c r="A9210" s="1136" t="str">
        <f t="shared" si="272"/>
        <v/>
      </c>
    </row>
    <row r="9211" spans="1:1" hidden="1" x14ac:dyDescent="0.2">
      <c r="A9211" s="1136" t="str">
        <f t="shared" si="272"/>
        <v/>
      </c>
    </row>
    <row r="9212" spans="1:1" hidden="1" x14ac:dyDescent="0.2">
      <c r="A9212" s="1136" t="str">
        <f t="shared" si="272"/>
        <v/>
      </c>
    </row>
    <row r="9213" spans="1:1" hidden="1" x14ac:dyDescent="0.2">
      <c r="A9213" s="1136" t="str">
        <f t="shared" si="272"/>
        <v/>
      </c>
    </row>
    <row r="9214" spans="1:1" hidden="1" x14ac:dyDescent="0.2">
      <c r="A9214" s="1136" t="str">
        <f t="shared" si="272"/>
        <v/>
      </c>
    </row>
    <row r="9215" spans="1:1" hidden="1" x14ac:dyDescent="0.2">
      <c r="A9215" s="1136" t="str">
        <f t="shared" si="272"/>
        <v/>
      </c>
    </row>
    <row r="9216" spans="1:1" hidden="1" x14ac:dyDescent="0.2">
      <c r="A9216" s="1136" t="str">
        <f t="shared" si="272"/>
        <v/>
      </c>
    </row>
    <row r="9217" spans="1:1" hidden="1" x14ac:dyDescent="0.2">
      <c r="A9217" s="1136" t="str">
        <f t="shared" si="272"/>
        <v/>
      </c>
    </row>
    <row r="9218" spans="1:1" hidden="1" x14ac:dyDescent="0.2">
      <c r="A9218" s="1136" t="str">
        <f t="shared" si="272"/>
        <v/>
      </c>
    </row>
    <row r="9219" spans="1:1" hidden="1" x14ac:dyDescent="0.2">
      <c r="A9219" s="1136" t="str">
        <f t="shared" si="272"/>
        <v/>
      </c>
    </row>
    <row r="9220" spans="1:1" hidden="1" x14ac:dyDescent="0.2">
      <c r="A9220" s="1136" t="str">
        <f t="shared" si="272"/>
        <v/>
      </c>
    </row>
    <row r="9221" spans="1:1" hidden="1" x14ac:dyDescent="0.2">
      <c r="A9221" s="1136" t="str">
        <f t="shared" si="272"/>
        <v/>
      </c>
    </row>
    <row r="9222" spans="1:1" hidden="1" x14ac:dyDescent="0.2">
      <c r="A9222" s="1136" t="str">
        <f t="shared" si="272"/>
        <v/>
      </c>
    </row>
    <row r="9223" spans="1:1" hidden="1" x14ac:dyDescent="0.2">
      <c r="A9223" s="1136" t="str">
        <f t="shared" si="272"/>
        <v/>
      </c>
    </row>
    <row r="9224" spans="1:1" hidden="1" x14ac:dyDescent="0.2">
      <c r="A9224" s="1136" t="str">
        <f t="shared" si="272"/>
        <v/>
      </c>
    </row>
    <row r="9225" spans="1:1" hidden="1" x14ac:dyDescent="0.2">
      <c r="A9225" s="1136" t="str">
        <f t="shared" si="272"/>
        <v/>
      </c>
    </row>
    <row r="9226" spans="1:1" hidden="1" x14ac:dyDescent="0.2">
      <c r="A9226" s="1136" t="str">
        <f t="shared" si="272"/>
        <v/>
      </c>
    </row>
    <row r="9227" spans="1:1" hidden="1" x14ac:dyDescent="0.2">
      <c r="A9227" s="1136" t="str">
        <f t="shared" si="272"/>
        <v/>
      </c>
    </row>
    <row r="9228" spans="1:1" hidden="1" x14ac:dyDescent="0.2">
      <c r="A9228" s="1136" t="str">
        <f t="shared" si="272"/>
        <v/>
      </c>
    </row>
    <row r="9229" spans="1:1" hidden="1" x14ac:dyDescent="0.2">
      <c r="A9229" s="1136" t="str">
        <f t="shared" si="272"/>
        <v/>
      </c>
    </row>
    <row r="9230" spans="1:1" hidden="1" x14ac:dyDescent="0.2">
      <c r="A9230" s="1136" t="str">
        <f t="shared" si="272"/>
        <v/>
      </c>
    </row>
    <row r="9231" spans="1:1" hidden="1" x14ac:dyDescent="0.2">
      <c r="A9231" s="1136" t="str">
        <f t="shared" si="272"/>
        <v/>
      </c>
    </row>
    <row r="9232" spans="1:1" hidden="1" x14ac:dyDescent="0.2">
      <c r="A9232" s="1136" t="str">
        <f t="shared" si="272"/>
        <v/>
      </c>
    </row>
    <row r="9233" spans="1:1" hidden="1" x14ac:dyDescent="0.2">
      <c r="A9233" s="1136" t="str">
        <f t="shared" si="272"/>
        <v/>
      </c>
    </row>
    <row r="9234" spans="1:1" hidden="1" x14ac:dyDescent="0.2">
      <c r="A9234" s="1136" t="str">
        <f t="shared" ref="A9234:A9297" si="273">C9234&amp;D9234&amp;E9234</f>
        <v/>
      </c>
    </row>
    <row r="9235" spans="1:1" hidden="1" x14ac:dyDescent="0.2">
      <c r="A9235" s="1136" t="str">
        <f t="shared" si="273"/>
        <v/>
      </c>
    </row>
    <row r="9236" spans="1:1" hidden="1" x14ac:dyDescent="0.2">
      <c r="A9236" s="1136" t="str">
        <f t="shared" si="273"/>
        <v/>
      </c>
    </row>
    <row r="9237" spans="1:1" hidden="1" x14ac:dyDescent="0.2">
      <c r="A9237" s="1136" t="str">
        <f t="shared" si="273"/>
        <v/>
      </c>
    </row>
    <row r="9238" spans="1:1" hidden="1" x14ac:dyDescent="0.2">
      <c r="A9238" s="1136" t="str">
        <f t="shared" si="273"/>
        <v/>
      </c>
    </row>
    <row r="9239" spans="1:1" hidden="1" x14ac:dyDescent="0.2">
      <c r="A9239" s="1136" t="str">
        <f t="shared" si="273"/>
        <v/>
      </c>
    </row>
    <row r="9240" spans="1:1" hidden="1" x14ac:dyDescent="0.2">
      <c r="A9240" s="1136" t="str">
        <f t="shared" si="273"/>
        <v/>
      </c>
    </row>
    <row r="9241" spans="1:1" hidden="1" x14ac:dyDescent="0.2">
      <c r="A9241" s="1136" t="str">
        <f t="shared" si="273"/>
        <v/>
      </c>
    </row>
    <row r="9242" spans="1:1" hidden="1" x14ac:dyDescent="0.2">
      <c r="A9242" s="1136" t="str">
        <f t="shared" si="273"/>
        <v/>
      </c>
    </row>
    <row r="9243" spans="1:1" hidden="1" x14ac:dyDescent="0.2">
      <c r="A9243" s="1136" t="str">
        <f t="shared" si="273"/>
        <v/>
      </c>
    </row>
    <row r="9244" spans="1:1" hidden="1" x14ac:dyDescent="0.2">
      <c r="A9244" s="1136" t="str">
        <f t="shared" si="273"/>
        <v/>
      </c>
    </row>
    <row r="9245" spans="1:1" hidden="1" x14ac:dyDescent="0.2">
      <c r="A9245" s="1136" t="str">
        <f t="shared" si="273"/>
        <v/>
      </c>
    </row>
    <row r="9246" spans="1:1" hidden="1" x14ac:dyDescent="0.2">
      <c r="A9246" s="1136" t="str">
        <f t="shared" si="273"/>
        <v/>
      </c>
    </row>
    <row r="9247" spans="1:1" hidden="1" x14ac:dyDescent="0.2">
      <c r="A9247" s="1136" t="str">
        <f t="shared" si="273"/>
        <v/>
      </c>
    </row>
    <row r="9248" spans="1:1" hidden="1" x14ac:dyDescent="0.2">
      <c r="A9248" s="1136" t="str">
        <f t="shared" si="273"/>
        <v/>
      </c>
    </row>
    <row r="9249" spans="1:1" hidden="1" x14ac:dyDescent="0.2">
      <c r="A9249" s="1136" t="str">
        <f t="shared" si="273"/>
        <v/>
      </c>
    </row>
    <row r="9250" spans="1:1" hidden="1" x14ac:dyDescent="0.2">
      <c r="A9250" s="1136" t="str">
        <f t="shared" si="273"/>
        <v/>
      </c>
    </row>
    <row r="9251" spans="1:1" hidden="1" x14ac:dyDescent="0.2">
      <c r="A9251" s="1136" t="str">
        <f t="shared" si="273"/>
        <v/>
      </c>
    </row>
    <row r="9252" spans="1:1" hidden="1" x14ac:dyDescent="0.2">
      <c r="A9252" s="1136" t="str">
        <f t="shared" si="273"/>
        <v/>
      </c>
    </row>
    <row r="9253" spans="1:1" hidden="1" x14ac:dyDescent="0.2">
      <c r="A9253" s="1136" t="str">
        <f t="shared" si="273"/>
        <v/>
      </c>
    </row>
    <row r="9254" spans="1:1" hidden="1" x14ac:dyDescent="0.2">
      <c r="A9254" s="1136" t="str">
        <f t="shared" si="273"/>
        <v/>
      </c>
    </row>
    <row r="9255" spans="1:1" hidden="1" x14ac:dyDescent="0.2">
      <c r="A9255" s="1136" t="str">
        <f t="shared" si="273"/>
        <v/>
      </c>
    </row>
    <row r="9256" spans="1:1" hidden="1" x14ac:dyDescent="0.2">
      <c r="A9256" s="1136" t="str">
        <f t="shared" si="273"/>
        <v/>
      </c>
    </row>
    <row r="9257" spans="1:1" hidden="1" x14ac:dyDescent="0.2">
      <c r="A9257" s="1136" t="str">
        <f t="shared" si="273"/>
        <v/>
      </c>
    </row>
    <row r="9258" spans="1:1" hidden="1" x14ac:dyDescent="0.2">
      <c r="A9258" s="1136" t="str">
        <f t="shared" si="273"/>
        <v/>
      </c>
    </row>
    <row r="9259" spans="1:1" hidden="1" x14ac:dyDescent="0.2">
      <c r="A9259" s="1136" t="str">
        <f t="shared" si="273"/>
        <v/>
      </c>
    </row>
    <row r="9260" spans="1:1" hidden="1" x14ac:dyDescent="0.2">
      <c r="A9260" s="1136" t="str">
        <f t="shared" si="273"/>
        <v/>
      </c>
    </row>
    <row r="9261" spans="1:1" hidden="1" x14ac:dyDescent="0.2">
      <c r="A9261" s="1136" t="str">
        <f t="shared" si="273"/>
        <v/>
      </c>
    </row>
    <row r="9262" spans="1:1" hidden="1" x14ac:dyDescent="0.2">
      <c r="A9262" s="1136" t="str">
        <f t="shared" si="273"/>
        <v/>
      </c>
    </row>
    <row r="9263" spans="1:1" hidden="1" x14ac:dyDescent="0.2">
      <c r="A9263" s="1136" t="str">
        <f t="shared" si="273"/>
        <v/>
      </c>
    </row>
    <row r="9264" spans="1:1" hidden="1" x14ac:dyDescent="0.2">
      <c r="A9264" s="1136" t="str">
        <f t="shared" si="273"/>
        <v/>
      </c>
    </row>
    <row r="9265" spans="1:1" hidden="1" x14ac:dyDescent="0.2">
      <c r="A9265" s="1136" t="str">
        <f t="shared" si="273"/>
        <v/>
      </c>
    </row>
    <row r="9266" spans="1:1" hidden="1" x14ac:dyDescent="0.2">
      <c r="A9266" s="1136" t="str">
        <f t="shared" si="273"/>
        <v/>
      </c>
    </row>
    <row r="9267" spans="1:1" hidden="1" x14ac:dyDescent="0.2">
      <c r="A9267" s="1136" t="str">
        <f t="shared" si="273"/>
        <v/>
      </c>
    </row>
    <row r="9268" spans="1:1" hidden="1" x14ac:dyDescent="0.2">
      <c r="A9268" s="1136" t="str">
        <f t="shared" si="273"/>
        <v/>
      </c>
    </row>
    <row r="9269" spans="1:1" hidden="1" x14ac:dyDescent="0.2">
      <c r="A9269" s="1136" t="str">
        <f t="shared" si="273"/>
        <v/>
      </c>
    </row>
    <row r="9270" spans="1:1" hidden="1" x14ac:dyDescent="0.2">
      <c r="A9270" s="1136" t="str">
        <f t="shared" si="273"/>
        <v/>
      </c>
    </row>
    <row r="9271" spans="1:1" hidden="1" x14ac:dyDescent="0.2">
      <c r="A9271" s="1136" t="str">
        <f t="shared" si="273"/>
        <v/>
      </c>
    </row>
    <row r="9272" spans="1:1" hidden="1" x14ac:dyDescent="0.2">
      <c r="A9272" s="1136" t="str">
        <f t="shared" si="273"/>
        <v/>
      </c>
    </row>
    <row r="9273" spans="1:1" hidden="1" x14ac:dyDescent="0.2">
      <c r="A9273" s="1136" t="str">
        <f t="shared" si="273"/>
        <v/>
      </c>
    </row>
    <row r="9274" spans="1:1" hidden="1" x14ac:dyDescent="0.2">
      <c r="A9274" s="1136" t="str">
        <f t="shared" si="273"/>
        <v/>
      </c>
    </row>
    <row r="9275" spans="1:1" hidden="1" x14ac:dyDescent="0.2">
      <c r="A9275" s="1136" t="str">
        <f t="shared" si="273"/>
        <v/>
      </c>
    </row>
    <row r="9276" spans="1:1" hidden="1" x14ac:dyDescent="0.2">
      <c r="A9276" s="1136" t="str">
        <f t="shared" si="273"/>
        <v/>
      </c>
    </row>
    <row r="9277" spans="1:1" hidden="1" x14ac:dyDescent="0.2">
      <c r="A9277" s="1136" t="str">
        <f t="shared" si="273"/>
        <v/>
      </c>
    </row>
    <row r="9278" spans="1:1" hidden="1" x14ac:dyDescent="0.2">
      <c r="A9278" s="1136" t="str">
        <f t="shared" si="273"/>
        <v/>
      </c>
    </row>
    <row r="9279" spans="1:1" hidden="1" x14ac:dyDescent="0.2">
      <c r="A9279" s="1136" t="str">
        <f t="shared" si="273"/>
        <v/>
      </c>
    </row>
    <row r="9280" spans="1:1" hidden="1" x14ac:dyDescent="0.2">
      <c r="A9280" s="1136" t="str">
        <f t="shared" si="273"/>
        <v/>
      </c>
    </row>
    <row r="9281" spans="1:1" hidden="1" x14ac:dyDescent="0.2">
      <c r="A9281" s="1136" t="str">
        <f t="shared" si="273"/>
        <v/>
      </c>
    </row>
    <row r="9282" spans="1:1" hidden="1" x14ac:dyDescent="0.2">
      <c r="A9282" s="1136" t="str">
        <f t="shared" si="273"/>
        <v/>
      </c>
    </row>
    <row r="9283" spans="1:1" hidden="1" x14ac:dyDescent="0.2">
      <c r="A9283" s="1136" t="str">
        <f t="shared" si="273"/>
        <v/>
      </c>
    </row>
    <row r="9284" spans="1:1" hidden="1" x14ac:dyDescent="0.2">
      <c r="A9284" s="1136" t="str">
        <f t="shared" si="273"/>
        <v/>
      </c>
    </row>
    <row r="9285" spans="1:1" hidden="1" x14ac:dyDescent="0.2">
      <c r="A9285" s="1136" t="str">
        <f t="shared" si="273"/>
        <v/>
      </c>
    </row>
    <row r="9286" spans="1:1" hidden="1" x14ac:dyDescent="0.2">
      <c r="A9286" s="1136" t="str">
        <f t="shared" si="273"/>
        <v/>
      </c>
    </row>
    <row r="9287" spans="1:1" hidden="1" x14ac:dyDescent="0.2">
      <c r="A9287" s="1136" t="str">
        <f t="shared" si="273"/>
        <v/>
      </c>
    </row>
    <row r="9288" spans="1:1" hidden="1" x14ac:dyDescent="0.2">
      <c r="A9288" s="1136" t="str">
        <f t="shared" si="273"/>
        <v/>
      </c>
    </row>
    <row r="9289" spans="1:1" hidden="1" x14ac:dyDescent="0.2">
      <c r="A9289" s="1136" t="str">
        <f t="shared" si="273"/>
        <v/>
      </c>
    </row>
    <row r="9290" spans="1:1" hidden="1" x14ac:dyDescent="0.2">
      <c r="A9290" s="1136" t="str">
        <f t="shared" si="273"/>
        <v/>
      </c>
    </row>
    <row r="9291" spans="1:1" hidden="1" x14ac:dyDescent="0.2">
      <c r="A9291" s="1136" t="str">
        <f t="shared" si="273"/>
        <v/>
      </c>
    </row>
    <row r="9292" spans="1:1" hidden="1" x14ac:dyDescent="0.2">
      <c r="A9292" s="1136" t="str">
        <f t="shared" si="273"/>
        <v/>
      </c>
    </row>
    <row r="9293" spans="1:1" hidden="1" x14ac:dyDescent="0.2">
      <c r="A9293" s="1136" t="str">
        <f t="shared" si="273"/>
        <v/>
      </c>
    </row>
    <row r="9294" spans="1:1" hidden="1" x14ac:dyDescent="0.2">
      <c r="A9294" s="1136" t="str">
        <f t="shared" si="273"/>
        <v/>
      </c>
    </row>
    <row r="9295" spans="1:1" hidden="1" x14ac:dyDescent="0.2">
      <c r="A9295" s="1136" t="str">
        <f t="shared" si="273"/>
        <v/>
      </c>
    </row>
    <row r="9296" spans="1:1" hidden="1" x14ac:dyDescent="0.2">
      <c r="A9296" s="1136" t="str">
        <f t="shared" si="273"/>
        <v/>
      </c>
    </row>
    <row r="9297" spans="1:1" hidden="1" x14ac:dyDescent="0.2">
      <c r="A9297" s="1136" t="str">
        <f t="shared" si="273"/>
        <v/>
      </c>
    </row>
    <row r="9298" spans="1:1" hidden="1" x14ac:dyDescent="0.2">
      <c r="A9298" s="1136" t="str">
        <f t="shared" ref="A9298:A9361" si="274">C9298&amp;D9298&amp;E9298</f>
        <v/>
      </c>
    </row>
    <row r="9299" spans="1:1" hidden="1" x14ac:dyDescent="0.2">
      <c r="A9299" s="1136" t="str">
        <f t="shared" si="274"/>
        <v/>
      </c>
    </row>
    <row r="9300" spans="1:1" hidden="1" x14ac:dyDescent="0.2">
      <c r="A9300" s="1136" t="str">
        <f t="shared" si="274"/>
        <v/>
      </c>
    </row>
    <row r="9301" spans="1:1" hidden="1" x14ac:dyDescent="0.2">
      <c r="A9301" s="1136" t="str">
        <f t="shared" si="274"/>
        <v/>
      </c>
    </row>
    <row r="9302" spans="1:1" hidden="1" x14ac:dyDescent="0.2">
      <c r="A9302" s="1136" t="str">
        <f t="shared" si="274"/>
        <v/>
      </c>
    </row>
    <row r="9303" spans="1:1" hidden="1" x14ac:dyDescent="0.2">
      <c r="A9303" s="1136" t="str">
        <f t="shared" si="274"/>
        <v/>
      </c>
    </row>
    <row r="9304" spans="1:1" hidden="1" x14ac:dyDescent="0.2">
      <c r="A9304" s="1136" t="str">
        <f t="shared" si="274"/>
        <v/>
      </c>
    </row>
    <row r="9305" spans="1:1" hidden="1" x14ac:dyDescent="0.2">
      <c r="A9305" s="1136" t="str">
        <f t="shared" si="274"/>
        <v/>
      </c>
    </row>
    <row r="9306" spans="1:1" hidden="1" x14ac:dyDescent="0.2">
      <c r="A9306" s="1136" t="str">
        <f t="shared" si="274"/>
        <v/>
      </c>
    </row>
    <row r="9307" spans="1:1" hidden="1" x14ac:dyDescent="0.2">
      <c r="A9307" s="1136" t="str">
        <f t="shared" si="274"/>
        <v/>
      </c>
    </row>
    <row r="9308" spans="1:1" hidden="1" x14ac:dyDescent="0.2">
      <c r="A9308" s="1136" t="str">
        <f t="shared" si="274"/>
        <v/>
      </c>
    </row>
    <row r="9309" spans="1:1" hidden="1" x14ac:dyDescent="0.2">
      <c r="A9309" s="1136" t="str">
        <f t="shared" si="274"/>
        <v/>
      </c>
    </row>
    <row r="9310" spans="1:1" hidden="1" x14ac:dyDescent="0.2">
      <c r="A9310" s="1136" t="str">
        <f t="shared" si="274"/>
        <v/>
      </c>
    </row>
    <row r="9311" spans="1:1" hidden="1" x14ac:dyDescent="0.2">
      <c r="A9311" s="1136" t="str">
        <f t="shared" si="274"/>
        <v/>
      </c>
    </row>
    <row r="9312" spans="1:1" hidden="1" x14ac:dyDescent="0.2">
      <c r="A9312" s="1136" t="str">
        <f t="shared" si="274"/>
        <v/>
      </c>
    </row>
    <row r="9313" spans="1:1" hidden="1" x14ac:dyDescent="0.2">
      <c r="A9313" s="1136" t="str">
        <f t="shared" si="274"/>
        <v/>
      </c>
    </row>
    <row r="9314" spans="1:1" hidden="1" x14ac:dyDescent="0.2">
      <c r="A9314" s="1136" t="str">
        <f t="shared" si="274"/>
        <v/>
      </c>
    </row>
    <row r="9315" spans="1:1" hidden="1" x14ac:dyDescent="0.2">
      <c r="A9315" s="1136" t="str">
        <f t="shared" si="274"/>
        <v/>
      </c>
    </row>
    <row r="9316" spans="1:1" hidden="1" x14ac:dyDescent="0.2">
      <c r="A9316" s="1136" t="str">
        <f t="shared" si="274"/>
        <v/>
      </c>
    </row>
    <row r="9317" spans="1:1" hidden="1" x14ac:dyDescent="0.2">
      <c r="A9317" s="1136" t="str">
        <f t="shared" si="274"/>
        <v/>
      </c>
    </row>
    <row r="9318" spans="1:1" hidden="1" x14ac:dyDescent="0.2">
      <c r="A9318" s="1136" t="str">
        <f t="shared" si="274"/>
        <v/>
      </c>
    </row>
    <row r="9319" spans="1:1" hidden="1" x14ac:dyDescent="0.2">
      <c r="A9319" s="1136" t="str">
        <f t="shared" si="274"/>
        <v/>
      </c>
    </row>
    <row r="9320" spans="1:1" hidden="1" x14ac:dyDescent="0.2">
      <c r="A9320" s="1136" t="str">
        <f t="shared" si="274"/>
        <v/>
      </c>
    </row>
    <row r="9321" spans="1:1" hidden="1" x14ac:dyDescent="0.2">
      <c r="A9321" s="1136" t="str">
        <f t="shared" si="274"/>
        <v/>
      </c>
    </row>
    <row r="9322" spans="1:1" hidden="1" x14ac:dyDescent="0.2">
      <c r="A9322" s="1136" t="str">
        <f t="shared" si="274"/>
        <v/>
      </c>
    </row>
    <row r="9323" spans="1:1" hidden="1" x14ac:dyDescent="0.2">
      <c r="A9323" s="1136" t="str">
        <f t="shared" si="274"/>
        <v/>
      </c>
    </row>
    <row r="9324" spans="1:1" hidden="1" x14ac:dyDescent="0.2">
      <c r="A9324" s="1136" t="str">
        <f t="shared" si="274"/>
        <v/>
      </c>
    </row>
    <row r="9325" spans="1:1" hidden="1" x14ac:dyDescent="0.2">
      <c r="A9325" s="1136" t="str">
        <f t="shared" si="274"/>
        <v/>
      </c>
    </row>
    <row r="9326" spans="1:1" hidden="1" x14ac:dyDescent="0.2">
      <c r="A9326" s="1136" t="str">
        <f t="shared" si="274"/>
        <v/>
      </c>
    </row>
    <row r="9327" spans="1:1" hidden="1" x14ac:dyDescent="0.2">
      <c r="A9327" s="1136" t="str">
        <f t="shared" si="274"/>
        <v/>
      </c>
    </row>
    <row r="9328" spans="1:1" hidden="1" x14ac:dyDescent="0.2">
      <c r="A9328" s="1136" t="str">
        <f t="shared" si="274"/>
        <v/>
      </c>
    </row>
    <row r="9329" spans="1:1" hidden="1" x14ac:dyDescent="0.2">
      <c r="A9329" s="1136" t="str">
        <f t="shared" si="274"/>
        <v/>
      </c>
    </row>
    <row r="9330" spans="1:1" hidden="1" x14ac:dyDescent="0.2">
      <c r="A9330" s="1136" t="str">
        <f t="shared" si="274"/>
        <v/>
      </c>
    </row>
    <row r="9331" spans="1:1" hidden="1" x14ac:dyDescent="0.2">
      <c r="A9331" s="1136" t="str">
        <f t="shared" si="274"/>
        <v/>
      </c>
    </row>
    <row r="9332" spans="1:1" hidden="1" x14ac:dyDescent="0.2">
      <c r="A9332" s="1136" t="str">
        <f t="shared" si="274"/>
        <v/>
      </c>
    </row>
    <row r="9333" spans="1:1" hidden="1" x14ac:dyDescent="0.2">
      <c r="A9333" s="1136" t="str">
        <f t="shared" si="274"/>
        <v/>
      </c>
    </row>
    <row r="9334" spans="1:1" hidden="1" x14ac:dyDescent="0.2">
      <c r="A9334" s="1136" t="str">
        <f t="shared" si="274"/>
        <v/>
      </c>
    </row>
    <row r="9335" spans="1:1" hidden="1" x14ac:dyDescent="0.2">
      <c r="A9335" s="1136" t="str">
        <f t="shared" si="274"/>
        <v/>
      </c>
    </row>
    <row r="9336" spans="1:1" hidden="1" x14ac:dyDescent="0.2">
      <c r="A9336" s="1136" t="str">
        <f t="shared" si="274"/>
        <v/>
      </c>
    </row>
    <row r="9337" spans="1:1" hidden="1" x14ac:dyDescent="0.2">
      <c r="A9337" s="1136" t="str">
        <f t="shared" si="274"/>
        <v/>
      </c>
    </row>
    <row r="9338" spans="1:1" hidden="1" x14ac:dyDescent="0.2">
      <c r="A9338" s="1136" t="str">
        <f t="shared" si="274"/>
        <v/>
      </c>
    </row>
    <row r="9339" spans="1:1" hidden="1" x14ac:dyDescent="0.2">
      <c r="A9339" s="1136" t="str">
        <f t="shared" si="274"/>
        <v/>
      </c>
    </row>
    <row r="9340" spans="1:1" hidden="1" x14ac:dyDescent="0.2">
      <c r="A9340" s="1136" t="str">
        <f t="shared" si="274"/>
        <v/>
      </c>
    </row>
    <row r="9341" spans="1:1" hidden="1" x14ac:dyDescent="0.2">
      <c r="A9341" s="1136" t="str">
        <f t="shared" si="274"/>
        <v/>
      </c>
    </row>
    <row r="9342" spans="1:1" hidden="1" x14ac:dyDescent="0.2">
      <c r="A9342" s="1136" t="str">
        <f t="shared" si="274"/>
        <v/>
      </c>
    </row>
    <row r="9343" spans="1:1" hidden="1" x14ac:dyDescent="0.2">
      <c r="A9343" s="1136" t="str">
        <f t="shared" si="274"/>
        <v/>
      </c>
    </row>
    <row r="9344" spans="1:1" hidden="1" x14ac:dyDescent="0.2">
      <c r="A9344" s="1136" t="str">
        <f t="shared" si="274"/>
        <v/>
      </c>
    </row>
    <row r="9345" spans="1:1" hidden="1" x14ac:dyDescent="0.2">
      <c r="A9345" s="1136" t="str">
        <f t="shared" si="274"/>
        <v/>
      </c>
    </row>
    <row r="9346" spans="1:1" hidden="1" x14ac:dyDescent="0.2">
      <c r="A9346" s="1136" t="str">
        <f t="shared" si="274"/>
        <v/>
      </c>
    </row>
    <row r="9347" spans="1:1" hidden="1" x14ac:dyDescent="0.2">
      <c r="A9347" s="1136" t="str">
        <f t="shared" si="274"/>
        <v/>
      </c>
    </row>
    <row r="9348" spans="1:1" hidden="1" x14ac:dyDescent="0.2">
      <c r="A9348" s="1136" t="str">
        <f t="shared" si="274"/>
        <v/>
      </c>
    </row>
    <row r="9349" spans="1:1" hidden="1" x14ac:dyDescent="0.2">
      <c r="A9349" s="1136" t="str">
        <f t="shared" si="274"/>
        <v/>
      </c>
    </row>
    <row r="9350" spans="1:1" hidden="1" x14ac:dyDescent="0.2">
      <c r="A9350" s="1136" t="str">
        <f t="shared" si="274"/>
        <v/>
      </c>
    </row>
    <row r="9351" spans="1:1" hidden="1" x14ac:dyDescent="0.2">
      <c r="A9351" s="1136" t="str">
        <f t="shared" si="274"/>
        <v/>
      </c>
    </row>
    <row r="9352" spans="1:1" hidden="1" x14ac:dyDescent="0.2">
      <c r="A9352" s="1136" t="str">
        <f t="shared" si="274"/>
        <v/>
      </c>
    </row>
    <row r="9353" spans="1:1" hidden="1" x14ac:dyDescent="0.2">
      <c r="A9353" s="1136" t="str">
        <f t="shared" si="274"/>
        <v/>
      </c>
    </row>
    <row r="9354" spans="1:1" hidden="1" x14ac:dyDescent="0.2">
      <c r="A9354" s="1136" t="str">
        <f t="shared" si="274"/>
        <v/>
      </c>
    </row>
    <row r="9355" spans="1:1" hidden="1" x14ac:dyDescent="0.2">
      <c r="A9355" s="1136" t="str">
        <f t="shared" si="274"/>
        <v/>
      </c>
    </row>
    <row r="9356" spans="1:1" hidden="1" x14ac:dyDescent="0.2">
      <c r="A9356" s="1136" t="str">
        <f t="shared" si="274"/>
        <v/>
      </c>
    </row>
    <row r="9357" spans="1:1" hidden="1" x14ac:dyDescent="0.2">
      <c r="A9357" s="1136" t="str">
        <f t="shared" si="274"/>
        <v/>
      </c>
    </row>
    <row r="9358" spans="1:1" hidden="1" x14ac:dyDescent="0.2">
      <c r="A9358" s="1136" t="str">
        <f t="shared" si="274"/>
        <v/>
      </c>
    </row>
    <row r="9359" spans="1:1" hidden="1" x14ac:dyDescent="0.2">
      <c r="A9359" s="1136" t="str">
        <f t="shared" si="274"/>
        <v/>
      </c>
    </row>
    <row r="9360" spans="1:1" hidden="1" x14ac:dyDescent="0.2">
      <c r="A9360" s="1136" t="str">
        <f t="shared" si="274"/>
        <v/>
      </c>
    </row>
    <row r="9361" spans="1:1" hidden="1" x14ac:dyDescent="0.2">
      <c r="A9361" s="1136" t="str">
        <f t="shared" si="274"/>
        <v/>
      </c>
    </row>
    <row r="9362" spans="1:1" hidden="1" x14ac:dyDescent="0.2">
      <c r="A9362" s="1136" t="str">
        <f t="shared" ref="A9362:A9425" si="275">C9362&amp;D9362&amp;E9362</f>
        <v/>
      </c>
    </row>
    <row r="9363" spans="1:1" hidden="1" x14ac:dyDescent="0.2">
      <c r="A9363" s="1136" t="str">
        <f t="shared" si="275"/>
        <v/>
      </c>
    </row>
    <row r="9364" spans="1:1" hidden="1" x14ac:dyDescent="0.2">
      <c r="A9364" s="1136" t="str">
        <f t="shared" si="275"/>
        <v/>
      </c>
    </row>
    <row r="9365" spans="1:1" hidden="1" x14ac:dyDescent="0.2">
      <c r="A9365" s="1136" t="str">
        <f t="shared" si="275"/>
        <v/>
      </c>
    </row>
    <row r="9366" spans="1:1" hidden="1" x14ac:dyDescent="0.2">
      <c r="A9366" s="1136" t="str">
        <f t="shared" si="275"/>
        <v/>
      </c>
    </row>
    <row r="9367" spans="1:1" hidden="1" x14ac:dyDescent="0.2">
      <c r="A9367" s="1136" t="str">
        <f t="shared" si="275"/>
        <v/>
      </c>
    </row>
    <row r="9368" spans="1:1" hidden="1" x14ac:dyDescent="0.2">
      <c r="A9368" s="1136" t="str">
        <f t="shared" si="275"/>
        <v/>
      </c>
    </row>
    <row r="9369" spans="1:1" hidden="1" x14ac:dyDescent="0.2">
      <c r="A9369" s="1136" t="str">
        <f t="shared" si="275"/>
        <v/>
      </c>
    </row>
    <row r="9370" spans="1:1" hidden="1" x14ac:dyDescent="0.2">
      <c r="A9370" s="1136" t="str">
        <f t="shared" si="275"/>
        <v/>
      </c>
    </row>
    <row r="9371" spans="1:1" hidden="1" x14ac:dyDescent="0.2">
      <c r="A9371" s="1136" t="str">
        <f t="shared" si="275"/>
        <v/>
      </c>
    </row>
    <row r="9372" spans="1:1" hidden="1" x14ac:dyDescent="0.2">
      <c r="A9372" s="1136" t="str">
        <f t="shared" si="275"/>
        <v/>
      </c>
    </row>
    <row r="9373" spans="1:1" hidden="1" x14ac:dyDescent="0.2">
      <c r="A9373" s="1136" t="str">
        <f t="shared" si="275"/>
        <v/>
      </c>
    </row>
    <row r="9374" spans="1:1" hidden="1" x14ac:dyDescent="0.2">
      <c r="A9374" s="1136" t="str">
        <f t="shared" si="275"/>
        <v/>
      </c>
    </row>
    <row r="9375" spans="1:1" hidden="1" x14ac:dyDescent="0.2">
      <c r="A9375" s="1136" t="str">
        <f t="shared" si="275"/>
        <v/>
      </c>
    </row>
    <row r="9376" spans="1:1" hidden="1" x14ac:dyDescent="0.2">
      <c r="A9376" s="1136" t="str">
        <f t="shared" si="275"/>
        <v/>
      </c>
    </row>
    <row r="9377" spans="1:1" hidden="1" x14ac:dyDescent="0.2">
      <c r="A9377" s="1136" t="str">
        <f t="shared" si="275"/>
        <v/>
      </c>
    </row>
    <row r="9378" spans="1:1" hidden="1" x14ac:dyDescent="0.2">
      <c r="A9378" s="1136" t="str">
        <f t="shared" si="275"/>
        <v/>
      </c>
    </row>
    <row r="9379" spans="1:1" hidden="1" x14ac:dyDescent="0.2">
      <c r="A9379" s="1136" t="str">
        <f t="shared" si="275"/>
        <v/>
      </c>
    </row>
    <row r="9380" spans="1:1" hidden="1" x14ac:dyDescent="0.2">
      <c r="A9380" s="1136" t="str">
        <f t="shared" si="275"/>
        <v/>
      </c>
    </row>
    <row r="9381" spans="1:1" hidden="1" x14ac:dyDescent="0.2">
      <c r="A9381" s="1136" t="str">
        <f t="shared" si="275"/>
        <v/>
      </c>
    </row>
    <row r="9382" spans="1:1" hidden="1" x14ac:dyDescent="0.2">
      <c r="A9382" s="1136" t="str">
        <f t="shared" si="275"/>
        <v/>
      </c>
    </row>
    <row r="9383" spans="1:1" hidden="1" x14ac:dyDescent="0.2">
      <c r="A9383" s="1136" t="str">
        <f t="shared" si="275"/>
        <v/>
      </c>
    </row>
    <row r="9384" spans="1:1" hidden="1" x14ac:dyDescent="0.2">
      <c r="A9384" s="1136" t="str">
        <f t="shared" si="275"/>
        <v/>
      </c>
    </row>
    <row r="9385" spans="1:1" hidden="1" x14ac:dyDescent="0.2">
      <c r="A9385" s="1136" t="str">
        <f t="shared" si="275"/>
        <v/>
      </c>
    </row>
    <row r="9386" spans="1:1" hidden="1" x14ac:dyDescent="0.2">
      <c r="A9386" s="1136" t="str">
        <f t="shared" si="275"/>
        <v/>
      </c>
    </row>
    <row r="9387" spans="1:1" hidden="1" x14ac:dyDescent="0.2">
      <c r="A9387" s="1136" t="str">
        <f t="shared" si="275"/>
        <v/>
      </c>
    </row>
    <row r="9388" spans="1:1" hidden="1" x14ac:dyDescent="0.2">
      <c r="A9388" s="1136" t="str">
        <f t="shared" si="275"/>
        <v/>
      </c>
    </row>
    <row r="9389" spans="1:1" hidden="1" x14ac:dyDescent="0.2">
      <c r="A9389" s="1136" t="str">
        <f t="shared" si="275"/>
        <v/>
      </c>
    </row>
    <row r="9390" spans="1:1" hidden="1" x14ac:dyDescent="0.2">
      <c r="A9390" s="1136" t="str">
        <f t="shared" si="275"/>
        <v/>
      </c>
    </row>
    <row r="9391" spans="1:1" hidden="1" x14ac:dyDescent="0.2">
      <c r="A9391" s="1136" t="str">
        <f t="shared" si="275"/>
        <v/>
      </c>
    </row>
    <row r="9392" spans="1:1" hidden="1" x14ac:dyDescent="0.2">
      <c r="A9392" s="1136" t="str">
        <f t="shared" si="275"/>
        <v/>
      </c>
    </row>
    <row r="9393" spans="1:1" hidden="1" x14ac:dyDescent="0.2">
      <c r="A9393" s="1136" t="str">
        <f t="shared" si="275"/>
        <v/>
      </c>
    </row>
    <row r="9394" spans="1:1" hidden="1" x14ac:dyDescent="0.2">
      <c r="A9394" s="1136" t="str">
        <f t="shared" si="275"/>
        <v/>
      </c>
    </row>
    <row r="9395" spans="1:1" hidden="1" x14ac:dyDescent="0.2">
      <c r="A9395" s="1136" t="str">
        <f t="shared" si="275"/>
        <v/>
      </c>
    </row>
    <row r="9396" spans="1:1" hidden="1" x14ac:dyDescent="0.2">
      <c r="A9396" s="1136" t="str">
        <f t="shared" si="275"/>
        <v/>
      </c>
    </row>
    <row r="9397" spans="1:1" hidden="1" x14ac:dyDescent="0.2">
      <c r="A9397" s="1136" t="str">
        <f t="shared" si="275"/>
        <v/>
      </c>
    </row>
    <row r="9398" spans="1:1" hidden="1" x14ac:dyDescent="0.2">
      <c r="A9398" s="1136" t="str">
        <f t="shared" si="275"/>
        <v/>
      </c>
    </row>
    <row r="9399" spans="1:1" hidden="1" x14ac:dyDescent="0.2">
      <c r="A9399" s="1136" t="str">
        <f t="shared" si="275"/>
        <v/>
      </c>
    </row>
    <row r="9400" spans="1:1" hidden="1" x14ac:dyDescent="0.2">
      <c r="A9400" s="1136" t="str">
        <f t="shared" si="275"/>
        <v/>
      </c>
    </row>
    <row r="9401" spans="1:1" hidden="1" x14ac:dyDescent="0.2">
      <c r="A9401" s="1136" t="str">
        <f t="shared" si="275"/>
        <v/>
      </c>
    </row>
    <row r="9402" spans="1:1" hidden="1" x14ac:dyDescent="0.2">
      <c r="A9402" s="1136" t="str">
        <f t="shared" si="275"/>
        <v/>
      </c>
    </row>
    <row r="9403" spans="1:1" hidden="1" x14ac:dyDescent="0.2">
      <c r="A9403" s="1136" t="str">
        <f t="shared" si="275"/>
        <v/>
      </c>
    </row>
    <row r="9404" spans="1:1" hidden="1" x14ac:dyDescent="0.2">
      <c r="A9404" s="1136" t="str">
        <f t="shared" si="275"/>
        <v/>
      </c>
    </row>
    <row r="9405" spans="1:1" hidden="1" x14ac:dyDescent="0.2">
      <c r="A9405" s="1136" t="str">
        <f t="shared" si="275"/>
        <v/>
      </c>
    </row>
    <row r="9406" spans="1:1" hidden="1" x14ac:dyDescent="0.2">
      <c r="A9406" s="1136" t="str">
        <f t="shared" si="275"/>
        <v/>
      </c>
    </row>
    <row r="9407" spans="1:1" hidden="1" x14ac:dyDescent="0.2">
      <c r="A9407" s="1136" t="str">
        <f t="shared" si="275"/>
        <v/>
      </c>
    </row>
    <row r="9408" spans="1:1" hidden="1" x14ac:dyDescent="0.2">
      <c r="A9408" s="1136" t="str">
        <f t="shared" si="275"/>
        <v/>
      </c>
    </row>
    <row r="9409" spans="1:1" hidden="1" x14ac:dyDescent="0.2">
      <c r="A9409" s="1136" t="str">
        <f t="shared" si="275"/>
        <v/>
      </c>
    </row>
    <row r="9410" spans="1:1" hidden="1" x14ac:dyDescent="0.2">
      <c r="A9410" s="1136" t="str">
        <f t="shared" si="275"/>
        <v/>
      </c>
    </row>
    <row r="9411" spans="1:1" hidden="1" x14ac:dyDescent="0.2">
      <c r="A9411" s="1136" t="str">
        <f t="shared" si="275"/>
        <v/>
      </c>
    </row>
    <row r="9412" spans="1:1" hidden="1" x14ac:dyDescent="0.2">
      <c r="A9412" s="1136" t="str">
        <f t="shared" si="275"/>
        <v/>
      </c>
    </row>
    <row r="9413" spans="1:1" hidden="1" x14ac:dyDescent="0.2">
      <c r="A9413" s="1136" t="str">
        <f t="shared" si="275"/>
        <v/>
      </c>
    </row>
    <row r="9414" spans="1:1" hidden="1" x14ac:dyDescent="0.2">
      <c r="A9414" s="1136" t="str">
        <f t="shared" si="275"/>
        <v/>
      </c>
    </row>
    <row r="9415" spans="1:1" hidden="1" x14ac:dyDescent="0.2">
      <c r="A9415" s="1136" t="str">
        <f t="shared" si="275"/>
        <v/>
      </c>
    </row>
    <row r="9416" spans="1:1" hidden="1" x14ac:dyDescent="0.2">
      <c r="A9416" s="1136" t="str">
        <f t="shared" si="275"/>
        <v/>
      </c>
    </row>
    <row r="9417" spans="1:1" hidden="1" x14ac:dyDescent="0.2">
      <c r="A9417" s="1136" t="str">
        <f t="shared" si="275"/>
        <v/>
      </c>
    </row>
    <row r="9418" spans="1:1" hidden="1" x14ac:dyDescent="0.2">
      <c r="A9418" s="1136" t="str">
        <f t="shared" si="275"/>
        <v/>
      </c>
    </row>
    <row r="9419" spans="1:1" hidden="1" x14ac:dyDescent="0.2">
      <c r="A9419" s="1136" t="str">
        <f t="shared" si="275"/>
        <v/>
      </c>
    </row>
    <row r="9420" spans="1:1" hidden="1" x14ac:dyDescent="0.2">
      <c r="A9420" s="1136" t="str">
        <f t="shared" si="275"/>
        <v/>
      </c>
    </row>
    <row r="9421" spans="1:1" hidden="1" x14ac:dyDescent="0.2">
      <c r="A9421" s="1136" t="str">
        <f t="shared" si="275"/>
        <v/>
      </c>
    </row>
    <row r="9422" spans="1:1" hidden="1" x14ac:dyDescent="0.2">
      <c r="A9422" s="1136" t="str">
        <f t="shared" si="275"/>
        <v/>
      </c>
    </row>
    <row r="9423" spans="1:1" hidden="1" x14ac:dyDescent="0.2">
      <c r="A9423" s="1136" t="str">
        <f t="shared" si="275"/>
        <v/>
      </c>
    </row>
    <row r="9424" spans="1:1" hidden="1" x14ac:dyDescent="0.2">
      <c r="A9424" s="1136" t="str">
        <f t="shared" si="275"/>
        <v/>
      </c>
    </row>
    <row r="9425" spans="1:1" hidden="1" x14ac:dyDescent="0.2">
      <c r="A9425" s="1136" t="str">
        <f t="shared" si="275"/>
        <v/>
      </c>
    </row>
    <row r="9426" spans="1:1" hidden="1" x14ac:dyDescent="0.2">
      <c r="A9426" s="1136" t="str">
        <f t="shared" ref="A9426:A9489" si="276">C9426&amp;D9426&amp;E9426</f>
        <v/>
      </c>
    </row>
    <row r="9427" spans="1:1" hidden="1" x14ac:dyDescent="0.2">
      <c r="A9427" s="1136" t="str">
        <f t="shared" si="276"/>
        <v/>
      </c>
    </row>
    <row r="9428" spans="1:1" hidden="1" x14ac:dyDescent="0.2">
      <c r="A9428" s="1136" t="str">
        <f t="shared" si="276"/>
        <v/>
      </c>
    </row>
    <row r="9429" spans="1:1" hidden="1" x14ac:dyDescent="0.2">
      <c r="A9429" s="1136" t="str">
        <f t="shared" si="276"/>
        <v/>
      </c>
    </row>
    <row r="9430" spans="1:1" hidden="1" x14ac:dyDescent="0.2">
      <c r="A9430" s="1136" t="str">
        <f t="shared" si="276"/>
        <v/>
      </c>
    </row>
    <row r="9431" spans="1:1" hidden="1" x14ac:dyDescent="0.2">
      <c r="A9431" s="1136" t="str">
        <f t="shared" si="276"/>
        <v/>
      </c>
    </row>
    <row r="9432" spans="1:1" hidden="1" x14ac:dyDescent="0.2">
      <c r="A9432" s="1136" t="str">
        <f t="shared" si="276"/>
        <v/>
      </c>
    </row>
    <row r="9433" spans="1:1" hidden="1" x14ac:dyDescent="0.2">
      <c r="A9433" s="1136" t="str">
        <f t="shared" si="276"/>
        <v/>
      </c>
    </row>
    <row r="9434" spans="1:1" hidden="1" x14ac:dyDescent="0.2">
      <c r="A9434" s="1136" t="str">
        <f t="shared" si="276"/>
        <v/>
      </c>
    </row>
    <row r="9435" spans="1:1" hidden="1" x14ac:dyDescent="0.2">
      <c r="A9435" s="1136" t="str">
        <f t="shared" si="276"/>
        <v/>
      </c>
    </row>
    <row r="9436" spans="1:1" hidden="1" x14ac:dyDescent="0.2">
      <c r="A9436" s="1136" t="str">
        <f t="shared" si="276"/>
        <v/>
      </c>
    </row>
    <row r="9437" spans="1:1" hidden="1" x14ac:dyDescent="0.2">
      <c r="A9437" s="1136" t="str">
        <f t="shared" si="276"/>
        <v/>
      </c>
    </row>
    <row r="9438" spans="1:1" hidden="1" x14ac:dyDescent="0.2">
      <c r="A9438" s="1136" t="str">
        <f t="shared" si="276"/>
        <v/>
      </c>
    </row>
    <row r="9439" spans="1:1" hidden="1" x14ac:dyDescent="0.2">
      <c r="A9439" s="1136" t="str">
        <f t="shared" si="276"/>
        <v/>
      </c>
    </row>
    <row r="9440" spans="1:1" hidden="1" x14ac:dyDescent="0.2">
      <c r="A9440" s="1136" t="str">
        <f t="shared" si="276"/>
        <v/>
      </c>
    </row>
    <row r="9441" spans="1:1" hidden="1" x14ac:dyDescent="0.2">
      <c r="A9441" s="1136" t="str">
        <f t="shared" si="276"/>
        <v/>
      </c>
    </row>
    <row r="9442" spans="1:1" hidden="1" x14ac:dyDescent="0.2">
      <c r="A9442" s="1136" t="str">
        <f t="shared" si="276"/>
        <v/>
      </c>
    </row>
    <row r="9443" spans="1:1" hidden="1" x14ac:dyDescent="0.2">
      <c r="A9443" s="1136" t="str">
        <f t="shared" si="276"/>
        <v/>
      </c>
    </row>
    <row r="9444" spans="1:1" hidden="1" x14ac:dyDescent="0.2">
      <c r="A9444" s="1136" t="str">
        <f t="shared" si="276"/>
        <v/>
      </c>
    </row>
    <row r="9445" spans="1:1" hidden="1" x14ac:dyDescent="0.2">
      <c r="A9445" s="1136" t="str">
        <f t="shared" si="276"/>
        <v/>
      </c>
    </row>
    <row r="9446" spans="1:1" hidden="1" x14ac:dyDescent="0.2">
      <c r="A9446" s="1136" t="str">
        <f t="shared" si="276"/>
        <v/>
      </c>
    </row>
    <row r="9447" spans="1:1" hidden="1" x14ac:dyDescent="0.2">
      <c r="A9447" s="1136" t="str">
        <f t="shared" si="276"/>
        <v/>
      </c>
    </row>
    <row r="9448" spans="1:1" hidden="1" x14ac:dyDescent="0.2">
      <c r="A9448" s="1136" t="str">
        <f t="shared" si="276"/>
        <v/>
      </c>
    </row>
    <row r="9449" spans="1:1" hidden="1" x14ac:dyDescent="0.2">
      <c r="A9449" s="1136" t="str">
        <f t="shared" si="276"/>
        <v/>
      </c>
    </row>
    <row r="9450" spans="1:1" hidden="1" x14ac:dyDescent="0.2">
      <c r="A9450" s="1136" t="str">
        <f t="shared" si="276"/>
        <v/>
      </c>
    </row>
    <row r="9451" spans="1:1" hidden="1" x14ac:dyDescent="0.2">
      <c r="A9451" s="1136" t="str">
        <f t="shared" si="276"/>
        <v/>
      </c>
    </row>
    <row r="9452" spans="1:1" hidden="1" x14ac:dyDescent="0.2">
      <c r="A9452" s="1136" t="str">
        <f t="shared" si="276"/>
        <v/>
      </c>
    </row>
    <row r="9453" spans="1:1" hidden="1" x14ac:dyDescent="0.2">
      <c r="A9453" s="1136" t="str">
        <f t="shared" si="276"/>
        <v/>
      </c>
    </row>
    <row r="9454" spans="1:1" hidden="1" x14ac:dyDescent="0.2">
      <c r="A9454" s="1136" t="str">
        <f t="shared" si="276"/>
        <v/>
      </c>
    </row>
    <row r="9455" spans="1:1" hidden="1" x14ac:dyDescent="0.2">
      <c r="A9455" s="1136" t="str">
        <f t="shared" si="276"/>
        <v/>
      </c>
    </row>
    <row r="9456" spans="1:1" hidden="1" x14ac:dyDescent="0.2">
      <c r="A9456" s="1136" t="str">
        <f t="shared" si="276"/>
        <v/>
      </c>
    </row>
    <row r="9457" spans="1:1" hidden="1" x14ac:dyDescent="0.2">
      <c r="A9457" s="1136" t="str">
        <f t="shared" si="276"/>
        <v/>
      </c>
    </row>
    <row r="9458" spans="1:1" hidden="1" x14ac:dyDescent="0.2">
      <c r="A9458" s="1136" t="str">
        <f t="shared" si="276"/>
        <v/>
      </c>
    </row>
    <row r="9459" spans="1:1" hidden="1" x14ac:dyDescent="0.2">
      <c r="A9459" s="1136" t="str">
        <f t="shared" si="276"/>
        <v/>
      </c>
    </row>
    <row r="9460" spans="1:1" hidden="1" x14ac:dyDescent="0.2">
      <c r="A9460" s="1136" t="str">
        <f t="shared" si="276"/>
        <v/>
      </c>
    </row>
    <row r="9461" spans="1:1" hidden="1" x14ac:dyDescent="0.2">
      <c r="A9461" s="1136" t="str">
        <f t="shared" si="276"/>
        <v/>
      </c>
    </row>
    <row r="9462" spans="1:1" hidden="1" x14ac:dyDescent="0.2">
      <c r="A9462" s="1136" t="str">
        <f t="shared" si="276"/>
        <v/>
      </c>
    </row>
    <row r="9463" spans="1:1" hidden="1" x14ac:dyDescent="0.2">
      <c r="A9463" s="1136" t="str">
        <f t="shared" si="276"/>
        <v/>
      </c>
    </row>
    <row r="9464" spans="1:1" hidden="1" x14ac:dyDescent="0.2">
      <c r="A9464" s="1136" t="str">
        <f t="shared" si="276"/>
        <v/>
      </c>
    </row>
    <row r="9465" spans="1:1" hidden="1" x14ac:dyDescent="0.2">
      <c r="A9465" s="1136" t="str">
        <f t="shared" si="276"/>
        <v/>
      </c>
    </row>
    <row r="9466" spans="1:1" hidden="1" x14ac:dyDescent="0.2">
      <c r="A9466" s="1136" t="str">
        <f t="shared" si="276"/>
        <v/>
      </c>
    </row>
    <row r="9467" spans="1:1" hidden="1" x14ac:dyDescent="0.2">
      <c r="A9467" s="1136" t="str">
        <f t="shared" si="276"/>
        <v/>
      </c>
    </row>
    <row r="9468" spans="1:1" hidden="1" x14ac:dyDescent="0.2">
      <c r="A9468" s="1136" t="str">
        <f t="shared" si="276"/>
        <v/>
      </c>
    </row>
    <row r="9469" spans="1:1" hidden="1" x14ac:dyDescent="0.2">
      <c r="A9469" s="1136" t="str">
        <f t="shared" si="276"/>
        <v/>
      </c>
    </row>
    <row r="9470" spans="1:1" hidden="1" x14ac:dyDescent="0.2">
      <c r="A9470" s="1136" t="str">
        <f t="shared" si="276"/>
        <v/>
      </c>
    </row>
    <row r="9471" spans="1:1" hidden="1" x14ac:dyDescent="0.2">
      <c r="A9471" s="1136" t="str">
        <f t="shared" si="276"/>
        <v/>
      </c>
    </row>
    <row r="9472" spans="1:1" hidden="1" x14ac:dyDescent="0.2">
      <c r="A9472" s="1136" t="str">
        <f t="shared" si="276"/>
        <v/>
      </c>
    </row>
    <row r="9473" spans="1:1" hidden="1" x14ac:dyDescent="0.2">
      <c r="A9473" s="1136" t="str">
        <f t="shared" si="276"/>
        <v/>
      </c>
    </row>
    <row r="9474" spans="1:1" hidden="1" x14ac:dyDescent="0.2">
      <c r="A9474" s="1136" t="str">
        <f t="shared" si="276"/>
        <v/>
      </c>
    </row>
    <row r="9475" spans="1:1" hidden="1" x14ac:dyDescent="0.2">
      <c r="A9475" s="1136" t="str">
        <f t="shared" si="276"/>
        <v/>
      </c>
    </row>
    <row r="9476" spans="1:1" hidden="1" x14ac:dyDescent="0.2">
      <c r="A9476" s="1136" t="str">
        <f t="shared" si="276"/>
        <v/>
      </c>
    </row>
    <row r="9477" spans="1:1" hidden="1" x14ac:dyDescent="0.2">
      <c r="A9477" s="1136" t="str">
        <f t="shared" si="276"/>
        <v/>
      </c>
    </row>
    <row r="9478" spans="1:1" hidden="1" x14ac:dyDescent="0.2">
      <c r="A9478" s="1136" t="str">
        <f t="shared" si="276"/>
        <v/>
      </c>
    </row>
    <row r="9479" spans="1:1" hidden="1" x14ac:dyDescent="0.2">
      <c r="A9479" s="1136" t="str">
        <f t="shared" si="276"/>
        <v/>
      </c>
    </row>
    <row r="9480" spans="1:1" hidden="1" x14ac:dyDescent="0.2">
      <c r="A9480" s="1136" t="str">
        <f t="shared" si="276"/>
        <v/>
      </c>
    </row>
    <row r="9481" spans="1:1" hidden="1" x14ac:dyDescent="0.2">
      <c r="A9481" s="1136" t="str">
        <f t="shared" si="276"/>
        <v/>
      </c>
    </row>
    <row r="9482" spans="1:1" hidden="1" x14ac:dyDescent="0.2">
      <c r="A9482" s="1136" t="str">
        <f t="shared" si="276"/>
        <v/>
      </c>
    </row>
    <row r="9483" spans="1:1" hidden="1" x14ac:dyDescent="0.2">
      <c r="A9483" s="1136" t="str">
        <f t="shared" si="276"/>
        <v/>
      </c>
    </row>
    <row r="9484" spans="1:1" hidden="1" x14ac:dyDescent="0.2">
      <c r="A9484" s="1136" t="str">
        <f t="shared" si="276"/>
        <v/>
      </c>
    </row>
    <row r="9485" spans="1:1" hidden="1" x14ac:dyDescent="0.2">
      <c r="A9485" s="1136" t="str">
        <f t="shared" si="276"/>
        <v/>
      </c>
    </row>
    <row r="9486" spans="1:1" hidden="1" x14ac:dyDescent="0.2">
      <c r="A9486" s="1136" t="str">
        <f t="shared" si="276"/>
        <v/>
      </c>
    </row>
    <row r="9487" spans="1:1" hidden="1" x14ac:dyDescent="0.2">
      <c r="A9487" s="1136" t="str">
        <f t="shared" si="276"/>
        <v/>
      </c>
    </row>
    <row r="9488" spans="1:1" hidden="1" x14ac:dyDescent="0.2">
      <c r="A9488" s="1136" t="str">
        <f t="shared" si="276"/>
        <v/>
      </c>
    </row>
    <row r="9489" spans="1:1" hidden="1" x14ac:dyDescent="0.2">
      <c r="A9489" s="1136" t="str">
        <f t="shared" si="276"/>
        <v/>
      </c>
    </row>
    <row r="9490" spans="1:1" hidden="1" x14ac:dyDescent="0.2">
      <c r="A9490" s="1136" t="str">
        <f t="shared" ref="A9490:A9553" si="277">C9490&amp;D9490&amp;E9490</f>
        <v/>
      </c>
    </row>
    <row r="9491" spans="1:1" hidden="1" x14ac:dyDescent="0.2">
      <c r="A9491" s="1136" t="str">
        <f t="shared" si="277"/>
        <v/>
      </c>
    </row>
    <row r="9492" spans="1:1" hidden="1" x14ac:dyDescent="0.2">
      <c r="A9492" s="1136" t="str">
        <f t="shared" si="277"/>
        <v/>
      </c>
    </row>
    <row r="9493" spans="1:1" hidden="1" x14ac:dyDescent="0.2">
      <c r="A9493" s="1136" t="str">
        <f t="shared" si="277"/>
        <v/>
      </c>
    </row>
    <row r="9494" spans="1:1" hidden="1" x14ac:dyDescent="0.2">
      <c r="A9494" s="1136" t="str">
        <f t="shared" si="277"/>
        <v/>
      </c>
    </row>
    <row r="9495" spans="1:1" hidden="1" x14ac:dyDescent="0.2">
      <c r="A9495" s="1136" t="str">
        <f t="shared" si="277"/>
        <v/>
      </c>
    </row>
    <row r="9496" spans="1:1" hidden="1" x14ac:dyDescent="0.2">
      <c r="A9496" s="1136" t="str">
        <f t="shared" si="277"/>
        <v/>
      </c>
    </row>
    <row r="9497" spans="1:1" hidden="1" x14ac:dyDescent="0.2">
      <c r="A9497" s="1136" t="str">
        <f t="shared" si="277"/>
        <v/>
      </c>
    </row>
    <row r="9498" spans="1:1" hidden="1" x14ac:dyDescent="0.2">
      <c r="A9498" s="1136" t="str">
        <f t="shared" si="277"/>
        <v/>
      </c>
    </row>
    <row r="9499" spans="1:1" hidden="1" x14ac:dyDescent="0.2">
      <c r="A9499" s="1136" t="str">
        <f t="shared" si="277"/>
        <v/>
      </c>
    </row>
    <row r="9500" spans="1:1" hidden="1" x14ac:dyDescent="0.2">
      <c r="A9500" s="1136" t="str">
        <f t="shared" si="277"/>
        <v/>
      </c>
    </row>
    <row r="9501" spans="1:1" hidden="1" x14ac:dyDescent="0.2">
      <c r="A9501" s="1136" t="str">
        <f t="shared" si="277"/>
        <v/>
      </c>
    </row>
    <row r="9502" spans="1:1" hidden="1" x14ac:dyDescent="0.2">
      <c r="A9502" s="1136" t="str">
        <f t="shared" si="277"/>
        <v/>
      </c>
    </row>
    <row r="9503" spans="1:1" hidden="1" x14ac:dyDescent="0.2">
      <c r="A9503" s="1136" t="str">
        <f t="shared" si="277"/>
        <v/>
      </c>
    </row>
    <row r="9504" spans="1:1" hidden="1" x14ac:dyDescent="0.2">
      <c r="A9504" s="1136" t="str">
        <f t="shared" si="277"/>
        <v/>
      </c>
    </row>
    <row r="9505" spans="1:1" hidden="1" x14ac:dyDescent="0.2">
      <c r="A9505" s="1136" t="str">
        <f t="shared" si="277"/>
        <v/>
      </c>
    </row>
    <row r="9506" spans="1:1" hidden="1" x14ac:dyDescent="0.2">
      <c r="A9506" s="1136" t="str">
        <f t="shared" si="277"/>
        <v/>
      </c>
    </row>
    <row r="9507" spans="1:1" hidden="1" x14ac:dyDescent="0.2">
      <c r="A9507" s="1136" t="str">
        <f t="shared" si="277"/>
        <v/>
      </c>
    </row>
    <row r="9508" spans="1:1" hidden="1" x14ac:dyDescent="0.2">
      <c r="A9508" s="1136" t="str">
        <f t="shared" si="277"/>
        <v/>
      </c>
    </row>
    <row r="9509" spans="1:1" hidden="1" x14ac:dyDescent="0.2">
      <c r="A9509" s="1136" t="str">
        <f t="shared" si="277"/>
        <v/>
      </c>
    </row>
    <row r="9510" spans="1:1" hidden="1" x14ac:dyDescent="0.2">
      <c r="A9510" s="1136" t="str">
        <f t="shared" si="277"/>
        <v/>
      </c>
    </row>
    <row r="9511" spans="1:1" hidden="1" x14ac:dyDescent="0.2">
      <c r="A9511" s="1136" t="str">
        <f t="shared" si="277"/>
        <v/>
      </c>
    </row>
    <row r="9512" spans="1:1" hidden="1" x14ac:dyDescent="0.2">
      <c r="A9512" s="1136" t="str">
        <f t="shared" si="277"/>
        <v/>
      </c>
    </row>
    <row r="9513" spans="1:1" hidden="1" x14ac:dyDescent="0.2">
      <c r="A9513" s="1136" t="str">
        <f t="shared" si="277"/>
        <v/>
      </c>
    </row>
    <row r="9514" spans="1:1" hidden="1" x14ac:dyDescent="0.2">
      <c r="A9514" s="1136" t="str">
        <f t="shared" si="277"/>
        <v/>
      </c>
    </row>
    <row r="9515" spans="1:1" hidden="1" x14ac:dyDescent="0.2">
      <c r="A9515" s="1136" t="str">
        <f t="shared" si="277"/>
        <v/>
      </c>
    </row>
    <row r="9516" spans="1:1" hidden="1" x14ac:dyDescent="0.2">
      <c r="A9516" s="1136" t="str">
        <f t="shared" si="277"/>
        <v/>
      </c>
    </row>
    <row r="9517" spans="1:1" hidden="1" x14ac:dyDescent="0.2">
      <c r="A9517" s="1136" t="str">
        <f t="shared" si="277"/>
        <v/>
      </c>
    </row>
    <row r="9518" spans="1:1" hidden="1" x14ac:dyDescent="0.2">
      <c r="A9518" s="1136" t="str">
        <f t="shared" si="277"/>
        <v/>
      </c>
    </row>
    <row r="9519" spans="1:1" hidden="1" x14ac:dyDescent="0.2">
      <c r="A9519" s="1136" t="str">
        <f t="shared" si="277"/>
        <v/>
      </c>
    </row>
    <row r="9520" spans="1:1" hidden="1" x14ac:dyDescent="0.2">
      <c r="A9520" s="1136" t="str">
        <f t="shared" si="277"/>
        <v/>
      </c>
    </row>
    <row r="9521" spans="1:1" hidden="1" x14ac:dyDescent="0.2">
      <c r="A9521" s="1136" t="str">
        <f t="shared" si="277"/>
        <v/>
      </c>
    </row>
    <row r="9522" spans="1:1" hidden="1" x14ac:dyDescent="0.2">
      <c r="A9522" s="1136" t="str">
        <f t="shared" si="277"/>
        <v/>
      </c>
    </row>
    <row r="9523" spans="1:1" hidden="1" x14ac:dyDescent="0.2">
      <c r="A9523" s="1136" t="str">
        <f t="shared" si="277"/>
        <v/>
      </c>
    </row>
    <row r="9524" spans="1:1" hidden="1" x14ac:dyDescent="0.2">
      <c r="A9524" s="1136" t="str">
        <f t="shared" si="277"/>
        <v/>
      </c>
    </row>
    <row r="9525" spans="1:1" hidden="1" x14ac:dyDescent="0.2">
      <c r="A9525" s="1136" t="str">
        <f t="shared" si="277"/>
        <v/>
      </c>
    </row>
    <row r="9526" spans="1:1" hidden="1" x14ac:dyDescent="0.2">
      <c r="A9526" s="1136" t="str">
        <f t="shared" si="277"/>
        <v/>
      </c>
    </row>
    <row r="9527" spans="1:1" hidden="1" x14ac:dyDescent="0.2">
      <c r="A9527" s="1136" t="str">
        <f t="shared" si="277"/>
        <v/>
      </c>
    </row>
    <row r="9528" spans="1:1" hidden="1" x14ac:dyDescent="0.2">
      <c r="A9528" s="1136" t="str">
        <f t="shared" si="277"/>
        <v/>
      </c>
    </row>
    <row r="9529" spans="1:1" hidden="1" x14ac:dyDescent="0.2">
      <c r="A9529" s="1136" t="str">
        <f t="shared" si="277"/>
        <v/>
      </c>
    </row>
    <row r="9530" spans="1:1" hidden="1" x14ac:dyDescent="0.2">
      <c r="A9530" s="1136" t="str">
        <f t="shared" si="277"/>
        <v/>
      </c>
    </row>
    <row r="9531" spans="1:1" hidden="1" x14ac:dyDescent="0.2">
      <c r="A9531" s="1136" t="str">
        <f t="shared" si="277"/>
        <v/>
      </c>
    </row>
    <row r="9532" spans="1:1" hidden="1" x14ac:dyDescent="0.2">
      <c r="A9532" s="1136" t="str">
        <f t="shared" si="277"/>
        <v/>
      </c>
    </row>
    <row r="9533" spans="1:1" hidden="1" x14ac:dyDescent="0.2">
      <c r="A9533" s="1136" t="str">
        <f t="shared" si="277"/>
        <v/>
      </c>
    </row>
    <row r="9534" spans="1:1" hidden="1" x14ac:dyDescent="0.2">
      <c r="A9534" s="1136" t="str">
        <f t="shared" si="277"/>
        <v/>
      </c>
    </row>
    <row r="9535" spans="1:1" hidden="1" x14ac:dyDescent="0.2">
      <c r="A9535" s="1136" t="str">
        <f t="shared" si="277"/>
        <v/>
      </c>
    </row>
    <row r="9536" spans="1:1" hidden="1" x14ac:dyDescent="0.2">
      <c r="A9536" s="1136" t="str">
        <f t="shared" si="277"/>
        <v/>
      </c>
    </row>
    <row r="9537" spans="1:1" hidden="1" x14ac:dyDescent="0.2">
      <c r="A9537" s="1136" t="str">
        <f t="shared" si="277"/>
        <v/>
      </c>
    </row>
    <row r="9538" spans="1:1" hidden="1" x14ac:dyDescent="0.2">
      <c r="A9538" s="1136" t="str">
        <f t="shared" si="277"/>
        <v/>
      </c>
    </row>
    <row r="9539" spans="1:1" hidden="1" x14ac:dyDescent="0.2">
      <c r="A9539" s="1136" t="str">
        <f t="shared" si="277"/>
        <v/>
      </c>
    </row>
    <row r="9540" spans="1:1" hidden="1" x14ac:dyDescent="0.2">
      <c r="A9540" s="1136" t="str">
        <f t="shared" si="277"/>
        <v/>
      </c>
    </row>
    <row r="9541" spans="1:1" hidden="1" x14ac:dyDescent="0.2">
      <c r="A9541" s="1136" t="str">
        <f t="shared" si="277"/>
        <v/>
      </c>
    </row>
    <row r="9542" spans="1:1" hidden="1" x14ac:dyDescent="0.2">
      <c r="A9542" s="1136" t="str">
        <f t="shared" si="277"/>
        <v/>
      </c>
    </row>
    <row r="9543" spans="1:1" hidden="1" x14ac:dyDescent="0.2">
      <c r="A9543" s="1136" t="str">
        <f t="shared" si="277"/>
        <v/>
      </c>
    </row>
    <row r="9544" spans="1:1" hidden="1" x14ac:dyDescent="0.2">
      <c r="A9544" s="1136" t="str">
        <f t="shared" si="277"/>
        <v/>
      </c>
    </row>
    <row r="9545" spans="1:1" hidden="1" x14ac:dyDescent="0.2">
      <c r="A9545" s="1136" t="str">
        <f t="shared" si="277"/>
        <v/>
      </c>
    </row>
    <row r="9546" spans="1:1" hidden="1" x14ac:dyDescent="0.2">
      <c r="A9546" s="1136" t="str">
        <f t="shared" si="277"/>
        <v/>
      </c>
    </row>
    <row r="9547" spans="1:1" hidden="1" x14ac:dyDescent="0.2">
      <c r="A9547" s="1136" t="str">
        <f t="shared" si="277"/>
        <v/>
      </c>
    </row>
    <row r="9548" spans="1:1" hidden="1" x14ac:dyDescent="0.2">
      <c r="A9548" s="1136" t="str">
        <f t="shared" si="277"/>
        <v/>
      </c>
    </row>
    <row r="9549" spans="1:1" hidden="1" x14ac:dyDescent="0.2">
      <c r="A9549" s="1136" t="str">
        <f t="shared" si="277"/>
        <v/>
      </c>
    </row>
    <row r="9550" spans="1:1" hidden="1" x14ac:dyDescent="0.2">
      <c r="A9550" s="1136" t="str">
        <f t="shared" si="277"/>
        <v/>
      </c>
    </row>
    <row r="9551" spans="1:1" hidden="1" x14ac:dyDescent="0.2">
      <c r="A9551" s="1136" t="str">
        <f t="shared" si="277"/>
        <v/>
      </c>
    </row>
    <row r="9552" spans="1:1" hidden="1" x14ac:dyDescent="0.2">
      <c r="A9552" s="1136" t="str">
        <f t="shared" si="277"/>
        <v/>
      </c>
    </row>
    <row r="9553" spans="1:1" hidden="1" x14ac:dyDescent="0.2">
      <c r="A9553" s="1136" t="str">
        <f t="shared" si="277"/>
        <v/>
      </c>
    </row>
    <row r="9554" spans="1:1" hidden="1" x14ac:dyDescent="0.2">
      <c r="A9554" s="1136" t="str">
        <f t="shared" ref="A9554:A9617" si="278">C9554&amp;D9554&amp;E9554</f>
        <v/>
      </c>
    </row>
    <row r="9555" spans="1:1" hidden="1" x14ac:dyDescent="0.2">
      <c r="A9555" s="1136" t="str">
        <f t="shared" si="278"/>
        <v/>
      </c>
    </row>
    <row r="9556" spans="1:1" hidden="1" x14ac:dyDescent="0.2">
      <c r="A9556" s="1136" t="str">
        <f t="shared" si="278"/>
        <v/>
      </c>
    </row>
    <row r="9557" spans="1:1" hidden="1" x14ac:dyDescent="0.2">
      <c r="A9557" s="1136" t="str">
        <f t="shared" si="278"/>
        <v/>
      </c>
    </row>
    <row r="9558" spans="1:1" hidden="1" x14ac:dyDescent="0.2">
      <c r="A9558" s="1136" t="str">
        <f t="shared" si="278"/>
        <v/>
      </c>
    </row>
    <row r="9559" spans="1:1" hidden="1" x14ac:dyDescent="0.2">
      <c r="A9559" s="1136" t="str">
        <f t="shared" si="278"/>
        <v/>
      </c>
    </row>
    <row r="9560" spans="1:1" hidden="1" x14ac:dyDescent="0.2">
      <c r="A9560" s="1136" t="str">
        <f t="shared" si="278"/>
        <v/>
      </c>
    </row>
    <row r="9561" spans="1:1" hidden="1" x14ac:dyDescent="0.2">
      <c r="A9561" s="1136" t="str">
        <f t="shared" si="278"/>
        <v/>
      </c>
    </row>
    <row r="9562" spans="1:1" hidden="1" x14ac:dyDescent="0.2">
      <c r="A9562" s="1136" t="str">
        <f t="shared" si="278"/>
        <v/>
      </c>
    </row>
    <row r="9563" spans="1:1" hidden="1" x14ac:dyDescent="0.2">
      <c r="A9563" s="1136" t="str">
        <f t="shared" si="278"/>
        <v/>
      </c>
    </row>
    <row r="9564" spans="1:1" hidden="1" x14ac:dyDescent="0.2">
      <c r="A9564" s="1136" t="str">
        <f t="shared" si="278"/>
        <v/>
      </c>
    </row>
    <row r="9565" spans="1:1" hidden="1" x14ac:dyDescent="0.2">
      <c r="A9565" s="1136" t="str">
        <f t="shared" si="278"/>
        <v/>
      </c>
    </row>
    <row r="9566" spans="1:1" hidden="1" x14ac:dyDescent="0.2">
      <c r="A9566" s="1136" t="str">
        <f t="shared" si="278"/>
        <v/>
      </c>
    </row>
    <row r="9567" spans="1:1" hidden="1" x14ac:dyDescent="0.2">
      <c r="A9567" s="1136" t="str">
        <f t="shared" si="278"/>
        <v/>
      </c>
    </row>
    <row r="9568" spans="1:1" hidden="1" x14ac:dyDescent="0.2">
      <c r="A9568" s="1136" t="str">
        <f t="shared" si="278"/>
        <v/>
      </c>
    </row>
    <row r="9569" spans="1:1" hidden="1" x14ac:dyDescent="0.2">
      <c r="A9569" s="1136" t="str">
        <f t="shared" si="278"/>
        <v/>
      </c>
    </row>
    <row r="9570" spans="1:1" hidden="1" x14ac:dyDescent="0.2">
      <c r="A9570" s="1136" t="str">
        <f t="shared" si="278"/>
        <v/>
      </c>
    </row>
    <row r="9571" spans="1:1" hidden="1" x14ac:dyDescent="0.2">
      <c r="A9571" s="1136" t="str">
        <f t="shared" si="278"/>
        <v/>
      </c>
    </row>
    <row r="9572" spans="1:1" hidden="1" x14ac:dyDescent="0.2">
      <c r="A9572" s="1136" t="str">
        <f t="shared" si="278"/>
        <v/>
      </c>
    </row>
    <row r="9573" spans="1:1" hidden="1" x14ac:dyDescent="0.2">
      <c r="A9573" s="1136" t="str">
        <f t="shared" si="278"/>
        <v/>
      </c>
    </row>
    <row r="9574" spans="1:1" hidden="1" x14ac:dyDescent="0.2">
      <c r="A9574" s="1136" t="str">
        <f t="shared" si="278"/>
        <v/>
      </c>
    </row>
    <row r="9575" spans="1:1" hidden="1" x14ac:dyDescent="0.2">
      <c r="A9575" s="1136" t="str">
        <f t="shared" si="278"/>
        <v/>
      </c>
    </row>
    <row r="9576" spans="1:1" hidden="1" x14ac:dyDescent="0.2">
      <c r="A9576" s="1136" t="str">
        <f t="shared" si="278"/>
        <v/>
      </c>
    </row>
    <row r="9577" spans="1:1" hidden="1" x14ac:dyDescent="0.2">
      <c r="A9577" s="1136" t="str">
        <f t="shared" si="278"/>
        <v/>
      </c>
    </row>
    <row r="9578" spans="1:1" hidden="1" x14ac:dyDescent="0.2">
      <c r="A9578" s="1136" t="str">
        <f t="shared" si="278"/>
        <v/>
      </c>
    </row>
    <row r="9579" spans="1:1" hidden="1" x14ac:dyDescent="0.2">
      <c r="A9579" s="1136" t="str">
        <f t="shared" si="278"/>
        <v/>
      </c>
    </row>
    <row r="9580" spans="1:1" hidden="1" x14ac:dyDescent="0.2">
      <c r="A9580" s="1136" t="str">
        <f t="shared" si="278"/>
        <v/>
      </c>
    </row>
    <row r="9581" spans="1:1" hidden="1" x14ac:dyDescent="0.2">
      <c r="A9581" s="1136" t="str">
        <f t="shared" si="278"/>
        <v/>
      </c>
    </row>
    <row r="9582" spans="1:1" hidden="1" x14ac:dyDescent="0.2">
      <c r="A9582" s="1136" t="str">
        <f t="shared" si="278"/>
        <v/>
      </c>
    </row>
    <row r="9583" spans="1:1" hidden="1" x14ac:dyDescent="0.2">
      <c r="A9583" s="1136" t="str">
        <f t="shared" si="278"/>
        <v/>
      </c>
    </row>
    <row r="9584" spans="1:1" hidden="1" x14ac:dyDescent="0.2">
      <c r="A9584" s="1136" t="str">
        <f t="shared" si="278"/>
        <v/>
      </c>
    </row>
    <row r="9585" spans="1:1" hidden="1" x14ac:dyDescent="0.2">
      <c r="A9585" s="1136" t="str">
        <f t="shared" si="278"/>
        <v/>
      </c>
    </row>
    <row r="9586" spans="1:1" hidden="1" x14ac:dyDescent="0.2">
      <c r="A9586" s="1136" t="str">
        <f t="shared" si="278"/>
        <v/>
      </c>
    </row>
    <row r="9587" spans="1:1" hidden="1" x14ac:dyDescent="0.2">
      <c r="A9587" s="1136" t="str">
        <f t="shared" si="278"/>
        <v/>
      </c>
    </row>
    <row r="9588" spans="1:1" hidden="1" x14ac:dyDescent="0.2">
      <c r="A9588" s="1136" t="str">
        <f t="shared" si="278"/>
        <v/>
      </c>
    </row>
    <row r="9589" spans="1:1" hidden="1" x14ac:dyDescent="0.2">
      <c r="A9589" s="1136" t="str">
        <f t="shared" si="278"/>
        <v/>
      </c>
    </row>
    <row r="9590" spans="1:1" hidden="1" x14ac:dyDescent="0.2">
      <c r="A9590" s="1136" t="str">
        <f t="shared" si="278"/>
        <v/>
      </c>
    </row>
    <row r="9591" spans="1:1" hidden="1" x14ac:dyDescent="0.2">
      <c r="A9591" s="1136" t="str">
        <f t="shared" si="278"/>
        <v/>
      </c>
    </row>
    <row r="9592" spans="1:1" hidden="1" x14ac:dyDescent="0.2">
      <c r="A9592" s="1136" t="str">
        <f t="shared" si="278"/>
        <v/>
      </c>
    </row>
    <row r="9593" spans="1:1" hidden="1" x14ac:dyDescent="0.2">
      <c r="A9593" s="1136" t="str">
        <f t="shared" si="278"/>
        <v/>
      </c>
    </row>
    <row r="9594" spans="1:1" hidden="1" x14ac:dyDescent="0.2">
      <c r="A9594" s="1136" t="str">
        <f t="shared" si="278"/>
        <v/>
      </c>
    </row>
    <row r="9595" spans="1:1" hidden="1" x14ac:dyDescent="0.2">
      <c r="A9595" s="1136" t="str">
        <f t="shared" si="278"/>
        <v/>
      </c>
    </row>
    <row r="9596" spans="1:1" hidden="1" x14ac:dyDescent="0.2">
      <c r="A9596" s="1136" t="str">
        <f t="shared" si="278"/>
        <v/>
      </c>
    </row>
    <row r="9597" spans="1:1" hidden="1" x14ac:dyDescent="0.2">
      <c r="A9597" s="1136" t="str">
        <f t="shared" si="278"/>
        <v/>
      </c>
    </row>
    <row r="9598" spans="1:1" hidden="1" x14ac:dyDescent="0.2">
      <c r="A9598" s="1136" t="str">
        <f t="shared" si="278"/>
        <v/>
      </c>
    </row>
    <row r="9599" spans="1:1" hidden="1" x14ac:dyDescent="0.2">
      <c r="A9599" s="1136" t="str">
        <f t="shared" si="278"/>
        <v/>
      </c>
    </row>
    <row r="9600" spans="1:1" hidden="1" x14ac:dyDescent="0.2">
      <c r="A9600" s="1136" t="str">
        <f t="shared" si="278"/>
        <v/>
      </c>
    </row>
    <row r="9601" spans="1:1" hidden="1" x14ac:dyDescent="0.2">
      <c r="A9601" s="1136" t="str">
        <f t="shared" si="278"/>
        <v/>
      </c>
    </row>
    <row r="9602" spans="1:1" hidden="1" x14ac:dyDescent="0.2">
      <c r="A9602" s="1136" t="str">
        <f t="shared" si="278"/>
        <v/>
      </c>
    </row>
    <row r="9603" spans="1:1" hidden="1" x14ac:dyDescent="0.2">
      <c r="A9603" s="1136" t="str">
        <f t="shared" si="278"/>
        <v/>
      </c>
    </row>
    <row r="9604" spans="1:1" hidden="1" x14ac:dyDescent="0.2">
      <c r="A9604" s="1136" t="str">
        <f t="shared" si="278"/>
        <v/>
      </c>
    </row>
    <row r="9605" spans="1:1" hidden="1" x14ac:dyDescent="0.2">
      <c r="A9605" s="1136" t="str">
        <f t="shared" si="278"/>
        <v/>
      </c>
    </row>
    <row r="9606" spans="1:1" hidden="1" x14ac:dyDescent="0.2">
      <c r="A9606" s="1136" t="str">
        <f t="shared" si="278"/>
        <v/>
      </c>
    </row>
    <row r="9607" spans="1:1" hidden="1" x14ac:dyDescent="0.2">
      <c r="A9607" s="1136" t="str">
        <f t="shared" si="278"/>
        <v/>
      </c>
    </row>
    <row r="9608" spans="1:1" hidden="1" x14ac:dyDescent="0.2">
      <c r="A9608" s="1136" t="str">
        <f t="shared" si="278"/>
        <v/>
      </c>
    </row>
    <row r="9609" spans="1:1" hidden="1" x14ac:dyDescent="0.2">
      <c r="A9609" s="1136" t="str">
        <f t="shared" si="278"/>
        <v/>
      </c>
    </row>
    <row r="9610" spans="1:1" hidden="1" x14ac:dyDescent="0.2">
      <c r="A9610" s="1136" t="str">
        <f t="shared" si="278"/>
        <v/>
      </c>
    </row>
    <row r="9611" spans="1:1" hidden="1" x14ac:dyDescent="0.2">
      <c r="A9611" s="1136" t="str">
        <f t="shared" si="278"/>
        <v/>
      </c>
    </row>
    <row r="9612" spans="1:1" hidden="1" x14ac:dyDescent="0.2">
      <c r="A9612" s="1136" t="str">
        <f t="shared" si="278"/>
        <v/>
      </c>
    </row>
    <row r="9613" spans="1:1" hidden="1" x14ac:dyDescent="0.2">
      <c r="A9613" s="1136" t="str">
        <f t="shared" si="278"/>
        <v/>
      </c>
    </row>
    <row r="9614" spans="1:1" hidden="1" x14ac:dyDescent="0.2">
      <c r="A9614" s="1136" t="str">
        <f t="shared" si="278"/>
        <v/>
      </c>
    </row>
    <row r="9615" spans="1:1" hidden="1" x14ac:dyDescent="0.2">
      <c r="A9615" s="1136" t="str">
        <f t="shared" si="278"/>
        <v/>
      </c>
    </row>
    <row r="9616" spans="1:1" hidden="1" x14ac:dyDescent="0.2">
      <c r="A9616" s="1136" t="str">
        <f t="shared" si="278"/>
        <v/>
      </c>
    </row>
    <row r="9617" spans="1:1" hidden="1" x14ac:dyDescent="0.2">
      <c r="A9617" s="1136" t="str">
        <f t="shared" si="278"/>
        <v/>
      </c>
    </row>
    <row r="9618" spans="1:1" hidden="1" x14ac:dyDescent="0.2">
      <c r="A9618" s="1136" t="str">
        <f t="shared" ref="A9618:A9681" si="279">C9618&amp;D9618&amp;E9618</f>
        <v/>
      </c>
    </row>
    <row r="9619" spans="1:1" hidden="1" x14ac:dyDescent="0.2">
      <c r="A9619" s="1136" t="str">
        <f t="shared" si="279"/>
        <v/>
      </c>
    </row>
    <row r="9620" spans="1:1" hidden="1" x14ac:dyDescent="0.2">
      <c r="A9620" s="1136" t="str">
        <f t="shared" si="279"/>
        <v/>
      </c>
    </row>
    <row r="9621" spans="1:1" hidden="1" x14ac:dyDescent="0.2">
      <c r="A9621" s="1136" t="str">
        <f t="shared" si="279"/>
        <v/>
      </c>
    </row>
    <row r="9622" spans="1:1" hidden="1" x14ac:dyDescent="0.2">
      <c r="A9622" s="1136" t="str">
        <f t="shared" si="279"/>
        <v/>
      </c>
    </row>
    <row r="9623" spans="1:1" hidden="1" x14ac:dyDescent="0.2">
      <c r="A9623" s="1136" t="str">
        <f t="shared" si="279"/>
        <v/>
      </c>
    </row>
    <row r="9624" spans="1:1" hidden="1" x14ac:dyDescent="0.2">
      <c r="A9624" s="1136" t="str">
        <f t="shared" si="279"/>
        <v/>
      </c>
    </row>
    <row r="9625" spans="1:1" hidden="1" x14ac:dyDescent="0.2">
      <c r="A9625" s="1136" t="str">
        <f t="shared" si="279"/>
        <v/>
      </c>
    </row>
    <row r="9626" spans="1:1" hidden="1" x14ac:dyDescent="0.2">
      <c r="A9626" s="1136" t="str">
        <f t="shared" si="279"/>
        <v/>
      </c>
    </row>
    <row r="9627" spans="1:1" hidden="1" x14ac:dyDescent="0.2">
      <c r="A9627" s="1136" t="str">
        <f t="shared" si="279"/>
        <v/>
      </c>
    </row>
    <row r="9628" spans="1:1" hidden="1" x14ac:dyDescent="0.2">
      <c r="A9628" s="1136" t="str">
        <f t="shared" si="279"/>
        <v/>
      </c>
    </row>
    <row r="9629" spans="1:1" hidden="1" x14ac:dyDescent="0.2">
      <c r="A9629" s="1136" t="str">
        <f t="shared" si="279"/>
        <v/>
      </c>
    </row>
    <row r="9630" spans="1:1" hidden="1" x14ac:dyDescent="0.2">
      <c r="A9630" s="1136" t="str">
        <f t="shared" si="279"/>
        <v/>
      </c>
    </row>
    <row r="9631" spans="1:1" hidden="1" x14ac:dyDescent="0.2">
      <c r="A9631" s="1136" t="str">
        <f t="shared" si="279"/>
        <v/>
      </c>
    </row>
    <row r="9632" spans="1:1" hidden="1" x14ac:dyDescent="0.2">
      <c r="A9632" s="1136" t="str">
        <f t="shared" si="279"/>
        <v/>
      </c>
    </row>
    <row r="9633" spans="1:1" hidden="1" x14ac:dyDescent="0.2">
      <c r="A9633" s="1136" t="str">
        <f t="shared" si="279"/>
        <v/>
      </c>
    </row>
    <row r="9634" spans="1:1" hidden="1" x14ac:dyDescent="0.2">
      <c r="A9634" s="1136" t="str">
        <f t="shared" si="279"/>
        <v/>
      </c>
    </row>
    <row r="9635" spans="1:1" hidden="1" x14ac:dyDescent="0.2">
      <c r="A9635" s="1136" t="str">
        <f t="shared" si="279"/>
        <v/>
      </c>
    </row>
    <row r="9636" spans="1:1" hidden="1" x14ac:dyDescent="0.2">
      <c r="A9636" s="1136" t="str">
        <f t="shared" si="279"/>
        <v/>
      </c>
    </row>
    <row r="9637" spans="1:1" hidden="1" x14ac:dyDescent="0.2">
      <c r="A9637" s="1136" t="str">
        <f t="shared" si="279"/>
        <v/>
      </c>
    </row>
    <row r="9638" spans="1:1" hidden="1" x14ac:dyDescent="0.2">
      <c r="A9638" s="1136" t="str">
        <f t="shared" si="279"/>
        <v/>
      </c>
    </row>
    <row r="9639" spans="1:1" hidden="1" x14ac:dyDescent="0.2">
      <c r="A9639" s="1136" t="str">
        <f t="shared" si="279"/>
        <v/>
      </c>
    </row>
    <row r="9640" spans="1:1" hidden="1" x14ac:dyDescent="0.2">
      <c r="A9640" s="1136" t="str">
        <f t="shared" si="279"/>
        <v/>
      </c>
    </row>
    <row r="9641" spans="1:1" hidden="1" x14ac:dyDescent="0.2">
      <c r="A9641" s="1136" t="str">
        <f t="shared" si="279"/>
        <v/>
      </c>
    </row>
    <row r="9642" spans="1:1" hidden="1" x14ac:dyDescent="0.2">
      <c r="A9642" s="1136" t="str">
        <f t="shared" si="279"/>
        <v/>
      </c>
    </row>
    <row r="9643" spans="1:1" hidden="1" x14ac:dyDescent="0.2">
      <c r="A9643" s="1136" t="str">
        <f t="shared" si="279"/>
        <v/>
      </c>
    </row>
    <row r="9644" spans="1:1" hidden="1" x14ac:dyDescent="0.2">
      <c r="A9644" s="1136" t="str">
        <f t="shared" si="279"/>
        <v/>
      </c>
    </row>
    <row r="9645" spans="1:1" hidden="1" x14ac:dyDescent="0.2">
      <c r="A9645" s="1136" t="str">
        <f t="shared" si="279"/>
        <v/>
      </c>
    </row>
    <row r="9646" spans="1:1" hidden="1" x14ac:dyDescent="0.2">
      <c r="A9646" s="1136" t="str">
        <f t="shared" si="279"/>
        <v/>
      </c>
    </row>
    <row r="9647" spans="1:1" hidden="1" x14ac:dyDescent="0.2">
      <c r="A9647" s="1136" t="str">
        <f t="shared" si="279"/>
        <v/>
      </c>
    </row>
    <row r="9648" spans="1:1" hidden="1" x14ac:dyDescent="0.2">
      <c r="A9648" s="1136" t="str">
        <f t="shared" si="279"/>
        <v/>
      </c>
    </row>
    <row r="9649" spans="1:1" hidden="1" x14ac:dyDescent="0.2">
      <c r="A9649" s="1136" t="str">
        <f t="shared" si="279"/>
        <v/>
      </c>
    </row>
    <row r="9650" spans="1:1" hidden="1" x14ac:dyDescent="0.2">
      <c r="A9650" s="1136" t="str">
        <f t="shared" si="279"/>
        <v/>
      </c>
    </row>
    <row r="9651" spans="1:1" hidden="1" x14ac:dyDescent="0.2">
      <c r="A9651" s="1136" t="str">
        <f t="shared" si="279"/>
        <v/>
      </c>
    </row>
    <row r="9652" spans="1:1" hidden="1" x14ac:dyDescent="0.2">
      <c r="A9652" s="1136" t="str">
        <f t="shared" si="279"/>
        <v/>
      </c>
    </row>
    <row r="9653" spans="1:1" hidden="1" x14ac:dyDescent="0.2">
      <c r="A9653" s="1136" t="str">
        <f t="shared" si="279"/>
        <v/>
      </c>
    </row>
    <row r="9654" spans="1:1" hidden="1" x14ac:dyDescent="0.2">
      <c r="A9654" s="1136" t="str">
        <f t="shared" si="279"/>
        <v/>
      </c>
    </row>
    <row r="9655" spans="1:1" hidden="1" x14ac:dyDescent="0.2">
      <c r="A9655" s="1136" t="str">
        <f t="shared" si="279"/>
        <v/>
      </c>
    </row>
    <row r="9656" spans="1:1" hidden="1" x14ac:dyDescent="0.2">
      <c r="A9656" s="1136" t="str">
        <f t="shared" si="279"/>
        <v/>
      </c>
    </row>
    <row r="9657" spans="1:1" hidden="1" x14ac:dyDescent="0.2">
      <c r="A9657" s="1136" t="str">
        <f t="shared" si="279"/>
        <v/>
      </c>
    </row>
    <row r="9658" spans="1:1" hidden="1" x14ac:dyDescent="0.2">
      <c r="A9658" s="1136" t="str">
        <f t="shared" si="279"/>
        <v/>
      </c>
    </row>
    <row r="9659" spans="1:1" hidden="1" x14ac:dyDescent="0.2">
      <c r="A9659" s="1136" t="str">
        <f t="shared" si="279"/>
        <v/>
      </c>
    </row>
    <row r="9660" spans="1:1" hidden="1" x14ac:dyDescent="0.2">
      <c r="A9660" s="1136" t="str">
        <f t="shared" si="279"/>
        <v/>
      </c>
    </row>
    <row r="9661" spans="1:1" hidden="1" x14ac:dyDescent="0.2">
      <c r="A9661" s="1136" t="str">
        <f t="shared" si="279"/>
        <v/>
      </c>
    </row>
    <row r="9662" spans="1:1" hidden="1" x14ac:dyDescent="0.2">
      <c r="A9662" s="1136" t="str">
        <f t="shared" si="279"/>
        <v/>
      </c>
    </row>
    <row r="9663" spans="1:1" hidden="1" x14ac:dyDescent="0.2">
      <c r="A9663" s="1136" t="str">
        <f t="shared" si="279"/>
        <v/>
      </c>
    </row>
    <row r="9664" spans="1:1" hidden="1" x14ac:dyDescent="0.2">
      <c r="A9664" s="1136" t="str">
        <f t="shared" si="279"/>
        <v/>
      </c>
    </row>
    <row r="9665" spans="1:1" hidden="1" x14ac:dyDescent="0.2">
      <c r="A9665" s="1136" t="str">
        <f t="shared" si="279"/>
        <v/>
      </c>
    </row>
    <row r="9666" spans="1:1" hidden="1" x14ac:dyDescent="0.2">
      <c r="A9666" s="1136" t="str">
        <f t="shared" si="279"/>
        <v/>
      </c>
    </row>
    <row r="9667" spans="1:1" hidden="1" x14ac:dyDescent="0.2">
      <c r="A9667" s="1136" t="str">
        <f t="shared" si="279"/>
        <v/>
      </c>
    </row>
    <row r="9668" spans="1:1" hidden="1" x14ac:dyDescent="0.2">
      <c r="A9668" s="1136" t="str">
        <f t="shared" si="279"/>
        <v/>
      </c>
    </row>
    <row r="9669" spans="1:1" hidden="1" x14ac:dyDescent="0.2">
      <c r="A9669" s="1136" t="str">
        <f t="shared" si="279"/>
        <v/>
      </c>
    </row>
    <row r="9670" spans="1:1" hidden="1" x14ac:dyDescent="0.2">
      <c r="A9670" s="1136" t="str">
        <f t="shared" si="279"/>
        <v/>
      </c>
    </row>
    <row r="9671" spans="1:1" hidden="1" x14ac:dyDescent="0.2">
      <c r="A9671" s="1136" t="str">
        <f t="shared" si="279"/>
        <v/>
      </c>
    </row>
    <row r="9672" spans="1:1" hidden="1" x14ac:dyDescent="0.2">
      <c r="A9672" s="1136" t="str">
        <f t="shared" si="279"/>
        <v/>
      </c>
    </row>
    <row r="9673" spans="1:1" hidden="1" x14ac:dyDescent="0.2">
      <c r="A9673" s="1136" t="str">
        <f t="shared" si="279"/>
        <v/>
      </c>
    </row>
    <row r="9674" spans="1:1" hidden="1" x14ac:dyDescent="0.2">
      <c r="A9674" s="1136" t="str">
        <f t="shared" si="279"/>
        <v/>
      </c>
    </row>
    <row r="9675" spans="1:1" hidden="1" x14ac:dyDescent="0.2">
      <c r="A9675" s="1136" t="str">
        <f t="shared" si="279"/>
        <v/>
      </c>
    </row>
    <row r="9676" spans="1:1" hidden="1" x14ac:dyDescent="0.2">
      <c r="A9676" s="1136" t="str">
        <f t="shared" si="279"/>
        <v/>
      </c>
    </row>
    <row r="9677" spans="1:1" hidden="1" x14ac:dyDescent="0.2">
      <c r="A9677" s="1136" t="str">
        <f t="shared" si="279"/>
        <v/>
      </c>
    </row>
    <row r="9678" spans="1:1" hidden="1" x14ac:dyDescent="0.2">
      <c r="A9678" s="1136" t="str">
        <f t="shared" si="279"/>
        <v/>
      </c>
    </row>
    <row r="9679" spans="1:1" hidden="1" x14ac:dyDescent="0.2">
      <c r="A9679" s="1136" t="str">
        <f t="shared" si="279"/>
        <v/>
      </c>
    </row>
    <row r="9680" spans="1:1" hidden="1" x14ac:dyDescent="0.2">
      <c r="A9680" s="1136" t="str">
        <f t="shared" si="279"/>
        <v/>
      </c>
    </row>
    <row r="9681" spans="1:1" hidden="1" x14ac:dyDescent="0.2">
      <c r="A9681" s="1136" t="str">
        <f t="shared" si="279"/>
        <v/>
      </c>
    </row>
    <row r="9682" spans="1:1" hidden="1" x14ac:dyDescent="0.2">
      <c r="A9682" s="1136" t="str">
        <f t="shared" ref="A9682:A9745" si="280">C9682&amp;D9682&amp;E9682</f>
        <v/>
      </c>
    </row>
    <row r="9683" spans="1:1" hidden="1" x14ac:dyDescent="0.2">
      <c r="A9683" s="1136" t="str">
        <f t="shared" si="280"/>
        <v/>
      </c>
    </row>
    <row r="9684" spans="1:1" hidden="1" x14ac:dyDescent="0.2">
      <c r="A9684" s="1136" t="str">
        <f t="shared" si="280"/>
        <v/>
      </c>
    </row>
    <row r="9685" spans="1:1" hidden="1" x14ac:dyDescent="0.2">
      <c r="A9685" s="1136" t="str">
        <f t="shared" si="280"/>
        <v/>
      </c>
    </row>
    <row r="9686" spans="1:1" hidden="1" x14ac:dyDescent="0.2">
      <c r="A9686" s="1136" t="str">
        <f t="shared" si="280"/>
        <v/>
      </c>
    </row>
    <row r="9687" spans="1:1" hidden="1" x14ac:dyDescent="0.2">
      <c r="A9687" s="1136" t="str">
        <f t="shared" si="280"/>
        <v/>
      </c>
    </row>
    <row r="9688" spans="1:1" hidden="1" x14ac:dyDescent="0.2">
      <c r="A9688" s="1136" t="str">
        <f t="shared" si="280"/>
        <v/>
      </c>
    </row>
    <row r="9689" spans="1:1" hidden="1" x14ac:dyDescent="0.2">
      <c r="A9689" s="1136" t="str">
        <f t="shared" si="280"/>
        <v/>
      </c>
    </row>
    <row r="9690" spans="1:1" hidden="1" x14ac:dyDescent="0.2">
      <c r="A9690" s="1136" t="str">
        <f t="shared" si="280"/>
        <v/>
      </c>
    </row>
    <row r="9691" spans="1:1" hidden="1" x14ac:dyDescent="0.2">
      <c r="A9691" s="1136" t="str">
        <f t="shared" si="280"/>
        <v/>
      </c>
    </row>
    <row r="9692" spans="1:1" hidden="1" x14ac:dyDescent="0.2">
      <c r="A9692" s="1136" t="str">
        <f t="shared" si="280"/>
        <v/>
      </c>
    </row>
    <row r="9693" spans="1:1" hidden="1" x14ac:dyDescent="0.2">
      <c r="A9693" s="1136" t="str">
        <f t="shared" si="280"/>
        <v/>
      </c>
    </row>
    <row r="9694" spans="1:1" hidden="1" x14ac:dyDescent="0.2">
      <c r="A9694" s="1136" t="str">
        <f t="shared" si="280"/>
        <v/>
      </c>
    </row>
    <row r="9695" spans="1:1" hidden="1" x14ac:dyDescent="0.2">
      <c r="A9695" s="1136" t="str">
        <f t="shared" si="280"/>
        <v/>
      </c>
    </row>
    <row r="9696" spans="1:1" hidden="1" x14ac:dyDescent="0.2">
      <c r="A9696" s="1136" t="str">
        <f t="shared" si="280"/>
        <v/>
      </c>
    </row>
    <row r="9697" spans="1:1" hidden="1" x14ac:dyDescent="0.2">
      <c r="A9697" s="1136" t="str">
        <f t="shared" si="280"/>
        <v/>
      </c>
    </row>
    <row r="9698" spans="1:1" hidden="1" x14ac:dyDescent="0.2">
      <c r="A9698" s="1136" t="str">
        <f t="shared" si="280"/>
        <v/>
      </c>
    </row>
    <row r="9699" spans="1:1" hidden="1" x14ac:dyDescent="0.2">
      <c r="A9699" s="1136" t="str">
        <f t="shared" si="280"/>
        <v/>
      </c>
    </row>
    <row r="9700" spans="1:1" hidden="1" x14ac:dyDescent="0.2">
      <c r="A9700" s="1136" t="str">
        <f t="shared" si="280"/>
        <v/>
      </c>
    </row>
    <row r="9701" spans="1:1" hidden="1" x14ac:dyDescent="0.2">
      <c r="A9701" s="1136" t="str">
        <f t="shared" si="280"/>
        <v/>
      </c>
    </row>
    <row r="9702" spans="1:1" hidden="1" x14ac:dyDescent="0.2">
      <c r="A9702" s="1136" t="str">
        <f t="shared" si="280"/>
        <v/>
      </c>
    </row>
    <row r="9703" spans="1:1" hidden="1" x14ac:dyDescent="0.2">
      <c r="A9703" s="1136" t="str">
        <f t="shared" si="280"/>
        <v/>
      </c>
    </row>
    <row r="9704" spans="1:1" hidden="1" x14ac:dyDescent="0.2">
      <c r="A9704" s="1136" t="str">
        <f t="shared" si="280"/>
        <v/>
      </c>
    </row>
    <row r="9705" spans="1:1" hidden="1" x14ac:dyDescent="0.2">
      <c r="A9705" s="1136" t="str">
        <f t="shared" si="280"/>
        <v/>
      </c>
    </row>
    <row r="9706" spans="1:1" hidden="1" x14ac:dyDescent="0.2">
      <c r="A9706" s="1136" t="str">
        <f t="shared" si="280"/>
        <v/>
      </c>
    </row>
    <row r="9707" spans="1:1" hidden="1" x14ac:dyDescent="0.2">
      <c r="A9707" s="1136" t="str">
        <f t="shared" si="280"/>
        <v/>
      </c>
    </row>
    <row r="9708" spans="1:1" hidden="1" x14ac:dyDescent="0.2">
      <c r="A9708" s="1136" t="str">
        <f t="shared" si="280"/>
        <v/>
      </c>
    </row>
    <row r="9709" spans="1:1" hidden="1" x14ac:dyDescent="0.2">
      <c r="A9709" s="1136" t="str">
        <f t="shared" si="280"/>
        <v/>
      </c>
    </row>
    <row r="9710" spans="1:1" hidden="1" x14ac:dyDescent="0.2">
      <c r="A9710" s="1136" t="str">
        <f t="shared" si="280"/>
        <v/>
      </c>
    </row>
    <row r="9711" spans="1:1" hidden="1" x14ac:dyDescent="0.2">
      <c r="A9711" s="1136" t="str">
        <f t="shared" si="280"/>
        <v/>
      </c>
    </row>
    <row r="9712" spans="1:1" hidden="1" x14ac:dyDescent="0.2">
      <c r="A9712" s="1136" t="str">
        <f t="shared" si="280"/>
        <v/>
      </c>
    </row>
    <row r="9713" spans="1:1" hidden="1" x14ac:dyDescent="0.2">
      <c r="A9713" s="1136" t="str">
        <f t="shared" si="280"/>
        <v/>
      </c>
    </row>
    <row r="9714" spans="1:1" hidden="1" x14ac:dyDescent="0.2">
      <c r="A9714" s="1136" t="str">
        <f t="shared" si="280"/>
        <v/>
      </c>
    </row>
    <row r="9715" spans="1:1" hidden="1" x14ac:dyDescent="0.2">
      <c r="A9715" s="1136" t="str">
        <f t="shared" si="280"/>
        <v/>
      </c>
    </row>
    <row r="9716" spans="1:1" hidden="1" x14ac:dyDescent="0.2">
      <c r="A9716" s="1136" t="str">
        <f t="shared" si="280"/>
        <v/>
      </c>
    </row>
    <row r="9717" spans="1:1" hidden="1" x14ac:dyDescent="0.2">
      <c r="A9717" s="1136" t="str">
        <f t="shared" si="280"/>
        <v/>
      </c>
    </row>
    <row r="9718" spans="1:1" hidden="1" x14ac:dyDescent="0.2">
      <c r="A9718" s="1136" t="str">
        <f t="shared" si="280"/>
        <v/>
      </c>
    </row>
    <row r="9719" spans="1:1" hidden="1" x14ac:dyDescent="0.2">
      <c r="A9719" s="1136" t="str">
        <f t="shared" si="280"/>
        <v/>
      </c>
    </row>
    <row r="9720" spans="1:1" hidden="1" x14ac:dyDescent="0.2">
      <c r="A9720" s="1136" t="str">
        <f t="shared" si="280"/>
        <v/>
      </c>
    </row>
    <row r="9721" spans="1:1" hidden="1" x14ac:dyDescent="0.2">
      <c r="A9721" s="1136" t="str">
        <f t="shared" si="280"/>
        <v/>
      </c>
    </row>
    <row r="9722" spans="1:1" hidden="1" x14ac:dyDescent="0.2">
      <c r="A9722" s="1136" t="str">
        <f t="shared" si="280"/>
        <v/>
      </c>
    </row>
    <row r="9723" spans="1:1" hidden="1" x14ac:dyDescent="0.2">
      <c r="A9723" s="1136" t="str">
        <f t="shared" si="280"/>
        <v/>
      </c>
    </row>
    <row r="9724" spans="1:1" hidden="1" x14ac:dyDescent="0.2">
      <c r="A9724" s="1136" t="str">
        <f t="shared" si="280"/>
        <v/>
      </c>
    </row>
    <row r="9725" spans="1:1" hidden="1" x14ac:dyDescent="0.2">
      <c r="A9725" s="1136" t="str">
        <f t="shared" si="280"/>
        <v/>
      </c>
    </row>
    <row r="9726" spans="1:1" hidden="1" x14ac:dyDescent="0.2">
      <c r="A9726" s="1136" t="str">
        <f t="shared" si="280"/>
        <v/>
      </c>
    </row>
    <row r="9727" spans="1:1" hidden="1" x14ac:dyDescent="0.2">
      <c r="A9727" s="1136" t="str">
        <f t="shared" si="280"/>
        <v/>
      </c>
    </row>
    <row r="9728" spans="1:1" hidden="1" x14ac:dyDescent="0.2">
      <c r="A9728" s="1136" t="str">
        <f t="shared" si="280"/>
        <v/>
      </c>
    </row>
    <row r="9729" spans="1:1" hidden="1" x14ac:dyDescent="0.2">
      <c r="A9729" s="1136" t="str">
        <f t="shared" si="280"/>
        <v/>
      </c>
    </row>
    <row r="9730" spans="1:1" hidden="1" x14ac:dyDescent="0.2">
      <c r="A9730" s="1136" t="str">
        <f t="shared" si="280"/>
        <v/>
      </c>
    </row>
    <row r="9731" spans="1:1" hidden="1" x14ac:dyDescent="0.2">
      <c r="A9731" s="1136" t="str">
        <f t="shared" si="280"/>
        <v/>
      </c>
    </row>
    <row r="9732" spans="1:1" hidden="1" x14ac:dyDescent="0.2">
      <c r="A9732" s="1136" t="str">
        <f t="shared" si="280"/>
        <v/>
      </c>
    </row>
    <row r="9733" spans="1:1" hidden="1" x14ac:dyDescent="0.2">
      <c r="A9733" s="1136" t="str">
        <f t="shared" si="280"/>
        <v/>
      </c>
    </row>
    <row r="9734" spans="1:1" hidden="1" x14ac:dyDescent="0.2">
      <c r="A9734" s="1136" t="str">
        <f t="shared" si="280"/>
        <v/>
      </c>
    </row>
    <row r="9735" spans="1:1" hidden="1" x14ac:dyDescent="0.2">
      <c r="A9735" s="1136" t="str">
        <f t="shared" si="280"/>
        <v/>
      </c>
    </row>
    <row r="9736" spans="1:1" hidden="1" x14ac:dyDescent="0.2">
      <c r="A9736" s="1136" t="str">
        <f t="shared" si="280"/>
        <v/>
      </c>
    </row>
    <row r="9737" spans="1:1" hidden="1" x14ac:dyDescent="0.2">
      <c r="A9737" s="1136" t="str">
        <f t="shared" si="280"/>
        <v/>
      </c>
    </row>
    <row r="9738" spans="1:1" hidden="1" x14ac:dyDescent="0.2">
      <c r="A9738" s="1136" t="str">
        <f t="shared" si="280"/>
        <v/>
      </c>
    </row>
    <row r="9739" spans="1:1" hidden="1" x14ac:dyDescent="0.2">
      <c r="A9739" s="1136" t="str">
        <f t="shared" si="280"/>
        <v/>
      </c>
    </row>
    <row r="9740" spans="1:1" hidden="1" x14ac:dyDescent="0.2">
      <c r="A9740" s="1136" t="str">
        <f t="shared" si="280"/>
        <v/>
      </c>
    </row>
    <row r="9741" spans="1:1" hidden="1" x14ac:dyDescent="0.2">
      <c r="A9741" s="1136" t="str">
        <f t="shared" si="280"/>
        <v/>
      </c>
    </row>
    <row r="9742" spans="1:1" hidden="1" x14ac:dyDescent="0.2">
      <c r="A9742" s="1136" t="str">
        <f t="shared" si="280"/>
        <v/>
      </c>
    </row>
    <row r="9743" spans="1:1" hidden="1" x14ac:dyDescent="0.2">
      <c r="A9743" s="1136" t="str">
        <f t="shared" si="280"/>
        <v/>
      </c>
    </row>
    <row r="9744" spans="1:1" hidden="1" x14ac:dyDescent="0.2">
      <c r="A9744" s="1136" t="str">
        <f t="shared" si="280"/>
        <v/>
      </c>
    </row>
    <row r="9745" spans="1:1" hidden="1" x14ac:dyDescent="0.2">
      <c r="A9745" s="1136" t="str">
        <f t="shared" si="280"/>
        <v/>
      </c>
    </row>
    <row r="9746" spans="1:1" hidden="1" x14ac:dyDescent="0.2">
      <c r="A9746" s="1136" t="str">
        <f t="shared" ref="A9746:A9809" si="281">C9746&amp;D9746&amp;E9746</f>
        <v/>
      </c>
    </row>
    <row r="9747" spans="1:1" hidden="1" x14ac:dyDescent="0.2">
      <c r="A9747" s="1136" t="str">
        <f t="shared" si="281"/>
        <v/>
      </c>
    </row>
    <row r="9748" spans="1:1" hidden="1" x14ac:dyDescent="0.2">
      <c r="A9748" s="1136" t="str">
        <f t="shared" si="281"/>
        <v/>
      </c>
    </row>
    <row r="9749" spans="1:1" hidden="1" x14ac:dyDescent="0.2">
      <c r="A9749" s="1136" t="str">
        <f t="shared" si="281"/>
        <v/>
      </c>
    </row>
    <row r="9750" spans="1:1" hidden="1" x14ac:dyDescent="0.2">
      <c r="A9750" s="1136" t="str">
        <f t="shared" si="281"/>
        <v/>
      </c>
    </row>
    <row r="9751" spans="1:1" hidden="1" x14ac:dyDescent="0.2">
      <c r="A9751" s="1136" t="str">
        <f t="shared" si="281"/>
        <v/>
      </c>
    </row>
    <row r="9752" spans="1:1" hidden="1" x14ac:dyDescent="0.2">
      <c r="A9752" s="1136" t="str">
        <f t="shared" si="281"/>
        <v/>
      </c>
    </row>
    <row r="9753" spans="1:1" hidden="1" x14ac:dyDescent="0.2">
      <c r="A9753" s="1136" t="str">
        <f t="shared" si="281"/>
        <v/>
      </c>
    </row>
    <row r="9754" spans="1:1" hidden="1" x14ac:dyDescent="0.2">
      <c r="A9754" s="1136" t="str">
        <f t="shared" si="281"/>
        <v/>
      </c>
    </row>
    <row r="9755" spans="1:1" hidden="1" x14ac:dyDescent="0.2">
      <c r="A9755" s="1136" t="str">
        <f t="shared" si="281"/>
        <v/>
      </c>
    </row>
    <row r="9756" spans="1:1" hidden="1" x14ac:dyDescent="0.2">
      <c r="A9756" s="1136" t="str">
        <f t="shared" si="281"/>
        <v/>
      </c>
    </row>
    <row r="9757" spans="1:1" hidden="1" x14ac:dyDescent="0.2">
      <c r="A9757" s="1136" t="str">
        <f t="shared" si="281"/>
        <v/>
      </c>
    </row>
    <row r="9758" spans="1:1" hidden="1" x14ac:dyDescent="0.2">
      <c r="A9758" s="1136" t="str">
        <f t="shared" si="281"/>
        <v/>
      </c>
    </row>
    <row r="9759" spans="1:1" hidden="1" x14ac:dyDescent="0.2">
      <c r="A9759" s="1136" t="str">
        <f t="shared" si="281"/>
        <v/>
      </c>
    </row>
    <row r="9760" spans="1:1" hidden="1" x14ac:dyDescent="0.2">
      <c r="A9760" s="1136" t="str">
        <f t="shared" si="281"/>
        <v/>
      </c>
    </row>
    <row r="9761" spans="1:1" hidden="1" x14ac:dyDescent="0.2">
      <c r="A9761" s="1136" t="str">
        <f t="shared" si="281"/>
        <v/>
      </c>
    </row>
    <row r="9762" spans="1:1" hidden="1" x14ac:dyDescent="0.2">
      <c r="A9762" s="1136" t="str">
        <f t="shared" si="281"/>
        <v/>
      </c>
    </row>
    <row r="9763" spans="1:1" hidden="1" x14ac:dyDescent="0.2">
      <c r="A9763" s="1136" t="str">
        <f t="shared" si="281"/>
        <v/>
      </c>
    </row>
    <row r="9764" spans="1:1" hidden="1" x14ac:dyDescent="0.2">
      <c r="A9764" s="1136" t="str">
        <f t="shared" si="281"/>
        <v/>
      </c>
    </row>
    <row r="9765" spans="1:1" hidden="1" x14ac:dyDescent="0.2">
      <c r="A9765" s="1136" t="str">
        <f t="shared" si="281"/>
        <v/>
      </c>
    </row>
    <row r="9766" spans="1:1" hidden="1" x14ac:dyDescent="0.2">
      <c r="A9766" s="1136" t="str">
        <f t="shared" si="281"/>
        <v/>
      </c>
    </row>
    <row r="9767" spans="1:1" hidden="1" x14ac:dyDescent="0.2">
      <c r="A9767" s="1136" t="str">
        <f t="shared" si="281"/>
        <v/>
      </c>
    </row>
    <row r="9768" spans="1:1" hidden="1" x14ac:dyDescent="0.2">
      <c r="A9768" s="1136" t="str">
        <f t="shared" si="281"/>
        <v/>
      </c>
    </row>
    <row r="9769" spans="1:1" hidden="1" x14ac:dyDescent="0.2">
      <c r="A9769" s="1136" t="str">
        <f t="shared" si="281"/>
        <v/>
      </c>
    </row>
    <row r="9770" spans="1:1" hidden="1" x14ac:dyDescent="0.2">
      <c r="A9770" s="1136" t="str">
        <f t="shared" si="281"/>
        <v/>
      </c>
    </row>
    <row r="9771" spans="1:1" hidden="1" x14ac:dyDescent="0.2">
      <c r="A9771" s="1136" t="str">
        <f t="shared" si="281"/>
        <v/>
      </c>
    </row>
    <row r="9772" spans="1:1" hidden="1" x14ac:dyDescent="0.2">
      <c r="A9772" s="1136" t="str">
        <f t="shared" si="281"/>
        <v/>
      </c>
    </row>
    <row r="9773" spans="1:1" hidden="1" x14ac:dyDescent="0.2">
      <c r="A9773" s="1136" t="str">
        <f t="shared" si="281"/>
        <v/>
      </c>
    </row>
    <row r="9774" spans="1:1" hidden="1" x14ac:dyDescent="0.2">
      <c r="A9774" s="1136" t="str">
        <f t="shared" si="281"/>
        <v/>
      </c>
    </row>
    <row r="9775" spans="1:1" hidden="1" x14ac:dyDescent="0.2">
      <c r="A9775" s="1136" t="str">
        <f t="shared" si="281"/>
        <v/>
      </c>
    </row>
    <row r="9776" spans="1:1" hidden="1" x14ac:dyDescent="0.2">
      <c r="A9776" s="1136" t="str">
        <f t="shared" si="281"/>
        <v/>
      </c>
    </row>
    <row r="9777" spans="1:1" hidden="1" x14ac:dyDescent="0.2">
      <c r="A9777" s="1136" t="str">
        <f t="shared" si="281"/>
        <v/>
      </c>
    </row>
    <row r="9778" spans="1:1" hidden="1" x14ac:dyDescent="0.2">
      <c r="A9778" s="1136" t="str">
        <f t="shared" si="281"/>
        <v/>
      </c>
    </row>
    <row r="9779" spans="1:1" hidden="1" x14ac:dyDescent="0.2">
      <c r="A9779" s="1136" t="str">
        <f t="shared" si="281"/>
        <v/>
      </c>
    </row>
    <row r="9780" spans="1:1" hidden="1" x14ac:dyDescent="0.2">
      <c r="A9780" s="1136" t="str">
        <f t="shared" si="281"/>
        <v/>
      </c>
    </row>
    <row r="9781" spans="1:1" hidden="1" x14ac:dyDescent="0.2">
      <c r="A9781" s="1136" t="str">
        <f t="shared" si="281"/>
        <v/>
      </c>
    </row>
    <row r="9782" spans="1:1" hidden="1" x14ac:dyDescent="0.2">
      <c r="A9782" s="1136" t="str">
        <f t="shared" si="281"/>
        <v/>
      </c>
    </row>
    <row r="9783" spans="1:1" hidden="1" x14ac:dyDescent="0.2">
      <c r="A9783" s="1136" t="str">
        <f t="shared" si="281"/>
        <v/>
      </c>
    </row>
    <row r="9784" spans="1:1" hidden="1" x14ac:dyDescent="0.2">
      <c r="A9784" s="1136" t="str">
        <f t="shared" si="281"/>
        <v/>
      </c>
    </row>
    <row r="9785" spans="1:1" hidden="1" x14ac:dyDescent="0.2">
      <c r="A9785" s="1136" t="str">
        <f t="shared" si="281"/>
        <v/>
      </c>
    </row>
    <row r="9786" spans="1:1" hidden="1" x14ac:dyDescent="0.2">
      <c r="A9786" s="1136" t="str">
        <f t="shared" si="281"/>
        <v/>
      </c>
    </row>
    <row r="9787" spans="1:1" hidden="1" x14ac:dyDescent="0.2">
      <c r="A9787" s="1136" t="str">
        <f t="shared" si="281"/>
        <v/>
      </c>
    </row>
    <row r="9788" spans="1:1" hidden="1" x14ac:dyDescent="0.2">
      <c r="A9788" s="1136" t="str">
        <f t="shared" si="281"/>
        <v/>
      </c>
    </row>
    <row r="9789" spans="1:1" hidden="1" x14ac:dyDescent="0.2">
      <c r="A9789" s="1136" t="str">
        <f t="shared" si="281"/>
        <v/>
      </c>
    </row>
    <row r="9790" spans="1:1" hidden="1" x14ac:dyDescent="0.2">
      <c r="A9790" s="1136" t="str">
        <f t="shared" si="281"/>
        <v/>
      </c>
    </row>
    <row r="9791" spans="1:1" hidden="1" x14ac:dyDescent="0.2">
      <c r="A9791" s="1136" t="str">
        <f t="shared" si="281"/>
        <v/>
      </c>
    </row>
    <row r="9792" spans="1:1" hidden="1" x14ac:dyDescent="0.2">
      <c r="A9792" s="1136" t="str">
        <f t="shared" si="281"/>
        <v/>
      </c>
    </row>
    <row r="9793" spans="1:1" hidden="1" x14ac:dyDescent="0.2">
      <c r="A9793" s="1136" t="str">
        <f t="shared" si="281"/>
        <v/>
      </c>
    </row>
    <row r="9794" spans="1:1" hidden="1" x14ac:dyDescent="0.2">
      <c r="A9794" s="1136" t="str">
        <f t="shared" si="281"/>
        <v/>
      </c>
    </row>
    <row r="9795" spans="1:1" hidden="1" x14ac:dyDescent="0.2">
      <c r="A9795" s="1136" t="str">
        <f t="shared" si="281"/>
        <v/>
      </c>
    </row>
    <row r="9796" spans="1:1" hidden="1" x14ac:dyDescent="0.2">
      <c r="A9796" s="1136" t="str">
        <f t="shared" si="281"/>
        <v/>
      </c>
    </row>
    <row r="9797" spans="1:1" hidden="1" x14ac:dyDescent="0.2">
      <c r="A9797" s="1136" t="str">
        <f t="shared" si="281"/>
        <v/>
      </c>
    </row>
    <row r="9798" spans="1:1" hidden="1" x14ac:dyDescent="0.2">
      <c r="A9798" s="1136" t="str">
        <f t="shared" si="281"/>
        <v/>
      </c>
    </row>
    <row r="9799" spans="1:1" hidden="1" x14ac:dyDescent="0.2">
      <c r="A9799" s="1136" t="str">
        <f t="shared" si="281"/>
        <v/>
      </c>
    </row>
    <row r="9800" spans="1:1" hidden="1" x14ac:dyDescent="0.2">
      <c r="A9800" s="1136" t="str">
        <f t="shared" si="281"/>
        <v/>
      </c>
    </row>
    <row r="9801" spans="1:1" hidden="1" x14ac:dyDescent="0.2">
      <c r="A9801" s="1136" t="str">
        <f t="shared" si="281"/>
        <v/>
      </c>
    </row>
    <row r="9802" spans="1:1" hidden="1" x14ac:dyDescent="0.2">
      <c r="A9802" s="1136" t="str">
        <f t="shared" si="281"/>
        <v/>
      </c>
    </row>
    <row r="9803" spans="1:1" hidden="1" x14ac:dyDescent="0.2">
      <c r="A9803" s="1136" t="str">
        <f t="shared" si="281"/>
        <v/>
      </c>
    </row>
    <row r="9804" spans="1:1" hidden="1" x14ac:dyDescent="0.2">
      <c r="A9804" s="1136" t="str">
        <f t="shared" si="281"/>
        <v/>
      </c>
    </row>
    <row r="9805" spans="1:1" hidden="1" x14ac:dyDescent="0.2">
      <c r="A9805" s="1136" t="str">
        <f t="shared" si="281"/>
        <v/>
      </c>
    </row>
    <row r="9806" spans="1:1" hidden="1" x14ac:dyDescent="0.2">
      <c r="A9806" s="1136" t="str">
        <f t="shared" si="281"/>
        <v/>
      </c>
    </row>
    <row r="9807" spans="1:1" hidden="1" x14ac:dyDescent="0.2">
      <c r="A9807" s="1136" t="str">
        <f t="shared" si="281"/>
        <v/>
      </c>
    </row>
    <row r="9808" spans="1:1" hidden="1" x14ac:dyDescent="0.2">
      <c r="A9808" s="1136" t="str">
        <f t="shared" si="281"/>
        <v/>
      </c>
    </row>
    <row r="9809" spans="1:1" hidden="1" x14ac:dyDescent="0.2">
      <c r="A9809" s="1136" t="str">
        <f t="shared" si="281"/>
        <v/>
      </c>
    </row>
    <row r="9810" spans="1:1" hidden="1" x14ac:dyDescent="0.2">
      <c r="A9810" s="1136" t="str">
        <f t="shared" ref="A9810:A9873" si="282">C9810&amp;D9810&amp;E9810</f>
        <v/>
      </c>
    </row>
    <row r="9811" spans="1:1" hidden="1" x14ac:dyDescent="0.2">
      <c r="A9811" s="1136" t="str">
        <f t="shared" si="282"/>
        <v/>
      </c>
    </row>
    <row r="9812" spans="1:1" hidden="1" x14ac:dyDescent="0.2">
      <c r="A9812" s="1136" t="str">
        <f t="shared" si="282"/>
        <v/>
      </c>
    </row>
    <row r="9813" spans="1:1" hidden="1" x14ac:dyDescent="0.2">
      <c r="A9813" s="1136" t="str">
        <f t="shared" si="282"/>
        <v/>
      </c>
    </row>
    <row r="9814" spans="1:1" hidden="1" x14ac:dyDescent="0.2">
      <c r="A9814" s="1136" t="str">
        <f t="shared" si="282"/>
        <v/>
      </c>
    </row>
    <row r="9815" spans="1:1" hidden="1" x14ac:dyDescent="0.2">
      <c r="A9815" s="1136" t="str">
        <f t="shared" si="282"/>
        <v/>
      </c>
    </row>
    <row r="9816" spans="1:1" hidden="1" x14ac:dyDescent="0.2">
      <c r="A9816" s="1136" t="str">
        <f t="shared" si="282"/>
        <v/>
      </c>
    </row>
    <row r="9817" spans="1:1" hidden="1" x14ac:dyDescent="0.2">
      <c r="A9817" s="1136" t="str">
        <f t="shared" si="282"/>
        <v/>
      </c>
    </row>
    <row r="9818" spans="1:1" hidden="1" x14ac:dyDescent="0.2">
      <c r="A9818" s="1136" t="str">
        <f t="shared" si="282"/>
        <v/>
      </c>
    </row>
    <row r="9819" spans="1:1" hidden="1" x14ac:dyDescent="0.2">
      <c r="A9819" s="1136" t="str">
        <f t="shared" si="282"/>
        <v/>
      </c>
    </row>
    <row r="9820" spans="1:1" hidden="1" x14ac:dyDescent="0.2">
      <c r="A9820" s="1136" t="str">
        <f t="shared" si="282"/>
        <v/>
      </c>
    </row>
    <row r="9821" spans="1:1" hidden="1" x14ac:dyDescent="0.2">
      <c r="A9821" s="1136" t="str">
        <f t="shared" si="282"/>
        <v/>
      </c>
    </row>
    <row r="9822" spans="1:1" hidden="1" x14ac:dyDescent="0.2">
      <c r="A9822" s="1136" t="str">
        <f t="shared" si="282"/>
        <v/>
      </c>
    </row>
    <row r="9823" spans="1:1" hidden="1" x14ac:dyDescent="0.2">
      <c r="A9823" s="1136" t="str">
        <f t="shared" si="282"/>
        <v/>
      </c>
    </row>
    <row r="9824" spans="1:1" hidden="1" x14ac:dyDescent="0.2">
      <c r="A9824" s="1136" t="str">
        <f t="shared" si="282"/>
        <v/>
      </c>
    </row>
    <row r="9825" spans="1:1" hidden="1" x14ac:dyDescent="0.2">
      <c r="A9825" s="1136" t="str">
        <f t="shared" si="282"/>
        <v/>
      </c>
    </row>
    <row r="9826" spans="1:1" hidden="1" x14ac:dyDescent="0.2">
      <c r="A9826" s="1136" t="str">
        <f t="shared" si="282"/>
        <v/>
      </c>
    </row>
    <row r="9827" spans="1:1" hidden="1" x14ac:dyDescent="0.2">
      <c r="A9827" s="1136" t="str">
        <f t="shared" si="282"/>
        <v/>
      </c>
    </row>
    <row r="9828" spans="1:1" hidden="1" x14ac:dyDescent="0.2">
      <c r="A9828" s="1136" t="str">
        <f t="shared" si="282"/>
        <v/>
      </c>
    </row>
    <row r="9829" spans="1:1" hidden="1" x14ac:dyDescent="0.2">
      <c r="A9829" s="1136" t="str">
        <f t="shared" si="282"/>
        <v/>
      </c>
    </row>
    <row r="9830" spans="1:1" hidden="1" x14ac:dyDescent="0.2">
      <c r="A9830" s="1136" t="str">
        <f t="shared" si="282"/>
        <v/>
      </c>
    </row>
    <row r="9831" spans="1:1" hidden="1" x14ac:dyDescent="0.2">
      <c r="A9831" s="1136" t="str">
        <f t="shared" si="282"/>
        <v/>
      </c>
    </row>
    <row r="9832" spans="1:1" hidden="1" x14ac:dyDescent="0.2">
      <c r="A9832" s="1136" t="str">
        <f t="shared" si="282"/>
        <v/>
      </c>
    </row>
    <row r="9833" spans="1:1" hidden="1" x14ac:dyDescent="0.2">
      <c r="A9833" s="1136" t="str">
        <f t="shared" si="282"/>
        <v/>
      </c>
    </row>
    <row r="9834" spans="1:1" hidden="1" x14ac:dyDescent="0.2">
      <c r="A9834" s="1136" t="str">
        <f t="shared" si="282"/>
        <v/>
      </c>
    </row>
    <row r="9835" spans="1:1" hidden="1" x14ac:dyDescent="0.2">
      <c r="A9835" s="1136" t="str">
        <f t="shared" si="282"/>
        <v/>
      </c>
    </row>
    <row r="9836" spans="1:1" hidden="1" x14ac:dyDescent="0.2">
      <c r="A9836" s="1136" t="str">
        <f t="shared" si="282"/>
        <v/>
      </c>
    </row>
    <row r="9837" spans="1:1" hidden="1" x14ac:dyDescent="0.2">
      <c r="A9837" s="1136" t="str">
        <f t="shared" si="282"/>
        <v/>
      </c>
    </row>
    <row r="9838" spans="1:1" hidden="1" x14ac:dyDescent="0.2">
      <c r="A9838" s="1136" t="str">
        <f t="shared" si="282"/>
        <v/>
      </c>
    </row>
    <row r="9839" spans="1:1" hidden="1" x14ac:dyDescent="0.2">
      <c r="A9839" s="1136" t="str">
        <f t="shared" si="282"/>
        <v/>
      </c>
    </row>
    <row r="9840" spans="1:1" hidden="1" x14ac:dyDescent="0.2">
      <c r="A9840" s="1136" t="str">
        <f t="shared" si="282"/>
        <v/>
      </c>
    </row>
    <row r="9841" spans="1:1" hidden="1" x14ac:dyDescent="0.2">
      <c r="A9841" s="1136" t="str">
        <f t="shared" si="282"/>
        <v/>
      </c>
    </row>
    <row r="9842" spans="1:1" hidden="1" x14ac:dyDescent="0.2">
      <c r="A9842" s="1136" t="str">
        <f t="shared" si="282"/>
        <v/>
      </c>
    </row>
    <row r="9843" spans="1:1" hidden="1" x14ac:dyDescent="0.2">
      <c r="A9843" s="1136" t="str">
        <f t="shared" si="282"/>
        <v/>
      </c>
    </row>
    <row r="9844" spans="1:1" hidden="1" x14ac:dyDescent="0.2">
      <c r="A9844" s="1136" t="str">
        <f t="shared" si="282"/>
        <v/>
      </c>
    </row>
    <row r="9845" spans="1:1" hidden="1" x14ac:dyDescent="0.2">
      <c r="A9845" s="1136" t="str">
        <f t="shared" si="282"/>
        <v/>
      </c>
    </row>
    <row r="9846" spans="1:1" hidden="1" x14ac:dyDescent="0.2">
      <c r="A9846" s="1136" t="str">
        <f t="shared" si="282"/>
        <v/>
      </c>
    </row>
    <row r="9847" spans="1:1" hidden="1" x14ac:dyDescent="0.2">
      <c r="A9847" s="1136" t="str">
        <f t="shared" si="282"/>
        <v/>
      </c>
    </row>
    <row r="9848" spans="1:1" hidden="1" x14ac:dyDescent="0.2">
      <c r="A9848" s="1136" t="str">
        <f t="shared" si="282"/>
        <v/>
      </c>
    </row>
    <row r="9849" spans="1:1" hidden="1" x14ac:dyDescent="0.2">
      <c r="A9849" s="1136" t="str">
        <f t="shared" si="282"/>
        <v/>
      </c>
    </row>
    <row r="9850" spans="1:1" hidden="1" x14ac:dyDescent="0.2">
      <c r="A9850" s="1136" t="str">
        <f t="shared" si="282"/>
        <v/>
      </c>
    </row>
    <row r="9851" spans="1:1" hidden="1" x14ac:dyDescent="0.2">
      <c r="A9851" s="1136" t="str">
        <f t="shared" si="282"/>
        <v/>
      </c>
    </row>
    <row r="9852" spans="1:1" hidden="1" x14ac:dyDescent="0.2">
      <c r="A9852" s="1136" t="str">
        <f t="shared" si="282"/>
        <v/>
      </c>
    </row>
    <row r="9853" spans="1:1" hidden="1" x14ac:dyDescent="0.2">
      <c r="A9853" s="1136" t="str">
        <f t="shared" si="282"/>
        <v/>
      </c>
    </row>
    <row r="9854" spans="1:1" hidden="1" x14ac:dyDescent="0.2">
      <c r="A9854" s="1136" t="str">
        <f t="shared" si="282"/>
        <v/>
      </c>
    </row>
    <row r="9855" spans="1:1" hidden="1" x14ac:dyDescent="0.2">
      <c r="A9855" s="1136" t="str">
        <f t="shared" si="282"/>
        <v/>
      </c>
    </row>
    <row r="9856" spans="1:1" hidden="1" x14ac:dyDescent="0.2">
      <c r="A9856" s="1136" t="str">
        <f t="shared" si="282"/>
        <v/>
      </c>
    </row>
    <row r="9857" spans="1:1" hidden="1" x14ac:dyDescent="0.2">
      <c r="A9857" s="1136" t="str">
        <f t="shared" si="282"/>
        <v/>
      </c>
    </row>
    <row r="9858" spans="1:1" hidden="1" x14ac:dyDescent="0.2">
      <c r="A9858" s="1136" t="str">
        <f t="shared" si="282"/>
        <v/>
      </c>
    </row>
    <row r="9859" spans="1:1" hidden="1" x14ac:dyDescent="0.2">
      <c r="A9859" s="1136" t="str">
        <f t="shared" si="282"/>
        <v/>
      </c>
    </row>
    <row r="9860" spans="1:1" hidden="1" x14ac:dyDescent="0.2">
      <c r="A9860" s="1136" t="str">
        <f t="shared" si="282"/>
        <v/>
      </c>
    </row>
    <row r="9861" spans="1:1" hidden="1" x14ac:dyDescent="0.2">
      <c r="A9861" s="1136" t="str">
        <f t="shared" si="282"/>
        <v/>
      </c>
    </row>
    <row r="9862" spans="1:1" hidden="1" x14ac:dyDescent="0.2">
      <c r="A9862" s="1136" t="str">
        <f t="shared" si="282"/>
        <v/>
      </c>
    </row>
    <row r="9863" spans="1:1" hidden="1" x14ac:dyDescent="0.2">
      <c r="A9863" s="1136" t="str">
        <f t="shared" si="282"/>
        <v/>
      </c>
    </row>
    <row r="9864" spans="1:1" hidden="1" x14ac:dyDescent="0.2">
      <c r="A9864" s="1136" t="str">
        <f t="shared" si="282"/>
        <v/>
      </c>
    </row>
    <row r="9865" spans="1:1" hidden="1" x14ac:dyDescent="0.2">
      <c r="A9865" s="1136" t="str">
        <f t="shared" si="282"/>
        <v/>
      </c>
    </row>
    <row r="9866" spans="1:1" hidden="1" x14ac:dyDescent="0.2">
      <c r="A9866" s="1136" t="str">
        <f t="shared" si="282"/>
        <v/>
      </c>
    </row>
    <row r="9867" spans="1:1" hidden="1" x14ac:dyDescent="0.2">
      <c r="A9867" s="1136" t="str">
        <f t="shared" si="282"/>
        <v/>
      </c>
    </row>
    <row r="9868" spans="1:1" hidden="1" x14ac:dyDescent="0.2">
      <c r="A9868" s="1136" t="str">
        <f t="shared" si="282"/>
        <v/>
      </c>
    </row>
    <row r="9869" spans="1:1" hidden="1" x14ac:dyDescent="0.2">
      <c r="A9869" s="1136" t="str">
        <f t="shared" si="282"/>
        <v/>
      </c>
    </row>
    <row r="9870" spans="1:1" hidden="1" x14ac:dyDescent="0.2">
      <c r="A9870" s="1136" t="str">
        <f t="shared" si="282"/>
        <v/>
      </c>
    </row>
    <row r="9871" spans="1:1" hidden="1" x14ac:dyDescent="0.2">
      <c r="A9871" s="1136" t="str">
        <f t="shared" si="282"/>
        <v/>
      </c>
    </row>
    <row r="9872" spans="1:1" hidden="1" x14ac:dyDescent="0.2">
      <c r="A9872" s="1136" t="str">
        <f t="shared" si="282"/>
        <v/>
      </c>
    </row>
    <row r="9873" spans="1:1" hidden="1" x14ac:dyDescent="0.2">
      <c r="A9873" s="1136" t="str">
        <f t="shared" si="282"/>
        <v/>
      </c>
    </row>
    <row r="9874" spans="1:1" hidden="1" x14ac:dyDescent="0.2">
      <c r="A9874" s="1136" t="str">
        <f t="shared" ref="A9874:A9937" si="283">C9874&amp;D9874&amp;E9874</f>
        <v/>
      </c>
    </row>
    <row r="9875" spans="1:1" hidden="1" x14ac:dyDescent="0.2">
      <c r="A9875" s="1136" t="str">
        <f t="shared" si="283"/>
        <v/>
      </c>
    </row>
    <row r="9876" spans="1:1" hidden="1" x14ac:dyDescent="0.2">
      <c r="A9876" s="1136" t="str">
        <f t="shared" si="283"/>
        <v/>
      </c>
    </row>
    <row r="9877" spans="1:1" hidden="1" x14ac:dyDescent="0.2">
      <c r="A9877" s="1136" t="str">
        <f t="shared" si="283"/>
        <v/>
      </c>
    </row>
    <row r="9878" spans="1:1" hidden="1" x14ac:dyDescent="0.2">
      <c r="A9878" s="1136" t="str">
        <f t="shared" si="283"/>
        <v/>
      </c>
    </row>
    <row r="9879" spans="1:1" hidden="1" x14ac:dyDescent="0.2">
      <c r="A9879" s="1136" t="str">
        <f t="shared" si="283"/>
        <v/>
      </c>
    </row>
    <row r="9880" spans="1:1" hidden="1" x14ac:dyDescent="0.2">
      <c r="A9880" s="1136" t="str">
        <f t="shared" si="283"/>
        <v/>
      </c>
    </row>
    <row r="9881" spans="1:1" hidden="1" x14ac:dyDescent="0.2">
      <c r="A9881" s="1136" t="str">
        <f t="shared" si="283"/>
        <v/>
      </c>
    </row>
    <row r="9882" spans="1:1" hidden="1" x14ac:dyDescent="0.2">
      <c r="A9882" s="1136" t="str">
        <f t="shared" si="283"/>
        <v/>
      </c>
    </row>
    <row r="9883" spans="1:1" hidden="1" x14ac:dyDescent="0.2">
      <c r="A9883" s="1136" t="str">
        <f t="shared" si="283"/>
        <v/>
      </c>
    </row>
    <row r="9884" spans="1:1" hidden="1" x14ac:dyDescent="0.2">
      <c r="A9884" s="1136" t="str">
        <f t="shared" si="283"/>
        <v/>
      </c>
    </row>
    <row r="9885" spans="1:1" hidden="1" x14ac:dyDescent="0.2">
      <c r="A9885" s="1136" t="str">
        <f t="shared" si="283"/>
        <v/>
      </c>
    </row>
    <row r="9886" spans="1:1" hidden="1" x14ac:dyDescent="0.2">
      <c r="A9886" s="1136" t="str">
        <f t="shared" si="283"/>
        <v/>
      </c>
    </row>
    <row r="9887" spans="1:1" hidden="1" x14ac:dyDescent="0.2">
      <c r="A9887" s="1136" t="str">
        <f t="shared" si="283"/>
        <v/>
      </c>
    </row>
    <row r="9888" spans="1:1" hidden="1" x14ac:dyDescent="0.2">
      <c r="A9888" s="1136" t="str">
        <f t="shared" si="283"/>
        <v/>
      </c>
    </row>
    <row r="9889" spans="1:1" hidden="1" x14ac:dyDescent="0.2">
      <c r="A9889" s="1136" t="str">
        <f t="shared" si="283"/>
        <v/>
      </c>
    </row>
    <row r="9890" spans="1:1" hidden="1" x14ac:dyDescent="0.2">
      <c r="A9890" s="1136" t="str">
        <f t="shared" si="283"/>
        <v/>
      </c>
    </row>
    <row r="9891" spans="1:1" hidden="1" x14ac:dyDescent="0.2">
      <c r="A9891" s="1136" t="str">
        <f t="shared" si="283"/>
        <v/>
      </c>
    </row>
    <row r="9892" spans="1:1" hidden="1" x14ac:dyDescent="0.2">
      <c r="A9892" s="1136" t="str">
        <f t="shared" si="283"/>
        <v/>
      </c>
    </row>
    <row r="9893" spans="1:1" hidden="1" x14ac:dyDescent="0.2">
      <c r="A9893" s="1136" t="str">
        <f t="shared" si="283"/>
        <v/>
      </c>
    </row>
    <row r="9894" spans="1:1" hidden="1" x14ac:dyDescent="0.2">
      <c r="A9894" s="1136" t="str">
        <f t="shared" si="283"/>
        <v/>
      </c>
    </row>
    <row r="9895" spans="1:1" hidden="1" x14ac:dyDescent="0.2">
      <c r="A9895" s="1136" t="str">
        <f t="shared" si="283"/>
        <v/>
      </c>
    </row>
    <row r="9896" spans="1:1" hidden="1" x14ac:dyDescent="0.2">
      <c r="A9896" s="1136" t="str">
        <f t="shared" si="283"/>
        <v/>
      </c>
    </row>
    <row r="9897" spans="1:1" hidden="1" x14ac:dyDescent="0.2">
      <c r="A9897" s="1136" t="str">
        <f t="shared" si="283"/>
        <v/>
      </c>
    </row>
    <row r="9898" spans="1:1" hidden="1" x14ac:dyDescent="0.2">
      <c r="A9898" s="1136" t="str">
        <f t="shared" si="283"/>
        <v/>
      </c>
    </row>
    <row r="9899" spans="1:1" hidden="1" x14ac:dyDescent="0.2">
      <c r="A9899" s="1136" t="str">
        <f t="shared" si="283"/>
        <v/>
      </c>
    </row>
    <row r="9900" spans="1:1" hidden="1" x14ac:dyDescent="0.2">
      <c r="A9900" s="1136" t="str">
        <f t="shared" si="283"/>
        <v/>
      </c>
    </row>
    <row r="9901" spans="1:1" hidden="1" x14ac:dyDescent="0.2">
      <c r="A9901" s="1136" t="str">
        <f t="shared" si="283"/>
        <v/>
      </c>
    </row>
    <row r="9902" spans="1:1" hidden="1" x14ac:dyDescent="0.2">
      <c r="A9902" s="1136" t="str">
        <f t="shared" si="283"/>
        <v/>
      </c>
    </row>
    <row r="9903" spans="1:1" hidden="1" x14ac:dyDescent="0.2">
      <c r="A9903" s="1136" t="str">
        <f t="shared" si="283"/>
        <v/>
      </c>
    </row>
    <row r="9904" spans="1:1" hidden="1" x14ac:dyDescent="0.2">
      <c r="A9904" s="1136" t="str">
        <f t="shared" si="283"/>
        <v/>
      </c>
    </row>
    <row r="9905" spans="1:1" hidden="1" x14ac:dyDescent="0.2">
      <c r="A9905" s="1136" t="str">
        <f t="shared" si="283"/>
        <v/>
      </c>
    </row>
    <row r="9906" spans="1:1" hidden="1" x14ac:dyDescent="0.2">
      <c r="A9906" s="1136" t="str">
        <f t="shared" si="283"/>
        <v/>
      </c>
    </row>
    <row r="9907" spans="1:1" hidden="1" x14ac:dyDescent="0.2">
      <c r="A9907" s="1136" t="str">
        <f t="shared" si="283"/>
        <v/>
      </c>
    </row>
    <row r="9908" spans="1:1" hidden="1" x14ac:dyDescent="0.2">
      <c r="A9908" s="1136" t="str">
        <f t="shared" si="283"/>
        <v/>
      </c>
    </row>
    <row r="9909" spans="1:1" hidden="1" x14ac:dyDescent="0.2">
      <c r="A9909" s="1136" t="str">
        <f t="shared" si="283"/>
        <v/>
      </c>
    </row>
    <row r="9910" spans="1:1" hidden="1" x14ac:dyDescent="0.2">
      <c r="A9910" s="1136" t="str">
        <f t="shared" si="283"/>
        <v/>
      </c>
    </row>
    <row r="9911" spans="1:1" hidden="1" x14ac:dyDescent="0.2">
      <c r="A9911" s="1136" t="str">
        <f t="shared" si="283"/>
        <v/>
      </c>
    </row>
    <row r="9912" spans="1:1" hidden="1" x14ac:dyDescent="0.2">
      <c r="A9912" s="1136" t="str">
        <f t="shared" si="283"/>
        <v/>
      </c>
    </row>
    <row r="9913" spans="1:1" hidden="1" x14ac:dyDescent="0.2">
      <c r="A9913" s="1136" t="str">
        <f t="shared" si="283"/>
        <v/>
      </c>
    </row>
    <row r="9914" spans="1:1" hidden="1" x14ac:dyDescent="0.2">
      <c r="A9914" s="1136" t="str">
        <f t="shared" si="283"/>
        <v/>
      </c>
    </row>
    <row r="9915" spans="1:1" hidden="1" x14ac:dyDescent="0.2">
      <c r="A9915" s="1136" t="str">
        <f t="shared" si="283"/>
        <v/>
      </c>
    </row>
    <row r="9916" spans="1:1" hidden="1" x14ac:dyDescent="0.2">
      <c r="A9916" s="1136" t="str">
        <f t="shared" si="283"/>
        <v/>
      </c>
    </row>
    <row r="9917" spans="1:1" hidden="1" x14ac:dyDescent="0.2">
      <c r="A9917" s="1136" t="str">
        <f t="shared" si="283"/>
        <v/>
      </c>
    </row>
    <row r="9918" spans="1:1" hidden="1" x14ac:dyDescent="0.2">
      <c r="A9918" s="1136" t="str">
        <f t="shared" si="283"/>
        <v/>
      </c>
    </row>
    <row r="9919" spans="1:1" hidden="1" x14ac:dyDescent="0.2">
      <c r="A9919" s="1136" t="str">
        <f t="shared" si="283"/>
        <v/>
      </c>
    </row>
    <row r="9920" spans="1:1" hidden="1" x14ac:dyDescent="0.2">
      <c r="A9920" s="1136" t="str">
        <f t="shared" si="283"/>
        <v/>
      </c>
    </row>
    <row r="9921" spans="1:1" hidden="1" x14ac:dyDescent="0.2">
      <c r="A9921" s="1136" t="str">
        <f t="shared" si="283"/>
        <v/>
      </c>
    </row>
    <row r="9922" spans="1:1" hidden="1" x14ac:dyDescent="0.2">
      <c r="A9922" s="1136" t="str">
        <f t="shared" si="283"/>
        <v/>
      </c>
    </row>
    <row r="9923" spans="1:1" hidden="1" x14ac:dyDescent="0.2">
      <c r="A9923" s="1136" t="str">
        <f t="shared" si="283"/>
        <v/>
      </c>
    </row>
    <row r="9924" spans="1:1" hidden="1" x14ac:dyDescent="0.2">
      <c r="A9924" s="1136" t="str">
        <f t="shared" si="283"/>
        <v/>
      </c>
    </row>
    <row r="9925" spans="1:1" hidden="1" x14ac:dyDescent="0.2">
      <c r="A9925" s="1136" t="str">
        <f t="shared" si="283"/>
        <v/>
      </c>
    </row>
    <row r="9926" spans="1:1" hidden="1" x14ac:dyDescent="0.2">
      <c r="A9926" s="1136" t="str">
        <f t="shared" si="283"/>
        <v/>
      </c>
    </row>
    <row r="9927" spans="1:1" hidden="1" x14ac:dyDescent="0.2">
      <c r="A9927" s="1136" t="str">
        <f t="shared" si="283"/>
        <v/>
      </c>
    </row>
    <row r="9928" spans="1:1" hidden="1" x14ac:dyDescent="0.2">
      <c r="A9928" s="1136" t="str">
        <f t="shared" si="283"/>
        <v/>
      </c>
    </row>
    <row r="9929" spans="1:1" hidden="1" x14ac:dyDescent="0.2">
      <c r="A9929" s="1136" t="str">
        <f t="shared" si="283"/>
        <v/>
      </c>
    </row>
    <row r="9930" spans="1:1" hidden="1" x14ac:dyDescent="0.2">
      <c r="A9930" s="1136" t="str">
        <f t="shared" si="283"/>
        <v/>
      </c>
    </row>
    <row r="9931" spans="1:1" hidden="1" x14ac:dyDescent="0.2">
      <c r="A9931" s="1136" t="str">
        <f t="shared" si="283"/>
        <v/>
      </c>
    </row>
    <row r="9932" spans="1:1" hidden="1" x14ac:dyDescent="0.2">
      <c r="A9932" s="1136" t="str">
        <f t="shared" si="283"/>
        <v/>
      </c>
    </row>
    <row r="9933" spans="1:1" hidden="1" x14ac:dyDescent="0.2">
      <c r="A9933" s="1136" t="str">
        <f t="shared" si="283"/>
        <v/>
      </c>
    </row>
    <row r="9934" spans="1:1" hidden="1" x14ac:dyDescent="0.2">
      <c r="A9934" s="1136" t="str">
        <f t="shared" si="283"/>
        <v/>
      </c>
    </row>
    <row r="9935" spans="1:1" hidden="1" x14ac:dyDescent="0.2">
      <c r="A9935" s="1136" t="str">
        <f t="shared" si="283"/>
        <v/>
      </c>
    </row>
    <row r="9936" spans="1:1" hidden="1" x14ac:dyDescent="0.2">
      <c r="A9936" s="1136" t="str">
        <f t="shared" si="283"/>
        <v/>
      </c>
    </row>
    <row r="9937" spans="1:1" hidden="1" x14ac:dyDescent="0.2">
      <c r="A9937" s="1136" t="str">
        <f t="shared" si="283"/>
        <v/>
      </c>
    </row>
    <row r="9938" spans="1:1" hidden="1" x14ac:dyDescent="0.2">
      <c r="A9938" s="1136" t="str">
        <f t="shared" ref="A9938:A10001" si="284">C9938&amp;D9938&amp;E9938</f>
        <v/>
      </c>
    </row>
    <row r="9939" spans="1:1" hidden="1" x14ac:dyDescent="0.2">
      <c r="A9939" s="1136" t="str">
        <f t="shared" si="284"/>
        <v/>
      </c>
    </row>
    <row r="9940" spans="1:1" hidden="1" x14ac:dyDescent="0.2">
      <c r="A9940" s="1136" t="str">
        <f t="shared" si="284"/>
        <v/>
      </c>
    </row>
    <row r="9941" spans="1:1" hidden="1" x14ac:dyDescent="0.2">
      <c r="A9941" s="1136" t="str">
        <f t="shared" si="284"/>
        <v/>
      </c>
    </row>
    <row r="9942" spans="1:1" hidden="1" x14ac:dyDescent="0.2">
      <c r="A9942" s="1136" t="str">
        <f t="shared" si="284"/>
        <v/>
      </c>
    </row>
    <row r="9943" spans="1:1" hidden="1" x14ac:dyDescent="0.2">
      <c r="A9943" s="1136" t="str">
        <f t="shared" si="284"/>
        <v/>
      </c>
    </row>
    <row r="9944" spans="1:1" hidden="1" x14ac:dyDescent="0.2">
      <c r="A9944" s="1136" t="str">
        <f t="shared" si="284"/>
        <v/>
      </c>
    </row>
    <row r="9945" spans="1:1" hidden="1" x14ac:dyDescent="0.2">
      <c r="A9945" s="1136" t="str">
        <f t="shared" si="284"/>
        <v/>
      </c>
    </row>
    <row r="9946" spans="1:1" hidden="1" x14ac:dyDescent="0.2">
      <c r="A9946" s="1136" t="str">
        <f t="shared" si="284"/>
        <v/>
      </c>
    </row>
    <row r="9947" spans="1:1" hidden="1" x14ac:dyDescent="0.2">
      <c r="A9947" s="1136" t="str">
        <f t="shared" si="284"/>
        <v/>
      </c>
    </row>
    <row r="9948" spans="1:1" hidden="1" x14ac:dyDescent="0.2">
      <c r="A9948" s="1136" t="str">
        <f t="shared" si="284"/>
        <v/>
      </c>
    </row>
    <row r="9949" spans="1:1" hidden="1" x14ac:dyDescent="0.2">
      <c r="A9949" s="1136" t="str">
        <f t="shared" si="284"/>
        <v/>
      </c>
    </row>
    <row r="9950" spans="1:1" hidden="1" x14ac:dyDescent="0.2">
      <c r="A9950" s="1136" t="str">
        <f t="shared" si="284"/>
        <v/>
      </c>
    </row>
    <row r="9951" spans="1:1" hidden="1" x14ac:dyDescent="0.2">
      <c r="A9951" s="1136" t="str">
        <f t="shared" si="284"/>
        <v/>
      </c>
    </row>
    <row r="9952" spans="1:1" hidden="1" x14ac:dyDescent="0.2">
      <c r="A9952" s="1136" t="str">
        <f t="shared" si="284"/>
        <v/>
      </c>
    </row>
    <row r="9953" spans="1:1" hidden="1" x14ac:dyDescent="0.2">
      <c r="A9953" s="1136" t="str">
        <f t="shared" si="284"/>
        <v/>
      </c>
    </row>
    <row r="9954" spans="1:1" hidden="1" x14ac:dyDescent="0.2">
      <c r="A9954" s="1136" t="str">
        <f t="shared" si="284"/>
        <v/>
      </c>
    </row>
    <row r="9955" spans="1:1" hidden="1" x14ac:dyDescent="0.2">
      <c r="A9955" s="1136" t="str">
        <f t="shared" si="284"/>
        <v/>
      </c>
    </row>
    <row r="9956" spans="1:1" hidden="1" x14ac:dyDescent="0.2">
      <c r="A9956" s="1136" t="str">
        <f t="shared" si="284"/>
        <v/>
      </c>
    </row>
    <row r="9957" spans="1:1" hidden="1" x14ac:dyDescent="0.2">
      <c r="A9957" s="1136" t="str">
        <f t="shared" si="284"/>
        <v/>
      </c>
    </row>
    <row r="9958" spans="1:1" hidden="1" x14ac:dyDescent="0.2">
      <c r="A9958" s="1136" t="str">
        <f t="shared" si="284"/>
        <v/>
      </c>
    </row>
    <row r="9959" spans="1:1" hidden="1" x14ac:dyDescent="0.2">
      <c r="A9959" s="1136" t="str">
        <f t="shared" si="284"/>
        <v/>
      </c>
    </row>
    <row r="9960" spans="1:1" hidden="1" x14ac:dyDescent="0.2">
      <c r="A9960" s="1136" t="str">
        <f t="shared" si="284"/>
        <v/>
      </c>
    </row>
    <row r="9961" spans="1:1" hidden="1" x14ac:dyDescent="0.2">
      <c r="A9961" s="1136" t="str">
        <f t="shared" si="284"/>
        <v/>
      </c>
    </row>
    <row r="9962" spans="1:1" hidden="1" x14ac:dyDescent="0.2">
      <c r="A9962" s="1136" t="str">
        <f t="shared" si="284"/>
        <v/>
      </c>
    </row>
    <row r="9963" spans="1:1" hidden="1" x14ac:dyDescent="0.2">
      <c r="A9963" s="1136" t="str">
        <f t="shared" si="284"/>
        <v/>
      </c>
    </row>
    <row r="9964" spans="1:1" hidden="1" x14ac:dyDescent="0.2">
      <c r="A9964" s="1136" t="str">
        <f t="shared" si="284"/>
        <v/>
      </c>
    </row>
    <row r="9965" spans="1:1" hidden="1" x14ac:dyDescent="0.2">
      <c r="A9965" s="1136" t="str">
        <f t="shared" si="284"/>
        <v/>
      </c>
    </row>
    <row r="9966" spans="1:1" hidden="1" x14ac:dyDescent="0.2">
      <c r="A9966" s="1136" t="str">
        <f t="shared" si="284"/>
        <v/>
      </c>
    </row>
    <row r="9967" spans="1:1" hidden="1" x14ac:dyDescent="0.2">
      <c r="A9967" s="1136" t="str">
        <f t="shared" si="284"/>
        <v/>
      </c>
    </row>
    <row r="9968" spans="1:1" hidden="1" x14ac:dyDescent="0.2">
      <c r="A9968" s="1136" t="str">
        <f t="shared" si="284"/>
        <v/>
      </c>
    </row>
    <row r="9969" spans="1:1" hidden="1" x14ac:dyDescent="0.2">
      <c r="A9969" s="1136" t="str">
        <f t="shared" si="284"/>
        <v/>
      </c>
    </row>
    <row r="9970" spans="1:1" hidden="1" x14ac:dyDescent="0.2">
      <c r="A9970" s="1136" t="str">
        <f t="shared" si="284"/>
        <v/>
      </c>
    </row>
    <row r="9971" spans="1:1" hidden="1" x14ac:dyDescent="0.2">
      <c r="A9971" s="1136" t="str">
        <f t="shared" si="284"/>
        <v/>
      </c>
    </row>
    <row r="9972" spans="1:1" hidden="1" x14ac:dyDescent="0.2">
      <c r="A9972" s="1136" t="str">
        <f t="shared" si="284"/>
        <v/>
      </c>
    </row>
    <row r="9973" spans="1:1" hidden="1" x14ac:dyDescent="0.2">
      <c r="A9973" s="1136" t="str">
        <f t="shared" si="284"/>
        <v/>
      </c>
    </row>
    <row r="9974" spans="1:1" hidden="1" x14ac:dyDescent="0.2">
      <c r="A9974" s="1136" t="str">
        <f t="shared" si="284"/>
        <v/>
      </c>
    </row>
    <row r="9975" spans="1:1" hidden="1" x14ac:dyDescent="0.2">
      <c r="A9975" s="1136" t="str">
        <f t="shared" si="284"/>
        <v/>
      </c>
    </row>
    <row r="9976" spans="1:1" hidden="1" x14ac:dyDescent="0.2">
      <c r="A9976" s="1136" t="str">
        <f t="shared" si="284"/>
        <v/>
      </c>
    </row>
    <row r="9977" spans="1:1" hidden="1" x14ac:dyDescent="0.2">
      <c r="A9977" s="1136" t="str">
        <f t="shared" si="284"/>
        <v/>
      </c>
    </row>
    <row r="9978" spans="1:1" hidden="1" x14ac:dyDescent="0.2">
      <c r="A9978" s="1136" t="str">
        <f t="shared" si="284"/>
        <v/>
      </c>
    </row>
    <row r="9979" spans="1:1" hidden="1" x14ac:dyDescent="0.2">
      <c r="A9979" s="1136" t="str">
        <f t="shared" si="284"/>
        <v/>
      </c>
    </row>
    <row r="9980" spans="1:1" hidden="1" x14ac:dyDescent="0.2">
      <c r="A9980" s="1136" t="str">
        <f t="shared" si="284"/>
        <v/>
      </c>
    </row>
    <row r="9981" spans="1:1" hidden="1" x14ac:dyDescent="0.2">
      <c r="A9981" s="1136" t="str">
        <f t="shared" si="284"/>
        <v/>
      </c>
    </row>
    <row r="9982" spans="1:1" hidden="1" x14ac:dyDescent="0.2">
      <c r="A9982" s="1136" t="str">
        <f t="shared" si="284"/>
        <v/>
      </c>
    </row>
    <row r="9983" spans="1:1" hidden="1" x14ac:dyDescent="0.2">
      <c r="A9983" s="1136" t="str">
        <f t="shared" si="284"/>
        <v/>
      </c>
    </row>
    <row r="9984" spans="1:1" hidden="1" x14ac:dyDescent="0.2">
      <c r="A9984" s="1136" t="str">
        <f t="shared" si="284"/>
        <v/>
      </c>
    </row>
    <row r="9985" spans="1:1" hidden="1" x14ac:dyDescent="0.2">
      <c r="A9985" s="1136" t="str">
        <f t="shared" si="284"/>
        <v/>
      </c>
    </row>
    <row r="9986" spans="1:1" hidden="1" x14ac:dyDescent="0.2">
      <c r="A9986" s="1136" t="str">
        <f t="shared" si="284"/>
        <v/>
      </c>
    </row>
    <row r="9987" spans="1:1" hidden="1" x14ac:dyDescent="0.2">
      <c r="A9987" s="1136" t="str">
        <f t="shared" si="284"/>
        <v/>
      </c>
    </row>
    <row r="9988" spans="1:1" hidden="1" x14ac:dyDescent="0.2">
      <c r="A9988" s="1136" t="str">
        <f t="shared" si="284"/>
        <v/>
      </c>
    </row>
    <row r="9989" spans="1:1" hidden="1" x14ac:dyDescent="0.2">
      <c r="A9989" s="1136" t="str">
        <f t="shared" si="284"/>
        <v/>
      </c>
    </row>
    <row r="9990" spans="1:1" hidden="1" x14ac:dyDescent="0.2">
      <c r="A9990" s="1136" t="str">
        <f t="shared" si="284"/>
        <v/>
      </c>
    </row>
    <row r="9991" spans="1:1" hidden="1" x14ac:dyDescent="0.2">
      <c r="A9991" s="1136" t="str">
        <f t="shared" si="284"/>
        <v/>
      </c>
    </row>
    <row r="9992" spans="1:1" hidden="1" x14ac:dyDescent="0.2">
      <c r="A9992" s="1136" t="str">
        <f t="shared" si="284"/>
        <v/>
      </c>
    </row>
    <row r="9993" spans="1:1" hidden="1" x14ac:dyDescent="0.2">
      <c r="A9993" s="1136" t="str">
        <f t="shared" si="284"/>
        <v/>
      </c>
    </row>
    <row r="9994" spans="1:1" hidden="1" x14ac:dyDescent="0.2">
      <c r="A9994" s="1136" t="str">
        <f t="shared" si="284"/>
        <v/>
      </c>
    </row>
    <row r="9995" spans="1:1" hidden="1" x14ac:dyDescent="0.2">
      <c r="A9995" s="1136" t="str">
        <f t="shared" si="284"/>
        <v/>
      </c>
    </row>
    <row r="9996" spans="1:1" hidden="1" x14ac:dyDescent="0.2">
      <c r="A9996" s="1136" t="str">
        <f t="shared" si="284"/>
        <v/>
      </c>
    </row>
    <row r="9997" spans="1:1" hidden="1" x14ac:dyDescent="0.2">
      <c r="A9997" s="1136" t="str">
        <f t="shared" si="284"/>
        <v/>
      </c>
    </row>
    <row r="9998" spans="1:1" hidden="1" x14ac:dyDescent="0.2">
      <c r="A9998" s="1136" t="str">
        <f t="shared" si="284"/>
        <v/>
      </c>
    </row>
    <row r="9999" spans="1:1" hidden="1" x14ac:dyDescent="0.2">
      <c r="A9999" s="1136" t="str">
        <f t="shared" si="284"/>
        <v/>
      </c>
    </row>
    <row r="10000" spans="1:1" hidden="1" x14ac:dyDescent="0.2">
      <c r="A10000" s="1136" t="str">
        <f t="shared" si="284"/>
        <v/>
      </c>
    </row>
    <row r="10001" spans="1:1" hidden="1" x14ac:dyDescent="0.2">
      <c r="A10001" s="1136" t="str">
        <f t="shared" si="284"/>
        <v/>
      </c>
    </row>
    <row r="10002" spans="1:1" hidden="1" x14ac:dyDescent="0.2">
      <c r="A10002" s="1136" t="str">
        <f t="shared" ref="A10002:A10006" si="285">C10002&amp;D10002&amp;E10002</f>
        <v/>
      </c>
    </row>
    <row r="10003" spans="1:1" hidden="1" x14ac:dyDescent="0.2">
      <c r="A10003" s="1136" t="str">
        <f t="shared" si="285"/>
        <v/>
      </c>
    </row>
    <row r="10004" spans="1:1" hidden="1" x14ac:dyDescent="0.2">
      <c r="A10004" s="1136" t="str">
        <f t="shared" si="285"/>
        <v/>
      </c>
    </row>
    <row r="10005" spans="1:1" hidden="1" x14ac:dyDescent="0.2">
      <c r="A10005" s="1136" t="str">
        <f t="shared" si="285"/>
        <v/>
      </c>
    </row>
    <row r="10006" spans="1:1" hidden="1" x14ac:dyDescent="0.2">
      <c r="A10006" s="1136" t="str">
        <f t="shared" si="285"/>
        <v/>
      </c>
    </row>
  </sheetData>
  <autoFilter ref="A16:P10006">
    <filterColumn colId="0">
      <customFilters>
        <customFilter val="ja24f*"/>
      </customFilters>
    </filterColumn>
  </autoFilter>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H1:P13"/>
  <sheetViews>
    <sheetView workbookViewId="0"/>
  </sheetViews>
  <sheetFormatPr defaultColWidth="9.140625" defaultRowHeight="15" x14ac:dyDescent="0.25"/>
  <cols>
    <col min="1" max="5" width="1.7109375" style="674" customWidth="1"/>
    <col min="6" max="7" width="9.140625" style="674"/>
    <col min="8" max="8" width="43.7109375" style="674" bestFit="1" customWidth="1"/>
    <col min="9" max="11" width="10.140625" style="674" customWidth="1"/>
    <col min="12" max="13" width="9.140625" style="674"/>
    <col min="14" max="14" width="10.140625" style="674" customWidth="1"/>
    <col min="15" max="15" width="25" style="674" bestFit="1" customWidth="1"/>
    <col min="16" max="16" width="39.42578125" style="675" bestFit="1" customWidth="1"/>
    <col min="17" max="17" width="42.28515625" style="674" bestFit="1" customWidth="1"/>
    <col min="18" max="16384" width="9.140625" style="674"/>
  </cols>
  <sheetData>
    <row r="1" spans="8:16" ht="4.5" customHeight="1" x14ac:dyDescent="0.25"/>
    <row r="2" spans="8:16" ht="4.5" customHeight="1" x14ac:dyDescent="0.25"/>
    <row r="3" spans="8:16" ht="4.5" customHeight="1" x14ac:dyDescent="0.25"/>
    <row r="4" spans="8:16" ht="4.5" customHeight="1" x14ac:dyDescent="0.25"/>
    <row r="5" spans="8:16" ht="4.5" customHeight="1" x14ac:dyDescent="0.25"/>
    <row r="6" spans="8:16" ht="4.5" customHeight="1" thickBot="1" x14ac:dyDescent="0.3">
      <c r="P6" s="674"/>
    </row>
    <row r="7" spans="8:16" ht="28.5" customHeight="1" x14ac:dyDescent="0.25">
      <c r="H7" s="1736" t="s">
        <v>1121</v>
      </c>
      <c r="I7" s="1737"/>
      <c r="J7" s="1737"/>
      <c r="K7" s="1737"/>
      <c r="L7" s="1737"/>
      <c r="M7" s="1737"/>
      <c r="N7" s="1737"/>
      <c r="O7" s="1738"/>
      <c r="P7" s="674"/>
    </row>
    <row r="8" spans="8:16" ht="8.25" customHeight="1" thickBot="1" x14ac:dyDescent="0.3">
      <c r="H8" s="1739"/>
      <c r="I8" s="1740"/>
      <c r="J8" s="1740"/>
      <c r="K8" s="1740"/>
      <c r="L8" s="1740"/>
      <c r="M8" s="1740"/>
      <c r="N8" s="1740"/>
      <c r="O8" s="1741"/>
      <c r="P8" s="674"/>
    </row>
    <row r="9" spans="8:16" ht="15.75" thickBot="1" x14ac:dyDescent="0.3">
      <c r="H9" s="411" t="s">
        <v>639</v>
      </c>
      <c r="I9" s="408" t="s">
        <v>638</v>
      </c>
      <c r="J9" s="410" t="s">
        <v>637</v>
      </c>
      <c r="K9" s="680" t="s">
        <v>583</v>
      </c>
      <c r="L9" s="408" t="s">
        <v>584</v>
      </c>
      <c r="M9" s="407"/>
      <c r="N9" s="679"/>
      <c r="O9" s="679"/>
      <c r="P9" s="674"/>
    </row>
    <row r="10" spans="8:16" x14ac:dyDescent="0.25">
      <c r="H10" s="406" t="s">
        <v>553</v>
      </c>
      <c r="I10" s="400">
        <v>2.5000000000000001E-2</v>
      </c>
      <c r="J10" s="405">
        <v>1.92529689878824E-2</v>
      </c>
      <c r="K10" s="404">
        <v>0</v>
      </c>
      <c r="L10" s="403">
        <f>(I10+1)*(J10+1)*(1+K10)-1</f>
        <v>4.4734293212579379E-2</v>
      </c>
      <c r="M10" s="401"/>
      <c r="N10" s="678"/>
      <c r="O10" s="677"/>
      <c r="P10" s="674"/>
    </row>
    <row r="11" spans="8:16" x14ac:dyDescent="0.25">
      <c r="H11" s="406" t="s">
        <v>635</v>
      </c>
      <c r="I11" s="400">
        <v>-0.04</v>
      </c>
      <c r="J11" s="405">
        <v>-3.5000000000000003E-2</v>
      </c>
      <c r="K11" s="404">
        <v>0</v>
      </c>
      <c r="L11" s="403">
        <f>(I11+1)*(J11+1)*(1+K11)-1</f>
        <v>-7.360000000000011E-2</v>
      </c>
      <c r="M11" s="401"/>
      <c r="P11" s="674"/>
    </row>
    <row r="12" spans="8:16" x14ac:dyDescent="0.25">
      <c r="H12" s="402" t="s">
        <v>632</v>
      </c>
      <c r="I12" s="400">
        <v>-1.4999999999999999E-2</v>
      </c>
      <c r="J12" s="400">
        <f>(1+J10)*(1+J11)-1</f>
        <v>-1.6420884926693469E-2</v>
      </c>
      <c r="K12" s="400">
        <f>(1+K10)*(1+K11)-1</f>
        <v>0</v>
      </c>
      <c r="L12" s="403">
        <f>(I12+1)*(J12+1)*(1+K12)-1</f>
        <v>-3.1174571652793026E-2</v>
      </c>
      <c r="M12" s="401"/>
      <c r="P12" s="674"/>
    </row>
    <row r="13" spans="8:16" x14ac:dyDescent="0.25">
      <c r="H13" s="676" t="s">
        <v>1120</v>
      </c>
    </row>
  </sheetData>
  <mergeCells count="1">
    <mergeCell ref="H7:O8"/>
  </mergeCells>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U43"/>
  <sheetViews>
    <sheetView workbookViewId="0"/>
  </sheetViews>
  <sheetFormatPr defaultRowHeight="12.75" x14ac:dyDescent="0.2"/>
  <cols>
    <col min="6" max="7" width="9.140625" style="1431"/>
    <col min="8" max="8" width="17.28515625" bestFit="1" customWidth="1"/>
    <col min="9" max="9" width="15.85546875" bestFit="1" customWidth="1"/>
  </cols>
  <sheetData>
    <row r="1" spans="1:21" x14ac:dyDescent="0.2">
      <c r="A1" t="s">
        <v>3</v>
      </c>
      <c r="B1" t="s">
        <v>11445</v>
      </c>
      <c r="C1" t="s">
        <v>11446</v>
      </c>
      <c r="D1" t="s">
        <v>11447</v>
      </c>
      <c r="E1" t="s">
        <v>11448</v>
      </c>
      <c r="F1" s="1431" t="s">
        <v>11449</v>
      </c>
      <c r="G1" s="1431" t="s">
        <v>11450</v>
      </c>
      <c r="H1" s="1432" t="s">
        <v>11451</v>
      </c>
      <c r="I1" s="1432" t="s">
        <v>11452</v>
      </c>
      <c r="L1" t="s">
        <v>11445</v>
      </c>
      <c r="M1" t="s">
        <v>11446</v>
      </c>
      <c r="N1" t="s">
        <v>11447</v>
      </c>
      <c r="O1" t="s">
        <v>11448</v>
      </c>
      <c r="P1" t="s">
        <v>11449</v>
      </c>
      <c r="Q1" t="s">
        <v>11450</v>
      </c>
      <c r="R1" t="s">
        <v>11451</v>
      </c>
      <c r="S1" t="s">
        <v>11452</v>
      </c>
    </row>
    <row r="2" spans="1:21" x14ac:dyDescent="0.2">
      <c r="A2" t="s">
        <v>1853</v>
      </c>
      <c r="B2" t="s">
        <v>1854</v>
      </c>
      <c r="C2" t="s">
        <v>30</v>
      </c>
      <c r="D2" t="s">
        <v>3</v>
      </c>
      <c r="E2" t="s">
        <v>28</v>
      </c>
      <c r="F2" s="1431">
        <v>0.44735240413877053</v>
      </c>
      <c r="G2" s="1431">
        <v>0.39181869732699792</v>
      </c>
      <c r="H2" s="1433">
        <f>ROUND(F2,2)</f>
        <v>0.45</v>
      </c>
      <c r="I2" s="1433">
        <f>ROUND(G2,2)</f>
        <v>0.39</v>
      </c>
      <c r="L2" t="s">
        <v>1854</v>
      </c>
      <c r="M2" t="s">
        <v>30</v>
      </c>
      <c r="N2" t="s">
        <v>3</v>
      </c>
      <c r="O2" t="s">
        <v>28</v>
      </c>
      <c r="P2" s="1433">
        <v>0.45</v>
      </c>
      <c r="Q2" s="1433">
        <v>0.39</v>
      </c>
      <c r="R2" s="1433">
        <v>0.45</v>
      </c>
      <c r="S2" s="1433">
        <v>0.39</v>
      </c>
      <c r="U2" t="b">
        <f>R2=H2</f>
        <v>1</v>
      </c>
    </row>
    <row r="3" spans="1:21" x14ac:dyDescent="0.2">
      <c r="A3" t="s">
        <v>1228</v>
      </c>
      <c r="B3" t="s">
        <v>1229</v>
      </c>
      <c r="C3" t="s">
        <v>137</v>
      </c>
      <c r="D3" t="s">
        <v>3</v>
      </c>
      <c r="E3" t="s">
        <v>136</v>
      </c>
      <c r="F3" s="1431">
        <v>0.50318471337579618</v>
      </c>
      <c r="G3" s="1431">
        <v>0.43584402912256998</v>
      </c>
      <c r="H3" s="1433">
        <f t="shared" ref="H3:I39" si="0">ROUND(F3,2)</f>
        <v>0.5</v>
      </c>
      <c r="I3" s="1433">
        <f t="shared" si="0"/>
        <v>0.44</v>
      </c>
      <c r="L3" t="s">
        <v>1229</v>
      </c>
      <c r="M3" t="s">
        <v>137</v>
      </c>
      <c r="N3" t="s">
        <v>3</v>
      </c>
      <c r="O3" t="s">
        <v>136</v>
      </c>
      <c r="P3" s="1433">
        <v>0.5</v>
      </c>
      <c r="Q3" s="1433">
        <v>0.44</v>
      </c>
      <c r="R3" s="1433">
        <v>0.5</v>
      </c>
      <c r="S3" s="1433">
        <v>0.44</v>
      </c>
      <c r="U3" t="b">
        <f t="shared" ref="U3:U39" si="1">R3=H3</f>
        <v>1</v>
      </c>
    </row>
    <row r="4" spans="1:21" x14ac:dyDescent="0.2">
      <c r="A4" t="s">
        <v>1226</v>
      </c>
      <c r="B4" t="s">
        <v>1227</v>
      </c>
      <c r="C4" t="s">
        <v>137</v>
      </c>
      <c r="D4" t="s">
        <v>3</v>
      </c>
      <c r="E4" t="s">
        <v>136</v>
      </c>
      <c r="F4" s="1431">
        <v>0.30434782608695654</v>
      </c>
      <c r="G4" s="1431">
        <v>0.2541436464088398</v>
      </c>
      <c r="H4" s="1433">
        <f t="shared" si="0"/>
        <v>0.3</v>
      </c>
      <c r="I4" s="1433">
        <f t="shared" si="0"/>
        <v>0.25</v>
      </c>
      <c r="L4" t="s">
        <v>1227</v>
      </c>
      <c r="M4" t="s">
        <v>137</v>
      </c>
      <c r="N4" t="s">
        <v>3</v>
      </c>
      <c r="O4" t="s">
        <v>136</v>
      </c>
      <c r="P4" s="1433">
        <v>0.3</v>
      </c>
      <c r="Q4" s="1433">
        <v>0.25</v>
      </c>
      <c r="R4" s="1433">
        <v>0.3</v>
      </c>
      <c r="S4" s="1433">
        <v>0.25</v>
      </c>
      <c r="U4" t="b">
        <f t="shared" si="1"/>
        <v>1</v>
      </c>
    </row>
    <row r="5" spans="1:21" x14ac:dyDescent="0.2">
      <c r="A5" t="s">
        <v>2549</v>
      </c>
      <c r="B5" t="s">
        <v>2550</v>
      </c>
      <c r="C5" t="s">
        <v>44</v>
      </c>
      <c r="D5" t="s">
        <v>3</v>
      </c>
      <c r="E5" t="s">
        <v>43</v>
      </c>
      <c r="F5" s="1431">
        <v>0.25</v>
      </c>
      <c r="G5" s="1431">
        <v>0.20140470766894458</v>
      </c>
      <c r="H5" s="1433">
        <f t="shared" si="0"/>
        <v>0.25</v>
      </c>
      <c r="I5" s="1433">
        <f t="shared" si="0"/>
        <v>0.2</v>
      </c>
      <c r="L5" t="s">
        <v>2550</v>
      </c>
      <c r="M5" t="s">
        <v>44</v>
      </c>
      <c r="N5" t="s">
        <v>3</v>
      </c>
      <c r="O5" t="s">
        <v>43</v>
      </c>
      <c r="P5" s="1433">
        <v>0.25</v>
      </c>
      <c r="Q5" s="1433">
        <v>0.2</v>
      </c>
      <c r="R5" s="1433">
        <v>0.25</v>
      </c>
      <c r="S5" s="1433">
        <v>0.2</v>
      </c>
      <c r="U5" t="b">
        <f t="shared" si="1"/>
        <v>1</v>
      </c>
    </row>
    <row r="6" spans="1:21" x14ac:dyDescent="0.2">
      <c r="A6" t="s">
        <v>2529</v>
      </c>
      <c r="B6" t="s">
        <v>2530</v>
      </c>
      <c r="C6" t="s">
        <v>44</v>
      </c>
      <c r="D6" t="s">
        <v>3</v>
      </c>
      <c r="E6" t="s">
        <v>43</v>
      </c>
      <c r="F6" s="1431">
        <v>0.25</v>
      </c>
      <c r="G6" s="1431">
        <v>0.19610778443113772</v>
      </c>
      <c r="H6" s="1433">
        <f t="shared" si="0"/>
        <v>0.25</v>
      </c>
      <c r="I6" s="1433">
        <f t="shared" si="0"/>
        <v>0.2</v>
      </c>
      <c r="L6" t="s">
        <v>2530</v>
      </c>
      <c r="M6" t="s">
        <v>44</v>
      </c>
      <c r="N6" t="s">
        <v>3</v>
      </c>
      <c r="O6" t="s">
        <v>43</v>
      </c>
      <c r="P6" s="1433">
        <v>0.25</v>
      </c>
      <c r="Q6" s="1433">
        <v>0.2</v>
      </c>
      <c r="R6" s="1433">
        <v>0.25</v>
      </c>
      <c r="S6" s="1433">
        <v>0.2</v>
      </c>
      <c r="U6" t="b">
        <f t="shared" si="1"/>
        <v>1</v>
      </c>
    </row>
    <row r="7" spans="1:21" x14ac:dyDescent="0.2">
      <c r="A7" t="s">
        <v>2531</v>
      </c>
      <c r="B7" t="s">
        <v>2532</v>
      </c>
      <c r="C7" t="s">
        <v>44</v>
      </c>
      <c r="D7" t="s">
        <v>3</v>
      </c>
      <c r="E7" t="s">
        <v>43</v>
      </c>
      <c r="F7" s="1431">
        <v>0.5</v>
      </c>
      <c r="G7" s="1431">
        <v>0.39399921042242403</v>
      </c>
      <c r="H7" s="1433">
        <f t="shared" si="0"/>
        <v>0.5</v>
      </c>
      <c r="I7" s="1433">
        <f t="shared" si="0"/>
        <v>0.39</v>
      </c>
      <c r="L7" t="s">
        <v>2532</v>
      </c>
      <c r="M7" t="s">
        <v>44</v>
      </c>
      <c r="N7" t="s">
        <v>3</v>
      </c>
      <c r="O7" t="s">
        <v>43</v>
      </c>
      <c r="P7" s="1433">
        <v>0.5</v>
      </c>
      <c r="Q7" s="1433">
        <v>0.39</v>
      </c>
      <c r="R7" s="1433">
        <v>0.5</v>
      </c>
      <c r="S7" s="1433">
        <v>0.39</v>
      </c>
      <c r="U7" t="b">
        <f t="shared" si="1"/>
        <v>1</v>
      </c>
    </row>
    <row r="8" spans="1:21" x14ac:dyDescent="0.2">
      <c r="A8" t="s">
        <v>2551</v>
      </c>
      <c r="B8" t="s">
        <v>2552</v>
      </c>
      <c r="C8" t="s">
        <v>44</v>
      </c>
      <c r="D8" t="s">
        <v>3</v>
      </c>
      <c r="E8" t="s">
        <v>43</v>
      </c>
      <c r="F8" s="1431">
        <v>0.5</v>
      </c>
      <c r="G8" s="1431">
        <v>0.39307997731140104</v>
      </c>
      <c r="H8" s="1433">
        <f t="shared" si="0"/>
        <v>0.5</v>
      </c>
      <c r="I8" s="1433">
        <f t="shared" si="0"/>
        <v>0.39</v>
      </c>
      <c r="L8" t="s">
        <v>2552</v>
      </c>
      <c r="M8" t="s">
        <v>44</v>
      </c>
      <c r="N8" t="s">
        <v>3</v>
      </c>
      <c r="O8" t="s">
        <v>43</v>
      </c>
      <c r="P8" s="1433">
        <v>0.5</v>
      </c>
      <c r="Q8" s="1433">
        <v>0.39</v>
      </c>
      <c r="R8" s="1433">
        <v>0.5</v>
      </c>
      <c r="S8" s="1433">
        <v>0.39</v>
      </c>
      <c r="U8" t="b">
        <f t="shared" si="1"/>
        <v>1</v>
      </c>
    </row>
    <row r="9" spans="1:21" x14ac:dyDescent="0.2">
      <c r="A9" t="s">
        <v>107</v>
      </c>
      <c r="B9" t="s">
        <v>106</v>
      </c>
      <c r="C9" t="s">
        <v>111</v>
      </c>
      <c r="D9" t="s">
        <v>54</v>
      </c>
      <c r="E9" t="s">
        <v>110</v>
      </c>
      <c r="F9" s="1431">
        <v>0.35222672064777327</v>
      </c>
      <c r="G9" s="1431">
        <v>0.29906480068979241</v>
      </c>
      <c r="H9" s="1433">
        <f t="shared" si="0"/>
        <v>0.35</v>
      </c>
      <c r="I9" s="1433">
        <f t="shared" si="0"/>
        <v>0.3</v>
      </c>
      <c r="L9" t="s">
        <v>106</v>
      </c>
      <c r="M9" t="s">
        <v>111</v>
      </c>
      <c r="N9" t="s">
        <v>54</v>
      </c>
      <c r="O9" t="s">
        <v>110</v>
      </c>
      <c r="P9" s="1433">
        <v>0.35</v>
      </c>
      <c r="Q9" s="1433">
        <v>0.3</v>
      </c>
      <c r="R9" s="1433">
        <v>0.35</v>
      </c>
      <c r="S9" s="1433">
        <v>0.3</v>
      </c>
      <c r="U9" t="b">
        <f t="shared" si="1"/>
        <v>1</v>
      </c>
    </row>
    <row r="10" spans="1:21" x14ac:dyDescent="0.2">
      <c r="A10" t="s">
        <v>109</v>
      </c>
      <c r="B10" t="s">
        <v>108</v>
      </c>
      <c r="C10" t="s">
        <v>111</v>
      </c>
      <c r="D10" t="s">
        <v>54</v>
      </c>
      <c r="E10" t="s">
        <v>110</v>
      </c>
      <c r="F10" s="1431">
        <v>0.22788018433179724</v>
      </c>
      <c r="G10" s="1431">
        <v>0.19289016419575961</v>
      </c>
      <c r="H10" s="1433">
        <f t="shared" si="0"/>
        <v>0.23</v>
      </c>
      <c r="I10" s="1433">
        <f t="shared" si="0"/>
        <v>0.19</v>
      </c>
      <c r="L10" t="s">
        <v>108</v>
      </c>
      <c r="M10" t="s">
        <v>111</v>
      </c>
      <c r="N10" t="s">
        <v>54</v>
      </c>
      <c r="O10" t="s">
        <v>110</v>
      </c>
      <c r="P10" s="1433">
        <v>0.23</v>
      </c>
      <c r="Q10" s="1433">
        <v>0.19</v>
      </c>
      <c r="R10" s="1433">
        <v>0.23</v>
      </c>
      <c r="S10" s="1433">
        <v>0.19</v>
      </c>
      <c r="U10" t="b">
        <f t="shared" si="1"/>
        <v>1</v>
      </c>
    </row>
    <row r="11" spans="1:21" x14ac:dyDescent="0.2">
      <c r="A11" t="s">
        <v>113</v>
      </c>
      <c r="B11" t="s">
        <v>112</v>
      </c>
      <c r="C11" t="s">
        <v>111</v>
      </c>
      <c r="D11" t="s">
        <v>54</v>
      </c>
      <c r="E11" t="s">
        <v>110</v>
      </c>
      <c r="F11" s="1431">
        <v>0.27272727272727271</v>
      </c>
      <c r="G11" s="1431">
        <v>0.20097305389221556</v>
      </c>
      <c r="H11" s="1433">
        <f t="shared" si="0"/>
        <v>0.27</v>
      </c>
      <c r="I11" s="1433">
        <f t="shared" si="0"/>
        <v>0.2</v>
      </c>
      <c r="L11" t="s">
        <v>112</v>
      </c>
      <c r="M11" t="s">
        <v>111</v>
      </c>
      <c r="N11" t="s">
        <v>54</v>
      </c>
      <c r="O11" t="s">
        <v>110</v>
      </c>
      <c r="P11" s="1433">
        <v>0.27</v>
      </c>
      <c r="Q11" s="1433">
        <v>0.2</v>
      </c>
      <c r="R11" s="1433">
        <v>0.27</v>
      </c>
      <c r="S11" s="1433">
        <v>0.2</v>
      </c>
      <c r="U11" t="b">
        <f t="shared" si="1"/>
        <v>1</v>
      </c>
    </row>
    <row r="12" spans="1:21" x14ac:dyDescent="0.2">
      <c r="A12" t="s">
        <v>105</v>
      </c>
      <c r="B12" t="s">
        <v>104</v>
      </c>
      <c r="C12" t="s">
        <v>111</v>
      </c>
      <c r="D12" t="s">
        <v>54</v>
      </c>
      <c r="E12" t="s">
        <v>110</v>
      </c>
      <c r="F12" s="1431">
        <v>0.75</v>
      </c>
      <c r="G12" s="1431">
        <v>0.47038327526132406</v>
      </c>
      <c r="H12" s="1433">
        <f t="shared" si="0"/>
        <v>0.75</v>
      </c>
      <c r="I12" s="1433">
        <f t="shared" si="0"/>
        <v>0.47</v>
      </c>
      <c r="L12" t="s">
        <v>104</v>
      </c>
      <c r="M12" t="s">
        <v>111</v>
      </c>
      <c r="N12" t="s">
        <v>54</v>
      </c>
      <c r="O12" t="s">
        <v>110</v>
      </c>
      <c r="P12" s="1433">
        <v>0.75</v>
      </c>
      <c r="Q12" s="1433">
        <v>0.47</v>
      </c>
      <c r="R12" s="1433">
        <v>0.75</v>
      </c>
      <c r="S12" s="1433">
        <v>0.47</v>
      </c>
      <c r="U12" t="b">
        <f t="shared" si="1"/>
        <v>1</v>
      </c>
    </row>
    <row r="13" spans="1:21" x14ac:dyDescent="0.2">
      <c r="A13" t="s">
        <v>1493</v>
      </c>
      <c r="B13" t="s">
        <v>1494</v>
      </c>
      <c r="C13" t="s">
        <v>131</v>
      </c>
      <c r="D13" t="s">
        <v>3</v>
      </c>
      <c r="E13" t="s">
        <v>130</v>
      </c>
      <c r="F13" s="1431">
        <v>0.33441471272597101</v>
      </c>
      <c r="G13" s="1431">
        <v>0.28615259667012588</v>
      </c>
      <c r="H13" s="1433">
        <f t="shared" si="0"/>
        <v>0.33</v>
      </c>
      <c r="I13" s="1433">
        <f t="shared" si="0"/>
        <v>0.28999999999999998</v>
      </c>
      <c r="L13" t="s">
        <v>1494</v>
      </c>
      <c r="M13" t="s">
        <v>131</v>
      </c>
      <c r="N13" t="s">
        <v>3</v>
      </c>
      <c r="O13" t="s">
        <v>130</v>
      </c>
      <c r="P13" s="1433">
        <v>0.33</v>
      </c>
      <c r="Q13" s="1433">
        <v>0.28999999999999998</v>
      </c>
      <c r="R13" s="1433">
        <v>0.33</v>
      </c>
      <c r="S13" s="1433">
        <v>0.28999999999999998</v>
      </c>
      <c r="U13" t="b">
        <f t="shared" si="1"/>
        <v>1</v>
      </c>
    </row>
    <row r="14" spans="1:21" x14ac:dyDescent="0.2">
      <c r="A14" t="s">
        <v>1491</v>
      </c>
      <c r="B14" t="s">
        <v>1492</v>
      </c>
      <c r="C14" t="s">
        <v>131</v>
      </c>
      <c r="D14" t="s">
        <v>3</v>
      </c>
      <c r="E14" t="s">
        <v>130</v>
      </c>
      <c r="F14" s="1431">
        <v>0.18181818181818182</v>
      </c>
      <c r="G14" s="1431">
        <v>0.15248775457592162</v>
      </c>
      <c r="H14" s="1433">
        <f t="shared" si="0"/>
        <v>0.18</v>
      </c>
      <c r="I14" s="1433">
        <f t="shared" si="0"/>
        <v>0.15</v>
      </c>
      <c r="L14" t="s">
        <v>1492</v>
      </c>
      <c r="M14" t="s">
        <v>131</v>
      </c>
      <c r="N14" t="s">
        <v>3</v>
      </c>
      <c r="O14" t="s">
        <v>130</v>
      </c>
      <c r="P14" s="1433">
        <v>0.18</v>
      </c>
      <c r="Q14" s="1433">
        <v>0.15</v>
      </c>
      <c r="R14" s="1433">
        <v>0.18</v>
      </c>
      <c r="S14" s="1433">
        <v>0.15</v>
      </c>
      <c r="U14" t="b">
        <f t="shared" si="1"/>
        <v>1</v>
      </c>
    </row>
    <row r="15" spans="1:21" x14ac:dyDescent="0.2">
      <c r="A15" t="s">
        <v>2200</v>
      </c>
      <c r="B15" t="s">
        <v>2201</v>
      </c>
      <c r="C15" t="s">
        <v>50</v>
      </c>
      <c r="D15" t="s">
        <v>3</v>
      </c>
      <c r="E15" t="s">
        <v>49</v>
      </c>
      <c r="F15" s="1431">
        <v>0.60624999999999996</v>
      </c>
      <c r="G15" s="1431">
        <v>0.48710208562019758</v>
      </c>
      <c r="H15" s="1433">
        <f t="shared" si="0"/>
        <v>0.61</v>
      </c>
      <c r="I15" s="1433">
        <f t="shared" si="0"/>
        <v>0.49</v>
      </c>
      <c r="L15" t="s">
        <v>2201</v>
      </c>
      <c r="M15" t="s">
        <v>50</v>
      </c>
      <c r="N15" t="s">
        <v>3</v>
      </c>
      <c r="O15" t="s">
        <v>49</v>
      </c>
      <c r="P15" s="1433">
        <v>0.61</v>
      </c>
      <c r="Q15" s="1433">
        <v>0.49</v>
      </c>
      <c r="R15" s="1433">
        <v>0.61</v>
      </c>
      <c r="S15" s="1433">
        <v>0.49</v>
      </c>
      <c r="U15" t="b">
        <f t="shared" si="1"/>
        <v>1</v>
      </c>
    </row>
    <row r="16" spans="1:21" x14ac:dyDescent="0.2">
      <c r="A16" t="s">
        <v>2198</v>
      </c>
      <c r="B16" t="s">
        <v>2199</v>
      </c>
      <c r="C16" t="s">
        <v>50</v>
      </c>
      <c r="D16" t="s">
        <v>3</v>
      </c>
      <c r="E16" t="s">
        <v>49</v>
      </c>
      <c r="F16" s="1431">
        <v>0.43826219512195119</v>
      </c>
      <c r="G16" s="1431">
        <v>0.33226709316273489</v>
      </c>
      <c r="H16" s="1433">
        <f t="shared" si="0"/>
        <v>0.44</v>
      </c>
      <c r="I16" s="1433">
        <f t="shared" si="0"/>
        <v>0.33</v>
      </c>
      <c r="L16" t="s">
        <v>2199</v>
      </c>
      <c r="M16" t="s">
        <v>50</v>
      </c>
      <c r="N16" t="s">
        <v>3</v>
      </c>
      <c r="O16" t="s">
        <v>49</v>
      </c>
      <c r="P16" s="1433">
        <v>0.44</v>
      </c>
      <c r="Q16" s="1433">
        <v>0.33</v>
      </c>
      <c r="R16" s="1433">
        <v>0.44</v>
      </c>
      <c r="S16" s="1433">
        <v>0.33</v>
      </c>
      <c r="U16" t="b">
        <f t="shared" si="1"/>
        <v>1</v>
      </c>
    </row>
    <row r="17" spans="1:21" x14ac:dyDescent="0.2">
      <c r="A17" t="s">
        <v>2073</v>
      </c>
      <c r="B17" t="s">
        <v>2074</v>
      </c>
      <c r="C17" t="s">
        <v>101</v>
      </c>
      <c r="D17" t="s">
        <v>54</v>
      </c>
      <c r="E17" t="s">
        <v>100</v>
      </c>
      <c r="F17" s="1431">
        <v>0.66666666666666663</v>
      </c>
      <c r="G17" s="1431">
        <v>0.51067073170731703</v>
      </c>
      <c r="H17" s="1433">
        <f t="shared" si="0"/>
        <v>0.67</v>
      </c>
      <c r="I17" s="1433">
        <f t="shared" si="0"/>
        <v>0.51</v>
      </c>
      <c r="L17" t="s">
        <v>2074</v>
      </c>
      <c r="M17" t="s">
        <v>101</v>
      </c>
      <c r="N17" t="s">
        <v>54</v>
      </c>
      <c r="O17" t="s">
        <v>100</v>
      </c>
      <c r="P17" s="1433">
        <v>0.67</v>
      </c>
      <c r="Q17" s="1433">
        <v>0.51</v>
      </c>
      <c r="R17" s="1433">
        <v>0.67</v>
      </c>
      <c r="S17" s="1433">
        <v>0.51</v>
      </c>
      <c r="U17" t="b">
        <f t="shared" si="1"/>
        <v>1</v>
      </c>
    </row>
    <row r="18" spans="1:21" x14ac:dyDescent="0.2">
      <c r="A18" t="s">
        <v>2093</v>
      </c>
      <c r="B18" t="s">
        <v>2094</v>
      </c>
      <c r="C18" t="s">
        <v>101</v>
      </c>
      <c r="D18" t="s">
        <v>54</v>
      </c>
      <c r="E18" t="s">
        <v>100</v>
      </c>
      <c r="F18" s="1431">
        <v>0.44053683385579934</v>
      </c>
      <c r="G18" s="1431">
        <v>0.35794259732878658</v>
      </c>
      <c r="H18" s="1433">
        <f t="shared" si="0"/>
        <v>0.44</v>
      </c>
      <c r="I18" s="1433">
        <f t="shared" si="0"/>
        <v>0.36</v>
      </c>
      <c r="L18" t="s">
        <v>2094</v>
      </c>
      <c r="M18" t="s">
        <v>101</v>
      </c>
      <c r="N18" t="s">
        <v>54</v>
      </c>
      <c r="O18" t="s">
        <v>100</v>
      </c>
      <c r="P18" s="1433">
        <v>0.44</v>
      </c>
      <c r="Q18" s="1433">
        <v>0.36</v>
      </c>
      <c r="R18" s="1433">
        <v>0.44</v>
      </c>
      <c r="S18" s="1433">
        <v>0.36</v>
      </c>
      <c r="U18" t="b">
        <f t="shared" si="1"/>
        <v>1</v>
      </c>
    </row>
    <row r="19" spans="1:21" x14ac:dyDescent="0.2">
      <c r="A19" t="s">
        <v>1479</v>
      </c>
      <c r="B19" t="s">
        <v>1480</v>
      </c>
      <c r="C19" t="s">
        <v>71</v>
      </c>
      <c r="D19" t="s">
        <v>3</v>
      </c>
      <c r="E19" t="s">
        <v>70</v>
      </c>
      <c r="F19" s="1431">
        <v>0.19374213836477988</v>
      </c>
      <c r="G19" s="1431">
        <v>0.16041485978606534</v>
      </c>
      <c r="H19" s="1433">
        <f t="shared" si="0"/>
        <v>0.19</v>
      </c>
      <c r="I19" s="1433">
        <f t="shared" si="0"/>
        <v>0.16</v>
      </c>
      <c r="L19" t="s">
        <v>1480</v>
      </c>
      <c r="M19" t="s">
        <v>71</v>
      </c>
      <c r="N19" t="s">
        <v>3</v>
      </c>
      <c r="O19" t="s">
        <v>70</v>
      </c>
      <c r="P19" s="1433">
        <v>0.19</v>
      </c>
      <c r="Q19" s="1433">
        <v>0.16</v>
      </c>
      <c r="R19" s="1433">
        <v>0.19</v>
      </c>
      <c r="S19" s="1433">
        <v>0.16</v>
      </c>
      <c r="U19" t="b">
        <f t="shared" si="1"/>
        <v>1</v>
      </c>
    </row>
    <row r="20" spans="1:21" x14ac:dyDescent="0.2">
      <c r="A20" t="s">
        <v>2705</v>
      </c>
      <c r="B20" t="s">
        <v>2706</v>
      </c>
      <c r="C20" t="s">
        <v>85</v>
      </c>
      <c r="D20" t="s">
        <v>3</v>
      </c>
      <c r="E20" t="s">
        <v>84</v>
      </c>
      <c r="F20" s="1431">
        <v>0.78947368421052633</v>
      </c>
      <c r="G20" s="1431">
        <v>0.72829417773238003</v>
      </c>
      <c r="H20" s="1433">
        <f t="shared" si="0"/>
        <v>0.79</v>
      </c>
      <c r="I20" s="1433">
        <f t="shared" si="0"/>
        <v>0.73</v>
      </c>
      <c r="L20" t="s">
        <v>2706</v>
      </c>
      <c r="M20" t="s">
        <v>85</v>
      </c>
      <c r="N20" t="s">
        <v>3</v>
      </c>
      <c r="O20" t="s">
        <v>84</v>
      </c>
      <c r="P20" s="1433">
        <v>0.79</v>
      </c>
      <c r="Q20" s="1433">
        <v>0.73</v>
      </c>
      <c r="R20" s="1433">
        <v>0.79</v>
      </c>
      <c r="S20" s="1433">
        <v>0.73</v>
      </c>
      <c r="U20" t="b">
        <f t="shared" si="1"/>
        <v>1</v>
      </c>
    </row>
    <row r="21" spans="1:21" x14ac:dyDescent="0.2">
      <c r="A21" t="s">
        <v>2703</v>
      </c>
      <c r="B21" t="s">
        <v>2704</v>
      </c>
      <c r="C21" t="s">
        <v>85</v>
      </c>
      <c r="D21" t="s">
        <v>3</v>
      </c>
      <c r="E21" t="s">
        <v>84</v>
      </c>
      <c r="F21" s="1431">
        <v>0.53667262969588547</v>
      </c>
      <c r="G21" s="1431">
        <v>0.43091138177236454</v>
      </c>
      <c r="H21" s="1433">
        <f t="shared" si="0"/>
        <v>0.54</v>
      </c>
      <c r="I21" s="1433">
        <f t="shared" si="0"/>
        <v>0.43</v>
      </c>
      <c r="L21" t="s">
        <v>2704</v>
      </c>
      <c r="M21" t="s">
        <v>85</v>
      </c>
      <c r="N21" t="s">
        <v>3</v>
      </c>
      <c r="O21" t="s">
        <v>84</v>
      </c>
      <c r="P21" s="1433">
        <v>0.54</v>
      </c>
      <c r="Q21" s="1433">
        <v>0.43</v>
      </c>
      <c r="R21" s="1433">
        <v>0.54</v>
      </c>
      <c r="S21" s="1433">
        <v>0.43</v>
      </c>
      <c r="U21" t="b">
        <f t="shared" si="1"/>
        <v>1</v>
      </c>
    </row>
    <row r="22" spans="1:21" x14ac:dyDescent="0.2">
      <c r="A22" t="s">
        <v>2701</v>
      </c>
      <c r="B22" t="s">
        <v>2702</v>
      </c>
      <c r="C22" t="s">
        <v>85</v>
      </c>
      <c r="D22" t="s">
        <v>3</v>
      </c>
      <c r="E22" t="s">
        <v>84</v>
      </c>
      <c r="F22" s="1431">
        <v>0.25</v>
      </c>
      <c r="G22" s="1431">
        <v>0.19800747198007471</v>
      </c>
      <c r="H22" s="1433">
        <f t="shared" si="0"/>
        <v>0.25</v>
      </c>
      <c r="I22" s="1433">
        <f t="shared" si="0"/>
        <v>0.2</v>
      </c>
      <c r="L22" t="s">
        <v>2702</v>
      </c>
      <c r="M22" t="s">
        <v>85</v>
      </c>
      <c r="N22" t="s">
        <v>3</v>
      </c>
      <c r="O22" t="s">
        <v>84</v>
      </c>
      <c r="P22" s="1433">
        <v>0.25</v>
      </c>
      <c r="Q22" s="1433">
        <v>0.2</v>
      </c>
      <c r="R22" s="1433">
        <v>0.25</v>
      </c>
      <c r="S22" s="1433">
        <v>0.2</v>
      </c>
      <c r="U22" t="b">
        <f t="shared" si="1"/>
        <v>1</v>
      </c>
    </row>
    <row r="23" spans="1:21" x14ac:dyDescent="0.2">
      <c r="A23" t="s">
        <v>1210</v>
      </c>
      <c r="B23" t="s">
        <v>1211</v>
      </c>
      <c r="C23" t="s">
        <v>143</v>
      </c>
      <c r="D23" t="s">
        <v>54</v>
      </c>
      <c r="E23" t="s">
        <v>142</v>
      </c>
      <c r="F23" s="1431">
        <v>0.46391752577319589</v>
      </c>
      <c r="G23" s="1431">
        <v>0.39537651636530097</v>
      </c>
      <c r="H23" s="1433">
        <f t="shared" si="0"/>
        <v>0.46</v>
      </c>
      <c r="I23" s="1433">
        <f t="shared" si="0"/>
        <v>0.4</v>
      </c>
      <c r="L23" t="s">
        <v>1211</v>
      </c>
      <c r="M23" t="s">
        <v>143</v>
      </c>
      <c r="N23" t="s">
        <v>54</v>
      </c>
      <c r="O23" t="s">
        <v>142</v>
      </c>
      <c r="P23" s="1433">
        <v>0.46</v>
      </c>
      <c r="Q23" s="1433">
        <v>0.4</v>
      </c>
      <c r="R23" s="1433">
        <v>0.46</v>
      </c>
      <c r="S23" s="1433">
        <v>0.4</v>
      </c>
      <c r="U23" t="b">
        <f t="shared" si="1"/>
        <v>1</v>
      </c>
    </row>
    <row r="24" spans="1:21" x14ac:dyDescent="0.2">
      <c r="A24" t="s">
        <v>1208</v>
      </c>
      <c r="B24" t="s">
        <v>1209</v>
      </c>
      <c r="C24" t="s">
        <v>143</v>
      </c>
      <c r="D24" t="s">
        <v>54</v>
      </c>
      <c r="E24" t="s">
        <v>142</v>
      </c>
      <c r="F24" s="1431">
        <v>0.28900068799449607</v>
      </c>
      <c r="G24" s="1431">
        <v>0.24031731217918806</v>
      </c>
      <c r="H24" s="1433">
        <f t="shared" si="0"/>
        <v>0.28999999999999998</v>
      </c>
      <c r="I24" s="1433">
        <f t="shared" si="0"/>
        <v>0.24</v>
      </c>
      <c r="L24" t="s">
        <v>1209</v>
      </c>
      <c r="M24" t="s">
        <v>143</v>
      </c>
      <c r="N24" t="s">
        <v>54</v>
      </c>
      <c r="O24" t="s">
        <v>142</v>
      </c>
      <c r="P24" s="1433">
        <v>0.28999999999999998</v>
      </c>
      <c r="Q24" s="1433">
        <v>0.24</v>
      </c>
      <c r="R24" s="1433">
        <v>0.28999999999999998</v>
      </c>
      <c r="S24" s="1433">
        <v>0.24</v>
      </c>
      <c r="U24" t="b">
        <f t="shared" si="1"/>
        <v>1</v>
      </c>
    </row>
    <row r="25" spans="1:21" x14ac:dyDescent="0.2">
      <c r="A25" t="s">
        <v>1206</v>
      </c>
      <c r="B25" t="s">
        <v>1207</v>
      </c>
      <c r="C25" t="s">
        <v>143</v>
      </c>
      <c r="D25" t="s">
        <v>54</v>
      </c>
      <c r="E25" t="s">
        <v>142</v>
      </c>
      <c r="F25" s="1431">
        <v>0.1875</v>
      </c>
      <c r="G25" s="1431">
        <v>0.14228886168910648</v>
      </c>
      <c r="H25" s="1433">
        <f t="shared" si="0"/>
        <v>0.19</v>
      </c>
      <c r="I25" s="1433">
        <f t="shared" si="0"/>
        <v>0.14000000000000001</v>
      </c>
      <c r="L25" t="s">
        <v>1207</v>
      </c>
      <c r="M25" t="s">
        <v>143</v>
      </c>
      <c r="N25" t="s">
        <v>54</v>
      </c>
      <c r="O25" t="s">
        <v>142</v>
      </c>
      <c r="P25" s="1433">
        <v>0.19</v>
      </c>
      <c r="Q25" s="1433">
        <v>0.14000000000000001</v>
      </c>
      <c r="R25" s="1433">
        <v>0.19</v>
      </c>
      <c r="S25" s="1433">
        <v>0.14000000000000001</v>
      </c>
      <c r="U25" t="b">
        <f t="shared" si="1"/>
        <v>1</v>
      </c>
    </row>
    <row r="26" spans="1:21" x14ac:dyDescent="0.2">
      <c r="A26" t="s">
        <v>1687</v>
      </c>
      <c r="B26" t="s">
        <v>1688</v>
      </c>
      <c r="C26" t="s">
        <v>75</v>
      </c>
      <c r="D26" t="s">
        <v>3</v>
      </c>
      <c r="E26" t="s">
        <v>74</v>
      </c>
      <c r="F26" s="1431">
        <v>0.51489361702127656</v>
      </c>
      <c r="G26" s="1431">
        <v>0.46263618650347155</v>
      </c>
      <c r="H26" s="1433">
        <f t="shared" si="0"/>
        <v>0.51</v>
      </c>
      <c r="I26" s="1433">
        <f t="shared" si="0"/>
        <v>0.46</v>
      </c>
      <c r="L26" t="s">
        <v>1688</v>
      </c>
      <c r="M26" t="s">
        <v>75</v>
      </c>
      <c r="N26" t="s">
        <v>3</v>
      </c>
      <c r="O26" t="s">
        <v>74</v>
      </c>
      <c r="P26" s="1433">
        <v>0.51</v>
      </c>
      <c r="Q26" s="1433">
        <v>0.46</v>
      </c>
      <c r="R26" s="1433">
        <v>0.51</v>
      </c>
      <c r="S26" s="1433">
        <v>0.46</v>
      </c>
      <c r="U26" t="b">
        <f t="shared" si="1"/>
        <v>1</v>
      </c>
    </row>
    <row r="27" spans="1:21" x14ac:dyDescent="0.2">
      <c r="A27" t="s">
        <v>57</v>
      </c>
      <c r="B27" t="s">
        <v>56</v>
      </c>
      <c r="C27" t="s">
        <v>55</v>
      </c>
      <c r="D27" t="s">
        <v>54</v>
      </c>
      <c r="E27" t="s">
        <v>53</v>
      </c>
      <c r="F27" s="1431">
        <v>0.10810810810810811</v>
      </c>
      <c r="G27" s="1431">
        <v>8.7197580645161296E-2</v>
      </c>
      <c r="H27" s="1433">
        <f t="shared" si="0"/>
        <v>0.11</v>
      </c>
      <c r="I27" s="1433">
        <f t="shared" si="0"/>
        <v>0.09</v>
      </c>
      <c r="L27" t="s">
        <v>56</v>
      </c>
      <c r="M27" t="s">
        <v>55</v>
      </c>
      <c r="N27" t="s">
        <v>54</v>
      </c>
      <c r="O27" t="s">
        <v>53</v>
      </c>
      <c r="P27" s="1433">
        <v>0.11</v>
      </c>
      <c r="Q27" s="1433">
        <v>0.09</v>
      </c>
      <c r="R27" s="1433">
        <v>0.11</v>
      </c>
      <c r="S27" s="1433">
        <v>0.09</v>
      </c>
      <c r="U27" t="b">
        <f t="shared" si="1"/>
        <v>1</v>
      </c>
    </row>
    <row r="28" spans="1:21" x14ac:dyDescent="0.2">
      <c r="A28" t="s">
        <v>1531</v>
      </c>
      <c r="B28" t="s">
        <v>1532</v>
      </c>
      <c r="C28" t="s">
        <v>125</v>
      </c>
      <c r="D28" t="s">
        <v>3</v>
      </c>
      <c r="E28" t="s">
        <v>124</v>
      </c>
      <c r="F28" s="1431">
        <v>0.51629726205997395</v>
      </c>
      <c r="G28" s="1431">
        <v>0.4394066184861164</v>
      </c>
      <c r="H28" s="1433">
        <f t="shared" si="0"/>
        <v>0.52</v>
      </c>
      <c r="I28" s="1433">
        <f t="shared" si="0"/>
        <v>0.44</v>
      </c>
      <c r="L28" t="s">
        <v>1532</v>
      </c>
      <c r="M28" t="s">
        <v>125</v>
      </c>
      <c r="N28" t="s">
        <v>3</v>
      </c>
      <c r="O28" t="s">
        <v>124</v>
      </c>
      <c r="P28" s="1433">
        <v>0.52</v>
      </c>
      <c r="Q28" s="1433">
        <v>0.44</v>
      </c>
      <c r="R28" s="1433">
        <v>0.52</v>
      </c>
      <c r="S28" s="1433">
        <v>0.44</v>
      </c>
      <c r="U28" t="b">
        <f t="shared" si="1"/>
        <v>1</v>
      </c>
    </row>
    <row r="29" spans="1:21" x14ac:dyDescent="0.2">
      <c r="A29" t="s">
        <v>59</v>
      </c>
      <c r="B29" t="s">
        <v>58</v>
      </c>
      <c r="C29" t="s">
        <v>61</v>
      </c>
      <c r="D29" t="s">
        <v>3</v>
      </c>
      <c r="E29" t="s">
        <v>60</v>
      </c>
      <c r="F29" s="1431">
        <v>0.68769592476489028</v>
      </c>
      <c r="G29" s="1431">
        <v>0.62713896457765672</v>
      </c>
      <c r="H29" s="1433">
        <f t="shared" si="0"/>
        <v>0.69</v>
      </c>
      <c r="I29" s="1433">
        <f t="shared" si="0"/>
        <v>0.63</v>
      </c>
      <c r="L29" t="s">
        <v>58</v>
      </c>
      <c r="M29" t="s">
        <v>61</v>
      </c>
      <c r="N29" t="s">
        <v>3</v>
      </c>
      <c r="O29" t="s">
        <v>60</v>
      </c>
      <c r="P29" s="1433">
        <v>0.69</v>
      </c>
      <c r="Q29" s="1433">
        <v>0.63</v>
      </c>
      <c r="R29" s="1433">
        <v>0.69</v>
      </c>
      <c r="S29" s="1433">
        <v>0.63</v>
      </c>
      <c r="U29" t="b">
        <f t="shared" si="1"/>
        <v>1</v>
      </c>
    </row>
    <row r="30" spans="1:21" x14ac:dyDescent="0.2">
      <c r="A30" t="s">
        <v>63</v>
      </c>
      <c r="B30" t="s">
        <v>62</v>
      </c>
      <c r="C30" t="s">
        <v>61</v>
      </c>
      <c r="D30" t="s">
        <v>3</v>
      </c>
      <c r="E30" t="s">
        <v>60</v>
      </c>
      <c r="F30" s="1431">
        <v>0.52173913043478259</v>
      </c>
      <c r="G30" s="1431">
        <v>0.44495114006514658</v>
      </c>
      <c r="H30" s="1433">
        <f t="shared" si="0"/>
        <v>0.52</v>
      </c>
      <c r="I30" s="1433">
        <f t="shared" si="0"/>
        <v>0.44</v>
      </c>
      <c r="L30" t="s">
        <v>62</v>
      </c>
      <c r="M30" t="s">
        <v>61</v>
      </c>
      <c r="N30" t="s">
        <v>3</v>
      </c>
      <c r="O30" t="s">
        <v>60</v>
      </c>
      <c r="P30" s="1433">
        <v>0.52</v>
      </c>
      <c r="Q30" s="1433">
        <v>0.44</v>
      </c>
      <c r="R30" s="1433">
        <v>0.52</v>
      </c>
      <c r="S30" s="1433">
        <v>0.44</v>
      </c>
      <c r="U30" t="b">
        <f t="shared" si="1"/>
        <v>1</v>
      </c>
    </row>
    <row r="31" spans="1:21" x14ac:dyDescent="0.2">
      <c r="A31" t="s">
        <v>1468</v>
      </c>
      <c r="B31" t="s">
        <v>1469</v>
      </c>
      <c r="C31" t="s">
        <v>121</v>
      </c>
      <c r="D31" t="s">
        <v>3</v>
      </c>
      <c r="E31" t="s">
        <v>120</v>
      </c>
      <c r="F31" s="1431">
        <v>0.34514170040485831</v>
      </c>
      <c r="G31" s="1431">
        <v>0.27412467976088811</v>
      </c>
      <c r="H31" s="1433">
        <f t="shared" si="0"/>
        <v>0.35</v>
      </c>
      <c r="I31" s="1433">
        <f t="shared" si="0"/>
        <v>0.27</v>
      </c>
      <c r="L31" t="s">
        <v>1469</v>
      </c>
      <c r="M31" t="s">
        <v>121</v>
      </c>
      <c r="N31" t="s">
        <v>3</v>
      </c>
      <c r="O31" t="s">
        <v>120</v>
      </c>
      <c r="P31" s="1433">
        <v>0.35</v>
      </c>
      <c r="Q31" s="1433">
        <v>0.27</v>
      </c>
      <c r="R31" s="1433">
        <v>0.35</v>
      </c>
      <c r="S31" s="1433">
        <v>0.27</v>
      </c>
      <c r="U31" t="b">
        <f t="shared" si="1"/>
        <v>1</v>
      </c>
    </row>
    <row r="32" spans="1:21" x14ac:dyDescent="0.2">
      <c r="A32" t="s">
        <v>1466</v>
      </c>
      <c r="B32" t="s">
        <v>1467</v>
      </c>
      <c r="C32" t="s">
        <v>121</v>
      </c>
      <c r="D32" t="s">
        <v>3</v>
      </c>
      <c r="E32" t="s">
        <v>120</v>
      </c>
      <c r="F32" s="1431">
        <v>0.16071428571428573</v>
      </c>
      <c r="G32" s="1431">
        <v>0.12295960919814131</v>
      </c>
      <c r="H32" s="1433">
        <f t="shared" si="0"/>
        <v>0.16</v>
      </c>
      <c r="I32" s="1433">
        <f t="shared" si="0"/>
        <v>0.12</v>
      </c>
      <c r="L32" t="s">
        <v>1467</v>
      </c>
      <c r="M32" t="s">
        <v>121</v>
      </c>
      <c r="N32" t="s">
        <v>3</v>
      </c>
      <c r="O32" t="s">
        <v>120</v>
      </c>
      <c r="P32" s="1433">
        <v>0.16</v>
      </c>
      <c r="Q32" s="1433">
        <v>0.12</v>
      </c>
      <c r="R32" s="1433">
        <v>0.16</v>
      </c>
      <c r="S32" s="1433">
        <v>0.12</v>
      </c>
      <c r="U32" t="b">
        <f t="shared" si="1"/>
        <v>1</v>
      </c>
    </row>
    <row r="33" spans="1:21" x14ac:dyDescent="0.2">
      <c r="A33" t="s">
        <v>2248</v>
      </c>
      <c r="B33" t="s">
        <v>2249</v>
      </c>
      <c r="C33" t="s">
        <v>91</v>
      </c>
      <c r="D33" t="s">
        <v>3</v>
      </c>
      <c r="E33" t="s">
        <v>90</v>
      </c>
      <c r="F33" s="1431">
        <v>0.50888888888888895</v>
      </c>
      <c r="G33" s="1431">
        <v>0.42105263157894735</v>
      </c>
      <c r="H33" s="1433">
        <f t="shared" si="0"/>
        <v>0.51</v>
      </c>
      <c r="I33" s="1433">
        <f t="shared" si="0"/>
        <v>0.42</v>
      </c>
      <c r="L33" t="s">
        <v>2249</v>
      </c>
      <c r="M33" t="s">
        <v>91</v>
      </c>
      <c r="N33" t="s">
        <v>3</v>
      </c>
      <c r="O33" t="s">
        <v>90</v>
      </c>
      <c r="P33" s="1433">
        <v>0.51</v>
      </c>
      <c r="Q33" s="1433">
        <v>0.42</v>
      </c>
      <c r="R33" s="1433">
        <v>0.51</v>
      </c>
      <c r="S33" s="1433">
        <v>0.42</v>
      </c>
      <c r="U33" t="b">
        <f t="shared" si="1"/>
        <v>1</v>
      </c>
    </row>
    <row r="34" spans="1:21" x14ac:dyDescent="0.2">
      <c r="A34" t="s">
        <v>2246</v>
      </c>
      <c r="B34" t="s">
        <v>2247</v>
      </c>
      <c r="C34" t="s">
        <v>91</v>
      </c>
      <c r="D34" t="s">
        <v>3</v>
      </c>
      <c r="E34" t="s">
        <v>90</v>
      </c>
      <c r="F34" s="1431">
        <v>0.27272727272727271</v>
      </c>
      <c r="G34" s="1431">
        <v>0.20091324200913241</v>
      </c>
      <c r="H34" s="1433">
        <f t="shared" si="0"/>
        <v>0.27</v>
      </c>
      <c r="I34" s="1433">
        <f t="shared" si="0"/>
        <v>0.2</v>
      </c>
      <c r="L34" t="s">
        <v>2247</v>
      </c>
      <c r="M34" t="s">
        <v>91</v>
      </c>
      <c r="N34" t="s">
        <v>3</v>
      </c>
      <c r="O34" t="s">
        <v>90</v>
      </c>
      <c r="P34" s="1433">
        <v>0.27</v>
      </c>
      <c r="Q34" s="1433">
        <v>0.2</v>
      </c>
      <c r="R34" s="1433">
        <v>0.27</v>
      </c>
      <c r="S34" s="1433">
        <v>0.2</v>
      </c>
      <c r="U34" t="b">
        <f t="shared" si="1"/>
        <v>1</v>
      </c>
    </row>
    <row r="35" spans="1:21" x14ac:dyDescent="0.2">
      <c r="A35" t="s">
        <v>2615</v>
      </c>
      <c r="B35" t="s">
        <v>2616</v>
      </c>
      <c r="C35" t="s">
        <v>2798</v>
      </c>
      <c r="D35" t="s">
        <v>3</v>
      </c>
      <c r="E35" t="s">
        <v>80</v>
      </c>
      <c r="F35" s="1431">
        <v>0.49965116279069766</v>
      </c>
      <c r="G35" s="1431">
        <v>0.45107246438398368</v>
      </c>
      <c r="H35" s="1433">
        <f t="shared" si="0"/>
        <v>0.5</v>
      </c>
      <c r="I35" s="1433">
        <f t="shared" si="0"/>
        <v>0.45</v>
      </c>
      <c r="L35" t="s">
        <v>2616</v>
      </c>
      <c r="M35" t="s">
        <v>2798</v>
      </c>
      <c r="N35" t="s">
        <v>3</v>
      </c>
      <c r="O35" t="s">
        <v>80</v>
      </c>
      <c r="P35" s="1433">
        <v>0.5</v>
      </c>
      <c r="Q35" s="1433">
        <v>0.45</v>
      </c>
      <c r="R35" s="1433">
        <v>0.5</v>
      </c>
      <c r="S35" s="1433">
        <v>0.45</v>
      </c>
      <c r="U35" t="b">
        <f t="shared" si="1"/>
        <v>1</v>
      </c>
    </row>
    <row r="36" spans="1:21" x14ac:dyDescent="0.2">
      <c r="A36" t="s">
        <v>2613</v>
      </c>
      <c r="B36" t="s">
        <v>2614</v>
      </c>
      <c r="C36" t="s">
        <v>2798</v>
      </c>
      <c r="D36" t="s">
        <v>3</v>
      </c>
      <c r="E36" t="s">
        <v>80</v>
      </c>
      <c r="F36" s="1431">
        <v>0.36666666666666664</v>
      </c>
      <c r="G36" s="1431">
        <v>0.30717513501598148</v>
      </c>
      <c r="H36" s="1433">
        <f t="shared" si="0"/>
        <v>0.37</v>
      </c>
      <c r="I36" s="1433">
        <f t="shared" si="0"/>
        <v>0.31</v>
      </c>
      <c r="L36" t="s">
        <v>2614</v>
      </c>
      <c r="M36" t="s">
        <v>2798</v>
      </c>
      <c r="N36" t="s">
        <v>3</v>
      </c>
      <c r="O36" t="s">
        <v>80</v>
      </c>
      <c r="P36" s="1433">
        <v>0.37</v>
      </c>
      <c r="Q36" s="1433">
        <v>0.31</v>
      </c>
      <c r="R36" s="1433">
        <v>0.37</v>
      </c>
      <c r="S36" s="1433">
        <v>0.31</v>
      </c>
      <c r="U36" t="b">
        <f t="shared" si="1"/>
        <v>1</v>
      </c>
    </row>
    <row r="37" spans="1:21" x14ac:dyDescent="0.2">
      <c r="A37" t="s">
        <v>1681</v>
      </c>
      <c r="B37" t="s">
        <v>1682</v>
      </c>
      <c r="C37" t="s">
        <v>67</v>
      </c>
      <c r="D37" t="s">
        <v>3</v>
      </c>
      <c r="E37" t="s">
        <v>66</v>
      </c>
      <c r="F37" s="1431">
        <v>0.46198888260787641</v>
      </c>
      <c r="G37" s="1431">
        <v>0.41599936573376672</v>
      </c>
      <c r="H37" s="1433">
        <f t="shared" si="0"/>
        <v>0.46</v>
      </c>
      <c r="I37" s="1433">
        <f t="shared" si="0"/>
        <v>0.42</v>
      </c>
      <c r="L37" t="s">
        <v>1682</v>
      </c>
      <c r="M37" t="s">
        <v>67</v>
      </c>
      <c r="N37" t="s">
        <v>3</v>
      </c>
      <c r="O37" t="s">
        <v>66</v>
      </c>
      <c r="P37" s="1433">
        <v>0.46</v>
      </c>
      <c r="Q37" s="1433">
        <v>0.42</v>
      </c>
      <c r="R37" s="1433">
        <v>0.46</v>
      </c>
      <c r="S37" s="1433">
        <v>0.42</v>
      </c>
      <c r="U37" t="b">
        <f t="shared" si="1"/>
        <v>1</v>
      </c>
    </row>
    <row r="38" spans="1:21" x14ac:dyDescent="0.2">
      <c r="A38" t="s">
        <v>1679</v>
      </c>
      <c r="B38" t="s">
        <v>1680</v>
      </c>
      <c r="C38" t="s">
        <v>67</v>
      </c>
      <c r="D38" t="s">
        <v>3</v>
      </c>
      <c r="E38" t="s">
        <v>66</v>
      </c>
      <c r="F38" s="1431">
        <v>0.25</v>
      </c>
      <c r="G38" s="1431">
        <v>0.2152166391142209</v>
      </c>
      <c r="H38" s="1433">
        <f t="shared" si="0"/>
        <v>0.25</v>
      </c>
      <c r="I38" s="1433">
        <f t="shared" si="0"/>
        <v>0.22</v>
      </c>
      <c r="L38" t="s">
        <v>1680</v>
      </c>
      <c r="M38" t="s">
        <v>67</v>
      </c>
      <c r="N38" t="s">
        <v>3</v>
      </c>
      <c r="O38" t="s">
        <v>66</v>
      </c>
      <c r="P38" s="1433">
        <v>0.25</v>
      </c>
      <c r="Q38" s="1433">
        <v>0.22</v>
      </c>
      <c r="R38" s="1433">
        <v>0.25</v>
      </c>
      <c r="S38" s="1433">
        <v>0.22</v>
      </c>
      <c r="U38" t="b">
        <f t="shared" si="1"/>
        <v>1</v>
      </c>
    </row>
    <row r="39" spans="1:21" x14ac:dyDescent="0.2">
      <c r="A39" t="s">
        <v>1677</v>
      </c>
      <c r="B39" t="s">
        <v>1678</v>
      </c>
      <c r="C39" t="s">
        <v>67</v>
      </c>
      <c r="D39" t="s">
        <v>3</v>
      </c>
      <c r="E39" t="s">
        <v>66</v>
      </c>
      <c r="F39" s="1431">
        <v>0.15</v>
      </c>
      <c r="G39" s="1431">
        <v>0.12625154953752266</v>
      </c>
      <c r="H39" s="1433">
        <f t="shared" si="0"/>
        <v>0.15</v>
      </c>
      <c r="I39" s="1433">
        <f t="shared" si="0"/>
        <v>0.13</v>
      </c>
      <c r="L39" t="s">
        <v>1678</v>
      </c>
      <c r="M39" t="s">
        <v>67</v>
      </c>
      <c r="N39" t="s">
        <v>3</v>
      </c>
      <c r="O39" t="s">
        <v>66</v>
      </c>
      <c r="P39" s="1433">
        <v>0.15</v>
      </c>
      <c r="Q39" s="1433">
        <v>0.13</v>
      </c>
      <c r="R39" s="1433">
        <v>0.15</v>
      </c>
      <c r="S39" s="1433">
        <v>0.13</v>
      </c>
      <c r="U39" t="b">
        <f t="shared" si="1"/>
        <v>1</v>
      </c>
    </row>
    <row r="40" spans="1:21" x14ac:dyDescent="0.2">
      <c r="A40" t="s">
        <v>1699</v>
      </c>
      <c r="B40" t="s">
        <v>1700</v>
      </c>
      <c r="C40" t="s">
        <v>115</v>
      </c>
      <c r="D40" t="s">
        <v>3</v>
      </c>
      <c r="E40" t="s">
        <v>114</v>
      </c>
      <c r="F40" s="1433">
        <v>0.57999999999999996</v>
      </c>
      <c r="G40" s="1433">
        <v>0.53</v>
      </c>
      <c r="H40" s="1433">
        <v>0.57999999999999996</v>
      </c>
      <c r="I40" s="1433">
        <v>0.53</v>
      </c>
      <c r="L40" t="s">
        <v>1700</v>
      </c>
      <c r="M40" t="s">
        <v>115</v>
      </c>
      <c r="N40" t="s">
        <v>3</v>
      </c>
      <c r="O40" t="s">
        <v>114</v>
      </c>
      <c r="P40" s="1433">
        <v>0.57999999999999996</v>
      </c>
      <c r="Q40" s="1433">
        <v>0.53</v>
      </c>
      <c r="R40" s="1433">
        <v>0.57999999999999996</v>
      </c>
      <c r="S40" s="1433">
        <v>0.53</v>
      </c>
      <c r="U40" t="b">
        <f>R40=I40</f>
        <v>0</v>
      </c>
    </row>
    <row r="41" spans="1:21" x14ac:dyDescent="0.2">
      <c r="A41" t="s">
        <v>1697</v>
      </c>
      <c r="B41" t="s">
        <v>1698</v>
      </c>
      <c r="C41" t="s">
        <v>115</v>
      </c>
      <c r="D41" t="s">
        <v>3</v>
      </c>
      <c r="E41" t="s">
        <v>114</v>
      </c>
      <c r="F41" s="1433">
        <v>0.34</v>
      </c>
      <c r="G41" s="1433">
        <v>0.3</v>
      </c>
      <c r="H41" s="1433">
        <v>0.34</v>
      </c>
      <c r="I41" s="1433">
        <v>0.3</v>
      </c>
      <c r="L41" t="s">
        <v>1698</v>
      </c>
      <c r="M41" t="s">
        <v>115</v>
      </c>
      <c r="N41" t="s">
        <v>3</v>
      </c>
      <c r="O41" t="s">
        <v>114</v>
      </c>
      <c r="P41" s="1433">
        <v>0.34</v>
      </c>
      <c r="Q41" s="1433">
        <v>0.3</v>
      </c>
      <c r="R41" s="1433">
        <v>0.34</v>
      </c>
      <c r="S41" s="1433">
        <v>0.3</v>
      </c>
      <c r="U41" t="b">
        <f>R41=I41</f>
        <v>0</v>
      </c>
    </row>
    <row r="42" spans="1:21" x14ac:dyDescent="0.2">
      <c r="A42" t="s">
        <v>1703</v>
      </c>
      <c r="B42" t="s">
        <v>1704</v>
      </c>
      <c r="C42" t="s">
        <v>115</v>
      </c>
      <c r="D42" t="s">
        <v>3</v>
      </c>
      <c r="E42" t="s">
        <v>114</v>
      </c>
      <c r="F42" s="1433">
        <v>0.32</v>
      </c>
      <c r="G42" s="1433">
        <v>0.27</v>
      </c>
      <c r="H42" s="1433">
        <v>0.32</v>
      </c>
      <c r="I42" s="1433">
        <v>0.27</v>
      </c>
      <c r="L42" t="s">
        <v>1704</v>
      </c>
      <c r="M42" t="s">
        <v>115</v>
      </c>
      <c r="N42" t="s">
        <v>3</v>
      </c>
      <c r="O42" t="s">
        <v>114</v>
      </c>
      <c r="P42" s="1433">
        <v>0.32</v>
      </c>
      <c r="Q42" s="1433">
        <v>0.27</v>
      </c>
      <c r="R42" s="1433">
        <v>0.32</v>
      </c>
      <c r="S42" s="1433">
        <v>0.27</v>
      </c>
      <c r="U42" t="b">
        <f>R42=I42</f>
        <v>0</v>
      </c>
    </row>
    <row r="43" spans="1:21" x14ac:dyDescent="0.2">
      <c r="A43" t="s">
        <v>1705</v>
      </c>
      <c r="B43" t="s">
        <v>1706</v>
      </c>
      <c r="C43" t="s">
        <v>115</v>
      </c>
      <c r="D43" t="s">
        <v>3</v>
      </c>
      <c r="E43" t="s">
        <v>114</v>
      </c>
      <c r="F43" s="1433">
        <v>0.46</v>
      </c>
      <c r="G43" s="1433">
        <v>0.37</v>
      </c>
      <c r="H43" s="1433">
        <v>0.46</v>
      </c>
      <c r="I43" s="1433">
        <v>0.37</v>
      </c>
      <c r="L43" t="s">
        <v>1706</v>
      </c>
      <c r="M43" t="s">
        <v>115</v>
      </c>
      <c r="N43" t="s">
        <v>3</v>
      </c>
      <c r="O43" t="s">
        <v>114</v>
      </c>
      <c r="P43" s="1433">
        <v>0.46</v>
      </c>
      <c r="Q43" s="1433">
        <v>0.37</v>
      </c>
      <c r="R43" s="1433">
        <v>0.46</v>
      </c>
      <c r="S43" s="1433">
        <v>0.37</v>
      </c>
      <c r="U43" t="b">
        <f>R43=I43</f>
        <v>0</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Q396"/>
  <sheetViews>
    <sheetView workbookViewId="0"/>
  </sheetViews>
  <sheetFormatPr defaultColWidth="9.140625" defaultRowHeight="12.75" x14ac:dyDescent="0.2"/>
  <cols>
    <col min="1" max="1" width="7.5703125" style="4" customWidth="1"/>
    <col min="2" max="2" width="89" style="3" customWidth="1"/>
    <col min="3" max="3" width="17.42578125" style="3" customWidth="1"/>
    <col min="4" max="4" width="17.42578125" style="1" customWidth="1"/>
    <col min="5" max="5" width="15.85546875" style="1" customWidth="1"/>
    <col min="6" max="6" width="12.28515625" style="1" customWidth="1"/>
    <col min="7" max="8" width="9.140625" style="1"/>
    <col min="9" max="9" width="9.140625" style="2"/>
    <col min="10" max="16384" width="9.140625" style="1"/>
  </cols>
  <sheetData>
    <row r="1" spans="1:7" s="11" customFormat="1" ht="12.75" customHeight="1" x14ac:dyDescent="0.2">
      <c r="A1" s="272" t="s">
        <v>536</v>
      </c>
      <c r="B1" s="271"/>
      <c r="C1" s="271"/>
      <c r="D1" s="27"/>
      <c r="E1" s="45"/>
      <c r="F1" s="268"/>
      <c r="G1" s="268"/>
    </row>
    <row r="2" spans="1:7" s="11" customFormat="1" ht="11.25" customHeight="1" x14ac:dyDescent="0.2">
      <c r="A2" s="270"/>
      <c r="B2" s="124"/>
      <c r="E2" s="45"/>
      <c r="F2" s="253"/>
      <c r="G2" s="253"/>
    </row>
    <row r="3" spans="1:7" s="11" customFormat="1" x14ac:dyDescent="0.2">
      <c r="A3" s="122">
        <v>1</v>
      </c>
      <c r="B3" s="269" t="s">
        <v>534</v>
      </c>
      <c r="C3" s="124"/>
      <c r="D3" s="124"/>
      <c r="E3" s="45"/>
      <c r="F3" s="1791"/>
      <c r="G3" s="1791"/>
    </row>
    <row r="4" spans="1:7" s="11" customFormat="1" x14ac:dyDescent="0.2">
      <c r="A4" s="122">
        <v>2</v>
      </c>
      <c r="B4" s="269" t="s">
        <v>512</v>
      </c>
      <c r="C4" s="124"/>
      <c r="D4" s="124"/>
      <c r="E4" s="45"/>
      <c r="F4" s="1791"/>
      <c r="G4" s="1791"/>
    </row>
    <row r="5" spans="1:7" s="11" customFormat="1" x14ac:dyDescent="0.2">
      <c r="A5" s="85">
        <v>3</v>
      </c>
      <c r="B5" s="269" t="s">
        <v>535</v>
      </c>
      <c r="C5" s="124"/>
      <c r="D5" s="124"/>
      <c r="E5" s="45"/>
      <c r="F5" s="253"/>
      <c r="G5" s="253"/>
    </row>
    <row r="6" spans="1:7" s="11" customFormat="1" x14ac:dyDescent="0.2">
      <c r="A6" s="122">
        <v>4</v>
      </c>
      <c r="B6" s="269" t="s">
        <v>385</v>
      </c>
      <c r="C6" s="124"/>
      <c r="D6" s="124"/>
      <c r="E6" s="45"/>
      <c r="F6" s="268"/>
      <c r="G6" s="268"/>
    </row>
    <row r="7" spans="1:7" s="11" customFormat="1" x14ac:dyDescent="0.2">
      <c r="A7" s="122">
        <v>5</v>
      </c>
      <c r="B7" s="269" t="s">
        <v>364</v>
      </c>
      <c r="C7" s="124"/>
      <c r="D7" s="124"/>
      <c r="E7" s="45"/>
      <c r="F7" s="268"/>
      <c r="G7" s="268"/>
    </row>
    <row r="8" spans="1:7" s="11" customFormat="1" x14ac:dyDescent="0.2">
      <c r="A8" s="122">
        <v>6</v>
      </c>
      <c r="B8" s="269" t="s">
        <v>356</v>
      </c>
      <c r="D8" s="124"/>
      <c r="E8" s="45"/>
      <c r="F8" s="268"/>
      <c r="G8" s="268"/>
    </row>
    <row r="9" spans="1:7" s="11" customFormat="1" x14ac:dyDescent="0.2">
      <c r="A9" s="122">
        <v>7</v>
      </c>
      <c r="B9" s="269" t="s">
        <v>322</v>
      </c>
      <c r="D9" s="124"/>
      <c r="E9" s="45"/>
      <c r="F9" s="268"/>
      <c r="G9" s="268"/>
    </row>
    <row r="10" spans="1:7" s="11" customFormat="1" x14ac:dyDescent="0.2">
      <c r="A10" s="122">
        <v>8</v>
      </c>
      <c r="B10" s="269" t="s">
        <v>275</v>
      </c>
      <c r="D10" s="124"/>
      <c r="E10" s="45"/>
      <c r="F10" s="268"/>
      <c r="G10" s="268"/>
    </row>
    <row r="11" spans="1:7" s="11" customFormat="1" x14ac:dyDescent="0.2">
      <c r="A11" s="122">
        <v>9</v>
      </c>
      <c r="B11" s="269" t="s">
        <v>217</v>
      </c>
      <c r="D11" s="124"/>
      <c r="E11" s="45"/>
      <c r="F11" s="268"/>
      <c r="G11" s="268"/>
    </row>
    <row r="12" spans="1:7" s="11" customFormat="1" x14ac:dyDescent="0.2">
      <c r="A12" s="122">
        <v>10</v>
      </c>
      <c r="B12" s="269" t="s">
        <v>208</v>
      </c>
      <c r="D12" s="124"/>
      <c r="E12" s="45"/>
      <c r="F12" s="268"/>
      <c r="G12" s="268"/>
    </row>
    <row r="13" spans="1:7" s="11" customFormat="1" x14ac:dyDescent="0.2">
      <c r="A13" s="122">
        <v>11</v>
      </c>
      <c r="B13" s="269" t="s">
        <v>189</v>
      </c>
      <c r="C13" s="124"/>
      <c r="D13" s="124"/>
      <c r="E13" s="45"/>
      <c r="F13" s="268"/>
      <c r="G13" s="268"/>
    </row>
    <row r="14" spans="1:7" s="11" customFormat="1" x14ac:dyDescent="0.2">
      <c r="A14" s="122">
        <v>12</v>
      </c>
      <c r="B14" s="269" t="s">
        <v>188</v>
      </c>
      <c r="C14" s="124"/>
      <c r="D14" s="124"/>
      <c r="E14" s="45"/>
      <c r="F14" s="268"/>
      <c r="G14" s="268"/>
    </row>
    <row r="15" spans="1:7" s="11" customFormat="1" x14ac:dyDescent="0.2">
      <c r="A15" s="122">
        <v>13</v>
      </c>
      <c r="B15" s="269" t="s">
        <v>182</v>
      </c>
      <c r="D15" s="124"/>
      <c r="E15" s="45"/>
      <c r="F15" s="268"/>
      <c r="G15" s="268"/>
    </row>
    <row r="16" spans="1:7" s="11" customFormat="1" x14ac:dyDescent="0.2">
      <c r="A16" s="122">
        <v>14</v>
      </c>
      <c r="B16" s="269" t="s">
        <v>178</v>
      </c>
      <c r="D16" s="124"/>
      <c r="E16" s="45"/>
    </row>
    <row r="17" spans="1:8" s="11" customFormat="1" x14ac:dyDescent="0.2">
      <c r="A17" s="122">
        <v>15</v>
      </c>
      <c r="B17" s="269" t="s">
        <v>163</v>
      </c>
      <c r="D17" s="124"/>
      <c r="E17" s="45"/>
    </row>
    <row r="18" spans="1:8" s="11" customFormat="1" x14ac:dyDescent="0.2">
      <c r="A18" s="122">
        <v>16</v>
      </c>
      <c r="B18" s="269" t="s">
        <v>153</v>
      </c>
      <c r="E18" s="45"/>
      <c r="F18" s="268"/>
      <c r="G18" s="268"/>
    </row>
    <row r="19" spans="1:8" s="11" customFormat="1" x14ac:dyDescent="0.2">
      <c r="A19" s="85">
        <v>17</v>
      </c>
      <c r="B19" s="269" t="s">
        <v>24</v>
      </c>
      <c r="C19" s="124"/>
      <c r="D19" s="124"/>
      <c r="E19" s="45"/>
      <c r="F19" s="268"/>
      <c r="G19" s="268"/>
    </row>
    <row r="20" spans="1:8" s="11" customFormat="1" ht="13.5" thickBot="1" x14ac:dyDescent="0.25">
      <c r="A20" s="121">
        <v>18</v>
      </c>
      <c r="B20" s="267" t="s">
        <v>14</v>
      </c>
      <c r="C20" s="203"/>
      <c r="D20" s="19"/>
      <c r="E20" s="170"/>
      <c r="F20" s="266"/>
      <c r="G20" s="266"/>
    </row>
    <row r="21" spans="1:8" s="11" customFormat="1" ht="11.25" x14ac:dyDescent="0.2">
      <c r="A21" s="265"/>
      <c r="B21" s="27"/>
      <c r="C21" s="41"/>
      <c r="D21" s="27"/>
      <c r="E21" s="41"/>
      <c r="F21" s="27"/>
      <c r="G21" s="27"/>
      <c r="H21" s="264"/>
    </row>
    <row r="22" spans="1:8" s="11" customFormat="1" ht="11.25" x14ac:dyDescent="0.2">
      <c r="A22" s="44">
        <v>1</v>
      </c>
      <c r="B22" s="43" t="s">
        <v>534</v>
      </c>
      <c r="C22" s="10"/>
      <c r="D22" s="27"/>
      <c r="E22" s="41"/>
      <c r="H22" s="12" t="s">
        <v>13</v>
      </c>
    </row>
    <row r="23" spans="1:8" s="11" customFormat="1" ht="11.25" x14ac:dyDescent="0.2">
      <c r="A23" s="27"/>
      <c r="B23" s="27"/>
      <c r="C23" s="41"/>
      <c r="D23" s="27"/>
      <c r="E23" s="41"/>
      <c r="F23" s="27"/>
      <c r="G23" s="27"/>
      <c r="H23" s="10"/>
    </row>
    <row r="24" spans="1:8" s="11" customFormat="1" ht="22.5" customHeight="1" x14ac:dyDescent="0.2">
      <c r="A24" s="1772" t="s">
        <v>533</v>
      </c>
      <c r="B24" s="1772"/>
      <c r="C24" s="1772"/>
      <c r="D24" s="1772"/>
      <c r="E24" s="1772"/>
      <c r="F24" s="1772"/>
      <c r="G24" s="1772"/>
    </row>
    <row r="25" spans="1:8" s="11" customFormat="1" ht="11.25" customHeight="1" x14ac:dyDescent="0.2">
      <c r="A25" s="1773" t="s">
        <v>532</v>
      </c>
      <c r="B25" s="1773"/>
      <c r="C25" s="1773"/>
      <c r="D25" s="1773"/>
      <c r="E25" s="1773"/>
      <c r="F25" s="1773"/>
      <c r="G25" s="1773"/>
    </row>
    <row r="26" spans="1:8" s="11" customFormat="1" ht="22.5" customHeight="1" x14ac:dyDescent="0.2">
      <c r="A26" s="1773" t="s">
        <v>320</v>
      </c>
      <c r="B26" s="1792"/>
      <c r="C26" s="1792"/>
      <c r="D26" s="1792"/>
      <c r="E26" s="1792"/>
      <c r="F26" s="1792"/>
      <c r="G26" s="1792"/>
    </row>
    <row r="27" spans="1:8" s="11" customFormat="1" ht="12.75" customHeight="1" x14ac:dyDescent="0.2">
      <c r="A27" s="1773" t="s">
        <v>531</v>
      </c>
      <c r="B27" s="1792"/>
      <c r="C27" s="1792"/>
      <c r="D27" s="1792"/>
      <c r="E27" s="1792"/>
      <c r="F27" s="1792"/>
      <c r="G27" s="1792"/>
    </row>
    <row r="28" spans="1:8" s="11" customFormat="1" ht="11.25" customHeight="1" x14ac:dyDescent="0.2">
      <c r="A28" s="1773" t="s">
        <v>530</v>
      </c>
      <c r="B28" s="1773"/>
      <c r="C28" s="1773"/>
      <c r="D28" s="1773"/>
      <c r="E28" s="1773"/>
      <c r="F28" s="1773"/>
      <c r="G28" s="1773"/>
    </row>
    <row r="29" spans="1:8" s="11" customFormat="1" ht="11.25" customHeight="1" x14ac:dyDescent="0.2">
      <c r="A29" s="1773" t="s">
        <v>529</v>
      </c>
      <c r="B29" s="1792"/>
      <c r="C29" s="1792"/>
      <c r="D29" s="1792"/>
      <c r="E29" s="1792"/>
      <c r="F29" s="1792"/>
      <c r="G29" s="1792"/>
    </row>
    <row r="30" spans="1:8" s="11" customFormat="1" ht="12" thickBot="1" x14ac:dyDescent="0.25">
      <c r="A30" s="33"/>
      <c r="B30" s="33"/>
      <c r="C30" s="32"/>
      <c r="D30" s="31"/>
      <c r="E30" s="41"/>
      <c r="F30" s="27"/>
      <c r="G30" s="27"/>
      <c r="H30" s="10"/>
    </row>
    <row r="31" spans="1:8" s="11" customFormat="1" ht="23.25" customHeight="1" thickBot="1" x14ac:dyDescent="0.25">
      <c r="B31" s="29" t="s">
        <v>528</v>
      </c>
      <c r="C31" s="28" t="s">
        <v>527</v>
      </c>
      <c r="D31" s="31"/>
      <c r="E31" s="41"/>
      <c r="F31" s="27"/>
      <c r="G31" s="27"/>
      <c r="H31" s="10"/>
    </row>
    <row r="32" spans="1:8" s="11" customFormat="1" ht="12.75" customHeight="1" x14ac:dyDescent="0.2">
      <c r="B32" s="263" t="s">
        <v>525</v>
      </c>
      <c r="C32" s="78">
        <v>399</v>
      </c>
      <c r="D32" s="31"/>
      <c r="E32" s="41"/>
      <c r="F32" s="27"/>
      <c r="G32" s="27"/>
      <c r="H32" s="10"/>
    </row>
    <row r="33" spans="1:16" s="11" customFormat="1" ht="13.5" customHeight="1" thickBot="1" x14ac:dyDescent="0.25">
      <c r="B33" s="262" t="s">
        <v>524</v>
      </c>
      <c r="C33" s="50">
        <v>1026</v>
      </c>
      <c r="D33" s="31"/>
      <c r="E33" s="41"/>
      <c r="F33" s="10"/>
    </row>
    <row r="34" spans="1:16" s="11" customFormat="1" ht="12.75" customHeight="1" thickBot="1" x14ac:dyDescent="0.25">
      <c r="B34" s="248" t="s">
        <v>523</v>
      </c>
      <c r="C34" s="50">
        <v>828</v>
      </c>
      <c r="D34" s="31"/>
      <c r="E34" s="41"/>
      <c r="F34" s="10"/>
    </row>
    <row r="35" spans="1:16" s="11" customFormat="1" ht="13.5" customHeight="1" thickBot="1" x14ac:dyDescent="0.25">
      <c r="A35" s="26"/>
      <c r="B35" s="10"/>
      <c r="C35" s="32"/>
      <c r="D35" s="27"/>
      <c r="E35" s="41"/>
      <c r="F35" s="10"/>
    </row>
    <row r="36" spans="1:16" s="11" customFormat="1" ht="23.25" thickBot="1" x14ac:dyDescent="0.25">
      <c r="A36" s="83" t="s">
        <v>11</v>
      </c>
      <c r="B36" s="40" t="s">
        <v>10</v>
      </c>
      <c r="C36" s="39" t="s">
        <v>315</v>
      </c>
      <c r="D36" s="38" t="s">
        <v>522</v>
      </c>
      <c r="E36" s="79" t="s">
        <v>1108</v>
      </c>
      <c r="F36" s="10"/>
    </row>
    <row r="37" spans="1:16" s="11" customFormat="1" ht="11.25" x14ac:dyDescent="0.2">
      <c r="A37" s="93" t="s">
        <v>521</v>
      </c>
      <c r="B37" s="92" t="s">
        <v>520</v>
      </c>
      <c r="C37" s="256">
        <v>2620</v>
      </c>
      <c r="D37" s="255">
        <v>4045</v>
      </c>
      <c r="E37" s="1769" t="s">
        <v>519</v>
      </c>
      <c r="F37" s="10"/>
      <c r="H37" s="10"/>
      <c r="I37" s="10"/>
      <c r="J37" s="10"/>
      <c r="K37" s="10"/>
      <c r="L37" s="10"/>
      <c r="M37" s="10"/>
      <c r="N37" s="10"/>
    </row>
    <row r="38" spans="1:16" s="11" customFormat="1" ht="12.75" customHeight="1" x14ac:dyDescent="0.2">
      <c r="A38" s="161" t="s">
        <v>518</v>
      </c>
      <c r="B38" s="261" t="s">
        <v>517</v>
      </c>
      <c r="C38" s="260">
        <v>1112</v>
      </c>
      <c r="D38" s="259">
        <v>2537</v>
      </c>
      <c r="E38" s="1770"/>
      <c r="F38" s="10"/>
      <c r="H38" s="10"/>
      <c r="I38" s="10"/>
      <c r="J38" s="10"/>
      <c r="K38" s="10"/>
      <c r="L38" s="10"/>
      <c r="M38" s="10"/>
      <c r="N38" s="10"/>
    </row>
    <row r="39" spans="1:16" s="11" customFormat="1" ht="12.75" customHeight="1" x14ac:dyDescent="0.2">
      <c r="A39" s="161" t="s">
        <v>516</v>
      </c>
      <c r="B39" s="261" t="s">
        <v>515</v>
      </c>
      <c r="C39" s="260">
        <v>2826</v>
      </c>
      <c r="D39" s="259">
        <v>4251</v>
      </c>
      <c r="E39" s="1770"/>
      <c r="F39" s="10"/>
      <c r="H39" s="10"/>
      <c r="I39" s="10"/>
      <c r="J39" s="10"/>
      <c r="K39" s="10"/>
      <c r="L39" s="10"/>
      <c r="M39" s="10"/>
      <c r="N39" s="10"/>
    </row>
    <row r="40" spans="1:16" s="11" customFormat="1" ht="13.5" customHeight="1" thickBot="1" x14ac:dyDescent="0.25">
      <c r="A40" s="89" t="s">
        <v>514</v>
      </c>
      <c r="B40" s="88" t="s">
        <v>513</v>
      </c>
      <c r="C40" s="258">
        <v>982</v>
      </c>
      <c r="D40" s="257">
        <v>2407</v>
      </c>
      <c r="E40" s="1771"/>
      <c r="F40" s="10"/>
      <c r="H40" s="10"/>
      <c r="I40" s="10"/>
      <c r="J40" s="10"/>
      <c r="K40" s="10"/>
      <c r="L40" s="10"/>
      <c r="M40" s="10"/>
      <c r="N40" s="10"/>
    </row>
    <row r="41" spans="1:16" s="11" customFormat="1" ht="13.5" thickBot="1" x14ac:dyDescent="0.25">
      <c r="A41" s="171"/>
      <c r="B41" s="19"/>
      <c r="C41" s="18"/>
      <c r="D41" s="171"/>
      <c r="E41" s="170"/>
      <c r="F41" s="19"/>
      <c r="G41" s="19"/>
      <c r="H41" s="18"/>
      <c r="J41" s="10"/>
      <c r="K41" s="10"/>
      <c r="L41" s="10"/>
      <c r="M41" s="10"/>
      <c r="N41" s="10"/>
      <c r="O41" s="10"/>
      <c r="P41" s="10"/>
    </row>
    <row r="42" spans="1:16" s="11" customFormat="1" x14ac:dyDescent="0.2">
      <c r="A42" s="254"/>
      <c r="B42" s="124"/>
      <c r="C42" s="124"/>
      <c r="E42" s="240"/>
      <c r="F42" s="253"/>
      <c r="G42" s="253"/>
      <c r="K42" s="10"/>
    </row>
    <row r="43" spans="1:16" s="11" customFormat="1" ht="11.25" x14ac:dyDescent="0.2">
      <c r="A43" s="44">
        <v>2</v>
      </c>
      <c r="B43" s="43" t="s">
        <v>512</v>
      </c>
      <c r="C43" s="10"/>
      <c r="D43" s="27"/>
      <c r="E43" s="41"/>
      <c r="H43" s="12" t="s">
        <v>13</v>
      </c>
      <c r="K43" s="10"/>
    </row>
    <row r="44" spans="1:16" s="11" customFormat="1" ht="11.25" x14ac:dyDescent="0.2">
      <c r="A44" s="239"/>
      <c r="B44" s="27"/>
      <c r="C44" s="41"/>
      <c r="D44" s="27"/>
      <c r="E44" s="41"/>
      <c r="F44" s="41"/>
      <c r="G44" s="41"/>
      <c r="H44" s="10"/>
      <c r="K44" s="10"/>
    </row>
    <row r="45" spans="1:16" s="11" customFormat="1" ht="11.25" x14ac:dyDescent="0.2">
      <c r="A45" s="122" t="s">
        <v>511</v>
      </c>
      <c r="B45" s="201" t="s">
        <v>510</v>
      </c>
      <c r="C45" s="41"/>
      <c r="D45" s="27"/>
      <c r="E45" s="41"/>
      <c r="F45" s="41"/>
      <c r="G45" s="41"/>
      <c r="H45" s="10"/>
      <c r="K45" s="10"/>
    </row>
    <row r="46" spans="1:16" s="11" customFormat="1" ht="11.25" x14ac:dyDescent="0.2">
      <c r="A46" s="122"/>
      <c r="B46" s="201"/>
      <c r="C46" s="41"/>
      <c r="D46" s="27"/>
      <c r="E46" s="41"/>
      <c r="F46" s="41"/>
      <c r="G46" s="41"/>
      <c r="H46" s="10"/>
      <c r="K46" s="10"/>
    </row>
    <row r="47" spans="1:16" s="11" customFormat="1" ht="12.75" customHeight="1" x14ac:dyDescent="0.2">
      <c r="A47" s="1775" t="s">
        <v>509</v>
      </c>
      <c r="B47" s="1775"/>
      <c r="C47" s="1775"/>
      <c r="D47" s="1775"/>
      <c r="E47" s="1775"/>
      <c r="F47" s="1775"/>
      <c r="G47" s="1775"/>
      <c r="H47" s="10"/>
      <c r="K47" s="10"/>
    </row>
    <row r="48" spans="1:16" s="11" customFormat="1" ht="11.25" x14ac:dyDescent="0.2">
      <c r="A48" s="1750" t="s">
        <v>508</v>
      </c>
      <c r="B48" s="1750"/>
      <c r="C48" s="1750"/>
      <c r="D48" s="1750"/>
      <c r="E48" s="1750"/>
      <c r="F48" s="1750"/>
      <c r="G48" s="1750"/>
      <c r="H48" s="10"/>
      <c r="K48" s="10"/>
    </row>
    <row r="49" spans="1:11" s="11" customFormat="1" ht="12.75" customHeight="1" x14ac:dyDescent="0.2">
      <c r="A49" s="1775" t="s">
        <v>507</v>
      </c>
      <c r="B49" s="1775"/>
      <c r="C49" s="1775"/>
      <c r="D49" s="1775"/>
      <c r="E49" s="1775"/>
      <c r="F49" s="1775"/>
      <c r="G49" s="1775"/>
      <c r="H49" s="10"/>
      <c r="K49" s="10"/>
    </row>
    <row r="50" spans="1:11" s="11" customFormat="1" ht="12.75" customHeight="1" x14ac:dyDescent="0.2">
      <c r="A50" s="1775" t="s">
        <v>506</v>
      </c>
      <c r="B50" s="1775"/>
      <c r="C50" s="1775"/>
      <c r="D50" s="1775"/>
      <c r="E50" s="1775"/>
      <c r="F50" s="1775"/>
      <c r="G50" s="1775"/>
      <c r="H50" s="10"/>
      <c r="K50" s="10"/>
    </row>
    <row r="51" spans="1:11" s="11" customFormat="1" ht="12" thickBot="1" x14ac:dyDescent="0.25">
      <c r="A51" s="239"/>
      <c r="B51" s="27"/>
      <c r="C51" s="245"/>
      <c r="D51" s="27"/>
      <c r="E51" s="41"/>
      <c r="F51" s="41"/>
      <c r="H51" s="10"/>
      <c r="K51" s="10"/>
    </row>
    <row r="52" spans="1:11" s="85" customFormat="1" ht="12" thickBot="1" x14ac:dyDescent="0.25">
      <c r="A52" s="252" t="s">
        <v>11</v>
      </c>
      <c r="B52" s="251" t="s">
        <v>10</v>
      </c>
      <c r="C52" s="28" t="s">
        <v>6</v>
      </c>
      <c r="D52" s="123"/>
      <c r="E52" s="123"/>
      <c r="G52" s="84"/>
      <c r="K52" s="10"/>
    </row>
    <row r="53" spans="1:11" s="11" customFormat="1" ht="12" thickBot="1" x14ac:dyDescent="0.25">
      <c r="A53" s="250" t="s">
        <v>505</v>
      </c>
      <c r="B53" s="247"/>
      <c r="C53" s="249" t="s">
        <v>495</v>
      </c>
      <c r="D53" s="41"/>
      <c r="E53" s="41"/>
      <c r="G53" s="10"/>
      <c r="K53" s="10"/>
    </row>
    <row r="54" spans="1:11" s="11" customFormat="1" ht="11.25" x14ac:dyDescent="0.2">
      <c r="A54" s="78" t="s">
        <v>504</v>
      </c>
      <c r="B54" s="198" t="s">
        <v>503</v>
      </c>
      <c r="C54" s="78">
        <v>117</v>
      </c>
      <c r="D54" s="41"/>
      <c r="E54" s="41"/>
      <c r="G54" s="10"/>
      <c r="K54" s="10"/>
    </row>
    <row r="55" spans="1:11" s="11" customFormat="1" ht="11.25" x14ac:dyDescent="0.2">
      <c r="A55" s="54" t="s">
        <v>502</v>
      </c>
      <c r="B55" s="197" t="s">
        <v>501</v>
      </c>
      <c r="C55" s="54">
        <v>147</v>
      </c>
      <c r="D55" s="41"/>
      <c r="E55" s="41"/>
      <c r="G55" s="10"/>
      <c r="K55" s="10"/>
    </row>
    <row r="56" spans="1:11" s="11" customFormat="1" ht="11.25" x14ac:dyDescent="0.2">
      <c r="A56" s="54" t="s">
        <v>500</v>
      </c>
      <c r="B56" s="197" t="s">
        <v>499</v>
      </c>
      <c r="C56" s="54">
        <v>140</v>
      </c>
      <c r="D56" s="41"/>
      <c r="E56" s="41"/>
      <c r="G56" s="10"/>
      <c r="K56" s="10"/>
    </row>
    <row r="57" spans="1:11" s="11" customFormat="1" ht="12" thickBot="1" x14ac:dyDescent="0.25">
      <c r="A57" s="50" t="s">
        <v>498</v>
      </c>
      <c r="B57" s="128" t="s">
        <v>497</v>
      </c>
      <c r="C57" s="50">
        <v>175</v>
      </c>
      <c r="D57" s="41"/>
      <c r="E57" s="27"/>
      <c r="G57" s="10"/>
      <c r="K57" s="10"/>
    </row>
    <row r="58" spans="1:11" s="11" customFormat="1" ht="12" thickBot="1" x14ac:dyDescent="0.25">
      <c r="A58" s="248" t="s">
        <v>496</v>
      </c>
      <c r="B58" s="247"/>
      <c r="C58" s="231" t="s">
        <v>495</v>
      </c>
      <c r="D58" s="41"/>
      <c r="E58" s="27"/>
      <c r="G58" s="10"/>
      <c r="K58" s="10"/>
    </row>
    <row r="59" spans="1:11" s="11" customFormat="1" ht="11.25" x14ac:dyDescent="0.2">
      <c r="A59" s="78" t="s">
        <v>494</v>
      </c>
      <c r="B59" s="198" t="s">
        <v>493</v>
      </c>
      <c r="C59" s="78">
        <v>117</v>
      </c>
      <c r="D59" s="41"/>
      <c r="E59" s="27"/>
      <c r="G59" s="10"/>
      <c r="K59" s="10"/>
    </row>
    <row r="60" spans="1:11" s="11" customFormat="1" ht="11.25" x14ac:dyDescent="0.2">
      <c r="A60" s="54" t="s">
        <v>492</v>
      </c>
      <c r="B60" s="197" t="s">
        <v>491</v>
      </c>
      <c r="C60" s="54">
        <v>147</v>
      </c>
      <c r="D60" s="41"/>
      <c r="E60" s="27"/>
      <c r="G60" s="10"/>
      <c r="K60" s="10"/>
    </row>
    <row r="61" spans="1:11" s="11" customFormat="1" ht="11.25" x14ac:dyDescent="0.2">
      <c r="A61" s="54" t="s">
        <v>490</v>
      </c>
      <c r="B61" s="197" t="s">
        <v>489</v>
      </c>
      <c r="C61" s="54">
        <v>140</v>
      </c>
      <c r="D61" s="41"/>
      <c r="E61" s="27"/>
      <c r="G61" s="10"/>
      <c r="K61" s="10"/>
    </row>
    <row r="62" spans="1:11" s="11" customFormat="1" ht="12" thickBot="1" x14ac:dyDescent="0.25">
      <c r="A62" s="50" t="s">
        <v>488</v>
      </c>
      <c r="B62" s="128" t="s">
        <v>487</v>
      </c>
      <c r="C62" s="50">
        <v>175</v>
      </c>
      <c r="D62" s="41"/>
      <c r="E62" s="27"/>
      <c r="G62" s="10"/>
      <c r="K62" s="10"/>
    </row>
    <row r="63" spans="1:11" s="11" customFormat="1" ht="12" thickBot="1" x14ac:dyDescent="0.25">
      <c r="A63" s="248" t="s">
        <v>486</v>
      </c>
      <c r="B63" s="247"/>
      <c r="C63" s="231" t="s">
        <v>485</v>
      </c>
      <c r="D63" s="41"/>
      <c r="E63" s="27"/>
      <c r="G63" s="10"/>
      <c r="K63" s="10"/>
    </row>
    <row r="64" spans="1:11" s="11" customFormat="1" ht="11.25" x14ac:dyDescent="0.2">
      <c r="A64" s="78" t="s">
        <v>484</v>
      </c>
      <c r="B64" s="198" t="s">
        <v>483</v>
      </c>
      <c r="C64" s="78">
        <v>440</v>
      </c>
      <c r="D64" s="41"/>
      <c r="E64" s="27"/>
      <c r="G64" s="10"/>
      <c r="K64" s="10"/>
    </row>
    <row r="65" spans="1:11" s="11" customFormat="1" ht="12" thickBot="1" x14ac:dyDescent="0.25">
      <c r="A65" s="50" t="s">
        <v>482</v>
      </c>
      <c r="B65" s="128" t="s">
        <v>481</v>
      </c>
      <c r="C65" s="50">
        <v>440</v>
      </c>
      <c r="D65" s="41"/>
      <c r="E65" s="27"/>
      <c r="G65" s="10"/>
      <c r="K65" s="10"/>
    </row>
    <row r="66" spans="1:11" s="11" customFormat="1" ht="11.25" x14ac:dyDescent="0.2">
      <c r="B66" s="10"/>
      <c r="C66" s="197"/>
      <c r="D66" s="41"/>
      <c r="E66" s="27"/>
      <c r="G66" s="10"/>
      <c r="K66" s="10"/>
    </row>
    <row r="67" spans="1:11" s="11" customFormat="1" ht="11.25" x14ac:dyDescent="0.2">
      <c r="A67" s="122" t="s">
        <v>480</v>
      </c>
      <c r="B67" s="246" t="s">
        <v>479</v>
      </c>
      <c r="C67" s="197"/>
      <c r="D67" s="41"/>
      <c r="E67" s="27"/>
      <c r="G67" s="10"/>
      <c r="K67" s="10"/>
    </row>
    <row r="68" spans="1:11" s="11" customFormat="1" ht="12" thickBot="1" x14ac:dyDescent="0.25">
      <c r="B68" s="10"/>
      <c r="C68" s="245"/>
      <c r="D68" s="41"/>
      <c r="E68" s="27"/>
      <c r="G68" s="10"/>
      <c r="K68" s="10"/>
    </row>
    <row r="69" spans="1:11" s="85" customFormat="1" ht="23.25" thickBot="1" x14ac:dyDescent="0.25">
      <c r="A69" s="83" t="s">
        <v>11</v>
      </c>
      <c r="B69" s="40" t="s">
        <v>10</v>
      </c>
      <c r="C69" s="28" t="s">
        <v>1112</v>
      </c>
      <c r="D69" s="123"/>
      <c r="E69" s="122"/>
      <c r="G69" s="84"/>
      <c r="K69" s="10"/>
    </row>
    <row r="70" spans="1:11" s="11" customFormat="1" ht="11.25" x14ac:dyDescent="0.2">
      <c r="A70" s="186" t="s">
        <v>478</v>
      </c>
      <c r="B70" s="11" t="s">
        <v>477</v>
      </c>
      <c r="C70" s="244">
        <v>44</v>
      </c>
      <c r="D70" s="41"/>
      <c r="E70" s="27"/>
      <c r="G70" s="10"/>
      <c r="K70" s="10"/>
    </row>
    <row r="71" spans="1:11" s="11" customFormat="1" ht="11.25" x14ac:dyDescent="0.2">
      <c r="A71" s="188" t="s">
        <v>476</v>
      </c>
      <c r="B71" s="11" t="s">
        <v>475</v>
      </c>
      <c r="C71" s="244">
        <v>50</v>
      </c>
      <c r="D71" s="41"/>
      <c r="E71" s="27"/>
      <c r="G71" s="10"/>
      <c r="K71" s="10"/>
    </row>
    <row r="72" spans="1:11" s="11" customFormat="1" ht="11.25" x14ac:dyDescent="0.2">
      <c r="A72" s="188" t="s">
        <v>474</v>
      </c>
      <c r="B72" s="11" t="s">
        <v>473</v>
      </c>
      <c r="C72" s="244">
        <v>82</v>
      </c>
      <c r="E72" s="10"/>
      <c r="H72" s="10"/>
      <c r="K72" s="10"/>
    </row>
    <row r="73" spans="1:11" s="11" customFormat="1" ht="12" thickBot="1" x14ac:dyDescent="0.25">
      <c r="A73" s="187" t="s">
        <v>472</v>
      </c>
      <c r="B73" s="19" t="s">
        <v>471</v>
      </c>
      <c r="C73" s="243">
        <v>82</v>
      </c>
      <c r="E73" s="10"/>
      <c r="H73" s="10"/>
      <c r="K73" s="10"/>
    </row>
    <row r="74" spans="1:11" s="11" customFormat="1" ht="13.5" thickBot="1" x14ac:dyDescent="0.25">
      <c r="A74" s="171"/>
      <c r="B74" s="19"/>
      <c r="C74" s="18"/>
      <c r="D74" s="171"/>
      <c r="E74" s="170"/>
      <c r="F74" s="19"/>
      <c r="G74" s="19"/>
      <c r="H74" s="18"/>
      <c r="K74" s="10"/>
    </row>
    <row r="75" spans="1:11" s="11" customFormat="1" x14ac:dyDescent="0.2">
      <c r="A75" s="241"/>
      <c r="C75" s="10"/>
      <c r="D75" s="241"/>
      <c r="E75" s="240"/>
      <c r="H75" s="10"/>
      <c r="K75" s="10"/>
    </row>
    <row r="76" spans="1:11" s="11" customFormat="1" ht="11.25" x14ac:dyDescent="0.2">
      <c r="A76" s="44">
        <v>3</v>
      </c>
      <c r="B76" s="43" t="s">
        <v>470</v>
      </c>
      <c r="C76" s="10"/>
      <c r="D76" s="27"/>
      <c r="E76" s="41"/>
      <c r="H76" s="12" t="s">
        <v>13</v>
      </c>
      <c r="K76" s="10"/>
    </row>
    <row r="77" spans="1:11" s="11" customFormat="1" ht="11.25" x14ac:dyDescent="0.2">
      <c r="A77" s="239"/>
      <c r="B77" s="27"/>
      <c r="C77" s="41"/>
      <c r="D77" s="27"/>
      <c r="E77" s="41"/>
      <c r="F77" s="27"/>
      <c r="H77" s="10"/>
      <c r="K77" s="10"/>
    </row>
    <row r="78" spans="1:11" s="10" customFormat="1" ht="11.25" customHeight="1" x14ac:dyDescent="0.2">
      <c r="A78" s="1662" t="s">
        <v>469</v>
      </c>
      <c r="B78" s="1662"/>
      <c r="C78" s="1662"/>
      <c r="D78" s="1662"/>
      <c r="E78" s="1662"/>
      <c r="F78" s="1662"/>
      <c r="G78" s="1662"/>
    </row>
    <row r="79" spans="1:11" s="10" customFormat="1" ht="11.25" customHeight="1" x14ac:dyDescent="0.2">
      <c r="A79" s="1662" t="s">
        <v>468</v>
      </c>
      <c r="B79" s="1662"/>
      <c r="C79" s="1662"/>
      <c r="D79" s="1662"/>
      <c r="E79" s="1662"/>
      <c r="F79" s="1662"/>
      <c r="G79" s="1662"/>
    </row>
    <row r="80" spans="1:11" s="10" customFormat="1" ht="22.5" customHeight="1" x14ac:dyDescent="0.2">
      <c r="A80" s="1662" t="s">
        <v>150</v>
      </c>
      <c r="B80" s="1662"/>
      <c r="C80" s="1662"/>
      <c r="D80" s="1662"/>
      <c r="E80" s="1662"/>
      <c r="F80" s="1662"/>
      <c r="G80" s="1662"/>
    </row>
    <row r="81" spans="1:11" s="10" customFormat="1" ht="11.25" customHeight="1" x14ac:dyDescent="0.2">
      <c r="A81" s="1662" t="s">
        <v>272</v>
      </c>
      <c r="B81" s="1662"/>
      <c r="C81" s="1662"/>
      <c r="D81" s="1662"/>
      <c r="E81" s="1662"/>
      <c r="F81" s="1662"/>
      <c r="G81" s="1662"/>
      <c r="H81" s="101"/>
    </row>
    <row r="82" spans="1:11" s="10" customFormat="1" ht="11.25" customHeight="1" thickBot="1" x14ac:dyDescent="0.25">
      <c r="A82" s="1662" t="s">
        <v>271</v>
      </c>
      <c r="B82" s="1662"/>
      <c r="C82" s="1662"/>
      <c r="D82" s="1662"/>
      <c r="E82" s="1662"/>
      <c r="F82" s="1662"/>
      <c r="G82" s="1662"/>
    </row>
    <row r="83" spans="1:11" s="11" customFormat="1" ht="12" thickBot="1" x14ac:dyDescent="0.25">
      <c r="A83" s="201"/>
      <c r="C83" s="41"/>
      <c r="D83" s="27"/>
      <c r="E83" s="156"/>
      <c r="F83" s="156"/>
      <c r="G83" s="1617" t="s">
        <v>147</v>
      </c>
      <c r="H83" s="1618"/>
      <c r="I83" s="238"/>
      <c r="J83" s="238"/>
      <c r="K83" s="10"/>
    </row>
    <row r="84" spans="1:11" s="85" customFormat="1" ht="34.5" thickBot="1" x14ac:dyDescent="0.25">
      <c r="A84" s="83" t="s">
        <v>11</v>
      </c>
      <c r="B84" s="237" t="s">
        <v>10</v>
      </c>
      <c r="C84" s="82" t="s">
        <v>467</v>
      </c>
      <c r="D84" s="81" t="s">
        <v>204</v>
      </c>
      <c r="E84" s="39" t="s">
        <v>466</v>
      </c>
      <c r="F84" s="38" t="s">
        <v>465</v>
      </c>
      <c r="G84" s="39" t="s">
        <v>9</v>
      </c>
      <c r="H84" s="38" t="s">
        <v>8</v>
      </c>
      <c r="K84" s="10"/>
    </row>
    <row r="85" spans="1:11" s="85" customFormat="1" ht="11.25" x14ac:dyDescent="0.2">
      <c r="A85" s="78" t="s">
        <v>455</v>
      </c>
      <c r="B85" s="212" t="s">
        <v>454</v>
      </c>
      <c r="C85" s="1778" t="s">
        <v>464</v>
      </c>
      <c r="D85" s="1760" t="s">
        <v>463</v>
      </c>
      <c r="E85" s="236">
        <v>1761</v>
      </c>
      <c r="F85" s="236">
        <v>1461</v>
      </c>
      <c r="G85" s="1782" t="s">
        <v>54</v>
      </c>
      <c r="H85" s="1742" t="s">
        <v>462</v>
      </c>
      <c r="K85" s="10"/>
    </row>
    <row r="86" spans="1:11" s="85" customFormat="1" ht="11.25" x14ac:dyDescent="0.2">
      <c r="A86" s="54" t="s">
        <v>451</v>
      </c>
      <c r="B86" s="206" t="s">
        <v>450</v>
      </c>
      <c r="C86" s="1779"/>
      <c r="D86" s="1742"/>
      <c r="E86" s="236">
        <v>1709</v>
      </c>
      <c r="F86" s="236">
        <v>1409</v>
      </c>
      <c r="G86" s="1782"/>
      <c r="H86" s="1742"/>
      <c r="K86" s="10"/>
    </row>
    <row r="87" spans="1:11" s="85" customFormat="1" ht="11.25" x14ac:dyDescent="0.2">
      <c r="A87" s="58" t="s">
        <v>219</v>
      </c>
      <c r="B87" s="210" t="s">
        <v>218</v>
      </c>
      <c r="C87" s="1779"/>
      <c r="D87" s="1744"/>
      <c r="E87" s="235">
        <v>1166</v>
      </c>
      <c r="F87" s="235">
        <v>866</v>
      </c>
      <c r="G87" s="1783"/>
      <c r="H87" s="1744"/>
      <c r="K87" s="10"/>
    </row>
    <row r="88" spans="1:11" s="85" customFormat="1" ht="11.25" x14ac:dyDescent="0.2">
      <c r="A88" s="60" t="s">
        <v>455</v>
      </c>
      <c r="B88" s="211" t="s">
        <v>454</v>
      </c>
      <c r="C88" s="1779"/>
      <c r="D88" s="1743" t="s">
        <v>461</v>
      </c>
      <c r="E88" s="234">
        <v>2052</v>
      </c>
      <c r="F88" s="234">
        <v>1752</v>
      </c>
      <c r="G88" s="1786" t="s">
        <v>54</v>
      </c>
      <c r="H88" s="1743" t="s">
        <v>460</v>
      </c>
      <c r="K88" s="10"/>
    </row>
    <row r="89" spans="1:11" s="85" customFormat="1" ht="11.25" x14ac:dyDescent="0.2">
      <c r="A89" s="54" t="s">
        <v>451</v>
      </c>
      <c r="B89" s="206" t="s">
        <v>450</v>
      </c>
      <c r="C89" s="1779"/>
      <c r="D89" s="1742"/>
      <c r="E89" s="236">
        <v>1863</v>
      </c>
      <c r="F89" s="236">
        <v>1563</v>
      </c>
      <c r="G89" s="1782"/>
      <c r="H89" s="1742"/>
      <c r="K89" s="10"/>
    </row>
    <row r="90" spans="1:11" s="85" customFormat="1" ht="11.25" x14ac:dyDescent="0.2">
      <c r="A90" s="58" t="s">
        <v>459</v>
      </c>
      <c r="B90" s="210" t="s">
        <v>458</v>
      </c>
      <c r="C90" s="1779"/>
      <c r="D90" s="1744"/>
      <c r="E90" s="235">
        <v>2762</v>
      </c>
      <c r="F90" s="235">
        <v>2462</v>
      </c>
      <c r="G90" s="1783"/>
      <c r="H90" s="1744"/>
      <c r="K90" s="10"/>
    </row>
    <row r="91" spans="1:11" s="85" customFormat="1" ht="11.25" x14ac:dyDescent="0.2">
      <c r="A91" s="60" t="s">
        <v>221</v>
      </c>
      <c r="B91" s="211" t="s">
        <v>220</v>
      </c>
      <c r="C91" s="1779"/>
      <c r="D91" s="1743" t="s">
        <v>457</v>
      </c>
      <c r="E91" s="234">
        <v>1187</v>
      </c>
      <c r="F91" s="234">
        <v>887</v>
      </c>
      <c r="G91" s="1786" t="s">
        <v>54</v>
      </c>
      <c r="H91" s="1743" t="s">
        <v>456</v>
      </c>
      <c r="K91" s="10"/>
    </row>
    <row r="92" spans="1:11" s="85" customFormat="1" ht="11.25" x14ac:dyDescent="0.2">
      <c r="A92" s="58" t="s">
        <v>219</v>
      </c>
      <c r="B92" s="210" t="s">
        <v>218</v>
      </c>
      <c r="C92" s="1779"/>
      <c r="D92" s="1744"/>
      <c r="E92" s="235">
        <v>1099</v>
      </c>
      <c r="F92" s="235">
        <v>799</v>
      </c>
      <c r="G92" s="1783"/>
      <c r="H92" s="1744"/>
      <c r="K92" s="10"/>
    </row>
    <row r="93" spans="1:11" s="85" customFormat="1" ht="11.25" x14ac:dyDescent="0.2">
      <c r="A93" s="60" t="s">
        <v>455</v>
      </c>
      <c r="B93" s="211" t="s">
        <v>454</v>
      </c>
      <c r="C93" s="1779"/>
      <c r="D93" s="1743" t="s">
        <v>453</v>
      </c>
      <c r="E93" s="234">
        <v>1982</v>
      </c>
      <c r="F93" s="234">
        <v>1682</v>
      </c>
      <c r="G93" s="1786" t="s">
        <v>54</v>
      </c>
      <c r="H93" s="1743" t="s">
        <v>452</v>
      </c>
      <c r="K93" s="10"/>
    </row>
    <row r="94" spans="1:11" s="85" customFormat="1" ht="12" thickBot="1" x14ac:dyDescent="0.25">
      <c r="A94" s="50" t="s">
        <v>451</v>
      </c>
      <c r="B94" s="205" t="s">
        <v>450</v>
      </c>
      <c r="C94" s="1780"/>
      <c r="D94" s="1747"/>
      <c r="E94" s="233">
        <v>1820</v>
      </c>
      <c r="F94" s="233">
        <v>1520</v>
      </c>
      <c r="G94" s="1787"/>
      <c r="H94" s="1747"/>
      <c r="K94" s="10"/>
    </row>
    <row r="95" spans="1:11" s="11" customFormat="1" ht="23.25" thickBot="1" x14ac:dyDescent="0.25">
      <c r="A95" s="232" t="s">
        <v>449</v>
      </c>
      <c r="B95" s="231" t="s">
        <v>448</v>
      </c>
      <c r="C95" s="230" t="s">
        <v>447</v>
      </c>
      <c r="D95" s="229" t="s">
        <v>446</v>
      </c>
      <c r="E95" s="194">
        <v>1092</v>
      </c>
      <c r="F95" s="127">
        <v>892</v>
      </c>
      <c r="G95" s="228" t="s">
        <v>3</v>
      </c>
      <c r="H95" s="227" t="s">
        <v>2</v>
      </c>
      <c r="J95" s="85"/>
      <c r="K95" s="10"/>
    </row>
    <row r="96" spans="1:11" s="11" customFormat="1" ht="11.25" customHeight="1" x14ac:dyDescent="0.2">
      <c r="A96" s="78" t="s">
        <v>445</v>
      </c>
      <c r="B96" s="212" t="s">
        <v>444</v>
      </c>
      <c r="C96" s="1788" t="s">
        <v>443</v>
      </c>
      <c r="D96" s="1760" t="s">
        <v>442</v>
      </c>
      <c r="E96" s="193">
        <v>1875</v>
      </c>
      <c r="F96" s="192">
        <v>1675</v>
      </c>
      <c r="G96" s="1781" t="s">
        <v>3</v>
      </c>
      <c r="H96" s="226" t="s">
        <v>2</v>
      </c>
      <c r="J96" s="85"/>
      <c r="K96" s="10"/>
    </row>
    <row r="97" spans="1:11" s="11" customFormat="1" ht="14.25" customHeight="1" x14ac:dyDescent="0.2">
      <c r="A97" s="58" t="s">
        <v>441</v>
      </c>
      <c r="B97" s="210" t="s">
        <v>440</v>
      </c>
      <c r="C97" s="1789"/>
      <c r="D97" s="1744"/>
      <c r="E97" s="209">
        <v>1790</v>
      </c>
      <c r="F97" s="195">
        <v>1590</v>
      </c>
      <c r="G97" s="1783"/>
      <c r="H97" s="221" t="s">
        <v>2</v>
      </c>
      <c r="J97" s="85"/>
      <c r="K97" s="10"/>
    </row>
    <row r="98" spans="1:11" s="11" customFormat="1" ht="24" customHeight="1" thickBot="1" x14ac:dyDescent="0.25">
      <c r="A98" s="219" t="s">
        <v>441</v>
      </c>
      <c r="B98" s="218" t="s">
        <v>440</v>
      </c>
      <c r="C98" s="1790"/>
      <c r="D98" s="217" t="s">
        <v>439</v>
      </c>
      <c r="E98" s="216">
        <v>1790</v>
      </c>
      <c r="F98" s="215">
        <v>1590</v>
      </c>
      <c r="G98" s="214" t="s">
        <v>3</v>
      </c>
      <c r="H98" s="213" t="s">
        <v>2</v>
      </c>
      <c r="J98" s="85"/>
      <c r="K98" s="10"/>
    </row>
    <row r="99" spans="1:11" s="11" customFormat="1" ht="12.75" customHeight="1" x14ac:dyDescent="0.2">
      <c r="A99" s="54" t="s">
        <v>438</v>
      </c>
      <c r="B99" s="206" t="s">
        <v>437</v>
      </c>
      <c r="C99" s="1788" t="s">
        <v>436</v>
      </c>
      <c r="D99" s="1760" t="s">
        <v>435</v>
      </c>
      <c r="E99" s="196">
        <v>1230</v>
      </c>
      <c r="F99" s="195">
        <v>930</v>
      </c>
      <c r="G99" s="1781" t="s">
        <v>3</v>
      </c>
      <c r="H99" s="226" t="s">
        <v>2</v>
      </c>
      <c r="J99" s="85"/>
      <c r="K99" s="10"/>
    </row>
    <row r="100" spans="1:11" s="11" customFormat="1" ht="12.75" customHeight="1" x14ac:dyDescent="0.2">
      <c r="A100" s="58" t="s">
        <v>434</v>
      </c>
      <c r="B100" s="210" t="s">
        <v>433</v>
      </c>
      <c r="C100" s="1789"/>
      <c r="D100" s="1744"/>
      <c r="E100" s="209">
        <v>1209</v>
      </c>
      <c r="F100" s="208">
        <v>909</v>
      </c>
      <c r="G100" s="1783"/>
      <c r="H100" s="221" t="s">
        <v>2</v>
      </c>
      <c r="J100" s="85"/>
      <c r="K100" s="10"/>
    </row>
    <row r="101" spans="1:11" s="11" customFormat="1" ht="11.25" customHeight="1" x14ac:dyDescent="0.2">
      <c r="A101" s="54" t="s">
        <v>432</v>
      </c>
      <c r="B101" s="206" t="s">
        <v>431</v>
      </c>
      <c r="C101" s="1789"/>
      <c r="D101" s="1743" t="s">
        <v>430</v>
      </c>
      <c r="E101" s="207" t="s">
        <v>29</v>
      </c>
      <c r="F101" s="130">
        <v>1365</v>
      </c>
      <c r="G101" s="1786" t="s">
        <v>3</v>
      </c>
      <c r="H101" s="225" t="s">
        <v>2</v>
      </c>
      <c r="J101" s="85"/>
      <c r="K101" s="10"/>
    </row>
    <row r="102" spans="1:11" s="11" customFormat="1" ht="13.5" customHeight="1" thickBot="1" x14ac:dyDescent="0.25">
      <c r="A102" s="50" t="s">
        <v>429</v>
      </c>
      <c r="B102" s="205" t="s">
        <v>428</v>
      </c>
      <c r="C102" s="1790"/>
      <c r="D102" s="1747"/>
      <c r="E102" s="194">
        <v>1690</v>
      </c>
      <c r="F102" s="127">
        <v>1365</v>
      </c>
      <c r="G102" s="1787"/>
      <c r="H102" s="224" t="s">
        <v>2</v>
      </c>
      <c r="J102" s="85"/>
      <c r="K102" s="10"/>
    </row>
    <row r="103" spans="1:11" s="11" customFormat="1" ht="22.5" customHeight="1" x14ac:dyDescent="0.2">
      <c r="A103" s="58" t="s">
        <v>427</v>
      </c>
      <c r="B103" s="210" t="s">
        <v>426</v>
      </c>
      <c r="C103" s="1788" t="s">
        <v>425</v>
      </c>
      <c r="D103" s="223" t="s">
        <v>424</v>
      </c>
      <c r="E103" s="209">
        <v>2344</v>
      </c>
      <c r="F103" s="208">
        <v>2147</v>
      </c>
      <c r="G103" s="222" t="s">
        <v>54</v>
      </c>
      <c r="H103" s="221" t="s">
        <v>423</v>
      </c>
      <c r="J103" s="85"/>
      <c r="K103" s="10"/>
    </row>
    <row r="104" spans="1:11" s="11" customFormat="1" ht="15" customHeight="1" x14ac:dyDescent="0.2">
      <c r="A104" s="60" t="s">
        <v>422</v>
      </c>
      <c r="B104" s="211" t="s">
        <v>421</v>
      </c>
      <c r="C104" s="1789"/>
      <c r="D104" s="1743" t="s">
        <v>420</v>
      </c>
      <c r="E104" s="207">
        <v>1094</v>
      </c>
      <c r="F104" s="130">
        <v>897</v>
      </c>
      <c r="G104" s="1786" t="s">
        <v>54</v>
      </c>
      <c r="H104" s="1776" t="s">
        <v>419</v>
      </c>
      <c r="J104" s="85"/>
      <c r="K104" s="10"/>
    </row>
    <row r="105" spans="1:11" s="11" customFormat="1" ht="15" customHeight="1" x14ac:dyDescent="0.2">
      <c r="A105" s="58" t="s">
        <v>418</v>
      </c>
      <c r="B105" s="210" t="s">
        <v>417</v>
      </c>
      <c r="C105" s="1789"/>
      <c r="D105" s="1742"/>
      <c r="E105" s="196">
        <v>1115</v>
      </c>
      <c r="F105" s="195">
        <v>918</v>
      </c>
      <c r="G105" s="1782"/>
      <c r="H105" s="1611"/>
      <c r="J105" s="85"/>
      <c r="K105" s="10"/>
    </row>
    <row r="106" spans="1:11" s="11" customFormat="1" ht="15" customHeight="1" x14ac:dyDescent="0.2">
      <c r="A106" s="66" t="s">
        <v>416</v>
      </c>
      <c r="B106" s="220" t="s">
        <v>415</v>
      </c>
      <c r="C106" s="1789"/>
      <c r="D106" s="1744"/>
      <c r="E106" s="209">
        <v>752</v>
      </c>
      <c r="F106" s="208">
        <v>555</v>
      </c>
      <c r="G106" s="1783"/>
      <c r="H106" s="1785"/>
      <c r="J106" s="85"/>
      <c r="K106" s="10"/>
    </row>
    <row r="107" spans="1:11" s="11" customFormat="1" ht="24" customHeight="1" thickBot="1" x14ac:dyDescent="0.25">
      <c r="A107" s="219" t="s">
        <v>414</v>
      </c>
      <c r="B107" s="218" t="s">
        <v>413</v>
      </c>
      <c r="C107" s="1790"/>
      <c r="D107" s="217" t="s">
        <v>412</v>
      </c>
      <c r="E107" s="216">
        <v>2240</v>
      </c>
      <c r="F107" s="215">
        <v>2043</v>
      </c>
      <c r="G107" s="214" t="s">
        <v>54</v>
      </c>
      <c r="H107" s="213" t="s">
        <v>411</v>
      </c>
      <c r="J107" s="85"/>
      <c r="K107" s="10"/>
    </row>
    <row r="108" spans="1:11" s="11" customFormat="1" ht="12.75" customHeight="1" x14ac:dyDescent="0.2">
      <c r="A108" s="78" t="s">
        <v>410</v>
      </c>
      <c r="B108" s="212" t="s">
        <v>409</v>
      </c>
      <c r="C108" s="1778" t="s">
        <v>408</v>
      </c>
      <c r="D108" s="1760" t="s">
        <v>407</v>
      </c>
      <c r="E108" s="193">
        <v>1064</v>
      </c>
      <c r="F108" s="192">
        <v>764</v>
      </c>
      <c r="G108" s="1781" t="s">
        <v>54</v>
      </c>
      <c r="H108" s="1784" t="s">
        <v>406</v>
      </c>
      <c r="J108" s="85"/>
      <c r="K108" s="10"/>
    </row>
    <row r="109" spans="1:11" s="11" customFormat="1" ht="13.5" customHeight="1" x14ac:dyDescent="0.2">
      <c r="A109" s="54" t="s">
        <v>405</v>
      </c>
      <c r="B109" s="206" t="s">
        <v>404</v>
      </c>
      <c r="C109" s="1779"/>
      <c r="D109" s="1742"/>
      <c r="E109" s="196">
        <v>1045</v>
      </c>
      <c r="F109" s="195">
        <v>745</v>
      </c>
      <c r="G109" s="1782"/>
      <c r="H109" s="1611"/>
      <c r="J109" s="85"/>
      <c r="K109" s="10"/>
    </row>
    <row r="110" spans="1:11" s="11" customFormat="1" ht="12.75" customHeight="1" x14ac:dyDescent="0.2">
      <c r="A110" s="58" t="s">
        <v>403</v>
      </c>
      <c r="B110" s="210" t="s">
        <v>402</v>
      </c>
      <c r="C110" s="1779"/>
      <c r="D110" s="1744"/>
      <c r="E110" s="209">
        <v>1019</v>
      </c>
      <c r="F110" s="208">
        <v>719</v>
      </c>
      <c r="G110" s="1783"/>
      <c r="H110" s="1785"/>
      <c r="J110" s="85"/>
      <c r="K110" s="10"/>
    </row>
    <row r="111" spans="1:11" s="11" customFormat="1" ht="12.75" customHeight="1" x14ac:dyDescent="0.2">
      <c r="A111" s="60" t="s">
        <v>401</v>
      </c>
      <c r="B111" s="211" t="s">
        <v>400</v>
      </c>
      <c r="C111" s="1779"/>
      <c r="D111" s="1743" t="s">
        <v>399</v>
      </c>
      <c r="E111" s="207">
        <v>1164</v>
      </c>
      <c r="F111" s="130">
        <v>964</v>
      </c>
      <c r="G111" s="1786" t="s">
        <v>54</v>
      </c>
      <c r="H111" s="1776" t="s">
        <v>398</v>
      </c>
      <c r="J111" s="85"/>
      <c r="K111" s="10"/>
    </row>
    <row r="112" spans="1:11" s="11" customFormat="1" ht="13.5" customHeight="1" x14ac:dyDescent="0.2">
      <c r="A112" s="58" t="s">
        <v>397</v>
      </c>
      <c r="B112" s="210" t="s">
        <v>396</v>
      </c>
      <c r="C112" s="1779"/>
      <c r="D112" s="1744"/>
      <c r="E112" s="209">
        <v>1115</v>
      </c>
      <c r="F112" s="208">
        <v>915</v>
      </c>
      <c r="G112" s="1783"/>
      <c r="H112" s="1785"/>
      <c r="J112" s="85"/>
      <c r="K112" s="10"/>
    </row>
    <row r="113" spans="1:11" s="11" customFormat="1" ht="13.5" customHeight="1" x14ac:dyDescent="0.2">
      <c r="A113" s="54" t="s">
        <v>395</v>
      </c>
      <c r="B113" s="206" t="s">
        <v>394</v>
      </c>
      <c r="C113" s="1779"/>
      <c r="D113" s="1743" t="s">
        <v>393</v>
      </c>
      <c r="E113" s="207">
        <v>1891</v>
      </c>
      <c r="F113" s="130">
        <v>1591</v>
      </c>
      <c r="G113" s="1786" t="s">
        <v>3</v>
      </c>
      <c r="H113" s="1776" t="s">
        <v>2</v>
      </c>
      <c r="J113" s="85"/>
      <c r="K113" s="10"/>
    </row>
    <row r="114" spans="1:11" s="11" customFormat="1" ht="13.5" customHeight="1" x14ac:dyDescent="0.2">
      <c r="A114" s="54" t="s">
        <v>392</v>
      </c>
      <c r="B114" s="206" t="s">
        <v>391</v>
      </c>
      <c r="C114" s="1779"/>
      <c r="D114" s="1742"/>
      <c r="E114" s="196">
        <v>1933</v>
      </c>
      <c r="F114" s="195">
        <v>1633</v>
      </c>
      <c r="G114" s="1782"/>
      <c r="H114" s="1611"/>
      <c r="J114" s="85"/>
      <c r="K114" s="10"/>
    </row>
    <row r="115" spans="1:11" s="11" customFormat="1" ht="13.5" customHeight="1" thickBot="1" x14ac:dyDescent="0.25">
      <c r="A115" s="50" t="s">
        <v>390</v>
      </c>
      <c r="B115" s="205" t="s">
        <v>389</v>
      </c>
      <c r="C115" s="1780"/>
      <c r="D115" s="1747"/>
      <c r="E115" s="194">
        <v>1909</v>
      </c>
      <c r="F115" s="127">
        <v>1609</v>
      </c>
      <c r="G115" s="1787"/>
      <c r="H115" s="1612"/>
      <c r="J115" s="85"/>
      <c r="K115" s="10"/>
    </row>
    <row r="116" spans="1:11" s="11" customFormat="1" ht="11.25" x14ac:dyDescent="0.2">
      <c r="C116" s="84"/>
      <c r="D116" s="84"/>
      <c r="E116" s="10"/>
      <c r="G116" s="85"/>
      <c r="H116" s="84"/>
      <c r="K116" s="10"/>
    </row>
    <row r="117" spans="1:11" s="11" customFormat="1" ht="11.25" x14ac:dyDescent="0.2">
      <c r="A117" s="1777" t="s">
        <v>388</v>
      </c>
      <c r="B117" s="1777"/>
      <c r="C117" s="1777"/>
      <c r="D117" s="1777"/>
      <c r="E117" s="1777"/>
      <c r="F117" s="1777"/>
      <c r="G117" s="1777"/>
      <c r="H117" s="10"/>
      <c r="K117" s="10"/>
    </row>
    <row r="118" spans="1:11" s="11" customFormat="1" ht="11.25" x14ac:dyDescent="0.2">
      <c r="A118" s="1750" t="s">
        <v>387</v>
      </c>
      <c r="B118" s="1750"/>
      <c r="C118" s="1750"/>
      <c r="D118" s="1750"/>
      <c r="E118" s="1750"/>
      <c r="F118" s="1750"/>
      <c r="G118" s="1750"/>
      <c r="H118" s="10"/>
      <c r="K118" s="10"/>
    </row>
    <row r="119" spans="1:11" s="11" customFormat="1" ht="11.25" x14ac:dyDescent="0.2">
      <c r="A119" s="33" t="s">
        <v>386</v>
      </c>
      <c r="B119" s="33"/>
      <c r="C119" s="33"/>
      <c r="D119" s="33"/>
      <c r="E119" s="33"/>
      <c r="F119" s="33"/>
      <c r="G119" s="33"/>
      <c r="H119" s="10"/>
      <c r="K119" s="10"/>
    </row>
    <row r="120" spans="1:11" s="11" customFormat="1" ht="13.5" thickBot="1" x14ac:dyDescent="0.25">
      <c r="A120" s="204"/>
      <c r="B120" s="203"/>
      <c r="C120" s="203"/>
      <c r="D120" s="19"/>
      <c r="E120" s="19"/>
      <c r="F120" s="170"/>
      <c r="G120" s="170"/>
      <c r="H120" s="170"/>
      <c r="I120" s="10"/>
      <c r="K120" s="10"/>
    </row>
    <row r="121" spans="1:11" s="11" customFormat="1" x14ac:dyDescent="0.2">
      <c r="A121" s="202"/>
      <c r="B121" s="124"/>
      <c r="C121" s="124"/>
      <c r="D121" s="27"/>
      <c r="E121" s="27"/>
      <c r="F121" s="45"/>
      <c r="G121" s="45"/>
      <c r="H121" s="45"/>
      <c r="I121" s="10"/>
      <c r="K121" s="10"/>
    </row>
    <row r="122" spans="1:11" s="11" customFormat="1" ht="11.25" x14ac:dyDescent="0.2">
      <c r="A122" s="44">
        <v>4</v>
      </c>
      <c r="B122" s="43" t="s">
        <v>385</v>
      </c>
      <c r="C122" s="10"/>
      <c r="D122" s="27"/>
      <c r="E122" s="27"/>
      <c r="F122" s="41"/>
      <c r="H122" s="12" t="s">
        <v>13</v>
      </c>
      <c r="I122" s="10"/>
      <c r="K122" s="10"/>
    </row>
    <row r="123" spans="1:11" s="11" customFormat="1" ht="11.25" x14ac:dyDescent="0.2">
      <c r="A123" s="122"/>
      <c r="B123" s="201"/>
      <c r="C123" s="41"/>
      <c r="D123" s="27"/>
      <c r="E123" s="27"/>
      <c r="F123" s="41"/>
      <c r="G123" s="41"/>
      <c r="H123" s="41"/>
      <c r="I123" s="10"/>
      <c r="K123" s="10"/>
    </row>
    <row r="124" spans="1:11" s="11" customFormat="1" ht="12.75" customHeight="1" x14ac:dyDescent="0.2">
      <c r="A124" s="1775" t="s">
        <v>384</v>
      </c>
      <c r="B124" s="1775"/>
      <c r="C124" s="1775"/>
      <c r="D124" s="1775"/>
      <c r="E124" s="1775"/>
      <c r="F124" s="1775"/>
      <c r="G124" s="1775"/>
      <c r="H124" s="1775"/>
      <c r="I124" s="10"/>
      <c r="K124" s="10"/>
    </row>
    <row r="125" spans="1:11" s="11" customFormat="1" ht="12.75" customHeight="1" x14ac:dyDescent="0.2">
      <c r="A125" s="1775" t="s">
        <v>383</v>
      </c>
      <c r="B125" s="1775"/>
      <c r="C125" s="1775"/>
      <c r="D125" s="1775"/>
      <c r="E125" s="1775"/>
      <c r="F125" s="1775"/>
      <c r="G125" s="1775"/>
      <c r="H125" s="1775"/>
      <c r="I125" s="10"/>
      <c r="K125" s="10"/>
    </row>
    <row r="126" spans="1:11" s="11" customFormat="1" ht="11.25" x14ac:dyDescent="0.2">
      <c r="A126" s="1750" t="s">
        <v>382</v>
      </c>
      <c r="B126" s="1750"/>
      <c r="C126" s="1750"/>
      <c r="D126" s="1750"/>
      <c r="E126" s="1750"/>
      <c r="F126" s="1750"/>
      <c r="G126" s="1750"/>
      <c r="H126" s="1750"/>
      <c r="I126" s="10"/>
      <c r="K126" s="10"/>
    </row>
    <row r="127" spans="1:11" s="11" customFormat="1" ht="12.75" customHeight="1" thickBot="1" x14ac:dyDescent="0.25">
      <c r="A127" s="1775"/>
      <c r="B127" s="1775"/>
      <c r="C127" s="1775"/>
      <c r="D127" s="1775"/>
      <c r="E127" s="1775"/>
      <c r="F127" s="1775"/>
      <c r="G127" s="1775"/>
      <c r="H127" s="1775"/>
      <c r="I127" s="10"/>
      <c r="K127" s="10"/>
    </row>
    <row r="128" spans="1:11" s="85" customFormat="1" ht="34.5" thickBot="1" x14ac:dyDescent="0.25">
      <c r="A128" s="140" t="s">
        <v>11</v>
      </c>
      <c r="B128" s="200" t="s">
        <v>10</v>
      </c>
      <c r="C128" s="80" t="s">
        <v>315</v>
      </c>
      <c r="D128" s="79" t="s">
        <v>6</v>
      </c>
      <c r="E128" s="199" t="s">
        <v>9</v>
      </c>
      <c r="F128" s="79" t="s">
        <v>8</v>
      </c>
      <c r="H128" s="84"/>
      <c r="K128" s="10"/>
    </row>
    <row r="129" spans="1:17" s="11" customFormat="1" ht="11.25" x14ac:dyDescent="0.2">
      <c r="A129" s="78" t="s">
        <v>381</v>
      </c>
      <c r="B129" s="198" t="s">
        <v>380</v>
      </c>
      <c r="C129" s="193">
        <v>1753</v>
      </c>
      <c r="D129" s="192">
        <v>2062</v>
      </c>
      <c r="E129" s="1761" t="s">
        <v>54</v>
      </c>
      <c r="F129" s="1784" t="s">
        <v>379</v>
      </c>
      <c r="K129" s="10"/>
    </row>
    <row r="130" spans="1:17" s="11" customFormat="1" ht="12.75" customHeight="1" x14ac:dyDescent="0.2">
      <c r="A130" s="54" t="s">
        <v>378</v>
      </c>
      <c r="B130" s="197" t="s">
        <v>377</v>
      </c>
      <c r="C130" s="196">
        <v>1132</v>
      </c>
      <c r="D130" s="195">
        <v>1332</v>
      </c>
      <c r="E130" s="1609"/>
      <c r="F130" s="1611"/>
      <c r="K130" s="10"/>
    </row>
    <row r="131" spans="1:17" s="11" customFormat="1" ht="12.75" customHeight="1" x14ac:dyDescent="0.2">
      <c r="A131" s="54" t="s">
        <v>376</v>
      </c>
      <c r="B131" s="197" t="s">
        <v>375</v>
      </c>
      <c r="C131" s="196">
        <v>2581</v>
      </c>
      <c r="D131" s="195">
        <v>3036</v>
      </c>
      <c r="E131" s="1609"/>
      <c r="F131" s="1611"/>
      <c r="K131" s="10"/>
    </row>
    <row r="132" spans="1:17" s="11" customFormat="1" ht="12.75" customHeight="1" x14ac:dyDescent="0.2">
      <c r="A132" s="54" t="s">
        <v>374</v>
      </c>
      <c r="B132" s="197" t="s">
        <v>373</v>
      </c>
      <c r="C132" s="196">
        <v>1583</v>
      </c>
      <c r="D132" s="195">
        <v>1862</v>
      </c>
      <c r="E132" s="1609"/>
      <c r="F132" s="1611"/>
      <c r="K132" s="10"/>
    </row>
    <row r="133" spans="1:17" s="11" customFormat="1" ht="12.75" customHeight="1" x14ac:dyDescent="0.2">
      <c r="A133" s="54" t="s">
        <v>372</v>
      </c>
      <c r="B133" s="197" t="s">
        <v>371</v>
      </c>
      <c r="C133" s="196">
        <v>1129</v>
      </c>
      <c r="D133" s="195">
        <v>1329</v>
      </c>
      <c r="E133" s="1609"/>
      <c r="F133" s="1611"/>
      <c r="K133" s="10"/>
    </row>
    <row r="134" spans="1:17" s="11" customFormat="1" ht="12.75" customHeight="1" x14ac:dyDescent="0.2">
      <c r="A134" s="54" t="s">
        <v>370</v>
      </c>
      <c r="B134" s="197" t="s">
        <v>369</v>
      </c>
      <c r="C134" s="196">
        <v>1885</v>
      </c>
      <c r="D134" s="195">
        <v>2217</v>
      </c>
      <c r="E134" s="1609"/>
      <c r="F134" s="1611"/>
      <c r="K134" s="10"/>
    </row>
    <row r="135" spans="1:17" s="11" customFormat="1" ht="12.75" customHeight="1" x14ac:dyDescent="0.2">
      <c r="A135" s="54" t="s">
        <v>368</v>
      </c>
      <c r="B135" s="197" t="s">
        <v>367</v>
      </c>
      <c r="C135" s="196">
        <v>1016</v>
      </c>
      <c r="D135" s="195">
        <v>1196</v>
      </c>
      <c r="E135" s="1609"/>
      <c r="F135" s="1611"/>
      <c r="K135" s="10"/>
    </row>
    <row r="136" spans="1:17" s="11" customFormat="1" ht="13.5" customHeight="1" thickBot="1" x14ac:dyDescent="0.25">
      <c r="A136" s="50" t="s">
        <v>366</v>
      </c>
      <c r="B136" s="128" t="s">
        <v>365</v>
      </c>
      <c r="C136" s="194">
        <v>665</v>
      </c>
      <c r="D136" s="127">
        <v>783</v>
      </c>
      <c r="E136" s="1610"/>
      <c r="F136" s="1612"/>
      <c r="K136" s="10"/>
    </row>
    <row r="137" spans="1:17" s="11" customFormat="1" ht="12" thickBot="1" x14ac:dyDescent="0.25">
      <c r="A137" s="19"/>
      <c r="B137" s="19"/>
      <c r="C137" s="18"/>
      <c r="D137" s="18"/>
      <c r="E137" s="18"/>
      <c r="F137" s="19"/>
      <c r="G137" s="19"/>
      <c r="H137" s="18"/>
      <c r="K137" s="10"/>
    </row>
    <row r="138" spans="1:17" s="11" customFormat="1" ht="10.5" customHeight="1" x14ac:dyDescent="0.2">
      <c r="C138" s="10"/>
      <c r="F138" s="10"/>
      <c r="I138" s="10"/>
      <c r="K138" s="10"/>
    </row>
    <row r="139" spans="1:17" s="11" customFormat="1" ht="11.25" x14ac:dyDescent="0.2">
      <c r="A139" s="30">
        <v>5</v>
      </c>
      <c r="B139" s="119" t="s">
        <v>364</v>
      </c>
      <c r="C139" s="10"/>
      <c r="F139" s="41"/>
      <c r="H139" s="12" t="s">
        <v>13</v>
      </c>
      <c r="I139" s="10"/>
      <c r="K139" s="10"/>
    </row>
    <row r="140" spans="1:17" s="11" customFormat="1" ht="11.25" x14ac:dyDescent="0.2">
      <c r="A140" s="30"/>
      <c r="B140" s="119"/>
      <c r="C140" s="42"/>
      <c r="F140" s="41"/>
      <c r="G140" s="101"/>
      <c r="I140" s="10"/>
      <c r="K140" s="10"/>
    </row>
    <row r="141" spans="1:17" s="10" customFormat="1" ht="11.25" customHeight="1" x14ac:dyDescent="0.2">
      <c r="A141" s="1662" t="s">
        <v>363</v>
      </c>
      <c r="B141" s="1662"/>
      <c r="C141" s="1662"/>
      <c r="D141" s="101"/>
      <c r="E141" s="101"/>
      <c r="F141" s="101"/>
      <c r="G141" s="33"/>
      <c r="H141" s="101"/>
      <c r="L141" s="11"/>
      <c r="M141" s="11"/>
      <c r="N141" s="11"/>
      <c r="O141" s="11"/>
      <c r="P141" s="11"/>
      <c r="Q141" s="11"/>
    </row>
    <row r="142" spans="1:17" s="11" customFormat="1" ht="12.75" customHeight="1" x14ac:dyDescent="0.2">
      <c r="A142" s="1762" t="s">
        <v>362</v>
      </c>
      <c r="B142" s="1762"/>
      <c r="C142" s="1762"/>
      <c r="D142" s="1762"/>
      <c r="E142" s="33"/>
      <c r="F142" s="33"/>
      <c r="G142" s="33"/>
      <c r="H142" s="33"/>
      <c r="I142" s="10"/>
      <c r="K142" s="10"/>
    </row>
    <row r="143" spans="1:17" s="11" customFormat="1" ht="12" thickBot="1" x14ac:dyDescent="0.25">
      <c r="C143" s="10"/>
      <c r="F143" s="41"/>
      <c r="G143" s="191"/>
      <c r="I143" s="10"/>
      <c r="K143" s="10"/>
    </row>
    <row r="144" spans="1:17" s="85" customFormat="1" ht="13.5" thickBot="1" x14ac:dyDescent="0.25">
      <c r="A144" s="28" t="s">
        <v>361</v>
      </c>
      <c r="B144" s="40" t="s">
        <v>10</v>
      </c>
      <c r="C144" s="28" t="s">
        <v>6</v>
      </c>
      <c r="F144" s="190"/>
      <c r="G144" s="84"/>
      <c r="J144" s="122"/>
      <c r="K144" s="10"/>
      <c r="L144" s="122"/>
      <c r="M144" s="122"/>
      <c r="N144" s="122"/>
      <c r="O144" s="122"/>
    </row>
    <row r="145" spans="1:17" s="11" customFormat="1" x14ac:dyDescent="0.2">
      <c r="A145" s="186" t="s">
        <v>2</v>
      </c>
      <c r="B145" s="189" t="s">
        <v>360</v>
      </c>
      <c r="C145" s="186">
        <v>292</v>
      </c>
      <c r="D145" s="32"/>
      <c r="E145" s="32"/>
      <c r="F145" s="46"/>
      <c r="G145" s="10"/>
      <c r="J145" s="27"/>
      <c r="K145" s="10"/>
      <c r="L145" s="27"/>
      <c r="M145" s="27"/>
      <c r="N145" s="27"/>
      <c r="O145" s="27"/>
    </row>
    <row r="146" spans="1:17" s="11" customFormat="1" x14ac:dyDescent="0.2">
      <c r="A146" s="188" t="s">
        <v>2</v>
      </c>
      <c r="B146" s="53" t="s">
        <v>359</v>
      </c>
      <c r="C146" s="188">
        <v>925</v>
      </c>
      <c r="D146" s="32"/>
      <c r="E146" s="32"/>
      <c r="F146" s="46"/>
      <c r="G146" s="10"/>
      <c r="I146" s="10"/>
      <c r="J146" s="41"/>
      <c r="K146" s="10"/>
      <c r="L146" s="41"/>
      <c r="M146" s="41"/>
      <c r="N146" s="41"/>
      <c r="O146" s="41"/>
    </row>
    <row r="147" spans="1:17" s="11" customFormat="1" ht="13.5" thickBot="1" x14ac:dyDescent="0.25">
      <c r="A147" s="187" t="s">
        <v>2</v>
      </c>
      <c r="B147" s="49" t="s">
        <v>358</v>
      </c>
      <c r="C147" s="187">
        <v>950</v>
      </c>
      <c r="F147" s="46"/>
      <c r="G147" s="10"/>
      <c r="J147" s="27"/>
      <c r="K147" s="10"/>
      <c r="L147" s="27"/>
      <c r="M147" s="27"/>
      <c r="N147" s="27"/>
      <c r="O147" s="27"/>
    </row>
    <row r="148" spans="1:17" s="11" customFormat="1" ht="11.25" x14ac:dyDescent="0.2">
      <c r="C148" s="10"/>
      <c r="F148" s="10"/>
      <c r="I148" s="10"/>
      <c r="K148" s="10"/>
    </row>
    <row r="149" spans="1:17" s="11" customFormat="1" ht="11.25" x14ac:dyDescent="0.2">
      <c r="A149" s="11" t="s">
        <v>357</v>
      </c>
      <c r="C149" s="10"/>
      <c r="F149" s="10"/>
      <c r="G149" s="12"/>
      <c r="I149" s="10"/>
      <c r="K149" s="10"/>
      <c r="L149" s="27"/>
      <c r="M149" s="27"/>
      <c r="N149" s="27"/>
      <c r="O149" s="27"/>
      <c r="P149" s="27"/>
      <c r="Q149" s="27"/>
    </row>
    <row r="150" spans="1:17" s="17" customFormat="1" ht="11.25" customHeight="1" thickBot="1" x14ac:dyDescent="0.25">
      <c r="A150" s="183"/>
      <c r="B150" s="185"/>
      <c r="C150" s="184"/>
      <c r="D150" s="183"/>
      <c r="E150" s="183"/>
      <c r="F150" s="183"/>
      <c r="G150" s="183"/>
      <c r="H150" s="183"/>
      <c r="I150" s="182"/>
      <c r="K150" s="10"/>
    </row>
    <row r="151" spans="1:17" s="11" customFormat="1" ht="11.25" x14ac:dyDescent="0.2">
      <c r="A151" s="33"/>
      <c r="B151" s="10"/>
      <c r="C151" s="32"/>
      <c r="D151" s="31"/>
      <c r="E151" s="31"/>
      <c r="F151" s="10"/>
      <c r="I151" s="10"/>
      <c r="K151" s="10"/>
    </row>
    <row r="152" spans="1:17" s="11" customFormat="1" ht="11.25" x14ac:dyDescent="0.2">
      <c r="A152" s="44">
        <v>6</v>
      </c>
      <c r="B152" s="43" t="s">
        <v>356</v>
      </c>
      <c r="C152" s="10"/>
      <c r="D152" s="27"/>
      <c r="E152" s="27"/>
      <c r="F152" s="41"/>
      <c r="H152" s="12" t="s">
        <v>13</v>
      </c>
      <c r="I152" s="10"/>
      <c r="K152" s="10"/>
    </row>
    <row r="153" spans="1:17" s="11" customFormat="1" ht="11.25" x14ac:dyDescent="0.2">
      <c r="A153" s="44"/>
      <c r="B153" s="43"/>
      <c r="C153" s="42"/>
      <c r="D153" s="27"/>
      <c r="E153" s="27"/>
      <c r="F153" s="41"/>
      <c r="G153" s="27"/>
      <c r="H153" s="27"/>
      <c r="I153" s="10"/>
      <c r="K153" s="10"/>
    </row>
    <row r="154" spans="1:17" s="11" customFormat="1" ht="11.25" x14ac:dyDescent="0.2">
      <c r="A154" s="1775" t="s">
        <v>355</v>
      </c>
      <c r="B154" s="1775"/>
      <c r="C154" s="1775"/>
      <c r="D154" s="1775"/>
      <c r="E154" s="1775"/>
      <c r="F154" s="1775"/>
      <c r="G154" s="1775"/>
      <c r="H154" s="1775"/>
      <c r="I154" s="10"/>
      <c r="K154" s="10"/>
    </row>
    <row r="155" spans="1:17" s="11" customFormat="1" ht="11.25" x14ac:dyDescent="0.2">
      <c r="A155" s="1750" t="s">
        <v>354</v>
      </c>
      <c r="B155" s="1750"/>
      <c r="C155" s="1750"/>
      <c r="D155" s="1750"/>
      <c r="E155" s="1750"/>
      <c r="F155" s="1750"/>
      <c r="G155" s="1750"/>
      <c r="H155" s="1750"/>
      <c r="I155" s="10"/>
      <c r="K155" s="10"/>
    </row>
    <row r="156" spans="1:17" s="10" customFormat="1" ht="12" thickBot="1" x14ac:dyDescent="0.25">
      <c r="A156" s="1751"/>
      <c r="B156" s="1751"/>
      <c r="C156" s="1751"/>
      <c r="D156" s="1751"/>
      <c r="E156" s="1751"/>
      <c r="F156" s="1751"/>
      <c r="G156" s="1751"/>
      <c r="H156" s="1751"/>
    </row>
    <row r="157" spans="1:17" s="85" customFormat="1" ht="34.5" thickBot="1" x14ac:dyDescent="0.25">
      <c r="A157" s="181" t="s">
        <v>11</v>
      </c>
      <c r="B157" s="81" t="s">
        <v>10</v>
      </c>
      <c r="C157" s="28" t="s">
        <v>353</v>
      </c>
      <c r="D157" s="28" t="s">
        <v>352</v>
      </c>
      <c r="E157" s="28" t="s">
        <v>351</v>
      </c>
      <c r="F157" s="28" t="s">
        <v>9</v>
      </c>
      <c r="G157" s="95" t="s">
        <v>8</v>
      </c>
      <c r="H157" s="84"/>
      <c r="K157" s="10"/>
    </row>
    <row r="158" spans="1:17" s="85" customFormat="1" ht="11.25" x14ac:dyDescent="0.2">
      <c r="A158" s="180" t="s">
        <v>350</v>
      </c>
      <c r="B158" s="179" t="s">
        <v>349</v>
      </c>
      <c r="C158" s="178">
        <v>571</v>
      </c>
      <c r="D158" s="178">
        <v>557</v>
      </c>
      <c r="E158" s="178">
        <v>543</v>
      </c>
      <c r="F158" s="1766" t="s">
        <v>3</v>
      </c>
      <c r="G158" s="1769" t="s">
        <v>2</v>
      </c>
      <c r="K158" s="10"/>
    </row>
    <row r="159" spans="1:17" s="85" customFormat="1" ht="12.75" customHeight="1" x14ac:dyDescent="0.2">
      <c r="A159" s="177" t="s">
        <v>348</v>
      </c>
      <c r="B159" s="176" t="s">
        <v>347</v>
      </c>
      <c r="C159" s="175">
        <v>433</v>
      </c>
      <c r="D159" s="175">
        <v>422</v>
      </c>
      <c r="E159" s="175">
        <v>412</v>
      </c>
      <c r="F159" s="1767"/>
      <c r="G159" s="1770"/>
      <c r="K159" s="10"/>
    </row>
    <row r="160" spans="1:17" s="85" customFormat="1" ht="12.75" customHeight="1" x14ac:dyDescent="0.2">
      <c r="A160" s="177" t="s">
        <v>346</v>
      </c>
      <c r="B160" s="176" t="s">
        <v>345</v>
      </c>
      <c r="C160" s="175">
        <v>465</v>
      </c>
      <c r="D160" s="175">
        <v>453</v>
      </c>
      <c r="E160" s="175">
        <v>441</v>
      </c>
      <c r="F160" s="1767"/>
      <c r="G160" s="1770"/>
      <c r="K160" s="10"/>
    </row>
    <row r="161" spans="1:16" s="85" customFormat="1" ht="12.75" customHeight="1" x14ac:dyDescent="0.2">
      <c r="A161" s="177" t="s">
        <v>344</v>
      </c>
      <c r="B161" s="176" t="s">
        <v>343</v>
      </c>
      <c r="C161" s="175">
        <v>469</v>
      </c>
      <c r="D161" s="175">
        <v>458</v>
      </c>
      <c r="E161" s="175">
        <v>446</v>
      </c>
      <c r="F161" s="1767"/>
      <c r="G161" s="1770"/>
      <c r="K161" s="10"/>
    </row>
    <row r="162" spans="1:16" s="85" customFormat="1" ht="12.75" customHeight="1" x14ac:dyDescent="0.2">
      <c r="A162" s="177" t="s">
        <v>342</v>
      </c>
      <c r="B162" s="176" t="s">
        <v>341</v>
      </c>
      <c r="C162" s="175">
        <v>337</v>
      </c>
      <c r="D162" s="175">
        <v>328</v>
      </c>
      <c r="E162" s="175">
        <v>320</v>
      </c>
      <c r="F162" s="1767"/>
      <c r="G162" s="1770"/>
      <c r="K162" s="10"/>
    </row>
    <row r="163" spans="1:16" s="85" customFormat="1" ht="12.75" customHeight="1" x14ac:dyDescent="0.2">
      <c r="A163" s="177" t="s">
        <v>340</v>
      </c>
      <c r="B163" s="176" t="s">
        <v>339</v>
      </c>
      <c r="C163" s="175">
        <v>384</v>
      </c>
      <c r="D163" s="175">
        <v>374</v>
      </c>
      <c r="E163" s="175">
        <v>365</v>
      </c>
      <c r="F163" s="1767"/>
      <c r="G163" s="1770"/>
      <c r="K163" s="10"/>
    </row>
    <row r="164" spans="1:16" s="85" customFormat="1" ht="12.75" customHeight="1" x14ac:dyDescent="0.2">
      <c r="A164" s="177" t="s">
        <v>338</v>
      </c>
      <c r="B164" s="176" t="s">
        <v>337</v>
      </c>
      <c r="C164" s="175">
        <v>423</v>
      </c>
      <c r="D164" s="175">
        <v>413</v>
      </c>
      <c r="E164" s="175">
        <v>402</v>
      </c>
      <c r="F164" s="1767"/>
      <c r="G164" s="1770"/>
      <c r="K164" s="10"/>
    </row>
    <row r="165" spans="1:16" s="85" customFormat="1" ht="12.75" customHeight="1" x14ac:dyDescent="0.2">
      <c r="A165" s="177" t="s">
        <v>336</v>
      </c>
      <c r="B165" s="176" t="s">
        <v>335</v>
      </c>
      <c r="C165" s="175">
        <v>350</v>
      </c>
      <c r="D165" s="175">
        <v>342</v>
      </c>
      <c r="E165" s="175">
        <v>333</v>
      </c>
      <c r="F165" s="1767"/>
      <c r="G165" s="1770"/>
      <c r="K165" s="10"/>
    </row>
    <row r="166" spans="1:16" s="85" customFormat="1" ht="12.75" customHeight="1" x14ac:dyDescent="0.2">
      <c r="A166" s="177" t="s">
        <v>334</v>
      </c>
      <c r="B166" s="176" t="s">
        <v>333</v>
      </c>
      <c r="C166" s="175">
        <v>368</v>
      </c>
      <c r="D166" s="175">
        <v>359</v>
      </c>
      <c r="E166" s="175">
        <v>349</v>
      </c>
      <c r="F166" s="1767"/>
      <c r="G166" s="1770"/>
      <c r="K166" s="10"/>
    </row>
    <row r="167" spans="1:16" s="85" customFormat="1" ht="12.75" customHeight="1" x14ac:dyDescent="0.2">
      <c r="A167" s="177" t="s">
        <v>332</v>
      </c>
      <c r="B167" s="176" t="s">
        <v>331</v>
      </c>
      <c r="C167" s="175">
        <v>503</v>
      </c>
      <c r="D167" s="175">
        <v>490</v>
      </c>
      <c r="E167" s="175">
        <v>478</v>
      </c>
      <c r="F167" s="1767"/>
      <c r="G167" s="1770"/>
      <c r="K167" s="10"/>
    </row>
    <row r="168" spans="1:16" s="85" customFormat="1" ht="12.75" customHeight="1" x14ac:dyDescent="0.2">
      <c r="A168" s="177" t="s">
        <v>330</v>
      </c>
      <c r="B168" s="176" t="s">
        <v>329</v>
      </c>
      <c r="C168" s="175">
        <v>524</v>
      </c>
      <c r="D168" s="175">
        <v>511</v>
      </c>
      <c r="E168" s="175">
        <v>498</v>
      </c>
      <c r="F168" s="1767"/>
      <c r="G168" s="1770"/>
      <c r="K168" s="10"/>
    </row>
    <row r="169" spans="1:16" s="85" customFormat="1" ht="12.75" customHeight="1" x14ac:dyDescent="0.2">
      <c r="A169" s="177" t="s">
        <v>328</v>
      </c>
      <c r="B169" s="176" t="s">
        <v>327</v>
      </c>
      <c r="C169" s="175">
        <v>498</v>
      </c>
      <c r="D169" s="175">
        <v>486</v>
      </c>
      <c r="E169" s="175">
        <v>473</v>
      </c>
      <c r="F169" s="1767"/>
      <c r="G169" s="1770"/>
      <c r="K169" s="10"/>
    </row>
    <row r="170" spans="1:16" s="85" customFormat="1" ht="12.75" customHeight="1" x14ac:dyDescent="0.2">
      <c r="A170" s="177" t="s">
        <v>326</v>
      </c>
      <c r="B170" s="176" t="s">
        <v>325</v>
      </c>
      <c r="C170" s="175">
        <v>441</v>
      </c>
      <c r="D170" s="175">
        <v>430</v>
      </c>
      <c r="E170" s="175">
        <v>419</v>
      </c>
      <c r="F170" s="1767"/>
      <c r="G170" s="1770"/>
      <c r="K170" s="10"/>
    </row>
    <row r="171" spans="1:16" s="85" customFormat="1" ht="13.5" customHeight="1" thickBot="1" x14ac:dyDescent="0.25">
      <c r="A171" s="174" t="s">
        <v>324</v>
      </c>
      <c r="B171" s="173" t="s">
        <v>323</v>
      </c>
      <c r="C171" s="172">
        <v>878</v>
      </c>
      <c r="D171" s="172">
        <v>856</v>
      </c>
      <c r="E171" s="172">
        <v>834</v>
      </c>
      <c r="F171" s="1768"/>
      <c r="G171" s="1771"/>
      <c r="K171" s="10"/>
    </row>
    <row r="172" spans="1:16" s="11" customFormat="1" ht="13.5" thickBot="1" x14ac:dyDescent="0.25">
      <c r="A172" s="171"/>
      <c r="B172" s="19"/>
      <c r="C172" s="18"/>
      <c r="D172" s="171"/>
      <c r="E172" s="171"/>
      <c r="F172" s="170"/>
      <c r="G172" s="19"/>
      <c r="H172" s="19"/>
      <c r="I172" s="10"/>
      <c r="K172" s="10"/>
    </row>
    <row r="173" spans="1:16" s="11" customFormat="1" ht="11.25" x14ac:dyDescent="0.2">
      <c r="C173" s="10"/>
      <c r="D173" s="10"/>
      <c r="E173" s="10"/>
      <c r="H173" s="10"/>
      <c r="K173" s="10"/>
    </row>
    <row r="174" spans="1:16" s="11" customFormat="1" ht="11.25" x14ac:dyDescent="0.2">
      <c r="A174" s="44">
        <v>7</v>
      </c>
      <c r="B174" s="43" t="s">
        <v>322</v>
      </c>
      <c r="C174" s="10"/>
      <c r="D174" s="27"/>
      <c r="E174" s="41"/>
      <c r="H174" s="12" t="s">
        <v>13</v>
      </c>
      <c r="K174" s="10"/>
    </row>
    <row r="175" spans="1:16" s="11" customFormat="1" ht="11.25" x14ac:dyDescent="0.2">
      <c r="A175" s="44"/>
      <c r="B175" s="43"/>
      <c r="C175" s="42"/>
      <c r="D175" s="27"/>
      <c r="E175" s="41"/>
      <c r="F175" s="27"/>
      <c r="G175" s="27"/>
      <c r="H175" s="10"/>
      <c r="K175" s="10"/>
    </row>
    <row r="176" spans="1:16" s="10" customFormat="1" ht="22.5" customHeight="1" x14ac:dyDescent="0.2">
      <c r="A176" s="1772" t="s">
        <v>321</v>
      </c>
      <c r="B176" s="1772"/>
      <c r="C176" s="1772"/>
      <c r="D176" s="1772"/>
      <c r="E176" s="1772"/>
      <c r="F176" s="1772"/>
      <c r="G176" s="1772"/>
      <c r="H176" s="100"/>
      <c r="J176" s="11"/>
      <c r="L176" s="11"/>
      <c r="M176" s="11"/>
      <c r="N176" s="11"/>
      <c r="O176" s="11"/>
      <c r="P176" s="11"/>
    </row>
    <row r="177" spans="1:16" s="10" customFormat="1" ht="11.25" customHeight="1" x14ac:dyDescent="0.2">
      <c r="A177" s="1773" t="s">
        <v>1111</v>
      </c>
      <c r="B177" s="1773"/>
      <c r="C177" s="1773"/>
      <c r="D177" s="1773"/>
      <c r="E177" s="1773"/>
      <c r="F177" s="1773"/>
      <c r="G177" s="1773"/>
      <c r="H177" s="109"/>
      <c r="J177" s="11"/>
      <c r="L177" s="11"/>
      <c r="M177" s="11"/>
      <c r="N177" s="11"/>
      <c r="O177" s="11"/>
      <c r="P177" s="11"/>
    </row>
    <row r="178" spans="1:16" s="10" customFormat="1" ht="22.5" customHeight="1" x14ac:dyDescent="0.2">
      <c r="A178" s="1773" t="s">
        <v>320</v>
      </c>
      <c r="B178" s="1773"/>
      <c r="C178" s="1773"/>
      <c r="D178" s="1773"/>
      <c r="E178" s="1773"/>
      <c r="F178" s="1773"/>
      <c r="G178" s="1773"/>
      <c r="H178" s="168"/>
      <c r="J178" s="11"/>
      <c r="L178" s="11"/>
      <c r="M178" s="11"/>
      <c r="N178" s="11"/>
      <c r="O178" s="11"/>
      <c r="P178" s="11"/>
    </row>
    <row r="179" spans="1:16" s="10" customFormat="1" ht="12.75" customHeight="1" x14ac:dyDescent="0.2">
      <c r="A179" s="1773" t="s">
        <v>149</v>
      </c>
      <c r="B179" s="1773"/>
      <c r="C179" s="1773"/>
      <c r="D179" s="1773"/>
      <c r="E179" s="1773"/>
      <c r="F179" s="1773"/>
      <c r="G179" s="1773"/>
      <c r="H179" s="169"/>
      <c r="J179" s="11"/>
      <c r="L179" s="11"/>
      <c r="M179" s="11"/>
      <c r="N179" s="11"/>
      <c r="O179" s="11"/>
      <c r="P179" s="11"/>
    </row>
    <row r="180" spans="1:16" s="11" customFormat="1" ht="12.75" customHeight="1" x14ac:dyDescent="0.2">
      <c r="A180" s="1773" t="s">
        <v>319</v>
      </c>
      <c r="B180" s="1773"/>
      <c r="C180" s="1773"/>
      <c r="D180" s="1773"/>
      <c r="E180" s="1773"/>
      <c r="F180" s="1773"/>
      <c r="G180" s="1773"/>
      <c r="H180" s="168"/>
      <c r="K180" s="10"/>
    </row>
    <row r="181" spans="1:16" s="11" customFormat="1" ht="12" thickBot="1" x14ac:dyDescent="0.25">
      <c r="A181" s="33"/>
      <c r="B181" s="101"/>
      <c r="C181" s="101"/>
      <c r="D181" s="101"/>
      <c r="E181" s="41"/>
      <c r="F181" s="27"/>
      <c r="G181" s="27"/>
      <c r="H181" s="10"/>
      <c r="K181" s="10"/>
    </row>
    <row r="182" spans="1:16" s="85" customFormat="1" ht="12" thickBot="1" x14ac:dyDescent="0.25">
      <c r="A182" s="30"/>
      <c r="B182" s="29" t="s">
        <v>318</v>
      </c>
      <c r="C182" s="28" t="s">
        <v>317</v>
      </c>
      <c r="D182" s="84"/>
      <c r="E182" s="123"/>
      <c r="F182" s="122"/>
      <c r="G182" s="122"/>
      <c r="H182" s="84"/>
      <c r="K182" s="10"/>
    </row>
    <row r="183" spans="1:16" s="11" customFormat="1" ht="12" thickBot="1" x14ac:dyDescent="0.25">
      <c r="A183" s="33"/>
      <c r="B183" s="167" t="s">
        <v>316</v>
      </c>
      <c r="C183" s="166">
        <v>1335</v>
      </c>
      <c r="D183" s="101"/>
      <c r="E183" s="41"/>
      <c r="F183" s="27"/>
      <c r="G183" s="27"/>
      <c r="H183" s="10"/>
      <c r="K183" s="10"/>
    </row>
    <row r="184" spans="1:16" s="11" customFormat="1" ht="12" thickBot="1" x14ac:dyDescent="0.25">
      <c r="A184" s="26"/>
      <c r="B184" s="10"/>
      <c r="C184" s="32"/>
      <c r="D184" s="101"/>
      <c r="E184" s="41"/>
      <c r="F184" s="27"/>
      <c r="G184" s="27"/>
      <c r="H184" s="10"/>
      <c r="K184" s="10"/>
    </row>
    <row r="185" spans="1:16" s="85" customFormat="1" ht="23.25" thickBot="1" x14ac:dyDescent="0.25">
      <c r="A185" s="145" t="s">
        <v>11</v>
      </c>
      <c r="B185" s="28" t="s">
        <v>10</v>
      </c>
      <c r="C185" s="82" t="s">
        <v>315</v>
      </c>
      <c r="D185" s="38" t="s">
        <v>6</v>
      </c>
      <c r="E185" s="79" t="s">
        <v>8</v>
      </c>
      <c r="G185" s="84"/>
      <c r="K185" s="10"/>
    </row>
    <row r="186" spans="1:16" s="11" customFormat="1" ht="11.25" x14ac:dyDescent="0.2">
      <c r="A186" s="165" t="s">
        <v>314</v>
      </c>
      <c r="B186" s="93" t="s">
        <v>313</v>
      </c>
      <c r="C186" s="94">
        <v>6902</v>
      </c>
      <c r="D186" s="99">
        <v>8237</v>
      </c>
      <c r="E186" s="1766" t="s">
        <v>312</v>
      </c>
      <c r="G186" s="10"/>
      <c r="K186" s="10"/>
    </row>
    <row r="187" spans="1:16" s="11" customFormat="1" ht="11.25" x14ac:dyDescent="0.2">
      <c r="A187" s="162" t="s">
        <v>311</v>
      </c>
      <c r="B187" s="161" t="s">
        <v>310</v>
      </c>
      <c r="C187" s="164">
        <v>6147</v>
      </c>
      <c r="D187" s="163">
        <v>7482</v>
      </c>
      <c r="E187" s="1767"/>
      <c r="G187" s="10"/>
      <c r="K187" s="10"/>
    </row>
    <row r="188" spans="1:16" s="11" customFormat="1" ht="11.25" x14ac:dyDescent="0.2">
      <c r="A188" s="162" t="s">
        <v>309</v>
      </c>
      <c r="B188" s="161" t="s">
        <v>308</v>
      </c>
      <c r="C188" s="164">
        <v>5023</v>
      </c>
      <c r="D188" s="163">
        <v>6358</v>
      </c>
      <c r="E188" s="1767"/>
      <c r="G188" s="10"/>
      <c r="K188" s="10"/>
    </row>
    <row r="189" spans="1:16" s="11" customFormat="1" ht="11.25" x14ac:dyDescent="0.2">
      <c r="A189" s="162" t="s">
        <v>307</v>
      </c>
      <c r="B189" s="161" t="s">
        <v>306</v>
      </c>
      <c r="C189" s="164">
        <v>6683</v>
      </c>
      <c r="D189" s="163">
        <v>8018</v>
      </c>
      <c r="E189" s="1767"/>
      <c r="G189" s="10"/>
      <c r="K189" s="10"/>
    </row>
    <row r="190" spans="1:16" s="11" customFormat="1" ht="11.25" x14ac:dyDescent="0.2">
      <c r="A190" s="162" t="s">
        <v>305</v>
      </c>
      <c r="B190" s="161" t="s">
        <v>304</v>
      </c>
      <c r="C190" s="164">
        <v>4776</v>
      </c>
      <c r="D190" s="163">
        <v>6111</v>
      </c>
      <c r="E190" s="1767"/>
      <c r="G190" s="10"/>
      <c r="K190" s="10"/>
    </row>
    <row r="191" spans="1:16" s="11" customFormat="1" ht="11.25" x14ac:dyDescent="0.2">
      <c r="A191" s="162" t="s">
        <v>303</v>
      </c>
      <c r="B191" s="161" t="s">
        <v>302</v>
      </c>
      <c r="C191" s="160">
        <v>5409</v>
      </c>
      <c r="D191" s="159">
        <v>6744</v>
      </c>
      <c r="E191" s="1767"/>
      <c r="G191" s="10"/>
      <c r="K191" s="10"/>
    </row>
    <row r="192" spans="1:16" s="11" customFormat="1" ht="11.25" x14ac:dyDescent="0.2">
      <c r="A192" s="162" t="s">
        <v>301</v>
      </c>
      <c r="B192" s="161" t="s">
        <v>300</v>
      </c>
      <c r="C192" s="160">
        <v>4148</v>
      </c>
      <c r="D192" s="159">
        <v>5483</v>
      </c>
      <c r="E192" s="1767"/>
      <c r="G192" s="10"/>
      <c r="K192" s="10"/>
    </row>
    <row r="193" spans="1:16" s="11" customFormat="1" ht="11.25" x14ac:dyDescent="0.2">
      <c r="A193" s="162" t="s">
        <v>299</v>
      </c>
      <c r="B193" s="161" t="s">
        <v>298</v>
      </c>
      <c r="C193" s="160">
        <v>4147</v>
      </c>
      <c r="D193" s="159">
        <v>5482</v>
      </c>
      <c r="E193" s="1767"/>
      <c r="G193" s="10"/>
      <c r="K193" s="10"/>
    </row>
    <row r="194" spans="1:16" s="11" customFormat="1" ht="11.25" x14ac:dyDescent="0.2">
      <c r="A194" s="162" t="s">
        <v>297</v>
      </c>
      <c r="B194" s="161" t="s">
        <v>296</v>
      </c>
      <c r="C194" s="160">
        <v>1516</v>
      </c>
      <c r="D194" s="159">
        <v>2851</v>
      </c>
      <c r="E194" s="1767"/>
      <c r="G194" s="10"/>
      <c r="K194" s="10"/>
    </row>
    <row r="195" spans="1:16" s="11" customFormat="1" ht="11.25" x14ac:dyDescent="0.2">
      <c r="A195" s="162" t="s">
        <v>295</v>
      </c>
      <c r="B195" s="161" t="s">
        <v>294</v>
      </c>
      <c r="C195" s="160">
        <v>959</v>
      </c>
      <c r="D195" s="159">
        <v>2294</v>
      </c>
      <c r="E195" s="1767"/>
      <c r="G195" s="10"/>
      <c r="K195" s="10"/>
    </row>
    <row r="196" spans="1:16" s="11" customFormat="1" ht="11.25" x14ac:dyDescent="0.2">
      <c r="A196" s="162" t="s">
        <v>293</v>
      </c>
      <c r="B196" s="161" t="s">
        <v>292</v>
      </c>
      <c r="C196" s="160">
        <v>390</v>
      </c>
      <c r="D196" s="159">
        <v>1725</v>
      </c>
      <c r="E196" s="1767"/>
      <c r="G196" s="10"/>
      <c r="K196" s="10"/>
    </row>
    <row r="197" spans="1:16" s="11" customFormat="1" ht="11.25" x14ac:dyDescent="0.2">
      <c r="A197" s="162" t="s">
        <v>291</v>
      </c>
      <c r="B197" s="161" t="s">
        <v>290</v>
      </c>
      <c r="C197" s="160">
        <v>555</v>
      </c>
      <c r="D197" s="159">
        <v>1890</v>
      </c>
      <c r="E197" s="1767"/>
      <c r="G197" s="10"/>
      <c r="K197" s="10"/>
    </row>
    <row r="198" spans="1:16" s="11" customFormat="1" ht="11.25" x14ac:dyDescent="0.2">
      <c r="A198" s="162" t="s">
        <v>289</v>
      </c>
      <c r="B198" s="161" t="s">
        <v>288</v>
      </c>
      <c r="C198" s="160">
        <v>1169</v>
      </c>
      <c r="D198" s="159">
        <v>2504</v>
      </c>
      <c r="E198" s="1767"/>
      <c r="G198" s="10"/>
      <c r="K198" s="10"/>
    </row>
    <row r="199" spans="1:16" s="11" customFormat="1" ht="11.25" x14ac:dyDescent="0.2">
      <c r="A199" s="162" t="s">
        <v>287</v>
      </c>
      <c r="B199" s="161" t="s">
        <v>286</v>
      </c>
      <c r="C199" s="160">
        <v>2620</v>
      </c>
      <c r="D199" s="159">
        <v>3955</v>
      </c>
      <c r="E199" s="1767"/>
      <c r="G199" s="10"/>
      <c r="K199" s="10"/>
    </row>
    <row r="200" spans="1:16" s="11" customFormat="1" ht="11.25" x14ac:dyDescent="0.2">
      <c r="A200" s="162" t="s">
        <v>285</v>
      </c>
      <c r="B200" s="161" t="s">
        <v>284</v>
      </c>
      <c r="C200" s="160">
        <v>5776</v>
      </c>
      <c r="D200" s="159">
        <v>7111</v>
      </c>
      <c r="E200" s="1767"/>
      <c r="G200" s="10"/>
      <c r="K200" s="10"/>
    </row>
    <row r="201" spans="1:16" s="11" customFormat="1" ht="11.25" x14ac:dyDescent="0.2">
      <c r="A201" s="162" t="s">
        <v>283</v>
      </c>
      <c r="B201" s="161" t="s">
        <v>282</v>
      </c>
      <c r="C201" s="160">
        <v>2463</v>
      </c>
      <c r="D201" s="159">
        <v>3798</v>
      </c>
      <c r="E201" s="1767"/>
      <c r="G201" s="10"/>
      <c r="K201" s="10"/>
    </row>
    <row r="202" spans="1:16" s="11" customFormat="1" ht="11.25" x14ac:dyDescent="0.2">
      <c r="A202" s="162" t="s">
        <v>281</v>
      </c>
      <c r="B202" s="161" t="s">
        <v>280</v>
      </c>
      <c r="C202" s="160">
        <v>3961</v>
      </c>
      <c r="D202" s="159">
        <v>5296</v>
      </c>
      <c r="E202" s="1767"/>
      <c r="G202" s="10"/>
      <c r="K202" s="10"/>
    </row>
    <row r="203" spans="1:16" s="11" customFormat="1" ht="11.25" x14ac:dyDescent="0.2">
      <c r="A203" s="162" t="s">
        <v>279</v>
      </c>
      <c r="B203" s="161" t="s">
        <v>278</v>
      </c>
      <c r="C203" s="160">
        <v>5291</v>
      </c>
      <c r="D203" s="159">
        <v>6626</v>
      </c>
      <c r="E203" s="1767"/>
      <c r="G203" s="10"/>
      <c r="I203" s="10"/>
      <c r="J203" s="10"/>
      <c r="K203" s="10"/>
      <c r="L203" s="10"/>
      <c r="M203" s="10"/>
      <c r="N203" s="10"/>
      <c r="O203" s="10"/>
    </row>
    <row r="204" spans="1:16" s="11" customFormat="1" ht="12" thickBot="1" x14ac:dyDescent="0.25">
      <c r="A204" s="158" t="s">
        <v>277</v>
      </c>
      <c r="B204" s="89" t="s">
        <v>276</v>
      </c>
      <c r="C204" s="157">
        <v>8349</v>
      </c>
      <c r="D204" s="97">
        <v>9684</v>
      </c>
      <c r="E204" s="1768"/>
      <c r="G204" s="10"/>
      <c r="K204" s="10"/>
    </row>
    <row r="205" spans="1:16" s="11" customFormat="1" ht="12" thickBot="1" x14ac:dyDescent="0.25">
      <c r="A205" s="19"/>
      <c r="B205" s="19"/>
      <c r="C205" s="18"/>
      <c r="D205" s="19"/>
      <c r="E205" s="18"/>
      <c r="F205" s="19"/>
      <c r="G205" s="19"/>
      <c r="H205" s="18"/>
      <c r="J205" s="10"/>
      <c r="K205" s="10"/>
      <c r="L205" s="10"/>
      <c r="M205" s="10"/>
      <c r="N205" s="10"/>
      <c r="O205" s="10"/>
      <c r="P205" s="10"/>
    </row>
    <row r="206" spans="1:16" s="11" customFormat="1" ht="11.25" x14ac:dyDescent="0.2">
      <c r="C206" s="10"/>
      <c r="E206" s="10"/>
      <c r="H206" s="10"/>
      <c r="K206" s="10"/>
    </row>
    <row r="207" spans="1:16" s="11" customFormat="1" ht="11.25" x14ac:dyDescent="0.2">
      <c r="A207" s="44">
        <v>8</v>
      </c>
      <c r="B207" s="43" t="s">
        <v>275</v>
      </c>
      <c r="C207" s="10"/>
      <c r="E207" s="41"/>
      <c r="H207" s="12" t="s">
        <v>13</v>
      </c>
      <c r="K207" s="10"/>
    </row>
    <row r="208" spans="1:16" s="11" customFormat="1" ht="11.25" x14ac:dyDescent="0.2">
      <c r="A208" s="44"/>
      <c r="B208" s="43"/>
      <c r="C208" s="42"/>
      <c r="E208" s="41"/>
      <c r="F208" s="27"/>
      <c r="H208" s="10"/>
      <c r="K208" s="10"/>
    </row>
    <row r="209" spans="1:16" s="10" customFormat="1" ht="11.25" customHeight="1" x14ac:dyDescent="0.2">
      <c r="A209" s="1751" t="s">
        <v>274</v>
      </c>
      <c r="B209" s="1751"/>
      <c r="C209" s="1751"/>
      <c r="D209" s="1751"/>
      <c r="E209" s="1751"/>
      <c r="F209" s="1751"/>
      <c r="G209" s="1751"/>
      <c r="J209" s="11"/>
      <c r="L209" s="11"/>
      <c r="M209" s="11"/>
      <c r="N209" s="11"/>
      <c r="O209" s="11"/>
      <c r="P209" s="11"/>
    </row>
    <row r="210" spans="1:16" s="11" customFormat="1" ht="12.75" customHeight="1" x14ac:dyDescent="0.2">
      <c r="A210" s="1751" t="s">
        <v>273</v>
      </c>
      <c r="B210" s="1751"/>
      <c r="C210" s="1751"/>
      <c r="D210" s="1751"/>
      <c r="E210" s="1751"/>
      <c r="F210" s="1751"/>
      <c r="G210" s="1751"/>
      <c r="H210" s="10"/>
      <c r="K210" s="10"/>
    </row>
    <row r="211" spans="1:16" s="10" customFormat="1" ht="22.5" customHeight="1" x14ac:dyDescent="0.2">
      <c r="A211" s="1751" t="s">
        <v>150</v>
      </c>
      <c r="B211" s="1751"/>
      <c r="C211" s="1751"/>
      <c r="D211" s="1751"/>
      <c r="E211" s="1751"/>
      <c r="F211" s="1751"/>
      <c r="G211" s="1751"/>
      <c r="J211" s="11"/>
      <c r="L211" s="11"/>
      <c r="M211" s="11"/>
      <c r="N211" s="11"/>
      <c r="O211" s="11"/>
      <c r="P211" s="11"/>
    </row>
    <row r="212" spans="1:16" s="10" customFormat="1" ht="11.25" customHeight="1" x14ac:dyDescent="0.2">
      <c r="A212" s="1751" t="s">
        <v>272</v>
      </c>
      <c r="B212" s="1751"/>
      <c r="C212" s="1751"/>
      <c r="D212" s="1751"/>
      <c r="E212" s="1751"/>
      <c r="F212" s="1751"/>
      <c r="G212" s="1751"/>
      <c r="J212" s="11"/>
      <c r="L212" s="11"/>
      <c r="M212" s="11"/>
      <c r="N212" s="11"/>
      <c r="O212" s="11"/>
      <c r="P212" s="11"/>
    </row>
    <row r="213" spans="1:16" s="11" customFormat="1" ht="13.5" customHeight="1" thickBot="1" x14ac:dyDescent="0.25">
      <c r="A213" s="1751" t="s">
        <v>271</v>
      </c>
      <c r="B213" s="1751"/>
      <c r="C213" s="1751"/>
      <c r="D213" s="1751"/>
      <c r="E213" s="1751"/>
      <c r="F213" s="1751"/>
      <c r="G213" s="1751"/>
      <c r="H213" s="10"/>
      <c r="K213" s="10"/>
    </row>
    <row r="214" spans="1:16" s="11" customFormat="1" ht="12" thickBot="1" x14ac:dyDescent="0.25">
      <c r="A214" s="156"/>
      <c r="B214" s="19"/>
      <c r="C214" s="155"/>
      <c r="D214" s="27"/>
      <c r="E214" s="1617" t="s">
        <v>147</v>
      </c>
      <c r="F214" s="1618"/>
      <c r="H214" s="10"/>
      <c r="K214" s="10"/>
    </row>
    <row r="215" spans="1:16" s="85" customFormat="1" ht="34.5" thickBot="1" x14ac:dyDescent="0.25">
      <c r="A215" s="83" t="s">
        <v>11</v>
      </c>
      <c r="B215" s="82" t="s">
        <v>10</v>
      </c>
      <c r="C215" s="81" t="s">
        <v>270</v>
      </c>
      <c r="D215" s="28" t="s">
        <v>6</v>
      </c>
      <c r="E215" s="39" t="s">
        <v>9</v>
      </c>
      <c r="F215" s="38" t="s">
        <v>8</v>
      </c>
      <c r="G215" s="84"/>
      <c r="K215" s="10"/>
    </row>
    <row r="216" spans="1:16" s="11" customFormat="1" ht="11.25" x14ac:dyDescent="0.2">
      <c r="A216" s="78" t="s">
        <v>269</v>
      </c>
      <c r="B216" s="154" t="s">
        <v>268</v>
      </c>
      <c r="C216" s="1760" t="s">
        <v>267</v>
      </c>
      <c r="D216" s="78">
        <v>6007</v>
      </c>
      <c r="E216" s="1609" t="s">
        <v>3</v>
      </c>
      <c r="F216" s="1753" t="s">
        <v>2</v>
      </c>
      <c r="K216" s="10"/>
    </row>
    <row r="217" spans="1:16" s="11" customFormat="1" ht="11.25" x14ac:dyDescent="0.2">
      <c r="A217" s="54" t="s">
        <v>266</v>
      </c>
      <c r="B217" s="148" t="s">
        <v>265</v>
      </c>
      <c r="C217" s="1742"/>
      <c r="D217" s="54">
        <v>6007</v>
      </c>
      <c r="E217" s="1774"/>
      <c r="F217" s="1753"/>
      <c r="K217" s="10"/>
    </row>
    <row r="218" spans="1:16" s="11" customFormat="1" ht="11.25" x14ac:dyDescent="0.2">
      <c r="A218" s="54" t="s">
        <v>264</v>
      </c>
      <c r="B218" s="148" t="s">
        <v>263</v>
      </c>
      <c r="C218" s="1742"/>
      <c r="D218" s="54">
        <v>6007</v>
      </c>
      <c r="E218" s="1774"/>
      <c r="F218" s="1753"/>
      <c r="K218" s="10"/>
    </row>
    <row r="219" spans="1:16" s="11" customFormat="1" ht="11.25" x14ac:dyDescent="0.2">
      <c r="A219" s="54" t="s">
        <v>262</v>
      </c>
      <c r="B219" s="148" t="s">
        <v>261</v>
      </c>
      <c r="C219" s="1742"/>
      <c r="D219" s="54">
        <v>6007</v>
      </c>
      <c r="E219" s="1774"/>
      <c r="F219" s="1753"/>
      <c r="K219" s="10"/>
    </row>
    <row r="220" spans="1:16" s="11" customFormat="1" ht="11.25" x14ac:dyDescent="0.2">
      <c r="A220" s="54" t="s">
        <v>260</v>
      </c>
      <c r="B220" s="148" t="s">
        <v>259</v>
      </c>
      <c r="C220" s="1742"/>
      <c r="D220" s="54">
        <v>6007</v>
      </c>
      <c r="E220" s="1774"/>
      <c r="F220" s="1753"/>
      <c r="K220" s="10"/>
    </row>
    <row r="221" spans="1:16" s="11" customFormat="1" ht="11.25" x14ac:dyDescent="0.2">
      <c r="A221" s="54" t="s">
        <v>258</v>
      </c>
      <c r="B221" s="148" t="s">
        <v>257</v>
      </c>
      <c r="C221" s="1742"/>
      <c r="D221" s="54">
        <v>6007</v>
      </c>
      <c r="E221" s="1774"/>
      <c r="F221" s="1753"/>
      <c r="K221" s="10"/>
    </row>
    <row r="222" spans="1:16" s="11" customFormat="1" ht="11.25" x14ac:dyDescent="0.2">
      <c r="A222" s="54" t="s">
        <v>256</v>
      </c>
      <c r="B222" s="148" t="s">
        <v>255</v>
      </c>
      <c r="C222" s="1742"/>
      <c r="D222" s="54">
        <v>6007</v>
      </c>
      <c r="E222" s="1774"/>
      <c r="F222" s="1753"/>
      <c r="K222" s="10"/>
    </row>
    <row r="223" spans="1:16" s="11" customFormat="1" ht="11.25" x14ac:dyDescent="0.2">
      <c r="A223" s="54" t="s">
        <v>254</v>
      </c>
      <c r="B223" s="148" t="s">
        <v>253</v>
      </c>
      <c r="C223" s="1742"/>
      <c r="D223" s="54">
        <v>6007</v>
      </c>
      <c r="E223" s="1774"/>
      <c r="F223" s="1753"/>
      <c r="K223" s="10"/>
    </row>
    <row r="224" spans="1:16" s="11" customFormat="1" ht="11.25" x14ac:dyDescent="0.2">
      <c r="A224" s="54" t="s">
        <v>252</v>
      </c>
      <c r="B224" s="148" t="s">
        <v>251</v>
      </c>
      <c r="C224" s="1742"/>
      <c r="D224" s="54">
        <v>6007</v>
      </c>
      <c r="E224" s="1774"/>
      <c r="F224" s="1753"/>
      <c r="K224" s="10"/>
    </row>
    <row r="225" spans="1:11" s="11" customFormat="1" ht="11.25" x14ac:dyDescent="0.2">
      <c r="A225" s="54" t="s">
        <v>250</v>
      </c>
      <c r="B225" s="148" t="s">
        <v>249</v>
      </c>
      <c r="C225" s="1742"/>
      <c r="D225" s="54">
        <v>6007</v>
      </c>
      <c r="E225" s="1774"/>
      <c r="F225" s="1753"/>
      <c r="K225" s="10"/>
    </row>
    <row r="226" spans="1:11" s="11" customFormat="1" ht="11.25" x14ac:dyDescent="0.2">
      <c r="A226" s="66" t="s">
        <v>248</v>
      </c>
      <c r="B226" s="136" t="s">
        <v>247</v>
      </c>
      <c r="C226" s="72" t="s">
        <v>246</v>
      </c>
      <c r="D226" s="66">
        <v>2450</v>
      </c>
      <c r="E226" s="64" t="s">
        <v>3</v>
      </c>
      <c r="F226" s="153" t="s">
        <v>2</v>
      </c>
      <c r="K226" s="10"/>
    </row>
    <row r="227" spans="1:11" s="11" customFormat="1" ht="11.25" x14ac:dyDescent="0.2">
      <c r="A227" s="60" t="s">
        <v>245</v>
      </c>
      <c r="B227" s="132" t="s">
        <v>244</v>
      </c>
      <c r="C227" s="1743" t="s">
        <v>243</v>
      </c>
      <c r="D227" s="60">
        <v>7011</v>
      </c>
      <c r="E227" s="1745" t="s">
        <v>54</v>
      </c>
      <c r="F227" s="1743" t="s">
        <v>242</v>
      </c>
      <c r="K227" s="10"/>
    </row>
    <row r="228" spans="1:11" s="11" customFormat="1" ht="11.25" x14ac:dyDescent="0.2">
      <c r="A228" s="58" t="s">
        <v>241</v>
      </c>
      <c r="B228" s="152" t="s">
        <v>240</v>
      </c>
      <c r="C228" s="1744"/>
      <c r="D228" s="58">
        <v>5270</v>
      </c>
      <c r="E228" s="1746"/>
      <c r="F228" s="1744"/>
      <c r="K228" s="10"/>
    </row>
    <row r="229" spans="1:11" s="11" customFormat="1" ht="17.25" customHeight="1" x14ac:dyDescent="0.2">
      <c r="A229" s="54" t="s">
        <v>234</v>
      </c>
      <c r="B229" s="148" t="s">
        <v>233</v>
      </c>
      <c r="C229" s="1742" t="s">
        <v>239</v>
      </c>
      <c r="D229" s="54">
        <v>1729</v>
      </c>
      <c r="E229" s="1609" t="s">
        <v>54</v>
      </c>
      <c r="F229" s="1742" t="s">
        <v>238</v>
      </c>
      <c r="K229" s="10"/>
    </row>
    <row r="230" spans="1:11" s="11" customFormat="1" ht="16.5" customHeight="1" x14ac:dyDescent="0.2">
      <c r="A230" s="58" t="s">
        <v>231</v>
      </c>
      <c r="B230" s="152" t="s">
        <v>230</v>
      </c>
      <c r="C230" s="1742"/>
      <c r="D230" s="58">
        <v>1337</v>
      </c>
      <c r="E230" s="1746"/>
      <c r="F230" s="1744" t="e">
        <v>#N/A</v>
      </c>
      <c r="K230" s="10"/>
    </row>
    <row r="231" spans="1:11" s="11" customFormat="1" ht="11.25" customHeight="1" x14ac:dyDescent="0.2">
      <c r="A231" s="54" t="s">
        <v>237</v>
      </c>
      <c r="B231" s="148" t="s">
        <v>236</v>
      </c>
      <c r="C231" s="1743" t="s">
        <v>235</v>
      </c>
      <c r="D231" s="54">
        <v>1871</v>
      </c>
      <c r="E231" s="151" t="s">
        <v>3</v>
      </c>
      <c r="F231" s="67" t="s">
        <v>2</v>
      </c>
      <c r="K231" s="10"/>
    </row>
    <row r="232" spans="1:11" s="11" customFormat="1" ht="11.25" customHeight="1" x14ac:dyDescent="0.2">
      <c r="A232" s="60" t="s">
        <v>234</v>
      </c>
      <c r="B232" s="132" t="s">
        <v>233</v>
      </c>
      <c r="C232" s="1742"/>
      <c r="D232" s="60">
        <v>1954</v>
      </c>
      <c r="E232" s="1745" t="s">
        <v>54</v>
      </c>
      <c r="F232" s="1743" t="s">
        <v>232</v>
      </c>
      <c r="K232" s="10"/>
    </row>
    <row r="233" spans="1:11" s="11" customFormat="1" ht="11.25" customHeight="1" x14ac:dyDescent="0.2">
      <c r="A233" s="54" t="s">
        <v>231</v>
      </c>
      <c r="B233" s="148" t="s">
        <v>230</v>
      </c>
      <c r="C233" s="1742"/>
      <c r="D233" s="54">
        <v>1562</v>
      </c>
      <c r="E233" s="1609"/>
      <c r="F233" s="1742"/>
      <c r="K233" s="10"/>
    </row>
    <row r="234" spans="1:11" s="11" customFormat="1" ht="11.25" x14ac:dyDescent="0.2">
      <c r="A234" s="66" t="s">
        <v>229</v>
      </c>
      <c r="B234" s="136" t="s">
        <v>228</v>
      </c>
      <c r="C234" s="72" t="s">
        <v>227</v>
      </c>
      <c r="D234" s="66">
        <v>5558</v>
      </c>
      <c r="E234" s="150" t="s">
        <v>54</v>
      </c>
      <c r="F234" s="149" t="s">
        <v>226</v>
      </c>
      <c r="K234" s="10"/>
    </row>
    <row r="235" spans="1:11" s="11" customFormat="1" ht="11.25" x14ac:dyDescent="0.2">
      <c r="A235" s="54" t="s">
        <v>225</v>
      </c>
      <c r="B235" s="148" t="s">
        <v>224</v>
      </c>
      <c r="C235" s="1742" t="s">
        <v>223</v>
      </c>
      <c r="D235" s="147">
        <v>1037</v>
      </c>
      <c r="E235" s="1609" t="s">
        <v>54</v>
      </c>
      <c r="F235" s="1743" t="s">
        <v>222</v>
      </c>
    </row>
    <row r="236" spans="1:11" s="11" customFormat="1" ht="11.25" x14ac:dyDescent="0.2">
      <c r="A236" s="54" t="s">
        <v>221</v>
      </c>
      <c r="B236" s="148" t="s">
        <v>220</v>
      </c>
      <c r="C236" s="1742"/>
      <c r="D236" s="147">
        <v>1037</v>
      </c>
      <c r="E236" s="1609"/>
      <c r="F236" s="1742"/>
    </row>
    <row r="237" spans="1:11" s="11" customFormat="1" ht="12" thickBot="1" x14ac:dyDescent="0.25">
      <c r="A237" s="50" t="s">
        <v>219</v>
      </c>
      <c r="B237" s="129" t="s">
        <v>218</v>
      </c>
      <c r="C237" s="1747"/>
      <c r="D237" s="146">
        <v>990</v>
      </c>
      <c r="E237" s="1610"/>
      <c r="F237" s="1747"/>
    </row>
    <row r="238" spans="1:11" s="11" customFormat="1" ht="12" thickBot="1" x14ac:dyDescent="0.25">
      <c r="A238" s="19"/>
      <c r="B238" s="19"/>
      <c r="C238" s="18"/>
      <c r="D238" s="19"/>
      <c r="E238" s="18"/>
      <c r="F238" s="19"/>
      <c r="G238" s="19"/>
      <c r="H238" s="18"/>
      <c r="K238" s="10"/>
    </row>
    <row r="239" spans="1:11" s="11" customFormat="1" ht="11.25" x14ac:dyDescent="0.2">
      <c r="C239" s="10"/>
      <c r="E239" s="10"/>
      <c r="H239" s="10"/>
      <c r="K239" s="10"/>
    </row>
    <row r="240" spans="1:11" s="11" customFormat="1" ht="11.25" x14ac:dyDescent="0.2">
      <c r="A240" s="30">
        <v>9</v>
      </c>
      <c r="B240" s="119" t="s">
        <v>217</v>
      </c>
      <c r="C240" s="10"/>
      <c r="E240" s="10"/>
      <c r="H240" s="12" t="s">
        <v>13</v>
      </c>
      <c r="K240" s="10"/>
    </row>
    <row r="241" spans="1:16" s="11" customFormat="1" ht="11.25" x14ac:dyDescent="0.2">
      <c r="A241" s="30"/>
      <c r="B241" s="119"/>
      <c r="C241" s="10"/>
      <c r="E241" s="10"/>
      <c r="H241" s="10"/>
      <c r="K241" s="10"/>
    </row>
    <row r="242" spans="1:16" s="11" customFormat="1" ht="11.25" x14ac:dyDescent="0.2">
      <c r="A242" s="1750" t="s">
        <v>216</v>
      </c>
      <c r="B242" s="1750"/>
      <c r="C242" s="1750"/>
      <c r="D242" s="1750"/>
      <c r="E242" s="1750"/>
      <c r="F242" s="1750"/>
      <c r="G242" s="1750"/>
      <c r="H242" s="10"/>
      <c r="K242" s="10"/>
    </row>
    <row r="243" spans="1:16" s="11" customFormat="1" ht="12.75" customHeight="1" x14ac:dyDescent="0.2">
      <c r="A243" s="1750" t="s">
        <v>215</v>
      </c>
      <c r="B243" s="1750"/>
      <c r="C243" s="1750"/>
      <c r="D243" s="1750"/>
      <c r="E243" s="1750"/>
      <c r="F243" s="1750"/>
      <c r="G243" s="1750"/>
      <c r="H243" s="10"/>
      <c r="K243" s="10"/>
    </row>
    <row r="244" spans="1:16" s="11" customFormat="1" ht="12.75" customHeight="1" x14ac:dyDescent="0.2">
      <c r="A244" s="1750" t="s">
        <v>214</v>
      </c>
      <c r="B244" s="1750"/>
      <c r="C244" s="1750"/>
      <c r="D244" s="1750"/>
      <c r="E244" s="1750"/>
      <c r="F244" s="1750"/>
      <c r="G244" s="1750"/>
      <c r="H244" s="10"/>
      <c r="K244" s="10"/>
    </row>
    <row r="245" spans="1:16" s="11" customFormat="1" ht="12.75" customHeight="1" x14ac:dyDescent="0.2">
      <c r="A245" s="1750" t="s">
        <v>213</v>
      </c>
      <c r="B245" s="1750"/>
      <c r="C245" s="1750"/>
      <c r="D245" s="1750"/>
      <c r="E245" s="1750"/>
      <c r="F245" s="1750"/>
      <c r="G245" s="1750"/>
      <c r="H245" s="10"/>
      <c r="K245" s="10"/>
    </row>
    <row r="246" spans="1:16" s="11" customFormat="1" ht="11.25" x14ac:dyDescent="0.2">
      <c r="A246" s="1750" t="s">
        <v>212</v>
      </c>
      <c r="B246" s="1750"/>
      <c r="C246" s="1750"/>
      <c r="D246" s="1750"/>
      <c r="E246" s="1750"/>
      <c r="F246" s="1750"/>
      <c r="G246" s="1750"/>
      <c r="H246" s="10"/>
      <c r="K246" s="10"/>
    </row>
    <row r="247" spans="1:16" s="11" customFormat="1" ht="12" thickBot="1" x14ac:dyDescent="0.25">
      <c r="C247" s="10"/>
      <c r="E247" s="10"/>
      <c r="H247" s="10"/>
      <c r="K247" s="10"/>
    </row>
    <row r="248" spans="1:16" s="85" customFormat="1" ht="12" thickBot="1" x14ac:dyDescent="0.25">
      <c r="B248" s="145" t="s">
        <v>211</v>
      </c>
      <c r="C248" s="28" t="s">
        <v>6</v>
      </c>
      <c r="D248" s="84"/>
      <c r="G248" s="84"/>
      <c r="K248" s="10"/>
    </row>
    <row r="249" spans="1:16" s="11" customFormat="1" ht="11.25" x14ac:dyDescent="0.2">
      <c r="B249" s="144" t="s">
        <v>210</v>
      </c>
      <c r="C249" s="141">
        <v>1444</v>
      </c>
      <c r="D249" s="10"/>
      <c r="G249" s="10"/>
      <c r="I249" s="10"/>
      <c r="J249" s="10"/>
      <c r="K249" s="10"/>
      <c r="L249" s="10"/>
      <c r="M249" s="10"/>
      <c r="N249" s="10"/>
      <c r="O249" s="10"/>
    </row>
    <row r="250" spans="1:16" s="11" customFormat="1" ht="12" thickBot="1" x14ac:dyDescent="0.25">
      <c r="B250" s="143" t="s">
        <v>209</v>
      </c>
      <c r="C250" s="142">
        <v>2777</v>
      </c>
      <c r="E250" s="10"/>
      <c r="H250" s="10"/>
      <c r="K250" s="10"/>
    </row>
    <row r="251" spans="1:16" s="11" customFormat="1" ht="12" thickBot="1" x14ac:dyDescent="0.25">
      <c r="A251" s="19"/>
      <c r="B251" s="19"/>
      <c r="C251" s="18"/>
      <c r="D251" s="19"/>
      <c r="E251" s="18"/>
      <c r="F251" s="19"/>
      <c r="G251" s="19"/>
      <c r="H251" s="18"/>
      <c r="K251" s="10"/>
    </row>
    <row r="252" spans="1:16" s="11" customFormat="1" ht="11.25" x14ac:dyDescent="0.2">
      <c r="C252" s="10"/>
      <c r="E252" s="10"/>
      <c r="H252" s="10"/>
      <c r="K252" s="10"/>
    </row>
    <row r="253" spans="1:16" s="11" customFormat="1" ht="11.25" x14ac:dyDescent="0.2">
      <c r="A253" s="30">
        <v>10</v>
      </c>
      <c r="B253" s="119" t="s">
        <v>208</v>
      </c>
      <c r="C253" s="10"/>
      <c r="E253" s="41"/>
      <c r="H253" s="12" t="s">
        <v>13</v>
      </c>
      <c r="K253" s="10"/>
    </row>
    <row r="254" spans="1:16" s="11" customFormat="1" ht="11.25" x14ac:dyDescent="0.2">
      <c r="A254" s="30"/>
      <c r="B254" s="119"/>
      <c r="C254" s="42"/>
      <c r="E254" s="41"/>
      <c r="F254" s="27"/>
      <c r="H254" s="10"/>
      <c r="K254" s="10"/>
    </row>
    <row r="255" spans="1:16" s="10" customFormat="1" ht="25.5" customHeight="1" x14ac:dyDescent="0.2">
      <c r="A255" s="1662" t="s">
        <v>207</v>
      </c>
      <c r="B255" s="1662"/>
      <c r="C255" s="1662"/>
      <c r="D255" s="1662"/>
      <c r="E255" s="1662"/>
      <c r="F255" s="1662"/>
      <c r="G255" s="1662"/>
      <c r="J255" s="11"/>
      <c r="L255" s="11"/>
      <c r="M255" s="11"/>
      <c r="N255" s="11"/>
      <c r="O255" s="11"/>
      <c r="P255" s="11"/>
    </row>
    <row r="256" spans="1:16" s="11" customFormat="1" ht="12.75" customHeight="1" x14ac:dyDescent="0.2">
      <c r="A256" s="1750" t="s">
        <v>206</v>
      </c>
      <c r="B256" s="1750"/>
      <c r="C256" s="1750"/>
      <c r="D256" s="1750"/>
      <c r="E256" s="1750"/>
      <c r="F256" s="1750"/>
      <c r="G256" s="1750"/>
      <c r="H256" s="10"/>
      <c r="K256" s="10"/>
    </row>
    <row r="257" spans="1:16" s="11" customFormat="1" ht="12.75" customHeight="1" x14ac:dyDescent="0.2">
      <c r="A257" s="1750" t="s">
        <v>205</v>
      </c>
      <c r="B257" s="1750"/>
      <c r="C257" s="1750"/>
      <c r="D257" s="1750"/>
      <c r="E257" s="1750"/>
      <c r="F257" s="1750"/>
      <c r="G257" s="1750"/>
      <c r="H257" s="10"/>
      <c r="K257" s="10"/>
    </row>
    <row r="258" spans="1:16" s="11" customFormat="1" ht="12" thickBot="1" x14ac:dyDescent="0.25">
      <c r="C258" s="10"/>
      <c r="E258" s="41"/>
      <c r="F258" s="10"/>
      <c r="K258" s="10"/>
    </row>
    <row r="259" spans="1:16" s="85" customFormat="1" ht="34.5" thickBot="1" x14ac:dyDescent="0.25">
      <c r="A259" s="140" t="s">
        <v>11</v>
      </c>
      <c r="B259" s="40" t="s">
        <v>10</v>
      </c>
      <c r="C259" s="38" t="s">
        <v>204</v>
      </c>
      <c r="D259" s="80" t="s">
        <v>203</v>
      </c>
      <c r="E259" s="95" t="s">
        <v>202</v>
      </c>
      <c r="F259" s="84"/>
      <c r="H259" s="122"/>
      <c r="J259" s="122"/>
      <c r="K259" s="10"/>
      <c r="L259" s="122"/>
      <c r="M259" s="122"/>
      <c r="N259" s="122"/>
    </row>
    <row r="260" spans="1:16" s="11" customFormat="1" ht="25.5" customHeight="1" thickBot="1" x14ac:dyDescent="0.25">
      <c r="A260" s="139" t="s">
        <v>201</v>
      </c>
      <c r="B260" s="138" t="s">
        <v>200</v>
      </c>
      <c r="C260" s="137" t="s">
        <v>199</v>
      </c>
      <c r="D260" s="126">
        <v>1095</v>
      </c>
      <c r="E260" s="125">
        <v>965</v>
      </c>
      <c r="F260" s="10"/>
      <c r="H260" s="27"/>
      <c r="J260" s="27"/>
      <c r="K260" s="10"/>
      <c r="L260" s="27"/>
      <c r="M260" s="27"/>
      <c r="N260" s="27"/>
    </row>
    <row r="261" spans="1:16" s="11" customFormat="1" ht="23.25" thickBot="1" x14ac:dyDescent="0.25">
      <c r="A261" s="66" t="s">
        <v>198</v>
      </c>
      <c r="B261" s="136" t="s">
        <v>197</v>
      </c>
      <c r="C261" s="135" t="s">
        <v>197</v>
      </c>
      <c r="D261" s="134">
        <v>499</v>
      </c>
      <c r="E261" s="133">
        <v>285</v>
      </c>
      <c r="F261" s="10"/>
      <c r="G261" s="666"/>
      <c r="H261" s="41"/>
      <c r="I261" s="10"/>
      <c r="J261" s="41"/>
      <c r="K261" s="10"/>
      <c r="L261" s="41"/>
      <c r="M261" s="41"/>
      <c r="N261" s="41"/>
    </row>
    <row r="262" spans="1:16" s="11" customFormat="1" ht="12.75" customHeight="1" x14ac:dyDescent="0.2">
      <c r="A262" s="60" t="s">
        <v>196</v>
      </c>
      <c r="B262" s="132" t="s">
        <v>195</v>
      </c>
      <c r="C262" s="1657" t="s">
        <v>194</v>
      </c>
      <c r="D262" s="131">
        <v>823</v>
      </c>
      <c r="E262" s="130">
        <v>470</v>
      </c>
      <c r="F262" s="10"/>
      <c r="H262" s="41"/>
      <c r="I262" s="10"/>
      <c r="J262" s="41"/>
      <c r="K262" s="10"/>
      <c r="L262" s="41"/>
      <c r="M262" s="41"/>
      <c r="N262" s="41"/>
    </row>
    <row r="263" spans="1:16" s="11" customFormat="1" ht="13.5" customHeight="1" thickBot="1" x14ac:dyDescent="0.25">
      <c r="A263" s="50" t="s">
        <v>193</v>
      </c>
      <c r="B263" s="129" t="s">
        <v>192</v>
      </c>
      <c r="C263" s="1658"/>
      <c r="D263" s="128">
        <v>380</v>
      </c>
      <c r="E263" s="127">
        <v>217</v>
      </c>
      <c r="H263" s="10"/>
      <c r="J263" s="27"/>
      <c r="K263" s="10"/>
      <c r="L263" s="27"/>
      <c r="M263" s="27"/>
      <c r="N263" s="27"/>
      <c r="O263" s="27"/>
      <c r="P263" s="27"/>
    </row>
    <row r="264" spans="1:16" s="11" customFormat="1" ht="11.25" x14ac:dyDescent="0.2">
      <c r="C264" s="10"/>
      <c r="E264" s="10"/>
      <c r="H264" s="10"/>
      <c r="J264" s="27"/>
      <c r="K264" s="10"/>
      <c r="L264" s="27"/>
      <c r="M264" s="27"/>
      <c r="N264" s="27"/>
      <c r="O264" s="27"/>
      <c r="P264" s="27"/>
    </row>
    <row r="265" spans="1:16" s="11" customFormat="1" ht="12" thickBot="1" x14ac:dyDescent="0.25">
      <c r="A265" s="19"/>
      <c r="B265" s="19"/>
      <c r="C265" s="18"/>
      <c r="D265" s="19"/>
      <c r="E265" s="18"/>
      <c r="F265" s="19"/>
      <c r="G265" s="19"/>
      <c r="H265" s="18"/>
      <c r="J265" s="27"/>
      <c r="K265" s="10"/>
      <c r="L265" s="27"/>
      <c r="M265" s="27"/>
      <c r="N265" s="27"/>
      <c r="O265" s="27"/>
      <c r="P265" s="27"/>
    </row>
    <row r="266" spans="1:16" s="11" customFormat="1" ht="11.25" x14ac:dyDescent="0.2">
      <c r="C266" s="10"/>
      <c r="E266" s="10"/>
      <c r="H266" s="10"/>
      <c r="J266" s="27"/>
      <c r="K266" s="10"/>
      <c r="L266" s="27"/>
      <c r="M266" s="27"/>
      <c r="N266" s="27"/>
      <c r="O266" s="27"/>
      <c r="P266" s="27"/>
    </row>
    <row r="267" spans="1:16" s="27" customFormat="1" ht="11.25" x14ac:dyDescent="0.2">
      <c r="A267" s="30">
        <v>11</v>
      </c>
      <c r="B267" s="124" t="s">
        <v>189</v>
      </c>
      <c r="C267" s="41"/>
      <c r="E267" s="41"/>
      <c r="H267" s="12" t="s">
        <v>13</v>
      </c>
      <c r="I267" s="11"/>
      <c r="K267" s="10"/>
    </row>
    <row r="268" spans="1:16" s="27" customFormat="1" ht="11.25" x14ac:dyDescent="0.2">
      <c r="A268" s="30"/>
      <c r="B268" s="124"/>
      <c r="C268" s="42"/>
      <c r="E268" s="41"/>
      <c r="H268" s="41"/>
      <c r="I268" s="11"/>
      <c r="K268" s="10"/>
    </row>
    <row r="269" spans="1:16" s="41" customFormat="1" ht="26.25" customHeight="1" x14ac:dyDescent="0.2">
      <c r="A269" s="1662" t="s">
        <v>191</v>
      </c>
      <c r="B269" s="1662"/>
      <c r="C269" s="1662"/>
      <c r="D269" s="1662"/>
      <c r="E269" s="1662"/>
      <c r="F269" s="1662"/>
      <c r="G269" s="1662"/>
      <c r="I269" s="10"/>
      <c r="J269" s="27"/>
      <c r="K269" s="10"/>
      <c r="L269" s="27"/>
      <c r="M269" s="27"/>
      <c r="N269" s="27"/>
      <c r="O269" s="27"/>
      <c r="P269" s="27"/>
    </row>
    <row r="270" spans="1:16" s="27" customFormat="1" ht="11.25" x14ac:dyDescent="0.2">
      <c r="A270" s="1750" t="s">
        <v>190</v>
      </c>
      <c r="B270" s="1750"/>
      <c r="C270" s="1750"/>
      <c r="D270" s="1750"/>
      <c r="E270" s="1750"/>
      <c r="F270" s="1750"/>
      <c r="G270" s="1750"/>
      <c r="H270" s="41"/>
      <c r="I270" s="11"/>
      <c r="J270" s="11"/>
      <c r="K270" s="10"/>
      <c r="L270" s="11"/>
      <c r="M270" s="11"/>
      <c r="N270" s="11"/>
      <c r="O270" s="11"/>
      <c r="P270" s="11"/>
    </row>
    <row r="271" spans="1:16" s="27" customFormat="1" ht="12" thickBot="1" x14ac:dyDescent="0.25">
      <c r="A271" s="30"/>
      <c r="B271" s="665"/>
      <c r="C271" s="664"/>
      <c r="E271" s="41"/>
      <c r="H271" s="41"/>
      <c r="I271" s="11"/>
      <c r="J271" s="11"/>
      <c r="K271" s="10"/>
      <c r="L271" s="11"/>
      <c r="M271" s="11"/>
      <c r="N271" s="11"/>
      <c r="O271" s="11"/>
      <c r="P271" s="11"/>
    </row>
    <row r="272" spans="1:16" s="122" customFormat="1" ht="23.25" thickBot="1" x14ac:dyDescent="0.25">
      <c r="A272" s="28" t="s">
        <v>20</v>
      </c>
      <c r="B272" s="113" t="s">
        <v>19</v>
      </c>
      <c r="C272" s="28" t="s">
        <v>6</v>
      </c>
      <c r="E272" s="123"/>
      <c r="H272" s="123"/>
      <c r="I272" s="85"/>
      <c r="J272" s="85"/>
      <c r="K272" s="10"/>
      <c r="L272" s="85"/>
      <c r="M272" s="85"/>
      <c r="N272" s="85"/>
      <c r="O272" s="85"/>
      <c r="P272" s="85"/>
    </row>
    <row r="273" spans="1:16" s="27" customFormat="1" ht="12" thickBot="1" x14ac:dyDescent="0.25">
      <c r="A273" s="37" t="s">
        <v>2</v>
      </c>
      <c r="B273" s="36" t="s">
        <v>189</v>
      </c>
      <c r="C273" s="111">
        <v>2886</v>
      </c>
      <c r="E273" s="41"/>
      <c r="H273" s="41"/>
      <c r="I273" s="11"/>
      <c r="J273" s="10"/>
      <c r="K273" s="10"/>
      <c r="L273" s="10"/>
      <c r="M273" s="10"/>
      <c r="N273" s="10"/>
      <c r="O273" s="10"/>
      <c r="P273" s="10"/>
    </row>
    <row r="274" spans="1:16" s="27" customFormat="1" ht="12" thickBot="1" x14ac:dyDescent="0.25">
      <c r="A274" s="121"/>
      <c r="B274" s="19"/>
      <c r="C274" s="120"/>
      <c r="D274" s="19"/>
      <c r="E274" s="18"/>
      <c r="F274" s="19"/>
      <c r="G274" s="19"/>
      <c r="H274" s="18"/>
      <c r="I274" s="11"/>
      <c r="J274" s="11"/>
      <c r="K274" s="10"/>
      <c r="L274" s="11"/>
      <c r="M274" s="11"/>
      <c r="N274" s="11"/>
      <c r="O274" s="11"/>
      <c r="P274" s="11"/>
    </row>
    <row r="275" spans="1:16" s="11" customFormat="1" ht="11.25" x14ac:dyDescent="0.2">
      <c r="C275" s="10"/>
      <c r="E275" s="10"/>
      <c r="H275" s="10"/>
      <c r="J275" s="27"/>
      <c r="K275" s="10"/>
      <c r="L275" s="27"/>
      <c r="M275" s="27"/>
      <c r="N275" s="27"/>
      <c r="O275" s="27"/>
      <c r="P275" s="27"/>
    </row>
    <row r="276" spans="1:16" s="11" customFormat="1" ht="11.25" x14ac:dyDescent="0.2">
      <c r="A276" s="30">
        <v>12</v>
      </c>
      <c r="B276" s="119" t="s">
        <v>188</v>
      </c>
      <c r="C276" s="10"/>
      <c r="F276" s="10"/>
      <c r="H276" s="12" t="s">
        <v>13</v>
      </c>
      <c r="I276" s="10"/>
      <c r="K276" s="10"/>
    </row>
    <row r="277" spans="1:16" s="11" customFormat="1" ht="11.25" x14ac:dyDescent="0.2">
      <c r="A277" s="30"/>
      <c r="B277" s="119"/>
      <c r="C277" s="10"/>
      <c r="F277" s="10"/>
      <c r="G277" s="33"/>
      <c r="I277" s="10"/>
      <c r="K277" s="10"/>
    </row>
    <row r="278" spans="1:16" s="11" customFormat="1" ht="11.25" customHeight="1" x14ac:dyDescent="0.2">
      <c r="A278" s="1763" t="s">
        <v>187</v>
      </c>
      <c r="B278" s="1763"/>
      <c r="C278" s="1763"/>
      <c r="D278" s="1763"/>
      <c r="E278" s="1763"/>
      <c r="F278" s="1763"/>
      <c r="G278" s="1763"/>
      <c r="H278" s="33"/>
      <c r="I278" s="10"/>
      <c r="K278" s="10"/>
    </row>
    <row r="279" spans="1:16" s="11" customFormat="1" ht="22.5" customHeight="1" x14ac:dyDescent="0.2">
      <c r="A279" s="1662" t="s">
        <v>186</v>
      </c>
      <c r="B279" s="1662"/>
      <c r="C279" s="1662"/>
      <c r="D279" s="1662"/>
      <c r="E279" s="1662"/>
      <c r="F279" s="1662"/>
      <c r="G279" s="1662"/>
      <c r="H279" s="33"/>
      <c r="I279" s="10"/>
      <c r="K279" s="10"/>
    </row>
    <row r="280" spans="1:16" s="11" customFormat="1" ht="12" thickBot="1" x14ac:dyDescent="0.25">
      <c r="A280" s="101"/>
      <c r="B280" s="101"/>
      <c r="C280" s="101"/>
      <c r="D280" s="101"/>
      <c r="E280" s="101"/>
      <c r="F280" s="101"/>
      <c r="G280" s="101"/>
      <c r="H280" s="33"/>
      <c r="I280" s="10"/>
      <c r="K280" s="10"/>
    </row>
    <row r="281" spans="1:16" s="11" customFormat="1" ht="12" thickBot="1" x14ac:dyDescent="0.25">
      <c r="C281" s="1764" t="s">
        <v>7</v>
      </c>
      <c r="D281" s="1765"/>
      <c r="F281" s="10"/>
      <c r="G281" s="85"/>
      <c r="I281" s="10"/>
      <c r="K281" s="10"/>
    </row>
    <row r="282" spans="1:16" s="85" customFormat="1" ht="34.5" thickBot="1" x14ac:dyDescent="0.25">
      <c r="A282" s="39" t="s">
        <v>20</v>
      </c>
      <c r="B282" s="118" t="s">
        <v>19</v>
      </c>
      <c r="C282" s="39" t="s">
        <v>185</v>
      </c>
      <c r="D282" s="38" t="s">
        <v>184</v>
      </c>
      <c r="E282" s="38" t="s">
        <v>6</v>
      </c>
      <c r="F282" s="11"/>
      <c r="G282" s="84"/>
      <c r="K282" s="10"/>
    </row>
    <row r="283" spans="1:16" s="11" customFormat="1" ht="12" thickBot="1" x14ac:dyDescent="0.25">
      <c r="A283" s="117">
        <v>223</v>
      </c>
      <c r="B283" s="116" t="s">
        <v>183</v>
      </c>
      <c r="C283" s="115">
        <v>133</v>
      </c>
      <c r="D283" s="104">
        <v>154</v>
      </c>
      <c r="E283" s="102">
        <v>167</v>
      </c>
      <c r="G283" s="10"/>
      <c r="I283" s="10"/>
      <c r="J283" s="10"/>
      <c r="K283" s="10"/>
      <c r="L283" s="10"/>
      <c r="M283" s="10"/>
      <c r="N283" s="10"/>
      <c r="O283" s="10"/>
    </row>
    <row r="284" spans="1:16" s="11" customFormat="1" ht="12" thickBot="1" x14ac:dyDescent="0.25">
      <c r="A284" s="19"/>
      <c r="B284" s="19"/>
      <c r="C284" s="18"/>
      <c r="D284" s="19"/>
      <c r="E284" s="19"/>
      <c r="F284" s="18"/>
      <c r="G284" s="19"/>
      <c r="H284" s="19"/>
      <c r="I284" s="10"/>
      <c r="K284" s="10"/>
    </row>
    <row r="285" spans="1:16" s="11" customFormat="1" ht="11.25" x14ac:dyDescent="0.2">
      <c r="C285" s="10"/>
      <c r="F285" s="10"/>
      <c r="I285" s="10"/>
      <c r="K285" s="10"/>
    </row>
    <row r="286" spans="1:16" s="11" customFormat="1" ht="11.25" x14ac:dyDescent="0.2">
      <c r="A286" s="44">
        <v>13</v>
      </c>
      <c r="B286" s="43" t="s">
        <v>182</v>
      </c>
      <c r="C286" s="10"/>
      <c r="F286" s="41"/>
      <c r="H286" s="12" t="s">
        <v>13</v>
      </c>
      <c r="I286" s="10"/>
      <c r="K286" s="10"/>
    </row>
    <row r="287" spans="1:16" s="11" customFormat="1" ht="11.25" x14ac:dyDescent="0.2">
      <c r="A287" s="44"/>
      <c r="B287" s="43"/>
      <c r="C287" s="42"/>
      <c r="F287" s="41"/>
      <c r="G287" s="27"/>
      <c r="I287" s="10"/>
      <c r="K287" s="10"/>
    </row>
    <row r="288" spans="1:16" s="11" customFormat="1" ht="11.25" customHeight="1" x14ac:dyDescent="0.2">
      <c r="A288" s="1662" t="s">
        <v>181</v>
      </c>
      <c r="B288" s="1662"/>
      <c r="C288" s="1662"/>
      <c r="F288" s="41"/>
      <c r="G288" s="27"/>
      <c r="I288" s="10"/>
      <c r="K288" s="10"/>
    </row>
    <row r="289" spans="1:17" s="10" customFormat="1" ht="11.25" customHeight="1" x14ac:dyDescent="0.2">
      <c r="A289" s="1762" t="s">
        <v>180</v>
      </c>
      <c r="B289" s="1762"/>
      <c r="C289" s="1762"/>
      <c r="D289" s="1762"/>
      <c r="E289" s="1762"/>
      <c r="F289" s="1762"/>
      <c r="G289" s="112"/>
      <c r="H289" s="112"/>
      <c r="L289" s="11"/>
      <c r="M289" s="11"/>
      <c r="N289" s="11"/>
      <c r="O289" s="11"/>
      <c r="P289" s="11"/>
      <c r="Q289" s="11"/>
    </row>
    <row r="290" spans="1:17" s="11" customFormat="1" ht="12" thickBot="1" x14ac:dyDescent="0.25">
      <c r="A290" s="114"/>
      <c r="B290" s="112"/>
      <c r="C290" s="112"/>
      <c r="D290" s="112"/>
      <c r="E290" s="112"/>
      <c r="F290" s="112"/>
      <c r="G290" s="112"/>
      <c r="H290" s="112"/>
      <c r="I290" s="10"/>
      <c r="K290" s="10"/>
    </row>
    <row r="291" spans="1:17" s="10" customFormat="1" ht="22.5" customHeight="1" thickBot="1" x14ac:dyDescent="0.25">
      <c r="A291" s="28" t="s">
        <v>20</v>
      </c>
      <c r="B291" s="113" t="s">
        <v>19</v>
      </c>
      <c r="C291" s="28" t="s">
        <v>6</v>
      </c>
      <c r="D291" s="112"/>
      <c r="E291" s="112"/>
      <c r="F291" s="112"/>
      <c r="G291" s="112"/>
      <c r="J291" s="11"/>
      <c r="L291" s="11"/>
      <c r="M291" s="11"/>
      <c r="N291" s="11"/>
      <c r="O291" s="11"/>
      <c r="P291" s="11"/>
    </row>
    <row r="292" spans="1:17" s="10" customFormat="1" ht="11.25" customHeight="1" thickBot="1" x14ac:dyDescent="0.25">
      <c r="A292" s="37" t="s">
        <v>2</v>
      </c>
      <c r="B292" s="36" t="s">
        <v>179</v>
      </c>
      <c r="C292" s="111">
        <v>659</v>
      </c>
      <c r="D292" s="112"/>
      <c r="E292" s="112"/>
      <c r="F292" s="112"/>
      <c r="G292" s="112"/>
      <c r="J292" s="11"/>
      <c r="L292" s="11"/>
      <c r="M292" s="11"/>
      <c r="N292" s="11"/>
      <c r="O292" s="11"/>
      <c r="P292" s="11"/>
    </row>
    <row r="293" spans="1:17" s="11" customFormat="1" ht="13.5" customHeight="1" thickBot="1" x14ac:dyDescent="0.25">
      <c r="A293" s="36"/>
      <c r="B293" s="110"/>
      <c r="C293" s="110"/>
      <c r="D293" s="110"/>
      <c r="E293" s="110"/>
      <c r="F293" s="110"/>
      <c r="G293" s="110"/>
      <c r="H293" s="110"/>
      <c r="I293" s="10"/>
      <c r="K293" s="10"/>
    </row>
    <row r="294" spans="1:17" s="11" customFormat="1" ht="11.25" x14ac:dyDescent="0.2">
      <c r="C294" s="10"/>
      <c r="D294" s="10"/>
      <c r="E294" s="10"/>
      <c r="F294" s="10"/>
      <c r="I294" s="10"/>
      <c r="K294" s="10"/>
    </row>
    <row r="295" spans="1:17" s="11" customFormat="1" ht="11.25" x14ac:dyDescent="0.2">
      <c r="A295" s="44">
        <v>14</v>
      </c>
      <c r="B295" s="43" t="s">
        <v>178</v>
      </c>
      <c r="C295" s="10"/>
      <c r="D295" s="27"/>
      <c r="E295" s="27"/>
      <c r="F295" s="41"/>
      <c r="H295" s="12" t="s">
        <v>13</v>
      </c>
      <c r="I295" s="10"/>
      <c r="K295" s="10"/>
    </row>
    <row r="296" spans="1:17" s="11" customFormat="1" ht="11.25" x14ac:dyDescent="0.2">
      <c r="A296" s="44"/>
      <c r="B296" s="43"/>
      <c r="C296" s="10"/>
      <c r="D296" s="27"/>
      <c r="E296" s="27"/>
      <c r="F296" s="41"/>
      <c r="G296" s="12"/>
      <c r="H296" s="27"/>
      <c r="I296" s="10"/>
      <c r="K296" s="10"/>
    </row>
    <row r="297" spans="1:17" s="10" customFormat="1" ht="11.25" customHeight="1" x14ac:dyDescent="0.2">
      <c r="A297" s="1662" t="s">
        <v>177</v>
      </c>
      <c r="B297" s="1662"/>
      <c r="C297" s="1662"/>
      <c r="D297" s="1662"/>
      <c r="E297" s="1662"/>
      <c r="F297" s="1662"/>
      <c r="G297" s="1662"/>
      <c r="H297" s="1662"/>
      <c r="I297" s="109"/>
      <c r="L297" s="11"/>
      <c r="M297" s="11"/>
      <c r="N297" s="11"/>
      <c r="O297" s="11"/>
      <c r="P297" s="11"/>
      <c r="Q297" s="11"/>
    </row>
    <row r="298" spans="1:17" s="10" customFormat="1" ht="11.25" x14ac:dyDescent="0.2">
      <c r="A298" s="33" t="s">
        <v>176</v>
      </c>
      <c r="B298" s="101"/>
      <c r="C298" s="101"/>
      <c r="D298" s="101"/>
      <c r="E298" s="101"/>
      <c r="F298" s="101"/>
      <c r="G298" s="101"/>
      <c r="H298" s="100"/>
      <c r="I298" s="109"/>
      <c r="L298" s="11"/>
      <c r="M298" s="11"/>
      <c r="N298" s="11"/>
      <c r="O298" s="11"/>
      <c r="P298" s="11"/>
      <c r="Q298" s="11"/>
    </row>
    <row r="299" spans="1:17" s="10" customFormat="1" ht="12" thickBot="1" x14ac:dyDescent="0.25">
      <c r="A299" s="33" t="s">
        <v>175</v>
      </c>
      <c r="B299" s="101"/>
      <c r="C299" s="101"/>
      <c r="D299" s="101"/>
      <c r="E299" s="101"/>
      <c r="F299" s="101"/>
      <c r="G299" s="101"/>
      <c r="H299" s="100"/>
      <c r="J299" s="11"/>
      <c r="L299" s="11"/>
      <c r="M299" s="11"/>
      <c r="N299" s="11"/>
      <c r="O299" s="11"/>
      <c r="P299" s="11"/>
    </row>
    <row r="300" spans="1:17" s="10" customFormat="1" ht="12" thickBot="1" x14ac:dyDescent="0.25">
      <c r="A300" s="108"/>
      <c r="B300" s="107"/>
      <c r="C300" s="107"/>
      <c r="D300" s="1617" t="s">
        <v>147</v>
      </c>
      <c r="E300" s="1618"/>
      <c r="J300" s="11"/>
      <c r="L300" s="11"/>
      <c r="M300" s="11"/>
      <c r="N300" s="11"/>
      <c r="O300" s="11"/>
      <c r="P300" s="11"/>
    </row>
    <row r="301" spans="1:17" s="85" customFormat="1" ht="23.25" thickBot="1" x14ac:dyDescent="0.25">
      <c r="A301" s="83" t="s">
        <v>11</v>
      </c>
      <c r="B301" s="40" t="s">
        <v>10</v>
      </c>
      <c r="C301" s="38" t="s">
        <v>174</v>
      </c>
      <c r="D301" s="80" t="s">
        <v>9</v>
      </c>
      <c r="E301" s="79" t="s">
        <v>8</v>
      </c>
      <c r="K301" s="10"/>
    </row>
    <row r="302" spans="1:17" s="11" customFormat="1" ht="12" thickBot="1" x14ac:dyDescent="0.25">
      <c r="A302" s="106" t="s">
        <v>173</v>
      </c>
      <c r="B302" s="105" t="s">
        <v>172</v>
      </c>
      <c r="C302" s="104">
        <v>1307</v>
      </c>
      <c r="D302" s="103" t="s">
        <v>54</v>
      </c>
      <c r="E302" s="102" t="s">
        <v>171</v>
      </c>
      <c r="K302" s="10"/>
    </row>
    <row r="303" spans="1:17" s="11" customFormat="1" ht="12" thickBot="1" x14ac:dyDescent="0.25">
      <c r="A303" s="33"/>
      <c r="B303" s="33"/>
      <c r="C303" s="85"/>
      <c r="E303" s="84"/>
      <c r="F303" s="85"/>
      <c r="H303" s="10"/>
      <c r="K303" s="10"/>
    </row>
    <row r="304" spans="1:17" s="10" customFormat="1" ht="12" thickBot="1" x14ac:dyDescent="0.25">
      <c r="A304" s="33"/>
      <c r="B304" s="101"/>
      <c r="C304" s="101"/>
      <c r="E304" s="1617" t="s">
        <v>147</v>
      </c>
      <c r="F304" s="1618"/>
      <c r="H304" s="100"/>
      <c r="J304" s="11"/>
      <c r="L304" s="11"/>
      <c r="M304" s="11"/>
      <c r="N304" s="11"/>
      <c r="O304" s="11"/>
      <c r="P304" s="11"/>
    </row>
    <row r="305" spans="1:17" s="85" customFormat="1" ht="34.5" thickBot="1" x14ac:dyDescent="0.25">
      <c r="A305" s="83" t="s">
        <v>11</v>
      </c>
      <c r="B305" s="40" t="s">
        <v>10</v>
      </c>
      <c r="C305" s="81" t="s">
        <v>170</v>
      </c>
      <c r="D305" s="38" t="s">
        <v>169</v>
      </c>
      <c r="E305" s="39" t="s">
        <v>9</v>
      </c>
      <c r="F305" s="38" t="s">
        <v>8</v>
      </c>
      <c r="K305" s="10"/>
    </row>
    <row r="306" spans="1:17" s="11" customFormat="1" ht="11.25" x14ac:dyDescent="0.2">
      <c r="A306" s="93" t="s">
        <v>167</v>
      </c>
      <c r="B306" s="92" t="s">
        <v>166</v>
      </c>
      <c r="C306" s="99">
        <v>1220</v>
      </c>
      <c r="D306" s="99">
        <v>366</v>
      </c>
      <c r="E306" s="1609" t="s">
        <v>3</v>
      </c>
      <c r="F306" s="1611" t="s">
        <v>2</v>
      </c>
      <c r="H306" s="10"/>
      <c r="K306" s="10"/>
    </row>
    <row r="307" spans="1:17" s="11" customFormat="1" ht="13.5" customHeight="1" thickBot="1" x14ac:dyDescent="0.25">
      <c r="A307" s="89" t="s">
        <v>165</v>
      </c>
      <c r="B307" s="88" t="s">
        <v>164</v>
      </c>
      <c r="C307" s="98">
        <v>610</v>
      </c>
      <c r="D307" s="97">
        <v>244</v>
      </c>
      <c r="E307" s="1610"/>
      <c r="F307" s="1612"/>
      <c r="H307" s="10"/>
      <c r="K307" s="10"/>
    </row>
    <row r="308" spans="1:17" s="11" customFormat="1" ht="12" thickBot="1" x14ac:dyDescent="0.25">
      <c r="A308" s="19"/>
      <c r="B308" s="19"/>
      <c r="C308" s="18"/>
      <c r="D308" s="19"/>
      <c r="E308" s="19"/>
      <c r="F308" s="18"/>
      <c r="G308" s="19"/>
      <c r="H308" s="19"/>
      <c r="I308" s="10"/>
      <c r="K308" s="10"/>
      <c r="L308" s="10"/>
      <c r="M308" s="10"/>
      <c r="N308" s="10"/>
      <c r="O308" s="10"/>
      <c r="P308" s="10"/>
      <c r="Q308" s="10"/>
    </row>
    <row r="309" spans="1:17" s="27" customFormat="1" ht="11.25" x14ac:dyDescent="0.2">
      <c r="A309" s="85"/>
      <c r="B309" s="11"/>
      <c r="C309" s="84"/>
      <c r="D309" s="11"/>
      <c r="E309" s="11"/>
      <c r="F309" s="11"/>
      <c r="H309" s="41"/>
      <c r="J309" s="11"/>
      <c r="K309" s="10"/>
      <c r="L309" s="11"/>
      <c r="M309" s="11"/>
      <c r="N309" s="11"/>
      <c r="O309" s="11"/>
      <c r="P309" s="11"/>
    </row>
    <row r="310" spans="1:17" s="11" customFormat="1" x14ac:dyDescent="0.2">
      <c r="A310" s="44">
        <v>15</v>
      </c>
      <c r="B310" s="43" t="s">
        <v>163</v>
      </c>
      <c r="C310" s="10"/>
      <c r="D310" s="96"/>
      <c r="E310" s="45"/>
      <c r="G310" s="12"/>
      <c r="H310" s="12" t="s">
        <v>13</v>
      </c>
      <c r="K310" s="10"/>
    </row>
    <row r="311" spans="1:17" s="11" customFormat="1" x14ac:dyDescent="0.2">
      <c r="A311" s="44"/>
      <c r="B311" s="43"/>
      <c r="C311" s="42"/>
      <c r="D311" s="96"/>
      <c r="E311" s="45"/>
      <c r="F311" s="45"/>
      <c r="G311" s="45"/>
      <c r="H311" s="10"/>
      <c r="K311" s="10"/>
    </row>
    <row r="312" spans="1:17" s="11" customFormat="1" ht="22.5" customHeight="1" thickBot="1" x14ac:dyDescent="0.25">
      <c r="A312" s="1751" t="s">
        <v>162</v>
      </c>
      <c r="B312" s="1751"/>
      <c r="C312" s="1751"/>
      <c r="D312" s="1751"/>
      <c r="E312" s="1751"/>
      <c r="F312" s="1751"/>
      <c r="G312" s="1751"/>
      <c r="H312" s="10"/>
      <c r="K312" s="10"/>
    </row>
    <row r="313" spans="1:17" s="11" customFormat="1" ht="13.5" thickBot="1" x14ac:dyDescent="0.25">
      <c r="A313" s="46"/>
      <c r="B313" s="46"/>
      <c r="C313" s="45"/>
      <c r="E313" s="1617" t="s">
        <v>147</v>
      </c>
      <c r="F313" s="1618"/>
      <c r="K313" s="10"/>
    </row>
    <row r="314" spans="1:17" s="11" customFormat="1" ht="34.5" customHeight="1" thickBot="1" x14ac:dyDescent="0.25">
      <c r="A314" s="83" t="s">
        <v>11</v>
      </c>
      <c r="B314" s="40" t="s">
        <v>10</v>
      </c>
      <c r="C314" s="28" t="s">
        <v>7</v>
      </c>
      <c r="D314" s="95" t="s">
        <v>6</v>
      </c>
      <c r="E314" s="82" t="s">
        <v>9</v>
      </c>
      <c r="F314" s="79" t="s">
        <v>1108</v>
      </c>
      <c r="K314" s="10"/>
    </row>
    <row r="315" spans="1:17" s="11" customFormat="1" ht="11.25" x14ac:dyDescent="0.2">
      <c r="A315" s="93" t="s">
        <v>161</v>
      </c>
      <c r="B315" s="92" t="s">
        <v>160</v>
      </c>
      <c r="C315" s="91">
        <v>5177</v>
      </c>
      <c r="D315" s="94">
        <v>5752</v>
      </c>
      <c r="E315" s="1754" t="s">
        <v>3</v>
      </c>
      <c r="F315" s="1756" t="s">
        <v>2</v>
      </c>
      <c r="K315" s="10"/>
    </row>
    <row r="316" spans="1:17" s="11" customFormat="1" ht="13.5" customHeight="1" thickBot="1" x14ac:dyDescent="0.25">
      <c r="A316" s="89" t="s">
        <v>159</v>
      </c>
      <c r="B316" s="88" t="s">
        <v>158</v>
      </c>
      <c r="C316" s="87">
        <v>4532</v>
      </c>
      <c r="D316" s="86">
        <v>5035</v>
      </c>
      <c r="E316" s="1755"/>
      <c r="F316" s="1757"/>
      <c r="K316" s="10"/>
    </row>
    <row r="317" spans="1:17" s="11" customFormat="1" ht="11.25" x14ac:dyDescent="0.2">
      <c r="A317" s="93" t="s">
        <v>157</v>
      </c>
      <c r="B317" s="92" t="s">
        <v>156</v>
      </c>
      <c r="C317" s="91">
        <v>5497</v>
      </c>
      <c r="D317" s="90">
        <v>6108</v>
      </c>
      <c r="E317" s="1754" t="s">
        <v>3</v>
      </c>
      <c r="F317" s="1756" t="s">
        <v>2</v>
      </c>
      <c r="K317" s="10"/>
    </row>
    <row r="318" spans="1:17" s="11" customFormat="1" ht="13.5" customHeight="1" thickBot="1" x14ac:dyDescent="0.25">
      <c r="A318" s="89" t="s">
        <v>155</v>
      </c>
      <c r="B318" s="88" t="s">
        <v>154</v>
      </c>
      <c r="C318" s="87">
        <v>4898</v>
      </c>
      <c r="D318" s="86">
        <v>5442</v>
      </c>
      <c r="E318" s="1755"/>
      <c r="F318" s="1757"/>
      <c r="K318" s="10"/>
    </row>
    <row r="319" spans="1:17" s="11" customFormat="1" ht="12" thickBot="1" x14ac:dyDescent="0.25">
      <c r="A319" s="19"/>
      <c r="B319" s="19"/>
      <c r="C319" s="18"/>
      <c r="D319" s="19"/>
      <c r="E319" s="19"/>
      <c r="F319" s="19"/>
      <c r="G319" s="19"/>
      <c r="H319" s="18"/>
      <c r="K319" s="10"/>
    </row>
    <row r="320" spans="1:17" s="27" customFormat="1" ht="11.25" x14ac:dyDescent="0.2">
      <c r="A320" s="85"/>
      <c r="B320" s="11"/>
      <c r="C320" s="84"/>
      <c r="D320" s="11"/>
      <c r="E320" s="11"/>
      <c r="F320" s="11"/>
      <c r="H320" s="41"/>
      <c r="I320" s="11"/>
      <c r="J320" s="11"/>
      <c r="K320" s="10"/>
      <c r="L320" s="11"/>
      <c r="M320" s="11"/>
      <c r="N320" s="11"/>
      <c r="O320" s="11"/>
      <c r="P320" s="11"/>
    </row>
    <row r="321" spans="1:11" s="11" customFormat="1" ht="11.25" x14ac:dyDescent="0.2">
      <c r="A321" s="44">
        <v>16</v>
      </c>
      <c r="B321" s="43" t="s">
        <v>153</v>
      </c>
      <c r="C321" s="10"/>
      <c r="D321" s="27"/>
      <c r="E321" s="41"/>
      <c r="H321" s="12" t="s">
        <v>13</v>
      </c>
      <c r="K321" s="10"/>
    </row>
    <row r="322" spans="1:11" s="11" customFormat="1" ht="11.25" x14ac:dyDescent="0.2">
      <c r="A322" s="44"/>
      <c r="B322" s="43"/>
      <c r="C322" s="42"/>
      <c r="D322" s="27"/>
      <c r="E322" s="41"/>
      <c r="F322" s="27"/>
      <c r="G322" s="27"/>
      <c r="H322" s="10"/>
      <c r="K322" s="10"/>
    </row>
    <row r="323" spans="1:11" s="10" customFormat="1" ht="11.25" customHeight="1" x14ac:dyDescent="0.2">
      <c r="A323" s="1662" t="s">
        <v>152</v>
      </c>
      <c r="B323" s="1662"/>
      <c r="C323" s="1662"/>
      <c r="D323" s="1662"/>
      <c r="E323" s="1662"/>
      <c r="F323" s="1662"/>
      <c r="G323" s="1662"/>
    </row>
    <row r="324" spans="1:11" s="10" customFormat="1" ht="22.5" customHeight="1" x14ac:dyDescent="0.2">
      <c r="A324" s="1662" t="s">
        <v>151</v>
      </c>
      <c r="B324" s="1758"/>
      <c r="C324" s="1758"/>
      <c r="D324" s="1758"/>
      <c r="E324" s="1758"/>
      <c r="F324" s="1758"/>
      <c r="G324" s="1758"/>
    </row>
    <row r="325" spans="1:11" s="10" customFormat="1" ht="22.5" customHeight="1" x14ac:dyDescent="0.2">
      <c r="A325" s="1662" t="s">
        <v>150</v>
      </c>
      <c r="B325" s="1662"/>
      <c r="C325" s="1662"/>
      <c r="D325" s="1662"/>
      <c r="E325" s="1662"/>
      <c r="F325" s="1662"/>
      <c r="G325" s="1662"/>
    </row>
    <row r="326" spans="1:11" s="10" customFormat="1" ht="11.25" customHeight="1" x14ac:dyDescent="0.2">
      <c r="A326" s="1759" t="s">
        <v>149</v>
      </c>
      <c r="B326" s="1759"/>
      <c r="C326" s="1759"/>
      <c r="D326" s="1759"/>
      <c r="E326" s="1759"/>
      <c r="F326" s="1759"/>
      <c r="G326" s="1759"/>
    </row>
    <row r="327" spans="1:11" s="10" customFormat="1" ht="12" customHeight="1" thickBot="1" x14ac:dyDescent="0.25">
      <c r="A327" s="1662" t="s">
        <v>148</v>
      </c>
      <c r="B327" s="1662"/>
      <c r="C327" s="1662"/>
      <c r="D327" s="1662"/>
      <c r="E327" s="1662"/>
      <c r="F327" s="1662"/>
      <c r="G327" s="1662"/>
    </row>
    <row r="328" spans="1:11" s="11" customFormat="1" ht="13.5" customHeight="1" thickBot="1" x14ac:dyDescent="0.25">
      <c r="A328" s="27"/>
      <c r="B328" s="27"/>
      <c r="C328" s="1752"/>
      <c r="D328" s="1752"/>
      <c r="E328" s="41"/>
      <c r="F328" s="1617" t="s">
        <v>147</v>
      </c>
      <c r="G328" s="1618"/>
      <c r="K328" s="10"/>
    </row>
    <row r="329" spans="1:11" s="10" customFormat="1" ht="34.5" thickBot="1" x14ac:dyDescent="0.25">
      <c r="A329" s="83" t="s">
        <v>11</v>
      </c>
      <c r="B329" s="82" t="s">
        <v>10</v>
      </c>
      <c r="C329" s="81" t="s">
        <v>146</v>
      </c>
      <c r="D329" s="39" t="s">
        <v>1110</v>
      </c>
      <c r="E329" s="38" t="s">
        <v>1109</v>
      </c>
      <c r="F329" s="80" t="s">
        <v>9</v>
      </c>
      <c r="G329" s="79" t="s">
        <v>1108</v>
      </c>
    </row>
    <row r="330" spans="1:11" s="11" customFormat="1" ht="12" customHeight="1" x14ac:dyDescent="0.2">
      <c r="A330" s="78" t="s">
        <v>145</v>
      </c>
      <c r="B330" s="77" t="s">
        <v>144</v>
      </c>
      <c r="C330" s="1760" t="s">
        <v>143</v>
      </c>
      <c r="D330" s="76">
        <v>1258</v>
      </c>
      <c r="E330" s="75">
        <v>1051</v>
      </c>
      <c r="F330" s="1761" t="s">
        <v>54</v>
      </c>
      <c r="G330" s="1760" t="s">
        <v>142</v>
      </c>
      <c r="K330" s="10"/>
    </row>
    <row r="331" spans="1:11" s="11" customFormat="1" ht="12" customHeight="1" x14ac:dyDescent="0.2">
      <c r="A331" s="54" t="s">
        <v>141</v>
      </c>
      <c r="B331" s="71" t="s">
        <v>140</v>
      </c>
      <c r="C331" s="1742"/>
      <c r="D331" s="56">
        <v>617</v>
      </c>
      <c r="E331" s="55">
        <v>434</v>
      </c>
      <c r="F331" s="1609"/>
      <c r="G331" s="1742"/>
      <c r="K331" s="10"/>
    </row>
    <row r="332" spans="1:11" s="11" customFormat="1" ht="12" customHeight="1" x14ac:dyDescent="0.2">
      <c r="A332" s="60" t="s">
        <v>139</v>
      </c>
      <c r="B332" s="74" t="s">
        <v>138</v>
      </c>
      <c r="C332" s="1743" t="s">
        <v>137</v>
      </c>
      <c r="D332" s="52">
        <v>762</v>
      </c>
      <c r="E332" s="51">
        <v>560</v>
      </c>
      <c r="F332" s="1745" t="s">
        <v>3</v>
      </c>
      <c r="G332" s="1743" t="s">
        <v>136</v>
      </c>
      <c r="K332" s="10"/>
    </row>
    <row r="333" spans="1:11" s="11" customFormat="1" ht="12" customHeight="1" x14ac:dyDescent="0.2">
      <c r="A333" s="58" t="s">
        <v>135</v>
      </c>
      <c r="B333" s="73" t="s">
        <v>134</v>
      </c>
      <c r="C333" s="1744"/>
      <c r="D333" s="62">
        <v>575</v>
      </c>
      <c r="E333" s="61">
        <v>373</v>
      </c>
      <c r="F333" s="1746"/>
      <c r="G333" s="1744"/>
      <c r="K333" s="10"/>
    </row>
    <row r="334" spans="1:11" s="11" customFormat="1" ht="12" customHeight="1" x14ac:dyDescent="0.2">
      <c r="A334" s="54" t="s">
        <v>133</v>
      </c>
      <c r="B334" s="71" t="s">
        <v>132</v>
      </c>
      <c r="C334" s="1742" t="s">
        <v>131</v>
      </c>
      <c r="D334" s="56">
        <v>1099</v>
      </c>
      <c r="E334" s="55">
        <v>910</v>
      </c>
      <c r="F334" s="1609" t="s">
        <v>3</v>
      </c>
      <c r="G334" s="1742" t="s">
        <v>130</v>
      </c>
      <c r="K334" s="10"/>
    </row>
    <row r="335" spans="1:11" s="11" customFormat="1" ht="12" customHeight="1" x14ac:dyDescent="0.2">
      <c r="A335" s="54" t="s">
        <v>129</v>
      </c>
      <c r="B335" s="71" t="s">
        <v>128</v>
      </c>
      <c r="C335" s="1742"/>
      <c r="D335" s="56">
        <v>766</v>
      </c>
      <c r="E335" s="55">
        <v>578</v>
      </c>
      <c r="F335" s="1609"/>
      <c r="G335" s="1742"/>
      <c r="K335" s="10"/>
    </row>
    <row r="336" spans="1:11" s="11" customFormat="1" ht="24" customHeight="1" x14ac:dyDescent="0.2">
      <c r="A336" s="66" t="s">
        <v>127</v>
      </c>
      <c r="B336" s="70" t="s">
        <v>126</v>
      </c>
      <c r="C336" s="63" t="s">
        <v>125</v>
      </c>
      <c r="D336" s="69">
        <v>637</v>
      </c>
      <c r="E336" s="68">
        <v>449</v>
      </c>
      <c r="F336" s="64" t="s">
        <v>3</v>
      </c>
      <c r="G336" s="63" t="s">
        <v>124</v>
      </c>
      <c r="K336" s="10"/>
    </row>
    <row r="337" spans="1:11" s="11" customFormat="1" ht="12" customHeight="1" x14ac:dyDescent="0.2">
      <c r="A337" s="54" t="s">
        <v>123</v>
      </c>
      <c r="B337" s="71" t="s">
        <v>122</v>
      </c>
      <c r="C337" s="1742" t="s">
        <v>121</v>
      </c>
      <c r="D337" s="56">
        <v>1646</v>
      </c>
      <c r="E337" s="55">
        <v>1458</v>
      </c>
      <c r="F337" s="1609" t="s">
        <v>3</v>
      </c>
      <c r="G337" s="1742" t="s">
        <v>120</v>
      </c>
      <c r="K337" s="10"/>
    </row>
    <row r="338" spans="1:11" s="11" customFormat="1" ht="12" customHeight="1" x14ac:dyDescent="0.2">
      <c r="A338" s="54" t="s">
        <v>119</v>
      </c>
      <c r="B338" s="71" t="s">
        <v>118</v>
      </c>
      <c r="C338" s="1742"/>
      <c r="D338" s="56">
        <v>1646</v>
      </c>
      <c r="E338" s="55">
        <v>1458</v>
      </c>
      <c r="F338" s="1609"/>
      <c r="G338" s="1753"/>
      <c r="K338" s="10"/>
    </row>
    <row r="339" spans="1:11" s="11" customFormat="1" ht="12" customHeight="1" x14ac:dyDescent="0.2">
      <c r="A339" s="66" t="s">
        <v>117</v>
      </c>
      <c r="B339" s="70" t="s">
        <v>116</v>
      </c>
      <c r="C339" s="72" t="s">
        <v>115</v>
      </c>
      <c r="D339" s="69">
        <v>625</v>
      </c>
      <c r="E339" s="68">
        <v>427</v>
      </c>
      <c r="F339" s="64" t="s">
        <v>54</v>
      </c>
      <c r="G339" s="63" t="s">
        <v>114</v>
      </c>
      <c r="K339" s="10"/>
    </row>
    <row r="340" spans="1:11" s="11" customFormat="1" ht="12" customHeight="1" x14ac:dyDescent="0.2">
      <c r="A340" s="54" t="s">
        <v>113</v>
      </c>
      <c r="B340" s="71" t="s">
        <v>112</v>
      </c>
      <c r="C340" s="1742" t="s">
        <v>111</v>
      </c>
      <c r="D340" s="56">
        <v>1019</v>
      </c>
      <c r="E340" s="55">
        <v>776</v>
      </c>
      <c r="F340" s="1609" t="s">
        <v>54</v>
      </c>
      <c r="G340" s="1742" t="s">
        <v>110</v>
      </c>
      <c r="K340" s="10"/>
    </row>
    <row r="341" spans="1:11" s="11" customFormat="1" ht="12" customHeight="1" x14ac:dyDescent="0.2">
      <c r="A341" s="54" t="s">
        <v>109</v>
      </c>
      <c r="B341" s="71" t="s">
        <v>108</v>
      </c>
      <c r="C341" s="1742"/>
      <c r="D341" s="56">
        <v>711</v>
      </c>
      <c r="E341" s="55">
        <v>469</v>
      </c>
      <c r="F341" s="1609"/>
      <c r="G341" s="1742"/>
      <c r="K341" s="10"/>
    </row>
    <row r="342" spans="1:11" s="11" customFormat="1" ht="12" customHeight="1" x14ac:dyDescent="0.2">
      <c r="A342" s="54" t="s">
        <v>107</v>
      </c>
      <c r="B342" s="71" t="s">
        <v>106</v>
      </c>
      <c r="C342" s="1742"/>
      <c r="D342" s="56">
        <v>550</v>
      </c>
      <c r="E342" s="55">
        <v>308</v>
      </c>
      <c r="F342" s="1609"/>
      <c r="G342" s="1742"/>
      <c r="K342" s="10"/>
    </row>
    <row r="343" spans="1:11" s="11" customFormat="1" ht="12" customHeight="1" x14ac:dyDescent="0.2">
      <c r="A343" s="54" t="s">
        <v>105</v>
      </c>
      <c r="B343" s="71" t="s">
        <v>104</v>
      </c>
      <c r="C343" s="1742"/>
      <c r="D343" s="56">
        <v>547</v>
      </c>
      <c r="E343" s="55">
        <v>305</v>
      </c>
      <c r="F343" s="1609"/>
      <c r="G343" s="1742"/>
      <c r="K343" s="10"/>
    </row>
    <row r="344" spans="1:11" s="11" customFormat="1" ht="12" customHeight="1" x14ac:dyDescent="0.2">
      <c r="A344" s="60" t="s">
        <v>103</v>
      </c>
      <c r="B344" s="74" t="s">
        <v>102</v>
      </c>
      <c r="C344" s="1743" t="s">
        <v>101</v>
      </c>
      <c r="D344" s="52">
        <v>1259</v>
      </c>
      <c r="E344" s="51">
        <v>1042</v>
      </c>
      <c r="F344" s="1745" t="s">
        <v>54</v>
      </c>
      <c r="G344" s="1743" t="s">
        <v>100</v>
      </c>
      <c r="K344" s="10"/>
    </row>
    <row r="345" spans="1:11" s="11" customFormat="1" ht="12" customHeight="1" x14ac:dyDescent="0.2">
      <c r="A345" s="54" t="s">
        <v>99</v>
      </c>
      <c r="B345" s="71" t="s">
        <v>98</v>
      </c>
      <c r="C345" s="1742"/>
      <c r="D345" s="56">
        <v>860</v>
      </c>
      <c r="E345" s="55">
        <v>643</v>
      </c>
      <c r="F345" s="1609"/>
      <c r="G345" s="1742"/>
      <c r="K345" s="10"/>
    </row>
    <row r="346" spans="1:11" s="11" customFormat="1" ht="12" customHeight="1" x14ac:dyDescent="0.2">
      <c r="A346" s="54" t="s">
        <v>97</v>
      </c>
      <c r="B346" s="71" t="s">
        <v>96</v>
      </c>
      <c r="C346" s="1742"/>
      <c r="D346" s="56">
        <v>1226</v>
      </c>
      <c r="E346" s="55">
        <v>1012</v>
      </c>
      <c r="F346" s="1609"/>
      <c r="G346" s="1742"/>
      <c r="K346" s="10"/>
    </row>
    <row r="347" spans="1:11" s="11" customFormat="1" ht="12" customHeight="1" x14ac:dyDescent="0.2">
      <c r="A347" s="58" t="s">
        <v>95</v>
      </c>
      <c r="B347" s="73" t="s">
        <v>94</v>
      </c>
      <c r="C347" s="1744"/>
      <c r="D347" s="62">
        <v>888</v>
      </c>
      <c r="E347" s="61">
        <v>671</v>
      </c>
      <c r="F347" s="1746"/>
      <c r="G347" s="1744"/>
      <c r="K347" s="10"/>
    </row>
    <row r="348" spans="1:11" s="11" customFormat="1" ht="12" customHeight="1" x14ac:dyDescent="0.2">
      <c r="A348" s="54" t="s">
        <v>93</v>
      </c>
      <c r="B348" s="71" t="s">
        <v>92</v>
      </c>
      <c r="C348" s="1742" t="s">
        <v>91</v>
      </c>
      <c r="D348" s="56">
        <v>965</v>
      </c>
      <c r="E348" s="55">
        <v>768</v>
      </c>
      <c r="F348" s="1609" t="s">
        <v>3</v>
      </c>
      <c r="G348" s="1742" t="s">
        <v>90</v>
      </c>
      <c r="K348" s="10"/>
    </row>
    <row r="349" spans="1:11" s="11" customFormat="1" ht="12" customHeight="1" x14ac:dyDescent="0.2">
      <c r="A349" s="54" t="s">
        <v>89</v>
      </c>
      <c r="B349" s="71" t="s">
        <v>88</v>
      </c>
      <c r="C349" s="1742"/>
      <c r="D349" s="56">
        <v>654</v>
      </c>
      <c r="E349" s="55">
        <v>457</v>
      </c>
      <c r="F349" s="1609"/>
      <c r="G349" s="1753"/>
      <c r="K349" s="10"/>
    </row>
    <row r="350" spans="1:11" s="11" customFormat="1" ht="12" customHeight="1" x14ac:dyDescent="0.2">
      <c r="A350" s="66" t="s">
        <v>87</v>
      </c>
      <c r="B350" s="70" t="s">
        <v>86</v>
      </c>
      <c r="C350" s="72" t="s">
        <v>85</v>
      </c>
      <c r="D350" s="69">
        <v>771</v>
      </c>
      <c r="E350" s="68">
        <v>550</v>
      </c>
      <c r="F350" s="64" t="s">
        <v>3</v>
      </c>
      <c r="G350" s="63" t="s">
        <v>84</v>
      </c>
      <c r="K350" s="10"/>
    </row>
    <row r="351" spans="1:11" s="11" customFormat="1" ht="12" customHeight="1" x14ac:dyDescent="0.2">
      <c r="A351" s="54" t="s">
        <v>83</v>
      </c>
      <c r="B351" s="71" t="s">
        <v>82</v>
      </c>
      <c r="C351" s="1742" t="s">
        <v>81</v>
      </c>
      <c r="D351" s="56">
        <v>645</v>
      </c>
      <c r="E351" s="55">
        <v>439</v>
      </c>
      <c r="F351" s="1609" t="s">
        <v>3</v>
      </c>
      <c r="G351" s="1742" t="s">
        <v>80</v>
      </c>
      <c r="K351" s="10"/>
    </row>
    <row r="352" spans="1:11" s="11" customFormat="1" ht="12" customHeight="1" x14ac:dyDescent="0.2">
      <c r="A352" s="54" t="s">
        <v>79</v>
      </c>
      <c r="B352" s="71" t="s">
        <v>78</v>
      </c>
      <c r="C352" s="1742"/>
      <c r="D352" s="56">
        <v>361</v>
      </c>
      <c r="E352" s="55">
        <v>155</v>
      </c>
      <c r="F352" s="1609"/>
      <c r="G352" s="1753"/>
      <c r="K352" s="10"/>
    </row>
    <row r="353" spans="1:11" s="11" customFormat="1" ht="22.5" x14ac:dyDescent="0.2">
      <c r="A353" s="66" t="s">
        <v>77</v>
      </c>
      <c r="B353" s="70" t="s">
        <v>76</v>
      </c>
      <c r="C353" s="63" t="s">
        <v>75</v>
      </c>
      <c r="D353" s="69">
        <v>734</v>
      </c>
      <c r="E353" s="68">
        <v>520</v>
      </c>
      <c r="F353" s="52" t="s">
        <v>3</v>
      </c>
      <c r="G353" s="63" t="s">
        <v>74</v>
      </c>
      <c r="K353" s="10"/>
    </row>
    <row r="354" spans="1:11" s="11" customFormat="1" ht="22.5" x14ac:dyDescent="0.2">
      <c r="A354" s="54" t="s">
        <v>73</v>
      </c>
      <c r="B354" s="53" t="s">
        <v>72</v>
      </c>
      <c r="C354" s="67" t="s">
        <v>71</v>
      </c>
      <c r="D354" s="69">
        <v>1069</v>
      </c>
      <c r="E354" s="68">
        <v>881</v>
      </c>
      <c r="F354" s="52" t="s">
        <v>3</v>
      </c>
      <c r="G354" s="67" t="s">
        <v>70</v>
      </c>
      <c r="K354" s="10"/>
    </row>
    <row r="355" spans="1:11" s="11" customFormat="1" ht="18" customHeight="1" x14ac:dyDescent="0.2">
      <c r="A355" s="60" t="s">
        <v>69</v>
      </c>
      <c r="B355" s="59" t="s">
        <v>68</v>
      </c>
      <c r="C355" s="1743" t="s">
        <v>67</v>
      </c>
      <c r="D355" s="56">
        <v>1902</v>
      </c>
      <c r="E355" s="55">
        <v>1690</v>
      </c>
      <c r="F355" s="1745" t="s">
        <v>3</v>
      </c>
      <c r="G355" s="1743" t="s">
        <v>66</v>
      </c>
      <c r="K355" s="10"/>
    </row>
    <row r="356" spans="1:11" s="11" customFormat="1" ht="18" customHeight="1" x14ac:dyDescent="0.2">
      <c r="A356" s="58" t="s">
        <v>65</v>
      </c>
      <c r="B356" s="57" t="s">
        <v>64</v>
      </c>
      <c r="C356" s="1744"/>
      <c r="D356" s="56">
        <v>828</v>
      </c>
      <c r="E356" s="55">
        <v>615</v>
      </c>
      <c r="F356" s="1746"/>
      <c r="G356" s="1744"/>
      <c r="K356" s="10"/>
    </row>
    <row r="357" spans="1:11" s="11" customFormat="1" ht="12" customHeight="1" x14ac:dyDescent="0.2">
      <c r="A357" s="54" t="s">
        <v>63</v>
      </c>
      <c r="B357" s="53" t="s">
        <v>62</v>
      </c>
      <c r="C357" s="1742" t="s">
        <v>61</v>
      </c>
      <c r="D357" s="52">
        <v>866</v>
      </c>
      <c r="E357" s="51">
        <v>624</v>
      </c>
      <c r="F357" s="1609" t="s">
        <v>3</v>
      </c>
      <c r="G357" s="1742" t="s">
        <v>60</v>
      </c>
      <c r="K357" s="10"/>
    </row>
    <row r="358" spans="1:11" s="11" customFormat="1" ht="12" customHeight="1" x14ac:dyDescent="0.2">
      <c r="A358" s="54" t="s">
        <v>59</v>
      </c>
      <c r="B358" s="53" t="s">
        <v>58</v>
      </c>
      <c r="C358" s="1742"/>
      <c r="D358" s="62">
        <v>606</v>
      </c>
      <c r="E358" s="61">
        <v>364</v>
      </c>
      <c r="F358" s="1609"/>
      <c r="G358" s="1742"/>
      <c r="K358" s="10"/>
    </row>
    <row r="359" spans="1:11" s="11" customFormat="1" ht="12" customHeight="1" x14ac:dyDescent="0.2">
      <c r="A359" s="66" t="s">
        <v>57</v>
      </c>
      <c r="B359" s="65" t="s">
        <v>56</v>
      </c>
      <c r="C359" s="63" t="s">
        <v>55</v>
      </c>
      <c r="D359" s="56">
        <v>1564</v>
      </c>
      <c r="E359" s="55">
        <v>1322</v>
      </c>
      <c r="F359" s="64" t="s">
        <v>54</v>
      </c>
      <c r="G359" s="63" t="s">
        <v>53</v>
      </c>
      <c r="K359" s="10"/>
    </row>
    <row r="360" spans="1:11" s="11" customFormat="1" ht="12" customHeight="1" x14ac:dyDescent="0.2">
      <c r="A360" s="54" t="s">
        <v>52</v>
      </c>
      <c r="B360" s="53" t="s">
        <v>51</v>
      </c>
      <c r="C360" s="1742" t="s">
        <v>50</v>
      </c>
      <c r="D360" s="52">
        <v>1166</v>
      </c>
      <c r="E360" s="51">
        <v>969</v>
      </c>
      <c r="F360" s="1609" t="s">
        <v>3</v>
      </c>
      <c r="G360" s="1742" t="s">
        <v>49</v>
      </c>
      <c r="K360" s="10"/>
    </row>
    <row r="361" spans="1:11" s="11" customFormat="1" ht="12" customHeight="1" x14ac:dyDescent="0.2">
      <c r="A361" s="54" t="s">
        <v>48</v>
      </c>
      <c r="B361" s="53" t="s">
        <v>47</v>
      </c>
      <c r="C361" s="1742"/>
      <c r="D361" s="62">
        <v>766</v>
      </c>
      <c r="E361" s="61">
        <v>569</v>
      </c>
      <c r="F361" s="1609"/>
      <c r="G361" s="1742"/>
      <c r="K361" s="10"/>
    </row>
    <row r="362" spans="1:11" s="11" customFormat="1" ht="12" customHeight="1" x14ac:dyDescent="0.2">
      <c r="A362" s="60" t="s">
        <v>46</v>
      </c>
      <c r="B362" s="59" t="s">
        <v>45</v>
      </c>
      <c r="C362" s="1743" t="s">
        <v>44</v>
      </c>
      <c r="D362" s="56">
        <v>2822</v>
      </c>
      <c r="E362" s="55">
        <v>2581</v>
      </c>
      <c r="F362" s="1745" t="s">
        <v>3</v>
      </c>
      <c r="G362" s="1743" t="s">
        <v>43</v>
      </c>
      <c r="K362" s="10"/>
    </row>
    <row r="363" spans="1:11" s="11" customFormat="1" ht="12" customHeight="1" x14ac:dyDescent="0.2">
      <c r="A363" s="54" t="s">
        <v>42</v>
      </c>
      <c r="B363" s="53" t="s">
        <v>41</v>
      </c>
      <c r="C363" s="1742"/>
      <c r="D363" s="56">
        <v>2046</v>
      </c>
      <c r="E363" s="55">
        <v>1803</v>
      </c>
      <c r="F363" s="1609"/>
      <c r="G363" s="1742"/>
      <c r="K363" s="10"/>
    </row>
    <row r="364" spans="1:11" s="11" customFormat="1" ht="12" customHeight="1" x14ac:dyDescent="0.2">
      <c r="A364" s="54" t="s">
        <v>40</v>
      </c>
      <c r="B364" s="53" t="s">
        <v>39</v>
      </c>
      <c r="C364" s="1742"/>
      <c r="D364" s="56">
        <v>2167</v>
      </c>
      <c r="E364" s="55">
        <v>1925</v>
      </c>
      <c r="F364" s="1609"/>
      <c r="G364" s="1742"/>
      <c r="K364" s="10"/>
    </row>
    <row r="365" spans="1:11" s="11" customFormat="1" ht="12" customHeight="1" x14ac:dyDescent="0.2">
      <c r="A365" s="54" t="s">
        <v>38</v>
      </c>
      <c r="B365" s="53" t="s">
        <v>37</v>
      </c>
      <c r="C365" s="1742"/>
      <c r="D365" s="56">
        <v>1053</v>
      </c>
      <c r="E365" s="55">
        <v>811</v>
      </c>
      <c r="F365" s="1609"/>
      <c r="G365" s="1742"/>
      <c r="K365" s="10"/>
    </row>
    <row r="366" spans="1:11" s="11" customFormat="1" ht="12" customHeight="1" x14ac:dyDescent="0.2">
      <c r="A366" s="54" t="s">
        <v>36</v>
      </c>
      <c r="B366" s="53" t="s">
        <v>35</v>
      </c>
      <c r="C366" s="1742"/>
      <c r="D366" s="56">
        <v>2068</v>
      </c>
      <c r="E366" s="55">
        <v>1826</v>
      </c>
      <c r="F366" s="1609"/>
      <c r="G366" s="1742"/>
      <c r="K366" s="10"/>
    </row>
    <row r="367" spans="1:11" s="11" customFormat="1" ht="12" customHeight="1" x14ac:dyDescent="0.2">
      <c r="A367" s="58" t="s">
        <v>34</v>
      </c>
      <c r="B367" s="57" t="s">
        <v>33</v>
      </c>
      <c r="C367" s="1744"/>
      <c r="D367" s="56">
        <v>1363</v>
      </c>
      <c r="E367" s="55">
        <v>1122</v>
      </c>
      <c r="F367" s="1746"/>
      <c r="G367" s="1744"/>
      <c r="K367" s="10"/>
    </row>
    <row r="368" spans="1:11" s="11" customFormat="1" ht="12" customHeight="1" x14ac:dyDescent="0.2">
      <c r="A368" s="54" t="s">
        <v>32</v>
      </c>
      <c r="B368" s="53" t="s">
        <v>31</v>
      </c>
      <c r="C368" s="1742" t="s">
        <v>30</v>
      </c>
      <c r="D368" s="52" t="s">
        <v>29</v>
      </c>
      <c r="E368" s="51">
        <v>674</v>
      </c>
      <c r="F368" s="1609" t="s">
        <v>3</v>
      </c>
      <c r="G368" s="1742" t="s">
        <v>28</v>
      </c>
      <c r="K368" s="10"/>
    </row>
    <row r="369" spans="1:16" s="11" customFormat="1" ht="12" customHeight="1" thickBot="1" x14ac:dyDescent="0.25">
      <c r="A369" s="50" t="s">
        <v>27</v>
      </c>
      <c r="B369" s="49" t="s">
        <v>26</v>
      </c>
      <c r="C369" s="1747"/>
      <c r="D369" s="48">
        <v>893</v>
      </c>
      <c r="E369" s="47">
        <v>674</v>
      </c>
      <c r="F369" s="1610"/>
      <c r="G369" s="1747"/>
      <c r="K369" s="10"/>
    </row>
    <row r="370" spans="1:16" s="11" customFormat="1" ht="11.25" x14ac:dyDescent="0.2">
      <c r="A370" s="26"/>
      <c r="B370" s="10"/>
      <c r="C370" s="32"/>
      <c r="D370" s="31"/>
      <c r="E370" s="10"/>
      <c r="H370" s="10"/>
      <c r="K370" s="10"/>
    </row>
    <row r="371" spans="1:16" s="11" customFormat="1" ht="11.25" x14ac:dyDescent="0.2">
      <c r="A371" s="1750" t="s">
        <v>25</v>
      </c>
      <c r="B371" s="1750"/>
      <c r="C371" s="1750"/>
      <c r="D371" s="1750"/>
      <c r="E371" s="1750"/>
      <c r="F371" s="1750"/>
      <c r="G371" s="1750"/>
      <c r="H371" s="10"/>
      <c r="K371" s="10"/>
    </row>
    <row r="372" spans="1:16" s="11" customFormat="1" ht="12" thickBot="1" x14ac:dyDescent="0.25">
      <c r="A372" s="36"/>
      <c r="B372" s="18"/>
      <c r="C372" s="21"/>
      <c r="D372" s="20"/>
      <c r="E372" s="18"/>
      <c r="F372" s="19"/>
      <c r="G372" s="19"/>
      <c r="H372" s="18"/>
      <c r="K372" s="10"/>
    </row>
    <row r="373" spans="1:16" s="11" customFormat="1" x14ac:dyDescent="0.2">
      <c r="A373" s="46"/>
      <c r="B373" s="27"/>
      <c r="C373" s="41"/>
      <c r="D373" s="46"/>
      <c r="E373" s="45"/>
      <c r="F373" s="27"/>
      <c r="G373" s="27"/>
      <c r="H373" s="10"/>
      <c r="K373" s="10"/>
    </row>
    <row r="374" spans="1:16" s="11" customFormat="1" ht="11.25" x14ac:dyDescent="0.2">
      <c r="A374" s="44">
        <v>17</v>
      </c>
      <c r="B374" s="43" t="s">
        <v>24</v>
      </c>
      <c r="C374" s="10"/>
      <c r="D374" s="27"/>
      <c r="E374" s="41"/>
      <c r="H374" s="12" t="s">
        <v>13</v>
      </c>
      <c r="K374" s="10"/>
    </row>
    <row r="375" spans="1:16" s="11" customFormat="1" ht="11.25" x14ac:dyDescent="0.2">
      <c r="A375" s="44"/>
      <c r="B375" s="43"/>
      <c r="C375" s="42"/>
      <c r="D375" s="27"/>
      <c r="E375" s="41"/>
      <c r="F375" s="27"/>
      <c r="G375" s="27"/>
      <c r="H375" s="10"/>
      <c r="K375" s="10"/>
    </row>
    <row r="376" spans="1:16" s="10" customFormat="1" ht="11.25" customHeight="1" x14ac:dyDescent="0.2">
      <c r="A376" s="1751" t="s">
        <v>23</v>
      </c>
      <c r="B376" s="1751"/>
      <c r="C376" s="1751"/>
      <c r="D376" s="1751"/>
      <c r="E376" s="1751"/>
      <c r="F376" s="1751"/>
      <c r="G376" s="1751"/>
      <c r="J376" s="11"/>
      <c r="L376" s="11"/>
      <c r="M376" s="11"/>
      <c r="N376" s="11"/>
      <c r="O376" s="11"/>
      <c r="P376" s="11"/>
    </row>
    <row r="377" spans="1:16" s="10" customFormat="1" ht="22.5" customHeight="1" x14ac:dyDescent="0.2">
      <c r="A377" s="1751" t="s">
        <v>22</v>
      </c>
      <c r="B377" s="1751"/>
      <c r="C377" s="1751"/>
      <c r="D377" s="1751"/>
      <c r="E377" s="1751"/>
      <c r="F377" s="1751"/>
      <c r="G377" s="1751"/>
      <c r="J377" s="11"/>
      <c r="L377" s="11"/>
      <c r="M377" s="11"/>
      <c r="N377" s="11"/>
      <c r="O377" s="11"/>
      <c r="P377" s="11"/>
    </row>
    <row r="378" spans="1:16" s="10" customFormat="1" ht="12.75" customHeight="1" x14ac:dyDescent="0.2">
      <c r="A378" s="1751" t="s">
        <v>21</v>
      </c>
      <c r="B378" s="1751"/>
      <c r="C378" s="1751"/>
      <c r="D378" s="1751"/>
      <c r="E378" s="1751"/>
      <c r="F378" s="1751"/>
      <c r="G378" s="1751"/>
      <c r="J378" s="11"/>
      <c r="L378" s="11"/>
      <c r="M378" s="11"/>
      <c r="N378" s="11"/>
      <c r="O378" s="11"/>
      <c r="P378" s="11"/>
    </row>
    <row r="379" spans="1:16" s="11" customFormat="1" ht="13.5" customHeight="1" thickBot="1" x14ac:dyDescent="0.25">
      <c r="A379" s="27"/>
      <c r="B379" s="27"/>
      <c r="C379" s="1752"/>
      <c r="D379" s="1752"/>
      <c r="E379" s="10"/>
      <c r="K379" s="10"/>
    </row>
    <row r="380" spans="1:16" s="11" customFormat="1" ht="34.5" thickBot="1" x14ac:dyDescent="0.25">
      <c r="A380" s="28" t="s">
        <v>20</v>
      </c>
      <c r="B380" s="40" t="s">
        <v>19</v>
      </c>
      <c r="C380" s="39" t="s">
        <v>1107</v>
      </c>
      <c r="D380" s="38" t="s">
        <v>1106</v>
      </c>
      <c r="E380" s="10"/>
      <c r="K380" s="10"/>
    </row>
    <row r="381" spans="1:16" s="11" customFormat="1" ht="13.5" thickBot="1" x14ac:dyDescent="0.25">
      <c r="A381" s="37">
        <v>329</v>
      </c>
      <c r="B381" s="36" t="s">
        <v>18</v>
      </c>
      <c r="C381" s="35">
        <v>302</v>
      </c>
      <c r="D381" s="34">
        <v>302</v>
      </c>
      <c r="E381" s="10"/>
      <c r="G381" s="17"/>
      <c r="H381" s="17"/>
      <c r="I381" s="24"/>
      <c r="J381" s="17"/>
      <c r="K381" s="10"/>
      <c r="L381" s="17"/>
      <c r="M381" s="17"/>
    </row>
    <row r="382" spans="1:16" s="11" customFormat="1" ht="13.5" thickBot="1" x14ac:dyDescent="0.25">
      <c r="A382" s="33"/>
      <c r="B382" s="33"/>
      <c r="C382" s="32"/>
      <c r="D382" s="31"/>
      <c r="E382" s="10"/>
      <c r="G382" s="17"/>
      <c r="H382" s="17"/>
      <c r="I382" s="24"/>
      <c r="J382" s="17"/>
      <c r="K382" s="10"/>
      <c r="L382" s="17"/>
      <c r="M382" s="17"/>
    </row>
    <row r="383" spans="1:16" s="11" customFormat="1" ht="13.5" thickBot="1" x14ac:dyDescent="0.25">
      <c r="A383" s="30"/>
      <c r="B383" s="29" t="s">
        <v>17</v>
      </c>
      <c r="C383" s="28" t="s">
        <v>16</v>
      </c>
      <c r="D383" s="27"/>
      <c r="E383" s="10"/>
      <c r="G383" s="17"/>
      <c r="H383" s="17"/>
      <c r="I383" s="24"/>
      <c r="J383" s="17"/>
      <c r="K383" s="10"/>
      <c r="L383" s="17"/>
      <c r="M383" s="17"/>
    </row>
    <row r="384" spans="1:16" s="11" customFormat="1" ht="13.5" thickBot="1" x14ac:dyDescent="0.25">
      <c r="A384" s="26"/>
      <c r="B384" s="25" t="s">
        <v>15</v>
      </c>
      <c r="C384" s="23">
        <v>101</v>
      </c>
      <c r="D384" s="27"/>
      <c r="E384" s="10"/>
      <c r="G384" s="17"/>
      <c r="H384" s="17"/>
      <c r="I384" s="24"/>
      <c r="J384" s="17"/>
      <c r="K384" s="10"/>
      <c r="L384" s="17"/>
      <c r="M384" s="17"/>
    </row>
    <row r="385" spans="1:16" s="11" customFormat="1" ht="13.5" thickBot="1" x14ac:dyDescent="0.25">
      <c r="A385" s="22"/>
      <c r="B385" s="18"/>
      <c r="C385" s="21"/>
      <c r="D385" s="20"/>
      <c r="E385" s="18"/>
      <c r="F385" s="19"/>
      <c r="G385" s="19"/>
      <c r="H385" s="18"/>
      <c r="J385" s="17"/>
      <c r="K385" s="10"/>
      <c r="L385" s="17"/>
      <c r="M385" s="17"/>
      <c r="N385" s="17"/>
      <c r="O385" s="17"/>
      <c r="P385" s="17"/>
    </row>
    <row r="386" spans="1:16" s="13" customFormat="1" x14ac:dyDescent="0.2">
      <c r="A386" s="16"/>
      <c r="B386" s="15"/>
      <c r="C386" s="15"/>
      <c r="I386" s="14"/>
      <c r="K386" s="10"/>
    </row>
    <row r="387" spans="1:16" x14ac:dyDescent="0.2">
      <c r="A387" s="305">
        <v>18</v>
      </c>
      <c r="B387" s="304" t="s">
        <v>14</v>
      </c>
      <c r="C387" s="294"/>
      <c r="D387" s="301"/>
      <c r="E387" s="301"/>
      <c r="F387" s="302"/>
      <c r="G387" s="11"/>
      <c r="H387" s="12" t="s">
        <v>13</v>
      </c>
      <c r="I387" s="11"/>
      <c r="K387" s="10"/>
    </row>
    <row r="388" spans="1:16" x14ac:dyDescent="0.2">
      <c r="A388" s="305"/>
      <c r="B388" s="304"/>
      <c r="C388" s="9"/>
      <c r="D388" s="301"/>
      <c r="E388" s="301"/>
      <c r="F388" s="302"/>
      <c r="G388" s="273"/>
      <c r="H388" s="273"/>
    </row>
    <row r="389" spans="1:16" ht="27" customHeight="1" x14ac:dyDescent="0.2">
      <c r="A389" s="1751" t="s">
        <v>12</v>
      </c>
      <c r="B389" s="1751"/>
      <c r="C389" s="1751"/>
      <c r="D389" s="1751"/>
      <c r="E389" s="1751"/>
      <c r="F389" s="1751"/>
      <c r="G389" s="1751"/>
      <c r="H389" s="273"/>
    </row>
    <row r="390" spans="1:16" x14ac:dyDescent="0.2">
      <c r="A390" s="299"/>
      <c r="B390" s="299"/>
      <c r="C390" s="299"/>
      <c r="D390" s="299"/>
      <c r="E390" s="299"/>
      <c r="F390" s="299"/>
      <c r="G390" s="273"/>
      <c r="H390" s="273"/>
    </row>
    <row r="391" spans="1:16" ht="13.5" thickBot="1" x14ac:dyDescent="0.25">
      <c r="A391" s="298"/>
      <c r="B391" s="298"/>
      <c r="C391" s="298"/>
      <c r="D391" s="298"/>
      <c r="E391" s="298"/>
      <c r="F391" s="298"/>
      <c r="G391" s="273"/>
      <c r="H391" s="273"/>
    </row>
    <row r="392" spans="1:16" ht="34.5" thickBot="1" x14ac:dyDescent="0.25">
      <c r="A392" s="293" t="s">
        <v>11</v>
      </c>
      <c r="B392" s="292" t="s">
        <v>10</v>
      </c>
      <c r="C392" s="291" t="s">
        <v>7</v>
      </c>
      <c r="D392" s="291" t="s">
        <v>6</v>
      </c>
      <c r="E392" s="291" t="s">
        <v>9</v>
      </c>
      <c r="F392" s="320" t="s">
        <v>8</v>
      </c>
      <c r="G392" s="273"/>
      <c r="H392" s="273"/>
    </row>
    <row r="393" spans="1:16" x14ac:dyDescent="0.2">
      <c r="A393" s="287" t="s">
        <v>5</v>
      </c>
      <c r="B393" s="286" t="s">
        <v>4</v>
      </c>
      <c r="C393" s="6">
        <v>3218</v>
      </c>
      <c r="D393" s="5">
        <v>3575</v>
      </c>
      <c r="E393" s="1748" t="s">
        <v>3</v>
      </c>
      <c r="F393" s="1686" t="s">
        <v>2</v>
      </c>
      <c r="G393" s="273"/>
      <c r="H393" s="273"/>
    </row>
    <row r="394" spans="1:16" ht="13.5" thickBot="1" x14ac:dyDescent="0.25">
      <c r="A394" s="283" t="s">
        <v>1</v>
      </c>
      <c r="B394" s="282" t="s">
        <v>0</v>
      </c>
      <c r="C394" s="8">
        <v>2007</v>
      </c>
      <c r="D394" s="7">
        <v>2230</v>
      </c>
      <c r="E394" s="1749"/>
      <c r="F394" s="1649"/>
      <c r="G394" s="273"/>
      <c r="H394" s="273"/>
    </row>
    <row r="395" spans="1:16" x14ac:dyDescent="0.2">
      <c r="A395" s="277"/>
      <c r="B395" s="276"/>
      <c r="C395" s="276"/>
      <c r="D395" s="273"/>
      <c r="E395" s="273"/>
      <c r="F395" s="273"/>
      <c r="G395" s="273"/>
      <c r="H395" s="273"/>
    </row>
    <row r="396" spans="1:16" ht="13.5" thickBot="1" x14ac:dyDescent="0.25">
      <c r="A396" s="663"/>
      <c r="B396" s="662"/>
      <c r="C396" s="662"/>
      <c r="D396" s="661"/>
      <c r="E396" s="661"/>
      <c r="F396" s="661"/>
      <c r="G396" s="661"/>
      <c r="H396" s="661"/>
    </row>
  </sheetData>
  <mergeCells count="177">
    <mergeCell ref="A80:G80"/>
    <mergeCell ref="A81:G81"/>
    <mergeCell ref="A82:G82"/>
    <mergeCell ref="F3:G3"/>
    <mergeCell ref="F4:G4"/>
    <mergeCell ref="A24:G24"/>
    <mergeCell ref="A25:G25"/>
    <mergeCell ref="A26:G26"/>
    <mergeCell ref="A27:G27"/>
    <mergeCell ref="A28:G28"/>
    <mergeCell ref="A29:G29"/>
    <mergeCell ref="E37:E40"/>
    <mergeCell ref="A47:G47"/>
    <mergeCell ref="A48:G48"/>
    <mergeCell ref="A49:G49"/>
    <mergeCell ref="A50:G50"/>
    <mergeCell ref="A78:G78"/>
    <mergeCell ref="A79:G79"/>
    <mergeCell ref="G83:H83"/>
    <mergeCell ref="C85:C94"/>
    <mergeCell ref="D85:D87"/>
    <mergeCell ref="G85:G87"/>
    <mergeCell ref="H85:H87"/>
    <mergeCell ref="D88:D90"/>
    <mergeCell ref="G88:G90"/>
    <mergeCell ref="H88:H90"/>
    <mergeCell ref="D91:D92"/>
    <mergeCell ref="G91:G92"/>
    <mergeCell ref="H91:H92"/>
    <mergeCell ref="D93:D94"/>
    <mergeCell ref="G93:G94"/>
    <mergeCell ref="H93:H94"/>
    <mergeCell ref="C96:C98"/>
    <mergeCell ref="D96:D97"/>
    <mergeCell ref="G96:G97"/>
    <mergeCell ref="C99:C102"/>
    <mergeCell ref="D99:D100"/>
    <mergeCell ref="G99:G100"/>
    <mergeCell ref="D101:D102"/>
    <mergeCell ref="G101:G102"/>
    <mergeCell ref="H104:H106"/>
    <mergeCell ref="C103:C107"/>
    <mergeCell ref="D104:D106"/>
    <mergeCell ref="G104:G106"/>
    <mergeCell ref="E186:E204"/>
    <mergeCell ref="A154:H154"/>
    <mergeCell ref="H113:H115"/>
    <mergeCell ref="A117:G117"/>
    <mergeCell ref="A118:G118"/>
    <mergeCell ref="A124:H124"/>
    <mergeCell ref="A125:H125"/>
    <mergeCell ref="A126:H126"/>
    <mergeCell ref="C108:C115"/>
    <mergeCell ref="D108:D110"/>
    <mergeCell ref="G108:G110"/>
    <mergeCell ref="A127:H127"/>
    <mergeCell ref="E129:E136"/>
    <mergeCell ref="F129:F136"/>
    <mergeCell ref="A141:C141"/>
    <mergeCell ref="A142:D142"/>
    <mergeCell ref="H108:H110"/>
    <mergeCell ref="D111:D112"/>
    <mergeCell ref="G111:G112"/>
    <mergeCell ref="H111:H112"/>
    <mergeCell ref="D113:D115"/>
    <mergeCell ref="G113:G115"/>
    <mergeCell ref="C229:C230"/>
    <mergeCell ref="E229:E230"/>
    <mergeCell ref="F229:F230"/>
    <mergeCell ref="A209:G209"/>
    <mergeCell ref="A210:G210"/>
    <mergeCell ref="A155:H155"/>
    <mergeCell ref="A156:H156"/>
    <mergeCell ref="F158:F171"/>
    <mergeCell ref="G158:G171"/>
    <mergeCell ref="A176:G176"/>
    <mergeCell ref="A177:G177"/>
    <mergeCell ref="A211:G211"/>
    <mergeCell ref="A212:G212"/>
    <mergeCell ref="A213:G213"/>
    <mergeCell ref="E214:F214"/>
    <mergeCell ref="C216:C225"/>
    <mergeCell ref="E216:E225"/>
    <mergeCell ref="F216:F225"/>
    <mergeCell ref="C227:C228"/>
    <mergeCell ref="E227:E228"/>
    <mergeCell ref="F227:F228"/>
    <mergeCell ref="A178:G178"/>
    <mergeCell ref="A179:G179"/>
    <mergeCell ref="A180:G180"/>
    <mergeCell ref="A289:F289"/>
    <mergeCell ref="A297:H297"/>
    <mergeCell ref="D300:E300"/>
    <mergeCell ref="C231:C233"/>
    <mergeCell ref="E232:E233"/>
    <mergeCell ref="F232:F233"/>
    <mergeCell ref="C235:C237"/>
    <mergeCell ref="E235:E237"/>
    <mergeCell ref="F235:F237"/>
    <mergeCell ref="A242:G242"/>
    <mergeCell ref="A243:G243"/>
    <mergeCell ref="A244:G244"/>
    <mergeCell ref="A245:G245"/>
    <mergeCell ref="A246:G246"/>
    <mergeCell ref="A255:G255"/>
    <mergeCell ref="A256:G256"/>
    <mergeCell ref="A257:G257"/>
    <mergeCell ref="C262:C263"/>
    <mergeCell ref="A269:G269"/>
    <mergeCell ref="A270:G270"/>
    <mergeCell ref="A278:G278"/>
    <mergeCell ref="A279:G279"/>
    <mergeCell ref="C281:D281"/>
    <mergeCell ref="A288:C288"/>
    <mergeCell ref="C334:C335"/>
    <mergeCell ref="F334:F335"/>
    <mergeCell ref="G334:G335"/>
    <mergeCell ref="E304:F304"/>
    <mergeCell ref="E306:E307"/>
    <mergeCell ref="F306:F307"/>
    <mergeCell ref="A312:G312"/>
    <mergeCell ref="E313:F313"/>
    <mergeCell ref="E315:E316"/>
    <mergeCell ref="F315:F316"/>
    <mergeCell ref="E317:E318"/>
    <mergeCell ref="F317:F318"/>
    <mergeCell ref="A323:G323"/>
    <mergeCell ref="A324:G324"/>
    <mergeCell ref="A325:G325"/>
    <mergeCell ref="A326:G326"/>
    <mergeCell ref="A327:G327"/>
    <mergeCell ref="C328:D328"/>
    <mergeCell ref="F328:G328"/>
    <mergeCell ref="C330:C331"/>
    <mergeCell ref="F330:F331"/>
    <mergeCell ref="G330:G331"/>
    <mergeCell ref="C332:C333"/>
    <mergeCell ref="F332:F333"/>
    <mergeCell ref="G332:G333"/>
    <mergeCell ref="C360:C361"/>
    <mergeCell ref="F360:F361"/>
    <mergeCell ref="G360:G361"/>
    <mergeCell ref="C337:C338"/>
    <mergeCell ref="F337:F338"/>
    <mergeCell ref="G337:G338"/>
    <mergeCell ref="C340:C343"/>
    <mergeCell ref="F340:F343"/>
    <mergeCell ref="G340:G343"/>
    <mergeCell ref="C344:C347"/>
    <mergeCell ref="F344:F347"/>
    <mergeCell ref="G344:G347"/>
    <mergeCell ref="C348:C349"/>
    <mergeCell ref="F348:F349"/>
    <mergeCell ref="G348:G349"/>
    <mergeCell ref="C351:C352"/>
    <mergeCell ref="F351:F352"/>
    <mergeCell ref="G351:G352"/>
    <mergeCell ref="C355:C356"/>
    <mergeCell ref="F355:F356"/>
    <mergeCell ref="G355:G356"/>
    <mergeCell ref="C357:C358"/>
    <mergeCell ref="F357:F358"/>
    <mergeCell ref="G357:G358"/>
    <mergeCell ref="C362:C367"/>
    <mergeCell ref="F362:F367"/>
    <mergeCell ref="G362:G367"/>
    <mergeCell ref="C368:C369"/>
    <mergeCell ref="F368:F369"/>
    <mergeCell ref="G368:G369"/>
    <mergeCell ref="E393:E394"/>
    <mergeCell ref="F393:F394"/>
    <mergeCell ref="A371:G371"/>
    <mergeCell ref="A376:G376"/>
    <mergeCell ref="A377:G377"/>
    <mergeCell ref="A378:G378"/>
    <mergeCell ref="C379:D379"/>
    <mergeCell ref="A389:G389"/>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I395"/>
  <sheetViews>
    <sheetView workbookViewId="0"/>
  </sheetViews>
  <sheetFormatPr defaultColWidth="9.140625" defaultRowHeight="12.75" x14ac:dyDescent="0.2"/>
  <cols>
    <col min="1" max="1" width="7.5703125" style="1107" customWidth="1"/>
    <col min="2" max="2" width="89" style="1108" customWidth="1"/>
    <col min="3" max="3" width="17.42578125" style="1108" customWidth="1"/>
    <col min="4" max="4" width="17.42578125" style="1084" customWidth="1"/>
    <col min="5" max="5" width="15.85546875" style="1084" customWidth="1"/>
    <col min="6" max="6" width="12.28515625" style="1084" customWidth="1"/>
    <col min="7" max="16384" width="9.140625" style="1084"/>
  </cols>
  <sheetData>
    <row r="1" spans="1:7" s="921" customFormat="1" ht="12.75" customHeight="1" x14ac:dyDescent="0.2">
      <c r="A1" s="916" t="s">
        <v>11428</v>
      </c>
      <c r="B1" s="917"/>
      <c r="C1" s="917"/>
      <c r="D1" s="918"/>
      <c r="E1" s="919"/>
      <c r="F1" s="920"/>
      <c r="G1" s="920"/>
    </row>
    <row r="2" spans="1:7" s="921" customFormat="1" ht="11.25" customHeight="1" x14ac:dyDescent="0.2">
      <c r="A2" s="922"/>
      <c r="B2" s="923"/>
      <c r="E2" s="919"/>
      <c r="F2" s="926"/>
      <c r="G2" s="926"/>
    </row>
    <row r="3" spans="1:7" s="921" customFormat="1" x14ac:dyDescent="0.2">
      <c r="A3" s="924">
        <v>1</v>
      </c>
      <c r="B3" s="925" t="s">
        <v>534</v>
      </c>
      <c r="C3" s="923"/>
      <c r="D3" s="923"/>
      <c r="E3" s="919"/>
      <c r="F3" s="1641"/>
      <c r="G3" s="1641"/>
    </row>
    <row r="4" spans="1:7" s="921" customFormat="1" x14ac:dyDescent="0.2">
      <c r="A4" s="924">
        <v>2</v>
      </c>
      <c r="B4" s="925" t="s">
        <v>512</v>
      </c>
      <c r="C4" s="923"/>
      <c r="D4" s="923"/>
      <c r="E4" s="919"/>
      <c r="F4" s="1641"/>
      <c r="G4" s="1641"/>
    </row>
    <row r="5" spans="1:7" s="921" customFormat="1" x14ac:dyDescent="0.2">
      <c r="A5" s="1281">
        <v>3</v>
      </c>
      <c r="B5" s="925" t="s">
        <v>535</v>
      </c>
      <c r="C5" s="923"/>
      <c r="D5" s="923"/>
      <c r="E5" s="919"/>
      <c r="F5" s="926"/>
      <c r="G5" s="926"/>
    </row>
    <row r="6" spans="1:7" s="921" customFormat="1" x14ac:dyDescent="0.2">
      <c r="A6" s="924">
        <v>4</v>
      </c>
      <c r="B6" s="925" t="s">
        <v>385</v>
      </c>
      <c r="C6" s="923"/>
      <c r="D6" s="923"/>
      <c r="E6" s="919"/>
      <c r="F6" s="920"/>
      <c r="G6" s="920"/>
    </row>
    <row r="7" spans="1:7" s="921" customFormat="1" x14ac:dyDescent="0.2">
      <c r="A7" s="924">
        <v>5</v>
      </c>
      <c r="B7" s="925" t="s">
        <v>364</v>
      </c>
      <c r="C7" s="923"/>
      <c r="D7" s="923"/>
      <c r="E7" s="919"/>
      <c r="F7" s="920"/>
      <c r="G7" s="920"/>
    </row>
    <row r="8" spans="1:7" s="921" customFormat="1" x14ac:dyDescent="0.2">
      <c r="A8" s="924">
        <v>6</v>
      </c>
      <c r="B8" s="925" t="s">
        <v>356</v>
      </c>
      <c r="D8" s="923"/>
      <c r="E8" s="919"/>
      <c r="F8" s="920"/>
      <c r="G8" s="920"/>
    </row>
    <row r="9" spans="1:7" s="921" customFormat="1" x14ac:dyDescent="0.2">
      <c r="A9" s="924">
        <v>7</v>
      </c>
      <c r="B9" s="925" t="s">
        <v>322</v>
      </c>
      <c r="D9" s="923"/>
      <c r="E9" s="919"/>
      <c r="F9" s="920"/>
      <c r="G9" s="920"/>
    </row>
    <row r="10" spans="1:7" s="921" customFormat="1" x14ac:dyDescent="0.2">
      <c r="A10" s="924">
        <v>8</v>
      </c>
      <c r="B10" s="925" t="s">
        <v>275</v>
      </c>
      <c r="D10" s="923"/>
      <c r="E10" s="919"/>
      <c r="F10" s="920"/>
      <c r="G10" s="920"/>
    </row>
    <row r="11" spans="1:7" s="921" customFormat="1" x14ac:dyDescent="0.2">
      <c r="A11" s="924">
        <v>9</v>
      </c>
      <c r="B11" s="925" t="s">
        <v>217</v>
      </c>
      <c r="D11" s="923"/>
      <c r="E11" s="919"/>
      <c r="F11" s="920"/>
      <c r="G11" s="920"/>
    </row>
    <row r="12" spans="1:7" s="921" customFormat="1" x14ac:dyDescent="0.2">
      <c r="A12" s="924">
        <v>10</v>
      </c>
      <c r="B12" s="925" t="s">
        <v>208</v>
      </c>
      <c r="D12" s="923"/>
      <c r="E12" s="919"/>
      <c r="F12" s="920"/>
      <c r="G12" s="920"/>
    </row>
    <row r="13" spans="1:7" s="921" customFormat="1" x14ac:dyDescent="0.2">
      <c r="A13" s="924">
        <v>11</v>
      </c>
      <c r="B13" s="925" t="s">
        <v>189</v>
      </c>
      <c r="C13" s="923"/>
      <c r="D13" s="923"/>
      <c r="E13" s="919"/>
      <c r="F13" s="920"/>
      <c r="G13" s="920"/>
    </row>
    <row r="14" spans="1:7" s="921" customFormat="1" x14ac:dyDescent="0.2">
      <c r="A14" s="924">
        <v>12</v>
      </c>
      <c r="B14" s="925" t="s">
        <v>188</v>
      </c>
      <c r="C14" s="923"/>
      <c r="D14" s="923"/>
      <c r="E14" s="919"/>
      <c r="F14" s="920"/>
      <c r="G14" s="920"/>
    </row>
    <row r="15" spans="1:7" s="921" customFormat="1" x14ac:dyDescent="0.2">
      <c r="A15" s="924">
        <v>13</v>
      </c>
      <c r="B15" s="925" t="s">
        <v>182</v>
      </c>
      <c r="D15" s="923"/>
      <c r="E15" s="919"/>
      <c r="F15" s="920"/>
      <c r="G15" s="920"/>
    </row>
    <row r="16" spans="1:7" s="921" customFormat="1" x14ac:dyDescent="0.2">
      <c r="A16" s="924">
        <v>14</v>
      </c>
      <c r="B16" s="925" t="s">
        <v>178</v>
      </c>
      <c r="D16" s="923"/>
      <c r="E16" s="919"/>
    </row>
    <row r="17" spans="1:8" s="921" customFormat="1" x14ac:dyDescent="0.2">
      <c r="A17" s="924">
        <v>15</v>
      </c>
      <c r="B17" s="925" t="s">
        <v>163</v>
      </c>
      <c r="D17" s="923"/>
      <c r="E17" s="919"/>
    </row>
    <row r="18" spans="1:8" s="921" customFormat="1" x14ac:dyDescent="0.2">
      <c r="A18" s="924">
        <v>16</v>
      </c>
      <c r="B18" s="925" t="s">
        <v>153</v>
      </c>
      <c r="E18" s="919"/>
      <c r="F18" s="920"/>
      <c r="G18" s="920"/>
    </row>
    <row r="19" spans="1:8" s="921" customFormat="1" x14ac:dyDescent="0.2">
      <c r="A19" s="1281">
        <v>17</v>
      </c>
      <c r="B19" s="925" t="s">
        <v>24</v>
      </c>
      <c r="C19" s="923"/>
      <c r="D19" s="923"/>
      <c r="E19" s="919"/>
      <c r="F19" s="920"/>
      <c r="G19" s="920"/>
    </row>
    <row r="20" spans="1:8" s="921" customFormat="1" ht="13.5" thickBot="1" x14ac:dyDescent="0.25">
      <c r="A20" s="1055">
        <v>18</v>
      </c>
      <c r="B20" s="1286" t="s">
        <v>14</v>
      </c>
      <c r="C20" s="928"/>
      <c r="D20" s="929"/>
      <c r="E20" s="930"/>
      <c r="F20" s="931"/>
      <c r="G20" s="931"/>
    </row>
    <row r="21" spans="1:8" s="921" customFormat="1" ht="11.25" x14ac:dyDescent="0.2">
      <c r="A21" s="932"/>
      <c r="B21" s="918"/>
      <c r="C21" s="933"/>
      <c r="D21" s="918"/>
      <c r="E21" s="933"/>
      <c r="F21" s="918"/>
      <c r="G21" s="918"/>
      <c r="H21" s="934"/>
    </row>
    <row r="22" spans="1:8" s="921" customFormat="1" ht="11.25" x14ac:dyDescent="0.2">
      <c r="A22" s="935">
        <v>1</v>
      </c>
      <c r="B22" s="936" t="s">
        <v>534</v>
      </c>
      <c r="C22" s="1271"/>
      <c r="D22" s="918"/>
      <c r="E22" s="933"/>
      <c r="H22" s="938" t="s">
        <v>13</v>
      </c>
    </row>
    <row r="23" spans="1:8" s="921" customFormat="1" ht="11.25" x14ac:dyDescent="0.2">
      <c r="A23" s="918"/>
      <c r="B23" s="918"/>
      <c r="C23" s="933"/>
      <c r="D23" s="918"/>
      <c r="E23" s="933"/>
      <c r="F23" s="918"/>
      <c r="G23" s="918"/>
      <c r="H23" s="1271"/>
    </row>
    <row r="24" spans="1:8" s="921" customFormat="1" ht="22.5" customHeight="1" x14ac:dyDescent="0.2">
      <c r="A24" s="1625" t="s">
        <v>533</v>
      </c>
      <c r="B24" s="1625"/>
      <c r="C24" s="1625"/>
      <c r="D24" s="1625"/>
      <c r="E24" s="1625"/>
      <c r="F24" s="1625"/>
      <c r="G24" s="1625"/>
    </row>
    <row r="25" spans="1:8" s="921" customFormat="1" ht="11.25" customHeight="1" x14ac:dyDescent="0.2">
      <c r="A25" s="1621" t="s">
        <v>532</v>
      </c>
      <c r="B25" s="1621"/>
      <c r="C25" s="1621"/>
      <c r="D25" s="1621"/>
      <c r="E25" s="1621"/>
      <c r="F25" s="1621"/>
      <c r="G25" s="1621"/>
    </row>
    <row r="26" spans="1:8" s="921" customFormat="1" ht="22.5" customHeight="1" x14ac:dyDescent="0.2">
      <c r="A26" s="1621" t="s">
        <v>320</v>
      </c>
      <c r="B26" s="1642"/>
      <c r="C26" s="1642"/>
      <c r="D26" s="1642"/>
      <c r="E26" s="1642"/>
      <c r="F26" s="1642"/>
      <c r="G26" s="1642"/>
    </row>
    <row r="27" spans="1:8" s="921" customFormat="1" ht="12.75" customHeight="1" x14ac:dyDescent="0.2">
      <c r="A27" s="1621" t="s">
        <v>531</v>
      </c>
      <c r="B27" s="1642"/>
      <c r="C27" s="1642"/>
      <c r="D27" s="1642"/>
      <c r="E27" s="1642"/>
      <c r="F27" s="1642"/>
      <c r="G27" s="1642"/>
    </row>
    <row r="28" spans="1:8" s="921" customFormat="1" ht="11.25" customHeight="1" x14ac:dyDescent="0.2">
      <c r="A28" s="1621" t="s">
        <v>530</v>
      </c>
      <c r="B28" s="1621"/>
      <c r="C28" s="1621"/>
      <c r="D28" s="1621"/>
      <c r="E28" s="1621"/>
      <c r="F28" s="1621"/>
      <c r="G28" s="1621"/>
    </row>
    <row r="29" spans="1:8" s="921" customFormat="1" ht="11.25" customHeight="1" x14ac:dyDescent="0.2">
      <c r="A29" s="1621" t="s">
        <v>529</v>
      </c>
      <c r="B29" s="1642"/>
      <c r="C29" s="1642"/>
      <c r="D29" s="1642"/>
      <c r="E29" s="1642"/>
      <c r="F29" s="1642"/>
      <c r="G29" s="1642"/>
    </row>
    <row r="30" spans="1:8" s="921" customFormat="1" ht="12" thickBot="1" x14ac:dyDescent="0.25">
      <c r="A30" s="1267"/>
      <c r="B30" s="1267"/>
      <c r="C30" s="940"/>
      <c r="D30" s="941"/>
      <c r="E30" s="933"/>
      <c r="F30" s="918"/>
      <c r="G30" s="918"/>
      <c r="H30" s="1271"/>
    </row>
    <row r="31" spans="1:8" s="921" customFormat="1" ht="23.25" customHeight="1" thickBot="1" x14ac:dyDescent="0.25">
      <c r="B31" s="1263" t="s">
        <v>528</v>
      </c>
      <c r="C31" s="943" t="s">
        <v>527</v>
      </c>
      <c r="D31" s="941"/>
      <c r="E31" s="933"/>
      <c r="F31" s="918"/>
      <c r="G31" s="918"/>
      <c r="H31" s="1271"/>
    </row>
    <row r="32" spans="1:8" s="921" customFormat="1" ht="12.75" customHeight="1" x14ac:dyDescent="0.2">
      <c r="B32" s="944" t="s">
        <v>525</v>
      </c>
      <c r="C32" s="945">
        <v>400</v>
      </c>
      <c r="D32" s="941"/>
      <c r="E32" s="933"/>
      <c r="F32" s="918"/>
      <c r="G32" s="918"/>
      <c r="H32" s="1271"/>
    </row>
    <row r="33" spans="1:9" s="921" customFormat="1" ht="13.5" customHeight="1" thickBot="1" x14ac:dyDescent="0.25">
      <c r="B33" s="946" t="s">
        <v>524</v>
      </c>
      <c r="C33" s="947">
        <v>1029</v>
      </c>
      <c r="D33" s="941"/>
      <c r="E33" s="933"/>
      <c r="F33" s="1271"/>
    </row>
    <row r="34" spans="1:9" s="921" customFormat="1" ht="12.75" customHeight="1" thickBot="1" x14ac:dyDescent="0.25">
      <c r="B34" s="948" t="s">
        <v>523</v>
      </c>
      <c r="C34" s="947">
        <v>831</v>
      </c>
      <c r="D34" s="941"/>
      <c r="E34" s="933"/>
      <c r="F34" s="1271"/>
    </row>
    <row r="35" spans="1:9" s="921" customFormat="1" ht="13.5" customHeight="1" thickBot="1" x14ac:dyDescent="0.25">
      <c r="A35" s="1276"/>
      <c r="B35" s="1271"/>
      <c r="C35" s="940"/>
      <c r="D35" s="918"/>
      <c r="E35" s="933"/>
      <c r="F35" s="1271"/>
    </row>
    <row r="36" spans="1:9" s="921" customFormat="1" ht="34.5" thickBot="1" x14ac:dyDescent="0.25">
      <c r="A36" s="950" t="s">
        <v>11</v>
      </c>
      <c r="B36" s="951" t="s">
        <v>10</v>
      </c>
      <c r="C36" s="952" t="s">
        <v>315</v>
      </c>
      <c r="D36" s="953" t="s">
        <v>522</v>
      </c>
      <c r="E36" s="954" t="s">
        <v>1127</v>
      </c>
      <c r="F36" s="1271"/>
    </row>
    <row r="37" spans="1:9" s="921" customFormat="1" ht="11.25" x14ac:dyDescent="0.2">
      <c r="A37" s="1039" t="s">
        <v>521</v>
      </c>
      <c r="B37" s="1065" t="s">
        <v>520</v>
      </c>
      <c r="C37" s="1287">
        <v>2628</v>
      </c>
      <c r="D37" s="1288">
        <v>4057</v>
      </c>
      <c r="E37" s="1622" t="s">
        <v>519</v>
      </c>
      <c r="F37" s="1271"/>
      <c r="H37" s="1271"/>
      <c r="I37" s="1271"/>
    </row>
    <row r="38" spans="1:9" s="921" customFormat="1" ht="12.75" customHeight="1" x14ac:dyDescent="0.2">
      <c r="A38" s="1041" t="s">
        <v>518</v>
      </c>
      <c r="B38" s="1289" t="s">
        <v>517</v>
      </c>
      <c r="C38" s="1290">
        <v>1116</v>
      </c>
      <c r="D38" s="1291">
        <v>2545</v>
      </c>
      <c r="E38" s="1623"/>
      <c r="F38" s="1271"/>
      <c r="H38" s="1271"/>
      <c r="I38" s="1271"/>
    </row>
    <row r="39" spans="1:9" s="921" customFormat="1" ht="12.75" customHeight="1" x14ac:dyDescent="0.2">
      <c r="A39" s="1041" t="s">
        <v>516</v>
      </c>
      <c r="B39" s="1289" t="s">
        <v>515</v>
      </c>
      <c r="C39" s="1290">
        <v>2835</v>
      </c>
      <c r="D39" s="1291">
        <v>4264</v>
      </c>
      <c r="E39" s="1623"/>
      <c r="F39" s="1271"/>
      <c r="H39" s="1271"/>
      <c r="I39" s="1271"/>
    </row>
    <row r="40" spans="1:9" s="921" customFormat="1" ht="13.5" customHeight="1" thickBot="1" x14ac:dyDescent="0.25">
      <c r="A40" s="1043" t="s">
        <v>514</v>
      </c>
      <c r="B40" s="1066" t="s">
        <v>513</v>
      </c>
      <c r="C40" s="1292">
        <v>985</v>
      </c>
      <c r="D40" s="1293">
        <v>2415</v>
      </c>
      <c r="E40" s="1624"/>
      <c r="F40" s="1271"/>
      <c r="H40" s="1271"/>
      <c r="I40" s="1271"/>
    </row>
    <row r="41" spans="1:9" s="921" customFormat="1" ht="13.5" thickBot="1" x14ac:dyDescent="0.25">
      <c r="A41" s="956"/>
      <c r="B41" s="929"/>
      <c r="C41" s="957"/>
      <c r="D41" s="956"/>
      <c r="E41" s="930"/>
      <c r="F41" s="929"/>
      <c r="G41" s="929"/>
      <c r="H41" s="957"/>
      <c r="I41" s="1271"/>
    </row>
    <row r="42" spans="1:9" s="921" customFormat="1" x14ac:dyDescent="0.2">
      <c r="A42" s="958"/>
      <c r="B42" s="923"/>
      <c r="C42" s="923"/>
      <c r="E42" s="959"/>
      <c r="F42" s="926"/>
      <c r="G42" s="926"/>
    </row>
    <row r="43" spans="1:9" s="921" customFormat="1" ht="11.25" x14ac:dyDescent="0.2">
      <c r="A43" s="935">
        <v>2</v>
      </c>
      <c r="B43" s="936" t="s">
        <v>512</v>
      </c>
      <c r="C43" s="1271"/>
      <c r="D43" s="918"/>
      <c r="E43" s="933"/>
      <c r="H43" s="938" t="s">
        <v>13</v>
      </c>
    </row>
    <row r="44" spans="1:9" s="921" customFormat="1" ht="11.25" x14ac:dyDescent="0.2">
      <c r="A44" s="960"/>
      <c r="B44" s="918"/>
      <c r="C44" s="933"/>
      <c r="D44" s="918"/>
      <c r="E44" s="933"/>
      <c r="F44" s="933"/>
      <c r="G44" s="933"/>
      <c r="H44" s="1271"/>
    </row>
    <row r="45" spans="1:9" s="921" customFormat="1" ht="11.25" x14ac:dyDescent="0.2">
      <c r="A45" s="924" t="s">
        <v>511</v>
      </c>
      <c r="B45" s="961" t="s">
        <v>510</v>
      </c>
      <c r="C45" s="933"/>
      <c r="D45" s="918"/>
      <c r="E45" s="933"/>
      <c r="F45" s="933"/>
      <c r="G45" s="933"/>
      <c r="H45" s="1271"/>
    </row>
    <row r="46" spans="1:9" s="921" customFormat="1" ht="11.25" x14ac:dyDescent="0.2">
      <c r="A46" s="924"/>
      <c r="B46" s="961"/>
      <c r="C46" s="933"/>
      <c r="D46" s="918"/>
      <c r="E46" s="933"/>
      <c r="F46" s="933"/>
      <c r="G46" s="933"/>
      <c r="H46" s="1271"/>
    </row>
    <row r="47" spans="1:9" s="921" customFormat="1" ht="12.75" customHeight="1" x14ac:dyDescent="0.2">
      <c r="A47" s="1629" t="s">
        <v>509</v>
      </c>
      <c r="B47" s="1629"/>
      <c r="C47" s="1629"/>
      <c r="D47" s="1629"/>
      <c r="E47" s="1629"/>
      <c r="F47" s="1629"/>
      <c r="G47" s="1629"/>
      <c r="H47" s="1271"/>
    </row>
    <row r="48" spans="1:9" s="921" customFormat="1" ht="11.25" x14ac:dyDescent="0.2">
      <c r="A48" s="1600" t="s">
        <v>508</v>
      </c>
      <c r="B48" s="1600"/>
      <c r="C48" s="1600"/>
      <c r="D48" s="1600"/>
      <c r="E48" s="1600"/>
      <c r="F48" s="1600"/>
      <c r="G48" s="1600"/>
      <c r="H48" s="1271"/>
    </row>
    <row r="49" spans="1:8" s="921" customFormat="1" ht="12.75" customHeight="1" x14ac:dyDescent="0.2">
      <c r="A49" s="1629" t="s">
        <v>507</v>
      </c>
      <c r="B49" s="1629"/>
      <c r="C49" s="1629"/>
      <c r="D49" s="1629"/>
      <c r="E49" s="1629"/>
      <c r="F49" s="1629"/>
      <c r="G49" s="1629"/>
      <c r="H49" s="1271"/>
    </row>
    <row r="50" spans="1:8" s="921" customFormat="1" ht="12.75" customHeight="1" x14ac:dyDescent="0.2">
      <c r="A50" s="1629" t="s">
        <v>506</v>
      </c>
      <c r="B50" s="1629"/>
      <c r="C50" s="1629"/>
      <c r="D50" s="1629"/>
      <c r="E50" s="1629"/>
      <c r="F50" s="1629"/>
      <c r="G50" s="1629"/>
      <c r="H50" s="1271"/>
    </row>
    <row r="51" spans="1:8" s="921" customFormat="1" ht="12" thickBot="1" x14ac:dyDescent="0.25">
      <c r="A51" s="960"/>
      <c r="B51" s="918"/>
      <c r="C51" s="962"/>
      <c r="D51" s="918"/>
      <c r="E51" s="933"/>
      <c r="F51" s="933"/>
      <c r="H51" s="1271"/>
    </row>
    <row r="52" spans="1:8" s="1281" customFormat="1" ht="12" thickBot="1" x14ac:dyDescent="0.25">
      <c r="A52" s="963" t="s">
        <v>11</v>
      </c>
      <c r="B52" s="964" t="s">
        <v>10</v>
      </c>
      <c r="C52" s="943" t="s">
        <v>6</v>
      </c>
      <c r="D52" s="965"/>
      <c r="E52" s="965"/>
      <c r="G52" s="966"/>
    </row>
    <row r="53" spans="1:8" s="921" customFormat="1" ht="12" thickBot="1" x14ac:dyDescent="0.25">
      <c r="A53" s="967" t="s">
        <v>505</v>
      </c>
      <c r="B53" s="968"/>
      <c r="C53" s="969" t="s">
        <v>495</v>
      </c>
      <c r="D53" s="933"/>
      <c r="E53" s="933"/>
      <c r="G53" s="1271"/>
    </row>
    <row r="54" spans="1:8" s="921" customFormat="1" ht="11.25" x14ac:dyDescent="0.2">
      <c r="A54" s="945" t="s">
        <v>504</v>
      </c>
      <c r="B54" s="970" t="s">
        <v>503</v>
      </c>
      <c r="C54" s="945">
        <v>117</v>
      </c>
      <c r="D54" s="933"/>
      <c r="E54" s="933"/>
      <c r="G54" s="1271"/>
    </row>
    <row r="55" spans="1:8" s="921" customFormat="1" ht="11.25" x14ac:dyDescent="0.2">
      <c r="A55" s="971" t="s">
        <v>502</v>
      </c>
      <c r="B55" s="972" t="s">
        <v>501</v>
      </c>
      <c r="C55" s="971">
        <v>147</v>
      </c>
      <c r="D55" s="933"/>
      <c r="E55" s="933"/>
      <c r="G55" s="1271"/>
    </row>
    <row r="56" spans="1:8" s="921" customFormat="1" ht="11.25" x14ac:dyDescent="0.2">
      <c r="A56" s="971" t="s">
        <v>500</v>
      </c>
      <c r="B56" s="972" t="s">
        <v>499</v>
      </c>
      <c r="C56" s="971">
        <v>140</v>
      </c>
      <c r="D56" s="933"/>
      <c r="E56" s="933"/>
      <c r="G56" s="1271"/>
    </row>
    <row r="57" spans="1:8" s="921" customFormat="1" ht="12" thickBot="1" x14ac:dyDescent="0.25">
      <c r="A57" s="947" t="s">
        <v>498</v>
      </c>
      <c r="B57" s="973" t="s">
        <v>497</v>
      </c>
      <c r="C57" s="947">
        <v>176</v>
      </c>
      <c r="D57" s="933"/>
      <c r="E57" s="918"/>
      <c r="G57" s="1271"/>
    </row>
    <row r="58" spans="1:8" s="921" customFormat="1" ht="12" thickBot="1" x14ac:dyDescent="0.25">
      <c r="A58" s="948" t="s">
        <v>496</v>
      </c>
      <c r="B58" s="968"/>
      <c r="C58" s="974" t="s">
        <v>495</v>
      </c>
      <c r="D58" s="933"/>
      <c r="E58" s="918"/>
      <c r="G58" s="1271"/>
    </row>
    <row r="59" spans="1:8" s="921" customFormat="1" ht="11.25" x14ac:dyDescent="0.2">
      <c r="A59" s="945" t="s">
        <v>494</v>
      </c>
      <c r="B59" s="970" t="s">
        <v>493</v>
      </c>
      <c r="C59" s="945">
        <v>117</v>
      </c>
      <c r="D59" s="933"/>
      <c r="E59" s="918"/>
      <c r="G59" s="1271"/>
    </row>
    <row r="60" spans="1:8" s="921" customFormat="1" ht="11.25" x14ac:dyDescent="0.2">
      <c r="A60" s="971" t="s">
        <v>492</v>
      </c>
      <c r="B60" s="972" t="s">
        <v>491</v>
      </c>
      <c r="C60" s="971">
        <v>147</v>
      </c>
      <c r="D60" s="933"/>
      <c r="E60" s="918"/>
      <c r="G60" s="1271"/>
    </row>
    <row r="61" spans="1:8" s="921" customFormat="1" ht="11.25" x14ac:dyDescent="0.2">
      <c r="A61" s="971" t="s">
        <v>490</v>
      </c>
      <c r="B61" s="972" t="s">
        <v>489</v>
      </c>
      <c r="C61" s="971">
        <v>140</v>
      </c>
      <c r="D61" s="933"/>
      <c r="E61" s="918"/>
      <c r="G61" s="1271"/>
    </row>
    <row r="62" spans="1:8" s="921" customFormat="1" ht="12" thickBot="1" x14ac:dyDescent="0.25">
      <c r="A62" s="947" t="s">
        <v>488</v>
      </c>
      <c r="B62" s="973" t="s">
        <v>487</v>
      </c>
      <c r="C62" s="947">
        <v>176</v>
      </c>
      <c r="D62" s="933"/>
      <c r="E62" s="918"/>
      <c r="G62" s="1271"/>
    </row>
    <row r="63" spans="1:8" s="921" customFormat="1" ht="12" thickBot="1" x14ac:dyDescent="0.25">
      <c r="A63" s="948" t="s">
        <v>486</v>
      </c>
      <c r="B63" s="968"/>
      <c r="C63" s="974" t="s">
        <v>485</v>
      </c>
      <c r="D63" s="933"/>
      <c r="E63" s="918"/>
      <c r="G63" s="1271"/>
    </row>
    <row r="64" spans="1:8" s="921" customFormat="1" ht="11.25" x14ac:dyDescent="0.2">
      <c r="A64" s="945" t="s">
        <v>484</v>
      </c>
      <c r="B64" s="970" t="s">
        <v>483</v>
      </c>
      <c r="C64" s="945">
        <v>441</v>
      </c>
      <c r="D64" s="933"/>
      <c r="E64" s="918"/>
      <c r="G64" s="1271"/>
    </row>
    <row r="65" spans="1:8" s="921" customFormat="1" ht="12" thickBot="1" x14ac:dyDescent="0.25">
      <c r="A65" s="947" t="s">
        <v>482</v>
      </c>
      <c r="B65" s="973" t="s">
        <v>481</v>
      </c>
      <c r="C65" s="947">
        <v>441</v>
      </c>
      <c r="D65" s="933"/>
      <c r="E65" s="918"/>
      <c r="G65" s="1271"/>
    </row>
    <row r="66" spans="1:8" s="921" customFormat="1" ht="11.25" x14ac:dyDescent="0.2">
      <c r="B66" s="1271"/>
      <c r="C66" s="1294"/>
      <c r="D66" s="933"/>
      <c r="E66" s="918"/>
      <c r="G66" s="1271"/>
    </row>
    <row r="67" spans="1:8" s="921" customFormat="1" ht="11.25" x14ac:dyDescent="0.2">
      <c r="A67" s="924" t="s">
        <v>480</v>
      </c>
      <c r="B67" s="975" t="s">
        <v>479</v>
      </c>
      <c r="C67" s="972"/>
      <c r="D67" s="933"/>
      <c r="E67" s="918"/>
      <c r="G67" s="1271"/>
    </row>
    <row r="68" spans="1:8" s="921" customFormat="1" ht="12" thickBot="1" x14ac:dyDescent="0.25">
      <c r="B68" s="1271"/>
      <c r="C68" s="962"/>
      <c r="D68" s="933"/>
      <c r="E68" s="918"/>
      <c r="G68" s="1271"/>
    </row>
    <row r="69" spans="1:8" s="1281" customFormat="1" ht="23.25" thickBot="1" x14ac:dyDescent="0.25">
      <c r="A69" s="950" t="s">
        <v>11</v>
      </c>
      <c r="B69" s="951" t="s">
        <v>10</v>
      </c>
      <c r="C69" s="943" t="s">
        <v>1128</v>
      </c>
      <c r="D69" s="965"/>
      <c r="E69" s="924"/>
      <c r="G69" s="966"/>
    </row>
    <row r="70" spans="1:8" s="921" customFormat="1" ht="11.25" x14ac:dyDescent="0.2">
      <c r="A70" s="976" t="s">
        <v>478</v>
      </c>
      <c r="B70" s="977" t="s">
        <v>477</v>
      </c>
      <c r="C70" s="1295">
        <v>44</v>
      </c>
      <c r="D70" s="933"/>
      <c r="E70" s="918"/>
      <c r="G70" s="1271"/>
    </row>
    <row r="71" spans="1:8" s="921" customFormat="1" ht="11.25" x14ac:dyDescent="0.2">
      <c r="A71" s="971" t="s">
        <v>476</v>
      </c>
      <c r="B71" s="972" t="s">
        <v>475</v>
      </c>
      <c r="C71" s="971">
        <v>50</v>
      </c>
      <c r="D71" s="933"/>
      <c r="E71" s="918"/>
      <c r="G71" s="1271"/>
    </row>
    <row r="72" spans="1:8" s="921" customFormat="1" ht="12" thickBot="1" x14ac:dyDescent="0.25">
      <c r="A72" s="947" t="s">
        <v>474</v>
      </c>
      <c r="B72" s="973" t="s">
        <v>473</v>
      </c>
      <c r="C72" s="947">
        <v>82</v>
      </c>
      <c r="E72" s="1271"/>
      <c r="H72" s="1271"/>
    </row>
    <row r="73" spans="1:8" s="921" customFormat="1" ht="13.5" thickBot="1" x14ac:dyDescent="0.25">
      <c r="A73" s="956"/>
      <c r="B73" s="929"/>
      <c r="C73" s="957"/>
      <c r="D73" s="956"/>
      <c r="E73" s="930"/>
      <c r="F73" s="929"/>
      <c r="G73" s="929"/>
      <c r="H73" s="957"/>
    </row>
    <row r="74" spans="1:8" s="921" customFormat="1" x14ac:dyDescent="0.2">
      <c r="A74" s="980"/>
      <c r="C74" s="1271"/>
      <c r="D74" s="980"/>
      <c r="E74" s="959"/>
      <c r="H74" s="1271"/>
    </row>
    <row r="75" spans="1:8" s="921" customFormat="1" ht="11.25" x14ac:dyDescent="0.2">
      <c r="A75" s="935">
        <v>3</v>
      </c>
      <c r="B75" s="936" t="s">
        <v>470</v>
      </c>
      <c r="C75" s="1271"/>
      <c r="D75" s="918"/>
      <c r="E75" s="933"/>
      <c r="H75" s="938" t="s">
        <v>13</v>
      </c>
    </row>
    <row r="76" spans="1:8" s="921" customFormat="1" ht="11.25" x14ac:dyDescent="0.2">
      <c r="A76" s="960"/>
      <c r="B76" s="918"/>
      <c r="C76" s="933"/>
      <c r="D76" s="918"/>
      <c r="E76" s="933"/>
      <c r="F76" s="918"/>
      <c r="H76" s="1271"/>
    </row>
    <row r="77" spans="1:8" s="1271" customFormat="1" ht="11.25" customHeight="1" x14ac:dyDescent="0.2">
      <c r="A77" s="1605" t="s">
        <v>469</v>
      </c>
      <c r="B77" s="1605"/>
      <c r="C77" s="1605"/>
      <c r="D77" s="1605"/>
      <c r="E77" s="1605"/>
      <c r="F77" s="1605"/>
      <c r="G77" s="1605"/>
    </row>
    <row r="78" spans="1:8" s="1271" customFormat="1" ht="11.25" customHeight="1" x14ac:dyDescent="0.2">
      <c r="A78" s="1605" t="s">
        <v>468</v>
      </c>
      <c r="B78" s="1605"/>
      <c r="C78" s="1605"/>
      <c r="D78" s="1605"/>
      <c r="E78" s="1605"/>
      <c r="F78" s="1605"/>
      <c r="G78" s="1605"/>
    </row>
    <row r="79" spans="1:8" s="1271" customFormat="1" ht="22.5" customHeight="1" x14ac:dyDescent="0.2">
      <c r="A79" s="1605" t="s">
        <v>150</v>
      </c>
      <c r="B79" s="1605"/>
      <c r="C79" s="1605"/>
      <c r="D79" s="1605"/>
      <c r="E79" s="1605"/>
      <c r="F79" s="1605"/>
      <c r="G79" s="1605"/>
    </row>
    <row r="80" spans="1:8" s="1271" customFormat="1" ht="11.25" customHeight="1" x14ac:dyDescent="0.2">
      <c r="A80" s="1605" t="s">
        <v>272</v>
      </c>
      <c r="B80" s="1605"/>
      <c r="C80" s="1605"/>
      <c r="D80" s="1605"/>
      <c r="E80" s="1605"/>
      <c r="F80" s="1605"/>
      <c r="G80" s="1605"/>
      <c r="H80" s="1268"/>
    </row>
    <row r="81" spans="1:9" s="1271" customFormat="1" ht="11.25" customHeight="1" thickBot="1" x14ac:dyDescent="0.25">
      <c r="A81" s="1605" t="s">
        <v>271</v>
      </c>
      <c r="B81" s="1605"/>
      <c r="C81" s="1605"/>
      <c r="D81" s="1605"/>
      <c r="E81" s="1605"/>
      <c r="F81" s="1605"/>
      <c r="G81" s="1605"/>
    </row>
    <row r="82" spans="1:9" s="921" customFormat="1" ht="12" thickBot="1" x14ac:dyDescent="0.25">
      <c r="A82" s="961"/>
      <c r="C82" s="933"/>
      <c r="D82" s="918"/>
      <c r="E82" s="982"/>
      <c r="F82" s="982"/>
      <c r="G82" s="1607" t="s">
        <v>147</v>
      </c>
      <c r="H82" s="1608"/>
      <c r="I82" s="983"/>
    </row>
    <row r="83" spans="1:9" s="1281" customFormat="1" ht="45.75" thickBot="1" x14ac:dyDescent="0.25">
      <c r="A83" s="950" t="s">
        <v>11</v>
      </c>
      <c r="B83" s="1270" t="s">
        <v>10</v>
      </c>
      <c r="C83" s="985" t="s">
        <v>467</v>
      </c>
      <c r="D83" s="986" t="s">
        <v>204</v>
      </c>
      <c r="E83" s="952" t="s">
        <v>466</v>
      </c>
      <c r="F83" s="953" t="s">
        <v>465</v>
      </c>
      <c r="G83" s="952" t="s">
        <v>9</v>
      </c>
      <c r="H83" s="953" t="s">
        <v>168</v>
      </c>
    </row>
    <row r="84" spans="1:9" s="1281" customFormat="1" ht="11.25" x14ac:dyDescent="0.2">
      <c r="A84" s="945" t="s">
        <v>455</v>
      </c>
      <c r="B84" s="997" t="s">
        <v>454</v>
      </c>
      <c r="C84" s="1805" t="s">
        <v>464</v>
      </c>
      <c r="D84" s="1591" t="s">
        <v>463</v>
      </c>
      <c r="E84" s="1296">
        <v>1766</v>
      </c>
      <c r="F84" s="1296">
        <v>1466</v>
      </c>
      <c r="G84" s="1636" t="s">
        <v>54</v>
      </c>
      <c r="H84" s="1596" t="s">
        <v>462</v>
      </c>
    </row>
    <row r="85" spans="1:9" s="1281" customFormat="1" ht="11.25" x14ac:dyDescent="0.2">
      <c r="A85" s="971" t="s">
        <v>451</v>
      </c>
      <c r="B85" s="998" t="s">
        <v>450</v>
      </c>
      <c r="C85" s="1806"/>
      <c r="D85" s="1596"/>
      <c r="E85" s="1296">
        <v>1714</v>
      </c>
      <c r="F85" s="1296">
        <v>1413</v>
      </c>
      <c r="G85" s="1636"/>
      <c r="H85" s="1596"/>
    </row>
    <row r="86" spans="1:9" s="1281" customFormat="1" ht="11.25" x14ac:dyDescent="0.2">
      <c r="A86" s="987" t="s">
        <v>219</v>
      </c>
      <c r="B86" s="999" t="s">
        <v>218</v>
      </c>
      <c r="C86" s="1806"/>
      <c r="D86" s="1639"/>
      <c r="E86" s="1297">
        <v>1169</v>
      </c>
      <c r="F86" s="1297">
        <v>869</v>
      </c>
      <c r="G86" s="1808"/>
      <c r="H86" s="1639"/>
    </row>
    <row r="87" spans="1:9" s="1281" customFormat="1" ht="11.25" x14ac:dyDescent="0.2">
      <c r="A87" s="1004" t="s">
        <v>455</v>
      </c>
      <c r="B87" s="1005" t="s">
        <v>454</v>
      </c>
      <c r="C87" s="1806"/>
      <c r="D87" s="1638" t="s">
        <v>461</v>
      </c>
      <c r="E87" s="1298">
        <v>2059</v>
      </c>
      <c r="F87" s="1298">
        <v>1758</v>
      </c>
      <c r="G87" s="1809" t="s">
        <v>54</v>
      </c>
      <c r="H87" s="1638" t="s">
        <v>460</v>
      </c>
    </row>
    <row r="88" spans="1:9" s="1281" customFormat="1" ht="11.25" x14ac:dyDescent="0.2">
      <c r="A88" s="971" t="s">
        <v>451</v>
      </c>
      <c r="B88" s="998" t="s">
        <v>450</v>
      </c>
      <c r="C88" s="1806"/>
      <c r="D88" s="1596"/>
      <c r="E88" s="1296">
        <v>1869</v>
      </c>
      <c r="F88" s="1296">
        <v>1568</v>
      </c>
      <c r="G88" s="1636"/>
      <c r="H88" s="1596"/>
    </row>
    <row r="89" spans="1:9" s="1281" customFormat="1" ht="11.25" x14ac:dyDescent="0.2">
      <c r="A89" s="987" t="s">
        <v>459</v>
      </c>
      <c r="B89" s="999" t="s">
        <v>458</v>
      </c>
      <c r="C89" s="1806"/>
      <c r="D89" s="1639"/>
      <c r="E89" s="1297">
        <v>2771</v>
      </c>
      <c r="F89" s="1297">
        <v>2470</v>
      </c>
      <c r="G89" s="1808"/>
      <c r="H89" s="1639"/>
    </row>
    <row r="90" spans="1:9" s="1281" customFormat="1" ht="11.25" x14ac:dyDescent="0.2">
      <c r="A90" s="1004" t="s">
        <v>221</v>
      </c>
      <c r="B90" s="1005" t="s">
        <v>220</v>
      </c>
      <c r="C90" s="1806"/>
      <c r="D90" s="1638" t="s">
        <v>457</v>
      </c>
      <c r="E90" s="1298">
        <v>1191</v>
      </c>
      <c r="F90" s="1298">
        <v>890</v>
      </c>
      <c r="G90" s="1809" t="s">
        <v>54</v>
      </c>
      <c r="H90" s="1638" t="s">
        <v>456</v>
      </c>
    </row>
    <row r="91" spans="1:9" s="1281" customFormat="1" ht="11.25" x14ac:dyDescent="0.2">
      <c r="A91" s="987" t="s">
        <v>219</v>
      </c>
      <c r="B91" s="999" t="s">
        <v>218</v>
      </c>
      <c r="C91" s="1806"/>
      <c r="D91" s="1639"/>
      <c r="E91" s="1297">
        <v>1102</v>
      </c>
      <c r="F91" s="1297">
        <v>801</v>
      </c>
      <c r="G91" s="1808"/>
      <c r="H91" s="1639"/>
    </row>
    <row r="92" spans="1:9" s="1281" customFormat="1" ht="11.25" x14ac:dyDescent="0.2">
      <c r="A92" s="1004" t="s">
        <v>455</v>
      </c>
      <c r="B92" s="1005" t="s">
        <v>454</v>
      </c>
      <c r="C92" s="1806"/>
      <c r="D92" s="1638" t="s">
        <v>453</v>
      </c>
      <c r="E92" s="1298">
        <v>1988</v>
      </c>
      <c r="F92" s="1298">
        <v>1687</v>
      </c>
      <c r="G92" s="1809" t="s">
        <v>54</v>
      </c>
      <c r="H92" s="1638" t="s">
        <v>452</v>
      </c>
    </row>
    <row r="93" spans="1:9" s="1281" customFormat="1" ht="12" thickBot="1" x14ac:dyDescent="0.25">
      <c r="A93" s="947" t="s">
        <v>451</v>
      </c>
      <c r="B93" s="993" t="s">
        <v>450</v>
      </c>
      <c r="C93" s="1807"/>
      <c r="D93" s="1592"/>
      <c r="E93" s="1299">
        <v>1826</v>
      </c>
      <c r="F93" s="1299">
        <v>1525</v>
      </c>
      <c r="G93" s="1637"/>
      <c r="H93" s="1592"/>
    </row>
    <row r="94" spans="1:9" s="921" customFormat="1" ht="23.25" thickBot="1" x14ac:dyDescent="0.25">
      <c r="A94" s="1300" t="s">
        <v>449</v>
      </c>
      <c r="B94" s="974" t="s">
        <v>448</v>
      </c>
      <c r="C94" s="1301" t="s">
        <v>447</v>
      </c>
      <c r="D94" s="1302" t="s">
        <v>446</v>
      </c>
      <c r="E94" s="1303">
        <v>1095</v>
      </c>
      <c r="F94" s="1304">
        <v>895</v>
      </c>
      <c r="G94" s="1305" t="s">
        <v>3</v>
      </c>
      <c r="H94" s="1306" t="s">
        <v>2</v>
      </c>
      <c r="I94" s="1281"/>
    </row>
    <row r="95" spans="1:9" s="921" customFormat="1" ht="11.25" customHeight="1" x14ac:dyDescent="0.2">
      <c r="A95" s="945" t="s">
        <v>445</v>
      </c>
      <c r="B95" s="997" t="s">
        <v>444</v>
      </c>
      <c r="C95" s="1810" t="s">
        <v>443</v>
      </c>
      <c r="D95" s="1591" t="s">
        <v>442</v>
      </c>
      <c r="E95" s="1307">
        <v>1881</v>
      </c>
      <c r="F95" s="1308">
        <v>1680</v>
      </c>
      <c r="G95" s="1635" t="s">
        <v>3</v>
      </c>
      <c r="H95" s="1273" t="s">
        <v>2</v>
      </c>
      <c r="I95" s="1281"/>
    </row>
    <row r="96" spans="1:9" s="921" customFormat="1" ht="14.25" customHeight="1" x14ac:dyDescent="0.2">
      <c r="A96" s="987" t="s">
        <v>441</v>
      </c>
      <c r="B96" s="999" t="s">
        <v>440</v>
      </c>
      <c r="C96" s="1811"/>
      <c r="D96" s="1639"/>
      <c r="E96" s="1309">
        <v>1796</v>
      </c>
      <c r="F96" s="1310">
        <v>1595</v>
      </c>
      <c r="G96" s="1808"/>
      <c r="H96" s="1279" t="s">
        <v>2</v>
      </c>
      <c r="I96" s="1281"/>
    </row>
    <row r="97" spans="1:9" s="921" customFormat="1" ht="24" customHeight="1" thickBot="1" x14ac:dyDescent="0.25">
      <c r="A97" s="992" t="s">
        <v>441</v>
      </c>
      <c r="B97" s="1007" t="s">
        <v>440</v>
      </c>
      <c r="C97" s="1812"/>
      <c r="D97" s="1008" t="s">
        <v>439</v>
      </c>
      <c r="E97" s="1311">
        <v>1796</v>
      </c>
      <c r="F97" s="1312">
        <v>1595</v>
      </c>
      <c r="G97" s="995" t="s">
        <v>3</v>
      </c>
      <c r="H97" s="1001" t="s">
        <v>2</v>
      </c>
      <c r="I97" s="1281"/>
    </row>
    <row r="98" spans="1:9" s="921" customFormat="1" ht="12.75" customHeight="1" x14ac:dyDescent="0.2">
      <c r="A98" s="971" t="s">
        <v>438</v>
      </c>
      <c r="B98" s="998" t="s">
        <v>437</v>
      </c>
      <c r="C98" s="1810" t="s">
        <v>436</v>
      </c>
      <c r="D98" s="1591" t="s">
        <v>435</v>
      </c>
      <c r="E98" s="1313">
        <v>1234</v>
      </c>
      <c r="F98" s="1310">
        <v>933</v>
      </c>
      <c r="G98" s="1635" t="s">
        <v>3</v>
      </c>
      <c r="H98" s="1273" t="s">
        <v>2</v>
      </c>
      <c r="I98" s="1281"/>
    </row>
    <row r="99" spans="1:9" s="921" customFormat="1" ht="12.75" customHeight="1" x14ac:dyDescent="0.2">
      <c r="A99" s="987" t="s">
        <v>434</v>
      </c>
      <c r="B99" s="999" t="s">
        <v>433</v>
      </c>
      <c r="C99" s="1811"/>
      <c r="D99" s="1639"/>
      <c r="E99" s="1309">
        <v>1213</v>
      </c>
      <c r="F99" s="1314">
        <v>912</v>
      </c>
      <c r="G99" s="1808"/>
      <c r="H99" s="1279" t="s">
        <v>2</v>
      </c>
      <c r="I99" s="1281"/>
    </row>
    <row r="100" spans="1:9" s="921" customFormat="1" ht="11.25" customHeight="1" x14ac:dyDescent="0.2">
      <c r="A100" s="971" t="s">
        <v>432</v>
      </c>
      <c r="B100" s="998" t="s">
        <v>431</v>
      </c>
      <c r="C100" s="1811"/>
      <c r="D100" s="1638" t="s">
        <v>430</v>
      </c>
      <c r="E100" s="1315" t="s">
        <v>29</v>
      </c>
      <c r="F100" s="1316">
        <v>1370</v>
      </c>
      <c r="G100" s="1809" t="s">
        <v>3</v>
      </c>
      <c r="H100" s="1278" t="s">
        <v>2</v>
      </c>
      <c r="I100" s="1281"/>
    </row>
    <row r="101" spans="1:9" s="921" customFormat="1" ht="13.5" customHeight="1" thickBot="1" x14ac:dyDescent="0.25">
      <c r="A101" s="947" t="s">
        <v>429</v>
      </c>
      <c r="B101" s="993" t="s">
        <v>428</v>
      </c>
      <c r="C101" s="1812"/>
      <c r="D101" s="1592"/>
      <c r="E101" s="1303">
        <v>1696</v>
      </c>
      <c r="F101" s="1304">
        <v>1370</v>
      </c>
      <c r="G101" s="1637"/>
      <c r="H101" s="1274" t="s">
        <v>2</v>
      </c>
      <c r="I101" s="1281"/>
    </row>
    <row r="102" spans="1:9" s="921" customFormat="1" ht="22.5" customHeight="1" x14ac:dyDescent="0.2">
      <c r="A102" s="987" t="s">
        <v>427</v>
      </c>
      <c r="B102" s="999" t="s">
        <v>426</v>
      </c>
      <c r="C102" s="1810" t="s">
        <v>425</v>
      </c>
      <c r="D102" s="1317" t="s">
        <v>424</v>
      </c>
      <c r="E102" s="1309">
        <v>2351</v>
      </c>
      <c r="F102" s="1314">
        <v>2153</v>
      </c>
      <c r="G102" s="1277" t="s">
        <v>54</v>
      </c>
      <c r="H102" s="1279" t="s">
        <v>423</v>
      </c>
      <c r="I102" s="1281"/>
    </row>
    <row r="103" spans="1:9" s="921" customFormat="1" ht="15" customHeight="1" x14ac:dyDescent="0.2">
      <c r="A103" s="1004" t="s">
        <v>422</v>
      </c>
      <c r="B103" s="1005" t="s">
        <v>421</v>
      </c>
      <c r="C103" s="1811"/>
      <c r="D103" s="1638" t="s">
        <v>420</v>
      </c>
      <c r="E103" s="1315">
        <v>1097</v>
      </c>
      <c r="F103" s="1316">
        <v>900</v>
      </c>
      <c r="G103" s="1809" t="s">
        <v>54</v>
      </c>
      <c r="H103" s="1640" t="s">
        <v>419</v>
      </c>
      <c r="I103" s="1281"/>
    </row>
    <row r="104" spans="1:9" s="921" customFormat="1" ht="15" customHeight="1" x14ac:dyDescent="0.2">
      <c r="A104" s="987" t="s">
        <v>418</v>
      </c>
      <c r="B104" s="999" t="s">
        <v>417</v>
      </c>
      <c r="C104" s="1811"/>
      <c r="D104" s="1596"/>
      <c r="E104" s="1313">
        <v>1118</v>
      </c>
      <c r="F104" s="1310">
        <v>921</v>
      </c>
      <c r="G104" s="1636"/>
      <c r="H104" s="1627"/>
      <c r="I104" s="1281"/>
    </row>
    <row r="105" spans="1:9" s="921" customFormat="1" ht="15" customHeight="1" x14ac:dyDescent="0.2">
      <c r="A105" s="988" t="s">
        <v>416</v>
      </c>
      <c r="B105" s="1006" t="s">
        <v>415</v>
      </c>
      <c r="C105" s="1811"/>
      <c r="D105" s="1639"/>
      <c r="E105" s="1309">
        <v>754</v>
      </c>
      <c r="F105" s="1314">
        <v>557</v>
      </c>
      <c r="G105" s="1808"/>
      <c r="H105" s="1631"/>
      <c r="I105" s="1281"/>
    </row>
    <row r="106" spans="1:9" s="921" customFormat="1" ht="24" customHeight="1" thickBot="1" x14ac:dyDescent="0.25">
      <c r="A106" s="992" t="s">
        <v>414</v>
      </c>
      <c r="B106" s="1007" t="s">
        <v>413</v>
      </c>
      <c r="C106" s="1812"/>
      <c r="D106" s="1008" t="s">
        <v>412</v>
      </c>
      <c r="E106" s="1311">
        <v>2247</v>
      </c>
      <c r="F106" s="1312">
        <v>2049</v>
      </c>
      <c r="G106" s="995" t="s">
        <v>54</v>
      </c>
      <c r="H106" s="1001" t="s">
        <v>411</v>
      </c>
      <c r="I106" s="1281"/>
    </row>
    <row r="107" spans="1:9" s="921" customFormat="1" ht="12.75" customHeight="1" x14ac:dyDescent="0.2">
      <c r="A107" s="945" t="s">
        <v>410</v>
      </c>
      <c r="B107" s="997" t="s">
        <v>409</v>
      </c>
      <c r="C107" s="1805" t="s">
        <v>408</v>
      </c>
      <c r="D107" s="1591" t="s">
        <v>407</v>
      </c>
      <c r="E107" s="1307">
        <v>1067</v>
      </c>
      <c r="F107" s="1308">
        <v>766</v>
      </c>
      <c r="G107" s="1635" t="s">
        <v>54</v>
      </c>
      <c r="H107" s="1626" t="s">
        <v>406</v>
      </c>
      <c r="I107" s="1281"/>
    </row>
    <row r="108" spans="1:9" s="921" customFormat="1" ht="13.5" customHeight="1" x14ac:dyDescent="0.2">
      <c r="A108" s="971" t="s">
        <v>405</v>
      </c>
      <c r="B108" s="998" t="s">
        <v>404</v>
      </c>
      <c r="C108" s="1806"/>
      <c r="D108" s="1596"/>
      <c r="E108" s="1313">
        <v>1048</v>
      </c>
      <c r="F108" s="1310">
        <v>747</v>
      </c>
      <c r="G108" s="1636"/>
      <c r="H108" s="1627"/>
      <c r="I108" s="1281"/>
    </row>
    <row r="109" spans="1:9" s="921" customFormat="1" ht="12.75" customHeight="1" x14ac:dyDescent="0.2">
      <c r="A109" s="987" t="s">
        <v>403</v>
      </c>
      <c r="B109" s="999" t="s">
        <v>402</v>
      </c>
      <c r="C109" s="1806"/>
      <c r="D109" s="1639"/>
      <c r="E109" s="1309">
        <v>1022</v>
      </c>
      <c r="F109" s="1314">
        <v>721</v>
      </c>
      <c r="G109" s="1808"/>
      <c r="H109" s="1631"/>
      <c r="I109" s="1281"/>
    </row>
    <row r="110" spans="1:9" s="921" customFormat="1" ht="12.75" customHeight="1" x14ac:dyDescent="0.2">
      <c r="A110" s="1004" t="s">
        <v>401</v>
      </c>
      <c r="B110" s="1005" t="s">
        <v>400</v>
      </c>
      <c r="C110" s="1806"/>
      <c r="D110" s="1638" t="s">
        <v>399</v>
      </c>
      <c r="E110" s="1315">
        <v>1168</v>
      </c>
      <c r="F110" s="1316">
        <v>967</v>
      </c>
      <c r="G110" s="1809" t="s">
        <v>54</v>
      </c>
      <c r="H110" s="1640" t="s">
        <v>398</v>
      </c>
      <c r="I110" s="1281"/>
    </row>
    <row r="111" spans="1:9" s="921" customFormat="1" ht="13.5" customHeight="1" x14ac:dyDescent="0.2">
      <c r="A111" s="987" t="s">
        <v>397</v>
      </c>
      <c r="B111" s="999" t="s">
        <v>396</v>
      </c>
      <c r="C111" s="1806"/>
      <c r="D111" s="1639"/>
      <c r="E111" s="1309">
        <v>1118</v>
      </c>
      <c r="F111" s="1314">
        <v>917</v>
      </c>
      <c r="G111" s="1808"/>
      <c r="H111" s="1631"/>
      <c r="I111" s="1281"/>
    </row>
    <row r="112" spans="1:9" s="921" customFormat="1" ht="13.5" customHeight="1" x14ac:dyDescent="0.2">
      <c r="A112" s="971" t="s">
        <v>395</v>
      </c>
      <c r="B112" s="998" t="s">
        <v>394</v>
      </c>
      <c r="C112" s="1806"/>
      <c r="D112" s="1638" t="s">
        <v>393</v>
      </c>
      <c r="E112" s="1315">
        <v>1897</v>
      </c>
      <c r="F112" s="1316">
        <v>1596</v>
      </c>
      <c r="G112" s="1809" t="s">
        <v>3</v>
      </c>
      <c r="H112" s="1640" t="s">
        <v>2</v>
      </c>
      <c r="I112" s="1281"/>
    </row>
    <row r="113" spans="1:9" s="921" customFormat="1" ht="13.5" customHeight="1" x14ac:dyDescent="0.2">
      <c r="A113" s="971" t="s">
        <v>392</v>
      </c>
      <c r="B113" s="998" t="s">
        <v>391</v>
      </c>
      <c r="C113" s="1806"/>
      <c r="D113" s="1596"/>
      <c r="E113" s="1313">
        <v>1939</v>
      </c>
      <c r="F113" s="1310">
        <v>1638</v>
      </c>
      <c r="G113" s="1636"/>
      <c r="H113" s="1627"/>
      <c r="I113" s="1281"/>
    </row>
    <row r="114" spans="1:9" s="921" customFormat="1" ht="13.5" customHeight="1" thickBot="1" x14ac:dyDescent="0.25">
      <c r="A114" s="947" t="s">
        <v>390</v>
      </c>
      <c r="B114" s="993" t="s">
        <v>389</v>
      </c>
      <c r="C114" s="1807"/>
      <c r="D114" s="1592"/>
      <c r="E114" s="1303">
        <v>1915</v>
      </c>
      <c r="F114" s="1304">
        <v>1614</v>
      </c>
      <c r="G114" s="1637"/>
      <c r="H114" s="1628"/>
      <c r="I114" s="1281"/>
    </row>
    <row r="115" spans="1:9" s="921" customFormat="1" ht="11.25" x14ac:dyDescent="0.2">
      <c r="C115" s="966"/>
      <c r="D115" s="966"/>
      <c r="E115" s="1271"/>
      <c r="G115" s="1281"/>
      <c r="H115" s="966"/>
    </row>
    <row r="116" spans="1:9" s="921" customFormat="1" ht="11.25" x14ac:dyDescent="0.2">
      <c r="A116" s="1804" t="s">
        <v>388</v>
      </c>
      <c r="B116" s="1804"/>
      <c r="C116" s="1804"/>
      <c r="D116" s="1804"/>
      <c r="E116" s="1804"/>
      <c r="F116" s="1804"/>
      <c r="G116" s="1804"/>
      <c r="H116" s="1271"/>
    </row>
    <row r="117" spans="1:9" s="921" customFormat="1" ht="11.25" x14ac:dyDescent="0.2">
      <c r="A117" s="1600" t="s">
        <v>387</v>
      </c>
      <c r="B117" s="1600"/>
      <c r="C117" s="1600"/>
      <c r="D117" s="1600"/>
      <c r="E117" s="1600"/>
      <c r="F117" s="1600"/>
      <c r="G117" s="1600"/>
      <c r="H117" s="1271"/>
    </row>
    <row r="118" spans="1:9" s="921" customFormat="1" ht="11.25" x14ac:dyDescent="0.2">
      <c r="A118" s="1267" t="s">
        <v>386</v>
      </c>
      <c r="B118" s="1267"/>
      <c r="C118" s="1267"/>
      <c r="D118" s="1267"/>
      <c r="E118" s="1267"/>
      <c r="F118" s="1267"/>
      <c r="G118" s="1267"/>
      <c r="H118" s="1271"/>
    </row>
    <row r="119" spans="1:9" s="921" customFormat="1" ht="13.5" thickBot="1" x14ac:dyDescent="0.25">
      <c r="A119" s="1010"/>
      <c r="B119" s="928"/>
      <c r="C119" s="928"/>
      <c r="D119" s="929"/>
      <c r="E119" s="929"/>
      <c r="F119" s="930"/>
      <c r="G119" s="930"/>
      <c r="H119" s="930"/>
    </row>
    <row r="120" spans="1:9" s="921" customFormat="1" x14ac:dyDescent="0.2">
      <c r="A120" s="1011"/>
      <c r="B120" s="923"/>
      <c r="C120" s="923"/>
      <c r="D120" s="918"/>
      <c r="E120" s="918"/>
      <c r="F120" s="919"/>
      <c r="G120" s="919"/>
      <c r="H120" s="919"/>
    </row>
    <row r="121" spans="1:9" s="921" customFormat="1" ht="11.25" x14ac:dyDescent="0.2">
      <c r="A121" s="935">
        <v>4</v>
      </c>
      <c r="B121" s="936" t="s">
        <v>385</v>
      </c>
      <c r="C121" s="1271"/>
      <c r="D121" s="918"/>
      <c r="E121" s="918"/>
      <c r="F121" s="933"/>
      <c r="H121" s="938" t="s">
        <v>13</v>
      </c>
    </row>
    <row r="122" spans="1:9" s="921" customFormat="1" ht="11.25" x14ac:dyDescent="0.2">
      <c r="A122" s="924"/>
      <c r="B122" s="961"/>
      <c r="C122" s="933"/>
      <c r="D122" s="918"/>
      <c r="E122" s="918"/>
      <c r="F122" s="933"/>
      <c r="G122" s="933"/>
      <c r="H122" s="933"/>
    </row>
    <row r="123" spans="1:9" s="921" customFormat="1" ht="12.75" customHeight="1" x14ac:dyDescent="0.2">
      <c r="A123" s="1629" t="s">
        <v>384</v>
      </c>
      <c r="B123" s="1629"/>
      <c r="C123" s="1629"/>
      <c r="D123" s="1629"/>
      <c r="E123" s="1629"/>
      <c r="F123" s="1629"/>
      <c r="G123" s="1629"/>
      <c r="H123" s="1629"/>
    </row>
    <row r="124" spans="1:9" s="921" customFormat="1" ht="12.75" customHeight="1" x14ac:dyDescent="0.2">
      <c r="A124" s="1629" t="s">
        <v>383</v>
      </c>
      <c r="B124" s="1629"/>
      <c r="C124" s="1629"/>
      <c r="D124" s="1629"/>
      <c r="E124" s="1629"/>
      <c r="F124" s="1629"/>
      <c r="G124" s="1629"/>
      <c r="H124" s="1629"/>
    </row>
    <row r="125" spans="1:9" s="921" customFormat="1" ht="11.25" x14ac:dyDescent="0.2">
      <c r="A125" s="1600" t="s">
        <v>382</v>
      </c>
      <c r="B125" s="1600"/>
      <c r="C125" s="1600"/>
      <c r="D125" s="1600"/>
      <c r="E125" s="1600"/>
      <c r="F125" s="1600"/>
      <c r="G125" s="1600"/>
      <c r="H125" s="1600"/>
    </row>
    <row r="126" spans="1:9" s="921" customFormat="1" ht="12.75" customHeight="1" thickBot="1" x14ac:dyDescent="0.25">
      <c r="A126" s="1629"/>
      <c r="B126" s="1629"/>
      <c r="C126" s="1629"/>
      <c r="D126" s="1629"/>
      <c r="E126" s="1629"/>
      <c r="F126" s="1629"/>
      <c r="G126" s="1629"/>
      <c r="H126" s="1629"/>
    </row>
    <row r="127" spans="1:9" s="1281" customFormat="1" ht="34.5" thickBot="1" x14ac:dyDescent="0.25">
      <c r="A127" s="1318" t="s">
        <v>11</v>
      </c>
      <c r="B127" s="1319" t="s">
        <v>10</v>
      </c>
      <c r="C127" s="1013" t="s">
        <v>315</v>
      </c>
      <c r="D127" s="954" t="s">
        <v>6</v>
      </c>
      <c r="E127" s="1014" t="s">
        <v>9</v>
      </c>
      <c r="F127" s="954" t="s">
        <v>168</v>
      </c>
      <c r="H127" s="966"/>
    </row>
    <row r="128" spans="1:9" s="921" customFormat="1" ht="11.25" x14ac:dyDescent="0.2">
      <c r="A128" s="945" t="s">
        <v>381</v>
      </c>
      <c r="B128" s="970" t="s">
        <v>380</v>
      </c>
      <c r="C128" s="1307">
        <v>1758</v>
      </c>
      <c r="D128" s="1308">
        <v>2068</v>
      </c>
      <c r="E128" s="1581" t="s">
        <v>54</v>
      </c>
      <c r="F128" s="1626" t="s">
        <v>379</v>
      </c>
    </row>
    <row r="129" spans="1:9" s="921" customFormat="1" ht="12.75" customHeight="1" x14ac:dyDescent="0.2">
      <c r="A129" s="971" t="s">
        <v>378</v>
      </c>
      <c r="B129" s="972" t="s">
        <v>377</v>
      </c>
      <c r="C129" s="1313">
        <v>1136</v>
      </c>
      <c r="D129" s="1310">
        <v>1336</v>
      </c>
      <c r="E129" s="1582"/>
      <c r="F129" s="1627"/>
    </row>
    <row r="130" spans="1:9" s="921" customFormat="1" ht="12.75" customHeight="1" x14ac:dyDescent="0.2">
      <c r="A130" s="971" t="s">
        <v>376</v>
      </c>
      <c r="B130" s="972" t="s">
        <v>375</v>
      </c>
      <c r="C130" s="1313">
        <v>2589</v>
      </c>
      <c r="D130" s="1310">
        <v>3045</v>
      </c>
      <c r="E130" s="1582"/>
      <c r="F130" s="1627"/>
    </row>
    <row r="131" spans="1:9" s="921" customFormat="1" ht="12.75" customHeight="1" x14ac:dyDescent="0.2">
      <c r="A131" s="971" t="s">
        <v>374</v>
      </c>
      <c r="B131" s="972" t="s">
        <v>373</v>
      </c>
      <c r="C131" s="1313">
        <v>1588</v>
      </c>
      <c r="D131" s="1310">
        <v>1868</v>
      </c>
      <c r="E131" s="1582"/>
      <c r="F131" s="1627"/>
    </row>
    <row r="132" spans="1:9" s="921" customFormat="1" ht="12.75" customHeight="1" x14ac:dyDescent="0.2">
      <c r="A132" s="971" t="s">
        <v>372</v>
      </c>
      <c r="B132" s="972" t="s">
        <v>371</v>
      </c>
      <c r="C132" s="1313">
        <v>1133</v>
      </c>
      <c r="D132" s="1310">
        <v>1333</v>
      </c>
      <c r="E132" s="1582"/>
      <c r="F132" s="1627"/>
    </row>
    <row r="133" spans="1:9" s="921" customFormat="1" ht="12.75" customHeight="1" x14ac:dyDescent="0.2">
      <c r="A133" s="971" t="s">
        <v>370</v>
      </c>
      <c r="B133" s="972" t="s">
        <v>369</v>
      </c>
      <c r="C133" s="1313">
        <v>1891</v>
      </c>
      <c r="D133" s="1310">
        <v>2224</v>
      </c>
      <c r="E133" s="1582"/>
      <c r="F133" s="1627"/>
    </row>
    <row r="134" spans="1:9" s="921" customFormat="1" ht="12.75" customHeight="1" x14ac:dyDescent="0.2">
      <c r="A134" s="971" t="s">
        <v>368</v>
      </c>
      <c r="B134" s="972" t="s">
        <v>367</v>
      </c>
      <c r="C134" s="1313">
        <v>1019</v>
      </c>
      <c r="D134" s="1310">
        <v>1200</v>
      </c>
      <c r="E134" s="1582"/>
      <c r="F134" s="1627"/>
    </row>
    <row r="135" spans="1:9" s="921" customFormat="1" ht="13.5" customHeight="1" thickBot="1" x14ac:dyDescent="0.25">
      <c r="A135" s="947" t="s">
        <v>366</v>
      </c>
      <c r="B135" s="973" t="s">
        <v>365</v>
      </c>
      <c r="C135" s="1303">
        <v>667</v>
      </c>
      <c r="D135" s="1304">
        <v>785</v>
      </c>
      <c r="E135" s="1583"/>
      <c r="F135" s="1628"/>
    </row>
    <row r="136" spans="1:9" s="921" customFormat="1" ht="12" thickBot="1" x14ac:dyDescent="0.25">
      <c r="A136" s="929"/>
      <c r="B136" s="929"/>
      <c r="C136" s="957"/>
      <c r="D136" s="957"/>
      <c r="E136" s="957"/>
      <c r="F136" s="929"/>
      <c r="G136" s="929"/>
      <c r="H136" s="957"/>
    </row>
    <row r="137" spans="1:9" s="921" customFormat="1" ht="10.5" customHeight="1" x14ac:dyDescent="0.2">
      <c r="C137" s="1271"/>
      <c r="F137" s="1271"/>
    </row>
    <row r="138" spans="1:9" s="921" customFormat="1" ht="11.25" x14ac:dyDescent="0.2">
      <c r="A138" s="1015">
        <v>5</v>
      </c>
      <c r="B138" s="1016" t="s">
        <v>364</v>
      </c>
      <c r="C138" s="1271"/>
      <c r="F138" s="933"/>
      <c r="H138" s="938" t="s">
        <v>13</v>
      </c>
    </row>
    <row r="139" spans="1:9" s="921" customFormat="1" ht="11.25" x14ac:dyDescent="0.2">
      <c r="A139" s="1015"/>
      <c r="B139" s="1016"/>
      <c r="C139" s="1017"/>
      <c r="F139" s="933"/>
      <c r="G139" s="1268"/>
    </row>
    <row r="140" spans="1:9" s="1271" customFormat="1" ht="11.25" customHeight="1" x14ac:dyDescent="0.2">
      <c r="A140" s="1605" t="s">
        <v>363</v>
      </c>
      <c r="B140" s="1605"/>
      <c r="C140" s="1605"/>
      <c r="D140" s="1268"/>
      <c r="E140" s="1268"/>
      <c r="F140" s="1268"/>
      <c r="G140" s="1267"/>
      <c r="H140" s="1268"/>
    </row>
    <row r="141" spans="1:9" s="921" customFormat="1" ht="12.75" customHeight="1" x14ac:dyDescent="0.2">
      <c r="A141" s="1616" t="s">
        <v>362</v>
      </c>
      <c r="B141" s="1616"/>
      <c r="C141" s="1616"/>
      <c r="D141" s="1616"/>
      <c r="E141" s="1267"/>
      <c r="F141" s="1267"/>
      <c r="G141" s="1267"/>
      <c r="H141" s="1267"/>
    </row>
    <row r="142" spans="1:9" s="921" customFormat="1" ht="12" thickBot="1" x14ac:dyDescent="0.25">
      <c r="C142" s="1271"/>
      <c r="F142" s="933"/>
      <c r="G142" s="1018"/>
    </row>
    <row r="143" spans="1:9" s="1281" customFormat="1" ht="13.5" thickBot="1" x14ac:dyDescent="0.25">
      <c r="A143" s="943" t="s">
        <v>361</v>
      </c>
      <c r="B143" s="951" t="s">
        <v>10</v>
      </c>
      <c r="C143" s="943" t="s">
        <v>6</v>
      </c>
      <c r="F143" s="1019"/>
      <c r="G143" s="966"/>
      <c r="I143" s="924"/>
    </row>
    <row r="144" spans="1:9" s="921" customFormat="1" x14ac:dyDescent="0.2">
      <c r="A144" s="976" t="s">
        <v>2</v>
      </c>
      <c r="B144" s="1020" t="s">
        <v>360</v>
      </c>
      <c r="C144" s="976">
        <v>293</v>
      </c>
      <c r="D144" s="940"/>
      <c r="E144" s="940"/>
      <c r="F144" s="1022"/>
      <c r="G144" s="1271"/>
      <c r="I144" s="918"/>
    </row>
    <row r="145" spans="1:9" s="921" customFormat="1" x14ac:dyDescent="0.2">
      <c r="A145" s="978" t="s">
        <v>2</v>
      </c>
      <c r="B145" s="1023" t="s">
        <v>359</v>
      </c>
      <c r="C145" s="978">
        <v>928</v>
      </c>
      <c r="D145" s="940"/>
      <c r="E145" s="940"/>
      <c r="F145" s="1022"/>
      <c r="G145" s="1271"/>
      <c r="I145" s="933"/>
    </row>
    <row r="146" spans="1:9" s="921" customFormat="1" ht="13.5" thickBot="1" x14ac:dyDescent="0.25">
      <c r="A146" s="979" t="s">
        <v>2</v>
      </c>
      <c r="B146" s="1024" t="s">
        <v>358</v>
      </c>
      <c r="C146" s="979">
        <v>953</v>
      </c>
      <c r="F146" s="1022"/>
      <c r="G146" s="1271"/>
      <c r="I146" s="918"/>
    </row>
    <row r="147" spans="1:9" s="921" customFormat="1" ht="11.25" x14ac:dyDescent="0.2">
      <c r="C147" s="1271"/>
      <c r="F147" s="1271"/>
    </row>
    <row r="148" spans="1:9" s="921" customFormat="1" ht="11.25" x14ac:dyDescent="0.2">
      <c r="A148" s="921" t="s">
        <v>357</v>
      </c>
      <c r="C148" s="1271"/>
      <c r="F148" s="1271"/>
      <c r="G148" s="938"/>
    </row>
    <row r="149" spans="1:9" s="1030" customFormat="1" ht="11.25" customHeight="1" thickBot="1" x14ac:dyDescent="0.25">
      <c r="A149" s="1025"/>
      <c r="B149" s="1026"/>
      <c r="C149" s="1027"/>
      <c r="D149" s="1025"/>
      <c r="E149" s="1025"/>
      <c r="F149" s="1025"/>
      <c r="G149" s="1025"/>
      <c r="H149" s="1025"/>
    </row>
    <row r="150" spans="1:9" s="921" customFormat="1" ht="11.25" x14ac:dyDescent="0.2">
      <c r="A150" s="1267"/>
      <c r="B150" s="1271"/>
      <c r="C150" s="940"/>
      <c r="D150" s="941"/>
      <c r="E150" s="941"/>
      <c r="F150" s="1271"/>
    </row>
    <row r="151" spans="1:9" s="921" customFormat="1" ht="11.25" x14ac:dyDescent="0.2">
      <c r="A151" s="935">
        <v>6</v>
      </c>
      <c r="B151" s="936" t="s">
        <v>356</v>
      </c>
      <c r="C151" s="1271"/>
      <c r="D151" s="918"/>
      <c r="E151" s="918"/>
      <c r="F151" s="933"/>
      <c r="H151" s="938" t="s">
        <v>13</v>
      </c>
    </row>
    <row r="152" spans="1:9" s="921" customFormat="1" ht="11.25" x14ac:dyDescent="0.2">
      <c r="A152" s="935"/>
      <c r="B152" s="936"/>
      <c r="C152" s="1017"/>
      <c r="D152" s="918"/>
      <c r="E152" s="918"/>
      <c r="F152" s="933"/>
      <c r="G152" s="918"/>
      <c r="H152" s="918"/>
    </row>
    <row r="153" spans="1:9" s="921" customFormat="1" ht="11.25" x14ac:dyDescent="0.2">
      <c r="A153" s="1629" t="s">
        <v>355</v>
      </c>
      <c r="B153" s="1629"/>
      <c r="C153" s="1629"/>
      <c r="D153" s="1629"/>
      <c r="E153" s="1629"/>
      <c r="F153" s="1629"/>
      <c r="G153" s="1629"/>
      <c r="H153" s="1629"/>
    </row>
    <row r="154" spans="1:9" s="921" customFormat="1" ht="11.25" x14ac:dyDescent="0.2">
      <c r="A154" s="1600" t="s">
        <v>354</v>
      </c>
      <c r="B154" s="1600"/>
      <c r="C154" s="1600"/>
      <c r="D154" s="1600"/>
      <c r="E154" s="1600"/>
      <c r="F154" s="1600"/>
      <c r="G154" s="1600"/>
      <c r="H154" s="1600"/>
    </row>
    <row r="155" spans="1:9" s="1271" customFormat="1" ht="12" thickBot="1" x14ac:dyDescent="0.25">
      <c r="A155" s="1584"/>
      <c r="B155" s="1584"/>
      <c r="C155" s="1584"/>
      <c r="D155" s="1584"/>
      <c r="E155" s="1584"/>
      <c r="F155" s="1584"/>
      <c r="G155" s="1584"/>
      <c r="H155" s="1584"/>
    </row>
    <row r="156" spans="1:9" s="1281" customFormat="1" ht="45.75" thickBot="1" x14ac:dyDescent="0.25">
      <c r="A156" s="1029" t="s">
        <v>11</v>
      </c>
      <c r="B156" s="986" t="s">
        <v>10</v>
      </c>
      <c r="C156" s="943" t="s">
        <v>353</v>
      </c>
      <c r="D156" s="943" t="s">
        <v>352</v>
      </c>
      <c r="E156" s="943" t="s">
        <v>351</v>
      </c>
      <c r="F156" s="943" t="s">
        <v>9</v>
      </c>
      <c r="G156" s="1264" t="s">
        <v>168</v>
      </c>
      <c r="H156" s="966"/>
    </row>
    <row r="157" spans="1:9" s="1281" customFormat="1" ht="11.25" x14ac:dyDescent="0.2">
      <c r="A157" s="1320" t="s">
        <v>350</v>
      </c>
      <c r="B157" s="1321" t="s">
        <v>349</v>
      </c>
      <c r="C157" s="1322">
        <v>573</v>
      </c>
      <c r="D157" s="1322">
        <v>559</v>
      </c>
      <c r="E157" s="1322">
        <v>545</v>
      </c>
      <c r="F157" s="1597" t="s">
        <v>3</v>
      </c>
      <c r="G157" s="1622" t="s">
        <v>2</v>
      </c>
    </row>
    <row r="158" spans="1:9" s="1281" customFormat="1" ht="12.75" customHeight="1" x14ac:dyDescent="0.2">
      <c r="A158" s="1323" t="s">
        <v>348</v>
      </c>
      <c r="B158" s="1324" t="s">
        <v>347</v>
      </c>
      <c r="C158" s="1325">
        <v>434</v>
      </c>
      <c r="D158" s="1325">
        <v>423</v>
      </c>
      <c r="E158" s="1325">
        <v>413</v>
      </c>
      <c r="F158" s="1599"/>
      <c r="G158" s="1623"/>
    </row>
    <row r="159" spans="1:9" s="1281" customFormat="1" ht="12.75" customHeight="1" x14ac:dyDescent="0.2">
      <c r="A159" s="1323" t="s">
        <v>346</v>
      </c>
      <c r="B159" s="1324" t="s">
        <v>345</v>
      </c>
      <c r="C159" s="1325">
        <v>466</v>
      </c>
      <c r="D159" s="1325">
        <v>454</v>
      </c>
      <c r="E159" s="1325">
        <v>442</v>
      </c>
      <c r="F159" s="1599"/>
      <c r="G159" s="1623"/>
    </row>
    <row r="160" spans="1:9" s="1281" customFormat="1" ht="12.75" customHeight="1" x14ac:dyDescent="0.2">
      <c r="A160" s="1323" t="s">
        <v>344</v>
      </c>
      <c r="B160" s="1324" t="s">
        <v>343</v>
      </c>
      <c r="C160" s="1325">
        <v>470</v>
      </c>
      <c r="D160" s="1325">
        <v>459</v>
      </c>
      <c r="E160" s="1325">
        <v>447</v>
      </c>
      <c r="F160" s="1599"/>
      <c r="G160" s="1623"/>
    </row>
    <row r="161" spans="1:9" s="1281" customFormat="1" ht="12.75" customHeight="1" x14ac:dyDescent="0.2">
      <c r="A161" s="1323" t="s">
        <v>342</v>
      </c>
      <c r="B161" s="1324" t="s">
        <v>341</v>
      </c>
      <c r="C161" s="1325">
        <v>338</v>
      </c>
      <c r="D161" s="1325">
        <v>329</v>
      </c>
      <c r="E161" s="1325">
        <v>321</v>
      </c>
      <c r="F161" s="1599"/>
      <c r="G161" s="1623"/>
    </row>
    <row r="162" spans="1:9" s="1281" customFormat="1" ht="12.75" customHeight="1" x14ac:dyDescent="0.2">
      <c r="A162" s="1323" t="s">
        <v>340</v>
      </c>
      <c r="B162" s="1324" t="s">
        <v>339</v>
      </c>
      <c r="C162" s="1325">
        <v>385</v>
      </c>
      <c r="D162" s="1325">
        <v>375</v>
      </c>
      <c r="E162" s="1325">
        <v>366</v>
      </c>
      <c r="F162" s="1599"/>
      <c r="G162" s="1623"/>
    </row>
    <row r="163" spans="1:9" s="1281" customFormat="1" ht="12.75" customHeight="1" x14ac:dyDescent="0.2">
      <c r="A163" s="1323" t="s">
        <v>338</v>
      </c>
      <c r="B163" s="1324" t="s">
        <v>337</v>
      </c>
      <c r="C163" s="1325">
        <v>424</v>
      </c>
      <c r="D163" s="1325">
        <v>414</v>
      </c>
      <c r="E163" s="1325">
        <v>403</v>
      </c>
      <c r="F163" s="1599"/>
      <c r="G163" s="1623"/>
    </row>
    <row r="164" spans="1:9" s="1281" customFormat="1" ht="12.75" customHeight="1" x14ac:dyDescent="0.2">
      <c r="A164" s="1323" t="s">
        <v>336</v>
      </c>
      <c r="B164" s="1324" t="s">
        <v>335</v>
      </c>
      <c r="C164" s="1325">
        <v>351</v>
      </c>
      <c r="D164" s="1325">
        <v>343</v>
      </c>
      <c r="E164" s="1325">
        <v>334</v>
      </c>
      <c r="F164" s="1599"/>
      <c r="G164" s="1623"/>
    </row>
    <row r="165" spans="1:9" s="1281" customFormat="1" ht="12.75" customHeight="1" x14ac:dyDescent="0.2">
      <c r="A165" s="1323" t="s">
        <v>334</v>
      </c>
      <c r="B165" s="1324" t="s">
        <v>333</v>
      </c>
      <c r="C165" s="1325">
        <v>369</v>
      </c>
      <c r="D165" s="1325">
        <v>360</v>
      </c>
      <c r="E165" s="1325">
        <v>350</v>
      </c>
      <c r="F165" s="1599"/>
      <c r="G165" s="1623"/>
    </row>
    <row r="166" spans="1:9" s="1281" customFormat="1" ht="12.75" customHeight="1" x14ac:dyDescent="0.2">
      <c r="A166" s="1323" t="s">
        <v>332</v>
      </c>
      <c r="B166" s="1324" t="s">
        <v>331</v>
      </c>
      <c r="C166" s="1325">
        <v>505</v>
      </c>
      <c r="D166" s="1325">
        <v>492</v>
      </c>
      <c r="E166" s="1325">
        <v>479</v>
      </c>
      <c r="F166" s="1599"/>
      <c r="G166" s="1623"/>
    </row>
    <row r="167" spans="1:9" s="1281" customFormat="1" ht="12.75" customHeight="1" x14ac:dyDescent="0.2">
      <c r="A167" s="1323" t="s">
        <v>330</v>
      </c>
      <c r="B167" s="1324" t="s">
        <v>329</v>
      </c>
      <c r="C167" s="1325">
        <v>526</v>
      </c>
      <c r="D167" s="1325">
        <v>513</v>
      </c>
      <c r="E167" s="1325">
        <v>500</v>
      </c>
      <c r="F167" s="1599"/>
      <c r="G167" s="1623"/>
    </row>
    <row r="168" spans="1:9" s="1281" customFormat="1" ht="12.75" customHeight="1" x14ac:dyDescent="0.2">
      <c r="A168" s="1323" t="s">
        <v>328</v>
      </c>
      <c r="B168" s="1324" t="s">
        <v>327</v>
      </c>
      <c r="C168" s="1325">
        <v>500</v>
      </c>
      <c r="D168" s="1325">
        <v>488</v>
      </c>
      <c r="E168" s="1325">
        <v>474</v>
      </c>
      <c r="F168" s="1599"/>
      <c r="G168" s="1623"/>
    </row>
    <row r="169" spans="1:9" s="1281" customFormat="1" ht="12.75" customHeight="1" x14ac:dyDescent="0.2">
      <c r="A169" s="1323" t="s">
        <v>326</v>
      </c>
      <c r="B169" s="1324" t="s">
        <v>325</v>
      </c>
      <c r="C169" s="1325">
        <v>442</v>
      </c>
      <c r="D169" s="1325">
        <v>431</v>
      </c>
      <c r="E169" s="1325">
        <v>420</v>
      </c>
      <c r="F169" s="1599"/>
      <c r="G169" s="1623"/>
    </row>
    <row r="170" spans="1:9" s="1281" customFormat="1" ht="13.5" customHeight="1" thickBot="1" x14ac:dyDescent="0.25">
      <c r="A170" s="1326" t="s">
        <v>324</v>
      </c>
      <c r="B170" s="1327" t="s">
        <v>323</v>
      </c>
      <c r="C170" s="1328">
        <v>881</v>
      </c>
      <c r="D170" s="1328">
        <v>859</v>
      </c>
      <c r="E170" s="1328">
        <v>837</v>
      </c>
      <c r="F170" s="1598"/>
      <c r="G170" s="1624"/>
    </row>
    <row r="171" spans="1:9" s="921" customFormat="1" ht="13.5" thickBot="1" x14ac:dyDescent="0.25">
      <c r="A171" s="956"/>
      <c r="B171" s="929"/>
      <c r="C171" s="957"/>
      <c r="D171" s="956"/>
      <c r="E171" s="956"/>
      <c r="F171" s="930"/>
      <c r="G171" s="929"/>
      <c r="H171" s="929"/>
    </row>
    <row r="172" spans="1:9" s="921" customFormat="1" ht="11.25" x14ac:dyDescent="0.2">
      <c r="C172" s="1271"/>
      <c r="D172" s="1271"/>
      <c r="E172" s="1271"/>
      <c r="H172" s="1271"/>
    </row>
    <row r="173" spans="1:9" s="921" customFormat="1" ht="11.25" x14ac:dyDescent="0.2">
      <c r="A173" s="935">
        <v>7</v>
      </c>
      <c r="B173" s="936" t="s">
        <v>322</v>
      </c>
      <c r="C173" s="1271"/>
      <c r="D173" s="918"/>
      <c r="E173" s="933"/>
      <c r="H173" s="938" t="s">
        <v>13</v>
      </c>
    </row>
    <row r="174" spans="1:9" s="921" customFormat="1" ht="11.25" x14ac:dyDescent="0.2">
      <c r="A174" s="935"/>
      <c r="B174" s="936"/>
      <c r="C174" s="1017"/>
      <c r="D174" s="918"/>
      <c r="E174" s="933"/>
      <c r="F174" s="918"/>
      <c r="G174" s="918"/>
      <c r="H174" s="1271"/>
    </row>
    <row r="175" spans="1:9" s="1271" customFormat="1" ht="22.5" customHeight="1" x14ac:dyDescent="0.2">
      <c r="A175" s="1625" t="s">
        <v>321</v>
      </c>
      <c r="B175" s="1625"/>
      <c r="C175" s="1625"/>
      <c r="D175" s="1625"/>
      <c r="E175" s="1625"/>
      <c r="F175" s="1625"/>
      <c r="G175" s="1625"/>
      <c r="H175" s="1031"/>
      <c r="I175" s="921"/>
    </row>
    <row r="176" spans="1:9" s="1271" customFormat="1" ht="11.25" customHeight="1" x14ac:dyDescent="0.2">
      <c r="A176" s="1621" t="s">
        <v>1129</v>
      </c>
      <c r="B176" s="1621"/>
      <c r="C176" s="1621"/>
      <c r="D176" s="1621"/>
      <c r="E176" s="1621"/>
      <c r="F176" s="1621"/>
      <c r="G176" s="1621"/>
      <c r="H176" s="1032"/>
      <c r="I176" s="921"/>
    </row>
    <row r="177" spans="1:9" s="1271" customFormat="1" ht="22.5" customHeight="1" x14ac:dyDescent="0.2">
      <c r="A177" s="1621" t="s">
        <v>320</v>
      </c>
      <c r="B177" s="1621"/>
      <c r="C177" s="1621"/>
      <c r="D177" s="1621"/>
      <c r="E177" s="1621"/>
      <c r="F177" s="1621"/>
      <c r="G177" s="1621"/>
      <c r="H177" s="1033"/>
      <c r="I177" s="921"/>
    </row>
    <row r="178" spans="1:9" s="1271" customFormat="1" ht="12.75" customHeight="1" x14ac:dyDescent="0.2">
      <c r="A178" s="1621" t="s">
        <v>149</v>
      </c>
      <c r="B178" s="1621"/>
      <c r="C178" s="1621"/>
      <c r="D178" s="1621"/>
      <c r="E178" s="1621"/>
      <c r="F178" s="1621"/>
      <c r="G178" s="1621"/>
      <c r="H178" s="1280"/>
      <c r="I178" s="921"/>
    </row>
    <row r="179" spans="1:9" s="921" customFormat="1" ht="12.75" customHeight="1" x14ac:dyDescent="0.2">
      <c r="A179" s="1621" t="s">
        <v>319</v>
      </c>
      <c r="B179" s="1621"/>
      <c r="C179" s="1621"/>
      <c r="D179" s="1621"/>
      <c r="E179" s="1621"/>
      <c r="F179" s="1621"/>
      <c r="G179" s="1621"/>
      <c r="H179" s="1033"/>
    </row>
    <row r="180" spans="1:9" s="921" customFormat="1" ht="12" thickBot="1" x14ac:dyDescent="0.25">
      <c r="A180" s="1267"/>
      <c r="B180" s="1268"/>
      <c r="C180" s="1268"/>
      <c r="D180" s="1268"/>
      <c r="E180" s="933"/>
      <c r="F180" s="918"/>
      <c r="G180" s="918"/>
      <c r="H180" s="1271"/>
    </row>
    <row r="181" spans="1:9" s="1281" customFormat="1" ht="12" thickBot="1" x14ac:dyDescent="0.25">
      <c r="A181" s="1015"/>
      <c r="B181" s="1263" t="s">
        <v>318</v>
      </c>
      <c r="C181" s="943" t="s">
        <v>317</v>
      </c>
      <c r="D181" s="966"/>
      <c r="E181" s="965"/>
      <c r="F181" s="924"/>
      <c r="G181" s="924"/>
      <c r="H181" s="966"/>
    </row>
    <row r="182" spans="1:9" s="921" customFormat="1" ht="12" thickBot="1" x14ac:dyDescent="0.25">
      <c r="A182" s="1267"/>
      <c r="B182" s="1035" t="s">
        <v>316</v>
      </c>
      <c r="C182" s="1329">
        <v>1339.1632016632016</v>
      </c>
      <c r="D182" s="1268"/>
      <c r="E182" s="933"/>
      <c r="F182" s="918"/>
      <c r="G182" s="918"/>
      <c r="H182" s="1271"/>
    </row>
    <row r="183" spans="1:9" s="921" customFormat="1" ht="12" thickBot="1" x14ac:dyDescent="0.25">
      <c r="A183" s="1276"/>
      <c r="B183" s="1271"/>
      <c r="C183" s="940"/>
      <c r="D183" s="1268"/>
      <c r="E183" s="933"/>
      <c r="F183" s="918"/>
      <c r="G183" s="918"/>
      <c r="H183" s="1271"/>
    </row>
    <row r="184" spans="1:9" s="1281" customFormat="1" ht="34.5" thickBot="1" x14ac:dyDescent="0.25">
      <c r="A184" s="1269" t="s">
        <v>11</v>
      </c>
      <c r="B184" s="943" t="s">
        <v>10</v>
      </c>
      <c r="C184" s="985" t="s">
        <v>315</v>
      </c>
      <c r="D184" s="953" t="s">
        <v>6</v>
      </c>
      <c r="E184" s="954" t="s">
        <v>168</v>
      </c>
      <c r="G184" s="966"/>
    </row>
    <row r="185" spans="1:9" s="921" customFormat="1" ht="11.25" x14ac:dyDescent="0.2">
      <c r="A185" s="1038" t="s">
        <v>314</v>
      </c>
      <c r="B185" s="1039" t="s">
        <v>313</v>
      </c>
      <c r="C185" s="1330">
        <v>6924</v>
      </c>
      <c r="D185" s="1331">
        <v>8263</v>
      </c>
      <c r="E185" s="1597" t="s">
        <v>312</v>
      </c>
      <c r="G185" s="1271"/>
    </row>
    <row r="186" spans="1:9" s="921" customFormat="1" ht="11.25" x14ac:dyDescent="0.2">
      <c r="A186" s="1040" t="s">
        <v>311</v>
      </c>
      <c r="B186" s="1041" t="s">
        <v>310</v>
      </c>
      <c r="C186" s="1332">
        <v>6166</v>
      </c>
      <c r="D186" s="1333">
        <v>7505</v>
      </c>
      <c r="E186" s="1599"/>
      <c r="G186" s="1271"/>
    </row>
    <row r="187" spans="1:9" s="921" customFormat="1" ht="11.25" x14ac:dyDescent="0.2">
      <c r="A187" s="1040" t="s">
        <v>309</v>
      </c>
      <c r="B187" s="1041" t="s">
        <v>308</v>
      </c>
      <c r="C187" s="1332">
        <v>5038</v>
      </c>
      <c r="D187" s="1333">
        <v>6377</v>
      </c>
      <c r="E187" s="1599"/>
      <c r="G187" s="1271"/>
    </row>
    <row r="188" spans="1:9" s="921" customFormat="1" ht="11.25" x14ac:dyDescent="0.2">
      <c r="A188" s="1040" t="s">
        <v>307</v>
      </c>
      <c r="B188" s="1041" t="s">
        <v>306</v>
      </c>
      <c r="C188" s="1332">
        <v>6704</v>
      </c>
      <c r="D188" s="1333">
        <v>8043</v>
      </c>
      <c r="E188" s="1599"/>
      <c r="G188" s="1271"/>
    </row>
    <row r="189" spans="1:9" s="921" customFormat="1" ht="11.25" x14ac:dyDescent="0.2">
      <c r="A189" s="1040" t="s">
        <v>305</v>
      </c>
      <c r="B189" s="1041" t="s">
        <v>304</v>
      </c>
      <c r="C189" s="1332">
        <v>4790</v>
      </c>
      <c r="D189" s="1333">
        <v>6130</v>
      </c>
      <c r="E189" s="1599"/>
      <c r="G189" s="1271"/>
    </row>
    <row r="190" spans="1:9" s="921" customFormat="1" ht="11.25" x14ac:dyDescent="0.2">
      <c r="A190" s="1040" t="s">
        <v>303</v>
      </c>
      <c r="B190" s="1041" t="s">
        <v>302</v>
      </c>
      <c r="C190" s="1334">
        <v>5426</v>
      </c>
      <c r="D190" s="1291">
        <v>6765</v>
      </c>
      <c r="E190" s="1599"/>
      <c r="G190" s="1271"/>
    </row>
    <row r="191" spans="1:9" s="921" customFormat="1" ht="11.25" x14ac:dyDescent="0.2">
      <c r="A191" s="1040" t="s">
        <v>301</v>
      </c>
      <c r="B191" s="1041" t="s">
        <v>300</v>
      </c>
      <c r="C191" s="1334">
        <v>4161</v>
      </c>
      <c r="D191" s="1291">
        <v>5500</v>
      </c>
      <c r="E191" s="1599"/>
      <c r="G191" s="1271"/>
    </row>
    <row r="192" spans="1:9" s="921" customFormat="1" ht="11.25" x14ac:dyDescent="0.2">
      <c r="A192" s="1040" t="s">
        <v>299</v>
      </c>
      <c r="B192" s="1041" t="s">
        <v>298</v>
      </c>
      <c r="C192" s="1334">
        <v>4160</v>
      </c>
      <c r="D192" s="1291">
        <v>5499</v>
      </c>
      <c r="E192" s="1599"/>
      <c r="G192" s="1271"/>
    </row>
    <row r="193" spans="1:9" s="921" customFormat="1" ht="11.25" x14ac:dyDescent="0.2">
      <c r="A193" s="1040" t="s">
        <v>297</v>
      </c>
      <c r="B193" s="1041" t="s">
        <v>296</v>
      </c>
      <c r="C193" s="1334">
        <v>1520</v>
      </c>
      <c r="D193" s="1291">
        <v>2859</v>
      </c>
      <c r="E193" s="1599"/>
      <c r="G193" s="1271"/>
    </row>
    <row r="194" spans="1:9" s="921" customFormat="1" ht="11.25" x14ac:dyDescent="0.2">
      <c r="A194" s="1040" t="s">
        <v>295</v>
      </c>
      <c r="B194" s="1041" t="s">
        <v>294</v>
      </c>
      <c r="C194" s="1334">
        <v>962</v>
      </c>
      <c r="D194" s="1291">
        <v>2301</v>
      </c>
      <c r="E194" s="1599"/>
      <c r="G194" s="1271"/>
    </row>
    <row r="195" spans="1:9" s="921" customFormat="1" ht="11.25" x14ac:dyDescent="0.2">
      <c r="A195" s="1040" t="s">
        <v>293</v>
      </c>
      <c r="B195" s="1041" t="s">
        <v>292</v>
      </c>
      <c r="C195" s="1334">
        <v>392</v>
      </c>
      <c r="D195" s="1291">
        <v>1731</v>
      </c>
      <c r="E195" s="1599"/>
      <c r="G195" s="1271"/>
    </row>
    <row r="196" spans="1:9" s="921" customFormat="1" ht="11.25" x14ac:dyDescent="0.2">
      <c r="A196" s="1040" t="s">
        <v>291</v>
      </c>
      <c r="B196" s="1041" t="s">
        <v>290</v>
      </c>
      <c r="C196" s="1334">
        <v>557</v>
      </c>
      <c r="D196" s="1291">
        <v>1896</v>
      </c>
      <c r="E196" s="1599"/>
      <c r="G196" s="1271"/>
    </row>
    <row r="197" spans="1:9" s="921" customFormat="1" ht="11.25" x14ac:dyDescent="0.2">
      <c r="A197" s="1040" t="s">
        <v>289</v>
      </c>
      <c r="B197" s="1041" t="s">
        <v>288</v>
      </c>
      <c r="C197" s="1334">
        <v>1173</v>
      </c>
      <c r="D197" s="1291">
        <v>2512</v>
      </c>
      <c r="E197" s="1599"/>
      <c r="G197" s="1271"/>
    </row>
    <row r="198" spans="1:9" s="921" customFormat="1" ht="11.25" x14ac:dyDescent="0.2">
      <c r="A198" s="1040" t="s">
        <v>287</v>
      </c>
      <c r="B198" s="1041" t="s">
        <v>286</v>
      </c>
      <c r="C198" s="1334">
        <v>2628</v>
      </c>
      <c r="D198" s="1291">
        <v>3967</v>
      </c>
      <c r="E198" s="1599"/>
      <c r="G198" s="1271"/>
    </row>
    <row r="199" spans="1:9" s="921" customFormat="1" ht="11.25" x14ac:dyDescent="0.2">
      <c r="A199" s="1040" t="s">
        <v>285</v>
      </c>
      <c r="B199" s="1041" t="s">
        <v>284</v>
      </c>
      <c r="C199" s="1334">
        <v>5794</v>
      </c>
      <c r="D199" s="1291">
        <v>7133</v>
      </c>
      <c r="E199" s="1599"/>
      <c r="G199" s="1271"/>
    </row>
    <row r="200" spans="1:9" s="921" customFormat="1" ht="11.25" x14ac:dyDescent="0.2">
      <c r="A200" s="1040" t="s">
        <v>283</v>
      </c>
      <c r="B200" s="1041" t="s">
        <v>282</v>
      </c>
      <c r="C200" s="1334">
        <v>2470</v>
      </c>
      <c r="D200" s="1291">
        <v>3809</v>
      </c>
      <c r="E200" s="1599"/>
      <c r="G200" s="1271"/>
    </row>
    <row r="201" spans="1:9" s="921" customFormat="1" ht="11.25" x14ac:dyDescent="0.2">
      <c r="A201" s="1040" t="s">
        <v>281</v>
      </c>
      <c r="B201" s="1041" t="s">
        <v>280</v>
      </c>
      <c r="C201" s="1334">
        <v>3973</v>
      </c>
      <c r="D201" s="1291">
        <v>5312</v>
      </c>
      <c r="E201" s="1599"/>
      <c r="G201" s="1271"/>
    </row>
    <row r="202" spans="1:9" s="921" customFormat="1" ht="11.25" x14ac:dyDescent="0.2">
      <c r="A202" s="1040" t="s">
        <v>279</v>
      </c>
      <c r="B202" s="1041" t="s">
        <v>278</v>
      </c>
      <c r="C202" s="1334">
        <v>5308</v>
      </c>
      <c r="D202" s="1291">
        <v>6647</v>
      </c>
      <c r="E202" s="1599"/>
      <c r="G202" s="1271"/>
      <c r="I202" s="1271"/>
    </row>
    <row r="203" spans="1:9" s="921" customFormat="1" ht="12" thickBot="1" x14ac:dyDescent="0.25">
      <c r="A203" s="1042" t="s">
        <v>277</v>
      </c>
      <c r="B203" s="1043" t="s">
        <v>276</v>
      </c>
      <c r="C203" s="1335">
        <v>8375</v>
      </c>
      <c r="D203" s="1293">
        <v>9714</v>
      </c>
      <c r="E203" s="1598"/>
      <c r="G203" s="1271"/>
    </row>
    <row r="204" spans="1:9" s="921" customFormat="1" ht="12" thickBot="1" x14ac:dyDescent="0.25">
      <c r="A204" s="929"/>
      <c r="B204" s="929"/>
      <c r="C204" s="957"/>
      <c r="D204" s="929"/>
      <c r="E204" s="957"/>
      <c r="F204" s="929"/>
      <c r="G204" s="929"/>
      <c r="H204" s="957"/>
      <c r="I204" s="1271"/>
    </row>
    <row r="205" spans="1:9" s="921" customFormat="1" ht="11.25" x14ac:dyDescent="0.2">
      <c r="C205" s="1271"/>
      <c r="E205" s="1271"/>
      <c r="H205" s="1271"/>
    </row>
    <row r="206" spans="1:9" s="921" customFormat="1" ht="11.25" x14ac:dyDescent="0.2">
      <c r="A206" s="935">
        <v>8</v>
      </c>
      <c r="B206" s="936" t="s">
        <v>275</v>
      </c>
      <c r="C206" s="1271"/>
      <c r="E206" s="933"/>
      <c r="H206" s="938" t="s">
        <v>13</v>
      </c>
    </row>
    <row r="207" spans="1:9" s="921" customFormat="1" ht="11.25" x14ac:dyDescent="0.2">
      <c r="A207" s="935"/>
      <c r="B207" s="936"/>
      <c r="C207" s="1017"/>
      <c r="E207" s="933"/>
      <c r="F207" s="918"/>
      <c r="H207" s="1271"/>
    </row>
    <row r="208" spans="1:9" s="1271" customFormat="1" ht="11.25" customHeight="1" x14ac:dyDescent="0.2">
      <c r="A208" s="1584" t="s">
        <v>274</v>
      </c>
      <c r="B208" s="1584"/>
      <c r="C208" s="1584"/>
      <c r="D208" s="1584"/>
      <c r="E208" s="1584"/>
      <c r="F208" s="1584"/>
      <c r="G208" s="1584"/>
      <c r="I208" s="921"/>
    </row>
    <row r="209" spans="1:9" s="921" customFormat="1" ht="12.75" customHeight="1" x14ac:dyDescent="0.2">
      <c r="A209" s="1584" t="s">
        <v>273</v>
      </c>
      <c r="B209" s="1584"/>
      <c r="C209" s="1584"/>
      <c r="D209" s="1584"/>
      <c r="E209" s="1584"/>
      <c r="F209" s="1584"/>
      <c r="G209" s="1584"/>
      <c r="H209" s="1271"/>
    </row>
    <row r="210" spans="1:9" s="1271" customFormat="1" ht="22.5" customHeight="1" x14ac:dyDescent="0.2">
      <c r="A210" s="1584" t="s">
        <v>150</v>
      </c>
      <c r="B210" s="1584"/>
      <c r="C210" s="1584"/>
      <c r="D210" s="1584"/>
      <c r="E210" s="1584"/>
      <c r="F210" s="1584"/>
      <c r="G210" s="1584"/>
      <c r="I210" s="921"/>
    </row>
    <row r="211" spans="1:9" s="1271" customFormat="1" ht="11.25" customHeight="1" x14ac:dyDescent="0.2">
      <c r="A211" s="1584" t="s">
        <v>272</v>
      </c>
      <c r="B211" s="1584"/>
      <c r="C211" s="1584"/>
      <c r="D211" s="1584"/>
      <c r="E211" s="1584"/>
      <c r="F211" s="1584"/>
      <c r="G211" s="1584"/>
      <c r="I211" s="921"/>
    </row>
    <row r="212" spans="1:9" s="921" customFormat="1" ht="13.5" customHeight="1" thickBot="1" x14ac:dyDescent="0.25">
      <c r="A212" s="1584" t="s">
        <v>271</v>
      </c>
      <c r="B212" s="1584"/>
      <c r="C212" s="1584"/>
      <c r="D212" s="1584"/>
      <c r="E212" s="1584"/>
      <c r="F212" s="1584"/>
      <c r="G212" s="1584"/>
      <c r="H212" s="1271"/>
    </row>
    <row r="213" spans="1:9" s="921" customFormat="1" ht="12" thickBot="1" x14ac:dyDescent="0.25">
      <c r="A213" s="982"/>
      <c r="B213" s="929"/>
      <c r="C213" s="1336"/>
      <c r="D213" s="918"/>
      <c r="E213" s="1607" t="s">
        <v>147</v>
      </c>
      <c r="F213" s="1608"/>
      <c r="H213" s="1271"/>
    </row>
    <row r="214" spans="1:9" s="1281" customFormat="1" ht="34.5" thickBot="1" x14ac:dyDescent="0.25">
      <c r="A214" s="950" t="s">
        <v>11</v>
      </c>
      <c r="B214" s="985" t="s">
        <v>10</v>
      </c>
      <c r="C214" s="986" t="s">
        <v>270</v>
      </c>
      <c r="D214" s="943" t="s">
        <v>6</v>
      </c>
      <c r="E214" s="952" t="s">
        <v>9</v>
      </c>
      <c r="F214" s="953" t="s">
        <v>168</v>
      </c>
      <c r="G214" s="966"/>
    </row>
    <row r="215" spans="1:9" s="921" customFormat="1" ht="11.25" x14ac:dyDescent="0.2">
      <c r="A215" s="945" t="s">
        <v>269</v>
      </c>
      <c r="B215" s="1337" t="s">
        <v>268</v>
      </c>
      <c r="C215" s="1591" t="s">
        <v>267</v>
      </c>
      <c r="D215" s="945">
        <v>6026</v>
      </c>
      <c r="E215" s="1582" t="s">
        <v>3</v>
      </c>
      <c r="F215" s="1799" t="s">
        <v>2</v>
      </c>
    </row>
    <row r="216" spans="1:9" s="921" customFormat="1" ht="11.25" x14ac:dyDescent="0.2">
      <c r="A216" s="971" t="s">
        <v>266</v>
      </c>
      <c r="B216" s="1338" t="s">
        <v>265</v>
      </c>
      <c r="C216" s="1596"/>
      <c r="D216" s="971">
        <v>6026</v>
      </c>
      <c r="E216" s="1803"/>
      <c r="F216" s="1799"/>
    </row>
    <row r="217" spans="1:9" s="921" customFormat="1" ht="11.25" x14ac:dyDescent="0.2">
      <c r="A217" s="971" t="s">
        <v>264</v>
      </c>
      <c r="B217" s="1338" t="s">
        <v>263</v>
      </c>
      <c r="C217" s="1596"/>
      <c r="D217" s="971">
        <v>6026</v>
      </c>
      <c r="E217" s="1803"/>
      <c r="F217" s="1799"/>
    </row>
    <row r="218" spans="1:9" s="921" customFormat="1" ht="11.25" x14ac:dyDescent="0.2">
      <c r="A218" s="971" t="s">
        <v>262</v>
      </c>
      <c r="B218" s="1338" t="s">
        <v>261</v>
      </c>
      <c r="C218" s="1596"/>
      <c r="D218" s="971">
        <v>6026</v>
      </c>
      <c r="E218" s="1803"/>
      <c r="F218" s="1799"/>
    </row>
    <row r="219" spans="1:9" s="921" customFormat="1" ht="11.25" x14ac:dyDescent="0.2">
      <c r="A219" s="971" t="s">
        <v>260</v>
      </c>
      <c r="B219" s="1338" t="s">
        <v>259</v>
      </c>
      <c r="C219" s="1596"/>
      <c r="D219" s="971">
        <v>6026</v>
      </c>
      <c r="E219" s="1803"/>
      <c r="F219" s="1799"/>
    </row>
    <row r="220" spans="1:9" s="921" customFormat="1" ht="11.25" x14ac:dyDescent="0.2">
      <c r="A220" s="971" t="s">
        <v>258</v>
      </c>
      <c r="B220" s="1338" t="s">
        <v>257</v>
      </c>
      <c r="C220" s="1596"/>
      <c r="D220" s="971">
        <v>6026</v>
      </c>
      <c r="E220" s="1803"/>
      <c r="F220" s="1799"/>
    </row>
    <row r="221" spans="1:9" s="921" customFormat="1" ht="11.25" x14ac:dyDescent="0.2">
      <c r="A221" s="971" t="s">
        <v>256</v>
      </c>
      <c r="B221" s="1338" t="s">
        <v>255</v>
      </c>
      <c r="C221" s="1596"/>
      <c r="D221" s="971">
        <v>6026</v>
      </c>
      <c r="E221" s="1803"/>
      <c r="F221" s="1799"/>
    </row>
    <row r="222" spans="1:9" s="921" customFormat="1" ht="11.25" x14ac:dyDescent="0.2">
      <c r="A222" s="971" t="s">
        <v>254</v>
      </c>
      <c r="B222" s="1338" t="s">
        <v>253</v>
      </c>
      <c r="C222" s="1596"/>
      <c r="D222" s="971">
        <v>6026</v>
      </c>
      <c r="E222" s="1803"/>
      <c r="F222" s="1799"/>
    </row>
    <row r="223" spans="1:9" s="921" customFormat="1" ht="11.25" x14ac:dyDescent="0.2">
      <c r="A223" s="971" t="s">
        <v>252</v>
      </c>
      <c r="B223" s="1338" t="s">
        <v>251</v>
      </c>
      <c r="C223" s="1596"/>
      <c r="D223" s="971">
        <v>6026</v>
      </c>
      <c r="E223" s="1803"/>
      <c r="F223" s="1799"/>
    </row>
    <row r="224" spans="1:9" s="921" customFormat="1" ht="11.25" x14ac:dyDescent="0.2">
      <c r="A224" s="971" t="s">
        <v>250</v>
      </c>
      <c r="B224" s="1338" t="s">
        <v>249</v>
      </c>
      <c r="C224" s="1596"/>
      <c r="D224" s="971">
        <v>6026</v>
      </c>
      <c r="E224" s="1803"/>
      <c r="F224" s="1799"/>
    </row>
    <row r="225" spans="1:8" s="921" customFormat="1" ht="11.25" x14ac:dyDescent="0.2">
      <c r="A225" s="988" t="s">
        <v>248</v>
      </c>
      <c r="B225" s="1339" t="s">
        <v>247</v>
      </c>
      <c r="C225" s="1340" t="s">
        <v>246</v>
      </c>
      <c r="D225" s="988">
        <v>2458</v>
      </c>
      <c r="E225" s="1341" t="s">
        <v>3</v>
      </c>
      <c r="F225" s="1342" t="s">
        <v>2</v>
      </c>
    </row>
    <row r="226" spans="1:8" s="921" customFormat="1" ht="11.25" x14ac:dyDescent="0.2">
      <c r="A226" s="1004" t="s">
        <v>245</v>
      </c>
      <c r="B226" s="1343" t="s">
        <v>244</v>
      </c>
      <c r="C226" s="1638" t="s">
        <v>243</v>
      </c>
      <c r="D226" s="1004">
        <v>7033</v>
      </c>
      <c r="E226" s="1797" t="s">
        <v>54</v>
      </c>
      <c r="F226" s="1638" t="s">
        <v>242</v>
      </c>
    </row>
    <row r="227" spans="1:8" s="921" customFormat="1" ht="11.25" x14ac:dyDescent="0.2">
      <c r="A227" s="987" t="s">
        <v>241</v>
      </c>
      <c r="B227" s="1344" t="s">
        <v>240</v>
      </c>
      <c r="C227" s="1639"/>
      <c r="D227" s="987">
        <v>5287</v>
      </c>
      <c r="E227" s="1798"/>
      <c r="F227" s="1639"/>
    </row>
    <row r="228" spans="1:8" s="921" customFormat="1" ht="17.25" customHeight="1" x14ac:dyDescent="0.2">
      <c r="A228" s="971" t="s">
        <v>234</v>
      </c>
      <c r="B228" s="1338" t="s">
        <v>233</v>
      </c>
      <c r="C228" s="1596" t="s">
        <v>239</v>
      </c>
      <c r="D228" s="971">
        <v>1734</v>
      </c>
      <c r="E228" s="1582" t="s">
        <v>54</v>
      </c>
      <c r="F228" s="1596" t="s">
        <v>238</v>
      </c>
    </row>
    <row r="229" spans="1:8" s="921" customFormat="1" ht="16.5" customHeight="1" x14ac:dyDescent="0.2">
      <c r="A229" s="987" t="s">
        <v>231</v>
      </c>
      <c r="B229" s="1344" t="s">
        <v>230</v>
      </c>
      <c r="C229" s="1596"/>
      <c r="D229" s="987">
        <v>1341</v>
      </c>
      <c r="E229" s="1798"/>
      <c r="F229" s="1639" t="e">
        <v>#N/A</v>
      </c>
    </row>
    <row r="230" spans="1:8" s="921" customFormat="1" ht="11.25" customHeight="1" x14ac:dyDescent="0.2">
      <c r="A230" s="971" t="s">
        <v>237</v>
      </c>
      <c r="B230" s="1338" t="s">
        <v>236</v>
      </c>
      <c r="C230" s="1638" t="s">
        <v>235</v>
      </c>
      <c r="D230" s="971">
        <v>1877</v>
      </c>
      <c r="E230" s="1266" t="s">
        <v>3</v>
      </c>
      <c r="F230" s="1265" t="s">
        <v>2</v>
      </c>
    </row>
    <row r="231" spans="1:8" s="921" customFormat="1" ht="11.25" customHeight="1" x14ac:dyDescent="0.2">
      <c r="A231" s="1004" t="s">
        <v>234</v>
      </c>
      <c r="B231" s="1343" t="s">
        <v>233</v>
      </c>
      <c r="C231" s="1596"/>
      <c r="D231" s="1004">
        <v>1960</v>
      </c>
      <c r="E231" s="1797" t="s">
        <v>54</v>
      </c>
      <c r="F231" s="1638" t="s">
        <v>232</v>
      </c>
    </row>
    <row r="232" spans="1:8" s="921" customFormat="1" ht="11.25" customHeight="1" x14ac:dyDescent="0.2">
      <c r="A232" s="971" t="s">
        <v>231</v>
      </c>
      <c r="B232" s="1338" t="s">
        <v>230</v>
      </c>
      <c r="C232" s="1596"/>
      <c r="D232" s="971">
        <v>1567</v>
      </c>
      <c r="E232" s="1582"/>
      <c r="F232" s="1596"/>
    </row>
    <row r="233" spans="1:8" s="921" customFormat="1" ht="11.25" x14ac:dyDescent="0.2">
      <c r="A233" s="988" t="s">
        <v>229</v>
      </c>
      <c r="B233" s="1339" t="s">
        <v>228</v>
      </c>
      <c r="C233" s="1340" t="s">
        <v>227</v>
      </c>
      <c r="D233" s="988">
        <v>5575</v>
      </c>
      <c r="E233" s="1345" t="s">
        <v>54</v>
      </c>
      <c r="F233" s="1346" t="s">
        <v>226</v>
      </c>
    </row>
    <row r="234" spans="1:8" s="921" customFormat="1" ht="11.25" x14ac:dyDescent="0.2">
      <c r="A234" s="971" t="s">
        <v>225</v>
      </c>
      <c r="B234" s="1338" t="s">
        <v>224</v>
      </c>
      <c r="C234" s="1596" t="s">
        <v>223</v>
      </c>
      <c r="D234" s="1347">
        <v>1040</v>
      </c>
      <c r="E234" s="1582" t="s">
        <v>54</v>
      </c>
      <c r="F234" s="1638" t="s">
        <v>222</v>
      </c>
    </row>
    <row r="235" spans="1:8" s="921" customFormat="1" ht="11.25" x14ac:dyDescent="0.2">
      <c r="A235" s="971" t="s">
        <v>221</v>
      </c>
      <c r="B235" s="1338" t="s">
        <v>220</v>
      </c>
      <c r="C235" s="1596"/>
      <c r="D235" s="1347">
        <v>1040</v>
      </c>
      <c r="E235" s="1582"/>
      <c r="F235" s="1596"/>
    </row>
    <row r="236" spans="1:8" s="921" customFormat="1" ht="12" thickBot="1" x14ac:dyDescent="0.25">
      <c r="A236" s="947" t="s">
        <v>219</v>
      </c>
      <c r="B236" s="1348" t="s">
        <v>218</v>
      </c>
      <c r="C236" s="1592"/>
      <c r="D236" s="1349">
        <v>993</v>
      </c>
      <c r="E236" s="1583"/>
      <c r="F236" s="1592"/>
    </row>
    <row r="237" spans="1:8" s="921" customFormat="1" ht="12" thickBot="1" x14ac:dyDescent="0.25">
      <c r="A237" s="929"/>
      <c r="B237" s="929"/>
      <c r="C237" s="957"/>
      <c r="D237" s="929"/>
      <c r="E237" s="957"/>
      <c r="F237" s="929"/>
      <c r="G237" s="929"/>
      <c r="H237" s="957"/>
    </row>
    <row r="238" spans="1:8" s="921" customFormat="1" ht="11.25" x14ac:dyDescent="0.2">
      <c r="C238" s="1271"/>
      <c r="E238" s="1271"/>
      <c r="H238" s="1271"/>
    </row>
    <row r="239" spans="1:8" s="921" customFormat="1" ht="11.25" x14ac:dyDescent="0.2">
      <c r="A239" s="1015">
        <v>9</v>
      </c>
      <c r="B239" s="1016" t="s">
        <v>217</v>
      </c>
      <c r="C239" s="1271"/>
      <c r="E239" s="1271"/>
      <c r="H239" s="938" t="s">
        <v>13</v>
      </c>
    </row>
    <row r="240" spans="1:8" s="921" customFormat="1" ht="11.25" x14ac:dyDescent="0.2">
      <c r="A240" s="1015"/>
      <c r="B240" s="1016"/>
      <c r="C240" s="1271"/>
      <c r="E240" s="1271"/>
      <c r="H240" s="1271"/>
    </row>
    <row r="241" spans="1:9" s="921" customFormat="1" ht="11.25" x14ac:dyDescent="0.2">
      <c r="A241" s="1600" t="s">
        <v>216</v>
      </c>
      <c r="B241" s="1600"/>
      <c r="C241" s="1600"/>
      <c r="D241" s="1600"/>
      <c r="E241" s="1600"/>
      <c r="F241" s="1600"/>
      <c r="G241" s="1600"/>
      <c r="H241" s="1271"/>
    </row>
    <row r="242" spans="1:9" s="921" customFormat="1" ht="12.75" customHeight="1" x14ac:dyDescent="0.2">
      <c r="A242" s="1600" t="s">
        <v>215</v>
      </c>
      <c r="B242" s="1600"/>
      <c r="C242" s="1600"/>
      <c r="D242" s="1600"/>
      <c r="E242" s="1600"/>
      <c r="F242" s="1600"/>
      <c r="G242" s="1600"/>
      <c r="H242" s="1271"/>
    </row>
    <row r="243" spans="1:9" s="921" customFormat="1" ht="12.75" customHeight="1" x14ac:dyDescent="0.2">
      <c r="A243" s="1600" t="s">
        <v>214</v>
      </c>
      <c r="B243" s="1600"/>
      <c r="C243" s="1600"/>
      <c r="D243" s="1600"/>
      <c r="E243" s="1600"/>
      <c r="F243" s="1600"/>
      <c r="G243" s="1600"/>
      <c r="H243" s="1271"/>
    </row>
    <row r="244" spans="1:9" s="921" customFormat="1" ht="12.75" customHeight="1" x14ac:dyDescent="0.2">
      <c r="A244" s="1600" t="s">
        <v>213</v>
      </c>
      <c r="B244" s="1600"/>
      <c r="C244" s="1600"/>
      <c r="D244" s="1600"/>
      <c r="E244" s="1600"/>
      <c r="F244" s="1600"/>
      <c r="G244" s="1600"/>
      <c r="H244" s="1271"/>
    </row>
    <row r="245" spans="1:9" s="921" customFormat="1" ht="11.25" x14ac:dyDescent="0.2">
      <c r="A245" s="1600" t="s">
        <v>212</v>
      </c>
      <c r="B245" s="1600"/>
      <c r="C245" s="1600"/>
      <c r="D245" s="1600"/>
      <c r="E245" s="1600"/>
      <c r="F245" s="1600"/>
      <c r="G245" s="1600"/>
      <c r="H245" s="1271"/>
    </row>
    <row r="246" spans="1:9" s="921" customFormat="1" ht="12" thickBot="1" x14ac:dyDescent="0.25">
      <c r="C246" s="1271"/>
      <c r="E246" s="1271"/>
      <c r="H246" s="1271"/>
    </row>
    <row r="247" spans="1:9" s="1281" customFormat="1" ht="12" thickBot="1" x14ac:dyDescent="0.25">
      <c r="B247" s="1269" t="s">
        <v>211</v>
      </c>
      <c r="C247" s="943" t="s">
        <v>6</v>
      </c>
      <c r="D247" s="966"/>
      <c r="G247" s="966"/>
    </row>
    <row r="248" spans="1:9" s="921" customFormat="1" ht="11.25" x14ac:dyDescent="0.2">
      <c r="B248" s="1045" t="s">
        <v>210</v>
      </c>
      <c r="C248" s="1322">
        <v>1449</v>
      </c>
      <c r="D248" s="1271"/>
      <c r="G248" s="1271"/>
      <c r="I248" s="1271"/>
    </row>
    <row r="249" spans="1:9" s="921" customFormat="1" ht="12" thickBot="1" x14ac:dyDescent="0.25">
      <c r="B249" s="1047" t="s">
        <v>209</v>
      </c>
      <c r="C249" s="1328">
        <v>2786</v>
      </c>
      <c r="E249" s="1271"/>
      <c r="H249" s="1271"/>
    </row>
    <row r="250" spans="1:9" s="921" customFormat="1" ht="12" thickBot="1" x14ac:dyDescent="0.25">
      <c r="A250" s="929"/>
      <c r="B250" s="929"/>
      <c r="C250" s="957"/>
      <c r="D250" s="929"/>
      <c r="E250" s="957"/>
      <c r="F250" s="929"/>
      <c r="G250" s="929"/>
      <c r="H250" s="957"/>
    </row>
    <row r="251" spans="1:9" s="921" customFormat="1" ht="11.25" x14ac:dyDescent="0.2">
      <c r="C251" s="1271"/>
      <c r="E251" s="1271"/>
      <c r="H251" s="1271"/>
    </row>
    <row r="252" spans="1:9" s="921" customFormat="1" ht="11.25" x14ac:dyDescent="0.2">
      <c r="A252" s="1015">
        <v>10</v>
      </c>
      <c r="B252" s="1016" t="s">
        <v>208</v>
      </c>
      <c r="C252" s="1271"/>
      <c r="E252" s="933"/>
      <c r="H252" s="938" t="s">
        <v>13</v>
      </c>
    </row>
    <row r="253" spans="1:9" s="921" customFormat="1" ht="11.25" x14ac:dyDescent="0.2">
      <c r="A253" s="1015"/>
      <c r="B253" s="1016"/>
      <c r="C253" s="1017"/>
      <c r="E253" s="933"/>
      <c r="F253" s="918"/>
      <c r="H253" s="1271"/>
    </row>
    <row r="254" spans="1:9" s="1271" customFormat="1" ht="25.5" customHeight="1" x14ac:dyDescent="0.2">
      <c r="A254" s="1605" t="s">
        <v>207</v>
      </c>
      <c r="B254" s="1605"/>
      <c r="C254" s="1605"/>
      <c r="D254" s="1605"/>
      <c r="E254" s="1605"/>
      <c r="F254" s="1605"/>
      <c r="G254" s="1605"/>
      <c r="I254" s="921"/>
    </row>
    <row r="255" spans="1:9" s="921" customFormat="1" ht="12.75" customHeight="1" x14ac:dyDescent="0.2">
      <c r="A255" s="1600" t="s">
        <v>206</v>
      </c>
      <c r="B255" s="1600"/>
      <c r="C255" s="1600"/>
      <c r="D255" s="1600"/>
      <c r="E255" s="1600"/>
      <c r="F255" s="1600"/>
      <c r="G255" s="1600"/>
      <c r="H255" s="1271"/>
    </row>
    <row r="256" spans="1:9" s="921" customFormat="1" ht="12.75" customHeight="1" x14ac:dyDescent="0.2">
      <c r="A256" s="1600" t="s">
        <v>205</v>
      </c>
      <c r="B256" s="1600"/>
      <c r="C256" s="1600"/>
      <c r="D256" s="1600"/>
      <c r="E256" s="1600"/>
      <c r="F256" s="1600"/>
      <c r="G256" s="1600"/>
      <c r="H256" s="1271"/>
    </row>
    <row r="257" spans="1:9" s="921" customFormat="1" ht="12" thickBot="1" x14ac:dyDescent="0.25">
      <c r="C257" s="1271"/>
      <c r="E257" s="933"/>
      <c r="F257" s="1271"/>
    </row>
    <row r="258" spans="1:9" s="1281" customFormat="1" ht="34.5" thickBot="1" x14ac:dyDescent="0.25">
      <c r="A258" s="950" t="s">
        <v>11</v>
      </c>
      <c r="B258" s="951" t="s">
        <v>10</v>
      </c>
      <c r="C258" s="1350" t="s">
        <v>204</v>
      </c>
      <c r="D258" s="985" t="s">
        <v>203</v>
      </c>
      <c r="E258" s="1264" t="s">
        <v>202</v>
      </c>
      <c r="F258" s="966"/>
      <c r="H258" s="924"/>
      <c r="I258" s="924"/>
    </row>
    <row r="259" spans="1:9" s="921" customFormat="1" ht="25.5" customHeight="1" thickBot="1" x14ac:dyDescent="0.25">
      <c r="A259" s="1002" t="s">
        <v>201</v>
      </c>
      <c r="B259" s="1351" t="s">
        <v>200</v>
      </c>
      <c r="C259" s="1352" t="s">
        <v>199</v>
      </c>
      <c r="D259" s="1353">
        <v>1098</v>
      </c>
      <c r="E259" s="1354">
        <v>968</v>
      </c>
      <c r="F259" s="1271"/>
      <c r="H259" s="918"/>
      <c r="I259" s="918"/>
    </row>
    <row r="260" spans="1:9" s="921" customFormat="1" ht="23.25" thickBot="1" x14ac:dyDescent="0.25">
      <c r="A260" s="988" t="s">
        <v>198</v>
      </c>
      <c r="B260" s="1339" t="s">
        <v>197</v>
      </c>
      <c r="C260" s="1355" t="s">
        <v>197</v>
      </c>
      <c r="D260" s="1356">
        <v>501</v>
      </c>
      <c r="E260" s="1357">
        <v>286</v>
      </c>
      <c r="F260" s="1271"/>
      <c r="G260" s="1358"/>
      <c r="H260" s="933"/>
      <c r="I260" s="933"/>
    </row>
    <row r="261" spans="1:9" s="921" customFormat="1" ht="12.75" customHeight="1" x14ac:dyDescent="0.2">
      <c r="A261" s="1004" t="s">
        <v>196</v>
      </c>
      <c r="B261" s="1343" t="s">
        <v>195</v>
      </c>
      <c r="C261" s="1801" t="s">
        <v>194</v>
      </c>
      <c r="D261" s="1359">
        <v>826</v>
      </c>
      <c r="E261" s="1316">
        <v>472</v>
      </c>
      <c r="F261" s="1271"/>
      <c r="H261" s="933"/>
      <c r="I261" s="933"/>
    </row>
    <row r="262" spans="1:9" s="921" customFormat="1" ht="13.5" customHeight="1" thickBot="1" x14ac:dyDescent="0.25">
      <c r="A262" s="947" t="s">
        <v>193</v>
      </c>
      <c r="B262" s="1348" t="s">
        <v>192</v>
      </c>
      <c r="C262" s="1802"/>
      <c r="D262" s="973">
        <v>381</v>
      </c>
      <c r="E262" s="1304">
        <v>218</v>
      </c>
      <c r="H262" s="1271"/>
      <c r="I262" s="918"/>
    </row>
    <row r="263" spans="1:9" s="921" customFormat="1" ht="11.25" x14ac:dyDescent="0.2">
      <c r="C263" s="1271"/>
      <c r="E263" s="1271"/>
      <c r="H263" s="1271"/>
      <c r="I263" s="918"/>
    </row>
    <row r="264" spans="1:9" s="921" customFormat="1" ht="12" thickBot="1" x14ac:dyDescent="0.25">
      <c r="A264" s="929"/>
      <c r="B264" s="929"/>
      <c r="C264" s="957"/>
      <c r="D264" s="929"/>
      <c r="E264" s="957"/>
      <c r="F264" s="929"/>
      <c r="G264" s="929"/>
      <c r="H264" s="957"/>
      <c r="I264" s="918"/>
    </row>
    <row r="265" spans="1:9" s="921" customFormat="1" ht="11.25" x14ac:dyDescent="0.2">
      <c r="C265" s="1271"/>
      <c r="E265" s="1271"/>
      <c r="H265" s="1271"/>
      <c r="I265" s="918"/>
    </row>
    <row r="266" spans="1:9" s="918" customFormat="1" ht="11.25" x14ac:dyDescent="0.2">
      <c r="A266" s="1015">
        <v>11</v>
      </c>
      <c r="B266" s="923" t="s">
        <v>189</v>
      </c>
      <c r="C266" s="933"/>
      <c r="E266" s="933"/>
      <c r="H266" s="938" t="s">
        <v>13</v>
      </c>
    </row>
    <row r="267" spans="1:9" s="918" customFormat="1" ht="11.25" x14ac:dyDescent="0.2">
      <c r="A267" s="1015"/>
      <c r="B267" s="923"/>
      <c r="C267" s="1017"/>
      <c r="E267" s="933"/>
      <c r="H267" s="933"/>
    </row>
    <row r="268" spans="1:9" s="933" customFormat="1" ht="26.25" customHeight="1" x14ac:dyDescent="0.2">
      <c r="A268" s="1605" t="s">
        <v>191</v>
      </c>
      <c r="B268" s="1605"/>
      <c r="C268" s="1605"/>
      <c r="D268" s="1605"/>
      <c r="E268" s="1605"/>
      <c r="F268" s="1605"/>
      <c r="G268" s="1605"/>
      <c r="I268" s="918"/>
    </row>
    <row r="269" spans="1:9" s="918" customFormat="1" ht="11.25" x14ac:dyDescent="0.2">
      <c r="A269" s="1600" t="s">
        <v>190</v>
      </c>
      <c r="B269" s="1600"/>
      <c r="C269" s="1600"/>
      <c r="D269" s="1600"/>
      <c r="E269" s="1600"/>
      <c r="F269" s="1600"/>
      <c r="G269" s="1600"/>
      <c r="H269" s="933"/>
      <c r="I269" s="921"/>
    </row>
    <row r="270" spans="1:9" s="918" customFormat="1" ht="12" thickBot="1" x14ac:dyDescent="0.25">
      <c r="A270" s="1015"/>
      <c r="B270" s="1049"/>
      <c r="C270" s="1050"/>
      <c r="E270" s="933"/>
      <c r="H270" s="933"/>
      <c r="I270" s="921"/>
    </row>
    <row r="271" spans="1:9" s="924" customFormat="1" ht="23.25" thickBot="1" x14ac:dyDescent="0.25">
      <c r="A271" s="943" t="s">
        <v>20</v>
      </c>
      <c r="B271" s="1051" t="s">
        <v>19</v>
      </c>
      <c r="C271" s="943" t="s">
        <v>6</v>
      </c>
      <c r="E271" s="965"/>
      <c r="H271" s="965"/>
      <c r="I271" s="1281"/>
    </row>
    <row r="272" spans="1:9" s="918" customFormat="1" ht="12" thickBot="1" x14ac:dyDescent="0.25">
      <c r="A272" s="1052" t="s">
        <v>2</v>
      </c>
      <c r="B272" s="1053" t="s">
        <v>189</v>
      </c>
      <c r="C272" s="1360">
        <v>2895</v>
      </c>
      <c r="E272" s="933"/>
      <c r="H272" s="933"/>
      <c r="I272" s="1271"/>
    </row>
    <row r="273" spans="1:9" s="918" customFormat="1" ht="12" thickBot="1" x14ac:dyDescent="0.25">
      <c r="A273" s="1055"/>
      <c r="B273" s="929"/>
      <c r="C273" s="1056"/>
      <c r="D273" s="929"/>
      <c r="E273" s="957"/>
      <c r="F273" s="929"/>
      <c r="G273" s="929"/>
      <c r="H273" s="957"/>
      <c r="I273" s="921"/>
    </row>
    <row r="274" spans="1:9" s="921" customFormat="1" ht="11.25" x14ac:dyDescent="0.2">
      <c r="C274" s="1271"/>
      <c r="E274" s="1271"/>
      <c r="H274" s="1271"/>
      <c r="I274" s="918"/>
    </row>
    <row r="275" spans="1:9" s="921" customFormat="1" ht="11.25" x14ac:dyDescent="0.2">
      <c r="A275" s="1015">
        <v>12</v>
      </c>
      <c r="B275" s="1016" t="s">
        <v>188</v>
      </c>
      <c r="C275" s="1271"/>
      <c r="F275" s="1271"/>
      <c r="H275" s="938" t="s">
        <v>13</v>
      </c>
    </row>
    <row r="276" spans="1:9" s="921" customFormat="1" ht="11.25" x14ac:dyDescent="0.2">
      <c r="A276" s="1015"/>
      <c r="B276" s="1016"/>
      <c r="C276" s="1271"/>
      <c r="F276" s="1271"/>
      <c r="G276" s="1267"/>
    </row>
    <row r="277" spans="1:9" s="921" customFormat="1" ht="11.25" customHeight="1" x14ac:dyDescent="0.2">
      <c r="A277" s="1613" t="s">
        <v>187</v>
      </c>
      <c r="B277" s="1613"/>
      <c r="C277" s="1613"/>
      <c r="D277" s="1613"/>
      <c r="E277" s="1613"/>
      <c r="F277" s="1613"/>
      <c r="G277" s="1613"/>
      <c r="H277" s="1267"/>
    </row>
    <row r="278" spans="1:9" s="921" customFormat="1" ht="22.5" customHeight="1" x14ac:dyDescent="0.2">
      <c r="A278" s="1605" t="s">
        <v>186</v>
      </c>
      <c r="B278" s="1605"/>
      <c r="C278" s="1605"/>
      <c r="D278" s="1605"/>
      <c r="E278" s="1605"/>
      <c r="F278" s="1605"/>
      <c r="G278" s="1605"/>
      <c r="H278" s="1267"/>
    </row>
    <row r="279" spans="1:9" s="921" customFormat="1" ht="12" thickBot="1" x14ac:dyDescent="0.25">
      <c r="A279" s="1268"/>
      <c r="B279" s="1268"/>
      <c r="C279" s="1268"/>
      <c r="D279" s="1268"/>
      <c r="E279" s="1268"/>
      <c r="F279" s="1268"/>
      <c r="G279" s="1268"/>
      <c r="H279" s="1267"/>
    </row>
    <row r="280" spans="1:9" s="921" customFormat="1" ht="12" thickBot="1" x14ac:dyDescent="0.25">
      <c r="C280" s="1614" t="s">
        <v>7</v>
      </c>
      <c r="D280" s="1615"/>
      <c r="F280" s="1271"/>
      <c r="G280" s="1281"/>
    </row>
    <row r="281" spans="1:9" s="1281" customFormat="1" ht="34.5" thickBot="1" x14ac:dyDescent="0.25">
      <c r="A281" s="952" t="s">
        <v>20</v>
      </c>
      <c r="B281" s="1057" t="s">
        <v>19</v>
      </c>
      <c r="C281" s="952" t="s">
        <v>185</v>
      </c>
      <c r="D281" s="986" t="s">
        <v>184</v>
      </c>
      <c r="E281" s="943" t="s">
        <v>6</v>
      </c>
      <c r="F281" s="921"/>
      <c r="G281" s="966"/>
    </row>
    <row r="282" spans="1:9" s="921" customFormat="1" ht="12" thickBot="1" x14ac:dyDescent="0.25">
      <c r="A282" s="1058">
        <v>223</v>
      </c>
      <c r="B282" s="1059" t="s">
        <v>183</v>
      </c>
      <c r="C282" s="1361">
        <v>134</v>
      </c>
      <c r="D282" s="1362">
        <v>154</v>
      </c>
      <c r="E282" s="1363">
        <v>168</v>
      </c>
      <c r="G282" s="1271"/>
      <c r="I282" s="1271"/>
    </row>
    <row r="283" spans="1:9" s="921" customFormat="1" ht="12" thickBot="1" x14ac:dyDescent="0.25">
      <c r="A283" s="929"/>
      <c r="B283" s="929"/>
      <c r="C283" s="957"/>
      <c r="D283" s="929"/>
      <c r="E283" s="929"/>
      <c r="F283" s="957"/>
      <c r="G283" s="929"/>
      <c r="H283" s="929"/>
    </row>
    <row r="284" spans="1:9" s="921" customFormat="1" ht="11.25" x14ac:dyDescent="0.2">
      <c r="C284" s="1271"/>
      <c r="F284" s="1271"/>
    </row>
    <row r="285" spans="1:9" s="921" customFormat="1" ht="11.25" x14ac:dyDescent="0.2">
      <c r="A285" s="935">
        <v>13</v>
      </c>
      <c r="B285" s="936" t="s">
        <v>182</v>
      </c>
      <c r="C285" s="1271"/>
      <c r="F285" s="933"/>
      <c r="H285" s="938" t="s">
        <v>13</v>
      </c>
    </row>
    <row r="286" spans="1:9" s="921" customFormat="1" ht="11.25" x14ac:dyDescent="0.2">
      <c r="A286" s="935"/>
      <c r="B286" s="936"/>
      <c r="C286" s="1017"/>
      <c r="F286" s="933"/>
      <c r="G286" s="918"/>
    </row>
    <row r="287" spans="1:9" s="921" customFormat="1" ht="11.25" customHeight="1" x14ac:dyDescent="0.2">
      <c r="A287" s="1605" t="s">
        <v>181</v>
      </c>
      <c r="B287" s="1605"/>
      <c r="C287" s="1605"/>
      <c r="F287" s="933"/>
      <c r="G287" s="918"/>
    </row>
    <row r="288" spans="1:9" s="1271" customFormat="1" ht="11.25" customHeight="1" x14ac:dyDescent="0.2">
      <c r="A288" s="1616" t="s">
        <v>180</v>
      </c>
      <c r="B288" s="1616"/>
      <c r="C288" s="1616"/>
      <c r="D288" s="1616"/>
      <c r="E288" s="1616"/>
      <c r="F288" s="1616"/>
      <c r="G288" s="1262"/>
      <c r="H288" s="1262"/>
    </row>
    <row r="289" spans="1:9" s="921" customFormat="1" ht="12" thickBot="1" x14ac:dyDescent="0.25">
      <c r="A289" s="1275"/>
      <c r="B289" s="1262"/>
      <c r="C289" s="1262"/>
      <c r="D289" s="1262"/>
      <c r="E289" s="1262"/>
      <c r="F289" s="1262"/>
      <c r="G289" s="1262"/>
      <c r="H289" s="1262"/>
    </row>
    <row r="290" spans="1:9" s="1271" customFormat="1" ht="22.5" customHeight="1" thickBot="1" x14ac:dyDescent="0.25">
      <c r="A290" s="943" t="s">
        <v>20</v>
      </c>
      <c r="B290" s="1051" t="s">
        <v>19</v>
      </c>
      <c r="C290" s="943" t="s">
        <v>6</v>
      </c>
      <c r="D290" s="1262"/>
      <c r="E290" s="1262"/>
      <c r="F290" s="1262"/>
      <c r="G290" s="1262"/>
      <c r="I290" s="921"/>
    </row>
    <row r="291" spans="1:9" s="1271" customFormat="1" ht="11.25" customHeight="1" thickBot="1" x14ac:dyDescent="0.25">
      <c r="A291" s="1052" t="s">
        <v>2</v>
      </c>
      <c r="B291" s="1053" t="s">
        <v>179</v>
      </c>
      <c r="C291" s="1360">
        <v>661</v>
      </c>
      <c r="D291" s="1262"/>
      <c r="E291" s="1262"/>
      <c r="F291" s="1262"/>
      <c r="G291" s="1262"/>
      <c r="I291" s="921"/>
    </row>
    <row r="292" spans="1:9" s="921" customFormat="1" ht="13.5" customHeight="1" thickBot="1" x14ac:dyDescent="0.25">
      <c r="A292" s="1053"/>
      <c r="B292" s="1063"/>
      <c r="C292" s="1063"/>
      <c r="D292" s="1063"/>
      <c r="E292" s="1063"/>
      <c r="F292" s="1063"/>
      <c r="G292" s="1063"/>
      <c r="H292" s="1063"/>
    </row>
    <row r="293" spans="1:9" s="921" customFormat="1" ht="11.25" x14ac:dyDescent="0.2">
      <c r="C293" s="1271"/>
      <c r="D293" s="1271"/>
      <c r="E293" s="1271"/>
      <c r="F293" s="1271"/>
    </row>
    <row r="294" spans="1:9" s="921" customFormat="1" ht="11.25" x14ac:dyDescent="0.2">
      <c r="A294" s="935">
        <v>14</v>
      </c>
      <c r="B294" s="936" t="s">
        <v>178</v>
      </c>
      <c r="C294" s="1271"/>
      <c r="D294" s="918"/>
      <c r="E294" s="918"/>
      <c r="F294" s="933"/>
      <c r="H294" s="938" t="s">
        <v>13</v>
      </c>
    </row>
    <row r="295" spans="1:9" s="921" customFormat="1" ht="11.25" x14ac:dyDescent="0.2">
      <c r="A295" s="935"/>
      <c r="B295" s="936"/>
      <c r="C295" s="1271"/>
      <c r="D295" s="918"/>
      <c r="E295" s="918"/>
      <c r="F295" s="933"/>
      <c r="G295" s="938"/>
      <c r="H295" s="918"/>
    </row>
    <row r="296" spans="1:9" s="1271" customFormat="1" ht="11.25" customHeight="1" x14ac:dyDescent="0.2">
      <c r="A296" s="1605" t="s">
        <v>177</v>
      </c>
      <c r="B296" s="1605"/>
      <c r="C296" s="1605"/>
      <c r="D296" s="1605"/>
      <c r="E296" s="1605"/>
      <c r="F296" s="1605"/>
      <c r="G296" s="1605"/>
      <c r="H296" s="1605"/>
    </row>
    <row r="297" spans="1:9" s="1271" customFormat="1" ht="11.25" x14ac:dyDescent="0.2">
      <c r="A297" s="1267" t="s">
        <v>176</v>
      </c>
      <c r="B297" s="1268"/>
      <c r="C297" s="1268"/>
      <c r="D297" s="1268"/>
      <c r="E297" s="1268"/>
      <c r="F297" s="1268"/>
      <c r="G297" s="1268"/>
      <c r="H297" s="1031"/>
    </row>
    <row r="298" spans="1:9" s="1271" customFormat="1" ht="12" thickBot="1" x14ac:dyDescent="0.25">
      <c r="A298" s="1267" t="s">
        <v>175</v>
      </c>
      <c r="B298" s="1268"/>
      <c r="C298" s="1268"/>
      <c r="D298" s="1268"/>
      <c r="E298" s="1268"/>
      <c r="F298" s="1268"/>
      <c r="G298" s="1268"/>
      <c r="H298" s="1031"/>
      <c r="I298" s="921"/>
    </row>
    <row r="299" spans="1:9" s="1271" customFormat="1" ht="12" thickBot="1" x14ac:dyDescent="0.25">
      <c r="A299" s="1364"/>
      <c r="B299" s="1272"/>
      <c r="C299" s="1272"/>
      <c r="D299" s="1607" t="s">
        <v>147</v>
      </c>
      <c r="E299" s="1608"/>
      <c r="I299" s="921"/>
    </row>
    <row r="300" spans="1:9" s="1281" customFormat="1" ht="34.5" thickBot="1" x14ac:dyDescent="0.25">
      <c r="A300" s="950" t="s">
        <v>11</v>
      </c>
      <c r="B300" s="951" t="s">
        <v>10</v>
      </c>
      <c r="C300" s="986" t="s">
        <v>174</v>
      </c>
      <c r="D300" s="952" t="s">
        <v>9</v>
      </c>
      <c r="E300" s="953" t="s">
        <v>168</v>
      </c>
    </row>
    <row r="301" spans="1:9" s="921" customFormat="1" ht="12" thickBot="1" x14ac:dyDescent="0.25">
      <c r="A301" s="1365" t="s">
        <v>173</v>
      </c>
      <c r="B301" s="1366" t="s">
        <v>172</v>
      </c>
      <c r="C301" s="1362">
        <v>1311</v>
      </c>
      <c r="D301" s="1367" t="s">
        <v>54</v>
      </c>
      <c r="E301" s="1368" t="s">
        <v>171</v>
      </c>
    </row>
    <row r="302" spans="1:9" s="921" customFormat="1" ht="12" thickBot="1" x14ac:dyDescent="0.25">
      <c r="A302" s="1267"/>
      <c r="B302" s="1267"/>
      <c r="C302" s="1281"/>
      <c r="E302" s="966"/>
      <c r="F302" s="1281"/>
      <c r="H302" s="1271"/>
    </row>
    <row r="303" spans="1:9" s="1271" customFormat="1" ht="12" thickBot="1" x14ac:dyDescent="0.25">
      <c r="A303" s="1267"/>
      <c r="B303" s="1268"/>
      <c r="C303" s="1268"/>
      <c r="E303" s="1607" t="s">
        <v>147</v>
      </c>
      <c r="F303" s="1608"/>
      <c r="H303" s="1031"/>
      <c r="I303" s="921"/>
    </row>
    <row r="304" spans="1:9" s="1281" customFormat="1" ht="34.5" thickBot="1" x14ac:dyDescent="0.25">
      <c r="A304" s="950" t="s">
        <v>11</v>
      </c>
      <c r="B304" s="951" t="s">
        <v>10</v>
      </c>
      <c r="C304" s="986" t="s">
        <v>170</v>
      </c>
      <c r="D304" s="953" t="s">
        <v>169</v>
      </c>
      <c r="E304" s="952" t="s">
        <v>9</v>
      </c>
      <c r="F304" s="953" t="s">
        <v>168</v>
      </c>
    </row>
    <row r="305" spans="1:9" s="921" customFormat="1" ht="11.25" x14ac:dyDescent="0.2">
      <c r="A305" s="1039" t="s">
        <v>167</v>
      </c>
      <c r="B305" s="1065" t="s">
        <v>166</v>
      </c>
      <c r="C305" s="1331">
        <v>1224</v>
      </c>
      <c r="D305" s="1331">
        <v>367</v>
      </c>
      <c r="E305" s="1582" t="s">
        <v>3</v>
      </c>
      <c r="F305" s="1627" t="s">
        <v>2</v>
      </c>
      <c r="H305" s="1271"/>
    </row>
    <row r="306" spans="1:9" s="921" customFormat="1" ht="13.5" customHeight="1" thickBot="1" x14ac:dyDescent="0.25">
      <c r="A306" s="1043" t="s">
        <v>165</v>
      </c>
      <c r="B306" s="1066" t="s">
        <v>164</v>
      </c>
      <c r="C306" s="1369">
        <v>612</v>
      </c>
      <c r="D306" s="1293">
        <v>245</v>
      </c>
      <c r="E306" s="1583"/>
      <c r="F306" s="1628"/>
      <c r="H306" s="1271"/>
    </row>
    <row r="307" spans="1:9" s="921" customFormat="1" ht="12" thickBot="1" x14ac:dyDescent="0.25">
      <c r="A307" s="929"/>
      <c r="B307" s="929"/>
      <c r="C307" s="957"/>
      <c r="D307" s="929"/>
      <c r="E307" s="929"/>
      <c r="F307" s="957"/>
      <c r="G307" s="929"/>
      <c r="H307" s="929"/>
    </row>
    <row r="308" spans="1:9" s="918" customFormat="1" ht="11.25" x14ac:dyDescent="0.2">
      <c r="A308" s="1281"/>
      <c r="B308" s="921"/>
      <c r="C308" s="966"/>
      <c r="D308" s="921"/>
      <c r="E308" s="921"/>
      <c r="F308" s="921"/>
      <c r="H308" s="933"/>
      <c r="I308" s="921"/>
    </row>
    <row r="309" spans="1:9" s="921" customFormat="1" x14ac:dyDescent="0.2">
      <c r="A309" s="935">
        <v>15</v>
      </c>
      <c r="B309" s="936" t="s">
        <v>163</v>
      </c>
      <c r="C309" s="1271"/>
      <c r="D309" s="1064"/>
      <c r="E309" s="919"/>
      <c r="G309" s="938"/>
      <c r="H309" s="938" t="s">
        <v>13</v>
      </c>
    </row>
    <row r="310" spans="1:9" s="921" customFormat="1" x14ac:dyDescent="0.2">
      <c r="A310" s="935"/>
      <c r="B310" s="936"/>
      <c r="C310" s="1017"/>
      <c r="D310" s="1064"/>
      <c r="E310" s="919"/>
      <c r="F310" s="919"/>
      <c r="G310" s="919"/>
      <c r="H310" s="1271"/>
    </row>
    <row r="311" spans="1:9" s="921" customFormat="1" ht="22.5" customHeight="1" thickBot="1" x14ac:dyDescent="0.25">
      <c r="A311" s="1584" t="s">
        <v>162</v>
      </c>
      <c r="B311" s="1584"/>
      <c r="C311" s="1584"/>
      <c r="D311" s="1584"/>
      <c r="E311" s="1584"/>
      <c r="F311" s="1584"/>
      <c r="G311" s="1584"/>
      <c r="H311" s="1271"/>
    </row>
    <row r="312" spans="1:9" s="921" customFormat="1" ht="13.5" thickBot="1" x14ac:dyDescent="0.25">
      <c r="A312" s="1022"/>
      <c r="B312" s="1022"/>
      <c r="C312" s="919"/>
      <c r="E312" s="1607" t="s">
        <v>147</v>
      </c>
      <c r="F312" s="1608"/>
    </row>
    <row r="313" spans="1:9" s="921" customFormat="1" ht="34.5" customHeight="1" thickBot="1" x14ac:dyDescent="0.25">
      <c r="A313" s="950" t="s">
        <v>11</v>
      </c>
      <c r="B313" s="951" t="s">
        <v>10</v>
      </c>
      <c r="C313" s="943" t="s">
        <v>7</v>
      </c>
      <c r="D313" s="1264" t="s">
        <v>6</v>
      </c>
      <c r="E313" s="985" t="s">
        <v>9</v>
      </c>
      <c r="F313" s="953" t="s">
        <v>1130</v>
      </c>
    </row>
    <row r="314" spans="1:9" s="921" customFormat="1" ht="11.25" x14ac:dyDescent="0.2">
      <c r="A314" s="1039" t="s">
        <v>161</v>
      </c>
      <c r="B314" s="1065" t="s">
        <v>160</v>
      </c>
      <c r="C314" s="1370">
        <v>5193</v>
      </c>
      <c r="D314" s="1330">
        <v>5770</v>
      </c>
      <c r="E314" s="1601" t="s">
        <v>3</v>
      </c>
      <c r="F314" s="1603" t="s">
        <v>2</v>
      </c>
    </row>
    <row r="315" spans="1:9" s="921" customFormat="1" ht="13.5" customHeight="1" thickBot="1" x14ac:dyDescent="0.25">
      <c r="A315" s="1043" t="s">
        <v>159</v>
      </c>
      <c r="B315" s="1066" t="s">
        <v>158</v>
      </c>
      <c r="C315" s="1371">
        <v>4546</v>
      </c>
      <c r="D315" s="1372">
        <v>5051</v>
      </c>
      <c r="E315" s="1602"/>
      <c r="F315" s="1604"/>
    </row>
    <row r="316" spans="1:9" s="921" customFormat="1" ht="11.25" x14ac:dyDescent="0.2">
      <c r="A316" s="1039" t="s">
        <v>157</v>
      </c>
      <c r="B316" s="1065" t="s">
        <v>156</v>
      </c>
      <c r="C316" s="1370">
        <v>5514</v>
      </c>
      <c r="D316" s="1373">
        <v>6127</v>
      </c>
      <c r="E316" s="1601" t="s">
        <v>3</v>
      </c>
      <c r="F316" s="1603" t="s">
        <v>2</v>
      </c>
    </row>
    <row r="317" spans="1:9" s="921" customFormat="1" ht="13.5" customHeight="1" thickBot="1" x14ac:dyDescent="0.25">
      <c r="A317" s="1043" t="s">
        <v>155</v>
      </c>
      <c r="B317" s="1066" t="s">
        <v>154</v>
      </c>
      <c r="C317" s="1371">
        <v>4913</v>
      </c>
      <c r="D317" s="1372">
        <v>5459</v>
      </c>
      <c r="E317" s="1602"/>
      <c r="F317" s="1604"/>
    </row>
    <row r="318" spans="1:9" s="921" customFormat="1" ht="12" thickBot="1" x14ac:dyDescent="0.25">
      <c r="A318" s="929"/>
      <c r="B318" s="929"/>
      <c r="C318" s="957"/>
      <c r="D318" s="929"/>
      <c r="E318" s="929"/>
      <c r="F318" s="929"/>
      <c r="G318" s="929"/>
      <c r="H318" s="957"/>
    </row>
    <row r="319" spans="1:9" s="918" customFormat="1" ht="11.25" x14ac:dyDescent="0.2">
      <c r="A319" s="1281"/>
      <c r="B319" s="921"/>
      <c r="C319" s="966"/>
      <c r="D319" s="921"/>
      <c r="E319" s="921"/>
      <c r="F319" s="921"/>
      <c r="H319" s="933"/>
      <c r="I319" s="921"/>
    </row>
    <row r="320" spans="1:9" s="921" customFormat="1" ht="11.25" x14ac:dyDescent="0.2">
      <c r="A320" s="935">
        <v>16</v>
      </c>
      <c r="B320" s="936" t="s">
        <v>153</v>
      </c>
      <c r="C320" s="1271"/>
      <c r="D320" s="918"/>
      <c r="E320" s="933"/>
      <c r="H320" s="938" t="s">
        <v>13</v>
      </c>
    </row>
    <row r="321" spans="1:8" s="921" customFormat="1" ht="11.25" x14ac:dyDescent="0.2">
      <c r="A321" s="935"/>
      <c r="B321" s="936"/>
      <c r="C321" s="1017"/>
      <c r="D321" s="918"/>
      <c r="E321" s="933"/>
      <c r="F321" s="918"/>
      <c r="G321" s="918"/>
      <c r="H321" s="1271"/>
    </row>
    <row r="322" spans="1:8" s="1271" customFormat="1" ht="11.25" customHeight="1" x14ac:dyDescent="0.2">
      <c r="A322" s="1605" t="s">
        <v>152</v>
      </c>
      <c r="B322" s="1605"/>
      <c r="C322" s="1605"/>
      <c r="D322" s="1605"/>
      <c r="E322" s="1605"/>
      <c r="F322" s="1605"/>
      <c r="G322" s="1605"/>
    </row>
    <row r="323" spans="1:8" s="1271" customFormat="1" ht="22.5" customHeight="1" x14ac:dyDescent="0.2">
      <c r="A323" s="1605" t="s">
        <v>151</v>
      </c>
      <c r="B323" s="1800"/>
      <c r="C323" s="1800"/>
      <c r="D323" s="1800"/>
      <c r="E323" s="1800"/>
      <c r="F323" s="1800"/>
      <c r="G323" s="1800"/>
    </row>
    <row r="324" spans="1:8" s="1271" customFormat="1" ht="22.5" customHeight="1" x14ac:dyDescent="0.2">
      <c r="A324" s="1605" t="s">
        <v>150</v>
      </c>
      <c r="B324" s="1605"/>
      <c r="C324" s="1605"/>
      <c r="D324" s="1605"/>
      <c r="E324" s="1605"/>
      <c r="F324" s="1605"/>
      <c r="G324" s="1605"/>
    </row>
    <row r="325" spans="1:8" s="1271" customFormat="1" ht="11.25" customHeight="1" x14ac:dyDescent="0.2">
      <c r="A325" s="1606" t="s">
        <v>149</v>
      </c>
      <c r="B325" s="1606"/>
      <c r="C325" s="1606"/>
      <c r="D325" s="1606"/>
      <c r="E325" s="1606"/>
      <c r="F325" s="1606"/>
      <c r="G325" s="1606"/>
    </row>
    <row r="326" spans="1:8" s="1271" customFormat="1" ht="12" customHeight="1" thickBot="1" x14ac:dyDescent="0.25">
      <c r="A326" s="1605" t="s">
        <v>148</v>
      </c>
      <c r="B326" s="1605"/>
      <c r="C326" s="1605"/>
      <c r="D326" s="1605"/>
      <c r="E326" s="1605"/>
      <c r="F326" s="1605"/>
      <c r="G326" s="1605"/>
    </row>
    <row r="327" spans="1:8" s="921" customFormat="1" ht="13.5" customHeight="1" thickBot="1" x14ac:dyDescent="0.25">
      <c r="A327" s="918"/>
      <c r="B327" s="918"/>
      <c r="C327" s="1585"/>
      <c r="D327" s="1585"/>
      <c r="E327" s="933"/>
      <c r="F327" s="1607" t="s">
        <v>147</v>
      </c>
      <c r="G327" s="1608"/>
    </row>
    <row r="328" spans="1:8" s="1271" customFormat="1" ht="45.75" thickBot="1" x14ac:dyDescent="0.25">
      <c r="A328" s="950" t="s">
        <v>11</v>
      </c>
      <c r="B328" s="985" t="s">
        <v>10</v>
      </c>
      <c r="C328" s="986" t="s">
        <v>146</v>
      </c>
      <c r="D328" s="952" t="s">
        <v>1131</v>
      </c>
      <c r="E328" s="953" t="s">
        <v>1132</v>
      </c>
      <c r="F328" s="952" t="s">
        <v>9</v>
      </c>
      <c r="G328" s="953" t="s">
        <v>1130</v>
      </c>
    </row>
    <row r="329" spans="1:8" s="921" customFormat="1" ht="12" customHeight="1" x14ac:dyDescent="0.2">
      <c r="A329" s="945" t="s">
        <v>145</v>
      </c>
      <c r="B329" s="1076" t="s">
        <v>144</v>
      </c>
      <c r="C329" s="1591" t="s">
        <v>143</v>
      </c>
      <c r="D329" s="1374">
        <v>1262</v>
      </c>
      <c r="E329" s="1375">
        <v>1055</v>
      </c>
      <c r="F329" s="1581" t="s">
        <v>54</v>
      </c>
      <c r="G329" s="1591" t="s">
        <v>142</v>
      </c>
    </row>
    <row r="330" spans="1:8" s="921" customFormat="1" ht="12" customHeight="1" x14ac:dyDescent="0.2">
      <c r="A330" s="971" t="s">
        <v>141</v>
      </c>
      <c r="B330" s="1376" t="s">
        <v>140</v>
      </c>
      <c r="C330" s="1596"/>
      <c r="D330" s="1377">
        <v>619</v>
      </c>
      <c r="E330" s="1378">
        <v>436</v>
      </c>
      <c r="F330" s="1582"/>
      <c r="G330" s="1596"/>
    </row>
    <row r="331" spans="1:8" s="921" customFormat="1" ht="12" customHeight="1" x14ac:dyDescent="0.2">
      <c r="A331" s="1004" t="s">
        <v>139</v>
      </c>
      <c r="B331" s="1379" t="s">
        <v>138</v>
      </c>
      <c r="C331" s="1638" t="s">
        <v>137</v>
      </c>
      <c r="D331" s="1380">
        <v>764</v>
      </c>
      <c r="E331" s="1381">
        <v>562</v>
      </c>
      <c r="F331" s="1797" t="s">
        <v>3</v>
      </c>
      <c r="G331" s="1638" t="s">
        <v>136</v>
      </c>
    </row>
    <row r="332" spans="1:8" s="921" customFormat="1" ht="12" customHeight="1" x14ac:dyDescent="0.2">
      <c r="A332" s="987" t="s">
        <v>135</v>
      </c>
      <c r="B332" s="1382" t="s">
        <v>134</v>
      </c>
      <c r="C332" s="1639"/>
      <c r="D332" s="1383">
        <v>577</v>
      </c>
      <c r="E332" s="1384">
        <v>374</v>
      </c>
      <c r="F332" s="1798"/>
      <c r="G332" s="1639"/>
    </row>
    <row r="333" spans="1:8" s="921" customFormat="1" ht="12" customHeight="1" x14ac:dyDescent="0.2">
      <c r="A333" s="971" t="s">
        <v>133</v>
      </c>
      <c r="B333" s="1376" t="s">
        <v>132</v>
      </c>
      <c r="C333" s="1596" t="s">
        <v>131</v>
      </c>
      <c r="D333" s="1377">
        <v>1102</v>
      </c>
      <c r="E333" s="1378">
        <v>913</v>
      </c>
      <c r="F333" s="1582" t="s">
        <v>3</v>
      </c>
      <c r="G333" s="1596" t="s">
        <v>130</v>
      </c>
    </row>
    <row r="334" spans="1:8" s="921" customFormat="1" ht="12" customHeight="1" x14ac:dyDescent="0.2">
      <c r="A334" s="971" t="s">
        <v>129</v>
      </c>
      <c r="B334" s="1376" t="s">
        <v>128</v>
      </c>
      <c r="C334" s="1596"/>
      <c r="D334" s="1377">
        <v>768</v>
      </c>
      <c r="E334" s="1378">
        <v>580</v>
      </c>
      <c r="F334" s="1582"/>
      <c r="G334" s="1596"/>
    </row>
    <row r="335" spans="1:8" s="921" customFormat="1" ht="24" customHeight="1" x14ac:dyDescent="0.2">
      <c r="A335" s="988" t="s">
        <v>127</v>
      </c>
      <c r="B335" s="1385" t="s">
        <v>126</v>
      </c>
      <c r="C335" s="1386" t="s">
        <v>125</v>
      </c>
      <c r="D335" s="1387">
        <v>639</v>
      </c>
      <c r="E335" s="1388">
        <v>450</v>
      </c>
      <c r="F335" s="1341" t="s">
        <v>3</v>
      </c>
      <c r="G335" s="1386" t="s">
        <v>124</v>
      </c>
    </row>
    <row r="336" spans="1:8" s="921" customFormat="1" ht="12" customHeight="1" x14ac:dyDescent="0.2">
      <c r="A336" s="971" t="s">
        <v>123</v>
      </c>
      <c r="B336" s="1376" t="s">
        <v>122</v>
      </c>
      <c r="C336" s="1596" t="s">
        <v>121</v>
      </c>
      <c r="D336" s="1377">
        <v>1651</v>
      </c>
      <c r="E336" s="1378">
        <v>1462</v>
      </c>
      <c r="F336" s="1582" t="s">
        <v>3</v>
      </c>
      <c r="G336" s="1596" t="s">
        <v>120</v>
      </c>
    </row>
    <row r="337" spans="1:7" s="921" customFormat="1" ht="12" customHeight="1" x14ac:dyDescent="0.2">
      <c r="A337" s="971" t="s">
        <v>119</v>
      </c>
      <c r="B337" s="1376" t="s">
        <v>118</v>
      </c>
      <c r="C337" s="1596"/>
      <c r="D337" s="1377">
        <v>1651</v>
      </c>
      <c r="E337" s="1378">
        <v>1462</v>
      </c>
      <c r="F337" s="1582"/>
      <c r="G337" s="1799"/>
    </row>
    <row r="338" spans="1:7" s="921" customFormat="1" ht="12" customHeight="1" x14ac:dyDescent="0.2">
      <c r="A338" s="988" t="s">
        <v>117</v>
      </c>
      <c r="B338" s="1385" t="s">
        <v>116</v>
      </c>
      <c r="C338" s="1340" t="s">
        <v>115</v>
      </c>
      <c r="D338" s="1387">
        <v>627</v>
      </c>
      <c r="E338" s="1388">
        <v>428</v>
      </c>
      <c r="F338" s="1341" t="s">
        <v>54</v>
      </c>
      <c r="G338" s="1386" t="s">
        <v>114</v>
      </c>
    </row>
    <row r="339" spans="1:7" s="921" customFormat="1" ht="12" customHeight="1" x14ac:dyDescent="0.2">
      <c r="A339" s="971" t="s">
        <v>113</v>
      </c>
      <c r="B339" s="1376" t="s">
        <v>112</v>
      </c>
      <c r="C339" s="1596" t="s">
        <v>111</v>
      </c>
      <c r="D339" s="1377">
        <v>1022</v>
      </c>
      <c r="E339" s="1378">
        <v>778</v>
      </c>
      <c r="F339" s="1582" t="s">
        <v>54</v>
      </c>
      <c r="G339" s="1596" t="s">
        <v>110</v>
      </c>
    </row>
    <row r="340" spans="1:7" s="921" customFormat="1" ht="12" customHeight="1" x14ac:dyDescent="0.2">
      <c r="A340" s="971" t="s">
        <v>109</v>
      </c>
      <c r="B340" s="1376" t="s">
        <v>108</v>
      </c>
      <c r="C340" s="1596"/>
      <c r="D340" s="1377">
        <v>713</v>
      </c>
      <c r="E340" s="1378">
        <v>470</v>
      </c>
      <c r="F340" s="1582"/>
      <c r="G340" s="1596"/>
    </row>
    <row r="341" spans="1:7" s="921" customFormat="1" ht="12" customHeight="1" x14ac:dyDescent="0.2">
      <c r="A341" s="971" t="s">
        <v>107</v>
      </c>
      <c r="B341" s="1376" t="s">
        <v>106</v>
      </c>
      <c r="C341" s="1596"/>
      <c r="D341" s="1377">
        <v>552</v>
      </c>
      <c r="E341" s="1378">
        <v>309</v>
      </c>
      <c r="F341" s="1582"/>
      <c r="G341" s="1596"/>
    </row>
    <row r="342" spans="1:7" s="921" customFormat="1" ht="12" customHeight="1" x14ac:dyDescent="0.2">
      <c r="A342" s="971" t="s">
        <v>105</v>
      </c>
      <c r="B342" s="1376" t="s">
        <v>104</v>
      </c>
      <c r="C342" s="1596"/>
      <c r="D342" s="1377">
        <v>549</v>
      </c>
      <c r="E342" s="1378">
        <v>306</v>
      </c>
      <c r="F342" s="1582"/>
      <c r="G342" s="1596"/>
    </row>
    <row r="343" spans="1:7" s="921" customFormat="1" ht="12" customHeight="1" x14ac:dyDescent="0.2">
      <c r="A343" s="1004" t="s">
        <v>103</v>
      </c>
      <c r="B343" s="1379" t="s">
        <v>102</v>
      </c>
      <c r="C343" s="1638" t="s">
        <v>101</v>
      </c>
      <c r="D343" s="1380">
        <v>1263</v>
      </c>
      <c r="E343" s="1381">
        <v>1045</v>
      </c>
      <c r="F343" s="1797" t="s">
        <v>54</v>
      </c>
      <c r="G343" s="1638" t="s">
        <v>100</v>
      </c>
    </row>
    <row r="344" spans="1:7" s="921" customFormat="1" ht="12" customHeight="1" x14ac:dyDescent="0.2">
      <c r="A344" s="971" t="s">
        <v>99</v>
      </c>
      <c r="B344" s="1376" t="s">
        <v>98</v>
      </c>
      <c r="C344" s="1596"/>
      <c r="D344" s="1377">
        <v>863</v>
      </c>
      <c r="E344" s="1378">
        <v>645</v>
      </c>
      <c r="F344" s="1582"/>
      <c r="G344" s="1596"/>
    </row>
    <row r="345" spans="1:7" s="921" customFormat="1" ht="12" customHeight="1" x14ac:dyDescent="0.2">
      <c r="A345" s="971" t="s">
        <v>97</v>
      </c>
      <c r="B345" s="1376" t="s">
        <v>96</v>
      </c>
      <c r="C345" s="1596"/>
      <c r="D345" s="1377">
        <v>1230</v>
      </c>
      <c r="E345" s="1378">
        <v>1015</v>
      </c>
      <c r="F345" s="1582"/>
      <c r="G345" s="1596"/>
    </row>
    <row r="346" spans="1:7" s="921" customFormat="1" ht="12" customHeight="1" x14ac:dyDescent="0.2">
      <c r="A346" s="987" t="s">
        <v>95</v>
      </c>
      <c r="B346" s="1382" t="s">
        <v>94</v>
      </c>
      <c r="C346" s="1639"/>
      <c r="D346" s="1383">
        <v>891</v>
      </c>
      <c r="E346" s="1384">
        <v>673</v>
      </c>
      <c r="F346" s="1798"/>
      <c r="G346" s="1639"/>
    </row>
    <row r="347" spans="1:7" s="921" customFormat="1" ht="12" customHeight="1" x14ac:dyDescent="0.2">
      <c r="A347" s="971" t="s">
        <v>93</v>
      </c>
      <c r="B347" s="1376" t="s">
        <v>92</v>
      </c>
      <c r="C347" s="1596" t="s">
        <v>91</v>
      </c>
      <c r="D347" s="1377">
        <v>968</v>
      </c>
      <c r="E347" s="1378">
        <v>770</v>
      </c>
      <c r="F347" s="1582" t="s">
        <v>3</v>
      </c>
      <c r="G347" s="1596" t="s">
        <v>90</v>
      </c>
    </row>
    <row r="348" spans="1:7" s="921" customFormat="1" ht="12" customHeight="1" x14ac:dyDescent="0.2">
      <c r="A348" s="971" t="s">
        <v>89</v>
      </c>
      <c r="B348" s="1376" t="s">
        <v>88</v>
      </c>
      <c r="C348" s="1596"/>
      <c r="D348" s="1377">
        <v>656</v>
      </c>
      <c r="E348" s="1378">
        <v>458</v>
      </c>
      <c r="F348" s="1582"/>
      <c r="G348" s="1799"/>
    </row>
    <row r="349" spans="1:7" s="921" customFormat="1" ht="12" customHeight="1" x14ac:dyDescent="0.2">
      <c r="A349" s="988" t="s">
        <v>87</v>
      </c>
      <c r="B349" s="1385" t="s">
        <v>86</v>
      </c>
      <c r="C349" s="1340" t="s">
        <v>85</v>
      </c>
      <c r="D349" s="1387">
        <v>774</v>
      </c>
      <c r="E349" s="1388">
        <v>552</v>
      </c>
      <c r="F349" s="1341" t="s">
        <v>3</v>
      </c>
      <c r="G349" s="1386" t="s">
        <v>84</v>
      </c>
    </row>
    <row r="350" spans="1:7" s="921" customFormat="1" ht="12" customHeight="1" x14ac:dyDescent="0.2">
      <c r="A350" s="971" t="s">
        <v>83</v>
      </c>
      <c r="B350" s="1376" t="s">
        <v>82</v>
      </c>
      <c r="C350" s="1596" t="s">
        <v>2798</v>
      </c>
      <c r="D350" s="1377">
        <v>647</v>
      </c>
      <c r="E350" s="1378">
        <v>440</v>
      </c>
      <c r="F350" s="1582" t="s">
        <v>3</v>
      </c>
      <c r="G350" s="1596" t="s">
        <v>80</v>
      </c>
    </row>
    <row r="351" spans="1:7" s="921" customFormat="1" ht="12" customHeight="1" x14ac:dyDescent="0.2">
      <c r="A351" s="971" t="s">
        <v>79</v>
      </c>
      <c r="B351" s="1376" t="s">
        <v>78</v>
      </c>
      <c r="C351" s="1596"/>
      <c r="D351" s="1377">
        <v>362</v>
      </c>
      <c r="E351" s="1378">
        <v>155</v>
      </c>
      <c r="F351" s="1582"/>
      <c r="G351" s="1799"/>
    </row>
    <row r="352" spans="1:7" s="921" customFormat="1" ht="22.5" x14ac:dyDescent="0.2">
      <c r="A352" s="988" t="s">
        <v>77</v>
      </c>
      <c r="B352" s="1385" t="s">
        <v>76</v>
      </c>
      <c r="C352" s="1386" t="s">
        <v>75</v>
      </c>
      <c r="D352" s="1387">
        <v>736</v>
      </c>
      <c r="E352" s="1388">
        <v>522</v>
      </c>
      <c r="F352" s="1389" t="s">
        <v>3</v>
      </c>
      <c r="G352" s="1386" t="s">
        <v>74</v>
      </c>
    </row>
    <row r="353" spans="1:7" s="921" customFormat="1" ht="22.5" x14ac:dyDescent="0.2">
      <c r="A353" s="971" t="s">
        <v>73</v>
      </c>
      <c r="B353" s="1023" t="s">
        <v>72</v>
      </c>
      <c r="C353" s="1265" t="s">
        <v>71</v>
      </c>
      <c r="D353" s="1387">
        <v>1072</v>
      </c>
      <c r="E353" s="1388">
        <v>883</v>
      </c>
      <c r="F353" s="1389" t="s">
        <v>3</v>
      </c>
      <c r="G353" s="1265" t="s">
        <v>70</v>
      </c>
    </row>
    <row r="354" spans="1:7" s="921" customFormat="1" ht="18" customHeight="1" x14ac:dyDescent="0.2">
      <c r="A354" s="1004" t="s">
        <v>69</v>
      </c>
      <c r="B354" s="1390" t="s">
        <v>68</v>
      </c>
      <c r="C354" s="1638" t="s">
        <v>67</v>
      </c>
      <c r="D354" s="1377">
        <v>1908</v>
      </c>
      <c r="E354" s="1378">
        <v>1695</v>
      </c>
      <c r="F354" s="1797" t="s">
        <v>3</v>
      </c>
      <c r="G354" s="1638" t="s">
        <v>66</v>
      </c>
    </row>
    <row r="355" spans="1:7" s="921" customFormat="1" ht="18" customHeight="1" x14ac:dyDescent="0.2">
      <c r="A355" s="987" t="s">
        <v>65</v>
      </c>
      <c r="B355" s="1391" t="s">
        <v>64</v>
      </c>
      <c r="C355" s="1639"/>
      <c r="D355" s="1377">
        <v>831</v>
      </c>
      <c r="E355" s="1378">
        <v>617</v>
      </c>
      <c r="F355" s="1798"/>
      <c r="G355" s="1639"/>
    </row>
    <row r="356" spans="1:7" s="921" customFormat="1" ht="12" customHeight="1" x14ac:dyDescent="0.2">
      <c r="A356" s="971" t="s">
        <v>63</v>
      </c>
      <c r="B356" s="1023" t="s">
        <v>62</v>
      </c>
      <c r="C356" s="1596" t="s">
        <v>61</v>
      </c>
      <c r="D356" s="1380">
        <v>869</v>
      </c>
      <c r="E356" s="1381">
        <v>626</v>
      </c>
      <c r="F356" s="1582" t="s">
        <v>3</v>
      </c>
      <c r="G356" s="1596" t="s">
        <v>60</v>
      </c>
    </row>
    <row r="357" spans="1:7" s="921" customFormat="1" ht="12" customHeight="1" x14ac:dyDescent="0.2">
      <c r="A357" s="971" t="s">
        <v>59</v>
      </c>
      <c r="B357" s="1023" t="s">
        <v>58</v>
      </c>
      <c r="C357" s="1596"/>
      <c r="D357" s="1383">
        <v>608</v>
      </c>
      <c r="E357" s="1384">
        <v>365</v>
      </c>
      <c r="F357" s="1582"/>
      <c r="G357" s="1596"/>
    </row>
    <row r="358" spans="1:7" s="921" customFormat="1" ht="12" customHeight="1" x14ac:dyDescent="0.2">
      <c r="A358" s="988" t="s">
        <v>57</v>
      </c>
      <c r="B358" s="1392" t="s">
        <v>56</v>
      </c>
      <c r="C358" s="1386" t="s">
        <v>55</v>
      </c>
      <c r="D358" s="1377">
        <v>1569</v>
      </c>
      <c r="E358" s="1378">
        <v>1326</v>
      </c>
      <c r="F358" s="1341" t="s">
        <v>54</v>
      </c>
      <c r="G358" s="1386" t="s">
        <v>53</v>
      </c>
    </row>
    <row r="359" spans="1:7" s="921" customFormat="1" ht="12" customHeight="1" x14ac:dyDescent="0.2">
      <c r="A359" s="971" t="s">
        <v>52</v>
      </c>
      <c r="B359" s="1023" t="s">
        <v>51</v>
      </c>
      <c r="C359" s="1596" t="s">
        <v>50</v>
      </c>
      <c r="D359" s="1380">
        <v>1170</v>
      </c>
      <c r="E359" s="1381">
        <v>972</v>
      </c>
      <c r="F359" s="1582" t="s">
        <v>3</v>
      </c>
      <c r="G359" s="1596" t="s">
        <v>49</v>
      </c>
    </row>
    <row r="360" spans="1:7" s="921" customFormat="1" ht="12" customHeight="1" x14ac:dyDescent="0.2">
      <c r="A360" s="971" t="s">
        <v>48</v>
      </c>
      <c r="B360" s="1023" t="s">
        <v>47</v>
      </c>
      <c r="C360" s="1596"/>
      <c r="D360" s="1383">
        <v>768</v>
      </c>
      <c r="E360" s="1384">
        <v>571</v>
      </c>
      <c r="F360" s="1582"/>
      <c r="G360" s="1596"/>
    </row>
    <row r="361" spans="1:7" s="921" customFormat="1" ht="12" customHeight="1" x14ac:dyDescent="0.2">
      <c r="A361" s="1004" t="s">
        <v>46</v>
      </c>
      <c r="B361" s="1390" t="s">
        <v>45</v>
      </c>
      <c r="C361" s="1638" t="s">
        <v>44</v>
      </c>
      <c r="D361" s="1377">
        <v>2831</v>
      </c>
      <c r="E361" s="1378">
        <v>2589</v>
      </c>
      <c r="F361" s="1797" t="s">
        <v>3</v>
      </c>
      <c r="G361" s="1638" t="s">
        <v>43</v>
      </c>
    </row>
    <row r="362" spans="1:7" s="921" customFormat="1" ht="12" customHeight="1" x14ac:dyDescent="0.2">
      <c r="A362" s="971" t="s">
        <v>42</v>
      </c>
      <c r="B362" s="1023" t="s">
        <v>41</v>
      </c>
      <c r="C362" s="1596"/>
      <c r="D362" s="1377">
        <v>2052</v>
      </c>
      <c r="E362" s="1378">
        <v>1809</v>
      </c>
      <c r="F362" s="1582"/>
      <c r="G362" s="1596"/>
    </row>
    <row r="363" spans="1:7" s="921" customFormat="1" ht="12" customHeight="1" x14ac:dyDescent="0.2">
      <c r="A363" s="971" t="s">
        <v>40</v>
      </c>
      <c r="B363" s="1023" t="s">
        <v>39</v>
      </c>
      <c r="C363" s="1596"/>
      <c r="D363" s="1377">
        <v>2173</v>
      </c>
      <c r="E363" s="1378">
        <v>1931</v>
      </c>
      <c r="F363" s="1582"/>
      <c r="G363" s="1596"/>
    </row>
    <row r="364" spans="1:7" s="921" customFormat="1" ht="12" customHeight="1" x14ac:dyDescent="0.2">
      <c r="A364" s="971" t="s">
        <v>38</v>
      </c>
      <c r="B364" s="1023" t="s">
        <v>37</v>
      </c>
      <c r="C364" s="1596"/>
      <c r="D364" s="1377">
        <v>1056</v>
      </c>
      <c r="E364" s="1378">
        <v>814</v>
      </c>
      <c r="F364" s="1582"/>
      <c r="G364" s="1596"/>
    </row>
    <row r="365" spans="1:7" s="921" customFormat="1" ht="12" customHeight="1" x14ac:dyDescent="0.2">
      <c r="A365" s="971" t="s">
        <v>36</v>
      </c>
      <c r="B365" s="1023" t="s">
        <v>35</v>
      </c>
      <c r="C365" s="1596"/>
      <c r="D365" s="1377">
        <v>2074</v>
      </c>
      <c r="E365" s="1378">
        <v>1832</v>
      </c>
      <c r="F365" s="1582"/>
      <c r="G365" s="1596"/>
    </row>
    <row r="366" spans="1:7" s="921" customFormat="1" ht="12" customHeight="1" x14ac:dyDescent="0.2">
      <c r="A366" s="987" t="s">
        <v>34</v>
      </c>
      <c r="B366" s="1391" t="s">
        <v>33</v>
      </c>
      <c r="C366" s="1639"/>
      <c r="D366" s="1377">
        <v>1367</v>
      </c>
      <c r="E366" s="1378">
        <v>1125</v>
      </c>
      <c r="F366" s="1798"/>
      <c r="G366" s="1639"/>
    </row>
    <row r="367" spans="1:7" s="921" customFormat="1" ht="12" customHeight="1" x14ac:dyDescent="0.2">
      <c r="A367" s="971" t="s">
        <v>32</v>
      </c>
      <c r="B367" s="1023" t="s">
        <v>31</v>
      </c>
      <c r="C367" s="1596" t="s">
        <v>30</v>
      </c>
      <c r="D367" s="1380" t="s">
        <v>29</v>
      </c>
      <c r="E367" s="1381">
        <v>676</v>
      </c>
      <c r="F367" s="1582" t="s">
        <v>3</v>
      </c>
      <c r="G367" s="1596" t="s">
        <v>28</v>
      </c>
    </row>
    <row r="368" spans="1:7" s="921" customFormat="1" ht="12" customHeight="1" thickBot="1" x14ac:dyDescent="0.25">
      <c r="A368" s="947" t="s">
        <v>27</v>
      </c>
      <c r="B368" s="1024" t="s">
        <v>26</v>
      </c>
      <c r="C368" s="1592"/>
      <c r="D368" s="1393">
        <v>896</v>
      </c>
      <c r="E368" s="1394">
        <v>676</v>
      </c>
      <c r="F368" s="1583"/>
      <c r="G368" s="1592"/>
    </row>
    <row r="369" spans="1:9" s="921" customFormat="1" ht="11.25" x14ac:dyDescent="0.2">
      <c r="A369" s="1276"/>
      <c r="B369" s="1271"/>
      <c r="C369" s="940"/>
      <c r="D369" s="941"/>
      <c r="E369" s="1271"/>
      <c r="H369" s="1271"/>
    </row>
    <row r="370" spans="1:9" s="921" customFormat="1" ht="11.25" x14ac:dyDescent="0.2">
      <c r="A370" s="1600" t="s">
        <v>25</v>
      </c>
      <c r="B370" s="1600"/>
      <c r="C370" s="1600"/>
      <c r="D370" s="1600"/>
      <c r="E370" s="1600"/>
      <c r="F370" s="1600"/>
      <c r="G370" s="1600"/>
      <c r="H370" s="1271"/>
    </row>
    <row r="371" spans="1:9" s="921" customFormat="1" ht="12" thickBot="1" x14ac:dyDescent="0.25">
      <c r="A371" s="1053"/>
      <c r="B371" s="957"/>
      <c r="C371" s="1080"/>
      <c r="D371" s="1081"/>
      <c r="E371" s="957"/>
      <c r="F371" s="929"/>
      <c r="G371" s="929"/>
      <c r="H371" s="957"/>
    </row>
    <row r="372" spans="1:9" s="921" customFormat="1" x14ac:dyDescent="0.2">
      <c r="A372" s="1022"/>
      <c r="B372" s="918"/>
      <c r="C372" s="933"/>
      <c r="D372" s="1022"/>
      <c r="E372" s="919"/>
      <c r="F372" s="918"/>
      <c r="G372" s="918"/>
      <c r="H372" s="1271"/>
    </row>
    <row r="373" spans="1:9" s="921" customFormat="1" ht="11.25" x14ac:dyDescent="0.2">
      <c r="A373" s="935">
        <v>17</v>
      </c>
      <c r="B373" s="936" t="s">
        <v>24</v>
      </c>
      <c r="C373" s="1271"/>
      <c r="D373" s="918"/>
      <c r="E373" s="933"/>
      <c r="H373" s="938" t="s">
        <v>13</v>
      </c>
    </row>
    <row r="374" spans="1:9" s="921" customFormat="1" ht="11.25" x14ac:dyDescent="0.2">
      <c r="A374" s="935"/>
      <c r="B374" s="936"/>
      <c r="C374" s="1017"/>
      <c r="D374" s="918"/>
      <c r="E374" s="933"/>
      <c r="F374" s="918"/>
      <c r="G374" s="918"/>
      <c r="H374" s="1271"/>
    </row>
    <row r="375" spans="1:9" s="1271" customFormat="1" ht="11.25" customHeight="1" x14ac:dyDescent="0.2">
      <c r="A375" s="1584" t="s">
        <v>23</v>
      </c>
      <c r="B375" s="1584"/>
      <c r="C375" s="1584"/>
      <c r="D375" s="1584"/>
      <c r="E375" s="1584"/>
      <c r="F375" s="1584"/>
      <c r="G375" s="1584"/>
      <c r="I375" s="921"/>
    </row>
    <row r="376" spans="1:9" s="1271" customFormat="1" ht="22.5" customHeight="1" x14ac:dyDescent="0.2">
      <c r="A376" s="1584" t="s">
        <v>22</v>
      </c>
      <c r="B376" s="1584"/>
      <c r="C376" s="1584"/>
      <c r="D376" s="1584"/>
      <c r="E376" s="1584"/>
      <c r="F376" s="1584"/>
      <c r="G376" s="1584"/>
      <c r="I376" s="921"/>
    </row>
    <row r="377" spans="1:9" s="1271" customFormat="1" ht="12.75" customHeight="1" x14ac:dyDescent="0.2">
      <c r="A377" s="1584" t="s">
        <v>21</v>
      </c>
      <c r="B377" s="1584"/>
      <c r="C377" s="1584"/>
      <c r="D377" s="1584"/>
      <c r="E377" s="1584"/>
      <c r="F377" s="1584"/>
      <c r="G377" s="1584"/>
      <c r="I377" s="921"/>
    </row>
    <row r="378" spans="1:9" s="921" customFormat="1" ht="13.5" customHeight="1" thickBot="1" x14ac:dyDescent="0.25">
      <c r="A378" s="918"/>
      <c r="B378" s="918"/>
      <c r="C378" s="1585"/>
      <c r="D378" s="1585"/>
      <c r="E378" s="1271"/>
    </row>
    <row r="379" spans="1:9" s="921" customFormat="1" ht="45.75" thickBot="1" x14ac:dyDescent="0.25">
      <c r="A379" s="943" t="s">
        <v>20</v>
      </c>
      <c r="B379" s="951" t="s">
        <v>19</v>
      </c>
      <c r="C379" s="952" t="s">
        <v>1133</v>
      </c>
      <c r="D379" s="953" t="s">
        <v>1134</v>
      </c>
      <c r="E379" s="1271"/>
    </row>
    <row r="380" spans="1:9" s="921" customFormat="1" ht="13.5" thickBot="1" x14ac:dyDescent="0.25">
      <c r="A380" s="1052">
        <v>329</v>
      </c>
      <c r="B380" s="1053" t="s">
        <v>18</v>
      </c>
      <c r="C380" s="1395">
        <v>303</v>
      </c>
      <c r="D380" s="1396">
        <v>303</v>
      </c>
      <c r="E380" s="1271"/>
      <c r="G380" s="1030"/>
      <c r="H380" s="1030"/>
      <c r="I380" s="1030"/>
    </row>
    <row r="381" spans="1:9" s="921" customFormat="1" ht="13.5" thickBot="1" x14ac:dyDescent="0.25">
      <c r="A381" s="1267"/>
      <c r="B381" s="1267"/>
      <c r="C381" s="940"/>
      <c r="D381" s="941"/>
      <c r="E381" s="1271"/>
      <c r="G381" s="1030"/>
      <c r="H381" s="1030"/>
      <c r="I381" s="1030"/>
    </row>
    <row r="382" spans="1:9" s="921" customFormat="1" ht="13.5" thickBot="1" x14ac:dyDescent="0.25">
      <c r="A382" s="1015"/>
      <c r="B382" s="1263" t="s">
        <v>17</v>
      </c>
      <c r="C382" s="943" t="s">
        <v>16</v>
      </c>
      <c r="D382" s="918"/>
      <c r="E382" s="1271"/>
      <c r="G382" s="1030"/>
      <c r="H382" s="1030"/>
      <c r="I382" s="1030"/>
    </row>
    <row r="383" spans="1:9" s="921" customFormat="1" ht="13.5" thickBot="1" x14ac:dyDescent="0.25">
      <c r="A383" s="1276"/>
      <c r="B383" s="1088" t="s">
        <v>15</v>
      </c>
      <c r="C383" s="1397">
        <v>101</v>
      </c>
      <c r="D383" s="918"/>
      <c r="E383" s="1271"/>
      <c r="G383" s="1030"/>
      <c r="H383" s="1030"/>
      <c r="I383" s="1030"/>
    </row>
    <row r="384" spans="1:9" s="921" customFormat="1" ht="13.5" thickBot="1" x14ac:dyDescent="0.25">
      <c r="A384" s="1090"/>
      <c r="B384" s="957"/>
      <c r="C384" s="1080"/>
      <c r="D384" s="1081"/>
      <c r="E384" s="957"/>
      <c r="F384" s="929"/>
      <c r="G384" s="929"/>
      <c r="H384" s="957"/>
      <c r="I384" s="1030"/>
    </row>
    <row r="385" spans="1:8" s="1083" customFormat="1" x14ac:dyDescent="0.2">
      <c r="A385" s="1091"/>
      <c r="B385" s="1092"/>
      <c r="C385" s="1092"/>
    </row>
    <row r="386" spans="1:8" x14ac:dyDescent="0.2">
      <c r="A386" s="1398">
        <v>18</v>
      </c>
      <c r="B386" s="1399" t="s">
        <v>14</v>
      </c>
      <c r="C386" s="1400"/>
      <c r="D386" s="1401"/>
      <c r="E386" s="1401"/>
      <c r="F386" s="1402"/>
      <c r="G386" s="921"/>
      <c r="H386" s="938" t="s">
        <v>13</v>
      </c>
    </row>
    <row r="387" spans="1:8" ht="15" x14ac:dyDescent="0.25">
      <c r="A387" s="1398"/>
      <c r="B387" s="1399"/>
      <c r="C387" s="9"/>
      <c r="D387" s="1401"/>
      <c r="E387" s="1401"/>
      <c r="F387" s="1402"/>
      <c r="G387" s="1403"/>
      <c r="H387" s="1403"/>
    </row>
    <row r="388" spans="1:8" ht="27" customHeight="1" x14ac:dyDescent="0.25">
      <c r="A388" s="1584" t="s">
        <v>12</v>
      </c>
      <c r="B388" s="1584"/>
      <c r="C388" s="1584"/>
      <c r="D388" s="1584"/>
      <c r="E388" s="1584"/>
      <c r="F388" s="1584"/>
      <c r="G388" s="1584"/>
      <c r="H388" s="1403"/>
    </row>
    <row r="389" spans="1:8" ht="15" x14ac:dyDescent="0.25">
      <c r="A389" s="1404"/>
      <c r="B389" s="1404"/>
      <c r="C389" s="1404"/>
      <c r="D389" s="1404"/>
      <c r="E389" s="1404"/>
      <c r="F389" s="1404"/>
      <c r="G389" s="1403"/>
      <c r="H389" s="1403"/>
    </row>
    <row r="390" spans="1:8" ht="15.75" thickBot="1" x14ac:dyDescent="0.3">
      <c r="A390" s="1405"/>
      <c r="B390" s="1405"/>
      <c r="C390" s="1405"/>
      <c r="D390" s="1405"/>
      <c r="E390" s="1405"/>
      <c r="F390" s="1405"/>
      <c r="G390" s="1403"/>
      <c r="H390" s="1403"/>
    </row>
    <row r="391" spans="1:8" ht="34.5" thickBot="1" x14ac:dyDescent="0.3">
      <c r="A391" s="1406" t="s">
        <v>11</v>
      </c>
      <c r="B391" s="1407" t="s">
        <v>10</v>
      </c>
      <c r="C391" s="1408" t="s">
        <v>7</v>
      </c>
      <c r="D391" s="1409" t="s">
        <v>6</v>
      </c>
      <c r="E391" s="1409" t="s">
        <v>9</v>
      </c>
      <c r="F391" s="1410" t="s">
        <v>8</v>
      </c>
      <c r="G391" s="1403"/>
      <c r="H391" s="1403"/>
    </row>
    <row r="392" spans="1:8" ht="15" x14ac:dyDescent="0.25">
      <c r="A392" s="1411" t="s">
        <v>5</v>
      </c>
      <c r="B392" s="1412" t="s">
        <v>4</v>
      </c>
      <c r="C392" s="1413">
        <v>3228</v>
      </c>
      <c r="D392" s="1414">
        <v>3586</v>
      </c>
      <c r="E392" s="1793" t="s">
        <v>3</v>
      </c>
      <c r="F392" s="1795" t="s">
        <v>2</v>
      </c>
      <c r="G392" s="1403"/>
      <c r="H392" s="1403"/>
    </row>
    <row r="393" spans="1:8" ht="15.75" thickBot="1" x14ac:dyDescent="0.3">
      <c r="A393" s="1415" t="s">
        <v>1</v>
      </c>
      <c r="B393" s="1416" t="s">
        <v>0</v>
      </c>
      <c r="C393" s="1417">
        <v>2013</v>
      </c>
      <c r="D393" s="1418">
        <v>2237</v>
      </c>
      <c r="E393" s="1794"/>
      <c r="F393" s="1796"/>
      <c r="G393" s="1403"/>
      <c r="H393" s="1403"/>
    </row>
    <row r="394" spans="1:8" ht="15" x14ac:dyDescent="0.25">
      <c r="A394" s="1419"/>
      <c r="B394" s="1420"/>
      <c r="C394" s="1420"/>
      <c r="D394" s="1403"/>
      <c r="E394" s="1403"/>
      <c r="F394" s="1403"/>
      <c r="G394" s="1403"/>
      <c r="H394" s="1403"/>
    </row>
    <row r="395" spans="1:8" ht="15.75" thickBot="1" x14ac:dyDescent="0.3">
      <c r="A395" s="1421"/>
      <c r="B395" s="1422"/>
      <c r="C395" s="1422"/>
      <c r="D395" s="1423"/>
      <c r="E395" s="1423"/>
      <c r="F395" s="1423"/>
      <c r="G395" s="1423"/>
      <c r="H395" s="1423"/>
    </row>
  </sheetData>
  <mergeCells count="177">
    <mergeCell ref="F3:G3"/>
    <mergeCell ref="F4:G4"/>
    <mergeCell ref="A24:G24"/>
    <mergeCell ref="A25:G25"/>
    <mergeCell ref="A26:G26"/>
    <mergeCell ref="A27:G27"/>
    <mergeCell ref="A50:G50"/>
    <mergeCell ref="A77:G77"/>
    <mergeCell ref="A78:G78"/>
    <mergeCell ref="A79:G79"/>
    <mergeCell ref="A80:G80"/>
    <mergeCell ref="A81:G81"/>
    <mergeCell ref="A28:G28"/>
    <mergeCell ref="A29:G29"/>
    <mergeCell ref="E37:E40"/>
    <mergeCell ref="A47:G47"/>
    <mergeCell ref="A48:G48"/>
    <mergeCell ref="A49:G49"/>
    <mergeCell ref="G82:H82"/>
    <mergeCell ref="C84:C93"/>
    <mergeCell ref="D84:D86"/>
    <mergeCell ref="G84:G86"/>
    <mergeCell ref="H84:H86"/>
    <mergeCell ref="D87:D89"/>
    <mergeCell ref="G87:G89"/>
    <mergeCell ref="H87:H89"/>
    <mergeCell ref="D90:D91"/>
    <mergeCell ref="G90:G91"/>
    <mergeCell ref="C98:C101"/>
    <mergeCell ref="D98:D99"/>
    <mergeCell ref="G98:G99"/>
    <mergeCell ref="D100:D101"/>
    <mergeCell ref="G100:G101"/>
    <mergeCell ref="C102:C106"/>
    <mergeCell ref="D103:D105"/>
    <mergeCell ref="G103:G105"/>
    <mergeCell ref="H90:H91"/>
    <mergeCell ref="D92:D93"/>
    <mergeCell ref="G92:G93"/>
    <mergeCell ref="H92:H93"/>
    <mergeCell ref="C95:C97"/>
    <mergeCell ref="D95:D96"/>
    <mergeCell ref="G95:G96"/>
    <mergeCell ref="H103:H105"/>
    <mergeCell ref="A126:H126"/>
    <mergeCell ref="E128:E135"/>
    <mergeCell ref="F128:F135"/>
    <mergeCell ref="A140:C140"/>
    <mergeCell ref="A141:D141"/>
    <mergeCell ref="A153:H153"/>
    <mergeCell ref="H112:H114"/>
    <mergeCell ref="A116:G116"/>
    <mergeCell ref="A117:G117"/>
    <mergeCell ref="A123:H123"/>
    <mergeCell ref="A124:H124"/>
    <mergeCell ref="A125:H125"/>
    <mergeCell ref="C107:C114"/>
    <mergeCell ref="D107:D109"/>
    <mergeCell ref="G107:G109"/>
    <mergeCell ref="H107:H109"/>
    <mergeCell ref="D110:D111"/>
    <mergeCell ref="G110:G111"/>
    <mergeCell ref="H110:H111"/>
    <mergeCell ref="D112:D114"/>
    <mergeCell ref="G112:G114"/>
    <mergeCell ref="A177:G177"/>
    <mergeCell ref="A178:G178"/>
    <mergeCell ref="A179:G179"/>
    <mergeCell ref="E185:E203"/>
    <mergeCell ref="A208:G208"/>
    <mergeCell ref="A209:G209"/>
    <mergeCell ref="A154:H154"/>
    <mergeCell ref="A155:H155"/>
    <mergeCell ref="F157:F170"/>
    <mergeCell ref="G157:G170"/>
    <mergeCell ref="A175:G175"/>
    <mergeCell ref="A176:G176"/>
    <mergeCell ref="C226:C227"/>
    <mergeCell ref="E226:E227"/>
    <mergeCell ref="F226:F227"/>
    <mergeCell ref="C228:C229"/>
    <mergeCell ref="E228:E229"/>
    <mergeCell ref="F228:F229"/>
    <mergeCell ref="A210:G210"/>
    <mergeCell ref="A211:G211"/>
    <mergeCell ref="A212:G212"/>
    <mergeCell ref="E213:F213"/>
    <mergeCell ref="C215:C224"/>
    <mergeCell ref="E215:E224"/>
    <mergeCell ref="F215:F224"/>
    <mergeCell ref="A241:G241"/>
    <mergeCell ref="A242:G242"/>
    <mergeCell ref="A243:G243"/>
    <mergeCell ref="A244:G244"/>
    <mergeCell ref="A245:G245"/>
    <mergeCell ref="A254:G254"/>
    <mergeCell ref="C230:C232"/>
    <mergeCell ref="E231:E232"/>
    <mergeCell ref="F231:F232"/>
    <mergeCell ref="C234:C236"/>
    <mergeCell ref="E234:E236"/>
    <mergeCell ref="F234:F236"/>
    <mergeCell ref="A278:G278"/>
    <mergeCell ref="C280:D280"/>
    <mergeCell ref="A287:C287"/>
    <mergeCell ref="A288:F288"/>
    <mergeCell ref="A296:H296"/>
    <mergeCell ref="D299:E299"/>
    <mergeCell ref="A255:G255"/>
    <mergeCell ref="A256:G256"/>
    <mergeCell ref="C261:C262"/>
    <mergeCell ref="A268:G268"/>
    <mergeCell ref="A269:G269"/>
    <mergeCell ref="A277:G277"/>
    <mergeCell ref="E316:E317"/>
    <mergeCell ref="F316:F317"/>
    <mergeCell ref="A322:G322"/>
    <mergeCell ref="A323:G323"/>
    <mergeCell ref="A324:G324"/>
    <mergeCell ref="A325:G325"/>
    <mergeCell ref="E303:F303"/>
    <mergeCell ref="E305:E306"/>
    <mergeCell ref="F305:F306"/>
    <mergeCell ref="A311:G311"/>
    <mergeCell ref="E312:F312"/>
    <mergeCell ref="E314:E315"/>
    <mergeCell ref="F314:F315"/>
    <mergeCell ref="C331:C332"/>
    <mergeCell ref="F331:F332"/>
    <mergeCell ref="G331:G332"/>
    <mergeCell ref="C333:C334"/>
    <mergeCell ref="F333:F334"/>
    <mergeCell ref="G333:G334"/>
    <mergeCell ref="A326:G326"/>
    <mergeCell ref="C327:D327"/>
    <mergeCell ref="F327:G327"/>
    <mergeCell ref="C329:C330"/>
    <mergeCell ref="F329:F330"/>
    <mergeCell ref="G329:G330"/>
    <mergeCell ref="C343:C346"/>
    <mergeCell ref="F343:F346"/>
    <mergeCell ref="G343:G346"/>
    <mergeCell ref="C347:C348"/>
    <mergeCell ref="F347:F348"/>
    <mergeCell ref="G347:G348"/>
    <mergeCell ref="C336:C337"/>
    <mergeCell ref="F336:F337"/>
    <mergeCell ref="G336:G337"/>
    <mergeCell ref="C339:C342"/>
    <mergeCell ref="F339:F342"/>
    <mergeCell ref="G339:G342"/>
    <mergeCell ref="C356:C357"/>
    <mergeCell ref="F356:F357"/>
    <mergeCell ref="G356:G357"/>
    <mergeCell ref="C359:C360"/>
    <mergeCell ref="F359:F360"/>
    <mergeCell ref="G359:G360"/>
    <mergeCell ref="C350:C351"/>
    <mergeCell ref="F350:F351"/>
    <mergeCell ref="G350:G351"/>
    <mergeCell ref="C354:C355"/>
    <mergeCell ref="F354:F355"/>
    <mergeCell ref="G354:G355"/>
    <mergeCell ref="E392:E393"/>
    <mergeCell ref="F392:F393"/>
    <mergeCell ref="A370:G370"/>
    <mergeCell ref="A375:G375"/>
    <mergeCell ref="A376:G376"/>
    <mergeCell ref="A377:G377"/>
    <mergeCell ref="C378:D378"/>
    <mergeCell ref="A388:G388"/>
    <mergeCell ref="C361:C366"/>
    <mergeCell ref="F361:F366"/>
    <mergeCell ref="G361:G366"/>
    <mergeCell ref="C367:C368"/>
    <mergeCell ref="F367:F368"/>
    <mergeCell ref="G367:G368"/>
  </mergeCells>
  <hyperlinks>
    <hyperlink ref="B18" location="'07. BPTs'!A321" display="Same day emergency care"/>
    <hyperlink ref="B19" location="'07. BPTs'!A374" display="Transient ischaemic attack"/>
    <hyperlink ref="B9" location="'07. BPTs'!A174" display="Fragility hip fracture"/>
    <hyperlink ref="B3" location="'07. BPTs'!A22" display="Acute stroke care"/>
    <hyperlink ref="B4" location="'07. BPTs'!A43" display="Adult renal dialysis"/>
    <hyperlink ref="B5" location="'07. BPTs'!A76" display="Daycases"/>
    <hyperlink ref="B10" location="'07. BPTs'!A207" display="Interventional radiology"/>
    <hyperlink ref="B12" location="'07. BPTs'!A253" display="Outpatient procedures"/>
    <hyperlink ref="B6" location="'07. BPTs'!A122" display="Diabetic ketoacidosis and hypoglycaemia"/>
    <hyperlink ref="B8" location="'07. BPTs'!A152" display="Endoscopy procedures"/>
    <hyperlink ref="B14" location="'07. BPTs'!A276" display="Paediatric epilepsy"/>
    <hyperlink ref="B15" location="'07. BPTs'!A286" display="Parkinson's disease"/>
    <hyperlink ref="B16" location="'07. BPTs'!A295" display="Pleural effusion"/>
    <hyperlink ref="B11" location="'07. BPTs'!A240" display="Major trauma"/>
    <hyperlink ref="H22" location="'07. BPTs'!A1" display="Return to top"/>
    <hyperlink ref="B7" location="'07. BPTs'!A139" display="Early inflammatory arthritis"/>
    <hyperlink ref="B17" location="'07. BPTs'!A310" display="Primary total hip and knee replacements"/>
    <hyperlink ref="B13" location="'07. BPTs'!A267" display="Paediatric diabetes year of care"/>
    <hyperlink ref="H43" location="'07. BPTs'!A1" display="Return to top"/>
    <hyperlink ref="H75" location="'07. BPTs'!A1" display="Return to top"/>
    <hyperlink ref="H121" location="'07. BPTs'!A1" display="Return to top"/>
    <hyperlink ref="H138" location="'07. BPTs'!A1" display="Return to top"/>
    <hyperlink ref="H151" location="'07. BPTs'!A1" display="Return to top"/>
    <hyperlink ref="H173" location="'07. BPTs'!A1" display="Return to top"/>
    <hyperlink ref="H206" location="'07. BPTs'!A1" display="Return to top"/>
    <hyperlink ref="H239" location="'07. BPTs'!A1" display="Return to top"/>
    <hyperlink ref="H252" location="'07. BPTs'!A1" display="Return to top"/>
    <hyperlink ref="H266" location="'07. BPTs'!A1" display="Return to top"/>
    <hyperlink ref="H275" location="'07. BPTs'!A1" display="Return to top"/>
    <hyperlink ref="H285" location="'07. BPTs'!A1" display="Return to top"/>
    <hyperlink ref="H294" location="'07. BPTs'!A1" display="Return to top"/>
    <hyperlink ref="H309" location="'07. BPTs'!A1" display="Return to top"/>
    <hyperlink ref="H320" location="'07. BPTs'!A1" display="Return to top"/>
    <hyperlink ref="H373" location="'07. BPTs'!A1" display="Return to top"/>
    <hyperlink ref="B20" location="'07. BPTs'!A387" display="Heart Failure"/>
    <hyperlink ref="H386" location="'07. BPTs'!A1" display="Return to top"/>
  </hyperlinks>
  <printOptions headings="1" gridLines="1"/>
  <pageMargins left="0.74803149606299213" right="0.74803149606299213" top="0.98425196850393704" bottom="0.98425196850393704" header="0.51181102362204722" footer="0.51181102362204722"/>
  <pageSetup paperSize="9" scale="73" fitToHeight="0" orientation="landscape" r:id="rId1"/>
  <headerFooter alignWithMargins="0">
    <oddFooter>&amp;R&amp;P of &amp;N</oddFooter>
  </headerFooter>
  <rowBreaks count="12" manualBreakCount="12">
    <brk id="41" max="7" man="1"/>
    <brk id="72" max="7" man="1"/>
    <brk id="94" max="7" man="1"/>
    <brk id="120" max="7" man="1"/>
    <brk id="149" max="7" man="1"/>
    <brk id="171" max="7" man="1"/>
    <brk id="204" max="7" man="1"/>
    <brk id="250" max="7" man="1"/>
    <brk id="283" max="7" man="1"/>
    <brk id="318" max="7" man="1"/>
    <brk id="342" max="7" man="1"/>
    <brk id="370" max="7"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89"/>
  <sheetViews>
    <sheetView workbookViewId="0"/>
  </sheetViews>
  <sheetFormatPr defaultRowHeight="12.75" x14ac:dyDescent="0.2"/>
  <cols>
    <col min="6" max="6" width="9.140625" style="1139"/>
    <col min="10" max="10" width="15.7109375" customWidth="1"/>
    <col min="11" max="11" width="21.85546875" customWidth="1"/>
    <col min="12" max="12" width="14.140625" customWidth="1"/>
  </cols>
  <sheetData>
    <row r="1" spans="1:38" x14ac:dyDescent="0.2">
      <c r="B1" t="s">
        <v>14066</v>
      </c>
      <c r="Y1" t="s">
        <v>14068</v>
      </c>
    </row>
    <row r="4" spans="1:38" x14ac:dyDescent="0.2">
      <c r="A4" t="s">
        <v>14067</v>
      </c>
      <c r="B4" s="983" t="str">
        <f>'Linked Sheet'!L31</f>
        <v>HRG</v>
      </c>
      <c r="C4" s="983" t="str">
        <f>'Linked Sheet'!M31</f>
        <v>Level</v>
      </c>
      <c r="D4" s="983" t="str">
        <f>'Linked Sheet'!N31</f>
        <v>Area</v>
      </c>
      <c r="E4" s="983" t="str">
        <f>'Linked Sheet'!O31</f>
        <v>Flag</v>
      </c>
      <c r="F4" s="1550" t="s">
        <v>14074</v>
      </c>
      <c r="G4" s="983" t="str">
        <f>'Linked Sheet'!Q31</f>
        <v>2nd Setting</v>
      </c>
      <c r="H4" s="983" t="str">
        <f>'Linked Sheet'!R31</f>
        <v>3rd setting</v>
      </c>
      <c r="I4" s="983" t="s">
        <v>14080</v>
      </c>
      <c r="J4" s="983" t="str">
        <f>'Linked Sheet'!S31</f>
        <v>Description</v>
      </c>
      <c r="K4" s="983" t="str">
        <f>'Linked Sheet'!T31</f>
        <v>Additional Description</v>
      </c>
      <c r="L4" s="983" t="str">
        <f>'Linked Sheet'!U31</f>
        <v>BPT SUS Applicable?</v>
      </c>
      <c r="M4" s="983" t="str">
        <f>'Linked Sheet'!V31</f>
        <v>Base SUS Applicable?</v>
      </c>
      <c r="N4" s="983" t="str">
        <f>'Linked Sheet'!W31</f>
        <v>3rd SUS Applicable?</v>
      </c>
      <c r="O4" s="983" t="str">
        <f>'Linked Sheet'!X31</f>
        <v>BPT price</v>
      </c>
      <c r="P4" s="983" t="str">
        <f>'Linked Sheet'!Y31</f>
        <v>Base (2nd) price</v>
      </c>
      <c r="Q4" s="983" t="str">
        <f>'Linked Sheet'!Z31</f>
        <v>Third Price</v>
      </c>
      <c r="S4" s="983" t="s">
        <v>14074</v>
      </c>
      <c r="T4" s="983" t="str">
        <f>'Linked Sheet'!P31</f>
        <v>1st Setting</v>
      </c>
      <c r="Y4" t="str">
        <f t="shared" ref="Y4:Y12" si="0">A4</f>
        <v>POD</v>
      </c>
      <c r="Z4" t="str">
        <f t="shared" ref="Z4:Z12" si="1">B4</f>
        <v>HRG</v>
      </c>
      <c r="AA4" t="str">
        <f t="shared" ref="AA4:AA12" si="2">C4</f>
        <v>Level</v>
      </c>
      <c r="AB4" t="str">
        <f t="shared" ref="AB4:AB12" si="3">D4</f>
        <v>Area</v>
      </c>
      <c r="AC4" t="str">
        <f t="shared" ref="AC4:AC12" si="4">E4</f>
        <v>Flag</v>
      </c>
      <c r="AD4" t="str">
        <f t="shared" ref="AD4:AD12" si="5">T4</f>
        <v>1st Setting</v>
      </c>
      <c r="AE4" t="str">
        <f t="shared" ref="AE4:AF5" si="6">G4</f>
        <v>2nd Setting</v>
      </c>
      <c r="AF4" t="str">
        <f t="shared" si="6"/>
        <v>3rd setting</v>
      </c>
      <c r="AG4" t="str">
        <f>J4</f>
        <v>Description</v>
      </c>
      <c r="AH4" t="str">
        <f t="shared" ref="AH4:AK5" si="7">M4</f>
        <v>Base SUS Applicable?</v>
      </c>
      <c r="AI4" t="str">
        <f t="shared" si="7"/>
        <v>3rd SUS Applicable?</v>
      </c>
      <c r="AJ4" t="str">
        <f t="shared" si="7"/>
        <v>BPT price</v>
      </c>
      <c r="AK4" t="str">
        <f t="shared" si="7"/>
        <v>Base (2nd) price</v>
      </c>
    </row>
    <row r="5" spans="1:38" x14ac:dyDescent="0.2">
      <c r="A5" s="1139" t="str">
        <f t="shared" ref="A5:A26" si="8">IF(RIGHT(C5,3)="HRG","APC","Outpatient")</f>
        <v>APC</v>
      </c>
      <c r="B5" t="str">
        <f>'Linked Sheet'!L32</f>
        <v>Top Up</v>
      </c>
      <c r="C5" t="str">
        <f>'Linked Sheet'!M32</f>
        <v>HRG</v>
      </c>
      <c r="D5" t="str">
        <f>'Linked Sheet'!N32</f>
        <v>Acute Stroke</v>
      </c>
      <c r="E5" t="str">
        <f>'Linked Sheet'!O32</f>
        <v>n/a</v>
      </c>
      <c r="F5" s="1139" t="s">
        <v>594</v>
      </c>
      <c r="G5" t="str">
        <f>'Linked Sheet'!Q32</f>
        <v>NE</v>
      </c>
      <c r="H5" t="str">
        <f>'Linked Sheet'!R32</f>
        <v>-</v>
      </c>
      <c r="J5" t="str">
        <f>'Linked Sheet'!S32</f>
        <v>Rapid brain imaging</v>
      </c>
      <c r="K5" t="str">
        <f>'Linked Sheet'!T32</f>
        <v>-</v>
      </c>
      <c r="L5" t="str">
        <f>'Linked Sheet'!U32</f>
        <v>Local</v>
      </c>
      <c r="M5" t="str">
        <f>'Linked Sheet'!V32</f>
        <v>-</v>
      </c>
      <c r="N5" t="str">
        <f>'Linked Sheet'!W32</f>
        <v>-</v>
      </c>
      <c r="O5">
        <f>'Linked Sheet'!X32</f>
        <v>399</v>
      </c>
      <c r="P5">
        <f>'Linked Sheet'!Y32</f>
        <v>0</v>
      </c>
      <c r="Q5">
        <f>'Linked Sheet'!Z32</f>
        <v>0</v>
      </c>
      <c r="S5" t="s">
        <v>594</v>
      </c>
      <c r="T5" t="str">
        <f>'Linked Sheet'!P32</f>
        <v>NE</v>
      </c>
      <c r="U5" t="str">
        <f>LEFT(B5,5)</f>
        <v>Top U</v>
      </c>
      <c r="Y5" t="str">
        <f t="shared" si="0"/>
        <v>APC</v>
      </c>
      <c r="Z5" t="str">
        <f t="shared" si="1"/>
        <v>Top Up</v>
      </c>
      <c r="AA5" t="str">
        <f t="shared" si="2"/>
        <v>HRG</v>
      </c>
      <c r="AB5" t="str">
        <f t="shared" si="3"/>
        <v>Acute Stroke</v>
      </c>
      <c r="AC5" t="str">
        <f t="shared" si="4"/>
        <v>n/a</v>
      </c>
      <c r="AD5" t="str">
        <f t="shared" si="5"/>
        <v>NE</v>
      </c>
      <c r="AE5" t="str">
        <f t="shared" si="6"/>
        <v>NE</v>
      </c>
      <c r="AF5" t="str">
        <f t="shared" si="6"/>
        <v>-</v>
      </c>
      <c r="AG5" t="str">
        <f>J5</f>
        <v>Rapid brain imaging</v>
      </c>
      <c r="AH5" t="str">
        <f t="shared" si="7"/>
        <v>-</v>
      </c>
      <c r="AI5" t="str">
        <f t="shared" si="7"/>
        <v>-</v>
      </c>
      <c r="AJ5">
        <f t="shared" si="7"/>
        <v>399</v>
      </c>
      <c r="AK5">
        <f t="shared" si="7"/>
        <v>0</v>
      </c>
    </row>
    <row r="6" spans="1:38" x14ac:dyDescent="0.2">
      <c r="A6" s="1139" t="str">
        <f t="shared" si="8"/>
        <v>APC</v>
      </c>
      <c r="B6" t="str">
        <f>'Linked Sheet'!L33</f>
        <v>Top Up</v>
      </c>
      <c r="C6" t="str">
        <f>'Linked Sheet'!M33</f>
        <v>HRG</v>
      </c>
      <c r="D6" t="str">
        <f>'Linked Sheet'!N33</f>
        <v>Acute Stroke</v>
      </c>
      <c r="E6" t="str">
        <f>'Linked Sheet'!O33</f>
        <v>n/a</v>
      </c>
      <c r="F6" s="1139" t="s">
        <v>594</v>
      </c>
      <c r="G6" t="str">
        <f>'Linked Sheet'!Q33</f>
        <v>NE</v>
      </c>
      <c r="H6" t="str">
        <f>'Linked Sheet'!R33</f>
        <v>-</v>
      </c>
      <c r="J6" t="str">
        <f>'Linked Sheet'!S33</f>
        <v>Direct admission and 90% of spell spent in an acute stroke unit</v>
      </c>
      <c r="K6" t="str">
        <f>'Linked Sheet'!T33</f>
        <v>-</v>
      </c>
      <c r="L6" t="str">
        <f>'Linked Sheet'!U33</f>
        <v>Local</v>
      </c>
      <c r="M6" t="str">
        <f>'Linked Sheet'!V33</f>
        <v>-</v>
      </c>
      <c r="N6" t="str">
        <f>'Linked Sheet'!W33</f>
        <v>-</v>
      </c>
      <c r="O6">
        <f>'Linked Sheet'!X33</f>
        <v>1026</v>
      </c>
      <c r="P6">
        <f>'Linked Sheet'!Y33</f>
        <v>0</v>
      </c>
      <c r="Q6">
        <f>'Linked Sheet'!Z33</f>
        <v>0</v>
      </c>
      <c r="S6" t="s">
        <v>594</v>
      </c>
      <c r="T6" t="str">
        <f>'Linked Sheet'!P33</f>
        <v>NE</v>
      </c>
      <c r="U6" t="str">
        <f t="shared" ref="U6:U69" si="9">LEFT(B6,5)</f>
        <v>Top U</v>
      </c>
      <c r="Y6" t="str">
        <f t="shared" si="0"/>
        <v>APC</v>
      </c>
      <c r="Z6" t="str">
        <f t="shared" si="1"/>
        <v>Top Up</v>
      </c>
      <c r="AA6" t="str">
        <f t="shared" si="2"/>
        <v>HRG</v>
      </c>
      <c r="AB6" t="str">
        <f t="shared" si="3"/>
        <v>Acute Stroke</v>
      </c>
      <c r="AC6" t="str">
        <f t="shared" si="4"/>
        <v>n/a</v>
      </c>
      <c r="AD6" t="str">
        <f t="shared" si="5"/>
        <v>NE</v>
      </c>
      <c r="AE6" t="str">
        <f t="shared" ref="AE6:AE7" si="10">G6</f>
        <v>NE</v>
      </c>
      <c r="AF6" t="str">
        <f t="shared" ref="AF6:AF7" si="11">H6</f>
        <v>-</v>
      </c>
      <c r="AG6" t="str">
        <f t="shared" ref="AG6:AG7" si="12">J6</f>
        <v>Direct admission and 90% of spell spent in an acute stroke unit</v>
      </c>
      <c r="AH6" t="str">
        <f t="shared" ref="AH6:AH7" si="13">M6</f>
        <v>-</v>
      </c>
      <c r="AI6" t="str">
        <f t="shared" ref="AI6:AI7" si="14">N6</f>
        <v>-</v>
      </c>
      <c r="AJ6">
        <f t="shared" ref="AJ6:AJ7" si="15">O6</f>
        <v>1026</v>
      </c>
      <c r="AK6">
        <f t="shared" ref="AK6:AK7" si="16">P6</f>
        <v>0</v>
      </c>
    </row>
    <row r="7" spans="1:38" x14ac:dyDescent="0.2">
      <c r="A7" s="1139" t="str">
        <f t="shared" si="8"/>
        <v>APC</v>
      </c>
      <c r="B7" t="str">
        <f>'Linked Sheet'!L34</f>
        <v>Top Up</v>
      </c>
      <c r="C7" t="str">
        <f>'Linked Sheet'!M34</f>
        <v>HRG</v>
      </c>
      <c r="D7" t="str">
        <f>'Linked Sheet'!N34</f>
        <v>Acute Stroke</v>
      </c>
      <c r="E7" t="str">
        <f>'Linked Sheet'!O34</f>
        <v>n/a</v>
      </c>
      <c r="F7" s="1139" t="s">
        <v>594</v>
      </c>
      <c r="G7" t="str">
        <f>'Linked Sheet'!Q34</f>
        <v>NE</v>
      </c>
      <c r="H7" t="str">
        <f>'Linked Sheet'!R34</f>
        <v>-</v>
      </c>
      <c r="J7" t="str">
        <f>'Linked Sheet'!S34</f>
        <v>Alteplase</v>
      </c>
      <c r="K7" t="str">
        <f>'Linked Sheet'!T34</f>
        <v>-</v>
      </c>
      <c r="L7" t="str">
        <f>'Linked Sheet'!U34</f>
        <v>SUS</v>
      </c>
      <c r="M7" t="str">
        <f>'Linked Sheet'!V34</f>
        <v>-</v>
      </c>
      <c r="N7" t="str">
        <f>'Linked Sheet'!W34</f>
        <v>-</v>
      </c>
      <c r="O7">
        <f>'Linked Sheet'!X34</f>
        <v>828</v>
      </c>
      <c r="P7">
        <f>'Linked Sheet'!Y34</f>
        <v>0</v>
      </c>
      <c r="Q7">
        <f>'Linked Sheet'!Z34</f>
        <v>0</v>
      </c>
      <c r="S7" t="s">
        <v>594</v>
      </c>
      <c r="T7" t="str">
        <f>'Linked Sheet'!P34</f>
        <v>NE</v>
      </c>
      <c r="U7" t="str">
        <f t="shared" si="9"/>
        <v>Top U</v>
      </c>
      <c r="Y7" t="str">
        <f t="shared" si="0"/>
        <v>APC</v>
      </c>
      <c r="Z7" t="str">
        <f t="shared" si="1"/>
        <v>Top Up</v>
      </c>
      <c r="AA7" t="str">
        <f t="shared" si="2"/>
        <v>HRG</v>
      </c>
      <c r="AB7" t="str">
        <f t="shared" si="3"/>
        <v>Acute Stroke</v>
      </c>
      <c r="AC7" t="str">
        <f t="shared" si="4"/>
        <v>n/a</v>
      </c>
      <c r="AD7" t="str">
        <f t="shared" si="5"/>
        <v>NE</v>
      </c>
      <c r="AE7" t="str">
        <f t="shared" si="10"/>
        <v>NE</v>
      </c>
      <c r="AF7" t="str">
        <f t="shared" si="11"/>
        <v>-</v>
      </c>
      <c r="AG7" t="str">
        <f t="shared" si="12"/>
        <v>Alteplase</v>
      </c>
      <c r="AH7" t="str">
        <f t="shared" si="13"/>
        <v>-</v>
      </c>
      <c r="AI7" t="str">
        <f t="shared" si="14"/>
        <v>-</v>
      </c>
      <c r="AJ7">
        <f t="shared" si="15"/>
        <v>828</v>
      </c>
      <c r="AK7">
        <f t="shared" si="16"/>
        <v>0</v>
      </c>
    </row>
    <row r="8" spans="1:38" x14ac:dyDescent="0.2">
      <c r="A8" s="1139" t="str">
        <f t="shared" si="8"/>
        <v>APC</v>
      </c>
      <c r="B8" t="str">
        <f>'Linked Sheet'!L37</f>
        <v>AA35A</v>
      </c>
      <c r="C8" t="str">
        <f>'Linked Sheet'!M37</f>
        <v>HRG</v>
      </c>
      <c r="D8" t="str">
        <f>'Linked Sheet'!N37</f>
        <v>Acute Stroke</v>
      </c>
      <c r="E8" t="str">
        <f>'Linked Sheet'!O37</f>
        <v>HRG</v>
      </c>
      <c r="F8" s="1139" t="s">
        <v>594</v>
      </c>
      <c r="G8" t="str">
        <f>'Linked Sheet'!Q37</f>
        <v>NE</v>
      </c>
      <c r="H8" t="str">
        <f>'Linked Sheet'!R37</f>
        <v>-</v>
      </c>
      <c r="J8" t="str">
        <f>'Linked Sheet'!S37</f>
        <v>Stroke with CC Score 16+</v>
      </c>
      <c r="K8" t="str">
        <f>'Linked Sheet'!T37</f>
        <v>-</v>
      </c>
      <c r="L8" t="str">
        <f>'Linked Sheet'!U37</f>
        <v>Local</v>
      </c>
      <c r="M8" t="str">
        <f>'Linked Sheet'!V37</f>
        <v>SUS</v>
      </c>
      <c r="N8" t="str">
        <f>'Linked Sheet'!W37</f>
        <v>-</v>
      </c>
      <c r="O8">
        <f>'Linked Sheet'!X37</f>
        <v>13084.120291765899</v>
      </c>
      <c r="P8">
        <f>'Linked Sheet'!Y37</f>
        <v>11659.120291765899</v>
      </c>
      <c r="Q8">
        <f>'Linked Sheet'!Z37</f>
        <v>0</v>
      </c>
      <c r="S8" t="s">
        <v>594</v>
      </c>
      <c r="T8" t="str">
        <f>'Linked Sheet'!P37</f>
        <v>NE</v>
      </c>
      <c r="U8" t="str">
        <f t="shared" si="9"/>
        <v>AA35A</v>
      </c>
      <c r="Y8" t="str">
        <f t="shared" si="0"/>
        <v>APC</v>
      </c>
      <c r="Z8" t="str">
        <f t="shared" si="1"/>
        <v>AA35A</v>
      </c>
      <c r="AA8" t="str">
        <f t="shared" si="2"/>
        <v>HRG</v>
      </c>
      <c r="AB8" t="str">
        <f t="shared" si="3"/>
        <v>Acute Stroke</v>
      </c>
      <c r="AC8" t="str">
        <f t="shared" si="4"/>
        <v>HRG</v>
      </c>
      <c r="AD8" t="str">
        <f t="shared" si="5"/>
        <v>NE</v>
      </c>
      <c r="AE8" t="str">
        <f t="shared" ref="AE8:AE12" si="17">G8</f>
        <v>NE</v>
      </c>
      <c r="AF8" t="str">
        <f t="shared" ref="AF8:AF12" si="18">H8</f>
        <v>-</v>
      </c>
      <c r="AG8" t="str">
        <f t="shared" ref="AG8:AG12" si="19">J8</f>
        <v>Stroke with CC Score 16+</v>
      </c>
      <c r="AH8" t="str">
        <f t="shared" ref="AH8:AH12" si="20">M8</f>
        <v>SUS</v>
      </c>
    </row>
    <row r="9" spans="1:38" x14ac:dyDescent="0.2">
      <c r="A9" s="1139" t="str">
        <f t="shared" si="8"/>
        <v>APC</v>
      </c>
      <c r="B9" t="str">
        <f>'Linked Sheet'!L38</f>
        <v>AA35B</v>
      </c>
      <c r="C9" t="str">
        <f>'Linked Sheet'!M38</f>
        <v>HRG</v>
      </c>
      <c r="D9" t="str">
        <f>'Linked Sheet'!N38</f>
        <v>Acute Stroke</v>
      </c>
      <c r="E9" t="str">
        <f>'Linked Sheet'!O38</f>
        <v>HRG</v>
      </c>
      <c r="F9" s="1139" t="s">
        <v>594</v>
      </c>
      <c r="G9" t="str">
        <f>'Linked Sheet'!Q38</f>
        <v>NE</v>
      </c>
      <c r="H9" t="str">
        <f>'Linked Sheet'!R38</f>
        <v>-</v>
      </c>
      <c r="J9" t="str">
        <f>'Linked Sheet'!S38</f>
        <v>Stroke with CC Score 13-15</v>
      </c>
      <c r="K9" t="str">
        <f>'Linked Sheet'!T38</f>
        <v>-</v>
      </c>
      <c r="L9" t="str">
        <f>'Linked Sheet'!U38</f>
        <v>Local</v>
      </c>
      <c r="M9" t="str">
        <f>'Linked Sheet'!V38</f>
        <v>SUS</v>
      </c>
      <c r="N9" t="str">
        <f>'Linked Sheet'!W38</f>
        <v>-</v>
      </c>
      <c r="O9">
        <f>'Linked Sheet'!X38</f>
        <v>9227.0586140847554</v>
      </c>
      <c r="P9">
        <f>'Linked Sheet'!Y38</f>
        <v>7802.0586140847554</v>
      </c>
      <c r="Q9">
        <f>'Linked Sheet'!Z38</f>
        <v>0</v>
      </c>
      <c r="S9" t="s">
        <v>594</v>
      </c>
      <c r="T9" t="str">
        <f>'Linked Sheet'!P38</f>
        <v>NE</v>
      </c>
      <c r="U9" t="str">
        <f t="shared" si="9"/>
        <v>AA35B</v>
      </c>
      <c r="Y9" t="str">
        <f t="shared" si="0"/>
        <v>APC</v>
      </c>
      <c r="Z9" t="str">
        <f t="shared" si="1"/>
        <v>AA35B</v>
      </c>
      <c r="AA9" t="str">
        <f t="shared" si="2"/>
        <v>HRG</v>
      </c>
      <c r="AB9" t="str">
        <f t="shared" si="3"/>
        <v>Acute Stroke</v>
      </c>
      <c r="AC9" t="str">
        <f t="shared" si="4"/>
        <v>HRG</v>
      </c>
      <c r="AD9" t="str">
        <f t="shared" si="5"/>
        <v>NE</v>
      </c>
      <c r="AE9" t="str">
        <f t="shared" si="17"/>
        <v>NE</v>
      </c>
      <c r="AF9" t="str">
        <f t="shared" si="18"/>
        <v>-</v>
      </c>
      <c r="AG9" t="str">
        <f t="shared" si="19"/>
        <v>Stroke with CC Score 13-15</v>
      </c>
      <c r="AH9" t="str">
        <f t="shared" si="20"/>
        <v>SUS</v>
      </c>
    </row>
    <row r="10" spans="1:38" x14ac:dyDescent="0.2">
      <c r="A10" s="1139" t="str">
        <f t="shared" si="8"/>
        <v>APC</v>
      </c>
      <c r="B10" t="str">
        <f>'Linked Sheet'!L39</f>
        <v>AA35C</v>
      </c>
      <c r="C10" t="str">
        <f>'Linked Sheet'!M39</f>
        <v>HRG</v>
      </c>
      <c r="D10" t="str">
        <f>'Linked Sheet'!N39</f>
        <v>Acute Stroke</v>
      </c>
      <c r="E10" t="str">
        <f>'Linked Sheet'!O39</f>
        <v>HRG</v>
      </c>
      <c r="F10" s="1139" t="s">
        <v>594</v>
      </c>
      <c r="G10" t="str">
        <f>'Linked Sheet'!Q39</f>
        <v>NE</v>
      </c>
      <c r="H10" t="str">
        <f>'Linked Sheet'!R39</f>
        <v>-</v>
      </c>
      <c r="J10" t="str">
        <f>'Linked Sheet'!S39</f>
        <v>Stroke with CC Score 10-12</v>
      </c>
      <c r="K10" t="str">
        <f>'Linked Sheet'!T39</f>
        <v>-</v>
      </c>
      <c r="L10" t="str">
        <f>'Linked Sheet'!U39</f>
        <v>Local</v>
      </c>
      <c r="M10" t="str">
        <f>'Linked Sheet'!V39</f>
        <v>SUS</v>
      </c>
      <c r="N10" t="str">
        <f>'Linked Sheet'!W39</f>
        <v>-</v>
      </c>
      <c r="O10">
        <f>'Linked Sheet'!X39</f>
        <v>7084.7664575551998</v>
      </c>
      <c r="P10">
        <f>'Linked Sheet'!Y39</f>
        <v>5659.7664575551998</v>
      </c>
      <c r="Q10">
        <f>'Linked Sheet'!Z39</f>
        <v>0</v>
      </c>
      <c r="S10" t="s">
        <v>594</v>
      </c>
      <c r="T10" t="str">
        <f>'Linked Sheet'!P39</f>
        <v>NE</v>
      </c>
      <c r="U10" t="str">
        <f t="shared" si="9"/>
        <v>AA35C</v>
      </c>
      <c r="Y10" t="str">
        <f t="shared" si="0"/>
        <v>APC</v>
      </c>
      <c r="Z10" t="str">
        <f t="shared" si="1"/>
        <v>AA35C</v>
      </c>
      <c r="AA10" t="str">
        <f t="shared" si="2"/>
        <v>HRG</v>
      </c>
      <c r="AB10" t="str">
        <f t="shared" si="3"/>
        <v>Acute Stroke</v>
      </c>
      <c r="AC10" t="str">
        <f t="shared" si="4"/>
        <v>HRG</v>
      </c>
      <c r="AD10" t="str">
        <f t="shared" si="5"/>
        <v>NE</v>
      </c>
      <c r="AE10" t="str">
        <f t="shared" si="17"/>
        <v>NE</v>
      </c>
      <c r="AF10" t="str">
        <f t="shared" si="18"/>
        <v>-</v>
      </c>
      <c r="AG10" t="str">
        <f t="shared" si="19"/>
        <v>Stroke with CC Score 10-12</v>
      </c>
      <c r="AH10" t="str">
        <f t="shared" si="20"/>
        <v>SUS</v>
      </c>
    </row>
    <row r="11" spans="1:38" x14ac:dyDescent="0.2">
      <c r="A11" s="1139" t="str">
        <f t="shared" si="8"/>
        <v>APC</v>
      </c>
      <c r="B11" t="str">
        <f>'Linked Sheet'!L40</f>
        <v>AA35D</v>
      </c>
      <c r="C11" t="str">
        <f>'Linked Sheet'!M40</f>
        <v>HRG</v>
      </c>
      <c r="D11" t="str">
        <f>'Linked Sheet'!N40</f>
        <v>Acute Stroke</v>
      </c>
      <c r="E11" t="str">
        <f>'Linked Sheet'!O40</f>
        <v>HRG</v>
      </c>
      <c r="F11" s="1139" t="s">
        <v>594</v>
      </c>
      <c r="G11" t="str">
        <f>'Linked Sheet'!Q40</f>
        <v>NE</v>
      </c>
      <c r="H11" t="str">
        <f>'Linked Sheet'!R40</f>
        <v>-</v>
      </c>
      <c r="J11" t="str">
        <f>'Linked Sheet'!S40</f>
        <v>Stroke with CC Score 7-9</v>
      </c>
      <c r="K11" t="str">
        <f>'Linked Sheet'!T40</f>
        <v>-</v>
      </c>
      <c r="L11" t="str">
        <f>'Linked Sheet'!U40</f>
        <v>Local</v>
      </c>
      <c r="M11" t="str">
        <f>'Linked Sheet'!V40</f>
        <v>SUS</v>
      </c>
      <c r="N11" t="str">
        <f>'Linked Sheet'!W40</f>
        <v>-</v>
      </c>
      <c r="O11">
        <f>'Linked Sheet'!X40</f>
        <v>5083.2161469190096</v>
      </c>
      <c r="P11">
        <f>'Linked Sheet'!Y40</f>
        <v>3658.2161469190096</v>
      </c>
      <c r="Q11">
        <f>'Linked Sheet'!Z40</f>
        <v>0</v>
      </c>
      <c r="S11" t="s">
        <v>594</v>
      </c>
      <c r="T11" t="str">
        <f>'Linked Sheet'!P40</f>
        <v>NE</v>
      </c>
      <c r="U11" t="str">
        <f t="shared" si="9"/>
        <v>AA35D</v>
      </c>
      <c r="Y11" t="str">
        <f t="shared" si="0"/>
        <v>APC</v>
      </c>
      <c r="Z11" t="str">
        <f t="shared" si="1"/>
        <v>AA35D</v>
      </c>
      <c r="AA11" t="str">
        <f t="shared" si="2"/>
        <v>HRG</v>
      </c>
      <c r="AB11" t="str">
        <f t="shared" si="3"/>
        <v>Acute Stroke</v>
      </c>
      <c r="AC11" t="str">
        <f t="shared" si="4"/>
        <v>HRG</v>
      </c>
      <c r="AD11" t="str">
        <f t="shared" si="5"/>
        <v>NE</v>
      </c>
      <c r="AE11" t="str">
        <f t="shared" si="17"/>
        <v>NE</v>
      </c>
      <c r="AF11" t="str">
        <f t="shared" si="18"/>
        <v>-</v>
      </c>
      <c r="AG11" t="str">
        <f t="shared" si="19"/>
        <v>Stroke with CC Score 7-9</v>
      </c>
      <c r="AH11" t="str">
        <f t="shared" si="20"/>
        <v>SUS</v>
      </c>
    </row>
    <row r="12" spans="1:38" x14ac:dyDescent="0.2">
      <c r="A12" s="1139" t="str">
        <f t="shared" si="8"/>
        <v>APC</v>
      </c>
      <c r="B12" t="str">
        <f>'Linked Sheet'!L41</f>
        <v>AA35E</v>
      </c>
      <c r="C12" t="str">
        <f>'Linked Sheet'!M41</f>
        <v>HRG</v>
      </c>
      <c r="D12" t="str">
        <f>'Linked Sheet'!N41</f>
        <v>Acute Stroke</v>
      </c>
      <c r="E12" t="str">
        <f>'Linked Sheet'!O41</f>
        <v>HRG</v>
      </c>
      <c r="F12" s="1139" t="s">
        <v>594</v>
      </c>
      <c r="G12" t="str">
        <f>'Linked Sheet'!Q41</f>
        <v>NE</v>
      </c>
      <c r="H12" t="str">
        <f>'Linked Sheet'!R41</f>
        <v>-</v>
      </c>
      <c r="J12" t="str">
        <f>'Linked Sheet'!S41</f>
        <v>Stroke with CC Score 4-6</v>
      </c>
      <c r="K12" t="str">
        <f>'Linked Sheet'!T41</f>
        <v>-</v>
      </c>
      <c r="L12" t="str">
        <f>'Linked Sheet'!U41</f>
        <v>Local</v>
      </c>
      <c r="M12" t="str">
        <f>'Linked Sheet'!V41</f>
        <v>SUS</v>
      </c>
      <c r="N12" t="str">
        <f>'Linked Sheet'!W41</f>
        <v>-</v>
      </c>
      <c r="O12">
        <f>'Linked Sheet'!X41</f>
        <v>3705.1980358058499</v>
      </c>
      <c r="P12">
        <f>'Linked Sheet'!Y41</f>
        <v>2280.1980358058499</v>
      </c>
      <c r="Q12">
        <f>'Linked Sheet'!Z41</f>
        <v>0</v>
      </c>
      <c r="S12" t="s">
        <v>594</v>
      </c>
      <c r="T12" t="str">
        <f>'Linked Sheet'!P41</f>
        <v>NE</v>
      </c>
      <c r="U12" t="str">
        <f t="shared" si="9"/>
        <v>AA35E</v>
      </c>
      <c r="Y12" t="str">
        <f t="shared" si="0"/>
        <v>APC</v>
      </c>
      <c r="Z12" t="str">
        <f t="shared" si="1"/>
        <v>AA35E</v>
      </c>
      <c r="AA12" t="str">
        <f t="shared" si="2"/>
        <v>HRG</v>
      </c>
      <c r="AB12" t="str">
        <f t="shared" si="3"/>
        <v>Acute Stroke</v>
      </c>
      <c r="AC12" t="str">
        <f t="shared" si="4"/>
        <v>HRG</v>
      </c>
      <c r="AD12" t="str">
        <f t="shared" si="5"/>
        <v>NE</v>
      </c>
      <c r="AE12" t="str">
        <f t="shared" si="17"/>
        <v>NE</v>
      </c>
      <c r="AF12" t="str">
        <f t="shared" si="18"/>
        <v>-</v>
      </c>
      <c r="AG12" t="str">
        <f t="shared" si="19"/>
        <v>Stroke with CC Score 4-6</v>
      </c>
      <c r="AH12" t="str">
        <f t="shared" si="20"/>
        <v>SUS</v>
      </c>
    </row>
    <row r="13" spans="1:38" x14ac:dyDescent="0.2">
      <c r="A13" s="1139" t="str">
        <f t="shared" si="8"/>
        <v>APC</v>
      </c>
      <c r="B13" t="str">
        <f>'Linked Sheet'!L42</f>
        <v>AA35F</v>
      </c>
      <c r="C13" t="str">
        <f>'Linked Sheet'!M42</f>
        <v>HRG</v>
      </c>
      <c r="D13" t="str">
        <f>'Linked Sheet'!N42</f>
        <v>Acute Stroke</v>
      </c>
      <c r="E13" t="str">
        <f>'Linked Sheet'!O42</f>
        <v>HRG</v>
      </c>
      <c r="F13" s="1139" t="s">
        <v>594</v>
      </c>
      <c r="G13" t="str">
        <f>'Linked Sheet'!Q42</f>
        <v>NE</v>
      </c>
      <c r="H13" t="str">
        <f>'Linked Sheet'!R42</f>
        <v>-</v>
      </c>
      <c r="J13" t="str">
        <f>'Linked Sheet'!S42</f>
        <v>Stroke with CC Score 0-3</v>
      </c>
      <c r="K13" t="str">
        <f>'Linked Sheet'!T42</f>
        <v>-</v>
      </c>
      <c r="L13" t="str">
        <f>'Linked Sheet'!U42</f>
        <v>Local</v>
      </c>
      <c r="M13" t="str">
        <f>'Linked Sheet'!V42</f>
        <v>SUS</v>
      </c>
      <c r="N13" t="str">
        <f>'Linked Sheet'!W42</f>
        <v>-</v>
      </c>
      <c r="O13">
        <f>'Linked Sheet'!X42</f>
        <v>2846.5864691057659</v>
      </c>
      <c r="P13">
        <f>'Linked Sheet'!Y42</f>
        <v>1421.5864691057659</v>
      </c>
      <c r="Q13">
        <f>'Linked Sheet'!Z42</f>
        <v>0</v>
      </c>
      <c r="S13" t="s">
        <v>594</v>
      </c>
      <c r="T13" t="str">
        <f>'Linked Sheet'!P42</f>
        <v>NE</v>
      </c>
      <c r="U13" t="str">
        <f t="shared" si="9"/>
        <v>AA35F</v>
      </c>
      <c r="Y13" t="str">
        <f t="shared" ref="Y13:AC17" si="21">A8</f>
        <v>APC</v>
      </c>
      <c r="Z13" t="str">
        <f t="shared" si="21"/>
        <v>AA35A</v>
      </c>
      <c r="AA13" t="str">
        <f t="shared" si="21"/>
        <v>HRG</v>
      </c>
      <c r="AB13" t="str">
        <f t="shared" si="21"/>
        <v>Acute Stroke</v>
      </c>
      <c r="AC13" t="str">
        <f t="shared" si="21"/>
        <v>HRG</v>
      </c>
      <c r="AD13" t="str">
        <f>T8</f>
        <v>NE</v>
      </c>
      <c r="AE13" t="str">
        <f t="shared" ref="AE13:AF17" si="22">G8</f>
        <v>NE</v>
      </c>
      <c r="AF13" t="str">
        <f t="shared" si="22"/>
        <v>-</v>
      </c>
      <c r="AG13" t="str">
        <f>J8</f>
        <v>Stroke with CC Score 16+</v>
      </c>
      <c r="AH13" t="str">
        <f>M8</f>
        <v>SUS</v>
      </c>
      <c r="AJ13" t="str">
        <f>N8</f>
        <v>-</v>
      </c>
      <c r="AK13">
        <f>O8</f>
        <v>13084.120291765899</v>
      </c>
      <c r="AL13">
        <f>P8</f>
        <v>11659.120291765899</v>
      </c>
    </row>
    <row r="14" spans="1:38" x14ac:dyDescent="0.2">
      <c r="A14" s="1139" t="str">
        <f t="shared" si="8"/>
        <v>APC</v>
      </c>
      <c r="B14" t="str">
        <f>'Linked Sheet'!L56</f>
        <v>LD01A</v>
      </c>
      <c r="C14" t="str">
        <f>'Linked Sheet'!M56</f>
        <v>HRG</v>
      </c>
      <c r="D14" t="str">
        <f>'Linked Sheet'!N56</f>
        <v>Renal</v>
      </c>
      <c r="E14" t="str">
        <f>'Linked Sheet'!O56</f>
        <v>N/A</v>
      </c>
      <c r="F14" s="1139" t="s">
        <v>543</v>
      </c>
      <c r="G14" t="str">
        <f>'Linked Sheet'!Q56</f>
        <v>-</v>
      </c>
      <c r="H14" t="str">
        <f>'Linked Sheet'!R56</f>
        <v>-</v>
      </c>
      <c r="J14" t="str">
        <f>'Linked Sheet'!S56</f>
        <v>Hospital Haemodialysis or Filtration, with Access via Haemodialysis Catheter, 19 years and over</v>
      </c>
      <c r="K14" t="str">
        <f>'Linked Sheet'!T56</f>
        <v>-</v>
      </c>
      <c r="L14" t="str">
        <f>'Linked Sheet'!U56</f>
        <v>Renal</v>
      </c>
      <c r="M14" t="str">
        <f>'Linked Sheet'!V56</f>
        <v>-</v>
      </c>
      <c r="N14" t="str">
        <f>'Linked Sheet'!W56</f>
        <v>-</v>
      </c>
      <c r="O14">
        <f>'Linked Sheet'!X56</f>
        <v>100.80752325707964</v>
      </c>
      <c r="P14">
        <f>'Linked Sheet'!Y56</f>
        <v>0</v>
      </c>
      <c r="Q14">
        <f>'Linked Sheet'!Z56</f>
        <v>0</v>
      </c>
      <c r="S14" t="s">
        <v>543</v>
      </c>
      <c r="T14" t="str">
        <f>'Linked Sheet'!P56</f>
        <v>Renal</v>
      </c>
      <c r="U14" t="str">
        <f t="shared" si="9"/>
        <v>LD01A</v>
      </c>
      <c r="Y14" t="str">
        <f t="shared" si="21"/>
        <v>APC</v>
      </c>
      <c r="Z14" t="str">
        <f t="shared" si="21"/>
        <v>AA35B</v>
      </c>
      <c r="AA14" t="str">
        <f t="shared" si="21"/>
        <v>HRG</v>
      </c>
      <c r="AB14" t="str">
        <f t="shared" si="21"/>
        <v>Acute Stroke</v>
      </c>
      <c r="AC14" t="str">
        <f t="shared" si="21"/>
        <v>HRG</v>
      </c>
      <c r="AD14" t="str">
        <f>T9</f>
        <v>NE</v>
      </c>
      <c r="AE14" t="str">
        <f t="shared" si="22"/>
        <v>NE</v>
      </c>
      <c r="AF14" t="str">
        <f t="shared" si="22"/>
        <v>-</v>
      </c>
      <c r="AG14" t="str">
        <f>J9</f>
        <v>Stroke with CC Score 13-15</v>
      </c>
      <c r="AH14" t="str">
        <f>M9</f>
        <v>SUS</v>
      </c>
    </row>
    <row r="15" spans="1:38" x14ac:dyDescent="0.2">
      <c r="A15" s="1139" t="str">
        <f t="shared" si="8"/>
        <v>APC</v>
      </c>
      <c r="B15" t="str">
        <f>'Linked Sheet'!L57</f>
        <v>LD02A</v>
      </c>
      <c r="C15" t="str">
        <f>'Linked Sheet'!M57</f>
        <v>HRG</v>
      </c>
      <c r="D15" t="str">
        <f>'Linked Sheet'!N57</f>
        <v>Renal</v>
      </c>
      <c r="E15" t="str">
        <f>'Linked Sheet'!O57</f>
        <v>N/A</v>
      </c>
      <c r="F15" s="1139" t="s">
        <v>543</v>
      </c>
      <c r="G15" t="str">
        <f>'Linked Sheet'!Q57</f>
        <v>-</v>
      </c>
      <c r="H15" t="str">
        <f>'Linked Sheet'!R57</f>
        <v>-</v>
      </c>
      <c r="J15" t="str">
        <f>'Linked Sheet'!S57</f>
        <v>Hospital Haemodialysis or Filtration, with Access via Arteriovenous Fistula or Graft, 19 years and over</v>
      </c>
      <c r="K15" t="str">
        <f>'Linked Sheet'!T57</f>
        <v>-</v>
      </c>
      <c r="L15" t="str">
        <f>'Linked Sheet'!U57</f>
        <v>Renal</v>
      </c>
      <c r="M15" t="str">
        <f>'Linked Sheet'!V57</f>
        <v>-</v>
      </c>
      <c r="N15" t="str">
        <f>'Linked Sheet'!W57</f>
        <v>-</v>
      </c>
      <c r="O15">
        <f>'Linked Sheet'!X57</f>
        <v>126.00940407134952</v>
      </c>
      <c r="P15">
        <f>'Linked Sheet'!Y57</f>
        <v>0</v>
      </c>
      <c r="Q15">
        <f>'Linked Sheet'!Z57</f>
        <v>0</v>
      </c>
      <c r="S15" t="s">
        <v>543</v>
      </c>
      <c r="T15" t="str">
        <f>'Linked Sheet'!P57</f>
        <v>Renal</v>
      </c>
      <c r="U15" t="str">
        <f t="shared" si="9"/>
        <v>LD02A</v>
      </c>
      <c r="Y15" t="str">
        <f t="shared" si="21"/>
        <v>APC</v>
      </c>
      <c r="Z15" t="str">
        <f t="shared" si="21"/>
        <v>AA35C</v>
      </c>
      <c r="AA15" t="str">
        <f t="shared" si="21"/>
        <v>HRG</v>
      </c>
      <c r="AB15" t="str">
        <f t="shared" si="21"/>
        <v>Acute Stroke</v>
      </c>
      <c r="AC15" t="str">
        <f t="shared" si="21"/>
        <v>HRG</v>
      </c>
      <c r="AD15" t="str">
        <f>T10</f>
        <v>NE</v>
      </c>
      <c r="AE15" t="str">
        <f t="shared" si="22"/>
        <v>NE</v>
      </c>
      <c r="AF15" t="str">
        <f t="shared" si="22"/>
        <v>-</v>
      </c>
      <c r="AG15" t="str">
        <f>J10</f>
        <v>Stroke with CC Score 10-12</v>
      </c>
      <c r="AH15" t="str">
        <f>M10</f>
        <v>SUS</v>
      </c>
    </row>
    <row r="16" spans="1:38" x14ac:dyDescent="0.2">
      <c r="A16" s="1139" t="str">
        <f t="shared" si="8"/>
        <v>APC</v>
      </c>
      <c r="B16" t="str">
        <f>'Linked Sheet'!L58</f>
        <v>LD03A</v>
      </c>
      <c r="C16" t="str">
        <f>'Linked Sheet'!M58</f>
        <v>HRG</v>
      </c>
      <c r="D16" t="str">
        <f>'Linked Sheet'!N58</f>
        <v>Renal</v>
      </c>
      <c r="E16" t="str">
        <f>'Linked Sheet'!O58</f>
        <v>N/A</v>
      </c>
      <c r="F16" s="1139" t="s">
        <v>543</v>
      </c>
      <c r="G16" t="str">
        <f>'Linked Sheet'!Q58</f>
        <v>-</v>
      </c>
      <c r="H16" t="str">
        <f>'Linked Sheet'!R58</f>
        <v>-</v>
      </c>
      <c r="J16" t="str">
        <f>'Linked Sheet'!S58</f>
        <v>Hospital Haemodialysis or Filtration, with Access via Haemodialysis Catheter, with Blood-Borne Virus, 19 years and over</v>
      </c>
      <c r="K16" t="str">
        <f>'Linked Sheet'!T58</f>
        <v>-</v>
      </c>
      <c r="L16" t="str">
        <f>'Linked Sheet'!U58</f>
        <v>Renal</v>
      </c>
      <c r="M16" t="str">
        <f>'Linked Sheet'!V58</f>
        <v>-</v>
      </c>
      <c r="N16" t="str">
        <f>'Linked Sheet'!W58</f>
        <v>-</v>
      </c>
      <c r="O16">
        <f>'Linked Sheet'!X58</f>
        <v>105.11746101828599</v>
      </c>
      <c r="P16">
        <f>'Linked Sheet'!Y58</f>
        <v>0</v>
      </c>
      <c r="Q16">
        <f>'Linked Sheet'!Z58</f>
        <v>0</v>
      </c>
      <c r="S16" t="s">
        <v>543</v>
      </c>
      <c r="T16" t="str">
        <f>'Linked Sheet'!P58</f>
        <v>Renal</v>
      </c>
      <c r="U16" t="str">
        <f t="shared" si="9"/>
        <v>LD03A</v>
      </c>
      <c r="Y16" t="str">
        <f t="shared" si="21"/>
        <v>APC</v>
      </c>
      <c r="Z16" t="str">
        <f t="shared" si="21"/>
        <v>AA35D</v>
      </c>
      <c r="AA16" t="str">
        <f t="shared" si="21"/>
        <v>HRG</v>
      </c>
      <c r="AB16" t="str">
        <f t="shared" si="21"/>
        <v>Acute Stroke</v>
      </c>
      <c r="AC16" t="str">
        <f t="shared" si="21"/>
        <v>HRG</v>
      </c>
      <c r="AD16" t="str">
        <f>T11</f>
        <v>NE</v>
      </c>
      <c r="AE16" t="str">
        <f t="shared" si="22"/>
        <v>NE</v>
      </c>
      <c r="AF16" t="str">
        <f t="shared" si="22"/>
        <v>-</v>
      </c>
      <c r="AG16" t="str">
        <f>J11</f>
        <v>Stroke with CC Score 7-9</v>
      </c>
      <c r="AH16" t="str">
        <f>M11</f>
        <v>SUS</v>
      </c>
    </row>
    <row r="17" spans="1:34" x14ac:dyDescent="0.2">
      <c r="A17" s="1139" t="str">
        <f t="shared" si="8"/>
        <v>APC</v>
      </c>
      <c r="B17" t="str">
        <f>'Linked Sheet'!L59</f>
        <v>LD04A</v>
      </c>
      <c r="C17" t="str">
        <f>'Linked Sheet'!M59</f>
        <v>HRG</v>
      </c>
      <c r="D17" t="str">
        <f>'Linked Sheet'!N59</f>
        <v>Renal</v>
      </c>
      <c r="E17" t="str">
        <f>'Linked Sheet'!O59</f>
        <v>N/A</v>
      </c>
      <c r="F17" s="1139" t="s">
        <v>543</v>
      </c>
      <c r="G17" t="str">
        <f>'Linked Sheet'!Q59</f>
        <v>-</v>
      </c>
      <c r="H17" t="str">
        <f>'Linked Sheet'!R59</f>
        <v>-</v>
      </c>
      <c r="J17" t="str">
        <f>'Linked Sheet'!S59</f>
        <v>Hospital Haemodialysis or Filtration, with Access via Arteriovenous Fistula or Graft, with Blood-Borne Virus, 19 years and over</v>
      </c>
      <c r="K17" t="str">
        <f>'Linked Sheet'!T59</f>
        <v>-</v>
      </c>
      <c r="L17" t="str">
        <f>'Linked Sheet'!U59</f>
        <v>Renal</v>
      </c>
      <c r="M17" t="str">
        <f>'Linked Sheet'!V59</f>
        <v>-</v>
      </c>
      <c r="N17" t="str">
        <f>'Linked Sheet'!W59</f>
        <v>-</v>
      </c>
      <c r="O17">
        <f>'Linked Sheet'!X59</f>
        <v>131.39682627285751</v>
      </c>
      <c r="P17">
        <f>'Linked Sheet'!Y59</f>
        <v>0</v>
      </c>
      <c r="Q17">
        <f>'Linked Sheet'!Z59</f>
        <v>0</v>
      </c>
      <c r="S17" t="s">
        <v>543</v>
      </c>
      <c r="T17" t="str">
        <f>'Linked Sheet'!P59</f>
        <v>Renal</v>
      </c>
      <c r="U17" t="str">
        <f t="shared" si="9"/>
        <v>LD04A</v>
      </c>
      <c r="Y17" t="str">
        <f t="shared" si="21"/>
        <v>APC</v>
      </c>
      <c r="Z17" t="str">
        <f t="shared" si="21"/>
        <v>AA35E</v>
      </c>
      <c r="AA17" t="str">
        <f t="shared" si="21"/>
        <v>HRG</v>
      </c>
      <c r="AB17" t="str">
        <f t="shared" si="21"/>
        <v>Acute Stroke</v>
      </c>
      <c r="AC17" t="str">
        <f t="shared" si="21"/>
        <v>HRG</v>
      </c>
      <c r="AD17" t="str">
        <f>T12</f>
        <v>NE</v>
      </c>
      <c r="AE17" t="str">
        <f t="shared" si="22"/>
        <v>NE</v>
      </c>
      <c r="AF17" t="str">
        <f t="shared" si="22"/>
        <v>-</v>
      </c>
      <c r="AG17" t="str">
        <f>J12</f>
        <v>Stroke with CC Score 4-6</v>
      </c>
      <c r="AH17" t="str">
        <f>M12</f>
        <v>SUS</v>
      </c>
    </row>
    <row r="18" spans="1:34" x14ac:dyDescent="0.2">
      <c r="A18" s="1139" t="str">
        <f t="shared" si="8"/>
        <v>APC</v>
      </c>
      <c r="B18" t="str">
        <f>'Linked Sheet'!L61</f>
        <v>LD05A</v>
      </c>
      <c r="C18" t="str">
        <f>'Linked Sheet'!M61</f>
        <v>HRG</v>
      </c>
      <c r="D18" t="str">
        <f>'Linked Sheet'!N61</f>
        <v>Renal</v>
      </c>
      <c r="E18" t="str">
        <f>'Linked Sheet'!O61</f>
        <v>N/A</v>
      </c>
      <c r="F18" s="1139" t="s">
        <v>543</v>
      </c>
      <c r="G18" t="str">
        <f>'Linked Sheet'!Q61</f>
        <v>-</v>
      </c>
      <c r="H18" t="str">
        <f>'Linked Sheet'!R61</f>
        <v>-</v>
      </c>
      <c r="J18" t="str">
        <f>'Linked Sheet'!S61</f>
        <v>Satellite Haemodialysis or Filtration, with Access via Haemodialysis Catheter, 19 years and over</v>
      </c>
      <c r="K18" t="str">
        <f>'Linked Sheet'!T61</f>
        <v>-</v>
      </c>
      <c r="L18" t="str">
        <f>'Linked Sheet'!U61</f>
        <v>Renal</v>
      </c>
      <c r="M18" t="str">
        <f>'Linked Sheet'!V61</f>
        <v>-</v>
      </c>
      <c r="N18" t="str">
        <f>'Linked Sheet'!W61</f>
        <v>-</v>
      </c>
      <c r="O18">
        <f>'Linked Sheet'!X61</f>
        <v>100.80752325707964</v>
      </c>
      <c r="P18">
        <f>'Linked Sheet'!Y61</f>
        <v>0</v>
      </c>
      <c r="Q18">
        <f>'Linked Sheet'!Z61</f>
        <v>0</v>
      </c>
      <c r="S18" t="s">
        <v>543</v>
      </c>
      <c r="T18" t="str">
        <f>'Linked Sheet'!P61</f>
        <v>Renal</v>
      </c>
      <c r="U18" t="str">
        <f t="shared" si="9"/>
        <v>LD05A</v>
      </c>
    </row>
    <row r="19" spans="1:34" x14ac:dyDescent="0.2">
      <c r="A19" s="1139" t="str">
        <f t="shared" si="8"/>
        <v>APC</v>
      </c>
      <c r="B19" t="str">
        <f>'Linked Sheet'!L62</f>
        <v>LD06A</v>
      </c>
      <c r="C19" t="str">
        <f>'Linked Sheet'!M62</f>
        <v>HRG</v>
      </c>
      <c r="D19" t="str">
        <f>'Linked Sheet'!N62</f>
        <v>Renal</v>
      </c>
      <c r="E19" t="str">
        <f>'Linked Sheet'!O62</f>
        <v>N/A</v>
      </c>
      <c r="F19" s="1139" t="s">
        <v>543</v>
      </c>
      <c r="G19" t="str">
        <f>'Linked Sheet'!Q62</f>
        <v>-</v>
      </c>
      <c r="H19" t="str">
        <f>'Linked Sheet'!R62</f>
        <v>-</v>
      </c>
      <c r="J19" t="str">
        <f>'Linked Sheet'!S62</f>
        <v>Satellite Haemodialysis or Filtration, with Access via Arteriovenous Fistula or Graft, 19 years and over</v>
      </c>
      <c r="K19">
        <f>'Linked Sheet'!T62</f>
        <v>0</v>
      </c>
      <c r="L19" t="str">
        <f>'Linked Sheet'!U62</f>
        <v>Renal</v>
      </c>
      <c r="M19" t="str">
        <f>'Linked Sheet'!V62</f>
        <v>-</v>
      </c>
      <c r="N19" t="str">
        <f>'Linked Sheet'!W62</f>
        <v>-</v>
      </c>
      <c r="O19">
        <f>'Linked Sheet'!X62</f>
        <v>126.00940407134952</v>
      </c>
      <c r="P19">
        <f>'Linked Sheet'!Y62</f>
        <v>0</v>
      </c>
      <c r="Q19">
        <f>'Linked Sheet'!Z62</f>
        <v>0</v>
      </c>
      <c r="S19" t="s">
        <v>543</v>
      </c>
      <c r="T19" t="str">
        <f>'Linked Sheet'!P62</f>
        <v>Renal</v>
      </c>
      <c r="U19" t="str">
        <f t="shared" si="9"/>
        <v>LD06A</v>
      </c>
    </row>
    <row r="20" spans="1:34" x14ac:dyDescent="0.2">
      <c r="A20" s="1139" t="str">
        <f t="shared" si="8"/>
        <v>APC</v>
      </c>
      <c r="B20" t="str">
        <f>'Linked Sheet'!L63</f>
        <v>LD07A</v>
      </c>
      <c r="C20" t="str">
        <f>'Linked Sheet'!M63</f>
        <v>HRG</v>
      </c>
      <c r="D20" t="str">
        <f>'Linked Sheet'!N63</f>
        <v>Renal</v>
      </c>
      <c r="E20" t="str">
        <f>'Linked Sheet'!O63</f>
        <v>N/A</v>
      </c>
      <c r="F20" s="1139" t="s">
        <v>543</v>
      </c>
      <c r="G20" t="str">
        <f>'Linked Sheet'!Q63</f>
        <v>-</v>
      </c>
      <c r="H20" t="str">
        <f>'Linked Sheet'!R63</f>
        <v>-</v>
      </c>
      <c r="J20" t="str">
        <f>'Linked Sheet'!S63</f>
        <v>Satellite Haemodialysis or Filtration, with Access via Haemodialysis Catheter, with Blood-Borne Virus, 19 years and over</v>
      </c>
      <c r="K20">
        <f>'Linked Sheet'!T63</f>
        <v>0</v>
      </c>
      <c r="L20" t="str">
        <f>'Linked Sheet'!U63</f>
        <v>Renal</v>
      </c>
      <c r="M20" t="str">
        <f>'Linked Sheet'!V63</f>
        <v>-</v>
      </c>
      <c r="N20" t="str">
        <f>'Linked Sheet'!W63</f>
        <v>-</v>
      </c>
      <c r="O20">
        <f>'Linked Sheet'!X63</f>
        <v>105.11746101828599</v>
      </c>
      <c r="P20">
        <f>'Linked Sheet'!Y63</f>
        <v>0</v>
      </c>
      <c r="Q20">
        <f>'Linked Sheet'!Z63</f>
        <v>0</v>
      </c>
      <c r="S20" t="s">
        <v>543</v>
      </c>
      <c r="T20" t="str">
        <f>'Linked Sheet'!P63</f>
        <v>Renal</v>
      </c>
      <c r="U20" t="str">
        <f t="shared" si="9"/>
        <v>LD07A</v>
      </c>
    </row>
    <row r="21" spans="1:34" x14ac:dyDescent="0.2">
      <c r="A21" s="1139" t="str">
        <f t="shared" si="8"/>
        <v>APC</v>
      </c>
      <c r="B21" t="str">
        <f>'Linked Sheet'!L64</f>
        <v>LD08A</v>
      </c>
      <c r="C21" t="str">
        <f>'Linked Sheet'!M64</f>
        <v>HRG</v>
      </c>
      <c r="D21" t="str">
        <f>'Linked Sheet'!N64</f>
        <v>Renal</v>
      </c>
      <c r="E21" t="str">
        <f>'Linked Sheet'!O64</f>
        <v>N/A</v>
      </c>
      <c r="F21" s="1139" t="s">
        <v>543</v>
      </c>
      <c r="G21" t="str">
        <f>'Linked Sheet'!Q64</f>
        <v>-</v>
      </c>
      <c r="H21" t="str">
        <f>'Linked Sheet'!R64</f>
        <v>-</v>
      </c>
      <c r="J21" t="str">
        <f>'Linked Sheet'!S64</f>
        <v>Satellite Haemodialysis or Filtration, with Access via Arteriovenous Fistula or Graft, with Blood-Borne Virus, 19 years and over</v>
      </c>
      <c r="K21">
        <f>'Linked Sheet'!T64</f>
        <v>0</v>
      </c>
      <c r="L21" t="str">
        <f>'Linked Sheet'!U64</f>
        <v>Renal</v>
      </c>
      <c r="M21" t="str">
        <f>'Linked Sheet'!V64</f>
        <v>-</v>
      </c>
      <c r="N21" t="str">
        <f>'Linked Sheet'!W64</f>
        <v>-</v>
      </c>
      <c r="O21">
        <f>'Linked Sheet'!X64</f>
        <v>131.39682627285751</v>
      </c>
      <c r="P21">
        <f>'Linked Sheet'!Y64</f>
        <v>0</v>
      </c>
      <c r="Q21">
        <f>'Linked Sheet'!Z64</f>
        <v>0</v>
      </c>
      <c r="S21" t="s">
        <v>543</v>
      </c>
      <c r="T21" t="str">
        <f>'Linked Sheet'!P64</f>
        <v>Renal</v>
      </c>
      <c r="U21" t="str">
        <f t="shared" si="9"/>
        <v>LD08A</v>
      </c>
    </row>
    <row r="22" spans="1:34" x14ac:dyDescent="0.2">
      <c r="A22" s="1139" t="str">
        <f t="shared" si="8"/>
        <v>APC</v>
      </c>
      <c r="B22" t="str">
        <f>'Linked Sheet'!L66</f>
        <v>LD09A</v>
      </c>
      <c r="C22" t="str">
        <f>'Linked Sheet'!M66</f>
        <v>HRG</v>
      </c>
      <c r="D22" t="str">
        <f>'Linked Sheet'!N66</f>
        <v>Renal</v>
      </c>
      <c r="E22" t="str">
        <f>'Linked Sheet'!O66</f>
        <v>N/A</v>
      </c>
      <c r="F22" s="1139" t="s">
        <v>543</v>
      </c>
      <c r="G22" t="str">
        <f>'Linked Sheet'!Q66</f>
        <v>-</v>
      </c>
      <c r="H22" t="str">
        <f>'Linked Sheet'!R66</f>
        <v>-</v>
      </c>
      <c r="J22" t="str">
        <f>'Linked Sheet'!S66</f>
        <v>Home Haemodialysis or Filtration, with Access via Haemodialysis Catheter, 19 years and over</v>
      </c>
      <c r="K22">
        <f>'Linked Sheet'!T66</f>
        <v>0</v>
      </c>
      <c r="L22" t="str">
        <f>'Linked Sheet'!U66</f>
        <v>Renal</v>
      </c>
      <c r="M22" t="str">
        <f>'Linked Sheet'!V66</f>
        <v>-</v>
      </c>
      <c r="N22" t="str">
        <f>'Linked Sheet'!W66</f>
        <v>-</v>
      </c>
      <c r="O22">
        <f>'Linked Sheet'!X66</f>
        <v>378.02821221404855</v>
      </c>
      <c r="P22">
        <f>'Linked Sheet'!Y66</f>
        <v>0</v>
      </c>
      <c r="Q22">
        <f>'Linked Sheet'!Z66</f>
        <v>0</v>
      </c>
      <c r="S22" t="s">
        <v>543</v>
      </c>
      <c r="T22" t="str">
        <f>'Linked Sheet'!P66</f>
        <v>Renal</v>
      </c>
      <c r="U22" t="str">
        <f t="shared" si="9"/>
        <v>LD09A</v>
      </c>
    </row>
    <row r="23" spans="1:34" x14ac:dyDescent="0.2">
      <c r="A23" s="1139" t="str">
        <f t="shared" si="8"/>
        <v>APC</v>
      </c>
      <c r="B23" t="str">
        <f>'Linked Sheet'!L67</f>
        <v>LD10A</v>
      </c>
      <c r="C23" t="str">
        <f>'Linked Sheet'!M67</f>
        <v>HRG</v>
      </c>
      <c r="D23" t="str">
        <f>'Linked Sheet'!N67</f>
        <v>Renal</v>
      </c>
      <c r="E23" t="str">
        <f>'Linked Sheet'!O67</f>
        <v>N/A</v>
      </c>
      <c r="F23" s="1139" t="s">
        <v>543</v>
      </c>
      <c r="G23" t="str">
        <f>'Linked Sheet'!Q67</f>
        <v>-</v>
      </c>
      <c r="H23" t="str">
        <f>'Linked Sheet'!R67</f>
        <v>-</v>
      </c>
      <c r="J23" t="str">
        <f>'Linked Sheet'!S67</f>
        <v>Home Haemodialysis or Filtration, with Access via Arteriovenous Fistula or Graft, 19 years and over</v>
      </c>
      <c r="K23">
        <f>'Linked Sheet'!T67</f>
        <v>0</v>
      </c>
      <c r="L23" t="str">
        <f>'Linked Sheet'!U67</f>
        <v>Renal</v>
      </c>
      <c r="M23" t="str">
        <f>'Linked Sheet'!V67</f>
        <v>-</v>
      </c>
      <c r="N23" t="str">
        <f>'Linked Sheet'!W67</f>
        <v>-</v>
      </c>
      <c r="O23">
        <f>'Linked Sheet'!X67</f>
        <v>378.02821221404855</v>
      </c>
      <c r="P23">
        <f>'Linked Sheet'!Y67</f>
        <v>0</v>
      </c>
      <c r="Q23">
        <f>'Linked Sheet'!Z67</f>
        <v>0</v>
      </c>
      <c r="S23" t="s">
        <v>543</v>
      </c>
      <c r="T23" t="str">
        <f>'Linked Sheet'!P67</f>
        <v>Renal</v>
      </c>
      <c r="U23" t="str">
        <f t="shared" si="9"/>
        <v>LD10A</v>
      </c>
    </row>
    <row r="24" spans="1:34" x14ac:dyDescent="0.2">
      <c r="A24" s="1139" t="str">
        <f t="shared" si="8"/>
        <v>APC</v>
      </c>
      <c r="B24" t="str">
        <f>'Linked Sheet'!L72</f>
        <v>LD11A</v>
      </c>
      <c r="C24" t="str">
        <f>'Linked Sheet'!M72</f>
        <v>HRG</v>
      </c>
      <c r="D24" t="str">
        <f>'Linked Sheet'!N72</f>
        <v>Renal</v>
      </c>
      <c r="E24" t="str">
        <f>'Linked Sheet'!O72</f>
        <v>N/A</v>
      </c>
      <c r="F24" s="1139" t="s">
        <v>543</v>
      </c>
      <c r="G24" t="str">
        <f>'Linked Sheet'!Q72</f>
        <v>-</v>
      </c>
      <c r="H24" t="str">
        <f>'Linked Sheet'!R72</f>
        <v>-</v>
      </c>
      <c r="J24">
        <f>'Linked Sheet'!S72</f>
        <v>0</v>
      </c>
      <c r="K24">
        <f>'Linked Sheet'!T72</f>
        <v>0</v>
      </c>
      <c r="L24" t="str">
        <f>'Linked Sheet'!U72</f>
        <v>Renal</v>
      </c>
      <c r="M24" t="str">
        <f>'Linked Sheet'!V72</f>
        <v>-</v>
      </c>
      <c r="N24" t="str">
        <f>'Linked Sheet'!W72</f>
        <v>-</v>
      </c>
      <c r="O24">
        <f>'Linked Sheet'!X72</f>
        <v>48.639138319820667</v>
      </c>
      <c r="P24">
        <f>'Linked Sheet'!Y72</f>
        <v>0</v>
      </c>
      <c r="Q24">
        <f>'Linked Sheet'!Z72</f>
        <v>0</v>
      </c>
      <c r="S24" t="s">
        <v>543</v>
      </c>
      <c r="T24" t="str">
        <f>'Linked Sheet'!P72</f>
        <v>Renal</v>
      </c>
      <c r="U24" t="str">
        <f t="shared" si="9"/>
        <v>LD11A</v>
      </c>
    </row>
    <row r="25" spans="1:34" x14ac:dyDescent="0.2">
      <c r="A25" s="1139" t="str">
        <f t="shared" si="8"/>
        <v>APC</v>
      </c>
      <c r="B25" t="str">
        <f>'Linked Sheet'!L73</f>
        <v>LD12A</v>
      </c>
      <c r="C25" t="str">
        <f>'Linked Sheet'!M73</f>
        <v>HRG</v>
      </c>
      <c r="D25" t="str">
        <f>'Linked Sheet'!N73</f>
        <v>Renal</v>
      </c>
      <c r="E25" t="str">
        <f>'Linked Sheet'!O73</f>
        <v>N/A</v>
      </c>
      <c r="F25" s="1139" t="s">
        <v>543</v>
      </c>
      <c r="G25" t="str">
        <f>'Linked Sheet'!Q73</f>
        <v>-</v>
      </c>
      <c r="H25" t="str">
        <f>'Linked Sheet'!R73</f>
        <v>-</v>
      </c>
      <c r="J25">
        <f>'Linked Sheet'!S73</f>
        <v>0</v>
      </c>
      <c r="K25">
        <f>'Linked Sheet'!T73</f>
        <v>0</v>
      </c>
      <c r="L25" t="str">
        <f>'Linked Sheet'!U73</f>
        <v>Renal</v>
      </c>
      <c r="M25" t="str">
        <f>'Linked Sheet'!V73</f>
        <v>-</v>
      </c>
      <c r="N25" t="str">
        <f>'Linked Sheet'!W73</f>
        <v>-</v>
      </c>
      <c r="O25">
        <f>'Linked Sheet'!X73</f>
        <v>53.665222583310353</v>
      </c>
      <c r="P25">
        <f>'Linked Sheet'!Y73</f>
        <v>0</v>
      </c>
      <c r="Q25">
        <f>'Linked Sheet'!Z73</f>
        <v>0</v>
      </c>
      <c r="S25" t="s">
        <v>543</v>
      </c>
      <c r="T25" t="str">
        <f>'Linked Sheet'!P73</f>
        <v>Renal</v>
      </c>
      <c r="U25" t="str">
        <f t="shared" si="9"/>
        <v>LD12A</v>
      </c>
    </row>
    <row r="26" spans="1:34" x14ac:dyDescent="0.2">
      <c r="A26" s="1139" t="str">
        <f t="shared" si="8"/>
        <v>APC</v>
      </c>
      <c r="B26" t="str">
        <f>'Linked Sheet'!L74</f>
        <v>LD13A</v>
      </c>
      <c r="C26" t="str">
        <f>'Linked Sheet'!M74</f>
        <v>HRG</v>
      </c>
      <c r="D26" t="str">
        <f>'Linked Sheet'!N74</f>
        <v>Renal</v>
      </c>
      <c r="E26" t="str">
        <f>'Linked Sheet'!O74</f>
        <v>N/A</v>
      </c>
      <c r="F26" s="1139" t="s">
        <v>543</v>
      </c>
      <c r="G26" t="str">
        <f>'Linked Sheet'!Q74</f>
        <v>-</v>
      </c>
      <c r="H26" t="str">
        <f>'Linked Sheet'!R74</f>
        <v>-</v>
      </c>
      <c r="J26">
        <f>'Linked Sheet'!S74</f>
        <v>0</v>
      </c>
      <c r="K26">
        <f>'Linked Sheet'!T74</f>
        <v>0</v>
      </c>
      <c r="L26" t="str">
        <f>'Linked Sheet'!U74</f>
        <v>Renal</v>
      </c>
      <c r="M26" t="str">
        <f>'Linked Sheet'!V74</f>
        <v>-</v>
      </c>
      <c r="N26" t="str">
        <f>'Linked Sheet'!W74</f>
        <v>-</v>
      </c>
      <c r="O26">
        <f>'Linked Sheet'!X74</f>
        <v>61.845853833111811</v>
      </c>
      <c r="P26">
        <f>'Linked Sheet'!Y74</f>
        <v>0</v>
      </c>
      <c r="Q26">
        <f>'Linked Sheet'!Z74</f>
        <v>0</v>
      </c>
      <c r="S26" t="s">
        <v>543</v>
      </c>
      <c r="T26" t="str">
        <f>'Linked Sheet'!P74</f>
        <v>Renal</v>
      </c>
      <c r="U26" t="str">
        <f t="shared" si="9"/>
        <v>LD13A</v>
      </c>
    </row>
    <row r="27" spans="1:34" x14ac:dyDescent="0.2">
      <c r="A27" s="1139" t="str">
        <f>IF(RIGHT(C27,3)="HRG","APC","Outpatient")</f>
        <v>APC</v>
      </c>
      <c r="B27" t="str">
        <f>'Linked Sheet'!L86</f>
        <v>JA20F</v>
      </c>
      <c r="C27" t="str">
        <f>'Linked Sheet'!M86</f>
        <v>sub-HRG</v>
      </c>
      <c r="D27" t="str">
        <f>'Linked Sheet'!N86</f>
        <v>DayCase</v>
      </c>
      <c r="E27" t="str">
        <f>'Linked Sheet'!O86</f>
        <v>BP29</v>
      </c>
      <c r="F27" s="1139" t="s">
        <v>688</v>
      </c>
      <c r="G27" t="str">
        <f>'Linked Sheet'!Q86</f>
        <v>EL</v>
      </c>
      <c r="H27" t="str">
        <f>'Linked Sheet'!R86</f>
        <v>-</v>
      </c>
      <c r="J27" t="str">
        <f>'Linked Sheet'!S86</f>
        <v>Unilateral Major Breast Procedures with CC Score 0-2</v>
      </c>
      <c r="K27" t="str">
        <f>'Linked Sheet'!T86</f>
        <v>Excision*</v>
      </c>
      <c r="L27" t="str">
        <f>'Linked Sheet'!U86</f>
        <v>SUS</v>
      </c>
      <c r="M27" t="str">
        <f>'Linked Sheet'!V86</f>
        <v>SUS</v>
      </c>
      <c r="N27" t="str">
        <f>'Linked Sheet'!W86</f>
        <v>-</v>
      </c>
      <c r="O27">
        <f>'Linked Sheet'!X86</f>
        <v>1968.3721317979068</v>
      </c>
      <c r="P27">
        <f>'Linked Sheet'!Y86</f>
        <v>1668.3721317979068</v>
      </c>
      <c r="Q27">
        <f>'Linked Sheet'!Z86</f>
        <v>0</v>
      </c>
      <c r="S27" t="s">
        <v>700</v>
      </c>
      <c r="T27" t="str">
        <f>'Linked Sheet'!P86</f>
        <v>DC</v>
      </c>
      <c r="U27" t="str">
        <f t="shared" si="9"/>
        <v>JA20F</v>
      </c>
    </row>
    <row r="28" spans="1:34" x14ac:dyDescent="0.2">
      <c r="A28" s="1139" t="str">
        <f t="shared" ref="A28:A91" si="23">IF(RIGHT(C28,3)="HRG","APC","Outpatient")</f>
        <v>APC</v>
      </c>
      <c r="B28" t="str">
        <f>'Linked Sheet'!L87</f>
        <v>JA24F</v>
      </c>
      <c r="C28" t="str">
        <f>'Linked Sheet'!M87</f>
        <v>sub-HRG</v>
      </c>
      <c r="D28" t="str">
        <f>'Linked Sheet'!N87</f>
        <v>DayCase</v>
      </c>
      <c r="E28" t="str">
        <f>'Linked Sheet'!O87</f>
        <v>BP29</v>
      </c>
      <c r="F28" s="1139" t="s">
        <v>688</v>
      </c>
      <c r="G28" t="str">
        <f>'Linked Sheet'!Q87</f>
        <v>EL</v>
      </c>
      <c r="H28" t="str">
        <f>'Linked Sheet'!R87</f>
        <v>-</v>
      </c>
      <c r="J28" t="str">
        <f>'Linked Sheet'!S87</f>
        <v>Unilateral Intermediate Breast Procedures with CC Score 0-2</v>
      </c>
      <c r="K28" t="str">
        <f>'Linked Sheet'!T87</f>
        <v>Excision*</v>
      </c>
      <c r="L28" t="str">
        <f>'Linked Sheet'!U87</f>
        <v>SUS</v>
      </c>
      <c r="M28" t="str">
        <f>'Linked Sheet'!V87</f>
        <v>SUS</v>
      </c>
      <c r="N28" t="str">
        <f>'Linked Sheet'!W87</f>
        <v>-</v>
      </c>
      <c r="O28">
        <f>'Linked Sheet'!X87</f>
        <v>1207.4605844529106</v>
      </c>
      <c r="P28">
        <f>'Linked Sheet'!Y87</f>
        <v>907.46058445291055</v>
      </c>
      <c r="Q28">
        <f>'Linked Sheet'!Z87</f>
        <v>0</v>
      </c>
      <c r="S28" t="s">
        <v>700</v>
      </c>
      <c r="T28" t="str">
        <f>'Linked Sheet'!P87</f>
        <v>DC</v>
      </c>
      <c r="U28" t="str">
        <f t="shared" si="9"/>
        <v>JA24F</v>
      </c>
    </row>
    <row r="29" spans="1:34" x14ac:dyDescent="0.2">
      <c r="A29" s="1139" t="str">
        <f t="shared" si="23"/>
        <v>APC</v>
      </c>
      <c r="B29" t="str">
        <f>'Linked Sheet'!L88</f>
        <v>JA20F</v>
      </c>
      <c r="C29" t="str">
        <f>'Linked Sheet'!M88</f>
        <v>sub-HRG</v>
      </c>
      <c r="D29" t="str">
        <f>'Linked Sheet'!N88</f>
        <v>DayCase</v>
      </c>
      <c r="E29" t="str">
        <f>'Linked Sheet'!O88</f>
        <v>BP28</v>
      </c>
      <c r="F29" s="1139" t="s">
        <v>688</v>
      </c>
      <c r="G29" t="str">
        <f>'Linked Sheet'!Q88</f>
        <v>EL</v>
      </c>
      <c r="H29" t="str">
        <f>'Linked Sheet'!R88</f>
        <v>-</v>
      </c>
      <c r="J29" t="str">
        <f>'Linked Sheet'!S88</f>
        <v>Unilateral Major Breast Procedures with CC Score 0-2</v>
      </c>
      <c r="K29" t="str">
        <f>'Linked Sheet'!T88</f>
        <v>Mastectomy</v>
      </c>
      <c r="L29" t="str">
        <f>'Linked Sheet'!U88</f>
        <v>SUS</v>
      </c>
      <c r="M29" t="str">
        <f>'Linked Sheet'!V88</f>
        <v>SUS</v>
      </c>
      <c r="N29" t="str">
        <f>'Linked Sheet'!W88</f>
        <v>-</v>
      </c>
      <c r="O29">
        <f>'Linked Sheet'!X88</f>
        <v>2148.3721317979071</v>
      </c>
      <c r="P29">
        <f>'Linked Sheet'!Y88</f>
        <v>1848.3721317979071</v>
      </c>
      <c r="Q29">
        <f>'Linked Sheet'!Z88</f>
        <v>0</v>
      </c>
      <c r="S29" t="s">
        <v>700</v>
      </c>
      <c r="T29" t="str">
        <f>'Linked Sheet'!P88</f>
        <v>DC</v>
      </c>
      <c r="U29" t="str">
        <f t="shared" si="9"/>
        <v>JA20F</v>
      </c>
    </row>
    <row r="30" spans="1:34" x14ac:dyDescent="0.2">
      <c r="A30" s="1139" t="str">
        <f t="shared" si="23"/>
        <v>APC</v>
      </c>
      <c r="B30" t="str">
        <f>'Linked Sheet'!L89</f>
        <v>JA24F</v>
      </c>
      <c r="C30" t="str">
        <f>'Linked Sheet'!M89</f>
        <v>sub-HRG</v>
      </c>
      <c r="D30" t="str">
        <f>'Linked Sheet'!N89</f>
        <v>DayCase</v>
      </c>
      <c r="E30" t="str">
        <f>'Linked Sheet'!O89</f>
        <v>BP31</v>
      </c>
      <c r="F30" s="1139" t="s">
        <v>688</v>
      </c>
      <c r="G30" t="str">
        <f>'Linked Sheet'!Q89</f>
        <v>EL</v>
      </c>
      <c r="H30" t="str">
        <f>'Linked Sheet'!R89</f>
        <v>-</v>
      </c>
      <c r="J30" t="str">
        <f>'Linked Sheet'!S89</f>
        <v>Unilateral Intermediate Breast Procedures with CC Score 0-2</v>
      </c>
      <c r="K30" t="str">
        <f>'Linked Sheet'!T89</f>
        <v>Sentinel lymph node biopsy</v>
      </c>
      <c r="L30" t="str">
        <f>'Linked Sheet'!U89</f>
        <v>SUS</v>
      </c>
      <c r="M30" t="str">
        <f>'Linked Sheet'!V89</f>
        <v>SUS</v>
      </c>
      <c r="N30" t="str">
        <f>'Linked Sheet'!W89</f>
        <v>-</v>
      </c>
      <c r="O30">
        <f>'Linked Sheet'!X89</f>
        <v>1192.4605844529106</v>
      </c>
      <c r="P30">
        <f>'Linked Sheet'!Y89</f>
        <v>892.46058445291055</v>
      </c>
      <c r="Q30">
        <f>'Linked Sheet'!Z89</f>
        <v>0</v>
      </c>
      <c r="S30" t="s">
        <v>700</v>
      </c>
      <c r="T30" t="str">
        <f>'Linked Sheet'!P89</f>
        <v>DC</v>
      </c>
      <c r="U30" t="str">
        <f t="shared" si="9"/>
        <v>JA24F</v>
      </c>
    </row>
    <row r="31" spans="1:34" x14ac:dyDescent="0.2">
      <c r="A31" s="1139" t="str">
        <f t="shared" si="23"/>
        <v>APC</v>
      </c>
      <c r="B31" t="str">
        <f>'Linked Sheet'!L90</f>
        <v>JA38C</v>
      </c>
      <c r="C31" t="str">
        <f>'Linked Sheet'!M90</f>
        <v>sub-HRG</v>
      </c>
      <c r="D31" t="str">
        <f>'Linked Sheet'!N90</f>
        <v>DayCase</v>
      </c>
      <c r="E31" t="str">
        <f>'Linked Sheet'!O90</f>
        <v>BP32</v>
      </c>
      <c r="F31" s="1139" t="s">
        <v>688</v>
      </c>
      <c r="G31" t="str">
        <f>'Linked Sheet'!Q90</f>
        <v>EL</v>
      </c>
      <c r="H31" t="str">
        <f>'Linked Sheet'!R90</f>
        <v>-</v>
      </c>
      <c r="J31" t="str">
        <f>'Linked Sheet'!S90</f>
        <v>Unilateral Major Breast Procedures with Lymph Node Clearance, with CC Score 0-1</v>
      </c>
      <c r="K31" t="str">
        <f>'Linked Sheet'!T90</f>
        <v>Axillary clearance</v>
      </c>
      <c r="L31" t="str">
        <f>'Linked Sheet'!U90</f>
        <v>SUS</v>
      </c>
      <c r="M31" t="str">
        <f>'Linked Sheet'!V90</f>
        <v>SUS</v>
      </c>
      <c r="N31" t="str">
        <f>'Linked Sheet'!W90</f>
        <v>-</v>
      </c>
      <c r="O31">
        <f>'Linked Sheet'!X90</f>
        <v>2903.3785086991593</v>
      </c>
      <c r="P31">
        <f>'Linked Sheet'!Y90</f>
        <v>2603.3785086991593</v>
      </c>
      <c r="Q31">
        <f>'Linked Sheet'!Z90</f>
        <v>0</v>
      </c>
      <c r="S31" t="s">
        <v>700</v>
      </c>
      <c r="T31" t="str">
        <f>'Linked Sheet'!P90</f>
        <v>DC</v>
      </c>
      <c r="U31" t="str">
        <f t="shared" si="9"/>
        <v>JA38C</v>
      </c>
    </row>
    <row r="32" spans="1:34" x14ac:dyDescent="0.2">
      <c r="A32" s="1139" t="str">
        <f t="shared" si="23"/>
        <v>APC</v>
      </c>
      <c r="B32" t="str">
        <f>'Linked Sheet'!L91</f>
        <v>LB51A</v>
      </c>
      <c r="C32" t="str">
        <f>'Linked Sheet'!M91</f>
        <v>HRG</v>
      </c>
      <c r="D32" t="str">
        <f>'Linked Sheet'!N91</f>
        <v>DayCase</v>
      </c>
      <c r="E32" t="str">
        <f>'Linked Sheet'!O91</f>
        <v>n/a</v>
      </c>
      <c r="F32" s="1139" t="s">
        <v>688</v>
      </c>
      <c r="G32" t="str">
        <f>'Linked Sheet'!Q91</f>
        <v>EL</v>
      </c>
      <c r="H32" t="str">
        <f>'Linked Sheet'!R91</f>
        <v>-</v>
      </c>
      <c r="J32" t="str">
        <f>'Linked Sheet'!S91</f>
        <v>Vaginal Tape Operations for Urinary Incontinence, with CC Score 2+</v>
      </c>
      <c r="K32" t="str">
        <f>'Linked Sheet'!T91</f>
        <v>Operations to manage female incontinence</v>
      </c>
      <c r="L32" t="str">
        <f>'Linked Sheet'!U91</f>
        <v>SUS</v>
      </c>
      <c r="M32" t="str">
        <f>'Linked Sheet'!V91</f>
        <v>SUS</v>
      </c>
      <c r="N32" t="str">
        <f>'Linked Sheet'!W91</f>
        <v>-</v>
      </c>
      <c r="O32">
        <f>'Linked Sheet'!X91</f>
        <v>1431.2238558543431</v>
      </c>
      <c r="P32">
        <f>'Linked Sheet'!Y91</f>
        <v>1231.2238558543431</v>
      </c>
      <c r="Q32">
        <f>'Linked Sheet'!Z91</f>
        <v>0</v>
      </c>
      <c r="S32" t="s">
        <v>700</v>
      </c>
      <c r="T32" t="str">
        <f>'Linked Sheet'!P91</f>
        <v>DC</v>
      </c>
      <c r="U32" t="str">
        <f t="shared" si="9"/>
        <v>LB51A</v>
      </c>
    </row>
    <row r="33" spans="1:21" x14ac:dyDescent="0.2">
      <c r="A33" s="1139" t="str">
        <f t="shared" si="23"/>
        <v>APC</v>
      </c>
      <c r="B33" t="str">
        <f>'Linked Sheet'!L92</f>
        <v>LB51B</v>
      </c>
      <c r="C33" t="str">
        <f>'Linked Sheet'!M92</f>
        <v>HRG</v>
      </c>
      <c r="D33" t="str">
        <f>'Linked Sheet'!N92</f>
        <v>DayCase</v>
      </c>
      <c r="E33" t="str">
        <f>'Linked Sheet'!O92</f>
        <v>n/a</v>
      </c>
      <c r="F33" s="1139" t="s">
        <v>688</v>
      </c>
      <c r="G33" t="str">
        <f>'Linked Sheet'!Q92</f>
        <v>EL</v>
      </c>
      <c r="H33" t="str">
        <f>'Linked Sheet'!R92</f>
        <v>-</v>
      </c>
      <c r="J33" t="str">
        <f>'Linked Sheet'!S92</f>
        <v>Vaginal Tape Operations for Urinary Incontinence, with CC Score 0-1</v>
      </c>
      <c r="K33" t="str">
        <f>'Linked Sheet'!T92</f>
        <v>Operations to manage female incontinence</v>
      </c>
      <c r="L33" t="str">
        <f>'Linked Sheet'!U92</f>
        <v>SUS</v>
      </c>
      <c r="M33" t="str">
        <f>'Linked Sheet'!V92</f>
        <v>SUS</v>
      </c>
      <c r="N33" t="str">
        <f>'Linked Sheet'!W92</f>
        <v>-</v>
      </c>
      <c r="O33">
        <f>'Linked Sheet'!X92</f>
        <v>1237.360299766864</v>
      </c>
      <c r="P33">
        <f>'Linked Sheet'!Y92</f>
        <v>1037.360299766864</v>
      </c>
      <c r="Q33">
        <f>'Linked Sheet'!Z92</f>
        <v>0</v>
      </c>
      <c r="S33" t="s">
        <v>700</v>
      </c>
      <c r="T33" t="str">
        <f>'Linked Sheet'!P92</f>
        <v>DC</v>
      </c>
      <c r="U33" t="str">
        <f t="shared" si="9"/>
        <v>LB51B</v>
      </c>
    </row>
    <row r="34" spans="1:21" x14ac:dyDescent="0.2">
      <c r="A34" s="1139" t="str">
        <f t="shared" si="23"/>
        <v>APC</v>
      </c>
      <c r="B34" t="str">
        <f>'Linked Sheet'!L93</f>
        <v>LB25F</v>
      </c>
      <c r="C34" t="str">
        <f>'Linked Sheet'!M93</f>
        <v>HRG</v>
      </c>
      <c r="D34" t="str">
        <f>'Linked Sheet'!N93</f>
        <v>DayCase</v>
      </c>
      <c r="E34" t="str">
        <f>'Linked Sheet'!O93</f>
        <v>n/a</v>
      </c>
      <c r="F34" s="1139" t="s">
        <v>688</v>
      </c>
      <c r="G34" t="str">
        <f>'Linked Sheet'!Q93</f>
        <v>EL</v>
      </c>
      <c r="H34" t="str">
        <f>'Linked Sheet'!R93</f>
        <v>-</v>
      </c>
      <c r="J34" t="str">
        <f>'Linked Sheet'!S93</f>
        <v>Transurethral Prostate Resection Procedures with CC Score 0-2</v>
      </c>
      <c r="K34" t="str">
        <f>'Linked Sheet'!T93</f>
        <v>Endoscopic resection of prostate (TUR)</v>
      </c>
      <c r="L34" t="str">
        <f>'Linked Sheet'!U93</f>
        <v>SUS</v>
      </c>
      <c r="M34" t="str">
        <f>'Linked Sheet'!V93</f>
        <v>SUS</v>
      </c>
      <c r="N34" t="str">
        <f>'Linked Sheet'!W93</f>
        <v>-</v>
      </c>
      <c r="O34">
        <f>'Linked Sheet'!X93</f>
        <v>2193.2257533217139</v>
      </c>
      <c r="P34">
        <f>'Linked Sheet'!Y93</f>
        <v>1993.2257533217139</v>
      </c>
      <c r="Q34">
        <f>'Linked Sheet'!Z93</f>
        <v>0</v>
      </c>
      <c r="S34" t="s">
        <v>700</v>
      </c>
      <c r="T34" t="str">
        <f>'Linked Sheet'!P93</f>
        <v>DC</v>
      </c>
      <c r="U34" t="str">
        <f t="shared" si="9"/>
        <v>LB25F</v>
      </c>
    </row>
    <row r="35" spans="1:21" x14ac:dyDescent="0.2">
      <c r="A35" s="1139" t="str">
        <f t="shared" si="23"/>
        <v>APC</v>
      </c>
      <c r="B35" t="str">
        <f>'Linked Sheet'!L94</f>
        <v>LB25E</v>
      </c>
      <c r="C35" t="str">
        <f>'Linked Sheet'!M94</f>
        <v>HRG</v>
      </c>
      <c r="D35" t="str">
        <f>'Linked Sheet'!N94</f>
        <v>DayCase</v>
      </c>
      <c r="E35" t="str">
        <f>'Linked Sheet'!O94</f>
        <v>n/a</v>
      </c>
      <c r="F35" s="1139" t="s">
        <v>688</v>
      </c>
      <c r="G35" t="str">
        <f>'Linked Sheet'!Q94</f>
        <v>EL</v>
      </c>
      <c r="H35" t="str">
        <f>'Linked Sheet'!R94</f>
        <v>-</v>
      </c>
      <c r="J35" t="str">
        <f>'Linked Sheet'!S94</f>
        <v>Transurethral Prostate Resection Procedures with CC Score 3-5</v>
      </c>
      <c r="K35" t="str">
        <f>'Linked Sheet'!T94</f>
        <v>Endoscopic resection of prostate (TUR)</v>
      </c>
      <c r="L35" t="str">
        <f>'Linked Sheet'!U94</f>
        <v>SUS</v>
      </c>
      <c r="M35" t="str">
        <f>'Linked Sheet'!V94</f>
        <v>SUS</v>
      </c>
      <c r="N35" t="str">
        <f>'Linked Sheet'!W94</f>
        <v>-</v>
      </c>
      <c r="O35">
        <f>'Linked Sheet'!X94</f>
        <v>2427.9249379595412</v>
      </c>
      <c r="P35">
        <f>'Linked Sheet'!Y94</f>
        <v>2227.9249379595412</v>
      </c>
      <c r="Q35">
        <f>'Linked Sheet'!Z94</f>
        <v>0</v>
      </c>
      <c r="S35" t="s">
        <v>700</v>
      </c>
      <c r="T35" t="str">
        <f>'Linked Sheet'!P94</f>
        <v>DC</v>
      </c>
      <c r="U35" t="str">
        <f t="shared" si="9"/>
        <v>LB25E</v>
      </c>
    </row>
    <row r="36" spans="1:21" x14ac:dyDescent="0.2">
      <c r="A36" s="1139" t="str">
        <f t="shared" si="23"/>
        <v>APC</v>
      </c>
      <c r="B36" t="str">
        <f>'Linked Sheet'!L95</f>
        <v>FZ18K</v>
      </c>
      <c r="C36" t="str">
        <f>'Linked Sheet'!M95</f>
        <v>HRG</v>
      </c>
      <c r="D36" t="str">
        <f>'Linked Sheet'!N95</f>
        <v>DayCase</v>
      </c>
      <c r="E36" t="str">
        <f>'Linked Sheet'!O95</f>
        <v>n/a</v>
      </c>
      <c r="F36" s="1139" t="s">
        <v>688</v>
      </c>
      <c r="G36" t="str">
        <f>'Linked Sheet'!Q95</f>
        <v>EL</v>
      </c>
      <c r="H36" t="str">
        <f>'Linked Sheet'!R95</f>
        <v>-</v>
      </c>
      <c r="J36" t="str">
        <f>'Linked Sheet'!S95</f>
        <v>Inguinal, Umbilical or Femoral Hernia Procedures, 19 years and over, with CC Score 0</v>
      </c>
      <c r="K36" t="str">
        <f>'Linked Sheet'!T95</f>
        <v>Repair of a range of hernias</v>
      </c>
      <c r="L36" t="str">
        <f>'Linked Sheet'!U95</f>
        <v>SUS</v>
      </c>
      <c r="M36" t="str">
        <f>'Linked Sheet'!V95</f>
        <v>SUS</v>
      </c>
      <c r="N36" t="str">
        <f>'Linked Sheet'!W95</f>
        <v>-</v>
      </c>
      <c r="O36">
        <f>'Linked Sheet'!X95</f>
        <v>1359.8737316516135</v>
      </c>
      <c r="P36">
        <f>'Linked Sheet'!Y95</f>
        <v>1059.8737316516135</v>
      </c>
      <c r="Q36">
        <f>'Linked Sheet'!Z95</f>
        <v>0</v>
      </c>
      <c r="S36" t="s">
        <v>700</v>
      </c>
      <c r="T36" t="str">
        <f>'Linked Sheet'!P95</f>
        <v>DC</v>
      </c>
      <c r="U36" t="str">
        <f t="shared" si="9"/>
        <v>FZ18K</v>
      </c>
    </row>
    <row r="37" spans="1:21" x14ac:dyDescent="0.2">
      <c r="A37" s="1139" t="str">
        <f t="shared" si="23"/>
        <v>APC</v>
      </c>
      <c r="B37" t="str">
        <f>'Linked Sheet'!L96</f>
        <v>FZ18J</v>
      </c>
      <c r="C37" t="str">
        <f>'Linked Sheet'!M96</f>
        <v>HRG</v>
      </c>
      <c r="D37" t="str">
        <f>'Linked Sheet'!N96</f>
        <v>DayCase</v>
      </c>
      <c r="E37" t="str">
        <f>'Linked Sheet'!O96</f>
        <v>n/a</v>
      </c>
      <c r="F37" s="1139" t="s">
        <v>688</v>
      </c>
      <c r="G37" t="str">
        <f>'Linked Sheet'!Q96</f>
        <v>EL</v>
      </c>
      <c r="H37" t="str">
        <f>'Linked Sheet'!R96</f>
        <v>-</v>
      </c>
      <c r="J37" t="str">
        <f>'Linked Sheet'!S96</f>
        <v>Inguinal, Umbilical or Femoral Hernia Procedures, 19 years and over, with CC Score 1-2</v>
      </c>
      <c r="K37" t="str">
        <f>'Linked Sheet'!T96</f>
        <v>Repair of a range of hernias</v>
      </c>
      <c r="L37" t="str">
        <f>'Linked Sheet'!U96</f>
        <v>SUS</v>
      </c>
      <c r="M37" t="str">
        <f>'Linked Sheet'!V96</f>
        <v>SUS</v>
      </c>
      <c r="N37" t="str">
        <f>'Linked Sheet'!W96</f>
        <v>-</v>
      </c>
      <c r="O37">
        <f>'Linked Sheet'!X96</f>
        <v>1538.9167356649218</v>
      </c>
      <c r="P37">
        <f>'Linked Sheet'!Y96</f>
        <v>1238.9167356649218</v>
      </c>
      <c r="Q37">
        <f>'Linked Sheet'!Z96</f>
        <v>0</v>
      </c>
      <c r="S37" t="s">
        <v>700</v>
      </c>
      <c r="T37" t="str">
        <f>'Linked Sheet'!P96</f>
        <v>DC</v>
      </c>
      <c r="U37" t="str">
        <f t="shared" si="9"/>
        <v>FZ18J</v>
      </c>
    </row>
    <row r="38" spans="1:21" x14ac:dyDescent="0.2">
      <c r="A38" s="1139" t="str">
        <f t="shared" si="23"/>
        <v>APC</v>
      </c>
      <c r="B38" t="str">
        <f>'Linked Sheet'!L97</f>
        <v>GA10K</v>
      </c>
      <c r="C38" t="str">
        <f>'Linked Sheet'!M97</f>
        <v>HRG</v>
      </c>
      <c r="D38" t="str">
        <f>'Linked Sheet'!N97</f>
        <v>DayCase</v>
      </c>
      <c r="E38" t="str">
        <f>'Linked Sheet'!O97</f>
        <v>n/a</v>
      </c>
      <c r="F38" s="1139" t="s">
        <v>688</v>
      </c>
      <c r="G38" t="str">
        <f>'Linked Sheet'!Q97</f>
        <v>EL</v>
      </c>
      <c r="H38" t="str">
        <f>'Linked Sheet'!R97</f>
        <v>-</v>
      </c>
      <c r="J38" t="str">
        <f>'Linked Sheet'!S97</f>
        <v>Laparoscopic Cholecystectomy, 19 years and over, with CC Score 0</v>
      </c>
      <c r="K38" t="str">
        <f>'Linked Sheet'!T97</f>
        <v>Cholecystectomy (gall bladder removal)</v>
      </c>
      <c r="L38" t="str">
        <f>'Linked Sheet'!U97</f>
        <v>SUS</v>
      </c>
      <c r="M38" t="str">
        <f>'Linked Sheet'!V97</f>
        <v>SUS</v>
      </c>
      <c r="N38" t="str">
        <f>'Linked Sheet'!W97</f>
        <v>-</v>
      </c>
      <c r="O38">
        <f>'Linked Sheet'!X97</f>
        <v>1913.3480382930861</v>
      </c>
      <c r="P38">
        <f>'Linked Sheet'!Y97</f>
        <v>1588.3480382930861</v>
      </c>
      <c r="Q38">
        <f>'Linked Sheet'!Z97</f>
        <v>0</v>
      </c>
      <c r="S38" t="s">
        <v>700</v>
      </c>
      <c r="T38" t="str">
        <f>'Linked Sheet'!P97</f>
        <v>DC</v>
      </c>
      <c r="U38" t="str">
        <f t="shared" si="9"/>
        <v>GA10K</v>
      </c>
    </row>
    <row r="39" spans="1:21" x14ac:dyDescent="0.2">
      <c r="A39" s="1139" t="str">
        <f t="shared" si="23"/>
        <v>APC</v>
      </c>
      <c r="B39" t="str">
        <f>'Linked Sheet'!L98</f>
        <v>HB62C</v>
      </c>
      <c r="C39" t="str">
        <f>'Linked Sheet'!M98</f>
        <v>sub-HRG</v>
      </c>
      <c r="D39" t="str">
        <f>'Linked Sheet'!N98</f>
        <v>DayCase</v>
      </c>
      <c r="E39" t="str">
        <f>'Linked Sheet'!O98</f>
        <v>BP15</v>
      </c>
      <c r="F39" s="1139" t="s">
        <v>688</v>
      </c>
      <c r="G39" t="str">
        <f>'Linked Sheet'!Q98</f>
        <v>EL</v>
      </c>
      <c r="H39" t="str">
        <f>'Linked Sheet'!R98</f>
        <v>-</v>
      </c>
      <c r="J39" t="str">
        <f>'Linked Sheet'!S98</f>
        <v>Intermediate, Shoulder or Upper Arm Procedures for Non-Trauma, without CC</v>
      </c>
      <c r="K39" t="str">
        <f>'Linked Sheet'!T98</f>
        <v>Therapeutic arthroscopy of shoulder</v>
      </c>
      <c r="L39" t="str">
        <f>'Linked Sheet'!U98</f>
        <v>SUS</v>
      </c>
      <c r="M39" t="str">
        <f>'Linked Sheet'!V98</f>
        <v>SUS</v>
      </c>
      <c r="N39" t="str">
        <f>'Linked Sheet'!W98</f>
        <v>-</v>
      </c>
      <c r="O39">
        <f>'Linked Sheet'!X98</f>
        <v>1444.5053160272955</v>
      </c>
      <c r="P39">
        <f>'Linked Sheet'!Y98</f>
        <v>1244.5053160272955</v>
      </c>
      <c r="Q39">
        <f>'Linked Sheet'!Z98</f>
        <v>0</v>
      </c>
      <c r="S39" t="s">
        <v>700</v>
      </c>
      <c r="T39" t="str">
        <f>'Linked Sheet'!P98</f>
        <v>DC</v>
      </c>
      <c r="U39" t="str">
        <f t="shared" si="9"/>
        <v>HB62C</v>
      </c>
    </row>
    <row r="40" spans="1:21" x14ac:dyDescent="0.2">
      <c r="A40" s="1139" t="str">
        <f t="shared" si="23"/>
        <v>APC</v>
      </c>
      <c r="B40" t="str">
        <f>'Linked Sheet'!L99</f>
        <v>HB22C</v>
      </c>
      <c r="C40" t="str">
        <f>'Linked Sheet'!M99</f>
        <v>sub-HRG</v>
      </c>
      <c r="D40" t="str">
        <f>'Linked Sheet'!N99</f>
        <v>DayCase</v>
      </c>
      <c r="E40" t="str">
        <f>'Linked Sheet'!O99</f>
        <v>BP63</v>
      </c>
      <c r="F40" s="1139" t="s">
        <v>688</v>
      </c>
      <c r="G40" t="str">
        <f>'Linked Sheet'!Q99</f>
        <v>EL</v>
      </c>
      <c r="H40" t="str">
        <f>'Linked Sheet'!R99</f>
        <v>-</v>
      </c>
      <c r="J40" t="str">
        <f>'Linked Sheet'!S99</f>
        <v>Major Knee Procedures for Non-Trauma, Category 1, without CC*****</v>
      </c>
      <c r="K40" t="str">
        <f>'Linked Sheet'!T99</f>
        <v>Autograft anterior cruciate ligament reconstruction</v>
      </c>
      <c r="L40" t="str">
        <f>'Linked Sheet'!U99</f>
        <v>SUS</v>
      </c>
      <c r="M40" t="str">
        <f>'Linked Sheet'!V99</f>
        <v>SUS</v>
      </c>
      <c r="N40" t="str">
        <f>'Linked Sheet'!W99</f>
        <v>-</v>
      </c>
      <c r="O40">
        <f>'Linked Sheet'!X99</f>
        <v>1867.3979850612909</v>
      </c>
      <c r="P40">
        <f>'Linked Sheet'!Y99</f>
        <v>1691.2283638290937</v>
      </c>
      <c r="Q40">
        <f>'Linked Sheet'!Z99</f>
        <v>0</v>
      </c>
      <c r="S40" t="s">
        <v>700</v>
      </c>
      <c r="T40" t="str">
        <f>'Linked Sheet'!P99</f>
        <v>DC</v>
      </c>
      <c r="U40" t="str">
        <f t="shared" si="9"/>
        <v>HB22C</v>
      </c>
    </row>
    <row r="41" spans="1:21" x14ac:dyDescent="0.2">
      <c r="A41" s="1139" t="str">
        <f t="shared" si="23"/>
        <v>APC</v>
      </c>
      <c r="B41" t="str">
        <f>'Linked Sheet'!L100</f>
        <v>HB34E</v>
      </c>
      <c r="C41" t="str">
        <f>'Linked Sheet'!M100</f>
        <v>sub-HRG</v>
      </c>
      <c r="D41" t="str">
        <f>'Linked Sheet'!N100</f>
        <v>DayCase</v>
      </c>
      <c r="E41" t="str">
        <f>'Linked Sheet'!O100</f>
        <v>BP16</v>
      </c>
      <c r="F41" s="1139" t="s">
        <v>688</v>
      </c>
      <c r="G41" t="str">
        <f>'Linked Sheet'!Q100</f>
        <v>EL</v>
      </c>
      <c r="H41" t="str">
        <f>'Linked Sheet'!R100</f>
        <v>-</v>
      </c>
      <c r="J41" t="str">
        <f>'Linked Sheet'!S100</f>
        <v>Minor Foot Procedures for Non-Trauma, Category 2, 19 years and over, without CC</v>
      </c>
      <c r="K41" t="str">
        <f>'Linked Sheet'!T100</f>
        <v>Bunion operations with or without internal fixation and soft tissue correction</v>
      </c>
      <c r="L41" t="str">
        <f>'Linked Sheet'!U100</f>
        <v>SUS</v>
      </c>
      <c r="M41" t="str">
        <f>'Linked Sheet'!V100</f>
        <v>SUS</v>
      </c>
      <c r="N41" t="str">
        <f>'Linked Sheet'!W100</f>
        <v>-</v>
      </c>
      <c r="O41">
        <f>'Linked Sheet'!X100</f>
        <v>1238.3766215622329</v>
      </c>
      <c r="P41">
        <f>'Linked Sheet'!Y100</f>
        <v>1038.3766215622329</v>
      </c>
      <c r="Q41">
        <f>'Linked Sheet'!Z100</f>
        <v>0</v>
      </c>
      <c r="S41" t="s">
        <v>700</v>
      </c>
      <c r="T41" t="str">
        <f>'Linked Sheet'!P100</f>
        <v>DC</v>
      </c>
      <c r="U41" t="str">
        <f t="shared" si="9"/>
        <v>HB34E</v>
      </c>
    </row>
    <row r="42" spans="1:21" x14ac:dyDescent="0.2">
      <c r="A42" s="1139" t="str">
        <f t="shared" si="23"/>
        <v>APC</v>
      </c>
      <c r="B42" t="str">
        <f>'Linked Sheet'!L101</f>
        <v>HB35B</v>
      </c>
      <c r="C42" t="str">
        <f>'Linked Sheet'!M101</f>
        <v>sub-HRG</v>
      </c>
      <c r="D42" t="str">
        <f>'Linked Sheet'!N101</f>
        <v>DayCase</v>
      </c>
      <c r="E42" t="str">
        <f>'Linked Sheet'!O101</f>
        <v>BP16</v>
      </c>
      <c r="F42" s="1139" t="s">
        <v>688</v>
      </c>
      <c r="G42" t="str">
        <f>'Linked Sheet'!Q101</f>
        <v>EL</v>
      </c>
      <c r="H42" t="str">
        <f>'Linked Sheet'!R101</f>
        <v>-</v>
      </c>
      <c r="J42" t="str">
        <f>'Linked Sheet'!S101</f>
        <v>Minor Foot Procedures for Non-Trauma, Category 1, with CC</v>
      </c>
      <c r="K42" t="str">
        <f>'Linked Sheet'!T101</f>
        <v>Bunion operations with or without internal fixation and soft tissue correction</v>
      </c>
      <c r="L42" t="str">
        <f>'Linked Sheet'!U101</f>
        <v>SUS</v>
      </c>
      <c r="M42" t="str">
        <f>'Linked Sheet'!V101</f>
        <v>SUS</v>
      </c>
      <c r="N42" t="str">
        <f>'Linked Sheet'!W101</f>
        <v>-</v>
      </c>
      <c r="O42">
        <f>'Linked Sheet'!X101</f>
        <v>1337.5651266876237</v>
      </c>
      <c r="P42">
        <f>'Linked Sheet'!Y101</f>
        <v>1137.5651266876237</v>
      </c>
      <c r="Q42">
        <f>'Linked Sheet'!Z101</f>
        <v>0</v>
      </c>
      <c r="S42" t="s">
        <v>700</v>
      </c>
      <c r="T42" t="str">
        <f>'Linked Sheet'!P101</f>
        <v>DC</v>
      </c>
      <c r="U42" t="str">
        <f t="shared" si="9"/>
        <v>HB35B</v>
      </c>
    </row>
    <row r="43" spans="1:21" x14ac:dyDescent="0.2">
      <c r="A43" s="1139" t="str">
        <f t="shared" si="23"/>
        <v>APC</v>
      </c>
      <c r="B43" t="str">
        <f>'Linked Sheet'!L102</f>
        <v>HB35C</v>
      </c>
      <c r="C43" t="str">
        <f>'Linked Sheet'!M102</f>
        <v>sub-HRG</v>
      </c>
      <c r="D43" t="str">
        <f>'Linked Sheet'!N102</f>
        <v>DayCase</v>
      </c>
      <c r="E43" t="str">
        <f>'Linked Sheet'!O102</f>
        <v>BP16</v>
      </c>
      <c r="F43" s="1139" t="s">
        <v>688</v>
      </c>
      <c r="G43" t="str">
        <f>'Linked Sheet'!Q102</f>
        <v>EL</v>
      </c>
      <c r="H43" t="str">
        <f>'Linked Sheet'!R102</f>
        <v>-</v>
      </c>
      <c r="J43" t="str">
        <f>'Linked Sheet'!S102</f>
        <v>Minor Foot Procedures for Non-Trauma, Category 1, without CC</v>
      </c>
      <c r="K43" t="str">
        <f>'Linked Sheet'!T102</f>
        <v>Bunion operations with or without internal fixation and soft tissue correction</v>
      </c>
      <c r="L43" t="str">
        <f>'Linked Sheet'!U102</f>
        <v>SUS</v>
      </c>
      <c r="M43" t="str">
        <f>'Linked Sheet'!V102</f>
        <v>SUS</v>
      </c>
      <c r="N43" t="str">
        <f>'Linked Sheet'!W102</f>
        <v>-</v>
      </c>
      <c r="O43">
        <f>'Linked Sheet'!X102</f>
        <v>1113.9473086265411</v>
      </c>
      <c r="P43">
        <f>'Linked Sheet'!Y102</f>
        <v>913.94730862654114</v>
      </c>
      <c r="Q43">
        <f>'Linked Sheet'!Z102</f>
        <v>0</v>
      </c>
      <c r="S43" t="s">
        <v>700</v>
      </c>
      <c r="T43" t="str">
        <f>'Linked Sheet'!P102</f>
        <v>DC</v>
      </c>
      <c r="U43" t="str">
        <f t="shared" si="9"/>
        <v>HB35C</v>
      </c>
    </row>
    <row r="44" spans="1:21" x14ac:dyDescent="0.2">
      <c r="A44" s="1139" t="str">
        <f t="shared" si="23"/>
        <v>APC</v>
      </c>
      <c r="B44" t="str">
        <f>'Linked Sheet'!L103</f>
        <v>HB53Z</v>
      </c>
      <c r="C44" t="str">
        <f>'Linked Sheet'!M103</f>
        <v>sub-HRG</v>
      </c>
      <c r="D44" t="str">
        <f>'Linked Sheet'!N103</f>
        <v>DayCase</v>
      </c>
      <c r="E44" t="str">
        <f>'Linked Sheet'!O103</f>
        <v>BP17</v>
      </c>
      <c r="F44" s="1139" t="s">
        <v>688</v>
      </c>
      <c r="G44" t="str">
        <f>'Linked Sheet'!Q103</f>
        <v>EL</v>
      </c>
      <c r="H44" t="str">
        <f>'Linked Sheet'!R103</f>
        <v>-</v>
      </c>
      <c r="J44" t="str">
        <f>'Linked Sheet'!S103</f>
        <v>Intermediate Hand Procedures for Non-Trauma, Category 2</v>
      </c>
      <c r="K44" t="str">
        <f>'Linked Sheet'!T103</f>
        <v>Dupuytren's fasciectomy</v>
      </c>
      <c r="L44" t="str">
        <f>'Linked Sheet'!U103</f>
        <v>SUS</v>
      </c>
      <c r="M44" t="str">
        <f>'Linked Sheet'!V103</f>
        <v>SUS</v>
      </c>
      <c r="N44" t="str">
        <f>'Linked Sheet'!W103</f>
        <v>-</v>
      </c>
      <c r="O44">
        <f>'Linked Sheet'!X103</f>
        <v>1499.522717124574</v>
      </c>
      <c r="P44">
        <f>'Linked Sheet'!Y103</f>
        <v>1299.522717124574</v>
      </c>
      <c r="Q44">
        <f>'Linked Sheet'!Z103</f>
        <v>0</v>
      </c>
      <c r="S44" t="s">
        <v>700</v>
      </c>
      <c r="T44" t="str">
        <f>'Linked Sheet'!P103</f>
        <v>DC</v>
      </c>
      <c r="U44" t="str">
        <f t="shared" si="9"/>
        <v>HB53Z</v>
      </c>
    </row>
    <row r="45" spans="1:21" x14ac:dyDescent="0.2">
      <c r="A45" s="1139" t="str">
        <f t="shared" si="23"/>
        <v>APC</v>
      </c>
      <c r="B45" t="str">
        <f>'Linked Sheet'!L104</f>
        <v>CA60A</v>
      </c>
      <c r="C45" t="str">
        <f>'Linked Sheet'!M104</f>
        <v>HRG</v>
      </c>
      <c r="D45" t="str">
        <f>'Linked Sheet'!N104</f>
        <v>DayCase</v>
      </c>
      <c r="E45" t="str">
        <f>'Linked Sheet'!O104</f>
        <v>n/a</v>
      </c>
      <c r="F45" s="1139" t="s">
        <v>688</v>
      </c>
      <c r="G45" t="str">
        <f>'Linked Sheet'!Q104</f>
        <v>EL</v>
      </c>
      <c r="H45" t="str">
        <f>'Linked Sheet'!R104</f>
        <v>-</v>
      </c>
      <c r="J45" t="str">
        <f>'Linked Sheet'!S104</f>
        <v>Tonsillectomy, 19 years and over</v>
      </c>
      <c r="K45" t="str">
        <f>'Linked Sheet'!T104</f>
        <v>Tonsillectomy</v>
      </c>
      <c r="L45" t="str">
        <f>'Linked Sheet'!U104</f>
        <v>SUS</v>
      </c>
      <c r="M45" t="str">
        <f>'Linked Sheet'!V104</f>
        <v>SUS</v>
      </c>
      <c r="N45" t="str">
        <f>'Linked Sheet'!W104</f>
        <v>-</v>
      </c>
      <c r="O45">
        <f>'Linked Sheet'!X104</f>
        <v>1180.0802504367448</v>
      </c>
      <c r="P45">
        <f>'Linked Sheet'!Y104</f>
        <v>880.08025043674479</v>
      </c>
      <c r="Q45">
        <f>'Linked Sheet'!Z104</f>
        <v>0</v>
      </c>
      <c r="S45" t="s">
        <v>700</v>
      </c>
      <c r="T45" t="str">
        <f>'Linked Sheet'!P104</f>
        <v>DC</v>
      </c>
      <c r="U45" t="str">
        <f t="shared" si="9"/>
        <v>CA60A</v>
      </c>
    </row>
    <row r="46" spans="1:21" x14ac:dyDescent="0.2">
      <c r="A46" s="1139" t="str">
        <f t="shared" si="23"/>
        <v>APC</v>
      </c>
      <c r="B46" t="str">
        <f>'Linked Sheet'!L105</f>
        <v>CA60B</v>
      </c>
      <c r="C46" t="str">
        <f>'Linked Sheet'!M105</f>
        <v>HRG</v>
      </c>
      <c r="D46" t="str">
        <f>'Linked Sheet'!N105</f>
        <v>DayCase</v>
      </c>
      <c r="E46" t="str">
        <f>'Linked Sheet'!O105</f>
        <v>n/a</v>
      </c>
      <c r="F46" s="1139" t="s">
        <v>688</v>
      </c>
      <c r="G46" t="str">
        <f>'Linked Sheet'!Q105</f>
        <v>EL</v>
      </c>
      <c r="H46" t="str">
        <f>'Linked Sheet'!R105</f>
        <v>-</v>
      </c>
      <c r="J46" t="str">
        <f>'Linked Sheet'!S105</f>
        <v>Tonsillectomy, 18 years and under</v>
      </c>
      <c r="K46" t="str">
        <f>'Linked Sheet'!T105</f>
        <v>Tonsillectomy</v>
      </c>
      <c r="L46" t="str">
        <f>'Linked Sheet'!U105</f>
        <v>SUS</v>
      </c>
      <c r="M46" t="str">
        <f>'Linked Sheet'!V105</f>
        <v>SUS</v>
      </c>
      <c r="N46" t="str">
        <f>'Linked Sheet'!W105</f>
        <v>-</v>
      </c>
      <c r="O46">
        <f>'Linked Sheet'!X105</f>
        <v>1145.5844384315524</v>
      </c>
      <c r="P46">
        <f>'Linked Sheet'!Y105</f>
        <v>845.58443843155237</v>
      </c>
      <c r="Q46">
        <f>'Linked Sheet'!Z105</f>
        <v>0</v>
      </c>
      <c r="S46" t="s">
        <v>700</v>
      </c>
      <c r="T46" t="str">
        <f>'Linked Sheet'!P105</f>
        <v>DC</v>
      </c>
      <c r="U46" t="str">
        <f t="shared" si="9"/>
        <v>CA60B</v>
      </c>
    </row>
    <row r="47" spans="1:21" x14ac:dyDescent="0.2">
      <c r="A47" s="1139" t="str">
        <f t="shared" si="23"/>
        <v>APC</v>
      </c>
      <c r="B47" t="str">
        <f>'Linked Sheet'!L106</f>
        <v>CA61Z</v>
      </c>
      <c r="C47" t="str">
        <f>'Linked Sheet'!M106</f>
        <v>HRG</v>
      </c>
      <c r="D47" t="str">
        <f>'Linked Sheet'!N106</f>
        <v>DayCase</v>
      </c>
      <c r="E47" t="str">
        <f>'Linked Sheet'!O106</f>
        <v>n/a</v>
      </c>
      <c r="F47" s="1139" t="s">
        <v>688</v>
      </c>
      <c r="G47" t="str">
        <f>'Linked Sheet'!Q106</f>
        <v>EL</v>
      </c>
      <c r="H47" t="str">
        <f>'Linked Sheet'!R106</f>
        <v>-</v>
      </c>
      <c r="J47" t="str">
        <f>'Linked Sheet'!S106</f>
        <v>Adenotonsillectomy</v>
      </c>
      <c r="K47" t="str">
        <f>'Linked Sheet'!T106</f>
        <v>Tonsillectomy</v>
      </c>
      <c r="L47" t="str">
        <f>'Linked Sheet'!U106</f>
        <v>SUS</v>
      </c>
      <c r="M47" t="str">
        <f>'Linked Sheet'!V106</f>
        <v>SUS</v>
      </c>
      <c r="N47" t="str">
        <f>'Linked Sheet'!W106</f>
        <v>-</v>
      </c>
      <c r="O47">
        <f>'Linked Sheet'!X106</f>
        <v>1243.1732676362726</v>
      </c>
      <c r="P47">
        <f>'Linked Sheet'!Y106</f>
        <v>943.17326763627261</v>
      </c>
      <c r="Q47">
        <f>'Linked Sheet'!Z106</f>
        <v>0</v>
      </c>
      <c r="S47" t="s">
        <v>700</v>
      </c>
      <c r="T47" t="str">
        <f>'Linked Sheet'!P106</f>
        <v>DC</v>
      </c>
      <c r="U47" t="str">
        <f t="shared" si="9"/>
        <v>CA61Z</v>
      </c>
    </row>
    <row r="48" spans="1:21" x14ac:dyDescent="0.2">
      <c r="A48" s="1139" t="str">
        <f t="shared" si="23"/>
        <v>APC</v>
      </c>
      <c r="B48" t="str">
        <f>'Linked Sheet'!L107</f>
        <v>CA11A</v>
      </c>
      <c r="C48" t="str">
        <f>'Linked Sheet'!M107</f>
        <v>HRG</v>
      </c>
      <c r="D48" t="str">
        <f>'Linked Sheet'!N107</f>
        <v>DayCase</v>
      </c>
      <c r="E48" t="str">
        <f>'Linked Sheet'!O107</f>
        <v>n/a</v>
      </c>
      <c r="F48" s="1139" t="s">
        <v>688</v>
      </c>
      <c r="G48" t="str">
        <f>'Linked Sheet'!Q107</f>
        <v>EL</v>
      </c>
      <c r="H48" t="str">
        <f>'Linked Sheet'!R107</f>
        <v>-</v>
      </c>
      <c r="J48" t="str">
        <f>'Linked Sheet'!S107</f>
        <v>Septoplasty, 19 years and over</v>
      </c>
      <c r="K48" t="str">
        <f>'Linked Sheet'!T107</f>
        <v>Septoplasty</v>
      </c>
      <c r="L48" t="str">
        <f>'Linked Sheet'!U107</f>
        <v>SUS</v>
      </c>
      <c r="M48" t="str">
        <f>'Linked Sheet'!V107</f>
        <v>SUS</v>
      </c>
      <c r="N48" t="str">
        <f>'Linked Sheet'!W107</f>
        <v>-</v>
      </c>
      <c r="O48">
        <f>'Linked Sheet'!X107</f>
        <v>1268.7139781930687</v>
      </c>
      <c r="P48">
        <f>'Linked Sheet'!Y107</f>
        <v>968.71397819306867</v>
      </c>
      <c r="Q48">
        <f>'Linked Sheet'!Z107</f>
        <v>0</v>
      </c>
      <c r="S48" t="s">
        <v>700</v>
      </c>
      <c r="T48" t="str">
        <f>'Linked Sheet'!P107</f>
        <v>DC</v>
      </c>
      <c r="U48" t="str">
        <f t="shared" si="9"/>
        <v>CA11A</v>
      </c>
    </row>
    <row r="49" spans="1:21" x14ac:dyDescent="0.2">
      <c r="A49" s="1139" t="str">
        <f t="shared" si="23"/>
        <v>APC</v>
      </c>
      <c r="B49" t="str">
        <f>'Linked Sheet'!L108</f>
        <v>CA32A</v>
      </c>
      <c r="C49" t="str">
        <f>'Linked Sheet'!M108</f>
        <v>HRG</v>
      </c>
      <c r="D49" t="str">
        <f>'Linked Sheet'!N108</f>
        <v>DayCase</v>
      </c>
      <c r="E49" t="str">
        <f>'Linked Sheet'!O108</f>
        <v>n/a</v>
      </c>
      <c r="F49" s="1139" t="s">
        <v>688</v>
      </c>
      <c r="G49" t="str">
        <f>'Linked Sheet'!Q108</f>
        <v>EL</v>
      </c>
      <c r="H49" t="str">
        <f>'Linked Sheet'!R108</f>
        <v>-</v>
      </c>
      <c r="J49" t="str">
        <f>'Linked Sheet'!S108</f>
        <v>Tympanoplasty, 19 years and over</v>
      </c>
      <c r="K49" t="str">
        <f>'Linked Sheet'!T108</f>
        <v>Tympanoplasty**</v>
      </c>
      <c r="L49" t="str">
        <f>'Linked Sheet'!U108</f>
        <v>SUS</v>
      </c>
      <c r="M49" t="str">
        <f>'Linked Sheet'!V108</f>
        <v>SUS</v>
      </c>
      <c r="N49" t="str">
        <f>'Linked Sheet'!W108</f>
        <v>-</v>
      </c>
      <c r="O49">
        <f>'Linked Sheet'!X108</f>
        <v>1823.7332614458255</v>
      </c>
      <c r="P49">
        <f>'Linked Sheet'!Y108</f>
        <v>1523.7332614458255</v>
      </c>
      <c r="Q49">
        <f>'Linked Sheet'!Z108</f>
        <v>0</v>
      </c>
      <c r="S49" t="s">
        <v>700</v>
      </c>
      <c r="T49" t="str">
        <f>'Linked Sheet'!P108</f>
        <v>DC</v>
      </c>
      <c r="U49" t="str">
        <f t="shared" si="9"/>
        <v>CA32A</v>
      </c>
    </row>
    <row r="50" spans="1:21" x14ac:dyDescent="0.2">
      <c r="A50" s="1139" t="str">
        <f t="shared" si="23"/>
        <v>APC</v>
      </c>
      <c r="B50" t="str">
        <f>'Linked Sheet'!L109</f>
        <v>EA03D</v>
      </c>
      <c r="C50" t="str">
        <f>'Linked Sheet'!M109</f>
        <v>sub-HRG</v>
      </c>
      <c r="D50" t="str">
        <f>'Linked Sheet'!N109</f>
        <v>DayCase</v>
      </c>
      <c r="E50" t="str">
        <f>'Linked Sheet'!O109</f>
        <v>BP70</v>
      </c>
      <c r="F50" s="1139" t="s">
        <v>688</v>
      </c>
      <c r="G50" t="str">
        <f>'Linked Sheet'!Q109</f>
        <v>EL</v>
      </c>
      <c r="H50" t="str">
        <f>'Linked Sheet'!R109</f>
        <v>-</v>
      </c>
      <c r="J50" t="str">
        <f>'Linked Sheet'!S109</f>
        <v>Pace 1: Single Chamber or Implantable Diagnostic Device, with CC Score 2-4*****</v>
      </c>
      <c r="K50" t="str">
        <f>'Linked Sheet'!T109</f>
        <v>Implantation of cardiac pacemaker</v>
      </c>
      <c r="L50" t="str">
        <f>'Linked Sheet'!U109</f>
        <v>SUS</v>
      </c>
      <c r="M50" t="str">
        <f>'Linked Sheet'!V109</f>
        <v>SUS</v>
      </c>
      <c r="N50" t="str">
        <f>'Linked Sheet'!W109</f>
        <v>-</v>
      </c>
      <c r="O50">
        <f>'Linked Sheet'!X109</f>
        <v>1808.6671531607699</v>
      </c>
      <c r="P50">
        <f>'Linked Sheet'!Y109</f>
        <v>1629.5911974022779</v>
      </c>
      <c r="Q50">
        <f>'Linked Sheet'!Z109</f>
        <v>0</v>
      </c>
      <c r="S50" t="s">
        <v>700</v>
      </c>
      <c r="T50" t="str">
        <f>'Linked Sheet'!P109</f>
        <v>DC</v>
      </c>
      <c r="U50" t="str">
        <f t="shared" si="9"/>
        <v>EA03D</v>
      </c>
    </row>
    <row r="51" spans="1:21" x14ac:dyDescent="0.2">
      <c r="A51" s="1139" t="str">
        <f t="shared" si="23"/>
        <v>APC</v>
      </c>
      <c r="B51" t="str">
        <f>'Linked Sheet'!L110</f>
        <v>EA03E</v>
      </c>
      <c r="C51" t="str">
        <f>'Linked Sheet'!M110</f>
        <v>sub-HRG</v>
      </c>
      <c r="D51" t="str">
        <f>'Linked Sheet'!N110</f>
        <v>DayCase</v>
      </c>
      <c r="E51" t="str">
        <f>'Linked Sheet'!O110</f>
        <v>BP70</v>
      </c>
      <c r="F51" s="1139" t="s">
        <v>688</v>
      </c>
      <c r="G51" t="str">
        <f>'Linked Sheet'!Q110</f>
        <v>EL</v>
      </c>
      <c r="H51" t="str">
        <f>'Linked Sheet'!R110</f>
        <v>-</v>
      </c>
      <c r="J51" t="str">
        <f>'Linked Sheet'!S110</f>
        <v>Pace 1: Single Chamber or Implantable Diagnostic Device, with CC Score 0-1*****</v>
      </c>
      <c r="K51" t="str">
        <f>'Linked Sheet'!T110</f>
        <v xml:space="preserve">Implantation of cardiac pacemaker </v>
      </c>
      <c r="L51" t="str">
        <f>'Linked Sheet'!U110</f>
        <v>SUS</v>
      </c>
      <c r="M51" t="str">
        <f>'Linked Sheet'!V110</f>
        <v>SUS</v>
      </c>
      <c r="N51" t="str">
        <f>'Linked Sheet'!W110</f>
        <v>-</v>
      </c>
      <c r="O51">
        <f>'Linked Sheet'!X110</f>
        <v>1572.0587530280002</v>
      </c>
      <c r="P51">
        <f>'Linked Sheet'!Y110</f>
        <v>1416.4093715400793</v>
      </c>
      <c r="Q51">
        <f>'Linked Sheet'!Z110</f>
        <v>0</v>
      </c>
      <c r="S51" t="s">
        <v>700</v>
      </c>
      <c r="T51" t="str">
        <f>'Linked Sheet'!P110</f>
        <v>DC</v>
      </c>
      <c r="U51" t="str">
        <f t="shared" si="9"/>
        <v>EA03E</v>
      </c>
    </row>
    <row r="52" spans="1:21" x14ac:dyDescent="0.2">
      <c r="A52" s="1139" t="str">
        <f t="shared" si="23"/>
        <v>APC</v>
      </c>
      <c r="B52" t="str">
        <f>'Linked Sheet'!L111</f>
        <v>EA05C</v>
      </c>
      <c r="C52" t="str">
        <f>'Linked Sheet'!M111</f>
        <v>HRG</v>
      </c>
      <c r="D52" t="str">
        <f>'Linked Sheet'!N111</f>
        <v>DayCase</v>
      </c>
      <c r="E52" t="str">
        <f>'Linked Sheet'!O111</f>
        <v>n/a</v>
      </c>
      <c r="F52" s="1139" t="s">
        <v>688</v>
      </c>
      <c r="G52" t="str">
        <f>'Linked Sheet'!Q111</f>
        <v>EL</v>
      </c>
      <c r="H52" t="str">
        <f>'Linked Sheet'!R111</f>
        <v>-</v>
      </c>
      <c r="J52" t="str">
        <f>'Linked Sheet'!S111</f>
        <v>Pace 2: Dual Chamber, with CC Score 2-4*****</v>
      </c>
      <c r="K52" t="str">
        <f>'Linked Sheet'!T111</f>
        <v xml:space="preserve">Implantation of cardiac pacemaker </v>
      </c>
      <c r="L52" t="str">
        <f>'Linked Sheet'!U111</f>
        <v>SUS</v>
      </c>
      <c r="M52" t="str">
        <f>'Linked Sheet'!V111</f>
        <v>SUS</v>
      </c>
      <c r="N52" t="str">
        <f>'Linked Sheet'!W111</f>
        <v>-</v>
      </c>
      <c r="O52">
        <f>'Linked Sheet'!X111</f>
        <v>2394.3241607983196</v>
      </c>
      <c r="P52">
        <f>'Linked Sheet'!Y111</f>
        <v>2157.2623626994759</v>
      </c>
      <c r="Q52">
        <f>'Linked Sheet'!Z111</f>
        <v>0</v>
      </c>
      <c r="S52" t="s">
        <v>700</v>
      </c>
      <c r="T52" t="str">
        <f>'Linked Sheet'!P111</f>
        <v>DC</v>
      </c>
      <c r="U52" t="str">
        <f t="shared" si="9"/>
        <v>EA05C</v>
      </c>
    </row>
    <row r="53" spans="1:21" x14ac:dyDescent="0.2">
      <c r="A53" s="1139" t="str">
        <f t="shared" si="23"/>
        <v>APC</v>
      </c>
      <c r="B53" t="str">
        <f>'Linked Sheet'!L112</f>
        <v>EA05D</v>
      </c>
      <c r="C53" t="str">
        <f>'Linked Sheet'!M112</f>
        <v>HRG</v>
      </c>
      <c r="D53" t="str">
        <f>'Linked Sheet'!N112</f>
        <v>DayCase</v>
      </c>
      <c r="E53" t="str">
        <f>'Linked Sheet'!O112</f>
        <v>n/a</v>
      </c>
      <c r="F53" s="1139" t="s">
        <v>688</v>
      </c>
      <c r="G53" t="str">
        <f>'Linked Sheet'!Q112</f>
        <v>EL</v>
      </c>
      <c r="H53" t="str">
        <f>'Linked Sheet'!R112</f>
        <v>-</v>
      </c>
      <c r="J53" t="str">
        <f>'Linked Sheet'!S112</f>
        <v>Pace 2: Dual Chamber, with CC Score 0-1*****</v>
      </c>
      <c r="K53" t="str">
        <f>'Linked Sheet'!T112</f>
        <v xml:space="preserve">Implantation of cardiac pacemaker </v>
      </c>
      <c r="L53" t="str">
        <f>'Linked Sheet'!U112</f>
        <v>SUS</v>
      </c>
      <c r="M53" t="str">
        <f>'Linked Sheet'!V112</f>
        <v>SUS</v>
      </c>
      <c r="N53" t="str">
        <f>'Linked Sheet'!W112</f>
        <v>-</v>
      </c>
      <c r="O53">
        <f>'Linked Sheet'!X112</f>
        <v>2098.0442242557874</v>
      </c>
      <c r="P53">
        <f>'Linked Sheet'!Y112</f>
        <v>1890.3170733393729</v>
      </c>
      <c r="Q53">
        <f>'Linked Sheet'!Z112</f>
        <v>0</v>
      </c>
      <c r="S53" t="s">
        <v>700</v>
      </c>
      <c r="T53" t="str">
        <f>'Linked Sheet'!P112</f>
        <v>DC</v>
      </c>
      <c r="U53" t="str">
        <f t="shared" si="9"/>
        <v>EA05D</v>
      </c>
    </row>
    <row r="54" spans="1:21" x14ac:dyDescent="0.2">
      <c r="A54" s="1139" t="str">
        <f t="shared" si="23"/>
        <v>APC</v>
      </c>
      <c r="B54" t="str">
        <f>'Linked Sheet'!L113</f>
        <v>FZ13C</v>
      </c>
      <c r="C54" t="str">
        <f>'Linked Sheet'!M113</f>
        <v>HRG</v>
      </c>
      <c r="D54" t="str">
        <f>'Linked Sheet'!N113</f>
        <v>DayCase</v>
      </c>
      <c r="E54" t="str">
        <f>'Linked Sheet'!O113</f>
        <v>n/a</v>
      </c>
      <c r="F54" s="1139" t="s">
        <v>688</v>
      </c>
      <c r="G54" t="str">
        <f>'Linked Sheet'!Q113</f>
        <v>EL</v>
      </c>
      <c r="H54" t="str">
        <f>'Linked Sheet'!R113</f>
        <v>-</v>
      </c>
      <c r="J54" t="str">
        <f>'Linked Sheet'!S113</f>
        <v>Minor Therapeutic or Diagnostic, General Abdominal Procedures, 19 years and over*****</v>
      </c>
      <c r="K54" t="str">
        <f>'Linked Sheet'!T113</f>
        <v>Diagnostic laparoscopy</v>
      </c>
      <c r="L54" t="str">
        <f>'Linked Sheet'!U113</f>
        <v>SUS</v>
      </c>
      <c r="M54" t="str">
        <f>'Linked Sheet'!V113</f>
        <v>SUS</v>
      </c>
      <c r="N54" t="str">
        <f>'Linked Sheet'!W113</f>
        <v>-</v>
      </c>
      <c r="O54">
        <f>'Linked Sheet'!X113</f>
        <v>798.34719519405917</v>
      </c>
      <c r="P54">
        <f>'Linked Sheet'!Y113</f>
        <v>719.6922991158267</v>
      </c>
      <c r="Q54">
        <f>'Linked Sheet'!Z113</f>
        <v>0</v>
      </c>
      <c r="S54" t="s">
        <v>700</v>
      </c>
      <c r="T54" t="str">
        <f>'Linked Sheet'!P113</f>
        <v>DC</v>
      </c>
      <c r="U54" t="str">
        <f t="shared" si="9"/>
        <v>FZ13C</v>
      </c>
    </row>
    <row r="55" spans="1:21" x14ac:dyDescent="0.2">
      <c r="A55" s="1139" t="str">
        <f t="shared" si="23"/>
        <v>APC</v>
      </c>
      <c r="B55" t="str">
        <f>'Linked Sheet'!L114</f>
        <v>FZ12Q</v>
      </c>
      <c r="C55" t="str">
        <f>'Linked Sheet'!M114</f>
        <v>sub-HRG</v>
      </c>
      <c r="D55" t="str">
        <f>'Linked Sheet'!N114</f>
        <v>DayCase</v>
      </c>
      <c r="E55" t="str">
        <f>'Linked Sheet'!O114</f>
        <v>BP69</v>
      </c>
      <c r="F55" s="1139" t="s">
        <v>688</v>
      </c>
      <c r="G55" t="str">
        <f>'Linked Sheet'!Q114</f>
        <v>EL</v>
      </c>
      <c r="H55" t="str">
        <f>'Linked Sheet'!R114</f>
        <v>-</v>
      </c>
      <c r="J55" t="str">
        <f>'Linked Sheet'!S114</f>
        <v>Major General Abdominal Procedures, 19 years and over, with CC Score 0*****</v>
      </c>
      <c r="K55" t="str">
        <f>'Linked Sheet'!T114</f>
        <v>Excision biopsy of lymph node for diagnosis (cervical, inguinal, axillary)</v>
      </c>
      <c r="L55" t="str">
        <f>'Linked Sheet'!U114</f>
        <v>SUS</v>
      </c>
      <c r="M55" t="str">
        <f>'Linked Sheet'!V114</f>
        <v>SUS</v>
      </c>
      <c r="N55" t="str">
        <f>'Linked Sheet'!W114</f>
        <v>-</v>
      </c>
      <c r="O55">
        <f>'Linked Sheet'!X114</f>
        <v>1792.0183236247387</v>
      </c>
      <c r="P55">
        <f>'Linked Sheet'!Y114</f>
        <v>1616.3302526811369</v>
      </c>
      <c r="Q55">
        <f>'Linked Sheet'!Z114</f>
        <v>0</v>
      </c>
      <c r="S55" t="s">
        <v>700</v>
      </c>
      <c r="T55" t="str">
        <f>'Linked Sheet'!P114</f>
        <v>DC</v>
      </c>
      <c r="U55" t="str">
        <f t="shared" si="9"/>
        <v>FZ12Q</v>
      </c>
    </row>
    <row r="56" spans="1:21" x14ac:dyDescent="0.2">
      <c r="A56" s="1139" t="str">
        <f t="shared" si="23"/>
        <v>APC</v>
      </c>
      <c r="B56" t="str">
        <f>'Linked Sheet'!L115</f>
        <v>FZ17G</v>
      </c>
      <c r="C56" t="str">
        <f>'Linked Sheet'!M115</f>
        <v>sub-HRG</v>
      </c>
      <c r="D56" t="str">
        <f>'Linked Sheet'!N115</f>
        <v>DayCase</v>
      </c>
      <c r="E56" t="str">
        <f>'Linked Sheet'!O115</f>
        <v>BP76</v>
      </c>
      <c r="F56" s="1139" t="s">
        <v>688</v>
      </c>
      <c r="G56" t="str">
        <f>'Linked Sheet'!Q115</f>
        <v>EL</v>
      </c>
      <c r="H56" t="str">
        <f>'Linked Sheet'!R115</f>
        <v>-</v>
      </c>
      <c r="J56" t="str">
        <f>'Linked Sheet'!S115</f>
        <v>Abdominal Hernia Procedures, 19 years and over, with CC Score 0*****</v>
      </c>
      <c r="K56" t="str">
        <f>'Linked Sheet'!T115</f>
        <v>Repair of other abdominal hernia</v>
      </c>
      <c r="L56" t="str">
        <f>'Linked Sheet'!U115</f>
        <v>SUS</v>
      </c>
      <c r="M56" t="str">
        <f>'Linked Sheet'!V115</f>
        <v>SUS</v>
      </c>
      <c r="N56" t="str">
        <f>'Linked Sheet'!W115</f>
        <v>-</v>
      </c>
      <c r="O56">
        <f>'Linked Sheet'!X115</f>
        <v>1859.9630565089326</v>
      </c>
      <c r="P56">
        <f>'Linked Sheet'!Y115</f>
        <v>1676.7154647346536</v>
      </c>
      <c r="Q56">
        <f>'Linked Sheet'!Z115</f>
        <v>0</v>
      </c>
      <c r="S56" t="s">
        <v>700</v>
      </c>
      <c r="T56" t="str">
        <f>'Linked Sheet'!P115</f>
        <v>DC</v>
      </c>
      <c r="U56" t="str">
        <f t="shared" si="9"/>
        <v>FZ17G</v>
      </c>
    </row>
    <row r="57" spans="1:21" x14ac:dyDescent="0.2">
      <c r="A57" s="1139" t="str">
        <f t="shared" si="23"/>
        <v>APC</v>
      </c>
      <c r="B57" t="str">
        <f>'Linked Sheet'!L116</f>
        <v>CA05A</v>
      </c>
      <c r="C57" t="str">
        <f>'Linked Sheet'!M116</f>
        <v>sub-HRG</v>
      </c>
      <c r="D57" t="str">
        <f>'Linked Sheet'!N116</f>
        <v>DayCase</v>
      </c>
      <c r="E57" t="str">
        <f>'Linked Sheet'!O116</f>
        <v>BP64</v>
      </c>
      <c r="F57" s="1139" t="s">
        <v>688</v>
      </c>
      <c r="G57" t="str">
        <f>'Linked Sheet'!Q116</f>
        <v>EL</v>
      </c>
      <c r="H57" t="str">
        <f>'Linked Sheet'!R116</f>
        <v>-</v>
      </c>
      <c r="J57" t="str">
        <f>'Linked Sheet'!S116</f>
        <v>Minor Neck Procedures, 19 years and over*****</v>
      </c>
      <c r="K57" t="str">
        <f>'Linked Sheet'!T116</f>
        <v>Biopsy / sampling of cervical lymph nodes</v>
      </c>
      <c r="L57" t="str">
        <f>'Linked Sheet'!U116</f>
        <v>SUS</v>
      </c>
      <c r="M57" t="str">
        <f>'Linked Sheet'!V116</f>
        <v>SUS</v>
      </c>
      <c r="N57" t="str">
        <f>'Linked Sheet'!W116</f>
        <v>-</v>
      </c>
      <c r="O57">
        <f>'Linked Sheet'!X116</f>
        <v>1012.0732615857648</v>
      </c>
      <c r="P57">
        <f>'Linked Sheet'!Y116</f>
        <v>912.85039280284673</v>
      </c>
      <c r="Q57">
        <f>'Linked Sheet'!Z116</f>
        <v>0</v>
      </c>
      <c r="S57" t="s">
        <v>700</v>
      </c>
      <c r="T57" t="str">
        <f>'Linked Sheet'!P116</f>
        <v>DC</v>
      </c>
      <c r="U57" t="str">
        <f t="shared" si="9"/>
        <v>CA05A</v>
      </c>
    </row>
    <row r="58" spans="1:21" x14ac:dyDescent="0.2">
      <c r="A58" s="1139" t="str">
        <f t="shared" si="23"/>
        <v>APC</v>
      </c>
      <c r="B58" t="str">
        <f>'Linked Sheet'!L117</f>
        <v>CA14Z</v>
      </c>
      <c r="C58" t="str">
        <f>'Linked Sheet'!M117</f>
        <v>HRG</v>
      </c>
      <c r="D58" t="str">
        <f>'Linked Sheet'!N117</f>
        <v>DayCase</v>
      </c>
      <c r="E58" t="str">
        <f>'Linked Sheet'!O117</f>
        <v>n/a</v>
      </c>
      <c r="F58" s="1139" t="s">
        <v>688</v>
      </c>
      <c r="G58" t="str">
        <f>'Linked Sheet'!Q117</f>
        <v>EL</v>
      </c>
      <c r="H58" t="str">
        <f>'Linked Sheet'!R117</f>
        <v>-</v>
      </c>
      <c r="J58" t="str">
        <f>'Linked Sheet'!S117</f>
        <v>Nasal Polypectomy*****</v>
      </c>
      <c r="K58" t="str">
        <f>'Linked Sheet'!T117</f>
        <v>Polypectomy of internal nose</v>
      </c>
      <c r="L58" t="str">
        <f>'Linked Sheet'!U117</f>
        <v>SUS</v>
      </c>
      <c r="M58" t="str">
        <f>'Linked Sheet'!V117</f>
        <v>SUS</v>
      </c>
      <c r="N58" t="str">
        <f>'Linked Sheet'!W117</f>
        <v>-</v>
      </c>
      <c r="O58">
        <f>'Linked Sheet'!X117</f>
        <v>1215.4312041702781</v>
      </c>
      <c r="P58">
        <f>'Linked Sheet'!Y117</f>
        <v>1095.091480985102</v>
      </c>
      <c r="Q58">
        <f>'Linked Sheet'!Z117</f>
        <v>0</v>
      </c>
      <c r="S58" t="s">
        <v>700</v>
      </c>
      <c r="T58" t="str">
        <f>'Linked Sheet'!P117</f>
        <v>DC</v>
      </c>
      <c r="U58" t="str">
        <f t="shared" si="9"/>
        <v>CA14Z</v>
      </c>
    </row>
    <row r="59" spans="1:21" x14ac:dyDescent="0.2">
      <c r="A59" s="1139" t="str">
        <f t="shared" si="23"/>
        <v>APC</v>
      </c>
      <c r="B59" t="str">
        <f>'Linked Sheet'!L118</f>
        <v>CA28Z</v>
      </c>
      <c r="C59" t="str">
        <f>'Linked Sheet'!M118</f>
        <v>sub-HRG</v>
      </c>
      <c r="D59" t="str">
        <f>'Linked Sheet'!N118</f>
        <v>DayCase</v>
      </c>
      <c r="E59" t="str">
        <f>'Linked Sheet'!O118</f>
        <v>BP74</v>
      </c>
      <c r="F59" s="1139" t="s">
        <v>688</v>
      </c>
      <c r="G59" t="str">
        <f>'Linked Sheet'!Q118</f>
        <v>EL</v>
      </c>
      <c r="H59" t="str">
        <f>'Linked Sheet'!R118</f>
        <v>-</v>
      </c>
      <c r="J59" t="str">
        <f>'Linked Sheet'!S118</f>
        <v>Intermediate Sinus Procedures*****</v>
      </c>
      <c r="K59" t="str">
        <f>'Linked Sheet'!T118</f>
        <v>Polypectomy of internal nose</v>
      </c>
      <c r="L59" t="str">
        <f>'Linked Sheet'!U118</f>
        <v>SUS</v>
      </c>
      <c r="M59" t="str">
        <f>'Linked Sheet'!V118</f>
        <v>SUS</v>
      </c>
      <c r="N59" t="str">
        <f>'Linked Sheet'!W118</f>
        <v>-</v>
      </c>
      <c r="O59">
        <f>'Linked Sheet'!X118</f>
        <v>1449.3880430894892</v>
      </c>
      <c r="P59">
        <f>'Linked Sheet'!Y118</f>
        <v>1305.8842764469655</v>
      </c>
      <c r="Q59">
        <f>'Linked Sheet'!Z118</f>
        <v>0</v>
      </c>
      <c r="S59" t="s">
        <v>700</v>
      </c>
      <c r="T59" t="str">
        <f>'Linked Sheet'!P118</f>
        <v>DC</v>
      </c>
      <c r="U59" t="str">
        <f t="shared" si="9"/>
        <v>CA28Z</v>
      </c>
    </row>
    <row r="60" spans="1:21" x14ac:dyDescent="0.2">
      <c r="A60" s="1139" t="str">
        <f t="shared" si="23"/>
        <v>APC</v>
      </c>
      <c r="B60" t="str">
        <f>'Linked Sheet'!L119</f>
        <v>KA03D</v>
      </c>
      <c r="C60" t="str">
        <f>'Linked Sheet'!M119</f>
        <v>HRG</v>
      </c>
      <c r="D60" t="str">
        <f>'Linked Sheet'!N119</f>
        <v>DayCase</v>
      </c>
      <c r="E60" t="str">
        <f>'Linked Sheet'!O119</f>
        <v>n/a</v>
      </c>
      <c r="F60" s="1139" t="s">
        <v>688</v>
      </c>
      <c r="G60" t="str">
        <f>'Linked Sheet'!Q119</f>
        <v>EL</v>
      </c>
      <c r="H60" t="str">
        <f>'Linked Sheet'!R119</f>
        <v>-</v>
      </c>
      <c r="J60" t="str">
        <f>'Linked Sheet'!S119</f>
        <v>Parathyroid Procedures with CC Score 0-1*****</v>
      </c>
      <c r="K60" t="str">
        <f>'Linked Sheet'!T119</f>
        <v>Excision of lesion of parathyroids</v>
      </c>
      <c r="L60" t="str">
        <f>'Linked Sheet'!U119</f>
        <v>SUS</v>
      </c>
      <c r="M60" t="str">
        <f>'Linked Sheet'!V119</f>
        <v>SUS</v>
      </c>
      <c r="N60" t="str">
        <f>'Linked Sheet'!W119</f>
        <v>-</v>
      </c>
      <c r="O60">
        <f>'Linked Sheet'!X119</f>
        <v>2095.1426152964814</v>
      </c>
      <c r="P60">
        <f>'Linked Sheet'!Y119</f>
        <v>1899.3348942407354</v>
      </c>
      <c r="Q60">
        <f>'Linked Sheet'!Z119</f>
        <v>0</v>
      </c>
      <c r="S60" t="s">
        <v>700</v>
      </c>
      <c r="T60" t="str">
        <f>'Linked Sheet'!P119</f>
        <v>DC</v>
      </c>
      <c r="U60" t="str">
        <f t="shared" si="9"/>
        <v>KA03D</v>
      </c>
    </row>
    <row r="61" spans="1:21" x14ac:dyDescent="0.2">
      <c r="A61" s="1139" t="str">
        <f t="shared" si="23"/>
        <v>APC</v>
      </c>
      <c r="B61" t="str">
        <f>'Linked Sheet'!L120</f>
        <v>BZ09D</v>
      </c>
      <c r="C61" t="str">
        <f>'Linked Sheet'!M120</f>
        <v>sub-HRG</v>
      </c>
      <c r="D61" t="str">
        <f>'Linked Sheet'!N120</f>
        <v>DayCase</v>
      </c>
      <c r="E61" t="str">
        <f>'Linked Sheet'!O120</f>
        <v>BP66</v>
      </c>
      <c r="F61" s="1139" t="s">
        <v>688</v>
      </c>
      <c r="G61" t="str">
        <f>'Linked Sheet'!Q120</f>
        <v>EL</v>
      </c>
      <c r="H61" t="str">
        <f>'Linked Sheet'!R120</f>
        <v>-</v>
      </c>
      <c r="J61" t="str">
        <f>'Linked Sheet'!S120</f>
        <v>Intermediate Orbits or Lacrimal Procedures, 19 years and over, with CC Score 0-1*****</v>
      </c>
      <c r="K61" t="str">
        <f>'Linked Sheet'!T120</f>
        <v>Dacryocysto-rhinostomy including insertion of tube</v>
      </c>
      <c r="L61" t="str">
        <f>'Linked Sheet'!U120</f>
        <v>SUS</v>
      </c>
      <c r="M61" t="str">
        <f>'Linked Sheet'!V120</f>
        <v>SUS</v>
      </c>
      <c r="N61" t="str">
        <f>'Linked Sheet'!W120</f>
        <v>-</v>
      </c>
      <c r="O61">
        <f>'Linked Sheet'!X120</f>
        <v>1366.3837009091355</v>
      </c>
      <c r="P61">
        <f>'Linked Sheet'!Y120</f>
        <v>1231.0981859676369</v>
      </c>
      <c r="Q61">
        <f>'Linked Sheet'!Z120</f>
        <v>0</v>
      </c>
      <c r="S61" t="s">
        <v>700</v>
      </c>
      <c r="T61" t="str">
        <f>'Linked Sheet'!P120</f>
        <v>DC</v>
      </c>
      <c r="U61" t="str">
        <f t="shared" si="9"/>
        <v>BZ09D</v>
      </c>
    </row>
    <row r="62" spans="1:21" x14ac:dyDescent="0.2">
      <c r="A62" s="1139" t="str">
        <f t="shared" si="23"/>
        <v>APC</v>
      </c>
      <c r="B62" t="str">
        <f>'Linked Sheet'!L121</f>
        <v>MA04D</v>
      </c>
      <c r="C62" t="str">
        <f>'Linked Sheet'!M121</f>
        <v>HRG</v>
      </c>
      <c r="D62" t="str">
        <f>'Linked Sheet'!N121</f>
        <v>DayCase</v>
      </c>
      <c r="E62" t="str">
        <f>'Linked Sheet'!O121</f>
        <v>BP62</v>
      </c>
      <c r="F62" s="1139" t="s">
        <v>688</v>
      </c>
      <c r="G62" t="str">
        <f>'Linked Sheet'!Q121</f>
        <v>EL</v>
      </c>
      <c r="H62" t="str">
        <f>'Linked Sheet'!R121</f>
        <v>-</v>
      </c>
      <c r="J62" t="str">
        <f>'Linked Sheet'!S121</f>
        <v>Intermediate Open Lower Genital Tract Procedures with CC Score 0-2*****</v>
      </c>
      <c r="K62" t="str">
        <f>'Linked Sheet'!T121</f>
        <v>Anterior colporrhaphy</v>
      </c>
      <c r="L62" t="str">
        <f>'Linked Sheet'!U121</f>
        <v>SUS</v>
      </c>
      <c r="M62" t="str">
        <f>'Linked Sheet'!V121</f>
        <v>SUS</v>
      </c>
      <c r="N62" t="str">
        <f>'Linked Sheet'!W121</f>
        <v>-</v>
      </c>
      <c r="O62">
        <f>'Linked Sheet'!X121</f>
        <v>1701.7598377082143</v>
      </c>
      <c r="P62">
        <f>'Linked Sheet'!Y121</f>
        <v>1541.2164567923451</v>
      </c>
      <c r="Q62">
        <f>'Linked Sheet'!Z121</f>
        <v>0</v>
      </c>
      <c r="S62" t="s">
        <v>700</v>
      </c>
      <c r="T62" t="str">
        <f>'Linked Sheet'!P121</f>
        <v>DC</v>
      </c>
      <c r="U62" t="str">
        <f t="shared" si="9"/>
        <v>MA04D</v>
      </c>
    </row>
    <row r="63" spans="1:21" x14ac:dyDescent="0.2">
      <c r="A63" s="1139" t="str">
        <f t="shared" si="23"/>
        <v>APC</v>
      </c>
      <c r="B63" t="str">
        <f>'Linked Sheet'!L122</f>
        <v>MA04D</v>
      </c>
      <c r="C63" t="str">
        <f>'Linked Sheet'!M122</f>
        <v>HRG</v>
      </c>
      <c r="D63" t="str">
        <f>'Linked Sheet'!N122</f>
        <v>DayCase</v>
      </c>
      <c r="E63" t="str">
        <f>'Linked Sheet'!O122</f>
        <v>BP62</v>
      </c>
      <c r="F63" s="1139" t="s">
        <v>688</v>
      </c>
      <c r="G63" t="str">
        <f>'Linked Sheet'!Q122</f>
        <v>EL</v>
      </c>
      <c r="H63" t="str">
        <f>'Linked Sheet'!R122</f>
        <v>-</v>
      </c>
      <c r="J63" t="str">
        <f>'Linked Sheet'!S122</f>
        <v>Intermediate Open Lower Genital Tract Procedures with CC Score 0-2*****</v>
      </c>
      <c r="K63" t="str">
        <f>'Linked Sheet'!T122</f>
        <v>Posterior Colporrhaphy</v>
      </c>
      <c r="L63" t="str">
        <f>'Linked Sheet'!U122</f>
        <v>SUS</v>
      </c>
      <c r="M63" t="str">
        <f>'Linked Sheet'!V122</f>
        <v>SUS</v>
      </c>
      <c r="N63" t="str">
        <f>'Linked Sheet'!W122</f>
        <v>-</v>
      </c>
      <c r="O63">
        <f>'Linked Sheet'!X122</f>
        <v>1701.7598377082143</v>
      </c>
      <c r="P63">
        <f>'Linked Sheet'!Y122</f>
        <v>1541.2164567923451</v>
      </c>
      <c r="Q63">
        <f>'Linked Sheet'!Z122</f>
        <v>0</v>
      </c>
      <c r="S63" t="s">
        <v>700</v>
      </c>
      <c r="T63" t="str">
        <f>'Linked Sheet'!P122</f>
        <v>DC</v>
      </c>
      <c r="U63" t="str">
        <f t="shared" si="9"/>
        <v>MA04D</v>
      </c>
    </row>
    <row r="64" spans="1:21" x14ac:dyDescent="0.2">
      <c r="A64" s="1139" t="str">
        <f t="shared" si="23"/>
        <v>APC</v>
      </c>
      <c r="B64" t="str">
        <f>'Linked Sheet'!L123</f>
        <v>MA29Z</v>
      </c>
      <c r="C64" t="str">
        <f>'Linked Sheet'!M123</f>
        <v>HRG</v>
      </c>
      <c r="D64" t="str">
        <f>'Linked Sheet'!N123</f>
        <v>DayCase</v>
      </c>
      <c r="E64" t="str">
        <f>'Linked Sheet'!O123</f>
        <v>n/a</v>
      </c>
      <c r="F64" s="1139" t="s">
        <v>688</v>
      </c>
      <c r="G64" t="str">
        <f>'Linked Sheet'!Q123</f>
        <v>EL</v>
      </c>
      <c r="H64" t="str">
        <f>'Linked Sheet'!R123</f>
        <v>-</v>
      </c>
      <c r="J64" t="str">
        <f>'Linked Sheet'!S123</f>
        <v>Major Female Pelvic Peritoneum Adhesion Procedures*****</v>
      </c>
      <c r="K64" t="str">
        <f>'Linked Sheet'!T123</f>
        <v>Laparoscopy and therapeutic procedures including laser, diathermy and destruction</v>
      </c>
      <c r="L64" t="str">
        <f>'Linked Sheet'!U123</f>
        <v>SUS</v>
      </c>
      <c r="M64" t="str">
        <f>'Linked Sheet'!V123</f>
        <v>SUS</v>
      </c>
      <c r="N64" t="str">
        <f>'Linked Sheet'!W123</f>
        <v>-</v>
      </c>
      <c r="O64">
        <f>'Linked Sheet'!X123</f>
        <v>1804.9026216948278</v>
      </c>
      <c r="P64">
        <f>'Linked Sheet'!Y123</f>
        <v>1629.6693574526114</v>
      </c>
      <c r="Q64">
        <f>'Linked Sheet'!Z123</f>
        <v>0</v>
      </c>
      <c r="S64" t="s">
        <v>700</v>
      </c>
      <c r="T64" t="str">
        <f>'Linked Sheet'!P123</f>
        <v>DC</v>
      </c>
      <c r="U64" t="str">
        <f t="shared" si="9"/>
        <v>MA29Z</v>
      </c>
    </row>
    <row r="65" spans="1:21" x14ac:dyDescent="0.2">
      <c r="A65" s="1139" t="str">
        <f t="shared" si="23"/>
        <v>APC</v>
      </c>
      <c r="B65" t="str">
        <f>'Linked Sheet'!L124</f>
        <v>MA07G</v>
      </c>
      <c r="C65" t="str">
        <f>'Linked Sheet'!M124</f>
        <v>HRG</v>
      </c>
      <c r="D65" t="str">
        <f>'Linked Sheet'!N124</f>
        <v>DayCase</v>
      </c>
      <c r="E65" t="str">
        <f>'Linked Sheet'!O124</f>
        <v>Waiting for Consultation Grouper</v>
      </c>
      <c r="F65" s="1139" t="s">
        <v>688</v>
      </c>
      <c r="G65" t="str">
        <f>'Linked Sheet'!Q124</f>
        <v>EL</v>
      </c>
      <c r="H65" t="str">
        <f>'Linked Sheet'!R124</f>
        <v>-</v>
      </c>
      <c r="J65" t="str">
        <f>'Linked Sheet'!S124</f>
        <v>Major Open Upper Genital Tract Procedures with CC Score 0-2***,*****</v>
      </c>
      <c r="K65" t="str">
        <f>'Linked Sheet'!T124</f>
        <v>Oophorectomy and salpingectomy (inc bilateral)</v>
      </c>
      <c r="L65" t="str">
        <f>'Linked Sheet'!U124</f>
        <v>SUS</v>
      </c>
      <c r="M65" t="str">
        <f>'Linked Sheet'!V124</f>
        <v>SUS</v>
      </c>
      <c r="N65" t="str">
        <f>'Linked Sheet'!W124</f>
        <v>-</v>
      </c>
      <c r="O65">
        <f>'Linked Sheet'!X124</f>
        <v>2865.347454059347</v>
      </c>
      <c r="P65">
        <f>'Linked Sheet'!Y124</f>
        <v>2587.1583808497016</v>
      </c>
      <c r="Q65">
        <f>'Linked Sheet'!Z124</f>
        <v>0</v>
      </c>
      <c r="S65" t="s">
        <v>700</v>
      </c>
      <c r="T65" t="str">
        <f>'Linked Sheet'!P124</f>
        <v>DC</v>
      </c>
      <c r="U65" t="str">
        <f t="shared" si="9"/>
        <v>MA07G</v>
      </c>
    </row>
    <row r="66" spans="1:21" x14ac:dyDescent="0.2">
      <c r="A66" s="1139" t="str">
        <f t="shared" si="23"/>
        <v>APC</v>
      </c>
      <c r="B66" t="str">
        <f>'Linked Sheet'!L125</f>
        <v>MA08A</v>
      </c>
      <c r="C66" t="str">
        <f>'Linked Sheet'!M125</f>
        <v>sub-HRG</v>
      </c>
      <c r="D66" t="str">
        <f>'Linked Sheet'!N125</f>
        <v>DayCase</v>
      </c>
      <c r="E66" t="str">
        <f>'Linked Sheet'!O125</f>
        <v>Waiting for Consultation Grouper</v>
      </c>
      <c r="F66" s="1139" t="s">
        <v>688</v>
      </c>
      <c r="G66" t="str">
        <f>'Linked Sheet'!Q125</f>
        <v>EL</v>
      </c>
      <c r="H66" t="str">
        <f>'Linked Sheet'!R125</f>
        <v>-</v>
      </c>
      <c r="J66" t="str">
        <f>'Linked Sheet'!S125</f>
        <v>Major, Laparoscopic or Endoscopic, Upper Genital Tract Procedures, with CC Score 2+*****</v>
      </c>
      <c r="K66" t="str">
        <f>'Linked Sheet'!T125</f>
        <v>Oophorectomy and salpingectomy (inc bilateral)</v>
      </c>
      <c r="L66" t="str">
        <f>'Linked Sheet'!U125</f>
        <v>SUS</v>
      </c>
      <c r="M66" t="str">
        <f>'Linked Sheet'!V125</f>
        <v>SUS</v>
      </c>
      <c r="N66" t="str">
        <f>'Linked Sheet'!W125</f>
        <v>-</v>
      </c>
      <c r="O66">
        <f>'Linked Sheet'!X125</f>
        <v>2756.1485765228526</v>
      </c>
      <c r="P66">
        <f>'Linked Sheet'!Y125</f>
        <v>2488.5613360837406</v>
      </c>
      <c r="Q66">
        <f>'Linked Sheet'!Z125</f>
        <v>0</v>
      </c>
      <c r="S66" t="s">
        <v>700</v>
      </c>
      <c r="T66" t="str">
        <f>'Linked Sheet'!P125</f>
        <v>DC</v>
      </c>
      <c r="U66" t="str">
        <f t="shared" si="9"/>
        <v>MA08A</v>
      </c>
    </row>
    <row r="67" spans="1:21" x14ac:dyDescent="0.2">
      <c r="A67" s="1139" t="str">
        <f t="shared" si="23"/>
        <v>APC</v>
      </c>
      <c r="B67" t="str">
        <f>'Linked Sheet'!L126</f>
        <v>MA08B</v>
      </c>
      <c r="C67" t="str">
        <f>'Linked Sheet'!M126</f>
        <v>HRG</v>
      </c>
      <c r="D67" t="str">
        <f>'Linked Sheet'!N126</f>
        <v>DayCase</v>
      </c>
      <c r="E67" t="str">
        <f>'Linked Sheet'!O126</f>
        <v>Waiting for Consultation Grouper</v>
      </c>
      <c r="F67" s="1139" t="s">
        <v>688</v>
      </c>
      <c r="G67" t="str">
        <f>'Linked Sheet'!Q126</f>
        <v>EL</v>
      </c>
      <c r="H67" t="str">
        <f>'Linked Sheet'!R126</f>
        <v>-</v>
      </c>
      <c r="J67" t="str">
        <f>'Linked Sheet'!S126</f>
        <v>Major, Laparoscopic or Endoscopic, Upper Genital Tract Procedures, with CC Score 0-1***,*****</v>
      </c>
      <c r="K67" t="str">
        <f>'Linked Sheet'!T126</f>
        <v>Oophorectomy and salpingectomy (inc bilateral)</v>
      </c>
      <c r="L67" t="str">
        <f>'Linked Sheet'!U126</f>
        <v>SUS</v>
      </c>
      <c r="M67" t="str">
        <f>'Linked Sheet'!V126</f>
        <v>SUS</v>
      </c>
      <c r="N67" t="str">
        <f>'Linked Sheet'!W126</f>
        <v>-</v>
      </c>
      <c r="O67">
        <f>'Linked Sheet'!X126</f>
        <v>2329.47763762154</v>
      </c>
      <c r="P67">
        <f>'Linked Sheet'!Y126</f>
        <v>2103.3147601825553</v>
      </c>
      <c r="Q67">
        <f>'Linked Sheet'!Z126</f>
        <v>0</v>
      </c>
      <c r="S67" t="s">
        <v>700</v>
      </c>
      <c r="T67" t="str">
        <f>'Linked Sheet'!P126</f>
        <v>DC</v>
      </c>
      <c r="U67" t="str">
        <f t="shared" si="9"/>
        <v>MA08B</v>
      </c>
    </row>
    <row r="68" spans="1:21" x14ac:dyDescent="0.2">
      <c r="A68" s="1139" t="str">
        <f t="shared" si="23"/>
        <v>APC</v>
      </c>
      <c r="B68" t="str">
        <f>'Linked Sheet'!L127</f>
        <v>GB06H</v>
      </c>
      <c r="C68" t="str">
        <f>'Linked Sheet'!M127</f>
        <v>HRG</v>
      </c>
      <c r="D68" t="str">
        <f>'Linked Sheet'!N127</f>
        <v>DayCase</v>
      </c>
      <c r="E68" t="str">
        <f>'Linked Sheet'!O127</f>
        <v>n/a</v>
      </c>
      <c r="F68" s="1139" t="s">
        <v>688</v>
      </c>
      <c r="G68" t="str">
        <f>'Linked Sheet'!Q127</f>
        <v>EL</v>
      </c>
      <c r="H68" t="str">
        <f>'Linked Sheet'!R127</f>
        <v>-</v>
      </c>
      <c r="J68" t="str">
        <f>'Linked Sheet'!S127</f>
        <v>Intermediate Therapeutic Endoscopic Retrograde Cholangiopancreatography with CC Score 0-1*****</v>
      </c>
      <c r="K68" t="str">
        <f>'Linked Sheet'!T127</f>
        <v>Bone marrow biopsy</v>
      </c>
      <c r="L68" t="str">
        <f>'Linked Sheet'!U127</f>
        <v>SUS</v>
      </c>
      <c r="M68" t="str">
        <f>'Linked Sheet'!V127</f>
        <v>SUS</v>
      </c>
      <c r="N68" t="str">
        <f>'Linked Sheet'!W127</f>
        <v>-</v>
      </c>
      <c r="O68">
        <f>'Linked Sheet'!X127</f>
        <v>878.51906294703963</v>
      </c>
      <c r="P68">
        <f>'Linked Sheet'!Y127</f>
        <v>791.10423081300587</v>
      </c>
      <c r="Q68">
        <f>'Linked Sheet'!Z127</f>
        <v>0</v>
      </c>
      <c r="S68" t="s">
        <v>700</v>
      </c>
      <c r="T68" t="str">
        <f>'Linked Sheet'!P127</f>
        <v>DC</v>
      </c>
      <c r="U68" t="str">
        <f t="shared" si="9"/>
        <v>GB06H</v>
      </c>
    </row>
    <row r="69" spans="1:21" x14ac:dyDescent="0.2">
      <c r="A69" s="1139" t="str">
        <f t="shared" si="23"/>
        <v>APC</v>
      </c>
      <c r="B69" t="str">
        <f>'Linked Sheet'!L128</f>
        <v>GB04D</v>
      </c>
      <c r="C69" t="str">
        <f>'Linked Sheet'!M128</f>
        <v>sub-HRG</v>
      </c>
      <c r="D69" t="str">
        <f>'Linked Sheet'!N128</f>
        <v>DayCase</v>
      </c>
      <c r="E69" t="str">
        <f>'Linked Sheet'!O128</f>
        <v>BP72</v>
      </c>
      <c r="F69" s="1139" t="s">
        <v>688</v>
      </c>
      <c r="G69" t="str">
        <f>'Linked Sheet'!Q128</f>
        <v>EL</v>
      </c>
      <c r="H69" t="str">
        <f>'Linked Sheet'!R128</f>
        <v>-</v>
      </c>
      <c r="J69" t="str">
        <f>'Linked Sheet'!S128</f>
        <v>Minor, Endoscopic or Percutaneous, Hepatobiliary or Pancreatic Procedures, 19 years and over*****</v>
      </c>
      <c r="K69" t="str">
        <f>'Linked Sheet'!T128</f>
        <v>Liver Biopsy</v>
      </c>
      <c r="L69" t="str">
        <f>'Linked Sheet'!U128</f>
        <v>SUS</v>
      </c>
      <c r="M69" t="str">
        <f>'Linked Sheet'!V128</f>
        <v>SUS</v>
      </c>
      <c r="N69" t="str">
        <f>'Linked Sheet'!W128</f>
        <v>-</v>
      </c>
      <c r="O69">
        <f>'Linked Sheet'!X128</f>
        <v>532.47431815461846</v>
      </c>
      <c r="P69">
        <f>'Linked Sheet'!Y128</f>
        <v>479.75408863435922</v>
      </c>
      <c r="Q69">
        <f>'Linked Sheet'!Z128</f>
        <v>0</v>
      </c>
      <c r="S69" t="s">
        <v>700</v>
      </c>
      <c r="T69" t="str">
        <f>'Linked Sheet'!P128</f>
        <v>DC</v>
      </c>
      <c r="U69" t="str">
        <f t="shared" si="9"/>
        <v>GB04D</v>
      </c>
    </row>
    <row r="70" spans="1:21" x14ac:dyDescent="0.2">
      <c r="A70" s="1139" t="str">
        <f t="shared" si="23"/>
        <v>APC</v>
      </c>
      <c r="B70" t="str">
        <f>'Linked Sheet'!L129</f>
        <v>LB09D</v>
      </c>
      <c r="C70" t="str">
        <f>'Linked Sheet'!M129</f>
        <v>sub-HRG</v>
      </c>
      <c r="D70" t="str">
        <f>'Linked Sheet'!N129</f>
        <v>DayCase</v>
      </c>
      <c r="E70" t="str">
        <f>'Linked Sheet'!O129</f>
        <v>BP68</v>
      </c>
      <c r="F70" s="1139" t="s">
        <v>688</v>
      </c>
      <c r="G70" t="str">
        <f>'Linked Sheet'!Q129</f>
        <v>EL</v>
      </c>
      <c r="H70" t="str">
        <f>'Linked Sheet'!R129</f>
        <v>-</v>
      </c>
      <c r="J70" t="str">
        <f>'Linked Sheet'!S129</f>
        <v>Intermediate Endoscopic Ureter Procedures, 19 years and over*****</v>
      </c>
      <c r="K70" t="str">
        <f>'Linked Sheet'!T129</f>
        <v>Endoscopic insertion of prosthesis into ureter</v>
      </c>
      <c r="L70" t="str">
        <f>'Linked Sheet'!U129</f>
        <v>SUS</v>
      </c>
      <c r="M70" t="str">
        <f>'Linked Sheet'!V129</f>
        <v>SUS</v>
      </c>
      <c r="N70" t="str">
        <f>'Linked Sheet'!W129</f>
        <v>-</v>
      </c>
      <c r="O70">
        <f>'Linked Sheet'!X129</f>
        <v>864.6374796676397</v>
      </c>
      <c r="P70">
        <f>'Linked Sheet'!Y129</f>
        <v>779.02980841341798</v>
      </c>
      <c r="Q70">
        <f>'Linked Sheet'!Z129</f>
        <v>0</v>
      </c>
      <c r="S70" t="s">
        <v>700</v>
      </c>
      <c r="T70" t="str">
        <f>'Linked Sheet'!P129</f>
        <v>DC</v>
      </c>
      <c r="U70" t="str">
        <f t="shared" ref="U70:U133" si="24">LEFT(B70,5)</f>
        <v>LB09D</v>
      </c>
    </row>
    <row r="71" spans="1:21" x14ac:dyDescent="0.2">
      <c r="A71" s="1139" t="str">
        <f t="shared" si="23"/>
        <v>APC</v>
      </c>
      <c r="B71" t="str">
        <f>'Linked Sheet'!L130</f>
        <v>LB13E</v>
      </c>
      <c r="C71" t="str">
        <f>'Linked Sheet'!M130</f>
        <v>HRG</v>
      </c>
      <c r="D71" t="str">
        <f>'Linked Sheet'!N130</f>
        <v>DayCase</v>
      </c>
      <c r="E71" t="str">
        <f>'Linked Sheet'!O130</f>
        <v>n/a</v>
      </c>
      <c r="F71" s="1139" t="s">
        <v>688</v>
      </c>
      <c r="G71" t="str">
        <f>'Linked Sheet'!Q130</f>
        <v>EL</v>
      </c>
      <c r="H71" t="str">
        <f>'Linked Sheet'!R130</f>
        <v>-</v>
      </c>
      <c r="J71" t="str">
        <f>'Linked Sheet'!S130</f>
        <v>Major Endoscopic Bladder Procedures with CC Score 2-4*****</v>
      </c>
      <c r="K71" t="str">
        <f>'Linked Sheet'!T130</f>
        <v>Endoscopic resection / destruction of lesion of bladder</v>
      </c>
      <c r="L71" t="str">
        <f>'Linked Sheet'!U130</f>
        <v>SUS</v>
      </c>
      <c r="M71" t="str">
        <f>'Linked Sheet'!V130</f>
        <v>SUS</v>
      </c>
      <c r="N71" t="str">
        <f>'Linked Sheet'!W130</f>
        <v>-</v>
      </c>
      <c r="O71">
        <f>'Linked Sheet'!X130</f>
        <v>1737.9129577778906</v>
      </c>
      <c r="P71">
        <f>'Linked Sheet'!Y130</f>
        <v>1572.3974379895201</v>
      </c>
      <c r="Q71">
        <f>'Linked Sheet'!Z130</f>
        <v>0</v>
      </c>
      <c r="S71" t="s">
        <v>700</v>
      </c>
      <c r="T71" t="str">
        <f>'Linked Sheet'!P130</f>
        <v>DC</v>
      </c>
      <c r="U71" t="str">
        <f t="shared" si="24"/>
        <v>LB13E</v>
      </c>
    </row>
    <row r="72" spans="1:21" x14ac:dyDescent="0.2">
      <c r="A72" s="1139" t="str">
        <f t="shared" si="23"/>
        <v>APC</v>
      </c>
      <c r="B72" t="str">
        <f>'Linked Sheet'!L131</f>
        <v>LB13F</v>
      </c>
      <c r="C72" t="str">
        <f>'Linked Sheet'!M131</f>
        <v>HRG</v>
      </c>
      <c r="D72" t="str">
        <f>'Linked Sheet'!N131</f>
        <v>DayCase</v>
      </c>
      <c r="E72" t="str">
        <f>'Linked Sheet'!O131</f>
        <v>n/a</v>
      </c>
      <c r="F72" s="1139" t="s">
        <v>688</v>
      </c>
      <c r="G72" t="str">
        <f>'Linked Sheet'!Q131</f>
        <v>EL</v>
      </c>
      <c r="H72" t="str">
        <f>'Linked Sheet'!R131</f>
        <v>-</v>
      </c>
      <c r="J72" t="str">
        <f>'Linked Sheet'!S131</f>
        <v>Major Endoscopic Bladder Procedures with CC Score 0-1*****</v>
      </c>
      <c r="K72" t="str">
        <f>'Linked Sheet'!T131</f>
        <v>Endoscopic resection / destruction of lesion of bladder</v>
      </c>
      <c r="L72" t="str">
        <f>'Linked Sheet'!U131</f>
        <v>SUS</v>
      </c>
      <c r="M72" t="str">
        <f>'Linked Sheet'!V131</f>
        <v>SUS</v>
      </c>
      <c r="N72" t="str">
        <f>'Linked Sheet'!W131</f>
        <v>-</v>
      </c>
      <c r="O72">
        <f>'Linked Sheet'!X131</f>
        <v>1513.3787903132218</v>
      </c>
      <c r="P72">
        <f>'Linked Sheet'!Y131</f>
        <v>1369.2474769500577</v>
      </c>
      <c r="Q72">
        <f>'Linked Sheet'!Z131</f>
        <v>0</v>
      </c>
      <c r="S72" t="s">
        <v>700</v>
      </c>
      <c r="T72" t="str">
        <f>'Linked Sheet'!P131</f>
        <v>DC</v>
      </c>
      <c r="U72" t="str">
        <f t="shared" si="24"/>
        <v>LB13F</v>
      </c>
    </row>
    <row r="73" spans="1:21" x14ac:dyDescent="0.2">
      <c r="A73" s="1139" t="str">
        <f t="shared" si="23"/>
        <v>APC</v>
      </c>
      <c r="B73" t="str">
        <f>'Linked Sheet'!L132</f>
        <v>LB55A</v>
      </c>
      <c r="C73" t="str">
        <f>'Linked Sheet'!M132</f>
        <v>sub-HRG</v>
      </c>
      <c r="D73" t="str">
        <f>'Linked Sheet'!N132</f>
        <v>DayCase</v>
      </c>
      <c r="E73" t="str">
        <f>'Linked Sheet'!O132</f>
        <v>BP73</v>
      </c>
      <c r="F73" s="1139" t="s">
        <v>688</v>
      </c>
      <c r="G73" t="str">
        <f>'Linked Sheet'!Q132</f>
        <v>EL</v>
      </c>
      <c r="H73" t="str">
        <f>'Linked Sheet'!R132</f>
        <v>-</v>
      </c>
      <c r="J73" t="str">
        <f>'Linked Sheet'!S132</f>
        <v>Minor or Intermediate, Urethra Procedures, 19 years and over*****</v>
      </c>
      <c r="K73" t="str">
        <f>'Linked Sheet'!T132</f>
        <v>Optical Urethrotomy</v>
      </c>
      <c r="L73" t="str">
        <f>'Linked Sheet'!U132</f>
        <v>SUS</v>
      </c>
      <c r="M73" t="str">
        <f>'Linked Sheet'!V132</f>
        <v>SUS</v>
      </c>
      <c r="N73" t="str">
        <f>'Linked Sheet'!W132</f>
        <v>-</v>
      </c>
      <c r="O73">
        <f>'Linked Sheet'!X132</f>
        <v>734.69538235412858</v>
      </c>
      <c r="P73">
        <f>'Linked Sheet'!Y132</f>
        <v>661.95326528936334</v>
      </c>
      <c r="Q73">
        <f>'Linked Sheet'!Z132</f>
        <v>0</v>
      </c>
      <c r="S73" t="s">
        <v>700</v>
      </c>
      <c r="T73" t="str">
        <f>'Linked Sheet'!P132</f>
        <v>DC</v>
      </c>
      <c r="U73" t="str">
        <f t="shared" si="24"/>
        <v>LB55A</v>
      </c>
    </row>
    <row r="74" spans="1:21" x14ac:dyDescent="0.2">
      <c r="A74" s="1139" t="str">
        <f t="shared" si="23"/>
        <v>APC</v>
      </c>
      <c r="B74" t="str">
        <f>'Linked Sheet'!L133</f>
        <v>LB65E</v>
      </c>
      <c r="C74" t="str">
        <f>'Linked Sheet'!M133</f>
        <v>sub-HRG</v>
      </c>
      <c r="D74" t="str">
        <f>'Linked Sheet'!N133</f>
        <v>DayCase</v>
      </c>
      <c r="E74" t="str">
        <f>'Linked Sheet'!O133</f>
        <v>BP78</v>
      </c>
      <c r="F74" s="1139" t="s">
        <v>688</v>
      </c>
      <c r="G74" t="str">
        <f>'Linked Sheet'!Q133</f>
        <v>EL</v>
      </c>
      <c r="H74" t="str">
        <f>'Linked Sheet'!R133</f>
        <v>-</v>
      </c>
      <c r="J74" t="str">
        <f>'Linked Sheet'!S133</f>
        <v>Major Endoscopic, Kidney or Ureter Procedures, 19 years and over, with CC Score 0-2*****</v>
      </c>
      <c r="K74" t="str">
        <f>'Linked Sheet'!T133</f>
        <v>Ureteroscopic extraction of calculus of ureter</v>
      </c>
      <c r="L74" t="str">
        <f>'Linked Sheet'!U133</f>
        <v>SUS</v>
      </c>
      <c r="M74" t="str">
        <f>'Linked Sheet'!V133</f>
        <v>SUS</v>
      </c>
      <c r="N74" t="str">
        <f>'Linked Sheet'!W133</f>
        <v>-</v>
      </c>
      <c r="O74">
        <f>'Linked Sheet'!X133</f>
        <v>1682.3184525447509</v>
      </c>
      <c r="P74">
        <f>'Linked Sheet'!Y133</f>
        <v>1522.0976475404889</v>
      </c>
      <c r="Q74">
        <f>'Linked Sheet'!Z133</f>
        <v>0</v>
      </c>
      <c r="S74" t="s">
        <v>700</v>
      </c>
      <c r="T74" t="str">
        <f>'Linked Sheet'!P133</f>
        <v>DC</v>
      </c>
      <c r="U74" t="str">
        <f t="shared" si="24"/>
        <v>LB65E</v>
      </c>
    </row>
    <row r="75" spans="1:21" x14ac:dyDescent="0.2">
      <c r="A75" s="1139" t="str">
        <f t="shared" si="23"/>
        <v>APC</v>
      </c>
      <c r="B75" t="str">
        <f>'Linked Sheet'!L134</f>
        <v>YR01Z</v>
      </c>
      <c r="C75" t="str">
        <f>'Linked Sheet'!M134</f>
        <v>HRG</v>
      </c>
      <c r="D75" t="str">
        <f>'Linked Sheet'!N134</f>
        <v>DayCase</v>
      </c>
      <c r="E75" t="str">
        <f>'Linked Sheet'!O134</f>
        <v>n/a</v>
      </c>
      <c r="F75" s="1139" t="s">
        <v>688</v>
      </c>
      <c r="G75" t="str">
        <f>'Linked Sheet'!Q134</f>
        <v>EL</v>
      </c>
      <c r="H75" t="str">
        <f>'Linked Sheet'!R134</f>
        <v>-</v>
      </c>
      <c r="J75" t="str">
        <f>'Linked Sheet'!S134</f>
        <v>Complex Endovascular Repair of Thoracoabdominal Aortic Aneurysm****,*****</v>
      </c>
      <c r="K75" t="str">
        <f>'Linked Sheet'!T134</f>
        <v>Renal Biopsy</v>
      </c>
      <c r="L75" t="str">
        <f>'Linked Sheet'!U134</f>
        <v>SUS</v>
      </c>
      <c r="M75" t="str">
        <f>'Linked Sheet'!V134</f>
        <v>SUS</v>
      </c>
      <c r="N75" t="str">
        <f>'Linked Sheet'!W134</f>
        <v>-</v>
      </c>
      <c r="O75">
        <f>'Linked Sheet'!X134</f>
        <v>10542.55922735847</v>
      </c>
      <c r="P75">
        <f>'Linked Sheet'!Y134</f>
        <v>9493.5483589645919</v>
      </c>
      <c r="Q75">
        <f>'Linked Sheet'!Z134</f>
        <v>0</v>
      </c>
      <c r="S75" t="s">
        <v>700</v>
      </c>
      <c r="T75" t="str">
        <f>'Linked Sheet'!P134</f>
        <v>DC</v>
      </c>
      <c r="U75" t="str">
        <f t="shared" si="24"/>
        <v>YR01Z</v>
      </c>
    </row>
    <row r="76" spans="1:21" x14ac:dyDescent="0.2">
      <c r="A76" s="1139" t="str">
        <f t="shared" si="23"/>
        <v>APC</v>
      </c>
      <c r="B76" t="str">
        <f>'Linked Sheet'!L135</f>
        <v>YR11D</v>
      </c>
      <c r="C76" t="str">
        <f>'Linked Sheet'!M135</f>
        <v>sub-HRG</v>
      </c>
      <c r="D76" t="str">
        <f>'Linked Sheet'!N135</f>
        <v>DayCase</v>
      </c>
      <c r="E76" t="str">
        <f>'Linked Sheet'!O135</f>
        <v>BP77</v>
      </c>
      <c r="F76" s="1139" t="s">
        <v>688</v>
      </c>
      <c r="G76" t="str">
        <f>'Linked Sheet'!Q135</f>
        <v>EL</v>
      </c>
      <c r="H76" t="str">
        <f>'Linked Sheet'!R135</f>
        <v>-</v>
      </c>
      <c r="J76" t="str">
        <f>'Linked Sheet'!S135</f>
        <v>Percutaneous Transluminal Angioplasty of Single Blood Vessel with CC Score 0-2*****</v>
      </c>
      <c r="K76" t="str">
        <f>'Linked Sheet'!T135</f>
        <v>Transluminal operations on Iliac and femoral artery</v>
      </c>
      <c r="L76" t="str">
        <f>'Linked Sheet'!U135</f>
        <v>SUS</v>
      </c>
      <c r="M76" t="str">
        <f>'Linked Sheet'!V135</f>
        <v>SUS</v>
      </c>
      <c r="N76" t="str">
        <f>'Linked Sheet'!W135</f>
        <v>-</v>
      </c>
      <c r="O76">
        <f>'Linked Sheet'!X135</f>
        <v>1204.6228139070515</v>
      </c>
      <c r="P76">
        <f>'Linked Sheet'!Y135</f>
        <v>1087.6691426539396</v>
      </c>
      <c r="Q76">
        <f>'Linked Sheet'!Z135</f>
        <v>0</v>
      </c>
      <c r="S76" t="s">
        <v>700</v>
      </c>
      <c r="T76" t="str">
        <f>'Linked Sheet'!P135</f>
        <v>DC</v>
      </c>
      <c r="U76" t="str">
        <f t="shared" si="24"/>
        <v>YR11D</v>
      </c>
    </row>
    <row r="77" spans="1:21" x14ac:dyDescent="0.2">
      <c r="A77" s="1139" t="str">
        <f t="shared" si="23"/>
        <v>APC</v>
      </c>
      <c r="B77" t="str">
        <f>'Linked Sheet'!L136</f>
        <v>YR25Z</v>
      </c>
      <c r="C77" t="str">
        <f>'Linked Sheet'!M136</f>
        <v>sub-HRG</v>
      </c>
      <c r="D77" t="str">
        <f>'Linked Sheet'!N136</f>
        <v>DayCase</v>
      </c>
      <c r="E77" t="str">
        <f>'Linked Sheet'!O136</f>
        <v>BP77</v>
      </c>
      <c r="F77" s="1139" t="s">
        <v>688</v>
      </c>
      <c r="G77" t="str">
        <f>'Linked Sheet'!Q136</f>
        <v>EL</v>
      </c>
      <c r="H77" t="str">
        <f>'Linked Sheet'!R136</f>
        <v>-</v>
      </c>
      <c r="J77" t="str">
        <f>'Linked Sheet'!S136</f>
        <v>Arteriography*****</v>
      </c>
      <c r="K77" t="str">
        <f>'Linked Sheet'!T136</f>
        <v>Transluminal operations on Iliac and femoral artery</v>
      </c>
      <c r="L77" t="str">
        <f>'Linked Sheet'!U136</f>
        <v>SUS</v>
      </c>
      <c r="M77" t="str">
        <f>'Linked Sheet'!V136</f>
        <v>SUS</v>
      </c>
      <c r="N77" t="str">
        <f>'Linked Sheet'!W136</f>
        <v>-</v>
      </c>
      <c r="O77">
        <f>'Linked Sheet'!X136</f>
        <v>1043.0351513531825</v>
      </c>
      <c r="P77">
        <f>'Linked Sheet'!Y136</f>
        <v>941.76960267811626</v>
      </c>
      <c r="Q77">
        <f>'Linked Sheet'!Z136</f>
        <v>0</v>
      </c>
      <c r="S77" t="s">
        <v>700</v>
      </c>
      <c r="T77" t="str">
        <f>'Linked Sheet'!P136</f>
        <v>DC</v>
      </c>
      <c r="U77" t="str">
        <f t="shared" si="24"/>
        <v>YR25Z</v>
      </c>
    </row>
    <row r="78" spans="1:21" x14ac:dyDescent="0.2">
      <c r="A78" s="1139" t="str">
        <f t="shared" si="23"/>
        <v>APC</v>
      </c>
      <c r="B78" t="str">
        <f>'Linked Sheet'!L137</f>
        <v>YQ42Z</v>
      </c>
      <c r="C78" t="str">
        <f>'Linked Sheet'!M137</f>
        <v>sub-HRG</v>
      </c>
      <c r="D78" t="str">
        <f>'Linked Sheet'!N137</f>
        <v>DayCase</v>
      </c>
      <c r="E78" t="str">
        <f>'Linked Sheet'!O137</f>
        <v>BP65</v>
      </c>
      <c r="F78" s="1139" t="s">
        <v>688</v>
      </c>
      <c r="G78" t="str">
        <f>'Linked Sheet'!Q137</f>
        <v>EL</v>
      </c>
      <c r="H78" t="str">
        <f>'Linked Sheet'!R137</f>
        <v>-</v>
      </c>
      <c r="J78" t="str">
        <f>'Linked Sheet'!S137</f>
        <v>Open Arteriovenous Fistula, Graft or Shunt Procedures*****</v>
      </c>
      <c r="K78" t="str">
        <f>'Linked Sheet'!T137</f>
        <v>Creation of arteriovenous fistula for dialysis</v>
      </c>
      <c r="L78" t="str">
        <f>'Linked Sheet'!U137</f>
        <v>SUS</v>
      </c>
      <c r="M78" t="str">
        <f>'Linked Sheet'!V137</f>
        <v>SUS</v>
      </c>
      <c r="N78" t="str">
        <f>'Linked Sheet'!W137</f>
        <v>-</v>
      </c>
      <c r="O78">
        <f>'Linked Sheet'!X137</f>
        <v>1646.1927564586531</v>
      </c>
      <c r="P78">
        <f>'Linked Sheet'!Y137</f>
        <v>1484.8013097470205</v>
      </c>
      <c r="Q78">
        <f>'Linked Sheet'!Z137</f>
        <v>0</v>
      </c>
      <c r="S78" t="s">
        <v>700</v>
      </c>
      <c r="T78" t="str">
        <f>'Linked Sheet'!P137</f>
        <v>DC</v>
      </c>
      <c r="U78" t="str">
        <f t="shared" si="24"/>
        <v>YQ42Z</v>
      </c>
    </row>
    <row r="79" spans="1:21" x14ac:dyDescent="0.2">
      <c r="A79" s="1139" t="str">
        <f t="shared" si="23"/>
        <v>APC</v>
      </c>
      <c r="B79" t="str">
        <f>'Linked Sheet'!L138</f>
        <v>YZ01Z</v>
      </c>
      <c r="C79" t="str">
        <f>'Linked Sheet'!M138</f>
        <v>HRG</v>
      </c>
      <c r="D79" t="str">
        <f>'Linked Sheet'!N138</f>
        <v>DayCase</v>
      </c>
      <c r="E79" t="str">
        <f>'Linked Sheet'!O138</f>
        <v>n/a</v>
      </c>
      <c r="F79" s="1139" t="s">
        <v>688</v>
      </c>
      <c r="G79" t="str">
        <f>'Linked Sheet'!Q138</f>
        <v>EL</v>
      </c>
      <c r="H79" t="str">
        <f>'Linked Sheet'!R138</f>
        <v>-</v>
      </c>
      <c r="J79" t="str">
        <f>'Linked Sheet'!S138</f>
        <v>Urological Imaging Interventions</v>
      </c>
      <c r="K79" t="str">
        <f>'Linked Sheet'!T138</f>
        <v>Renal Biopsy</v>
      </c>
      <c r="L79" t="str">
        <f>'Linked Sheet'!U138</f>
        <v>SUS</v>
      </c>
      <c r="M79" t="str">
        <f>'Linked Sheet'!V138</f>
        <v>SUS</v>
      </c>
      <c r="N79" t="str">
        <f>'Linked Sheet'!W138</f>
        <v>-</v>
      </c>
      <c r="O79">
        <f>'Linked Sheet'!X138</f>
        <v>987.79925869455042</v>
      </c>
      <c r="P79">
        <f>'Linked Sheet'!Y138</f>
        <v>892.35971679169529</v>
      </c>
      <c r="Q79">
        <f>'Linked Sheet'!Z138</f>
        <v>0</v>
      </c>
      <c r="S79" t="s">
        <v>700</v>
      </c>
      <c r="T79" t="str">
        <f>'Linked Sheet'!P138</f>
        <v>DC</v>
      </c>
      <c r="U79" t="str">
        <f t="shared" si="24"/>
        <v>YZ01Z</v>
      </c>
    </row>
    <row r="80" spans="1:21" x14ac:dyDescent="0.2">
      <c r="A80" s="1139" t="str">
        <f t="shared" si="23"/>
        <v>APC</v>
      </c>
      <c r="B80" t="str">
        <f>'Linked Sheet'!L151</f>
        <v>KB01C</v>
      </c>
      <c r="C80" t="str">
        <f>'Linked Sheet'!M151</f>
        <v>Sub-HRG</v>
      </c>
      <c r="D80" t="str">
        <f>'Linked Sheet'!N151</f>
        <v>Diabetic ketoacidosis</v>
      </c>
      <c r="E80" t="str">
        <f>'Linked Sheet'!O151</f>
        <v>BP52</v>
      </c>
      <c r="F80" s="1139" t="s">
        <v>594</v>
      </c>
      <c r="G80" t="str">
        <f>'Linked Sheet'!Q151</f>
        <v>NE</v>
      </c>
      <c r="H80" t="str">
        <f>'Linked Sheet'!R151</f>
        <v>-</v>
      </c>
      <c r="J80" t="str">
        <f>'Linked Sheet'!S151</f>
        <v>Diabetes with Hypoglycaemic Disorders, with CC Score 8+</v>
      </c>
      <c r="K80" t="str">
        <f>'Linked Sheet'!T151</f>
        <v>-</v>
      </c>
      <c r="L80" t="str">
        <f>'Linked Sheet'!U151</f>
        <v>Local</v>
      </c>
      <c r="M80" t="str">
        <f>'Linked Sheet'!V151</f>
        <v>SUS</v>
      </c>
      <c r="N80" t="str">
        <f>'Linked Sheet'!W151</f>
        <v>-</v>
      </c>
      <c r="O80">
        <f>'Linked Sheet'!X151</f>
        <v>3228.1876715128028</v>
      </c>
      <c r="P80">
        <f>'Linked Sheet'!Y151</f>
        <v>2743.9595207858824</v>
      </c>
      <c r="Q80">
        <f>'Linked Sheet'!Z151</f>
        <v>0</v>
      </c>
      <c r="S80" t="s">
        <v>594</v>
      </c>
      <c r="T80" t="str">
        <f>'Linked Sheet'!P151</f>
        <v>NE</v>
      </c>
      <c r="U80" t="str">
        <f t="shared" si="24"/>
        <v>KB01C</v>
      </c>
    </row>
    <row r="81" spans="1:21" x14ac:dyDescent="0.2">
      <c r="A81" s="1139" t="str">
        <f t="shared" si="23"/>
        <v>APC</v>
      </c>
      <c r="B81" t="str">
        <f>'Linked Sheet'!L152</f>
        <v>KB01D</v>
      </c>
      <c r="C81" t="str">
        <f>'Linked Sheet'!M152</f>
        <v>Sub-HRG</v>
      </c>
      <c r="D81" t="str">
        <f>'Linked Sheet'!N152</f>
        <v>Diabetic ketoacidosis</v>
      </c>
      <c r="E81" t="str">
        <f>'Linked Sheet'!O152</f>
        <v>BP52</v>
      </c>
      <c r="F81" s="1139" t="s">
        <v>594</v>
      </c>
      <c r="G81" t="str">
        <f>'Linked Sheet'!Q152</f>
        <v>NE</v>
      </c>
      <c r="H81" t="str">
        <f>'Linked Sheet'!R152</f>
        <v>-</v>
      </c>
      <c r="J81" t="str">
        <f>'Linked Sheet'!S152</f>
        <v>Diabetes with Hypoglycaemic Disorders, with CC Score 5-7</v>
      </c>
      <c r="K81" t="str">
        <f>'Linked Sheet'!T152</f>
        <v>-</v>
      </c>
      <c r="L81" t="str">
        <f>'Linked Sheet'!U152</f>
        <v>Local</v>
      </c>
      <c r="M81" t="str">
        <f>'Linked Sheet'!V152</f>
        <v>SUS</v>
      </c>
      <c r="N81" t="str">
        <f>'Linked Sheet'!W152</f>
        <v>-</v>
      </c>
      <c r="O81">
        <f>'Linked Sheet'!X152</f>
        <v>1841.3522987327865</v>
      </c>
      <c r="P81">
        <f>'Linked Sheet'!Y152</f>
        <v>1565.1494539228686</v>
      </c>
      <c r="Q81">
        <f>'Linked Sheet'!Z152</f>
        <v>0</v>
      </c>
      <c r="S81" t="s">
        <v>594</v>
      </c>
      <c r="T81" t="str">
        <f>'Linked Sheet'!P152</f>
        <v>NE</v>
      </c>
      <c r="U81" t="str">
        <f t="shared" si="24"/>
        <v>KB01D</v>
      </c>
    </row>
    <row r="82" spans="1:21" x14ac:dyDescent="0.2">
      <c r="A82" s="1139" t="str">
        <f t="shared" si="23"/>
        <v>APC</v>
      </c>
      <c r="B82" t="str">
        <f>'Linked Sheet'!L153</f>
        <v>KB01E</v>
      </c>
      <c r="C82" t="str">
        <f>'Linked Sheet'!M153</f>
        <v>Sub-HRG</v>
      </c>
      <c r="D82" t="str">
        <f>'Linked Sheet'!N153</f>
        <v>Diabetic ketoacidosis</v>
      </c>
      <c r="E82" t="str">
        <f>'Linked Sheet'!O153</f>
        <v>BP52</v>
      </c>
      <c r="F82" s="1139" t="s">
        <v>594</v>
      </c>
      <c r="G82" t="str">
        <f>'Linked Sheet'!Q153</f>
        <v>NE</v>
      </c>
      <c r="H82" t="str">
        <f>'Linked Sheet'!R153</f>
        <v>-</v>
      </c>
      <c r="J82" t="str">
        <f>'Linked Sheet'!S153</f>
        <v>Diabetes with Hypoglycaemic Disorders, with CC Score 3-4</v>
      </c>
      <c r="K82" t="str">
        <f>'Linked Sheet'!T153</f>
        <v>-</v>
      </c>
      <c r="L82" t="str">
        <f>'Linked Sheet'!U153</f>
        <v>Local</v>
      </c>
      <c r="M82" t="str">
        <f>'Linked Sheet'!V153</f>
        <v>SUS</v>
      </c>
      <c r="N82" t="str">
        <f>'Linked Sheet'!W153</f>
        <v>-</v>
      </c>
      <c r="O82">
        <f>'Linked Sheet'!X153</f>
        <v>1274.5907955565372</v>
      </c>
      <c r="P82">
        <f>'Linked Sheet'!Y153</f>
        <v>1083.4021762230566</v>
      </c>
      <c r="Q82">
        <f>'Linked Sheet'!Z153</f>
        <v>0</v>
      </c>
      <c r="S82" t="s">
        <v>594</v>
      </c>
      <c r="T82" t="str">
        <f>'Linked Sheet'!P153</f>
        <v>NE</v>
      </c>
      <c r="U82" t="str">
        <f t="shared" si="24"/>
        <v>KB01E</v>
      </c>
    </row>
    <row r="83" spans="1:21" x14ac:dyDescent="0.2">
      <c r="A83" s="1139" t="str">
        <f t="shared" si="23"/>
        <v>APC</v>
      </c>
      <c r="B83" t="str">
        <f>'Linked Sheet'!L154</f>
        <v>KB01F</v>
      </c>
      <c r="C83" t="str">
        <f>'Linked Sheet'!M154</f>
        <v>Sub-HRG</v>
      </c>
      <c r="D83" t="str">
        <f>'Linked Sheet'!N154</f>
        <v>Diabetic ketoacidosis</v>
      </c>
      <c r="E83" t="str">
        <f>'Linked Sheet'!O154</f>
        <v>BP52</v>
      </c>
      <c r="F83" s="1139" t="s">
        <v>594</v>
      </c>
      <c r="G83" t="str">
        <f>'Linked Sheet'!Q154</f>
        <v>NE</v>
      </c>
      <c r="H83" t="str">
        <f>'Linked Sheet'!R154</f>
        <v>-</v>
      </c>
      <c r="J83" t="str">
        <f>'Linked Sheet'!S154</f>
        <v>Diabetes with Hypoglycaemic Disorders, with CC Score 0-2</v>
      </c>
      <c r="K83" t="str">
        <f>'Linked Sheet'!T154</f>
        <v>-</v>
      </c>
      <c r="L83" t="str">
        <f>'Linked Sheet'!U154</f>
        <v>Local</v>
      </c>
      <c r="M83" t="str">
        <f>'Linked Sheet'!V154</f>
        <v>SUS</v>
      </c>
      <c r="N83" t="str">
        <f>'Linked Sheet'!W154</f>
        <v>-</v>
      </c>
      <c r="O83">
        <f>'Linked Sheet'!X154</f>
        <v>510.14400261670448</v>
      </c>
      <c r="P83">
        <f>'Linked Sheet'!Y154</f>
        <v>433.62240222419882</v>
      </c>
      <c r="Q83">
        <f>'Linked Sheet'!Z154</f>
        <v>0</v>
      </c>
      <c r="S83" t="s">
        <v>594</v>
      </c>
      <c r="T83" t="str">
        <f>'Linked Sheet'!P154</f>
        <v>NE</v>
      </c>
      <c r="U83" t="str">
        <f t="shared" si="24"/>
        <v>KB01F</v>
      </c>
    </row>
    <row r="84" spans="1:21" x14ac:dyDescent="0.2">
      <c r="A84" s="1139" t="str">
        <f t="shared" si="23"/>
        <v>APC</v>
      </c>
      <c r="B84" t="str">
        <f>'Linked Sheet'!L155</f>
        <v>KB02G</v>
      </c>
      <c r="C84" t="str">
        <f>'Linked Sheet'!M155</f>
        <v>Sub-HRG</v>
      </c>
      <c r="D84" t="str">
        <f>'Linked Sheet'!N155</f>
        <v>Diabetic ketoacidosis</v>
      </c>
      <c r="E84" t="str">
        <f>'Linked Sheet'!O155</f>
        <v>BP52</v>
      </c>
      <c r="F84" s="1139" t="s">
        <v>594</v>
      </c>
      <c r="G84" t="str">
        <f>'Linked Sheet'!Q155</f>
        <v>NE</v>
      </c>
      <c r="H84" t="str">
        <f>'Linked Sheet'!R155</f>
        <v>-</v>
      </c>
      <c r="J84" t="str">
        <f>'Linked Sheet'!S155</f>
        <v>Diabetes with Hyperglycaemic Disorders, with CC Score 8+</v>
      </c>
      <c r="K84" t="str">
        <f>'Linked Sheet'!T155</f>
        <v>-</v>
      </c>
      <c r="L84" t="str">
        <f>'Linked Sheet'!U155</f>
        <v>Local</v>
      </c>
      <c r="M84" t="str">
        <f>'Linked Sheet'!V155</f>
        <v>SUS</v>
      </c>
      <c r="N84" t="str">
        <f>'Linked Sheet'!W155</f>
        <v>-</v>
      </c>
      <c r="O84">
        <f>'Linked Sheet'!X155</f>
        <v>3585.1884221136756</v>
      </c>
      <c r="P84">
        <f>'Linked Sheet'!Y155</f>
        <v>3047.4101587966243</v>
      </c>
      <c r="Q84">
        <f>'Linked Sheet'!Z155</f>
        <v>0</v>
      </c>
      <c r="S84" t="s">
        <v>594</v>
      </c>
      <c r="T84" t="str">
        <f>'Linked Sheet'!P155</f>
        <v>NE</v>
      </c>
      <c r="U84" t="str">
        <f t="shared" si="24"/>
        <v>KB02G</v>
      </c>
    </row>
    <row r="85" spans="1:21" x14ac:dyDescent="0.2">
      <c r="A85" s="1139" t="str">
        <f t="shared" si="23"/>
        <v>APC</v>
      </c>
      <c r="B85" t="str">
        <f>'Linked Sheet'!L156</f>
        <v>KB02H</v>
      </c>
      <c r="C85" t="str">
        <f>'Linked Sheet'!M156</f>
        <v>Sub-HRG</v>
      </c>
      <c r="D85" t="str">
        <f>'Linked Sheet'!N156</f>
        <v>Diabetic ketoacidosis</v>
      </c>
      <c r="E85" t="str">
        <f>'Linked Sheet'!O156</f>
        <v>BP52</v>
      </c>
      <c r="F85" s="1139" t="s">
        <v>594</v>
      </c>
      <c r="G85" t="str">
        <f>'Linked Sheet'!Q156</f>
        <v>NE</v>
      </c>
      <c r="H85" t="str">
        <f>'Linked Sheet'!R156</f>
        <v>-</v>
      </c>
      <c r="J85" t="str">
        <f>'Linked Sheet'!S156</f>
        <v>Diabetes with Hyperglycaemic Disorders, with CC Score 5-7</v>
      </c>
      <c r="K85" t="str">
        <f>'Linked Sheet'!T156</f>
        <v>-</v>
      </c>
      <c r="L85" t="str">
        <f>'Linked Sheet'!U156</f>
        <v>Local</v>
      </c>
      <c r="M85" t="str">
        <f>'Linked Sheet'!V156</f>
        <v>SUS</v>
      </c>
      <c r="N85" t="str">
        <f>'Linked Sheet'!W156</f>
        <v>-</v>
      </c>
      <c r="O85">
        <f>'Linked Sheet'!X156</f>
        <v>2158.4999608425128</v>
      </c>
      <c r="P85">
        <f>'Linked Sheet'!Y156</f>
        <v>1834.7249667161359</v>
      </c>
      <c r="Q85">
        <f>'Linked Sheet'!Z156</f>
        <v>0</v>
      </c>
      <c r="S85" t="s">
        <v>594</v>
      </c>
      <c r="T85" t="str">
        <f>'Linked Sheet'!P156</f>
        <v>NE</v>
      </c>
      <c r="U85" t="str">
        <f t="shared" si="24"/>
        <v>KB02H</v>
      </c>
    </row>
    <row r="86" spans="1:21" x14ac:dyDescent="0.2">
      <c r="A86" s="1139" t="str">
        <f t="shared" si="23"/>
        <v>APC</v>
      </c>
      <c r="B86" t="str">
        <f>'Linked Sheet'!L157</f>
        <v>KB02J</v>
      </c>
      <c r="C86" t="str">
        <f>'Linked Sheet'!M157</f>
        <v>Sub-HRG</v>
      </c>
      <c r="D86" t="str">
        <f>'Linked Sheet'!N157</f>
        <v>Diabetic ketoacidosis</v>
      </c>
      <c r="E86" t="str">
        <f>'Linked Sheet'!O157</f>
        <v>BP52</v>
      </c>
      <c r="F86" s="1139" t="s">
        <v>594</v>
      </c>
      <c r="G86" t="str">
        <f>'Linked Sheet'!Q157</f>
        <v>NE</v>
      </c>
      <c r="H86" t="str">
        <f>'Linked Sheet'!R157</f>
        <v>-</v>
      </c>
      <c r="J86" t="str">
        <f>'Linked Sheet'!S157</f>
        <v>Diabetes with Hyperglycaemic Disorders, with CC Score 2-4</v>
      </c>
      <c r="K86" t="str">
        <f>'Linked Sheet'!T157</f>
        <v>-</v>
      </c>
      <c r="L86" t="str">
        <f>'Linked Sheet'!U157</f>
        <v>Local</v>
      </c>
      <c r="M86" t="str">
        <f>'Linked Sheet'!V157</f>
        <v>SUS</v>
      </c>
      <c r="N86" t="str">
        <f>'Linked Sheet'!W157</f>
        <v>-</v>
      </c>
      <c r="O86">
        <f>'Linked Sheet'!X157</f>
        <v>1357.3097356882743</v>
      </c>
      <c r="P86">
        <f>'Linked Sheet'!Y157</f>
        <v>1153.7132753350331</v>
      </c>
      <c r="Q86">
        <f>'Linked Sheet'!Z157</f>
        <v>0</v>
      </c>
      <c r="S86" t="s">
        <v>594</v>
      </c>
      <c r="T86" t="str">
        <f>'Linked Sheet'!P157</f>
        <v>NE</v>
      </c>
      <c r="U86" t="str">
        <f t="shared" si="24"/>
        <v>KB02J</v>
      </c>
    </row>
    <row r="87" spans="1:21" x14ac:dyDescent="0.2">
      <c r="A87" s="1139" t="str">
        <f t="shared" si="23"/>
        <v>APC</v>
      </c>
      <c r="B87" t="str">
        <f>'Linked Sheet'!L158</f>
        <v>KB02K</v>
      </c>
      <c r="C87" t="str">
        <f>'Linked Sheet'!M158</f>
        <v>Sub-HRG</v>
      </c>
      <c r="D87" t="str">
        <f>'Linked Sheet'!N158</f>
        <v>Diabetic ketoacidosis</v>
      </c>
      <c r="E87" t="str">
        <f>'Linked Sheet'!O158</f>
        <v>BP52</v>
      </c>
      <c r="F87" s="1139" t="s">
        <v>594</v>
      </c>
      <c r="G87" t="str">
        <f>'Linked Sheet'!Q158</f>
        <v>NE</v>
      </c>
      <c r="H87" t="str">
        <f>'Linked Sheet'!R158</f>
        <v>-</v>
      </c>
      <c r="J87" t="str">
        <f>'Linked Sheet'!S158</f>
        <v>Diabetes with Hyperglycaemic Disorders, with CC Score 0-1</v>
      </c>
      <c r="K87" t="str">
        <f>'Linked Sheet'!T158</f>
        <v>-</v>
      </c>
      <c r="L87" t="str">
        <f>'Linked Sheet'!U158</f>
        <v>Local</v>
      </c>
      <c r="M87" t="str">
        <f>'Linked Sheet'!V158</f>
        <v>SUS</v>
      </c>
      <c r="N87" t="str">
        <f>'Linked Sheet'!W158</f>
        <v>-</v>
      </c>
      <c r="O87">
        <f>'Linked Sheet'!X158</f>
        <v>811.73874655731731</v>
      </c>
      <c r="P87">
        <f>'Linked Sheet'!Y158</f>
        <v>689.97793457371972</v>
      </c>
      <c r="Q87">
        <f>'Linked Sheet'!Z158</f>
        <v>0</v>
      </c>
      <c r="S87" t="s">
        <v>594</v>
      </c>
      <c r="T87" t="str">
        <f>'Linked Sheet'!P158</f>
        <v>NE</v>
      </c>
      <c r="U87" t="str">
        <f t="shared" si="24"/>
        <v>KB02K</v>
      </c>
    </row>
    <row r="88" spans="1:21" x14ac:dyDescent="0.2">
      <c r="A88" s="1139" t="str">
        <f t="shared" si="23"/>
        <v>Outpatient</v>
      </c>
      <c r="B88" t="str">
        <f>'Linked Sheet'!L167</f>
        <v>Pathway</v>
      </c>
      <c r="C88" t="str">
        <f>'Linked Sheet'!M167</f>
        <v>Pathway</v>
      </c>
      <c r="D88" t="str">
        <f>'Linked Sheet'!N167</f>
        <v>Early Inflammatory arthritis</v>
      </c>
      <c r="E88" t="str">
        <f>'Linked Sheet'!O167</f>
        <v>n/a</v>
      </c>
      <c r="F88" s="1139" t="s">
        <v>14019</v>
      </c>
      <c r="G88" t="str">
        <f>'Linked Sheet'!Q167</f>
        <v>-</v>
      </c>
      <c r="H88" t="str">
        <f>'Linked Sheet'!R167</f>
        <v>-</v>
      </c>
      <c r="J88" t="str">
        <f>'Linked Sheet'!S167</f>
        <v>Diagnosis and discharge</v>
      </c>
      <c r="K88" t="str">
        <f>'Linked Sheet'!T167</f>
        <v>-</v>
      </c>
      <c r="L88" t="str">
        <f>'Linked Sheet'!U167</f>
        <v>Local</v>
      </c>
      <c r="M88" t="str">
        <f>'Linked Sheet'!V167</f>
        <v>SUS</v>
      </c>
      <c r="N88" t="str">
        <f>'Linked Sheet'!W167</f>
        <v>-</v>
      </c>
      <c r="O88">
        <f>'Linked Sheet'!X167</f>
        <v>293.10657629184533</v>
      </c>
      <c r="P88">
        <f>'Linked Sheet'!Y167</f>
        <v>0</v>
      </c>
      <c r="Q88">
        <f>'Linked Sheet'!Z167</f>
        <v>0</v>
      </c>
      <c r="S88" t="s">
        <v>14019</v>
      </c>
      <c r="T88" t="str">
        <f>'Linked Sheet'!P167</f>
        <v>Pathway</v>
      </c>
      <c r="U88" t="str">
        <f t="shared" si="24"/>
        <v>Pathw</v>
      </c>
    </row>
    <row r="89" spans="1:21" x14ac:dyDescent="0.2">
      <c r="A89" s="1139" t="str">
        <f t="shared" si="23"/>
        <v>Outpatient</v>
      </c>
      <c r="B89" t="str">
        <f>'Linked Sheet'!L168</f>
        <v>Pathway</v>
      </c>
      <c r="C89" t="str">
        <f>'Linked Sheet'!M168</f>
        <v>Pathway</v>
      </c>
      <c r="D89" t="str">
        <f>'Linked Sheet'!N168</f>
        <v>Early Inflammatory arthritis</v>
      </c>
      <c r="E89" t="str">
        <f>'Linked Sheet'!O168</f>
        <v>n/a</v>
      </c>
      <c r="F89" s="1139" t="s">
        <v>14019</v>
      </c>
      <c r="G89" t="str">
        <f>'Linked Sheet'!Q168</f>
        <v>-</v>
      </c>
      <c r="H89" t="str">
        <f>'Linked Sheet'!R168</f>
        <v>-</v>
      </c>
      <c r="J89" t="str">
        <f>'Linked Sheet'!S168</f>
        <v>DMARDS Therapy</v>
      </c>
      <c r="K89" t="str">
        <f>'Linked Sheet'!T168</f>
        <v>-</v>
      </c>
      <c r="L89" t="str">
        <f>'Linked Sheet'!U168</f>
        <v>Local</v>
      </c>
      <c r="M89" t="str">
        <f>'Linked Sheet'!V168</f>
        <v>SUS</v>
      </c>
      <c r="N89" t="str">
        <f>'Linked Sheet'!W168</f>
        <v>-</v>
      </c>
      <c r="O89">
        <f>'Linked Sheet'!X168</f>
        <v>927.51510551412809</v>
      </c>
      <c r="P89">
        <f>'Linked Sheet'!Y168</f>
        <v>0</v>
      </c>
      <c r="Q89">
        <f>'Linked Sheet'!Z168</f>
        <v>0</v>
      </c>
      <c r="S89" t="s">
        <v>14019</v>
      </c>
      <c r="T89" t="str">
        <f>'Linked Sheet'!P168</f>
        <v>Pathway</v>
      </c>
      <c r="U89" t="str">
        <f t="shared" si="24"/>
        <v>Pathw</v>
      </c>
    </row>
    <row r="90" spans="1:21" x14ac:dyDescent="0.2">
      <c r="A90" s="1139" t="str">
        <f t="shared" si="23"/>
        <v>Outpatient</v>
      </c>
      <c r="B90" t="str">
        <f>'Linked Sheet'!L169</f>
        <v>Pathway</v>
      </c>
      <c r="C90" t="str">
        <f>'Linked Sheet'!M169</f>
        <v>Pathway</v>
      </c>
      <c r="D90" t="str">
        <f>'Linked Sheet'!N169</f>
        <v>Early Inflammatory arthritis</v>
      </c>
      <c r="E90" t="str">
        <f>'Linked Sheet'!O169</f>
        <v>n/a</v>
      </c>
      <c r="F90" s="1139" t="s">
        <v>14019</v>
      </c>
      <c r="G90" t="str">
        <f>'Linked Sheet'!Q169</f>
        <v>-</v>
      </c>
      <c r="H90" t="str">
        <f>'Linked Sheet'!R169</f>
        <v>-</v>
      </c>
      <c r="J90" t="str">
        <f>'Linked Sheet'!S169</f>
        <v>Biological Therapy *</v>
      </c>
      <c r="K90" t="str">
        <f>'Linked Sheet'!T169</f>
        <v>-</v>
      </c>
      <c r="L90" t="str">
        <f>'Linked Sheet'!U169</f>
        <v>Local</v>
      </c>
      <c r="M90" t="str">
        <f>'Linked Sheet'!V169</f>
        <v>SUS</v>
      </c>
      <c r="N90" t="str">
        <f>'Linked Sheet'!W169</f>
        <v>-</v>
      </c>
      <c r="O90">
        <f>'Linked Sheet'!X169</f>
        <v>953.08816250603411</v>
      </c>
      <c r="P90">
        <f>'Linked Sheet'!Y169</f>
        <v>0</v>
      </c>
      <c r="Q90">
        <f>'Linked Sheet'!Z169</f>
        <v>0</v>
      </c>
      <c r="S90" t="s">
        <v>14019</v>
      </c>
      <c r="T90" t="str">
        <f>'Linked Sheet'!P169</f>
        <v>Pathway</v>
      </c>
      <c r="U90" t="str">
        <f t="shared" si="24"/>
        <v>Pathw</v>
      </c>
    </row>
    <row r="91" spans="1:21" x14ac:dyDescent="0.2">
      <c r="A91" s="1139" t="str">
        <f t="shared" si="23"/>
        <v>APC</v>
      </c>
      <c r="B91" t="str">
        <f>'Linked Sheet'!L180</f>
        <v>FZ24J</v>
      </c>
      <c r="C91" t="str">
        <f>'Linked Sheet'!M180</f>
        <v>HRG</v>
      </c>
      <c r="D91" t="str">
        <f>'Linked Sheet'!N180</f>
        <v>Endoscopy procedures</v>
      </c>
      <c r="E91" t="str">
        <f>'Linked Sheet'!O180</f>
        <v>n/a</v>
      </c>
      <c r="F91" s="1139" t="s">
        <v>688</v>
      </c>
      <c r="G91" t="str">
        <f>'Linked Sheet'!Q180</f>
        <v>DC/EL</v>
      </c>
      <c r="H91" t="str">
        <f>'Linked Sheet'!R180</f>
        <v>DC/EL</v>
      </c>
      <c r="J91" t="str">
        <f>'Linked Sheet'!S180</f>
        <v>Major Therapeutic Endoscopic, Upper or Lower Gastrointestinal Tract Procedures, 19 years and over, with CC Score 0</v>
      </c>
      <c r="K91" t="str">
        <f>'Linked Sheet'!T180</f>
        <v>-</v>
      </c>
      <c r="L91" t="str">
        <f>'Linked Sheet'!U180</f>
        <v>SUS</v>
      </c>
      <c r="M91" t="str">
        <f>'Linked Sheet'!V180</f>
        <v>Local</v>
      </c>
      <c r="N91" t="str">
        <f>'Linked Sheet'!W180</f>
        <v>Local</v>
      </c>
      <c r="O91">
        <f>'Linked Sheet'!X180</f>
        <v>592.86534642706238</v>
      </c>
      <c r="P91">
        <f>'Linked Sheet'!Y180</f>
        <v>569.15073256997994</v>
      </c>
      <c r="Q91">
        <f>'Linked Sheet'!Z180</f>
        <v>545.43611871289738</v>
      </c>
      <c r="S91" t="s">
        <v>688</v>
      </c>
      <c r="T91" t="str">
        <f>'Linked Sheet'!P180</f>
        <v>DC/EL</v>
      </c>
      <c r="U91" t="str">
        <f t="shared" si="24"/>
        <v>FZ24J</v>
      </c>
    </row>
    <row r="92" spans="1:21" x14ac:dyDescent="0.2">
      <c r="A92" s="1139" t="str">
        <f t="shared" ref="A92:A155" si="25">IF(RIGHT(C92,3)="HRG","APC","Outpatient")</f>
        <v>APC</v>
      </c>
      <c r="B92" t="str">
        <f>'Linked Sheet'!L181</f>
        <v>FZ51Z</v>
      </c>
      <c r="C92" t="str">
        <f>'Linked Sheet'!M181</f>
        <v>HRG</v>
      </c>
      <c r="D92" t="str">
        <f>'Linked Sheet'!N181</f>
        <v>Endoscopy procedures</v>
      </c>
      <c r="E92" t="str">
        <f>'Linked Sheet'!O181</f>
        <v>n/a</v>
      </c>
      <c r="F92" s="1139" t="s">
        <v>688</v>
      </c>
      <c r="G92" t="str">
        <f>'Linked Sheet'!Q181</f>
        <v>DC/EL</v>
      </c>
      <c r="H92" t="str">
        <f>'Linked Sheet'!R181</f>
        <v>DC/EL</v>
      </c>
      <c r="J92" t="str">
        <f>'Linked Sheet'!S181</f>
        <v>Diagnostic Colonoscopy, 19 years and over</v>
      </c>
      <c r="K92" t="str">
        <f>'Linked Sheet'!T181</f>
        <v>-</v>
      </c>
      <c r="L92" t="str">
        <f>'Linked Sheet'!U181</f>
        <v>SUS</v>
      </c>
      <c r="M92" t="str">
        <f>'Linked Sheet'!V181</f>
        <v>Local</v>
      </c>
      <c r="N92" t="str">
        <f>'Linked Sheet'!W181</f>
        <v>Local</v>
      </c>
      <c r="O92">
        <f>'Linked Sheet'!X181</f>
        <v>424.78298793635037</v>
      </c>
      <c r="P92">
        <f>'Linked Sheet'!Y181</f>
        <v>407.79166841889634</v>
      </c>
      <c r="Q92">
        <f>'Linked Sheet'!Z181</f>
        <v>390.80034890144236</v>
      </c>
      <c r="S92" t="s">
        <v>688</v>
      </c>
      <c r="T92" t="str">
        <f>'Linked Sheet'!P181</f>
        <v>DC/EL</v>
      </c>
      <c r="U92" t="str">
        <f t="shared" si="24"/>
        <v>FZ51Z</v>
      </c>
    </row>
    <row r="93" spans="1:21" x14ac:dyDescent="0.2">
      <c r="A93" s="1139" t="str">
        <f t="shared" si="25"/>
        <v>APC</v>
      </c>
      <c r="B93" t="str">
        <f>'Linked Sheet'!L182</f>
        <v>FZ52Z</v>
      </c>
      <c r="C93" t="str">
        <f>'Linked Sheet'!M182</f>
        <v>HRG</v>
      </c>
      <c r="D93" t="str">
        <f>'Linked Sheet'!N182</f>
        <v>Endoscopy procedures</v>
      </c>
      <c r="E93" t="str">
        <f>'Linked Sheet'!O182</f>
        <v>n/a</v>
      </c>
      <c r="F93" s="1139" t="s">
        <v>688</v>
      </c>
      <c r="G93" t="str">
        <f>'Linked Sheet'!Q182</f>
        <v>DC/EL</v>
      </c>
      <c r="H93" t="str">
        <f>'Linked Sheet'!R182</f>
        <v>DC/EL</v>
      </c>
      <c r="J93" t="str">
        <f>'Linked Sheet'!S182</f>
        <v>Diagnostic Colonoscopy with Biopsy, 19 years and over</v>
      </c>
      <c r="K93" t="str">
        <f>'Linked Sheet'!T182</f>
        <v>-</v>
      </c>
      <c r="L93" t="str">
        <f>'Linked Sheet'!U182</f>
        <v>SUS</v>
      </c>
      <c r="M93" t="str">
        <f>'Linked Sheet'!V182</f>
        <v>Local</v>
      </c>
      <c r="N93" t="str">
        <f>'Linked Sheet'!W182</f>
        <v>Local</v>
      </c>
      <c r="O93">
        <f>'Linked Sheet'!X182</f>
        <v>485.05861272552988</v>
      </c>
      <c r="P93">
        <f>'Linked Sheet'!Y182</f>
        <v>465.65626821650869</v>
      </c>
      <c r="Q93">
        <f>'Linked Sheet'!Z182</f>
        <v>446.2539237074875</v>
      </c>
      <c r="S93" t="s">
        <v>688</v>
      </c>
      <c r="T93" t="str">
        <f>'Linked Sheet'!P182</f>
        <v>DC/EL</v>
      </c>
      <c r="U93" t="str">
        <f t="shared" si="24"/>
        <v>FZ52Z</v>
      </c>
    </row>
    <row r="94" spans="1:21" x14ac:dyDescent="0.2">
      <c r="A94" s="1139" t="str">
        <f t="shared" si="25"/>
        <v>APC</v>
      </c>
      <c r="B94" t="str">
        <f>'Linked Sheet'!L183</f>
        <v>FZ53Z</v>
      </c>
      <c r="C94" t="str">
        <f>'Linked Sheet'!M183</f>
        <v>HRG</v>
      </c>
      <c r="D94" t="str">
        <f>'Linked Sheet'!N183</f>
        <v>Endoscopy procedures</v>
      </c>
      <c r="E94" t="str">
        <f>'Linked Sheet'!O183</f>
        <v>n/a</v>
      </c>
      <c r="F94" s="1139" t="s">
        <v>688</v>
      </c>
      <c r="G94" t="str">
        <f>'Linked Sheet'!Q183</f>
        <v>DC/EL</v>
      </c>
      <c r="H94" t="str">
        <f>'Linked Sheet'!R183</f>
        <v>DC/EL</v>
      </c>
      <c r="J94" t="str">
        <f>'Linked Sheet'!S183</f>
        <v>Therapeutic Colonoscopy, 19 years and over</v>
      </c>
      <c r="K94" t="str">
        <f>'Linked Sheet'!T183</f>
        <v>-</v>
      </c>
      <c r="L94" t="str">
        <f>'Linked Sheet'!U183</f>
        <v>SUS</v>
      </c>
      <c r="M94" t="str">
        <f>'Linked Sheet'!V183</f>
        <v>Local</v>
      </c>
      <c r="N94" t="str">
        <f>'Linked Sheet'!W183</f>
        <v>Local</v>
      </c>
      <c r="O94">
        <f>'Linked Sheet'!X183</f>
        <v>532.2046319092542</v>
      </c>
      <c r="P94">
        <f>'Linked Sheet'!Y183</f>
        <v>510.91644663288406</v>
      </c>
      <c r="Q94">
        <f>'Linked Sheet'!Z183</f>
        <v>489.62826135651386</v>
      </c>
      <c r="S94" t="s">
        <v>688</v>
      </c>
      <c r="T94" t="str">
        <f>'Linked Sheet'!P183</f>
        <v>DC/EL</v>
      </c>
      <c r="U94" t="str">
        <f t="shared" si="24"/>
        <v>FZ53Z</v>
      </c>
    </row>
    <row r="95" spans="1:21" x14ac:dyDescent="0.2">
      <c r="A95" s="1139" t="str">
        <f t="shared" si="25"/>
        <v>APC</v>
      </c>
      <c r="B95" t="str">
        <f>'Linked Sheet'!L184</f>
        <v>FZ54Z</v>
      </c>
      <c r="C95" t="str">
        <f>'Linked Sheet'!M184</f>
        <v>HRG</v>
      </c>
      <c r="D95" t="str">
        <f>'Linked Sheet'!N184</f>
        <v>Endoscopy procedures</v>
      </c>
      <c r="E95" t="str">
        <f>'Linked Sheet'!O184</f>
        <v>n/a</v>
      </c>
      <c r="F95" s="1139" t="s">
        <v>688</v>
      </c>
      <c r="G95" t="str">
        <f>'Linked Sheet'!Q184</f>
        <v>DC/EL</v>
      </c>
      <c r="H95" t="str">
        <f>'Linked Sheet'!R184</f>
        <v>DC/EL</v>
      </c>
      <c r="J95" t="str">
        <f>'Linked Sheet'!S184</f>
        <v>Diagnostic Flexible Sigmoidoscopy, 19 years and over</v>
      </c>
      <c r="K95" t="str">
        <f>'Linked Sheet'!T184</f>
        <v>-</v>
      </c>
      <c r="L95" t="str">
        <f>'Linked Sheet'!U184</f>
        <v>SUS</v>
      </c>
      <c r="M95" t="str">
        <f>'Linked Sheet'!V184</f>
        <v>Local</v>
      </c>
      <c r="N95" t="str">
        <f>'Linked Sheet'!W184</f>
        <v>Local</v>
      </c>
      <c r="O95">
        <f>'Linked Sheet'!X184</f>
        <v>359.09189106541044</v>
      </c>
      <c r="P95">
        <f>'Linked Sheet'!Y184</f>
        <v>344.72821542279399</v>
      </c>
      <c r="Q95">
        <f>'Linked Sheet'!Z184</f>
        <v>330.36453978017761</v>
      </c>
      <c r="S95" t="s">
        <v>688</v>
      </c>
      <c r="T95" t="str">
        <f>'Linked Sheet'!P184</f>
        <v>DC/EL</v>
      </c>
      <c r="U95" t="str">
        <f t="shared" si="24"/>
        <v>FZ54Z</v>
      </c>
    </row>
    <row r="96" spans="1:21" x14ac:dyDescent="0.2">
      <c r="A96" s="1139" t="str">
        <f t="shared" si="25"/>
        <v>APC</v>
      </c>
      <c r="B96" t="str">
        <f>'Linked Sheet'!L185</f>
        <v>FZ55Z</v>
      </c>
      <c r="C96" t="str">
        <f>'Linked Sheet'!M185</f>
        <v>HRG</v>
      </c>
      <c r="D96" t="str">
        <f>'Linked Sheet'!N185</f>
        <v>Endoscopy procedures</v>
      </c>
      <c r="E96" t="str">
        <f>'Linked Sheet'!O185</f>
        <v>n/a</v>
      </c>
      <c r="F96" s="1139" t="s">
        <v>688</v>
      </c>
      <c r="G96" t="str">
        <f>'Linked Sheet'!Q185</f>
        <v>DC/EL</v>
      </c>
      <c r="H96" t="str">
        <f>'Linked Sheet'!R185</f>
        <v>DC/EL</v>
      </c>
      <c r="J96" t="str">
        <f>'Linked Sheet'!S185</f>
        <v>Diagnostic Flexible Sigmoidoscopy with Biopsy, 19 years and over</v>
      </c>
      <c r="K96" t="str">
        <f>'Linked Sheet'!T185</f>
        <v>-</v>
      </c>
      <c r="L96" t="str">
        <f>'Linked Sheet'!U185</f>
        <v>SUS</v>
      </c>
      <c r="M96" t="str">
        <f>'Linked Sheet'!V185</f>
        <v>Local</v>
      </c>
      <c r="N96" t="str">
        <f>'Linked Sheet'!W185</f>
        <v>Local</v>
      </c>
      <c r="O96">
        <f>'Linked Sheet'!X185</f>
        <v>403.97758417367572</v>
      </c>
      <c r="P96">
        <f>'Linked Sheet'!Y185</f>
        <v>387.8184808067287</v>
      </c>
      <c r="Q96">
        <f>'Linked Sheet'!Z185</f>
        <v>371.65937743978168</v>
      </c>
      <c r="S96" t="s">
        <v>688</v>
      </c>
      <c r="T96" t="str">
        <f>'Linked Sheet'!P185</f>
        <v>DC/EL</v>
      </c>
      <c r="U96" t="str">
        <f t="shared" si="24"/>
        <v>FZ55Z</v>
      </c>
    </row>
    <row r="97" spans="1:21" x14ac:dyDescent="0.2">
      <c r="A97" s="1139" t="str">
        <f t="shared" si="25"/>
        <v>APC</v>
      </c>
      <c r="B97" t="str">
        <f>'Linked Sheet'!L186</f>
        <v>FZ56Z</v>
      </c>
      <c r="C97" t="str">
        <f>'Linked Sheet'!M186</f>
        <v>HRG</v>
      </c>
      <c r="D97" t="str">
        <f>'Linked Sheet'!N186</f>
        <v>Endoscopy procedures</v>
      </c>
      <c r="E97" t="str">
        <f>'Linked Sheet'!O186</f>
        <v>n/a</v>
      </c>
      <c r="F97" s="1139" t="s">
        <v>688</v>
      </c>
      <c r="G97" t="str">
        <f>'Linked Sheet'!Q186</f>
        <v>DC/EL</v>
      </c>
      <c r="H97" t="str">
        <f>'Linked Sheet'!R186</f>
        <v>DC/EL</v>
      </c>
      <c r="J97" t="str">
        <f>'Linked Sheet'!S186</f>
        <v>Therapeutic Flexible Sigmoidoscopy, 19 years and over</v>
      </c>
      <c r="K97" t="str">
        <f>'Linked Sheet'!T186</f>
        <v>-</v>
      </c>
      <c r="L97" t="str">
        <f>'Linked Sheet'!U186</f>
        <v>SUS</v>
      </c>
      <c r="M97" t="str">
        <f>'Linked Sheet'!V186</f>
        <v>Local</v>
      </c>
      <c r="N97" t="str">
        <f>'Linked Sheet'!W186</f>
        <v>Local</v>
      </c>
      <c r="O97">
        <f>'Linked Sheet'!X186</f>
        <v>249.47502618326499</v>
      </c>
      <c r="P97">
        <f>'Linked Sheet'!Y186</f>
        <v>239.49602513593439</v>
      </c>
      <c r="Q97">
        <f>'Linked Sheet'!Z186</f>
        <v>229.51702408860379</v>
      </c>
      <c r="S97" t="s">
        <v>688</v>
      </c>
      <c r="T97" t="str">
        <f>'Linked Sheet'!P186</f>
        <v>DC/EL</v>
      </c>
      <c r="U97" t="str">
        <f t="shared" si="24"/>
        <v>FZ56Z</v>
      </c>
    </row>
    <row r="98" spans="1:21" x14ac:dyDescent="0.2">
      <c r="A98" s="1139" t="str">
        <f t="shared" si="25"/>
        <v>APC</v>
      </c>
      <c r="B98" t="str">
        <f>'Linked Sheet'!L187</f>
        <v>FZ60Z</v>
      </c>
      <c r="C98" t="str">
        <f>'Linked Sheet'!M187</f>
        <v>HRG</v>
      </c>
      <c r="D98" t="str">
        <f>'Linked Sheet'!N187</f>
        <v>Endoscopy procedures</v>
      </c>
      <c r="E98" t="str">
        <f>'Linked Sheet'!O187</f>
        <v>n/a</v>
      </c>
      <c r="F98" s="1139" t="s">
        <v>688</v>
      </c>
      <c r="G98" t="str">
        <f>'Linked Sheet'!Q187</f>
        <v>DC/EL</v>
      </c>
      <c r="H98" t="str">
        <f>'Linked Sheet'!R187</f>
        <v>DC/EL</v>
      </c>
      <c r="J98" t="str">
        <f>'Linked Sheet'!S187</f>
        <v>Diagnostic Endoscopic Upper Gastrointestinal Tract Procedures, 19 years and over</v>
      </c>
      <c r="K98" t="str">
        <f>'Linked Sheet'!T187</f>
        <v>-</v>
      </c>
      <c r="L98" t="str">
        <f>'Linked Sheet'!U187</f>
        <v>SUS</v>
      </c>
      <c r="M98" t="str">
        <f>'Linked Sheet'!V187</f>
        <v>Local</v>
      </c>
      <c r="N98" t="str">
        <f>'Linked Sheet'!W187</f>
        <v>Local</v>
      </c>
      <c r="O98">
        <f>'Linked Sheet'!X187</f>
        <v>340.43698320231408</v>
      </c>
      <c r="P98">
        <f>'Linked Sheet'!Y187</f>
        <v>326.81950387422154</v>
      </c>
      <c r="Q98">
        <f>'Linked Sheet'!Z187</f>
        <v>313.20202454612894</v>
      </c>
      <c r="S98" t="s">
        <v>688</v>
      </c>
      <c r="T98" t="str">
        <f>'Linked Sheet'!P187</f>
        <v>DC/EL</v>
      </c>
      <c r="U98" t="str">
        <f t="shared" si="24"/>
        <v>FZ60Z</v>
      </c>
    </row>
    <row r="99" spans="1:21" x14ac:dyDescent="0.2">
      <c r="A99" s="1139" t="str">
        <f t="shared" si="25"/>
        <v>APC</v>
      </c>
      <c r="B99" t="str">
        <f>'Linked Sheet'!L188</f>
        <v>FZ61Z</v>
      </c>
      <c r="C99" t="str">
        <f>'Linked Sheet'!M188</f>
        <v>HRG</v>
      </c>
      <c r="D99" t="str">
        <f>'Linked Sheet'!N188</f>
        <v>Endoscopy procedures</v>
      </c>
      <c r="E99" t="str">
        <f>'Linked Sheet'!O188</f>
        <v>n/a</v>
      </c>
      <c r="F99" s="1139" t="s">
        <v>688</v>
      </c>
      <c r="G99" t="str">
        <f>'Linked Sheet'!Q188</f>
        <v>DC/EL</v>
      </c>
      <c r="H99" t="str">
        <f>'Linked Sheet'!R188</f>
        <v>DC/EL</v>
      </c>
      <c r="J99" t="str">
        <f>'Linked Sheet'!S188</f>
        <v>Diagnostic Endoscopic Upper Gastrointestinal Tract Procedures with Biopsy, 19 years and over</v>
      </c>
      <c r="K99" t="str">
        <f>'Linked Sheet'!T188</f>
        <v>-</v>
      </c>
      <c r="L99" t="str">
        <f>'Linked Sheet'!U188</f>
        <v>SUS</v>
      </c>
      <c r="M99" t="str">
        <f>'Linked Sheet'!V188</f>
        <v>Local</v>
      </c>
      <c r="N99" t="str">
        <f>'Linked Sheet'!W188</f>
        <v>Local</v>
      </c>
      <c r="O99">
        <f>'Linked Sheet'!X188</f>
        <v>366.58630197467619</v>
      </c>
      <c r="P99">
        <f>'Linked Sheet'!Y188</f>
        <v>351.92284989568913</v>
      </c>
      <c r="Q99">
        <f>'Linked Sheet'!Z188</f>
        <v>337.25939781670212</v>
      </c>
      <c r="S99" t="s">
        <v>688</v>
      </c>
      <c r="T99" t="str">
        <f>'Linked Sheet'!P188</f>
        <v>DC/EL</v>
      </c>
      <c r="U99" t="str">
        <f t="shared" si="24"/>
        <v>FZ61Z</v>
      </c>
    </row>
    <row r="100" spans="1:21" x14ac:dyDescent="0.2">
      <c r="A100" s="1139" t="str">
        <f t="shared" si="25"/>
        <v>APC</v>
      </c>
      <c r="B100" t="str">
        <f>'Linked Sheet'!L189</f>
        <v>FZ63Z</v>
      </c>
      <c r="C100" t="str">
        <f>'Linked Sheet'!M189</f>
        <v>HRG</v>
      </c>
      <c r="D100" t="str">
        <f>'Linked Sheet'!N189</f>
        <v>Endoscopy procedures</v>
      </c>
      <c r="E100" t="str">
        <f>'Linked Sheet'!O189</f>
        <v>n/a</v>
      </c>
      <c r="F100" s="1139" t="s">
        <v>688</v>
      </c>
      <c r="G100" t="str">
        <f>'Linked Sheet'!Q189</f>
        <v>DC/EL</v>
      </c>
      <c r="H100" t="str">
        <f>'Linked Sheet'!R189</f>
        <v>DC/EL</v>
      </c>
      <c r="J100" t="str">
        <f>'Linked Sheet'!S189</f>
        <v>Combined Upper and Lower Gastrointestinal Tract Diagnostic Endoscopic Procedures</v>
      </c>
      <c r="K100" t="str">
        <f>'Linked Sheet'!T189</f>
        <v>-</v>
      </c>
      <c r="L100" t="str">
        <f>'Linked Sheet'!U189</f>
        <v>SUS</v>
      </c>
      <c r="M100" t="str">
        <f>'Linked Sheet'!V189</f>
        <v>Local</v>
      </c>
      <c r="N100" t="str">
        <f>'Linked Sheet'!W189</f>
        <v>Local</v>
      </c>
      <c r="O100">
        <f>'Linked Sheet'!X189</f>
        <v>508.93633157380663</v>
      </c>
      <c r="P100">
        <f>'Linked Sheet'!Y189</f>
        <v>488.57887831085435</v>
      </c>
      <c r="Q100">
        <f>'Linked Sheet'!Z189</f>
        <v>468.22142504790207</v>
      </c>
      <c r="S100" t="s">
        <v>688</v>
      </c>
      <c r="T100" t="str">
        <f>'Linked Sheet'!P189</f>
        <v>DC/EL</v>
      </c>
      <c r="U100" t="str">
        <f t="shared" si="24"/>
        <v>FZ63Z</v>
      </c>
    </row>
    <row r="101" spans="1:21" x14ac:dyDescent="0.2">
      <c r="A101" s="1139" t="str">
        <f t="shared" si="25"/>
        <v>APC</v>
      </c>
      <c r="B101" t="str">
        <f>'Linked Sheet'!L190</f>
        <v>FZ64A</v>
      </c>
      <c r="C101" t="str">
        <f>'Linked Sheet'!M190</f>
        <v>HRG</v>
      </c>
      <c r="D101" t="str">
        <f>'Linked Sheet'!N190</f>
        <v>Endoscopy procedures</v>
      </c>
      <c r="E101" t="str">
        <f>'Linked Sheet'!O190</f>
        <v>n/a</v>
      </c>
      <c r="F101" s="1139" t="s">
        <v>688</v>
      </c>
      <c r="G101" t="str">
        <f>'Linked Sheet'!Q190</f>
        <v>DC/EL</v>
      </c>
      <c r="H101" t="str">
        <f>'Linked Sheet'!R190</f>
        <v>DC/EL</v>
      </c>
      <c r="J101" t="str">
        <f>'Linked Sheet'!S190</f>
        <v>Combined Upper and Lower Gastrointestinal Tract Diagnostic Endoscopic Procedures with Biopsy, 19 years and over</v>
      </c>
      <c r="K101" t="str">
        <f>'Linked Sheet'!T190</f>
        <v>-</v>
      </c>
      <c r="L101" t="str">
        <f>'Linked Sheet'!U190</f>
        <v>SUS</v>
      </c>
      <c r="M101" t="str">
        <f>'Linked Sheet'!V190</f>
        <v>Local</v>
      </c>
      <c r="N101" t="str">
        <f>'Linked Sheet'!W190</f>
        <v>Local</v>
      </c>
      <c r="O101">
        <f>'Linked Sheet'!X190</f>
        <v>532.2046319092542</v>
      </c>
      <c r="P101">
        <f>'Linked Sheet'!Y190</f>
        <v>510.91644663288406</v>
      </c>
      <c r="Q101">
        <f>'Linked Sheet'!Z190</f>
        <v>489.62826135651386</v>
      </c>
      <c r="S101" t="s">
        <v>688</v>
      </c>
      <c r="T101" t="str">
        <f>'Linked Sheet'!P190</f>
        <v>DC/EL</v>
      </c>
      <c r="U101" t="str">
        <f t="shared" si="24"/>
        <v>FZ64A</v>
      </c>
    </row>
    <row r="102" spans="1:21" x14ac:dyDescent="0.2">
      <c r="A102" s="1139" t="str">
        <f t="shared" si="25"/>
        <v>APC</v>
      </c>
      <c r="B102" t="str">
        <f>'Linked Sheet'!L191</f>
        <v>FZ65Z</v>
      </c>
      <c r="C102" t="str">
        <f>'Linked Sheet'!M191</f>
        <v>HRG</v>
      </c>
      <c r="D102" t="str">
        <f>'Linked Sheet'!N191</f>
        <v>Endoscopy procedures</v>
      </c>
      <c r="E102" t="str">
        <f>'Linked Sheet'!O191</f>
        <v>n/a</v>
      </c>
      <c r="F102" s="1139" t="s">
        <v>688</v>
      </c>
      <c r="G102" t="str">
        <f>'Linked Sheet'!Q191</f>
        <v>DC/EL</v>
      </c>
      <c r="H102" t="str">
        <f>'Linked Sheet'!R191</f>
        <v>DC/EL</v>
      </c>
      <c r="J102" t="str">
        <f>'Linked Sheet'!S191</f>
        <v>Combined Upper and Lower Gastrointestinal Tract Therapeutic Endoscopic Procedures</v>
      </c>
      <c r="K102" t="str">
        <f>'Linked Sheet'!T191</f>
        <v>-</v>
      </c>
      <c r="L102" t="str">
        <f>'Linked Sheet'!U191</f>
        <v>SUS</v>
      </c>
      <c r="M102" t="str">
        <f>'Linked Sheet'!V191</f>
        <v>Local</v>
      </c>
      <c r="N102" t="str">
        <f>'Linked Sheet'!W191</f>
        <v>Local</v>
      </c>
      <c r="O102">
        <f>'Linked Sheet'!X191</f>
        <v>586.14490072000831</v>
      </c>
      <c r="P102">
        <f>'Linked Sheet'!Y191</f>
        <v>562.69910469120794</v>
      </c>
      <c r="Q102">
        <f>'Linked Sheet'!Z191</f>
        <v>539.25330866240768</v>
      </c>
      <c r="S102" t="s">
        <v>688</v>
      </c>
      <c r="T102" t="str">
        <f>'Linked Sheet'!P191</f>
        <v>DC/EL</v>
      </c>
      <c r="U102" t="str">
        <f t="shared" si="24"/>
        <v>FZ65Z</v>
      </c>
    </row>
    <row r="103" spans="1:21" x14ac:dyDescent="0.2">
      <c r="A103" s="1139" t="str">
        <f t="shared" si="25"/>
        <v>APC</v>
      </c>
      <c r="B103" t="str">
        <f>'Linked Sheet'!L192</f>
        <v>FZ70Z</v>
      </c>
      <c r="C103" t="str">
        <f>'Linked Sheet'!M192</f>
        <v>HRG</v>
      </c>
      <c r="D103" t="str">
        <f>'Linked Sheet'!N192</f>
        <v>Endoscopy procedures</v>
      </c>
      <c r="E103" t="str">
        <f>'Linked Sheet'!O192</f>
        <v>n/a</v>
      </c>
      <c r="F103" s="1139" t="s">
        <v>688</v>
      </c>
      <c r="G103" t="str">
        <f>'Linked Sheet'!Q192</f>
        <v>DC/EL</v>
      </c>
      <c r="H103" t="str">
        <f>'Linked Sheet'!R192</f>
        <v>DC/EL</v>
      </c>
      <c r="J103" t="str">
        <f>'Linked Sheet'!S192</f>
        <v>Therapeutic Endoscopic Upper Gastrointestinal Tract Procedures, 19 years and over</v>
      </c>
      <c r="K103" t="str">
        <f>'Linked Sheet'!T192</f>
        <v>-</v>
      </c>
      <c r="L103" t="str">
        <f>'Linked Sheet'!U192</f>
        <v>SUS</v>
      </c>
      <c r="M103" t="str">
        <f>'Linked Sheet'!V192</f>
        <v>Local</v>
      </c>
      <c r="N103" t="str">
        <f>'Linked Sheet'!W192</f>
        <v>Local</v>
      </c>
      <c r="O103">
        <f>'Linked Sheet'!X192</f>
        <v>506.37327790193899</v>
      </c>
      <c r="P103">
        <f>'Linked Sheet'!Y192</f>
        <v>486.11834678586143</v>
      </c>
      <c r="Q103">
        <f>'Linked Sheet'!Z192</f>
        <v>465.86341566978388</v>
      </c>
      <c r="S103" t="s">
        <v>688</v>
      </c>
      <c r="T103" t="str">
        <f>'Linked Sheet'!P192</f>
        <v>DC/EL</v>
      </c>
      <c r="U103" t="str">
        <f t="shared" si="24"/>
        <v>FZ70Z</v>
      </c>
    </row>
    <row r="104" spans="1:21" x14ac:dyDescent="0.2">
      <c r="A104" s="1139" t="str">
        <f t="shared" si="25"/>
        <v>Outpatient</v>
      </c>
      <c r="B104" t="str">
        <f>'Linked Sheet'!L204</f>
        <v>Top Up</v>
      </c>
      <c r="C104" t="str">
        <f>'Linked Sheet'!M204</f>
        <v>Top Up</v>
      </c>
      <c r="D104" t="str">
        <f>'Linked Sheet'!N204</f>
        <v>Fragility Hip Fracture</v>
      </c>
      <c r="E104" t="str">
        <f>'Linked Sheet'!O204</f>
        <v>Top Up</v>
      </c>
      <c r="F104" s="1139" t="s">
        <v>316</v>
      </c>
      <c r="G104">
        <f>'Linked Sheet'!Q204</f>
        <v>0</v>
      </c>
      <c r="H104">
        <f>'Linked Sheet'!R204</f>
        <v>0</v>
      </c>
      <c r="J104">
        <f>'Linked Sheet'!S204</f>
        <v>0</v>
      </c>
      <c r="K104">
        <f>'Linked Sheet'!T204</f>
        <v>0</v>
      </c>
      <c r="L104">
        <f>'Linked Sheet'!U204</f>
        <v>0</v>
      </c>
      <c r="M104">
        <f>'Linked Sheet'!V204</f>
        <v>0</v>
      </c>
      <c r="N104">
        <f>'Linked Sheet'!W204</f>
        <v>0</v>
      </c>
      <c r="O104">
        <f>'Linked Sheet'!X204</f>
        <v>0</v>
      </c>
      <c r="P104">
        <f>'Linked Sheet'!Y204</f>
        <v>0</v>
      </c>
      <c r="Q104">
        <f>'Linked Sheet'!Z204</f>
        <v>0</v>
      </c>
      <c r="S104" t="s">
        <v>316</v>
      </c>
      <c r="T104" t="str">
        <f>'Linked Sheet'!P204</f>
        <v xml:space="preserve">Compliance with all 7 best practice criteria </v>
      </c>
      <c r="U104" t="str">
        <f t="shared" si="24"/>
        <v>Top U</v>
      </c>
    </row>
    <row r="105" spans="1:21" x14ac:dyDescent="0.2">
      <c r="A105" s="1139" t="str">
        <f t="shared" si="25"/>
        <v>APC</v>
      </c>
      <c r="B105" t="str">
        <f>'Linked Sheet'!L207</f>
        <v>HA11A</v>
      </c>
      <c r="C105" t="str">
        <f>'Linked Sheet'!M207</f>
        <v>Sub-HRG</v>
      </c>
      <c r="D105" t="str">
        <f>'Linked Sheet'!N207</f>
        <v>Fragility Hip Fracture</v>
      </c>
      <c r="E105" t="str">
        <f>'Linked Sheet'!O207</f>
        <v>BP01</v>
      </c>
      <c r="F105" s="1139" t="s">
        <v>594</v>
      </c>
      <c r="G105" t="str">
        <f>'Linked Sheet'!Q207</f>
        <v>NE</v>
      </c>
      <c r="H105" t="str">
        <f>'Linked Sheet'!R207</f>
        <v>-</v>
      </c>
      <c r="J105" t="str">
        <f>'Linked Sheet'!S207</f>
        <v>Major Hip Procedures for Trauma, Category 2, with Major CC</v>
      </c>
      <c r="K105" t="str">
        <f>'Linked Sheet'!T207</f>
        <v>-</v>
      </c>
      <c r="L105" t="str">
        <f>'Linked Sheet'!U207</f>
        <v>Local</v>
      </c>
      <c r="M105" t="str">
        <f>'Linked Sheet'!V207</f>
        <v>SUS</v>
      </c>
      <c r="N105" t="str">
        <f>'Linked Sheet'!W207</f>
        <v>-</v>
      </c>
      <c r="O105">
        <f>'Linked Sheet'!X207</f>
        <v>14284.655379972994</v>
      </c>
      <c r="P105">
        <f>'Linked Sheet'!Y207</f>
        <v>12949.655379972995</v>
      </c>
      <c r="Q105">
        <f>'Linked Sheet'!Z207</f>
        <v>0</v>
      </c>
      <c r="S105" t="s">
        <v>594</v>
      </c>
      <c r="T105" t="str">
        <f>'Linked Sheet'!P207</f>
        <v>NE</v>
      </c>
      <c r="U105" t="str">
        <f t="shared" si="24"/>
        <v>HA11A</v>
      </c>
    </row>
    <row r="106" spans="1:21" x14ac:dyDescent="0.2">
      <c r="A106" s="1139" t="str">
        <f t="shared" si="25"/>
        <v>APC</v>
      </c>
      <c r="B106" t="str">
        <f>'Linked Sheet'!L208</f>
        <v>HA11B</v>
      </c>
      <c r="C106" t="str">
        <f>'Linked Sheet'!M208</f>
        <v>Sub-HRG</v>
      </c>
      <c r="D106" t="str">
        <f>'Linked Sheet'!N208</f>
        <v>Fragility Hip Fracture</v>
      </c>
      <c r="E106" t="str">
        <f>'Linked Sheet'!O208</f>
        <v>BP01</v>
      </c>
      <c r="F106" s="1139" t="s">
        <v>594</v>
      </c>
      <c r="G106" t="str">
        <f>'Linked Sheet'!Q208</f>
        <v>NE</v>
      </c>
      <c r="H106" t="str">
        <f>'Linked Sheet'!R208</f>
        <v>-</v>
      </c>
      <c r="J106" t="str">
        <f>'Linked Sheet'!S208</f>
        <v>Major Hip Procedures for Trauma, Category 2, with Intermediate CC</v>
      </c>
      <c r="K106" t="str">
        <f>'Linked Sheet'!T208</f>
        <v>-</v>
      </c>
      <c r="L106" t="str">
        <f>'Linked Sheet'!U208</f>
        <v>Local</v>
      </c>
      <c r="M106" t="str">
        <f>'Linked Sheet'!V208</f>
        <v>SUS</v>
      </c>
      <c r="N106" t="str">
        <f>'Linked Sheet'!W208</f>
        <v>-</v>
      </c>
      <c r="O106">
        <f>'Linked Sheet'!X208</f>
        <v>9536.7960167181445</v>
      </c>
      <c r="P106">
        <f>'Linked Sheet'!Y208</f>
        <v>8201.7960167181463</v>
      </c>
      <c r="Q106">
        <f>'Linked Sheet'!Z208</f>
        <v>0</v>
      </c>
      <c r="S106" t="s">
        <v>594</v>
      </c>
      <c r="T106" t="str">
        <f>'Linked Sheet'!P208</f>
        <v>NE</v>
      </c>
      <c r="U106" t="str">
        <f t="shared" si="24"/>
        <v>HA11B</v>
      </c>
    </row>
    <row r="107" spans="1:21" x14ac:dyDescent="0.2">
      <c r="A107" s="1139" t="str">
        <f t="shared" si="25"/>
        <v>APC</v>
      </c>
      <c r="B107" t="str">
        <f>'Linked Sheet'!L209</f>
        <v>HA11C</v>
      </c>
      <c r="C107" t="str">
        <f>'Linked Sheet'!M209</f>
        <v>Sub-HRG</v>
      </c>
      <c r="D107" t="str">
        <f>'Linked Sheet'!N209</f>
        <v>Fragility Hip Fracture</v>
      </c>
      <c r="E107" t="str">
        <f>'Linked Sheet'!O209</f>
        <v>BP01</v>
      </c>
      <c r="F107" s="1139" t="s">
        <v>594</v>
      </c>
      <c r="G107" t="str">
        <f>'Linked Sheet'!Q209</f>
        <v>NE</v>
      </c>
      <c r="H107" t="str">
        <f>'Linked Sheet'!R209</f>
        <v>-</v>
      </c>
      <c r="J107" t="str">
        <f>'Linked Sheet'!S209</f>
        <v>Major Hip Procedures for Trauma, Category 2, without CC</v>
      </c>
      <c r="K107" t="str">
        <f>'Linked Sheet'!T209</f>
        <v>-</v>
      </c>
      <c r="L107" t="str">
        <f>'Linked Sheet'!U209</f>
        <v>Local</v>
      </c>
      <c r="M107" t="str">
        <f>'Linked Sheet'!V209</f>
        <v>SUS</v>
      </c>
      <c r="N107" t="str">
        <f>'Linked Sheet'!W209</f>
        <v>-</v>
      </c>
      <c r="O107">
        <f>'Linked Sheet'!X209</f>
        <v>7545.684545154536</v>
      </c>
      <c r="P107">
        <f>'Linked Sheet'!Y209</f>
        <v>6210.684545154536</v>
      </c>
      <c r="Q107">
        <f>'Linked Sheet'!Z209</f>
        <v>0</v>
      </c>
      <c r="S107" t="s">
        <v>594</v>
      </c>
      <c r="T107" t="str">
        <f>'Linked Sheet'!P209</f>
        <v>NE</v>
      </c>
      <c r="U107" t="str">
        <f t="shared" si="24"/>
        <v>HA11C</v>
      </c>
    </row>
    <row r="108" spans="1:21" x14ac:dyDescent="0.2">
      <c r="A108" s="1139" t="str">
        <f t="shared" si="25"/>
        <v>APC</v>
      </c>
      <c r="B108" t="str">
        <f>'Linked Sheet'!L210</f>
        <v>HA12B</v>
      </c>
      <c r="C108" t="str">
        <f>'Linked Sheet'!M210</f>
        <v>Sub-HRG</v>
      </c>
      <c r="D108" t="str">
        <f>'Linked Sheet'!N210</f>
        <v>Fragility Hip Fracture</v>
      </c>
      <c r="E108" t="str">
        <f>'Linked Sheet'!O210</f>
        <v>BP01</v>
      </c>
      <c r="F108" s="1139" t="s">
        <v>594</v>
      </c>
      <c r="G108" t="str">
        <f>'Linked Sheet'!Q210</f>
        <v>NE</v>
      </c>
      <c r="H108" t="str">
        <f>'Linked Sheet'!R210</f>
        <v>-</v>
      </c>
      <c r="J108" t="str">
        <f>'Linked Sheet'!S210</f>
        <v>Major Hip Procedures for Trauma, Category 1, with CC</v>
      </c>
      <c r="K108" t="str">
        <f>'Linked Sheet'!T210</f>
        <v>-</v>
      </c>
      <c r="L108" t="str">
        <f>'Linked Sheet'!U210</f>
        <v>Local</v>
      </c>
      <c r="M108" t="str">
        <f>'Linked Sheet'!V210</f>
        <v>SUS</v>
      </c>
      <c r="N108" t="str">
        <f>'Linked Sheet'!W210</f>
        <v>-</v>
      </c>
      <c r="O108">
        <f>'Linked Sheet'!X210</f>
        <v>8768.6978825244732</v>
      </c>
      <c r="P108">
        <f>'Linked Sheet'!Y210</f>
        <v>7433.6978825244732</v>
      </c>
      <c r="Q108">
        <f>'Linked Sheet'!Z210</f>
        <v>0</v>
      </c>
      <c r="S108" t="s">
        <v>594</v>
      </c>
      <c r="T108" t="str">
        <f>'Linked Sheet'!P210</f>
        <v>NE</v>
      </c>
      <c r="U108" t="str">
        <f t="shared" si="24"/>
        <v>HA12B</v>
      </c>
    </row>
    <row r="109" spans="1:21" x14ac:dyDescent="0.2">
      <c r="A109" s="1139" t="str">
        <f t="shared" si="25"/>
        <v>APC</v>
      </c>
      <c r="B109" t="str">
        <f>'Linked Sheet'!L211</f>
        <v>HA12C</v>
      </c>
      <c r="C109" t="str">
        <f>'Linked Sheet'!M211</f>
        <v>Sub-HRG</v>
      </c>
      <c r="D109" t="str">
        <f>'Linked Sheet'!N211</f>
        <v>Fragility Hip Fracture</v>
      </c>
      <c r="E109" t="str">
        <f>'Linked Sheet'!O211</f>
        <v>BP01</v>
      </c>
      <c r="F109" s="1139" t="s">
        <v>594</v>
      </c>
      <c r="G109" t="str">
        <f>'Linked Sheet'!Q211</f>
        <v>NE</v>
      </c>
      <c r="H109" t="str">
        <f>'Linked Sheet'!R211</f>
        <v>-</v>
      </c>
      <c r="J109" t="str">
        <f>'Linked Sheet'!S211</f>
        <v>Major Hip Procedures for Trauma, Category 1, without CC</v>
      </c>
      <c r="K109" t="str">
        <f>'Linked Sheet'!T211</f>
        <v>-</v>
      </c>
      <c r="L109" t="str">
        <f>'Linked Sheet'!U211</f>
        <v>Local</v>
      </c>
      <c r="M109" t="str">
        <f>'Linked Sheet'!V211</f>
        <v>SUS</v>
      </c>
      <c r="N109" t="str">
        <f>'Linked Sheet'!W211</f>
        <v>-</v>
      </c>
      <c r="O109">
        <f>'Linked Sheet'!X211</f>
        <v>6539.5138450571512</v>
      </c>
      <c r="P109">
        <f>'Linked Sheet'!Y211</f>
        <v>5204.5138450571512</v>
      </c>
      <c r="Q109">
        <f>'Linked Sheet'!Z211</f>
        <v>0</v>
      </c>
      <c r="S109" t="s">
        <v>594</v>
      </c>
      <c r="T109" t="str">
        <f>'Linked Sheet'!P211</f>
        <v>NE</v>
      </c>
      <c r="U109" t="str">
        <f t="shared" si="24"/>
        <v>HA12C</v>
      </c>
    </row>
    <row r="110" spans="1:21" x14ac:dyDescent="0.2">
      <c r="A110" s="1139" t="str">
        <f t="shared" si="25"/>
        <v>APC</v>
      </c>
      <c r="B110" t="str">
        <f>'Linked Sheet'!L212</f>
        <v>HA13A</v>
      </c>
      <c r="C110" t="str">
        <f>'Linked Sheet'!M212</f>
        <v>Sub-HRG</v>
      </c>
      <c r="D110" t="str">
        <f>'Linked Sheet'!N212</f>
        <v>Fragility Hip Fracture</v>
      </c>
      <c r="E110" t="str">
        <f>'Linked Sheet'!O212</f>
        <v>BP01</v>
      </c>
      <c r="F110" s="1139" t="s">
        <v>594</v>
      </c>
      <c r="G110" t="str">
        <f>'Linked Sheet'!Q212</f>
        <v>NE</v>
      </c>
      <c r="H110" t="str">
        <f>'Linked Sheet'!R212</f>
        <v>-</v>
      </c>
      <c r="J110" t="str">
        <f>'Linked Sheet'!S212</f>
        <v>Intermediate Hip Procedures for Trauma, with Major CC</v>
      </c>
      <c r="K110" t="str">
        <f>'Linked Sheet'!T212</f>
        <v>-</v>
      </c>
      <c r="L110" t="str">
        <f>'Linked Sheet'!U212</f>
        <v>Local</v>
      </c>
      <c r="M110" t="str">
        <f>'Linked Sheet'!V212</f>
        <v>SUS</v>
      </c>
      <c r="N110" t="str">
        <f>'Linked Sheet'!W212</f>
        <v>-</v>
      </c>
      <c r="O110">
        <f>'Linked Sheet'!X212</f>
        <v>8941.6874433672892</v>
      </c>
      <c r="P110">
        <f>'Linked Sheet'!Y212</f>
        <v>7606.6874433672911</v>
      </c>
      <c r="Q110">
        <f>'Linked Sheet'!Z212</f>
        <v>0</v>
      </c>
      <c r="S110" t="s">
        <v>594</v>
      </c>
      <c r="T110" t="str">
        <f>'Linked Sheet'!P212</f>
        <v>NE</v>
      </c>
      <c r="U110" t="str">
        <f t="shared" si="24"/>
        <v>HA13A</v>
      </c>
    </row>
    <row r="111" spans="1:21" x14ac:dyDescent="0.2">
      <c r="A111" s="1139" t="str">
        <f t="shared" si="25"/>
        <v>APC</v>
      </c>
      <c r="B111" t="str">
        <f>'Linked Sheet'!L213</f>
        <v>HA13B</v>
      </c>
      <c r="C111" t="str">
        <f>'Linked Sheet'!M213</f>
        <v>Sub-HRG</v>
      </c>
      <c r="D111" t="str">
        <f>'Linked Sheet'!N213</f>
        <v>Fragility Hip Fracture</v>
      </c>
      <c r="E111" t="str">
        <f>'Linked Sheet'!O213</f>
        <v>BP01</v>
      </c>
      <c r="F111" s="1139" t="s">
        <v>594</v>
      </c>
      <c r="G111" t="str">
        <f>'Linked Sheet'!Q213</f>
        <v>NE</v>
      </c>
      <c r="H111" t="str">
        <f>'Linked Sheet'!R213</f>
        <v>-</v>
      </c>
      <c r="J111" t="str">
        <f>'Linked Sheet'!S213</f>
        <v>Intermediate Hip Procedures for Trauma, with Intermediate CC</v>
      </c>
      <c r="K111" t="str">
        <f>'Linked Sheet'!T213</f>
        <v>-</v>
      </c>
      <c r="L111" t="str">
        <f>'Linked Sheet'!U213</f>
        <v>Local</v>
      </c>
      <c r="M111" t="str">
        <f>'Linked Sheet'!V213</f>
        <v>SUS</v>
      </c>
      <c r="N111" t="str">
        <f>'Linked Sheet'!W213</f>
        <v>-</v>
      </c>
      <c r="O111">
        <f>'Linked Sheet'!X213</f>
        <v>6912.7634039605809</v>
      </c>
      <c r="P111">
        <f>'Linked Sheet'!Y213</f>
        <v>5577.7634039605819</v>
      </c>
      <c r="Q111">
        <f>'Linked Sheet'!Z213</f>
        <v>0</v>
      </c>
      <c r="S111" t="s">
        <v>594</v>
      </c>
      <c r="T111" t="str">
        <f>'Linked Sheet'!P213</f>
        <v>NE</v>
      </c>
      <c r="U111" t="str">
        <f t="shared" si="24"/>
        <v>HA13B</v>
      </c>
    </row>
    <row r="112" spans="1:21" x14ac:dyDescent="0.2">
      <c r="A112" s="1139" t="str">
        <f t="shared" si="25"/>
        <v>APC</v>
      </c>
      <c r="B112" t="str">
        <f>'Linked Sheet'!L214</f>
        <v>HA13C</v>
      </c>
      <c r="C112" t="str">
        <f>'Linked Sheet'!M214</f>
        <v>Sub-HRG</v>
      </c>
      <c r="D112" t="str">
        <f>'Linked Sheet'!N214</f>
        <v>Fragility Hip Fracture</v>
      </c>
      <c r="E112" t="str">
        <f>'Linked Sheet'!O214</f>
        <v>BP01</v>
      </c>
      <c r="F112" s="1139" t="s">
        <v>594</v>
      </c>
      <c r="G112" t="str">
        <f>'Linked Sheet'!Q214</f>
        <v>NE</v>
      </c>
      <c r="H112" t="str">
        <f>'Linked Sheet'!R214</f>
        <v>-</v>
      </c>
      <c r="J112" t="str">
        <f>'Linked Sheet'!S214</f>
        <v>Intermediate Hip Procedures for Trauma, without CC</v>
      </c>
      <c r="K112" t="str">
        <f>'Linked Sheet'!T214</f>
        <v>-</v>
      </c>
      <c r="L112" t="str">
        <f>'Linked Sheet'!U214</f>
        <v>Local</v>
      </c>
      <c r="M112" t="str">
        <f>'Linked Sheet'!V214</f>
        <v>SUS</v>
      </c>
      <c r="N112" t="str">
        <f>'Linked Sheet'!W214</f>
        <v>-</v>
      </c>
      <c r="O112">
        <f>'Linked Sheet'!X214</f>
        <v>5768.508379546769</v>
      </c>
      <c r="P112">
        <f>'Linked Sheet'!Y214</f>
        <v>4433.5083795467699</v>
      </c>
      <c r="Q112">
        <f>'Linked Sheet'!Z214</f>
        <v>0</v>
      </c>
      <c r="S112" t="s">
        <v>594</v>
      </c>
      <c r="T112" t="str">
        <f>'Linked Sheet'!P214</f>
        <v>NE</v>
      </c>
      <c r="U112" t="str">
        <f t="shared" si="24"/>
        <v>HA13C</v>
      </c>
    </row>
    <row r="113" spans="1:21" x14ac:dyDescent="0.2">
      <c r="A113" s="1139" t="str">
        <f t="shared" si="25"/>
        <v>APC</v>
      </c>
      <c r="B113" t="str">
        <f>'Linked Sheet'!L215</f>
        <v>HA14A</v>
      </c>
      <c r="C113" t="str">
        <f>'Linked Sheet'!M215</f>
        <v>Sub-HRG</v>
      </c>
      <c r="D113" t="str">
        <f>'Linked Sheet'!N215</f>
        <v>Fragility Hip Fracture</v>
      </c>
      <c r="E113" t="str">
        <f>'Linked Sheet'!O215</f>
        <v>BP01</v>
      </c>
      <c r="F113" s="1139" t="s">
        <v>594</v>
      </c>
      <c r="G113" t="str">
        <f>'Linked Sheet'!Q215</f>
        <v>NE</v>
      </c>
      <c r="H113" t="str">
        <f>'Linked Sheet'!R215</f>
        <v>-</v>
      </c>
      <c r="J113" t="str">
        <f>'Linked Sheet'!S215</f>
        <v>Minor Hip Procedures for Trauma, with Major CC</v>
      </c>
      <c r="K113" t="str">
        <f>'Linked Sheet'!T215</f>
        <v>-</v>
      </c>
      <c r="L113" t="str">
        <f>'Linked Sheet'!U215</f>
        <v>Local</v>
      </c>
      <c r="M113" t="str">
        <f>'Linked Sheet'!V215</f>
        <v>SUS</v>
      </c>
      <c r="N113" t="str">
        <f>'Linked Sheet'!W215</f>
        <v>-</v>
      </c>
      <c r="O113">
        <f>'Linked Sheet'!X215</f>
        <v>8579.0932920838095</v>
      </c>
      <c r="P113">
        <f>'Linked Sheet'!Y215</f>
        <v>7244.0932920838122</v>
      </c>
      <c r="Q113">
        <f>'Linked Sheet'!Z215</f>
        <v>0</v>
      </c>
      <c r="S113" t="s">
        <v>594</v>
      </c>
      <c r="T113" t="str">
        <f>'Linked Sheet'!P215</f>
        <v>NE</v>
      </c>
      <c r="U113" t="str">
        <f t="shared" si="24"/>
        <v>HA14A</v>
      </c>
    </row>
    <row r="114" spans="1:21" x14ac:dyDescent="0.2">
      <c r="A114" s="1139" t="str">
        <f t="shared" si="25"/>
        <v>APC</v>
      </c>
      <c r="B114" t="str">
        <f>'Linked Sheet'!L216</f>
        <v>HA14B</v>
      </c>
      <c r="C114" t="str">
        <f>'Linked Sheet'!M216</f>
        <v>Sub-HRG</v>
      </c>
      <c r="D114" t="str">
        <f>'Linked Sheet'!N216</f>
        <v>Fragility Hip Fracture</v>
      </c>
      <c r="E114" t="str">
        <f>'Linked Sheet'!O216</f>
        <v>BP01</v>
      </c>
      <c r="F114" s="1139" t="s">
        <v>594</v>
      </c>
      <c r="G114" t="str">
        <f>'Linked Sheet'!Q216</f>
        <v>NE</v>
      </c>
      <c r="H114" t="str">
        <f>'Linked Sheet'!R216</f>
        <v>-</v>
      </c>
      <c r="J114" t="str">
        <f>'Linked Sheet'!S216</f>
        <v>Minor Hip Procedures for Trauma, with Intermediate CC</v>
      </c>
      <c r="K114" t="str">
        <f>'Linked Sheet'!T216</f>
        <v>-</v>
      </c>
      <c r="L114" t="str">
        <f>'Linked Sheet'!U216</f>
        <v>Local</v>
      </c>
      <c r="M114" t="str">
        <f>'Linked Sheet'!V216</f>
        <v>SUS</v>
      </c>
      <c r="N114" t="str">
        <f>'Linked Sheet'!W216</f>
        <v>-</v>
      </c>
      <c r="O114">
        <f>'Linked Sheet'!X216</f>
        <v>5185.5105296284974</v>
      </c>
      <c r="P114">
        <f>'Linked Sheet'!Y216</f>
        <v>3850.5105296284978</v>
      </c>
      <c r="Q114">
        <f>'Linked Sheet'!Z216</f>
        <v>0</v>
      </c>
      <c r="S114" t="s">
        <v>594</v>
      </c>
      <c r="T114" t="str">
        <f>'Linked Sheet'!P216</f>
        <v>NE</v>
      </c>
      <c r="U114" t="str">
        <f t="shared" si="24"/>
        <v>HA14B</v>
      </c>
    </row>
    <row r="115" spans="1:21" x14ac:dyDescent="0.2">
      <c r="A115" s="1139" t="str">
        <f t="shared" si="25"/>
        <v>APC</v>
      </c>
      <c r="B115" t="str">
        <f>'Linked Sheet'!L217</f>
        <v>HA14C</v>
      </c>
      <c r="C115" t="str">
        <f>'Linked Sheet'!M217</f>
        <v>Sub-HRG</v>
      </c>
      <c r="D115" t="str">
        <f>'Linked Sheet'!N217</f>
        <v>Fragility Hip Fracture</v>
      </c>
      <c r="E115" t="str">
        <f>'Linked Sheet'!O217</f>
        <v>BP01</v>
      </c>
      <c r="F115" s="1139" t="s">
        <v>594</v>
      </c>
      <c r="G115" t="str">
        <f>'Linked Sheet'!Q217</f>
        <v>NE</v>
      </c>
      <c r="H115" t="str">
        <f>'Linked Sheet'!R217</f>
        <v>-</v>
      </c>
      <c r="J115" t="str">
        <f>'Linked Sheet'!S217</f>
        <v>Minor Hip Procedures for Trauma, without CC</v>
      </c>
      <c r="K115" t="str">
        <f>'Linked Sheet'!T217</f>
        <v>-</v>
      </c>
      <c r="L115" t="str">
        <f>'Linked Sheet'!U217</f>
        <v>Local</v>
      </c>
      <c r="M115" t="str">
        <f>'Linked Sheet'!V217</f>
        <v>SUS</v>
      </c>
      <c r="N115" t="str">
        <f>'Linked Sheet'!W217</f>
        <v>-</v>
      </c>
      <c r="O115">
        <f>'Linked Sheet'!X217</f>
        <v>3902.9159532437511</v>
      </c>
      <c r="P115">
        <f>'Linked Sheet'!Y217</f>
        <v>2567.9159532437507</v>
      </c>
      <c r="Q115">
        <f>'Linked Sheet'!Z217</f>
        <v>0</v>
      </c>
      <c r="S115" t="s">
        <v>594</v>
      </c>
      <c r="T115" t="str">
        <f>'Linked Sheet'!P217</f>
        <v>NE</v>
      </c>
      <c r="U115" t="str">
        <f t="shared" si="24"/>
        <v>HA14C</v>
      </c>
    </row>
    <row r="116" spans="1:21" x14ac:dyDescent="0.2">
      <c r="A116" s="1139" t="str">
        <f t="shared" si="25"/>
        <v>APC</v>
      </c>
      <c r="B116" t="str">
        <f>'Linked Sheet'!L218</f>
        <v>VA11A</v>
      </c>
      <c r="C116" t="str">
        <f>'Linked Sheet'!M218</f>
        <v>Sub-HRG</v>
      </c>
      <c r="D116" t="str">
        <f>'Linked Sheet'!N218</f>
        <v>Fragility Hip Fracture</v>
      </c>
      <c r="E116" t="str">
        <f>'Linked Sheet'!O218</f>
        <v>BP01</v>
      </c>
      <c r="F116" s="1139" t="s">
        <v>594</v>
      </c>
      <c r="G116" t="str">
        <f>'Linked Sheet'!Q218</f>
        <v>NE</v>
      </c>
      <c r="H116" t="str">
        <f>'Linked Sheet'!R218</f>
        <v>-</v>
      </c>
      <c r="J116" t="str">
        <f>'Linked Sheet'!S218</f>
        <v>Multiple Trauma with Diagnosis Score &lt;=23, with Intervention Score 1-8</v>
      </c>
      <c r="K116" t="str">
        <f>'Linked Sheet'!T218</f>
        <v>-</v>
      </c>
      <c r="L116" t="str">
        <f>'Linked Sheet'!U218</f>
        <v>Local</v>
      </c>
      <c r="M116" t="str">
        <f>'Linked Sheet'!V218</f>
        <v>SUS</v>
      </c>
      <c r="N116" t="str">
        <f>'Linked Sheet'!W218</f>
        <v>-</v>
      </c>
      <c r="O116">
        <f>'Linked Sheet'!X218</f>
        <v>2201.0411146687829</v>
      </c>
      <c r="P116">
        <f>'Linked Sheet'!Y218</f>
        <v>866.04111466878237</v>
      </c>
      <c r="Q116">
        <f>'Linked Sheet'!Z218</f>
        <v>0</v>
      </c>
      <c r="S116" t="s">
        <v>594</v>
      </c>
      <c r="T116" t="str">
        <f>'Linked Sheet'!P218</f>
        <v>NE</v>
      </c>
      <c r="U116" t="str">
        <f t="shared" si="24"/>
        <v>VA11A</v>
      </c>
    </row>
    <row r="117" spans="1:21" x14ac:dyDescent="0.2">
      <c r="A117" s="1139" t="str">
        <f t="shared" si="25"/>
        <v>APC</v>
      </c>
      <c r="B117" t="str">
        <f>'Linked Sheet'!L219</f>
        <v>VA11B</v>
      </c>
      <c r="C117" t="str">
        <f>'Linked Sheet'!M219</f>
        <v>Sub-HRG</v>
      </c>
      <c r="D117" t="str">
        <f>'Linked Sheet'!N219</f>
        <v>Fragility Hip Fracture</v>
      </c>
      <c r="E117" t="str">
        <f>'Linked Sheet'!O219</f>
        <v>BP01</v>
      </c>
      <c r="F117" s="1139" t="s">
        <v>594</v>
      </c>
      <c r="G117" t="str">
        <f>'Linked Sheet'!Q219</f>
        <v>NE</v>
      </c>
      <c r="H117" t="str">
        <f>'Linked Sheet'!R219</f>
        <v>-</v>
      </c>
      <c r="J117" t="str">
        <f>'Linked Sheet'!S219</f>
        <v>Multiple Trauma with Diagnosis Score 24-32, with Intervention Score 1-8</v>
      </c>
      <c r="K117" t="str">
        <f>'Linked Sheet'!T219</f>
        <v>-</v>
      </c>
      <c r="L117" t="str">
        <f>'Linked Sheet'!U219</f>
        <v>Local</v>
      </c>
      <c r="M117" t="str">
        <f>'Linked Sheet'!V219</f>
        <v>SUS</v>
      </c>
      <c r="N117" t="str">
        <f>'Linked Sheet'!W219</f>
        <v>-</v>
      </c>
      <c r="O117">
        <f>'Linked Sheet'!X219</f>
        <v>2859.53937785587</v>
      </c>
      <c r="P117">
        <f>'Linked Sheet'!Y219</f>
        <v>1524.5393778558694</v>
      </c>
      <c r="Q117">
        <f>'Linked Sheet'!Z219</f>
        <v>0</v>
      </c>
      <c r="S117" t="s">
        <v>594</v>
      </c>
      <c r="T117" t="str">
        <f>'Linked Sheet'!P219</f>
        <v>NE</v>
      </c>
      <c r="U117" t="str">
        <f t="shared" si="24"/>
        <v>VA11B</v>
      </c>
    </row>
    <row r="118" spans="1:21" x14ac:dyDescent="0.2">
      <c r="A118" s="1139" t="str">
        <f t="shared" si="25"/>
        <v>APC</v>
      </c>
      <c r="B118" t="str">
        <f>'Linked Sheet'!L220</f>
        <v>VA11C</v>
      </c>
      <c r="C118" t="str">
        <f>'Linked Sheet'!M220</f>
        <v>Sub-HRG</v>
      </c>
      <c r="D118" t="str">
        <f>'Linked Sheet'!N220</f>
        <v>Fragility Hip Fracture</v>
      </c>
      <c r="E118" t="str">
        <f>'Linked Sheet'!O220</f>
        <v>BP01</v>
      </c>
      <c r="F118" s="1139" t="s">
        <v>594</v>
      </c>
      <c r="G118" t="str">
        <f>'Linked Sheet'!Q220</f>
        <v>NE</v>
      </c>
      <c r="H118" t="str">
        <f>'Linked Sheet'!R220</f>
        <v>-</v>
      </c>
      <c r="J118" t="str">
        <f>'Linked Sheet'!S220</f>
        <v>Multiple Trauma with Diagnosis Score 33-50, with Intervention Score 1-8</v>
      </c>
      <c r="K118" t="str">
        <f>'Linked Sheet'!T220</f>
        <v>-</v>
      </c>
      <c r="L118" t="str">
        <f>'Linked Sheet'!U220</f>
        <v>Local</v>
      </c>
      <c r="M118" t="str">
        <f>'Linked Sheet'!V220</f>
        <v>SUS</v>
      </c>
      <c r="N118" t="str">
        <f>'Linked Sheet'!W220</f>
        <v>-</v>
      </c>
      <c r="O118">
        <f>'Linked Sheet'!X220</f>
        <v>4135.2323923474869</v>
      </c>
      <c r="P118">
        <f>'Linked Sheet'!Y220</f>
        <v>2800.2323923474864</v>
      </c>
      <c r="Q118">
        <f>'Linked Sheet'!Z220</f>
        <v>0</v>
      </c>
      <c r="S118" t="s">
        <v>594</v>
      </c>
      <c r="T118" t="str">
        <f>'Linked Sheet'!P220</f>
        <v>NE</v>
      </c>
      <c r="U118" t="str">
        <f t="shared" si="24"/>
        <v>VA11C</v>
      </c>
    </row>
    <row r="119" spans="1:21" x14ac:dyDescent="0.2">
      <c r="A119" s="1139" t="str">
        <f t="shared" si="25"/>
        <v>APC</v>
      </c>
      <c r="B119" t="str">
        <f>'Linked Sheet'!L221</f>
        <v>VA11D</v>
      </c>
      <c r="C119" t="str">
        <f>'Linked Sheet'!M221</f>
        <v>Sub-HRG</v>
      </c>
      <c r="D119" t="str">
        <f>'Linked Sheet'!N221</f>
        <v>Fragility Hip Fracture</v>
      </c>
      <c r="E119" t="str">
        <f>'Linked Sheet'!O221</f>
        <v>BP01</v>
      </c>
      <c r="F119" s="1139" t="s">
        <v>594</v>
      </c>
      <c r="G119" t="str">
        <f>'Linked Sheet'!Q221</f>
        <v>NE</v>
      </c>
      <c r="H119" t="str">
        <f>'Linked Sheet'!R221</f>
        <v>-</v>
      </c>
      <c r="J119" t="str">
        <f>'Linked Sheet'!S221</f>
        <v>Multiple Trauma with Diagnosis Score &gt;=51, with Intervention Score 1-8</v>
      </c>
      <c r="K119" t="str">
        <f>'Linked Sheet'!T221</f>
        <v>-</v>
      </c>
      <c r="L119" t="str">
        <f>'Linked Sheet'!U221</f>
        <v>Local</v>
      </c>
      <c r="M119" t="str">
        <f>'Linked Sheet'!V221</f>
        <v>SUS</v>
      </c>
      <c r="N119" t="str">
        <f>'Linked Sheet'!W221</f>
        <v>-</v>
      </c>
      <c r="O119">
        <f>'Linked Sheet'!X221</f>
        <v>7751.4184054604139</v>
      </c>
      <c r="P119">
        <f>'Linked Sheet'!Y221</f>
        <v>6416.4184054604139</v>
      </c>
      <c r="Q119">
        <f>'Linked Sheet'!Z221</f>
        <v>0</v>
      </c>
      <c r="S119" t="s">
        <v>594</v>
      </c>
      <c r="T119" t="str">
        <f>'Linked Sheet'!P221</f>
        <v>NE</v>
      </c>
      <c r="U119" t="str">
        <f t="shared" si="24"/>
        <v>VA11D</v>
      </c>
    </row>
    <row r="120" spans="1:21" x14ac:dyDescent="0.2">
      <c r="A120" s="1139" t="str">
        <f t="shared" si="25"/>
        <v>APC</v>
      </c>
      <c r="B120" t="str">
        <f>'Linked Sheet'!L222</f>
        <v>VA12A</v>
      </c>
      <c r="C120" t="str">
        <f>'Linked Sheet'!M222</f>
        <v>Sub-HRG</v>
      </c>
      <c r="D120" t="str">
        <f>'Linked Sheet'!N222</f>
        <v>Fragility Hip Fracture</v>
      </c>
      <c r="E120" t="str">
        <f>'Linked Sheet'!O222</f>
        <v>BP01</v>
      </c>
      <c r="F120" s="1139" t="s">
        <v>594</v>
      </c>
      <c r="G120" t="str">
        <f>'Linked Sheet'!Q222</f>
        <v>NE</v>
      </c>
      <c r="H120" t="str">
        <f>'Linked Sheet'!R222</f>
        <v>-</v>
      </c>
      <c r="J120" t="str">
        <f>'Linked Sheet'!S222</f>
        <v>Multiple Trauma with Diagnosis Score &lt;=23, with Intervention Score 9-18</v>
      </c>
      <c r="K120" t="str">
        <f>'Linked Sheet'!T222</f>
        <v>-</v>
      </c>
      <c r="L120" t="str">
        <f>'Linked Sheet'!U222</f>
        <v>Local</v>
      </c>
      <c r="M120" t="str">
        <f>'Linked Sheet'!V222</f>
        <v>SUS</v>
      </c>
      <c r="N120" t="str">
        <f>'Linked Sheet'!W222</f>
        <v>-</v>
      </c>
      <c r="O120">
        <f>'Linked Sheet'!X222</f>
        <v>4155.5943036714671</v>
      </c>
      <c r="P120">
        <f>'Linked Sheet'!Y222</f>
        <v>2820.5943036714657</v>
      </c>
      <c r="Q120">
        <f>'Linked Sheet'!Z222</f>
        <v>0</v>
      </c>
      <c r="S120" t="s">
        <v>594</v>
      </c>
      <c r="T120" t="str">
        <f>'Linked Sheet'!P222</f>
        <v>NE</v>
      </c>
      <c r="U120" t="str">
        <f t="shared" si="24"/>
        <v>VA12A</v>
      </c>
    </row>
    <row r="121" spans="1:21" x14ac:dyDescent="0.2">
      <c r="A121" s="1139" t="str">
        <f t="shared" si="25"/>
        <v>APC</v>
      </c>
      <c r="B121" t="str">
        <f>'Linked Sheet'!L223</f>
        <v>VA12B</v>
      </c>
      <c r="C121" t="str">
        <f>'Linked Sheet'!M223</f>
        <v>Sub-HRG</v>
      </c>
      <c r="D121" t="str">
        <f>'Linked Sheet'!N223</f>
        <v>Fragility Hip Fracture</v>
      </c>
      <c r="E121" t="str">
        <f>'Linked Sheet'!O223</f>
        <v>BP01</v>
      </c>
      <c r="F121" s="1139" t="s">
        <v>594</v>
      </c>
      <c r="G121" t="str">
        <f>'Linked Sheet'!Q223</f>
        <v>NE</v>
      </c>
      <c r="H121" t="str">
        <f>'Linked Sheet'!R223</f>
        <v>-</v>
      </c>
      <c r="J121" t="str">
        <f>'Linked Sheet'!S223</f>
        <v>Multiple Trauma with Diagnosis Score 24-32, with Intervention Score 9-18</v>
      </c>
      <c r="K121" t="str">
        <f>'Linked Sheet'!T223</f>
        <v>-</v>
      </c>
      <c r="L121" t="str">
        <f>'Linked Sheet'!U223</f>
        <v>Local</v>
      </c>
      <c r="M121" t="str">
        <f>'Linked Sheet'!V223</f>
        <v>SUS</v>
      </c>
      <c r="N121" t="str">
        <f>'Linked Sheet'!W223</f>
        <v>-</v>
      </c>
      <c r="O121">
        <f>'Linked Sheet'!X223</f>
        <v>5468.1797120683777</v>
      </c>
      <c r="P121">
        <f>'Linked Sheet'!Y223</f>
        <v>4133.1797120683777</v>
      </c>
      <c r="Q121">
        <f>'Linked Sheet'!Z223</f>
        <v>0</v>
      </c>
      <c r="S121" t="s">
        <v>594</v>
      </c>
      <c r="T121" t="str">
        <f>'Linked Sheet'!P223</f>
        <v>NE</v>
      </c>
      <c r="U121" t="str">
        <f t="shared" si="24"/>
        <v>VA12B</v>
      </c>
    </row>
    <row r="122" spans="1:21" x14ac:dyDescent="0.2">
      <c r="A122" s="1139" t="str">
        <f t="shared" si="25"/>
        <v>APC</v>
      </c>
      <c r="B122" t="str">
        <f>'Linked Sheet'!L224</f>
        <v>VA12C</v>
      </c>
      <c r="C122" t="str">
        <f>'Linked Sheet'!M224</f>
        <v>Sub-HRG</v>
      </c>
      <c r="D122" t="str">
        <f>'Linked Sheet'!N224</f>
        <v>Fragility Hip Fracture</v>
      </c>
      <c r="E122" t="str">
        <f>'Linked Sheet'!O224</f>
        <v>BP01</v>
      </c>
      <c r="F122" s="1139" t="s">
        <v>594</v>
      </c>
      <c r="G122" t="str">
        <f>'Linked Sheet'!Q224</f>
        <v>NE</v>
      </c>
      <c r="H122" t="str">
        <f>'Linked Sheet'!R224</f>
        <v>-</v>
      </c>
      <c r="J122" t="str">
        <f>'Linked Sheet'!S224</f>
        <v>Multiple Trauma with Diagnosis Score 33-50, with Intervention Score 9-18</v>
      </c>
      <c r="K122" t="str">
        <f>'Linked Sheet'!T224</f>
        <v>-</v>
      </c>
      <c r="L122" t="str">
        <f>'Linked Sheet'!U224</f>
        <v>Local</v>
      </c>
      <c r="M122" t="str">
        <f>'Linked Sheet'!V224</f>
        <v>SUS</v>
      </c>
      <c r="N122" t="str">
        <f>'Linked Sheet'!W224</f>
        <v>-</v>
      </c>
      <c r="O122">
        <f>'Linked Sheet'!X224</f>
        <v>6951.0916748650234</v>
      </c>
      <c r="P122">
        <f>'Linked Sheet'!Y224</f>
        <v>5616.0916748650234</v>
      </c>
      <c r="Q122">
        <f>'Linked Sheet'!Z224</f>
        <v>0</v>
      </c>
      <c r="S122" t="s">
        <v>594</v>
      </c>
      <c r="T122" t="str">
        <f>'Linked Sheet'!P224</f>
        <v>NE</v>
      </c>
      <c r="U122" t="str">
        <f t="shared" si="24"/>
        <v>VA12C</v>
      </c>
    </row>
    <row r="123" spans="1:21" x14ac:dyDescent="0.2">
      <c r="A123" s="1139" t="str">
        <f t="shared" si="25"/>
        <v>APC</v>
      </c>
      <c r="B123" t="str">
        <f>'Linked Sheet'!L225</f>
        <v>VA12D</v>
      </c>
      <c r="C123" t="str">
        <f>'Linked Sheet'!M225</f>
        <v>Sub-HRG</v>
      </c>
      <c r="D123" t="str">
        <f>'Linked Sheet'!N225</f>
        <v>Fragility Hip Fracture</v>
      </c>
      <c r="E123" t="str">
        <f>'Linked Sheet'!O225</f>
        <v>BP01</v>
      </c>
      <c r="F123" s="1139" t="s">
        <v>594</v>
      </c>
      <c r="G123" t="str">
        <f>'Linked Sheet'!Q225</f>
        <v>NE</v>
      </c>
      <c r="H123" t="str">
        <f>'Linked Sheet'!R225</f>
        <v>-</v>
      </c>
      <c r="J123" t="str">
        <f>'Linked Sheet'!S225</f>
        <v>Multiple Trauma with Diagnosis Score &gt;=51, with Intervention Score 9-18</v>
      </c>
      <c r="K123" t="str">
        <f>'Linked Sheet'!T225</f>
        <v>-</v>
      </c>
      <c r="L123" t="str">
        <f>'Linked Sheet'!U225</f>
        <v>Local</v>
      </c>
      <c r="M123" t="str">
        <f>'Linked Sheet'!V225</f>
        <v>SUS</v>
      </c>
      <c r="N123" t="str">
        <f>'Linked Sheet'!W225</f>
        <v>-</v>
      </c>
      <c r="O123">
        <f>'Linked Sheet'!X225</f>
        <v>10008.914067234506</v>
      </c>
      <c r="P123">
        <f>'Linked Sheet'!Y225</f>
        <v>8673.9140672345093</v>
      </c>
      <c r="Q123">
        <f>'Linked Sheet'!Z225</f>
        <v>0</v>
      </c>
      <c r="S123" t="s">
        <v>594</v>
      </c>
      <c r="T123" t="str">
        <f>'Linked Sheet'!P225</f>
        <v>NE</v>
      </c>
      <c r="U123" t="str">
        <f t="shared" si="24"/>
        <v>VA12D</v>
      </c>
    </row>
    <row r="124" spans="1:21" x14ac:dyDescent="0.2">
      <c r="A124" s="1139" t="str">
        <f t="shared" si="25"/>
        <v>Outpatient</v>
      </c>
      <c r="B124" t="str">
        <f>'Linked Sheet'!L239</f>
        <v>Pathway</v>
      </c>
      <c r="C124" t="str">
        <f>'Linked Sheet'!M239</f>
        <v>Pathway</v>
      </c>
      <c r="D124" t="str">
        <f>'Linked Sheet'!N239</f>
        <v>Major Trauma</v>
      </c>
      <c r="E124" t="str">
        <f>'Linked Sheet'!O239</f>
        <v>n/a</v>
      </c>
      <c r="F124" s="1139" t="s">
        <v>14019</v>
      </c>
      <c r="G124" t="str">
        <f>'Linked Sheet'!Q239</f>
        <v>-</v>
      </c>
      <c r="H124" t="str">
        <f>'Linked Sheet'!R239</f>
        <v>-</v>
      </c>
      <c r="J124" t="str">
        <f>'Linked Sheet'!S239</f>
        <v>Level 1 (ISS 9 to 15)</v>
      </c>
      <c r="K124" t="str">
        <f>'Linked Sheet'!T239</f>
        <v>-</v>
      </c>
      <c r="L124" t="str">
        <f>'Linked Sheet'!U239</f>
        <v>Local</v>
      </c>
      <c r="M124" t="str">
        <f>'Linked Sheet'!V239</f>
        <v>-</v>
      </c>
      <c r="N124" t="str">
        <f>'Linked Sheet'!W239</f>
        <v>-</v>
      </c>
      <c r="O124">
        <f>'Linked Sheet'!X239</f>
        <v>1448.8120365029806</v>
      </c>
      <c r="P124">
        <f>'Linked Sheet'!Y239</f>
        <v>0</v>
      </c>
      <c r="Q124">
        <f>'Linked Sheet'!Z239</f>
        <v>0</v>
      </c>
      <c r="S124" t="s">
        <v>14019</v>
      </c>
      <c r="T124" t="str">
        <f>'Linked Sheet'!P239</f>
        <v>Pathway</v>
      </c>
      <c r="U124" t="str">
        <f t="shared" si="24"/>
        <v>Pathw</v>
      </c>
    </row>
    <row r="125" spans="1:21" x14ac:dyDescent="0.2">
      <c r="A125" s="1139" t="str">
        <f t="shared" si="25"/>
        <v>Outpatient</v>
      </c>
      <c r="B125" t="str">
        <f>'Linked Sheet'!L240</f>
        <v>Pathway</v>
      </c>
      <c r="C125" t="str">
        <f>'Linked Sheet'!M240</f>
        <v>Pathway</v>
      </c>
      <c r="D125" t="str">
        <f>'Linked Sheet'!N240</f>
        <v>Major Trauma</v>
      </c>
      <c r="E125" t="str">
        <f>'Linked Sheet'!O240</f>
        <v>n/a</v>
      </c>
      <c r="F125" s="1139" t="s">
        <v>14019</v>
      </c>
      <c r="G125" t="str">
        <f>'Linked Sheet'!Q240</f>
        <v>-</v>
      </c>
      <c r="H125" t="str">
        <f>'Linked Sheet'!R240</f>
        <v>-</v>
      </c>
      <c r="J125" t="str">
        <f>'Linked Sheet'!S240</f>
        <v>Level 2 (ISS 16+)</v>
      </c>
      <c r="K125" t="str">
        <f>'Linked Sheet'!T240</f>
        <v>-</v>
      </c>
      <c r="L125" t="str">
        <f>'Linked Sheet'!U240</f>
        <v>Local</v>
      </c>
      <c r="M125" t="str">
        <f>'Linked Sheet'!V240</f>
        <v>-</v>
      </c>
      <c r="N125" t="str">
        <f>'Linked Sheet'!W240</f>
        <v>-</v>
      </c>
      <c r="O125">
        <f>'Linked Sheet'!X240</f>
        <v>2785.4960538876044</v>
      </c>
      <c r="P125">
        <f>'Linked Sheet'!Y240</f>
        <v>0</v>
      </c>
      <c r="Q125">
        <f>'Linked Sheet'!Z240</f>
        <v>0</v>
      </c>
      <c r="S125" t="s">
        <v>14019</v>
      </c>
      <c r="T125" t="str">
        <f>'Linked Sheet'!P240</f>
        <v>Pathway</v>
      </c>
      <c r="U125" t="str">
        <f t="shared" si="24"/>
        <v>Pathw</v>
      </c>
    </row>
    <row r="126" spans="1:21" x14ac:dyDescent="0.2">
      <c r="A126" s="1139" t="str">
        <f t="shared" si="25"/>
        <v>APC</v>
      </c>
      <c r="B126" t="str">
        <f>'Linked Sheet'!L250</f>
        <v>MA10Z</v>
      </c>
      <c r="C126" t="str">
        <f>'Linked Sheet'!M250</f>
        <v>HRG</v>
      </c>
      <c r="D126" t="str">
        <f>'Linked Sheet'!N250</f>
        <v>Outpatients</v>
      </c>
      <c r="E126" t="str">
        <f>'Linked Sheet'!O250</f>
        <v>n/a</v>
      </c>
      <c r="F126" s="1139" t="s">
        <v>14083</v>
      </c>
      <c r="G126" t="str">
        <f>'Linked Sheet'!Q250</f>
        <v>DC/EL</v>
      </c>
      <c r="H126" t="str">
        <f>'Linked Sheet'!R250</f>
        <v>-</v>
      </c>
      <c r="J126" t="str">
        <f>'Linked Sheet'!S250</f>
        <v>Minor, Laparoscopic or Endoscopic, Upper Genital Tract Procedures</v>
      </c>
      <c r="K126" t="str">
        <f>'Linked Sheet'!T250</f>
        <v>Hysteroscopic sterilisation</v>
      </c>
      <c r="L126" t="str">
        <f>'Linked Sheet'!U250</f>
        <v>SUS</v>
      </c>
      <c r="M126" t="str">
        <f>'Linked Sheet'!V250</f>
        <v>SUS</v>
      </c>
      <c r="N126" t="str">
        <f>'Linked Sheet'!W250</f>
        <v>-</v>
      </c>
      <c r="O126">
        <f>'Linked Sheet'!X250</f>
        <v>1197.5107649757347</v>
      </c>
      <c r="P126">
        <f>'Linked Sheet'!Y250</f>
        <v>1083.4190114894095</v>
      </c>
      <c r="Q126">
        <f>'Linked Sheet'!Z250</f>
        <v>0</v>
      </c>
      <c r="S126" t="s">
        <v>14072</v>
      </c>
      <c r="T126" t="str">
        <f>'Linked Sheet'!P250</f>
        <v>OP</v>
      </c>
      <c r="U126" t="str">
        <f t="shared" si="24"/>
        <v>MA10Z</v>
      </c>
    </row>
    <row r="127" spans="1:21" x14ac:dyDescent="0.2">
      <c r="A127" s="1139" t="str">
        <f t="shared" si="25"/>
        <v>APC</v>
      </c>
      <c r="B127" t="str">
        <f>'Linked Sheet'!L251</f>
        <v>MA31Z</v>
      </c>
      <c r="C127" t="str">
        <f>'Linked Sheet'!M251</f>
        <v>HRG</v>
      </c>
      <c r="D127" t="str">
        <f>'Linked Sheet'!N251</f>
        <v>Outpatients</v>
      </c>
      <c r="E127" t="str">
        <f>'Linked Sheet'!O251</f>
        <v>n/a</v>
      </c>
      <c r="F127" s="1139" t="s">
        <v>14083</v>
      </c>
      <c r="G127" t="str">
        <f>'Linked Sheet'!Q251</f>
        <v>DC/EL</v>
      </c>
      <c r="H127" t="str">
        <f>'Linked Sheet'!R251</f>
        <v>-</v>
      </c>
      <c r="J127" t="str">
        <f>'Linked Sheet'!S251</f>
        <v>Diagnostic Hysteroscopy</v>
      </c>
      <c r="K127" t="str">
        <f>'Linked Sheet'!T251</f>
        <v>Diagnostic Cystoscopy</v>
      </c>
      <c r="L127" t="str">
        <f>'Linked Sheet'!U251</f>
        <v>SUS</v>
      </c>
      <c r="M127" t="str">
        <f>'Linked Sheet'!V251</f>
        <v>SUS</v>
      </c>
      <c r="N127" t="str">
        <f>'Linked Sheet'!W251</f>
        <v>-</v>
      </c>
      <c r="O127">
        <f>'Linked Sheet'!X251</f>
        <v>411.41985308265731</v>
      </c>
      <c r="P127">
        <f>'Linked Sheet'!Y251</f>
        <v>286.74717033033704</v>
      </c>
      <c r="Q127">
        <f>'Linked Sheet'!Z251</f>
        <v>0</v>
      </c>
      <c r="S127" t="s">
        <v>14072</v>
      </c>
      <c r="T127" t="str">
        <f>'Linked Sheet'!P251</f>
        <v>OP</v>
      </c>
      <c r="U127" t="str">
        <f t="shared" si="24"/>
        <v>MA31Z</v>
      </c>
    </row>
    <row r="128" spans="1:21" x14ac:dyDescent="0.2">
      <c r="A128" s="1139" t="str">
        <f t="shared" si="25"/>
        <v>APC</v>
      </c>
      <c r="B128" t="str">
        <f>'Linked Sheet'!L252</f>
        <v>MA32Z</v>
      </c>
      <c r="C128" t="str">
        <f>'Linked Sheet'!M252</f>
        <v>HRG</v>
      </c>
      <c r="D128" t="str">
        <f>'Linked Sheet'!N252</f>
        <v>Outpatients</v>
      </c>
      <c r="E128" t="str">
        <f>'Linked Sheet'!O252</f>
        <v>n/a</v>
      </c>
      <c r="F128" s="1139" t="s">
        <v>14083</v>
      </c>
      <c r="G128" t="str">
        <f>'Linked Sheet'!Q252</f>
        <v>DC/EL</v>
      </c>
      <c r="H128" t="str">
        <f>'Linked Sheet'!R252</f>
        <v>-</v>
      </c>
      <c r="J128" t="str">
        <f>'Linked Sheet'!S252</f>
        <v>Diagnostic Hysteroscopy with Biopsy</v>
      </c>
      <c r="K128" t="str">
        <f>'Linked Sheet'!T252</f>
        <v>Diagnostic Cystoscopy</v>
      </c>
      <c r="L128" t="str">
        <f>'Linked Sheet'!U252</f>
        <v>SUS</v>
      </c>
      <c r="M128" t="str">
        <f>'Linked Sheet'!V252</f>
        <v>SUS</v>
      </c>
      <c r="N128" t="str">
        <f>'Linked Sheet'!W252</f>
        <v>-</v>
      </c>
      <c r="O128">
        <f>'Linked Sheet'!X252</f>
        <v>485.10017552314196</v>
      </c>
      <c r="P128">
        <f>'Linked Sheet'!Y252</f>
        <v>338.10012233431104</v>
      </c>
      <c r="Q128">
        <f>'Linked Sheet'!Z252</f>
        <v>0</v>
      </c>
      <c r="S128" t="s">
        <v>14072</v>
      </c>
      <c r="T128" t="str">
        <f>'Linked Sheet'!P252</f>
        <v>OP</v>
      </c>
      <c r="U128" t="str">
        <f t="shared" si="24"/>
        <v>MA32Z</v>
      </c>
    </row>
    <row r="129" spans="1:21" x14ac:dyDescent="0.2">
      <c r="A129" s="1139" t="str">
        <f t="shared" si="25"/>
        <v>APC</v>
      </c>
      <c r="B129" t="str">
        <f>'Linked Sheet'!L253</f>
        <v>LB72A</v>
      </c>
      <c r="C129" t="str">
        <f>'Linked Sheet'!M253</f>
        <v>HRG</v>
      </c>
      <c r="D129" t="str">
        <f>'Linked Sheet'!N253</f>
        <v>Outpatients</v>
      </c>
      <c r="E129" t="str">
        <f>'Linked Sheet'!O253</f>
        <v>n/a</v>
      </c>
      <c r="F129" s="1139" t="s">
        <v>14083</v>
      </c>
      <c r="G129" t="str">
        <f>'Linked Sheet'!Q253</f>
        <v>DC/EL</v>
      </c>
      <c r="H129" t="str">
        <f>'Linked Sheet'!R253</f>
        <v>-</v>
      </c>
      <c r="J129" t="str">
        <f>'Linked Sheet'!S253</f>
        <v>Diagnostic Flexible Cystoscopy, 19 years and over</v>
      </c>
      <c r="K129" t="str">
        <f>'Linked Sheet'!T253</f>
        <v>Diagnostic Hysteroscopy</v>
      </c>
      <c r="L129" t="str">
        <f>'Linked Sheet'!U253</f>
        <v>SUS</v>
      </c>
      <c r="M129" t="str">
        <f>'Linked Sheet'!V253</f>
        <v>SUS</v>
      </c>
      <c r="N129" t="str">
        <f>'Linked Sheet'!W253</f>
        <v>-</v>
      </c>
      <c r="O129">
        <f>'Linked Sheet'!X253</f>
        <v>270.01779016590046</v>
      </c>
      <c r="P129">
        <f>'Linked Sheet'!Y253</f>
        <v>220.92364649937309</v>
      </c>
      <c r="Q129">
        <f>'Linked Sheet'!Z253</f>
        <v>0</v>
      </c>
      <c r="S129" t="s">
        <v>14072</v>
      </c>
      <c r="T129" t="str">
        <f>'Linked Sheet'!P253</f>
        <v>OP</v>
      </c>
      <c r="U129" t="str">
        <f t="shared" si="24"/>
        <v>LB72A</v>
      </c>
    </row>
    <row r="130" spans="1:21" x14ac:dyDescent="0.2">
      <c r="A130" s="1139" t="str">
        <f t="shared" si="25"/>
        <v>APC</v>
      </c>
      <c r="B130" t="str">
        <f>'Linked Sheet'!L254</f>
        <v>LB14Z</v>
      </c>
      <c r="C130" t="str">
        <f>'Linked Sheet'!M254</f>
        <v>HRG</v>
      </c>
      <c r="D130" t="str">
        <f>'Linked Sheet'!N254</f>
        <v>Outpatients</v>
      </c>
      <c r="E130" t="str">
        <f>'Linked Sheet'!O254</f>
        <v>n/a</v>
      </c>
      <c r="F130" s="1139" t="s">
        <v>14083</v>
      </c>
      <c r="G130" t="str">
        <f>'Linked Sheet'!Q254</f>
        <v>DC/EL</v>
      </c>
      <c r="H130" t="str">
        <f>'Linked Sheet'!R254</f>
        <v>-</v>
      </c>
      <c r="J130" t="str">
        <f>'Linked Sheet'!S254</f>
        <v>Intermediate Endoscopic Bladder Procedures</v>
      </c>
      <c r="K130" t="str">
        <f>'Linked Sheet'!T254</f>
        <v>Diagnostic Hysteroscopy</v>
      </c>
      <c r="L130" t="str">
        <f>'Linked Sheet'!U254</f>
        <v>SUS</v>
      </c>
      <c r="M130" t="str">
        <f>'Linked Sheet'!V254</f>
        <v>SUS</v>
      </c>
      <c r="N130" t="str">
        <f>'Linked Sheet'!W254</f>
        <v>-</v>
      </c>
      <c r="O130">
        <f>'Linked Sheet'!X254</f>
        <v>771.05094965085334</v>
      </c>
      <c r="P130">
        <f>'Linked Sheet'!Y254</f>
        <v>630.85986789615265</v>
      </c>
      <c r="Q130">
        <f>'Linked Sheet'!Z254</f>
        <v>0</v>
      </c>
      <c r="S130" t="s">
        <v>14072</v>
      </c>
      <c r="T130" t="str">
        <f>'Linked Sheet'!P254</f>
        <v>OP</v>
      </c>
      <c r="U130" t="str">
        <f t="shared" si="24"/>
        <v>LB14Z</v>
      </c>
    </row>
    <row r="131" spans="1:21" x14ac:dyDescent="0.2">
      <c r="A131" s="1139" t="str">
        <f t="shared" si="25"/>
        <v>Outpatient</v>
      </c>
      <c r="B131" t="str">
        <f>'Linked Sheet'!L264</f>
        <v>Pathway</v>
      </c>
      <c r="C131" t="str">
        <f>'Linked Sheet'!M264</f>
        <v>Pathway</v>
      </c>
      <c r="D131" t="str">
        <f>'Linked Sheet'!N264</f>
        <v>Paediatric diabetes</v>
      </c>
      <c r="E131" t="str">
        <f>'Linked Sheet'!O264</f>
        <v>n/a</v>
      </c>
      <c r="F131" s="1139" t="s">
        <v>14019</v>
      </c>
      <c r="G131" t="str">
        <f>'Linked Sheet'!Q264</f>
        <v>-</v>
      </c>
      <c r="H131" t="str">
        <f>'Linked Sheet'!R264</f>
        <v>-</v>
      </c>
      <c r="J131" t="str">
        <f>'Linked Sheet'!S264</f>
        <v>Paediatric diabetes year of care</v>
      </c>
      <c r="K131" t="str">
        <f>'Linked Sheet'!T264</f>
        <v>-</v>
      </c>
      <c r="L131" t="str">
        <f>'Linked Sheet'!U264</f>
        <v>Local</v>
      </c>
      <c r="M131" t="str">
        <f>'Linked Sheet'!V264</f>
        <v>-</v>
      </c>
      <c r="N131" t="str">
        <f>'Linked Sheet'!W264</f>
        <v>-</v>
      </c>
      <c r="O131">
        <f>'Linked Sheet'!X264</f>
        <v>2894.673335660741</v>
      </c>
      <c r="P131">
        <f>'Linked Sheet'!Y264</f>
        <v>0</v>
      </c>
      <c r="Q131">
        <f>'Linked Sheet'!Z264</f>
        <v>0</v>
      </c>
      <c r="S131" t="s">
        <v>14019</v>
      </c>
      <c r="T131" t="str">
        <f>'Linked Sheet'!P264</f>
        <v>Pathway</v>
      </c>
      <c r="U131" t="str">
        <f t="shared" si="24"/>
        <v>Pathw</v>
      </c>
    </row>
    <row r="132" spans="1:21" x14ac:dyDescent="0.2">
      <c r="A132" s="1139" t="str">
        <f t="shared" si="25"/>
        <v>Outpatient</v>
      </c>
      <c r="B132">
        <f>'Linked Sheet'!L274</f>
        <v>223</v>
      </c>
      <c r="C132" t="str">
        <f>'Linked Sheet'!M274</f>
        <v>TFC</v>
      </c>
      <c r="D132" t="str">
        <f>'Linked Sheet'!N274</f>
        <v>Paediatric epilepsy</v>
      </c>
      <c r="E132" t="str">
        <f>'Linked Sheet'!O274</f>
        <v>n/a</v>
      </c>
      <c r="F132" s="700" t="s">
        <v>14073</v>
      </c>
      <c r="G132" t="str">
        <f>'Linked Sheet'!Q274</f>
        <v>Opatt</v>
      </c>
      <c r="H132" t="str">
        <f>'Linked Sheet'!R274</f>
        <v>-</v>
      </c>
      <c r="J132" t="str">
        <f>'Linked Sheet'!S274</f>
        <v>Paediatric Epilepsy</v>
      </c>
      <c r="K132" t="str">
        <f>'Linked Sheet'!T274</f>
        <v>-</v>
      </c>
      <c r="L132" t="str">
        <f>'Linked Sheet'!U274</f>
        <v>Local</v>
      </c>
      <c r="M132" t="str">
        <f>'Linked Sheet'!V274</f>
        <v>-</v>
      </c>
      <c r="N132" t="str">
        <f>'Linked Sheet'!W274</f>
        <v>-</v>
      </c>
      <c r="O132">
        <f>'Linked Sheet'!X274</f>
        <v>132.63920914646985</v>
      </c>
      <c r="P132">
        <f>'Linked Sheet'!Y274</f>
        <v>132.63920914646985</v>
      </c>
      <c r="Q132">
        <f>'Linked Sheet'!Z274</f>
        <v>0</v>
      </c>
      <c r="S132" t="s">
        <v>14073</v>
      </c>
      <c r="T132" t="str">
        <f>'Linked Sheet'!P274</f>
        <v>Opatt</v>
      </c>
      <c r="U132" t="str">
        <f t="shared" si="24"/>
        <v>223</v>
      </c>
    </row>
    <row r="133" spans="1:21" x14ac:dyDescent="0.2">
      <c r="A133" s="1139" t="str">
        <f t="shared" si="25"/>
        <v>Outpatient</v>
      </c>
      <c r="B133" t="str">
        <f>'Linked Sheet'!L283</f>
        <v>Pathway</v>
      </c>
      <c r="C133" t="str">
        <f>'Linked Sheet'!M283</f>
        <v>Pathway</v>
      </c>
      <c r="D133" t="str">
        <f>'Linked Sheet'!N283</f>
        <v>Parkinson's disease</v>
      </c>
      <c r="E133" t="str">
        <f>'Linked Sheet'!O283</f>
        <v>n/a</v>
      </c>
      <c r="F133" s="1139" t="s">
        <v>14019</v>
      </c>
      <c r="G133" t="str">
        <f>'Linked Sheet'!Q283</f>
        <v>-</v>
      </c>
      <c r="H133" t="str">
        <f>'Linked Sheet'!R283</f>
        <v>-</v>
      </c>
      <c r="J133" t="str">
        <f>'Linked Sheet'!S283</f>
        <v>Parkinson's Disease</v>
      </c>
      <c r="K133" t="str">
        <f>'Linked Sheet'!T283</f>
        <v>-</v>
      </c>
      <c r="L133" t="str">
        <f>'Linked Sheet'!U283</f>
        <v>Local</v>
      </c>
      <c r="M133" t="str">
        <f>'Linked Sheet'!V283</f>
        <v>-</v>
      </c>
      <c r="N133" t="str">
        <f>'Linked Sheet'!W283</f>
        <v>-</v>
      </c>
      <c r="O133">
        <f>'Linked Sheet'!X283</f>
        <v>660.96516532926194</v>
      </c>
      <c r="P133">
        <f>'Linked Sheet'!Y283</f>
        <v>0</v>
      </c>
      <c r="Q133">
        <f>'Linked Sheet'!Z283</f>
        <v>0</v>
      </c>
      <c r="S133" t="s">
        <v>14019</v>
      </c>
      <c r="T133" t="str">
        <f>'Linked Sheet'!P283</f>
        <v>Pathway</v>
      </c>
      <c r="U133" t="str">
        <f t="shared" si="24"/>
        <v>Pathw</v>
      </c>
    </row>
    <row r="134" spans="1:21" x14ac:dyDescent="0.2">
      <c r="A134" s="1139" t="str">
        <f t="shared" si="25"/>
        <v>APC</v>
      </c>
      <c r="B134" t="str">
        <f>'Linked Sheet'!L293</f>
        <v>DZ06A</v>
      </c>
      <c r="C134" t="str">
        <f>'Linked Sheet'!M293</f>
        <v>Sub-HRG</v>
      </c>
      <c r="D134" t="str">
        <f>'Linked Sheet'!N293</f>
        <v>Pleural Effusion</v>
      </c>
      <c r="E134" t="str">
        <f>'Linked Sheet'!O293</f>
        <v>BP51</v>
      </c>
      <c r="F134" s="1139" t="s">
        <v>594</v>
      </c>
      <c r="G134" t="str">
        <f>'Linked Sheet'!Q293</f>
        <v>-</v>
      </c>
      <c r="H134" t="str">
        <f>'Linked Sheet'!R293</f>
        <v>-</v>
      </c>
      <c r="J134" t="str">
        <f>'Linked Sheet'!S293</f>
        <v>Minor Thoracic Procedures, 19 years and over</v>
      </c>
      <c r="K134" t="str">
        <f>'Linked Sheet'!T293</f>
        <v>-</v>
      </c>
      <c r="L134" t="str">
        <f>'Linked Sheet'!U293</f>
        <v>BPT</v>
      </c>
      <c r="M134" t="str">
        <f>'Linked Sheet'!V293</f>
        <v>-</v>
      </c>
      <c r="N134" t="str">
        <f>'Linked Sheet'!W293</f>
        <v>-</v>
      </c>
      <c r="O134">
        <f>'Linked Sheet'!X293</f>
        <v>1075.3260392773652</v>
      </c>
      <c r="P134">
        <f>'Linked Sheet'!Y293</f>
        <v>0</v>
      </c>
      <c r="Q134">
        <f>'Linked Sheet'!Z293</f>
        <v>0</v>
      </c>
      <c r="S134" t="s">
        <v>594</v>
      </c>
      <c r="T134" t="str">
        <f>'Linked Sheet'!P293</f>
        <v>NE</v>
      </c>
      <c r="U134" t="str">
        <f t="shared" ref="U134:U189" si="26">LEFT(B134,5)</f>
        <v>DZ06A</v>
      </c>
    </row>
    <row r="135" spans="1:21" x14ac:dyDescent="0.2">
      <c r="A135" s="1139" t="str">
        <f t="shared" si="25"/>
        <v>APC</v>
      </c>
      <c r="B135" t="str">
        <f>'Linked Sheet'!L297</f>
        <v>DZ16F</v>
      </c>
      <c r="C135" t="str">
        <f>'Linked Sheet'!M297</f>
        <v>HRG</v>
      </c>
      <c r="D135" t="str">
        <f>'Linked Sheet'!N297</f>
        <v>Pleural Effusion</v>
      </c>
      <c r="E135" t="str">
        <f>'Linked Sheet'!O297</f>
        <v>n/a</v>
      </c>
      <c r="F135" s="1139" t="s">
        <v>594</v>
      </c>
      <c r="G135" t="str">
        <f>'Linked Sheet'!Q297</f>
        <v>SSEM</v>
      </c>
      <c r="H135" t="str">
        <f>'Linked Sheet'!R297</f>
        <v>-</v>
      </c>
      <c r="J135" t="str">
        <f>'Linked Sheet'!S297</f>
        <v>Pleural Effusion with CC Score 4-7</v>
      </c>
      <c r="K135" t="str">
        <f>'Linked Sheet'!T297</f>
        <v>-</v>
      </c>
      <c r="L135" t="str">
        <f>'Linked Sheet'!U297</f>
        <v>BPT</v>
      </c>
      <c r="M135" t="str">
        <f>'Linked Sheet'!V297</f>
        <v>-</v>
      </c>
      <c r="N135" t="str">
        <f>'Linked Sheet'!W297</f>
        <v>-</v>
      </c>
      <c r="O135">
        <f>'Linked Sheet'!X297</f>
        <v>985.63339988759412</v>
      </c>
      <c r="P135">
        <f>'Linked Sheet'!Y297</f>
        <v>295.69001996627827</v>
      </c>
      <c r="Q135">
        <f>'Linked Sheet'!Z297</f>
        <v>0</v>
      </c>
      <c r="S135" t="s">
        <v>594</v>
      </c>
      <c r="T135" t="str">
        <f>'Linked Sheet'!P297</f>
        <v>NE</v>
      </c>
      <c r="U135" t="str">
        <f t="shared" si="26"/>
        <v>DZ16F</v>
      </c>
    </row>
    <row r="136" spans="1:21" x14ac:dyDescent="0.2">
      <c r="A136" s="1139" t="str">
        <f t="shared" si="25"/>
        <v>APC</v>
      </c>
      <c r="B136" t="str">
        <f>'Linked Sheet'!L298</f>
        <v>DZ16G</v>
      </c>
      <c r="C136" t="str">
        <f>'Linked Sheet'!M298</f>
        <v>HRG</v>
      </c>
      <c r="D136" t="str">
        <f>'Linked Sheet'!N298</f>
        <v>Pleural Effusion</v>
      </c>
      <c r="E136" t="str">
        <f>'Linked Sheet'!O298</f>
        <v>n/a</v>
      </c>
      <c r="F136" s="1139" t="s">
        <v>594</v>
      </c>
      <c r="G136" t="str">
        <f>'Linked Sheet'!Q298</f>
        <v>SSEM</v>
      </c>
      <c r="H136" t="str">
        <f>'Linked Sheet'!R298</f>
        <v>-</v>
      </c>
      <c r="J136" t="str">
        <f>'Linked Sheet'!S298</f>
        <v>Pleural Effusion with CC Score 0-3</v>
      </c>
      <c r="K136" t="str">
        <f>'Linked Sheet'!T298</f>
        <v>-</v>
      </c>
      <c r="L136" t="str">
        <f>'Linked Sheet'!U298</f>
        <v>BPT</v>
      </c>
      <c r="M136" t="str">
        <f>'Linked Sheet'!V298</f>
        <v>-</v>
      </c>
      <c r="N136" t="str">
        <f>'Linked Sheet'!W298</f>
        <v>-</v>
      </c>
      <c r="O136">
        <f>'Linked Sheet'!X298</f>
        <v>492.81669994379706</v>
      </c>
      <c r="P136">
        <f>'Linked Sheet'!Y298</f>
        <v>147.84500998313914</v>
      </c>
      <c r="Q136">
        <f>'Linked Sheet'!Z298</f>
        <v>0</v>
      </c>
      <c r="S136" t="s">
        <v>594</v>
      </c>
      <c r="T136" t="str">
        <f>'Linked Sheet'!P298</f>
        <v>NE</v>
      </c>
      <c r="U136" t="str">
        <f t="shared" si="26"/>
        <v>DZ16G</v>
      </c>
    </row>
    <row r="137" spans="1:21" x14ac:dyDescent="0.2">
      <c r="A137" s="1139" t="str">
        <f t="shared" si="25"/>
        <v>APC</v>
      </c>
      <c r="B137" t="str">
        <f>'Linked Sheet'!L306</f>
        <v>HB12B</v>
      </c>
      <c r="C137" t="str">
        <f>'Linked Sheet'!M306</f>
        <v>HRG</v>
      </c>
      <c r="D137" t="str">
        <f>'Linked Sheet'!N306</f>
        <v>Hip and Knee</v>
      </c>
      <c r="E137" t="str">
        <f>'Linked Sheet'!O306</f>
        <v>n/a</v>
      </c>
      <c r="F137" s="1139" t="s">
        <v>688</v>
      </c>
      <c r="G137" t="str">
        <f>'Linked Sheet'!Q306</f>
        <v>DC/EL</v>
      </c>
      <c r="H137" t="str">
        <f>'Linked Sheet'!R306</f>
        <v>-</v>
      </c>
      <c r="J137" t="str">
        <f>'Linked Sheet'!S306</f>
        <v>Major Hip Procedures for Non-Trauma, Category 1, with Intermediate CC</v>
      </c>
      <c r="K137" t="str">
        <f>'Linked Sheet'!T306</f>
        <v>-</v>
      </c>
      <c r="L137" t="str">
        <f>'Linked Sheet'!U306</f>
        <v>SUS</v>
      </c>
      <c r="M137" t="str">
        <f>'Linked Sheet'!V306</f>
        <v>Local</v>
      </c>
      <c r="N137" t="str">
        <f>'Linked Sheet'!W306</f>
        <v>-</v>
      </c>
      <c r="O137">
        <f>'Linked Sheet'!X306</f>
        <v>5391.0438089012032</v>
      </c>
      <c r="P137">
        <f>'Linked Sheet'!Y306</f>
        <v>4851.9394280110828</v>
      </c>
      <c r="Q137">
        <f>'Linked Sheet'!Z306</f>
        <v>0</v>
      </c>
      <c r="S137" t="s">
        <v>688</v>
      </c>
      <c r="T137" t="str">
        <f>'Linked Sheet'!P306</f>
        <v>DC/EL</v>
      </c>
      <c r="U137" t="str">
        <f t="shared" si="26"/>
        <v>HB12B</v>
      </c>
    </row>
    <row r="138" spans="1:21" x14ac:dyDescent="0.2">
      <c r="A138" s="1139" t="str">
        <f t="shared" si="25"/>
        <v>APC</v>
      </c>
      <c r="B138" t="str">
        <f>'Linked Sheet'!L307</f>
        <v>HB12C</v>
      </c>
      <c r="C138" t="str">
        <f>'Linked Sheet'!M307</f>
        <v>HRG</v>
      </c>
      <c r="D138" t="str">
        <f>'Linked Sheet'!N307</f>
        <v>Hip and Knee</v>
      </c>
      <c r="E138" t="str">
        <f>'Linked Sheet'!O307</f>
        <v>n/a</v>
      </c>
      <c r="F138" s="1139" t="s">
        <v>688</v>
      </c>
      <c r="G138" t="str">
        <f>'Linked Sheet'!Q307</f>
        <v>DC/EL</v>
      </c>
      <c r="H138" t="str">
        <f>'Linked Sheet'!R307</f>
        <v>-</v>
      </c>
      <c r="J138" t="str">
        <f>'Linked Sheet'!S307</f>
        <v>Major Hip Procedures for Non-Trauma, Category 1, without CC</v>
      </c>
      <c r="K138" t="str">
        <f>'Linked Sheet'!T307</f>
        <v>-</v>
      </c>
      <c r="L138" t="str">
        <f>'Linked Sheet'!U307</f>
        <v>SUS</v>
      </c>
      <c r="M138" t="str">
        <f>'Linked Sheet'!V307</f>
        <v>Local</v>
      </c>
      <c r="N138" t="str">
        <f>'Linked Sheet'!W307</f>
        <v>-</v>
      </c>
      <c r="O138">
        <f>'Linked Sheet'!X307</f>
        <v>4847.4069097427055</v>
      </c>
      <c r="P138">
        <f>'Linked Sheet'!Y307</f>
        <v>4362.6662187684351</v>
      </c>
      <c r="Q138">
        <f>'Linked Sheet'!Z307</f>
        <v>0</v>
      </c>
      <c r="S138" t="s">
        <v>688</v>
      </c>
      <c r="T138" t="str">
        <f>'Linked Sheet'!P307</f>
        <v>DC/EL</v>
      </c>
      <c r="U138" t="str">
        <f t="shared" si="26"/>
        <v>HB12C</v>
      </c>
    </row>
    <row r="139" spans="1:21" x14ac:dyDescent="0.2">
      <c r="A139" s="1139" t="str">
        <f t="shared" si="25"/>
        <v>APC</v>
      </c>
      <c r="B139" t="str">
        <f>'Linked Sheet'!L308</f>
        <v>HB21B</v>
      </c>
      <c r="C139" t="str">
        <f>'Linked Sheet'!M308</f>
        <v>HRG</v>
      </c>
      <c r="D139" t="str">
        <f>'Linked Sheet'!N308</f>
        <v>Hip and Knee</v>
      </c>
      <c r="E139" t="str">
        <f>'Linked Sheet'!O308</f>
        <v>n/a</v>
      </c>
      <c r="F139" s="1139" t="s">
        <v>688</v>
      </c>
      <c r="G139" t="str">
        <f>'Linked Sheet'!Q308</f>
        <v>DC/EL</v>
      </c>
      <c r="H139" t="str">
        <f>'Linked Sheet'!R308</f>
        <v>-</v>
      </c>
      <c r="J139" t="str">
        <f>'Linked Sheet'!S308</f>
        <v>Major Knee Procedures for Non-Trauma, Category 2, with CC</v>
      </c>
      <c r="K139" t="str">
        <f>'Linked Sheet'!T308</f>
        <v>-</v>
      </c>
      <c r="L139" t="str">
        <f>'Linked Sheet'!U308</f>
        <v>SUS</v>
      </c>
      <c r="M139" t="str">
        <f>'Linked Sheet'!V308</f>
        <v>Local</v>
      </c>
      <c r="N139" t="str">
        <f>'Linked Sheet'!W308</f>
        <v>-</v>
      </c>
      <c r="O139">
        <f>'Linked Sheet'!X308</f>
        <v>5191.2942825207447</v>
      </c>
      <c r="P139">
        <f>'Linked Sheet'!Y308</f>
        <v>4672.1648542686698</v>
      </c>
      <c r="Q139">
        <f>'Linked Sheet'!Z308</f>
        <v>0</v>
      </c>
      <c r="S139" t="s">
        <v>688</v>
      </c>
      <c r="T139" t="str">
        <f>'Linked Sheet'!P308</f>
        <v>DC/EL</v>
      </c>
      <c r="U139" t="str">
        <f t="shared" si="26"/>
        <v>HB21B</v>
      </c>
    </row>
    <row r="140" spans="1:21" x14ac:dyDescent="0.2">
      <c r="A140" s="1139" t="str">
        <f t="shared" si="25"/>
        <v>APC</v>
      </c>
      <c r="B140" t="str">
        <f>'Linked Sheet'!L309</f>
        <v>HB21C</v>
      </c>
      <c r="C140" t="str">
        <f>'Linked Sheet'!M309</f>
        <v>HRG</v>
      </c>
      <c r="D140" t="str">
        <f>'Linked Sheet'!N309</f>
        <v>Hip and Knee</v>
      </c>
      <c r="E140" t="str">
        <f>'Linked Sheet'!O309</f>
        <v>n/a</v>
      </c>
      <c r="F140" s="1139" t="s">
        <v>688</v>
      </c>
      <c r="G140" t="str">
        <f>'Linked Sheet'!Q309</f>
        <v>DC/EL</v>
      </c>
      <c r="H140" t="str">
        <f>'Linked Sheet'!R309</f>
        <v>-</v>
      </c>
      <c r="J140" t="str">
        <f>'Linked Sheet'!S309</f>
        <v>Major Knee Procedures for Non-Trauma, Category 2, without CC</v>
      </c>
      <c r="K140" t="str">
        <f>'Linked Sheet'!T309</f>
        <v>-</v>
      </c>
      <c r="L140" t="str">
        <f>'Linked Sheet'!U309</f>
        <v>SUS</v>
      </c>
      <c r="M140" t="str">
        <f>'Linked Sheet'!V309</f>
        <v>Local</v>
      </c>
      <c r="N140" t="str">
        <f>'Linked Sheet'!W309</f>
        <v>-</v>
      </c>
      <c r="O140">
        <f>'Linked Sheet'!X309</f>
        <v>4791.5345537965886</v>
      </c>
      <c r="P140">
        <f>'Linked Sheet'!Y309</f>
        <v>4312.3810984169295</v>
      </c>
      <c r="Q140">
        <f>'Linked Sheet'!Z309</f>
        <v>0</v>
      </c>
      <c r="S140" t="s">
        <v>688</v>
      </c>
      <c r="T140" t="str">
        <f>'Linked Sheet'!P309</f>
        <v>DC/EL</v>
      </c>
      <c r="U140" t="str">
        <f t="shared" si="26"/>
        <v>HB21C</v>
      </c>
    </row>
    <row r="141" spans="1:21" x14ac:dyDescent="0.2">
      <c r="A141" s="1139" t="str">
        <f t="shared" si="25"/>
        <v>APC</v>
      </c>
      <c r="B141" t="str">
        <f>'Linked Sheet'!L321</f>
        <v>AA26F</v>
      </c>
      <c r="C141" t="str">
        <f>'Linked Sheet'!M321</f>
        <v>sub-HRG</v>
      </c>
      <c r="D141" t="str">
        <f>'Linked Sheet'!N321</f>
        <v>SDEC</v>
      </c>
      <c r="E141" t="str">
        <f>'Linked Sheet'!O321</f>
        <v>BP35</v>
      </c>
      <c r="F141" s="1139" t="s">
        <v>594</v>
      </c>
      <c r="G141" t="str">
        <f>'Linked Sheet'!Q321</f>
        <v>EM</v>
      </c>
      <c r="H141" t="str">
        <f>'Linked Sheet'!R321</f>
        <v>-</v>
      </c>
      <c r="J141" t="str">
        <f>'Linked Sheet'!S321</f>
        <v>Muscular, Balance, Cranial or Peripheral Nerve Disorders, Epilepsy or Head Injury, with CC Score 6-8</v>
      </c>
      <c r="K141" t="str">
        <f>'Linked Sheet'!T321</f>
        <v>Epileptic seizure*</v>
      </c>
      <c r="L141" t="str">
        <f>'Linked Sheet'!U321</f>
        <v>SUS</v>
      </c>
      <c r="M141" t="str">
        <f>'Linked Sheet'!V321</f>
        <v>SUS</v>
      </c>
      <c r="N141">
        <f>'Linked Sheet'!W321</f>
        <v>0</v>
      </c>
      <c r="O141">
        <f>'Linked Sheet'!X321</f>
        <v>1870.4480273873794</v>
      </c>
      <c r="P141">
        <f>'Linked Sheet'!Y321</f>
        <v>1664.3465782751441</v>
      </c>
      <c r="Q141">
        <f>'Linked Sheet'!Z321</f>
        <v>0</v>
      </c>
      <c r="S141" t="s">
        <v>595</v>
      </c>
      <c r="T141" t="str">
        <f>'Linked Sheet'!P321</f>
        <v>EM</v>
      </c>
      <c r="U141" t="str">
        <f t="shared" si="26"/>
        <v>AA26F</v>
      </c>
    </row>
    <row r="142" spans="1:21" x14ac:dyDescent="0.2">
      <c r="A142" s="1139" t="str">
        <f t="shared" si="25"/>
        <v>APC</v>
      </c>
      <c r="B142" t="str">
        <f>'Linked Sheet'!L322</f>
        <v>AA26G</v>
      </c>
      <c r="C142" t="str">
        <f>'Linked Sheet'!M322</f>
        <v>sub-HRG</v>
      </c>
      <c r="D142" t="str">
        <f>'Linked Sheet'!N322</f>
        <v>SDEC</v>
      </c>
      <c r="E142" t="str">
        <f>'Linked Sheet'!O322</f>
        <v>BP35</v>
      </c>
      <c r="F142" s="1139" t="s">
        <v>594</v>
      </c>
      <c r="G142" t="str">
        <f>'Linked Sheet'!Q322</f>
        <v>EM</v>
      </c>
      <c r="H142" t="str">
        <f>'Linked Sheet'!R322</f>
        <v>-</v>
      </c>
      <c r="J142" t="str">
        <f>'Linked Sheet'!S322</f>
        <v>Muscular, Balance, Cranial or Peripheral Nerve Disorders, Epilepsy or Head Injury, with CC Score 3-5</v>
      </c>
      <c r="K142" t="str">
        <f>'Linked Sheet'!T322</f>
        <v>Epileptic seizure*</v>
      </c>
      <c r="L142" t="str">
        <f>'Linked Sheet'!U322</f>
        <v>SUS</v>
      </c>
      <c r="M142" t="str">
        <f>'Linked Sheet'!V322</f>
        <v>SUS</v>
      </c>
      <c r="N142">
        <f>'Linked Sheet'!W322</f>
        <v>0</v>
      </c>
      <c r="O142">
        <f>'Linked Sheet'!X322</f>
        <v>1166.7465142024153</v>
      </c>
      <c r="P142">
        <f>'Linked Sheet'!Y322</f>
        <v>960.64506509017997</v>
      </c>
      <c r="Q142">
        <f>'Linked Sheet'!Z322</f>
        <v>0</v>
      </c>
      <c r="S142" t="s">
        <v>595</v>
      </c>
      <c r="T142" t="str">
        <f>'Linked Sheet'!P322</f>
        <v>EM</v>
      </c>
      <c r="U142" t="str">
        <f t="shared" si="26"/>
        <v>AA26G</v>
      </c>
    </row>
    <row r="143" spans="1:21" x14ac:dyDescent="0.2">
      <c r="A143" s="1139" t="str">
        <f t="shared" si="25"/>
        <v>APC</v>
      </c>
      <c r="B143" t="str">
        <f>'Linked Sheet'!L323</f>
        <v>AA26H</v>
      </c>
      <c r="C143" t="str">
        <f>'Linked Sheet'!M323</f>
        <v>sub-HRG</v>
      </c>
      <c r="D143" t="str">
        <f>'Linked Sheet'!N323</f>
        <v>SDEC</v>
      </c>
      <c r="E143" t="str">
        <f>'Linked Sheet'!O323</f>
        <v>BP35</v>
      </c>
      <c r="F143" s="1139" t="s">
        <v>594</v>
      </c>
      <c r="G143" t="str">
        <f>'Linked Sheet'!Q323</f>
        <v>EM</v>
      </c>
      <c r="H143" t="str">
        <f>'Linked Sheet'!R323</f>
        <v>-</v>
      </c>
      <c r="J143" t="str">
        <f>'Linked Sheet'!S323</f>
        <v>Muscular, Balance, Cranial or Peripheral Nerve Disorders, Epilepsy or Head Injury, with CC Score 0-2</v>
      </c>
      <c r="K143" t="str">
        <f>'Linked Sheet'!T323</f>
        <v>Epileptic seizure*</v>
      </c>
      <c r="L143" t="str">
        <f>'Linked Sheet'!U323</f>
        <v>SUS</v>
      </c>
      <c r="M143" t="str">
        <f>'Linked Sheet'!V323</f>
        <v>SUS</v>
      </c>
      <c r="N143">
        <f>'Linked Sheet'!W323</f>
        <v>0</v>
      </c>
      <c r="O143">
        <f>'Linked Sheet'!X323</f>
        <v>751.82738106792419</v>
      </c>
      <c r="P143">
        <f>'Linked Sheet'!Y323</f>
        <v>545.72593195568891</v>
      </c>
      <c r="Q143">
        <f>'Linked Sheet'!Z323</f>
        <v>0</v>
      </c>
      <c r="S143" t="s">
        <v>595</v>
      </c>
      <c r="T143" t="str">
        <f>'Linked Sheet'!P323</f>
        <v>EM</v>
      </c>
      <c r="U143" t="str">
        <f t="shared" si="26"/>
        <v>AA26H</v>
      </c>
    </row>
    <row r="144" spans="1:21" x14ac:dyDescent="0.2">
      <c r="A144" s="1139" t="str">
        <f t="shared" si="25"/>
        <v>Outpatient</v>
      </c>
      <c r="B144" t="str">
        <f>'Linked Sheet'!L324</f>
        <v>AA31D</v>
      </c>
      <c r="C144" t="str">
        <f>'Linked Sheet'!M324</f>
        <v xml:space="preserve">HRG </v>
      </c>
      <c r="D144" t="str">
        <f>'Linked Sheet'!N324</f>
        <v>SDEC</v>
      </c>
      <c r="E144" t="str">
        <f>'Linked Sheet'!O324</f>
        <v>BP49</v>
      </c>
      <c r="F144" s="1139" t="s">
        <v>594</v>
      </c>
      <c r="G144" t="str">
        <f>'Linked Sheet'!Q324</f>
        <v>EM</v>
      </c>
      <c r="H144" t="str">
        <f>'Linked Sheet'!R324</f>
        <v>-</v>
      </c>
      <c r="J144" t="str">
        <f>'Linked Sheet'!S324</f>
        <v>Headache, Migraine or Cerebrospinal Fluid Leak, with CC Score 7-10</v>
      </c>
      <c r="K144" t="str">
        <f>'Linked Sheet'!T324</f>
        <v>Acute headache</v>
      </c>
      <c r="L144" t="str">
        <f>'Linked Sheet'!U324</f>
        <v>SUS</v>
      </c>
      <c r="M144" t="str">
        <f>'Linked Sheet'!V324</f>
        <v>SUS</v>
      </c>
      <c r="N144">
        <f>'Linked Sheet'!W324</f>
        <v>0</v>
      </c>
      <c r="O144">
        <f>'Linked Sheet'!X324</f>
        <v>1254.6443257203782</v>
      </c>
      <c r="P144">
        <f>'Linked Sheet'!Y324</f>
        <v>1048.5428766081429</v>
      </c>
      <c r="Q144">
        <f>'Linked Sheet'!Z324</f>
        <v>0</v>
      </c>
      <c r="S144" t="s">
        <v>595</v>
      </c>
      <c r="T144" t="str">
        <f>'Linked Sheet'!P324</f>
        <v>EM</v>
      </c>
      <c r="U144" t="str">
        <f t="shared" si="26"/>
        <v>AA31D</v>
      </c>
    </row>
    <row r="145" spans="1:21" x14ac:dyDescent="0.2">
      <c r="A145" s="1139" t="str">
        <f t="shared" si="25"/>
        <v>Outpatient</v>
      </c>
      <c r="B145" t="str">
        <f>'Linked Sheet'!L325</f>
        <v>AA31E</v>
      </c>
      <c r="C145" t="str">
        <f>'Linked Sheet'!M325</f>
        <v xml:space="preserve">HRG </v>
      </c>
      <c r="D145" t="str">
        <f>'Linked Sheet'!N325</f>
        <v>SDEC</v>
      </c>
      <c r="E145" t="str">
        <f>'Linked Sheet'!O325</f>
        <v>BP49</v>
      </c>
      <c r="F145" s="1139" t="s">
        <v>594</v>
      </c>
      <c r="G145" t="str">
        <f>'Linked Sheet'!Q325</f>
        <v>EM</v>
      </c>
      <c r="H145" t="str">
        <f>'Linked Sheet'!R325</f>
        <v>-</v>
      </c>
      <c r="J145" t="str">
        <f>'Linked Sheet'!S325</f>
        <v>Headache, Migraine or Cerebrospinal Fluid Leak, with CC Score 0-6</v>
      </c>
      <c r="K145" t="str">
        <f>'Linked Sheet'!T325</f>
        <v>Acute headache</v>
      </c>
      <c r="L145" t="str">
        <f>'Linked Sheet'!U325</f>
        <v>SUS</v>
      </c>
      <c r="M145" t="str">
        <f>'Linked Sheet'!V325</f>
        <v>SUS</v>
      </c>
      <c r="N145">
        <f>'Linked Sheet'!W325</f>
        <v>0</v>
      </c>
      <c r="O145">
        <f>'Linked Sheet'!X325</f>
        <v>724.47374827927797</v>
      </c>
      <c r="P145">
        <f>'Linked Sheet'!Y325</f>
        <v>518.37229916704268</v>
      </c>
      <c r="Q145">
        <f>'Linked Sheet'!Z325</f>
        <v>0</v>
      </c>
      <c r="S145" t="s">
        <v>595</v>
      </c>
      <c r="T145" t="str">
        <f>'Linked Sheet'!P325</f>
        <v>EM</v>
      </c>
      <c r="U145" t="str">
        <f t="shared" si="26"/>
        <v>AA31E</v>
      </c>
    </row>
    <row r="146" spans="1:21" x14ac:dyDescent="0.2">
      <c r="A146" s="1139" t="str">
        <f t="shared" si="25"/>
        <v>Outpatient</v>
      </c>
      <c r="B146" t="str">
        <f>'Linked Sheet'!L326</f>
        <v>DZ15L</v>
      </c>
      <c r="C146" t="str">
        <f>'Linked Sheet'!M326</f>
        <v xml:space="preserve">HRG </v>
      </c>
      <c r="D146" t="str">
        <f>'Linked Sheet'!N326</f>
        <v>SDEC</v>
      </c>
      <c r="E146" t="str">
        <f>'Linked Sheet'!O326</f>
        <v>BP44</v>
      </c>
      <c r="F146" s="1139" t="s">
        <v>594</v>
      </c>
      <c r="G146" t="str">
        <f>'Linked Sheet'!Q326</f>
        <v>EM</v>
      </c>
      <c r="H146" t="str">
        <f>'Linked Sheet'!R326</f>
        <v>-</v>
      </c>
      <c r="J146" t="str">
        <f>'Linked Sheet'!S326</f>
        <v>Asthma without Intubation, with CC Score 0-2</v>
      </c>
      <c r="K146" t="str">
        <f>'Linked Sheet'!T326</f>
        <v>Asthma</v>
      </c>
      <c r="L146" t="str">
        <f>'Linked Sheet'!U326</f>
        <v>SUS</v>
      </c>
      <c r="M146" t="str">
        <f>'Linked Sheet'!V326</f>
        <v>SUS</v>
      </c>
      <c r="N146">
        <f>'Linked Sheet'!W326</f>
        <v>0</v>
      </c>
      <c r="O146">
        <f>'Linked Sheet'!X326</f>
        <v>1110.8449176109702</v>
      </c>
      <c r="P146">
        <f>'Linked Sheet'!Y326</f>
        <v>919.82365211899798</v>
      </c>
      <c r="Q146">
        <f>'Linked Sheet'!Z326</f>
        <v>0</v>
      </c>
      <c r="S146" t="s">
        <v>595</v>
      </c>
      <c r="T146" t="str">
        <f>'Linked Sheet'!P326</f>
        <v>EM</v>
      </c>
      <c r="U146" t="str">
        <f t="shared" si="26"/>
        <v>DZ15L</v>
      </c>
    </row>
    <row r="147" spans="1:21" x14ac:dyDescent="0.2">
      <c r="A147" s="1139" t="str">
        <f t="shared" si="25"/>
        <v>Outpatient</v>
      </c>
      <c r="B147" t="str">
        <f>'Linked Sheet'!L327</f>
        <v>DZ15K</v>
      </c>
      <c r="C147" t="str">
        <f>'Linked Sheet'!M327</f>
        <v xml:space="preserve">HRG </v>
      </c>
      <c r="D147" t="str">
        <f>'Linked Sheet'!N327</f>
        <v>SDEC</v>
      </c>
      <c r="E147" t="str">
        <f>'Linked Sheet'!O327</f>
        <v>BP44</v>
      </c>
      <c r="F147" s="1139" t="s">
        <v>594</v>
      </c>
      <c r="G147" t="str">
        <f>'Linked Sheet'!Q327</f>
        <v>EM</v>
      </c>
      <c r="H147" t="str">
        <f>'Linked Sheet'!R327</f>
        <v>-</v>
      </c>
      <c r="J147" t="str">
        <f>'Linked Sheet'!S327</f>
        <v>Asthma without Intubation, with CC Score 3-5</v>
      </c>
      <c r="K147" t="str">
        <f>'Linked Sheet'!T327</f>
        <v>Asthma</v>
      </c>
      <c r="L147" t="str">
        <f>'Linked Sheet'!U327</f>
        <v>SUS</v>
      </c>
      <c r="M147" t="str">
        <f>'Linked Sheet'!V327</f>
        <v>SUS</v>
      </c>
      <c r="N147">
        <f>'Linked Sheet'!W327</f>
        <v>0</v>
      </c>
      <c r="O147">
        <f>'Linked Sheet'!X327</f>
        <v>1769.2039810579026</v>
      </c>
      <c r="P147">
        <f>'Linked Sheet'!Y327</f>
        <v>1578.1827155659305</v>
      </c>
      <c r="Q147">
        <f>'Linked Sheet'!Z327</f>
        <v>0</v>
      </c>
      <c r="S147" t="s">
        <v>595</v>
      </c>
      <c r="T147" t="str">
        <f>'Linked Sheet'!P327</f>
        <v>EM</v>
      </c>
      <c r="U147" t="str">
        <f t="shared" si="26"/>
        <v>DZ15K</v>
      </c>
    </row>
    <row r="148" spans="1:21" x14ac:dyDescent="0.2">
      <c r="A148" s="1139" t="str">
        <f t="shared" si="25"/>
        <v>Outpatient</v>
      </c>
      <c r="B148" t="str">
        <f>'Linked Sheet'!L328</f>
        <v>DZ22J</v>
      </c>
      <c r="C148" t="str">
        <f>'Linked Sheet'!M328</f>
        <v xml:space="preserve">HRG </v>
      </c>
      <c r="D148" t="str">
        <f>'Linked Sheet'!N328</f>
        <v>SDEC</v>
      </c>
      <c r="E148" t="str">
        <f>'Linked Sheet'!O328</f>
        <v>BP45</v>
      </c>
      <c r="F148" s="1139" t="s">
        <v>594</v>
      </c>
      <c r="G148" t="str">
        <f>'Linked Sheet'!Q328</f>
        <v>EM</v>
      </c>
      <c r="H148" t="str">
        <f>'Linked Sheet'!R328</f>
        <v>-</v>
      </c>
      <c r="J148" t="str">
        <f>'Linked Sheet'!S328</f>
        <v>Unspecified Acute Lower Respiratory Infection with CC Score 0-1</v>
      </c>
      <c r="K148" t="str">
        <f>'Linked Sheet'!T328</f>
        <v>Lower respiratory tract infections without COPD</v>
      </c>
      <c r="L148" t="str">
        <f>'Linked Sheet'!U328</f>
        <v>SUS</v>
      </c>
      <c r="M148" t="str">
        <f>'Linked Sheet'!V328</f>
        <v>SUS</v>
      </c>
      <c r="N148">
        <f>'Linked Sheet'!W328</f>
        <v>0</v>
      </c>
      <c r="O148">
        <f>'Linked Sheet'!X328</f>
        <v>693.00320124759787</v>
      </c>
      <c r="P148">
        <f>'Linked Sheet'!Y328</f>
        <v>501.98193575562561</v>
      </c>
      <c r="Q148">
        <f>'Linked Sheet'!Z328</f>
        <v>0</v>
      </c>
      <c r="S148" t="s">
        <v>595</v>
      </c>
      <c r="T148" t="str">
        <f>'Linked Sheet'!P328</f>
        <v>EM</v>
      </c>
      <c r="U148" t="str">
        <f t="shared" si="26"/>
        <v>DZ22J</v>
      </c>
    </row>
    <row r="149" spans="1:21" x14ac:dyDescent="0.2">
      <c r="A149" s="1139" t="str">
        <f t="shared" si="25"/>
        <v>Outpatient</v>
      </c>
      <c r="B149" t="str">
        <f>'Linked Sheet'!L329</f>
        <v>DZ09G</v>
      </c>
      <c r="C149" t="str">
        <f>'Linked Sheet'!M329</f>
        <v xml:space="preserve">HRG </v>
      </c>
      <c r="D149" t="str">
        <f>'Linked Sheet'!N329</f>
        <v>SDEC</v>
      </c>
      <c r="E149" t="str">
        <f>'Linked Sheet'!O329</f>
        <v>BP46</v>
      </c>
      <c r="F149" s="1139" t="s">
        <v>594</v>
      </c>
      <c r="G149" t="str">
        <f>'Linked Sheet'!Q329</f>
        <v>EM</v>
      </c>
      <c r="H149" t="str">
        <f>'Linked Sheet'!R329</f>
        <v>-</v>
      </c>
      <c r="J149" t="str">
        <f>'Linked Sheet'!S329</f>
        <v>Pulmonary Embolus with CC Score 3-5</v>
      </c>
      <c r="K149" t="str">
        <f>'Linked Sheet'!T329</f>
        <v>Pulmonary embolism</v>
      </c>
      <c r="L149" t="str">
        <f>'Linked Sheet'!U329</f>
        <v>SUS</v>
      </c>
      <c r="M149" t="str">
        <f>'Linked Sheet'!V329</f>
        <v>SUS</v>
      </c>
      <c r="N149">
        <f>'Linked Sheet'!W329</f>
        <v>0</v>
      </c>
      <c r="O149">
        <f>'Linked Sheet'!X329</f>
        <v>2393.8582898161303</v>
      </c>
      <c r="P149">
        <f>'Linked Sheet'!Y329</f>
        <v>2202.8370243241579</v>
      </c>
      <c r="Q149">
        <f>'Linked Sheet'!Z329</f>
        <v>0</v>
      </c>
      <c r="S149" t="s">
        <v>595</v>
      </c>
      <c r="T149" t="str">
        <f>'Linked Sheet'!P329</f>
        <v>EM</v>
      </c>
      <c r="U149" t="str">
        <f t="shared" si="26"/>
        <v>DZ09G</v>
      </c>
    </row>
    <row r="150" spans="1:21" x14ac:dyDescent="0.2">
      <c r="A150" s="1139" t="str">
        <f t="shared" si="25"/>
        <v>Outpatient</v>
      </c>
      <c r="B150" t="str">
        <f>'Linked Sheet'!L330</f>
        <v>DZ09H</v>
      </c>
      <c r="C150" t="str">
        <f>'Linked Sheet'!M330</f>
        <v xml:space="preserve">HRG </v>
      </c>
      <c r="D150" t="str">
        <f>'Linked Sheet'!N330</f>
        <v>SDEC</v>
      </c>
      <c r="E150" t="str">
        <f>'Linked Sheet'!O330</f>
        <v>BP46</v>
      </c>
      <c r="F150" s="1139" t="s">
        <v>594</v>
      </c>
      <c r="G150" t="str">
        <f>'Linked Sheet'!Q330</f>
        <v>EM</v>
      </c>
      <c r="H150" t="str">
        <f>'Linked Sheet'!R330</f>
        <v>-</v>
      </c>
      <c r="J150" t="str">
        <f>'Linked Sheet'!S330</f>
        <v>Pulmonary Embolus with CC Score 0-2</v>
      </c>
      <c r="K150" t="str">
        <f>'Linked Sheet'!T330</f>
        <v>Pulmonary embolism</v>
      </c>
      <c r="L150" t="str">
        <f>'Linked Sheet'!U330</f>
        <v>SUS</v>
      </c>
      <c r="M150" t="str">
        <f>'Linked Sheet'!V330</f>
        <v>SUS</v>
      </c>
      <c r="N150">
        <f>'Linked Sheet'!W330</f>
        <v>0</v>
      </c>
      <c r="O150">
        <f>'Linked Sheet'!X330</f>
        <v>1716.9148147275632</v>
      </c>
      <c r="P150">
        <f>'Linked Sheet'!Y330</f>
        <v>1525.8935492355911</v>
      </c>
      <c r="Q150">
        <f>'Linked Sheet'!Z330</f>
        <v>0</v>
      </c>
      <c r="S150" t="s">
        <v>595</v>
      </c>
      <c r="T150" t="str">
        <f>'Linked Sheet'!P330</f>
        <v>EM</v>
      </c>
      <c r="U150" t="str">
        <f t="shared" si="26"/>
        <v>DZ09H</v>
      </c>
    </row>
    <row r="151" spans="1:21" x14ac:dyDescent="0.2">
      <c r="A151" s="1139" t="str">
        <f t="shared" si="25"/>
        <v>APC</v>
      </c>
      <c r="B151" t="str">
        <f>'Linked Sheet'!L331</f>
        <v>EB12C</v>
      </c>
      <c r="C151" t="str">
        <f>'Linked Sheet'!M331</f>
        <v>sub-HRG</v>
      </c>
      <c r="D151" t="str">
        <f>'Linked Sheet'!N331</f>
        <v>SDEC</v>
      </c>
      <c r="E151" t="str">
        <f>'Linked Sheet'!O331</f>
        <v>BP40</v>
      </c>
      <c r="F151" s="1139" t="s">
        <v>594</v>
      </c>
      <c r="G151" t="str">
        <f>'Linked Sheet'!Q331</f>
        <v>EM</v>
      </c>
      <c r="H151" t="str">
        <f>'Linked Sheet'!R331</f>
        <v>-</v>
      </c>
      <c r="J151" t="str">
        <f>'Linked Sheet'!S331</f>
        <v>Unspecified Chest Pain with CC Score 0-4</v>
      </c>
      <c r="K151" t="str">
        <f>'Linked Sheet'!T331</f>
        <v>Chest pain</v>
      </c>
      <c r="L151" t="str">
        <f>'Linked Sheet'!U331</f>
        <v>SUS</v>
      </c>
      <c r="M151" t="str">
        <f>'Linked Sheet'!V331</f>
        <v>SUS</v>
      </c>
      <c r="N151">
        <f>'Linked Sheet'!W331</f>
        <v>0</v>
      </c>
      <c r="O151">
        <f>'Linked Sheet'!X331</f>
        <v>469.13044357967408</v>
      </c>
      <c r="P151">
        <f>'Linked Sheet'!Y331</f>
        <v>270.46675420909128</v>
      </c>
      <c r="Q151">
        <f>'Linked Sheet'!Z331</f>
        <v>0</v>
      </c>
      <c r="S151" t="s">
        <v>595</v>
      </c>
      <c r="T151" t="str">
        <f>'Linked Sheet'!P331</f>
        <v>EM</v>
      </c>
      <c r="U151" t="str">
        <f t="shared" si="26"/>
        <v>EB12C</v>
      </c>
    </row>
    <row r="152" spans="1:21" x14ac:dyDescent="0.2">
      <c r="A152" s="1139" t="str">
        <f t="shared" si="25"/>
        <v>APC</v>
      </c>
      <c r="B152" t="str">
        <f>'Linked Sheet'!L332</f>
        <v>EB12B</v>
      </c>
      <c r="C152" t="str">
        <f>'Linked Sheet'!M332</f>
        <v>sub-HRG</v>
      </c>
      <c r="D152" t="str">
        <f>'Linked Sheet'!N332</f>
        <v>SDEC</v>
      </c>
      <c r="E152" t="str">
        <f>'Linked Sheet'!O332</f>
        <v>BP40</v>
      </c>
      <c r="F152" s="1139" t="s">
        <v>594</v>
      </c>
      <c r="G152" t="str">
        <f>'Linked Sheet'!Q332</f>
        <v>EM</v>
      </c>
      <c r="H152" t="str">
        <f>'Linked Sheet'!R332</f>
        <v>-</v>
      </c>
      <c r="J152" t="str">
        <f>'Linked Sheet'!S332</f>
        <v>Unspecified Chest Pain with CC Score 5-10</v>
      </c>
      <c r="K152" t="str">
        <f>'Linked Sheet'!T332</f>
        <v>Chest pain</v>
      </c>
      <c r="L152" t="str">
        <f>'Linked Sheet'!U332</f>
        <v>SUS</v>
      </c>
      <c r="M152" t="str">
        <f>'Linked Sheet'!V332</f>
        <v>SUS</v>
      </c>
      <c r="N152">
        <f>'Linked Sheet'!W332</f>
        <v>0</v>
      </c>
      <c r="O152">
        <f>'Linked Sheet'!X332</f>
        <v>688.93096820564415</v>
      </c>
      <c r="P152">
        <f>'Linked Sheet'!Y332</f>
        <v>490.26727883506135</v>
      </c>
      <c r="Q152">
        <f>'Linked Sheet'!Z332</f>
        <v>0</v>
      </c>
      <c r="S152" t="s">
        <v>595</v>
      </c>
      <c r="T152" t="str">
        <f>'Linked Sheet'!P332</f>
        <v>EM</v>
      </c>
      <c r="U152" t="str">
        <f t="shared" si="26"/>
        <v>EB12B</v>
      </c>
    </row>
    <row r="153" spans="1:21" x14ac:dyDescent="0.2">
      <c r="A153" s="1139" t="str">
        <f t="shared" si="25"/>
        <v>APC</v>
      </c>
      <c r="B153" t="str">
        <f>'Linked Sheet'!L333</f>
        <v>EB13C</v>
      </c>
      <c r="C153" t="str">
        <f>'Linked Sheet'!M333</f>
        <v>sub-HRG</v>
      </c>
      <c r="D153" t="str">
        <f>'Linked Sheet'!N333</f>
        <v>SDEC</v>
      </c>
      <c r="E153" t="str">
        <f>'Linked Sheet'!O333</f>
        <v>BP40</v>
      </c>
      <c r="F153" s="1139" t="s">
        <v>594</v>
      </c>
      <c r="G153" t="str">
        <f>'Linked Sheet'!Q333</f>
        <v>EM</v>
      </c>
      <c r="H153" t="str">
        <f>'Linked Sheet'!R333</f>
        <v>-</v>
      </c>
      <c r="J153" t="str">
        <f>'Linked Sheet'!S333</f>
        <v>Angina with CC Score 4-7</v>
      </c>
      <c r="K153" t="str">
        <f>'Linked Sheet'!T333</f>
        <v>Chest pain</v>
      </c>
      <c r="L153" t="str">
        <f>'Linked Sheet'!U333</f>
        <v>SUS</v>
      </c>
      <c r="M153" t="str">
        <f>'Linked Sheet'!V333</f>
        <v>SUS</v>
      </c>
      <c r="N153">
        <f>'Linked Sheet'!W333</f>
        <v>0</v>
      </c>
      <c r="O153">
        <f>'Linked Sheet'!X333</f>
        <v>872.04024855745877</v>
      </c>
      <c r="P153">
        <f>'Linked Sheet'!Y333</f>
        <v>673.37655918687597</v>
      </c>
      <c r="Q153">
        <f>'Linked Sheet'!Z333</f>
        <v>0</v>
      </c>
      <c r="S153" t="s">
        <v>595</v>
      </c>
      <c r="T153" t="str">
        <f>'Linked Sheet'!P333</f>
        <v>EM</v>
      </c>
      <c r="U153" t="str">
        <f t="shared" si="26"/>
        <v>EB13C</v>
      </c>
    </row>
    <row r="154" spans="1:21" x14ac:dyDescent="0.2">
      <c r="A154" s="1139" t="str">
        <f t="shared" si="25"/>
        <v>APC</v>
      </c>
      <c r="B154" t="str">
        <f>'Linked Sheet'!L334</f>
        <v>EB13D</v>
      </c>
      <c r="C154" t="str">
        <f>'Linked Sheet'!M334</f>
        <v>sub-HRG</v>
      </c>
      <c r="D154" t="str">
        <f>'Linked Sheet'!N334</f>
        <v>SDEC</v>
      </c>
      <c r="E154" t="str">
        <f>'Linked Sheet'!O334</f>
        <v>BP40</v>
      </c>
      <c r="F154" s="1139" t="s">
        <v>594</v>
      </c>
      <c r="G154" t="str">
        <f>'Linked Sheet'!Q334</f>
        <v>EM</v>
      </c>
      <c r="H154" t="str">
        <f>'Linked Sheet'!R334</f>
        <v>-</v>
      </c>
      <c r="J154" t="str">
        <f>'Linked Sheet'!S334</f>
        <v>Angina with CC Score 0-3</v>
      </c>
      <c r="K154" t="str">
        <f>'Linked Sheet'!T334</f>
        <v>Chest pain</v>
      </c>
      <c r="L154" t="str">
        <f>'Linked Sheet'!U334</f>
        <v>SUS</v>
      </c>
      <c r="M154" t="str">
        <f>'Linked Sheet'!V334</f>
        <v>SUS</v>
      </c>
      <c r="N154">
        <f>'Linked Sheet'!W334</f>
        <v>0</v>
      </c>
      <c r="O154">
        <f>'Linked Sheet'!X334</f>
        <v>639.15174253539089</v>
      </c>
      <c r="P154">
        <f>'Linked Sheet'!Y334</f>
        <v>440.48805316480809</v>
      </c>
      <c r="Q154">
        <f>'Linked Sheet'!Z334</f>
        <v>0</v>
      </c>
      <c r="S154" t="s">
        <v>595</v>
      </c>
      <c r="T154" t="str">
        <f>'Linked Sheet'!P334</f>
        <v>EM</v>
      </c>
      <c r="U154" t="str">
        <f t="shared" si="26"/>
        <v>EB13D</v>
      </c>
    </row>
    <row r="155" spans="1:21" x14ac:dyDescent="0.2">
      <c r="A155" s="1139" t="str">
        <f t="shared" si="25"/>
        <v>APC</v>
      </c>
      <c r="B155" t="str">
        <f>'Linked Sheet'!L335</f>
        <v>HA92Z</v>
      </c>
      <c r="C155" t="str">
        <f>'Linked Sheet'!M335</f>
        <v>sub-HRG</v>
      </c>
      <c r="D155" t="str">
        <f>'Linked Sheet'!N335</f>
        <v>SDEC</v>
      </c>
      <c r="E155" t="str">
        <f>'Linked Sheet'!O335</f>
        <v>BP42</v>
      </c>
      <c r="F155" s="1139" t="s">
        <v>594</v>
      </c>
      <c r="G155" t="str">
        <f>'Linked Sheet'!Q335</f>
        <v>EM</v>
      </c>
      <c r="H155" t="str">
        <f>'Linked Sheet'!R335</f>
        <v>-</v>
      </c>
      <c r="J155" t="str">
        <f>'Linked Sheet'!S335</f>
        <v>Knee Trauma Diagnosis without Procedure</v>
      </c>
      <c r="K155" t="str">
        <f>'Linked Sheet'!T335</f>
        <v>Appendicular fractures not requiring immediate internal fixation</v>
      </c>
      <c r="L155" t="str">
        <f>'Linked Sheet'!U335</f>
        <v>SUS</v>
      </c>
      <c r="M155" t="str">
        <f>'Linked Sheet'!V335</f>
        <v>SUS</v>
      </c>
      <c r="N155">
        <f>'Linked Sheet'!W335</f>
        <v>0</v>
      </c>
      <c r="O155">
        <f>'Linked Sheet'!X335</f>
        <v>2848.8294947860686</v>
      </c>
      <c r="P155">
        <f>'Linked Sheet'!Y335</f>
        <v>2639.8044409860149</v>
      </c>
      <c r="Q155">
        <f>'Linked Sheet'!Z335</f>
        <v>0</v>
      </c>
      <c r="S155" t="s">
        <v>595</v>
      </c>
      <c r="T155" t="str">
        <f>'Linked Sheet'!P335</f>
        <v>EM</v>
      </c>
      <c r="U155" t="str">
        <f t="shared" si="26"/>
        <v>HA92Z</v>
      </c>
    </row>
    <row r="156" spans="1:21" x14ac:dyDescent="0.2">
      <c r="A156" s="1139" t="str">
        <f t="shared" ref="A156:A189" si="27">IF(RIGHT(C156,3)="HRG","APC","Outpatient")</f>
        <v>APC</v>
      </c>
      <c r="B156" t="str">
        <f>'Linked Sheet'!L336</f>
        <v>HA93Z</v>
      </c>
      <c r="C156" t="str">
        <f>'Linked Sheet'!M336</f>
        <v>sub-HRG</v>
      </c>
      <c r="D156" t="str">
        <f>'Linked Sheet'!N336</f>
        <v>SDEC</v>
      </c>
      <c r="E156" t="str">
        <f>'Linked Sheet'!O336</f>
        <v>BP42</v>
      </c>
      <c r="F156" s="1139" t="s">
        <v>594</v>
      </c>
      <c r="G156" t="str">
        <f>'Linked Sheet'!Q336</f>
        <v>EM</v>
      </c>
      <c r="H156" t="str">
        <f>'Linked Sheet'!R336</f>
        <v>-</v>
      </c>
      <c r="J156" t="str">
        <f>'Linked Sheet'!S336</f>
        <v>Foot Trauma Diagnosis without Procedure</v>
      </c>
      <c r="K156" t="str">
        <f>'Linked Sheet'!T336</f>
        <v>Appendicular fractures not requiring immediate internal fixation</v>
      </c>
      <c r="L156" t="str">
        <f>'Linked Sheet'!U336</f>
        <v>SUS</v>
      </c>
      <c r="M156" t="str">
        <f>'Linked Sheet'!V336</f>
        <v>SUS</v>
      </c>
      <c r="N156">
        <f>'Linked Sheet'!W336</f>
        <v>0</v>
      </c>
      <c r="O156">
        <f>'Linked Sheet'!X336</f>
        <v>1805.9482524249815</v>
      </c>
      <c r="P156">
        <f>'Linked Sheet'!Y336</f>
        <v>1596.9231986249276</v>
      </c>
      <c r="Q156">
        <f>'Linked Sheet'!Z336</f>
        <v>0</v>
      </c>
      <c r="S156" t="s">
        <v>595</v>
      </c>
      <c r="T156" t="str">
        <f>'Linked Sheet'!P336</f>
        <v>EM</v>
      </c>
      <c r="U156" t="str">
        <f t="shared" si="26"/>
        <v>HA93Z</v>
      </c>
    </row>
    <row r="157" spans="1:21" x14ac:dyDescent="0.2">
      <c r="A157" s="1139" t="str">
        <f t="shared" si="27"/>
        <v>APC</v>
      </c>
      <c r="B157" t="str">
        <f>'Linked Sheet'!L337</f>
        <v>HA94Z</v>
      </c>
      <c r="C157" t="str">
        <f>'Linked Sheet'!M337</f>
        <v>sub-HRG</v>
      </c>
      <c r="D157" t="str">
        <f>'Linked Sheet'!N337</f>
        <v>SDEC</v>
      </c>
      <c r="E157" t="str">
        <f>'Linked Sheet'!O337</f>
        <v>BP42</v>
      </c>
      <c r="F157" s="1139" t="s">
        <v>594</v>
      </c>
      <c r="G157" t="str">
        <f>'Linked Sheet'!Q337</f>
        <v>EM</v>
      </c>
      <c r="H157" t="str">
        <f>'Linked Sheet'!R337</f>
        <v>-</v>
      </c>
      <c r="J157" t="str">
        <f>'Linked Sheet'!S337</f>
        <v>Arm Trauma Diagnosis without Procedure</v>
      </c>
      <c r="K157" t="str">
        <f>'Linked Sheet'!T337</f>
        <v>Appendicular fractures not requiring immediate internal fixation</v>
      </c>
      <c r="L157" t="str">
        <f>'Linked Sheet'!U337</f>
        <v>SUS</v>
      </c>
      <c r="M157" t="str">
        <f>'Linked Sheet'!V337</f>
        <v>SUS</v>
      </c>
      <c r="N157">
        <f>'Linked Sheet'!W337</f>
        <v>0</v>
      </c>
      <c r="O157">
        <f>'Linked Sheet'!X337</f>
        <v>1681.9022829404967</v>
      </c>
      <c r="P157">
        <f>'Linked Sheet'!Y337</f>
        <v>1472.8772291404428</v>
      </c>
      <c r="Q157">
        <f>'Linked Sheet'!Z337</f>
        <v>0</v>
      </c>
      <c r="S157" t="s">
        <v>595</v>
      </c>
      <c r="T157" t="str">
        <f>'Linked Sheet'!P337</f>
        <v>EM</v>
      </c>
      <c r="U157" t="str">
        <f t="shared" si="26"/>
        <v>HA94Z</v>
      </c>
    </row>
    <row r="158" spans="1:21" x14ac:dyDescent="0.2">
      <c r="A158" s="1139" t="str">
        <f t="shared" si="27"/>
        <v>APC</v>
      </c>
      <c r="B158" t="str">
        <f>'Linked Sheet'!L338</f>
        <v>HA95Z</v>
      </c>
      <c r="C158" t="str">
        <f>'Linked Sheet'!M338</f>
        <v>sub-HRG</v>
      </c>
      <c r="D158" t="str">
        <f>'Linked Sheet'!N338</f>
        <v>SDEC</v>
      </c>
      <c r="E158" t="str">
        <f>'Linked Sheet'!O338</f>
        <v>BP42</v>
      </c>
      <c r="F158" s="1139" t="s">
        <v>594</v>
      </c>
      <c r="G158" t="str">
        <f>'Linked Sheet'!Q338</f>
        <v>EM</v>
      </c>
      <c r="H158" t="str">
        <f>'Linked Sheet'!R338</f>
        <v>-</v>
      </c>
      <c r="J158" t="str">
        <f>'Linked Sheet'!S338</f>
        <v>Hand Trauma Diagnosis without Procedure</v>
      </c>
      <c r="K158" t="str">
        <f>'Linked Sheet'!T338</f>
        <v>Appendicular fractures not requiring immediate internal fixation</v>
      </c>
      <c r="L158" t="str">
        <f>'Linked Sheet'!U338</f>
        <v>SUS</v>
      </c>
      <c r="M158" t="str">
        <f>'Linked Sheet'!V338</f>
        <v>SUS</v>
      </c>
      <c r="N158">
        <f>'Linked Sheet'!W338</f>
        <v>0</v>
      </c>
      <c r="O158">
        <f>'Linked Sheet'!X338</f>
        <v>705.76294265233446</v>
      </c>
      <c r="P158">
        <f>'Linked Sheet'!Y338</f>
        <v>496.73788885228066</v>
      </c>
      <c r="Q158">
        <f>'Linked Sheet'!Z338</f>
        <v>0</v>
      </c>
      <c r="S158" t="s">
        <v>595</v>
      </c>
      <c r="T158" t="str">
        <f>'Linked Sheet'!P338</f>
        <v>EM</v>
      </c>
      <c r="U158" t="str">
        <f t="shared" si="26"/>
        <v>HA95Z</v>
      </c>
    </row>
    <row r="159" spans="1:21" x14ac:dyDescent="0.2">
      <c r="A159" s="1139" t="str">
        <f t="shared" si="27"/>
        <v>APC</v>
      </c>
      <c r="B159" t="str">
        <f>'Linked Sheet'!L339</f>
        <v>JC42A</v>
      </c>
      <c r="C159" t="str">
        <f>'Linked Sheet'!M339</f>
        <v>sub-HRG</v>
      </c>
      <c r="D159" t="str">
        <f>'Linked Sheet'!N339</f>
        <v>SDEC</v>
      </c>
      <c r="E159" t="str">
        <f>'Linked Sheet'!O339</f>
        <v>BP39</v>
      </c>
      <c r="F159" s="1139" t="s">
        <v>594</v>
      </c>
      <c r="G159" t="str">
        <f>'Linked Sheet'!Q339</f>
        <v>EM</v>
      </c>
      <c r="H159" t="str">
        <f>'Linked Sheet'!R339</f>
        <v>-</v>
      </c>
      <c r="J159" t="str">
        <f>'Linked Sheet'!S339</f>
        <v>Intermediate Skin Procedures, 13 years and over</v>
      </c>
      <c r="K159" t="str">
        <f>'Linked Sheet'!T339</f>
        <v>Cellulitis</v>
      </c>
      <c r="L159" t="str">
        <f>'Linked Sheet'!U339</f>
        <v>SUS</v>
      </c>
      <c r="M159" t="str">
        <f>'Linked Sheet'!V339</f>
        <v>SUS</v>
      </c>
      <c r="N159">
        <f>'Linked Sheet'!W339</f>
        <v>0</v>
      </c>
      <c r="O159">
        <f>'Linked Sheet'!X339</f>
        <v>975.32481977808811</v>
      </c>
      <c r="P159">
        <f>'Linked Sheet'!Y339</f>
        <v>766.93747290255533</v>
      </c>
      <c r="Q159">
        <f>'Linked Sheet'!Z339</f>
        <v>0</v>
      </c>
      <c r="S159" t="s">
        <v>595</v>
      </c>
      <c r="T159" t="str">
        <f>'Linked Sheet'!P339</f>
        <v>EM</v>
      </c>
      <c r="U159" t="str">
        <f t="shared" si="26"/>
        <v>JC42A</v>
      </c>
    </row>
    <row r="160" spans="1:21" x14ac:dyDescent="0.2">
      <c r="A160" s="1139" t="str">
        <f t="shared" si="27"/>
        <v>APC</v>
      </c>
      <c r="B160" t="str">
        <f>'Linked Sheet'!L340</f>
        <v>JD07K</v>
      </c>
      <c r="C160" t="str">
        <f>'Linked Sheet'!M340</f>
        <v>sub-HRG</v>
      </c>
      <c r="D160" t="str">
        <f>'Linked Sheet'!N340</f>
        <v>SDEC</v>
      </c>
      <c r="E160" t="str">
        <f>'Linked Sheet'!O340</f>
        <v>BP39</v>
      </c>
      <c r="F160" s="1139" t="s">
        <v>594</v>
      </c>
      <c r="G160" t="str">
        <f>'Linked Sheet'!Q340</f>
        <v>EM</v>
      </c>
      <c r="H160" t="str">
        <f>'Linked Sheet'!R340</f>
        <v>-</v>
      </c>
      <c r="J160" t="str">
        <f>'Linked Sheet'!S340</f>
        <v>Skin Disorders without Interventions, with CC Score 0-1</v>
      </c>
      <c r="K160" t="str">
        <f>'Linked Sheet'!T340</f>
        <v>Cellulitis</v>
      </c>
      <c r="L160" t="str">
        <f>'Linked Sheet'!U340</f>
        <v>SUS</v>
      </c>
      <c r="M160" t="str">
        <f>'Linked Sheet'!V340</f>
        <v>SUS</v>
      </c>
      <c r="N160">
        <f>'Linked Sheet'!W340</f>
        <v>0</v>
      </c>
      <c r="O160">
        <f>'Linked Sheet'!X340</f>
        <v>917.73631779986397</v>
      </c>
      <c r="P160">
        <f>'Linked Sheet'!Y340</f>
        <v>709.34897092433107</v>
      </c>
      <c r="Q160">
        <f>'Linked Sheet'!Z340</f>
        <v>0</v>
      </c>
      <c r="S160" t="s">
        <v>595</v>
      </c>
      <c r="T160" t="str">
        <f>'Linked Sheet'!P340</f>
        <v>EM</v>
      </c>
      <c r="U160" t="str">
        <f t="shared" si="26"/>
        <v>JD07K</v>
      </c>
    </row>
    <row r="161" spans="1:21" x14ac:dyDescent="0.2">
      <c r="A161" s="1139" t="str">
        <f t="shared" si="27"/>
        <v>Outpatient</v>
      </c>
      <c r="B161" t="str">
        <f>'Linked Sheet'!L341</f>
        <v>WA11B</v>
      </c>
      <c r="C161" t="str">
        <f>'Linked Sheet'!M341</f>
        <v xml:space="preserve">HRG </v>
      </c>
      <c r="D161" t="str">
        <f>'Linked Sheet'!N341</f>
        <v>SDEC</v>
      </c>
      <c r="E161" t="str">
        <f>'Linked Sheet'!O341</f>
        <v>BP47</v>
      </c>
      <c r="F161" s="1139" t="s">
        <v>594</v>
      </c>
      <c r="G161" t="str">
        <f>'Linked Sheet'!Q341</f>
        <v>EM</v>
      </c>
      <c r="H161" t="str">
        <f>'Linked Sheet'!R341</f>
        <v>-</v>
      </c>
      <c r="J161" t="str">
        <f>'Linked Sheet'!S341</f>
        <v>Poisoning, Toxic, Environmental or Unspecified Effects, with CC Score 2-3</v>
      </c>
      <c r="K161" t="str">
        <f>'Linked Sheet'!T341</f>
        <v>Self harm</v>
      </c>
      <c r="L161" t="str">
        <f>'Linked Sheet'!U341</f>
        <v>SUS</v>
      </c>
      <c r="M161" t="str">
        <f>'Linked Sheet'!V341</f>
        <v>SUS</v>
      </c>
      <c r="N161">
        <f>'Linked Sheet'!W341</f>
        <v>0</v>
      </c>
      <c r="O161">
        <f>'Linked Sheet'!X341</f>
        <v>1336.2178655375883</v>
      </c>
      <c r="P161">
        <f>'Linked Sheet'!Y341</f>
        <v>1139.2432317945934</v>
      </c>
      <c r="Q161">
        <f>'Linked Sheet'!Z341</f>
        <v>0</v>
      </c>
      <c r="S161" t="s">
        <v>595</v>
      </c>
      <c r="T161" t="str">
        <f>'Linked Sheet'!P341</f>
        <v>EM</v>
      </c>
      <c r="U161" t="str">
        <f t="shared" si="26"/>
        <v>WA11B</v>
      </c>
    </row>
    <row r="162" spans="1:21" x14ac:dyDescent="0.2">
      <c r="A162" s="1139" t="str">
        <f t="shared" si="27"/>
        <v>Outpatient</v>
      </c>
      <c r="B162" t="str">
        <f>'Linked Sheet'!L342</f>
        <v>WA11C</v>
      </c>
      <c r="C162" t="str">
        <f>'Linked Sheet'!M342</f>
        <v xml:space="preserve">HRG </v>
      </c>
      <c r="D162" t="str">
        <f>'Linked Sheet'!N342</f>
        <v>SDEC</v>
      </c>
      <c r="E162" t="str">
        <f>'Linked Sheet'!O342</f>
        <v>BP47</v>
      </c>
      <c r="F162" s="1139" t="s">
        <v>594</v>
      </c>
      <c r="G162" t="str">
        <f>'Linked Sheet'!Q342</f>
        <v>EM</v>
      </c>
      <c r="H162" t="str">
        <f>'Linked Sheet'!R342</f>
        <v>-</v>
      </c>
      <c r="J162" t="str">
        <f>'Linked Sheet'!S342</f>
        <v>Poisoning, Toxic, Environmental or Unspecified Effects, with CC Score 0-1</v>
      </c>
      <c r="K162" t="str">
        <f>'Linked Sheet'!T342</f>
        <v>Self harm</v>
      </c>
      <c r="L162" t="str">
        <f>'Linked Sheet'!U342</f>
        <v>SUS</v>
      </c>
      <c r="M162" t="str">
        <f>'Linked Sheet'!V342</f>
        <v>SUS</v>
      </c>
      <c r="N162">
        <f>'Linked Sheet'!W342</f>
        <v>0</v>
      </c>
      <c r="O162">
        <f>'Linked Sheet'!X342</f>
        <v>570.68455584508592</v>
      </c>
      <c r="P162">
        <f>'Linked Sheet'!Y342</f>
        <v>373.70992210209113</v>
      </c>
      <c r="Q162">
        <f>'Linked Sheet'!Z342</f>
        <v>0</v>
      </c>
      <c r="S162" t="s">
        <v>595</v>
      </c>
      <c r="T162" t="str">
        <f>'Linked Sheet'!P342</f>
        <v>EM</v>
      </c>
      <c r="U162" t="str">
        <f t="shared" si="26"/>
        <v>WA11C</v>
      </c>
    </row>
    <row r="163" spans="1:21" x14ac:dyDescent="0.2">
      <c r="A163" s="1139" t="str">
        <f t="shared" si="27"/>
        <v>Outpatient</v>
      </c>
      <c r="B163" t="str">
        <f>'Linked Sheet'!L343</f>
        <v>YQ51C</v>
      </c>
      <c r="C163" t="str">
        <f>'Linked Sheet'!M343</f>
        <v xml:space="preserve">HRG </v>
      </c>
      <c r="D163" t="str">
        <f>'Linked Sheet'!N343</f>
        <v>SDEC</v>
      </c>
      <c r="E163" t="str">
        <f>'Linked Sheet'!O343</f>
        <v>BP48</v>
      </c>
      <c r="F163" s="1139" t="s">
        <v>594</v>
      </c>
      <c r="G163" t="str">
        <f>'Linked Sheet'!Q343</f>
        <v>EM</v>
      </c>
      <c r="H163" t="str">
        <f>'Linked Sheet'!R343</f>
        <v>-</v>
      </c>
      <c r="J163" t="str">
        <f>'Linked Sheet'!S343</f>
        <v>Deep Vein Thrombosis with CC Score 6-8</v>
      </c>
      <c r="K163" t="str">
        <f>'Linked Sheet'!T343</f>
        <v>DVT</v>
      </c>
      <c r="L163" t="str">
        <f>'Linked Sheet'!U343</f>
        <v>SUS</v>
      </c>
      <c r="M163" t="str">
        <f>'Linked Sheet'!V343</f>
        <v>SUS</v>
      </c>
      <c r="N163">
        <f>'Linked Sheet'!W343</f>
        <v>0</v>
      </c>
      <c r="O163">
        <f>'Linked Sheet'!X343</f>
        <v>2240.9161668106963</v>
      </c>
      <c r="P163">
        <f>'Linked Sheet'!Y343</f>
        <v>2028.8596566574977</v>
      </c>
      <c r="Q163">
        <f>'Linked Sheet'!Z343</f>
        <v>0</v>
      </c>
      <c r="S163" t="s">
        <v>595</v>
      </c>
      <c r="T163" t="str">
        <f>'Linked Sheet'!P343</f>
        <v>EM</v>
      </c>
      <c r="U163" t="str">
        <f t="shared" si="26"/>
        <v>YQ51C</v>
      </c>
    </row>
    <row r="164" spans="1:21" x14ac:dyDescent="0.2">
      <c r="A164" s="1139" t="str">
        <f t="shared" si="27"/>
        <v>Outpatient</v>
      </c>
      <c r="B164" t="str">
        <f>'Linked Sheet'!L344</f>
        <v>YQ51D</v>
      </c>
      <c r="C164" t="str">
        <f>'Linked Sheet'!M344</f>
        <v xml:space="preserve">HRG </v>
      </c>
      <c r="D164" t="str">
        <f>'Linked Sheet'!N344</f>
        <v>SDEC</v>
      </c>
      <c r="E164" t="str">
        <f>'Linked Sheet'!O344</f>
        <v>BP48</v>
      </c>
      <c r="F164" s="1139" t="s">
        <v>594</v>
      </c>
      <c r="G164" t="str">
        <f>'Linked Sheet'!Q344</f>
        <v>EM</v>
      </c>
      <c r="H164" t="str">
        <f>'Linked Sheet'!R344</f>
        <v>-</v>
      </c>
      <c r="J164" t="str">
        <f>'Linked Sheet'!S344</f>
        <v>Deep Vein Thrombosis with CC Score 3-5</v>
      </c>
      <c r="K164" t="str">
        <f>'Linked Sheet'!T344</f>
        <v>DVT</v>
      </c>
      <c r="L164" t="str">
        <f>'Linked Sheet'!U344</f>
        <v>SUS</v>
      </c>
      <c r="M164" t="str">
        <f>'Linked Sheet'!V344</f>
        <v>SUS</v>
      </c>
      <c r="N164">
        <f>'Linked Sheet'!W344</f>
        <v>0</v>
      </c>
      <c r="O164">
        <f>'Linked Sheet'!X344</f>
        <v>1084.1597413897746</v>
      </c>
      <c r="P164">
        <f>'Linked Sheet'!Y344</f>
        <v>872.10323123657599</v>
      </c>
      <c r="Q164">
        <f>'Linked Sheet'!Z344</f>
        <v>0</v>
      </c>
      <c r="S164" t="s">
        <v>595</v>
      </c>
      <c r="T164" t="str">
        <f>'Linked Sheet'!P344</f>
        <v>EM</v>
      </c>
      <c r="U164" t="str">
        <f t="shared" si="26"/>
        <v>YQ51D</v>
      </c>
    </row>
    <row r="165" spans="1:21" x14ac:dyDescent="0.2">
      <c r="A165" s="1139" t="str">
        <f t="shared" si="27"/>
        <v>Outpatient</v>
      </c>
      <c r="B165" t="str">
        <f>'Linked Sheet'!L345</f>
        <v>YQ51E</v>
      </c>
      <c r="C165" t="str">
        <f>'Linked Sheet'!M345</f>
        <v xml:space="preserve">HRG </v>
      </c>
      <c r="D165" t="str">
        <f>'Linked Sheet'!N345</f>
        <v>SDEC</v>
      </c>
      <c r="E165" t="str">
        <f>'Linked Sheet'!O345</f>
        <v>BP48</v>
      </c>
      <c r="F165" s="1139" t="s">
        <v>594</v>
      </c>
      <c r="G165" t="str">
        <f>'Linked Sheet'!Q345</f>
        <v>EM</v>
      </c>
      <c r="H165" t="str">
        <f>'Linked Sheet'!R345</f>
        <v>-</v>
      </c>
      <c r="J165" t="str">
        <f>'Linked Sheet'!S345</f>
        <v>Deep Vein Thrombosis with CC Score 0-2</v>
      </c>
      <c r="K165" t="str">
        <f>'Linked Sheet'!T345</f>
        <v>DVT</v>
      </c>
      <c r="L165" t="str">
        <f>'Linked Sheet'!U345</f>
        <v>SUS</v>
      </c>
      <c r="M165" t="str">
        <f>'Linked Sheet'!V345</f>
        <v>SUS</v>
      </c>
      <c r="N165">
        <f>'Linked Sheet'!W345</f>
        <v>0</v>
      </c>
      <c r="O165">
        <f>'Linked Sheet'!X345</f>
        <v>468.76494837733463</v>
      </c>
      <c r="P165">
        <f>'Linked Sheet'!Y345</f>
        <v>256.70843822413599</v>
      </c>
      <c r="Q165">
        <f>'Linked Sheet'!Z345</f>
        <v>0</v>
      </c>
      <c r="S165" t="s">
        <v>595</v>
      </c>
      <c r="T165" t="str">
        <f>'Linked Sheet'!P345</f>
        <v>EM</v>
      </c>
      <c r="U165" t="str">
        <f t="shared" si="26"/>
        <v>YQ51E</v>
      </c>
    </row>
    <row r="166" spans="1:21" x14ac:dyDescent="0.2">
      <c r="A166" s="1139" t="str">
        <f t="shared" si="27"/>
        <v>Outpatient</v>
      </c>
      <c r="B166" t="str">
        <f>'Linked Sheet'!L346</f>
        <v>LB40F</v>
      </c>
      <c r="C166" t="str">
        <f>'Linked Sheet'!M346</f>
        <v xml:space="preserve">HRG </v>
      </c>
      <c r="D166" t="str">
        <f>'Linked Sheet'!N346</f>
        <v>SDEC</v>
      </c>
      <c r="E166" t="str">
        <f>'Linked Sheet'!O346</f>
        <v>BP38</v>
      </c>
      <c r="F166" s="1139" t="s">
        <v>594</v>
      </c>
      <c r="G166" t="str">
        <f>'Linked Sheet'!Q346</f>
        <v>EM</v>
      </c>
      <c r="H166" t="str">
        <f>'Linked Sheet'!R346</f>
        <v>-</v>
      </c>
      <c r="J166" t="str">
        <f>'Linked Sheet'!S346</f>
        <v>Urinary Tract Stone Disease without Interventions, with CC Score 3-5</v>
      </c>
      <c r="K166" t="str">
        <f>'Linked Sheet'!T346</f>
        <v>Renal/ureteric stones</v>
      </c>
      <c r="L166" t="str">
        <f>'Linked Sheet'!U346</f>
        <v>SUS</v>
      </c>
      <c r="M166" t="str">
        <f>'Linked Sheet'!V346</f>
        <v>SUS</v>
      </c>
      <c r="N166">
        <f>'Linked Sheet'!W346</f>
        <v>0</v>
      </c>
      <c r="O166">
        <f>'Linked Sheet'!X346</f>
        <v>1087.9757645985524</v>
      </c>
      <c r="P166">
        <f>'Linked Sheet'!Y346</f>
        <v>901.64508091871414</v>
      </c>
      <c r="Q166">
        <f>'Linked Sheet'!Z346</f>
        <v>0</v>
      </c>
      <c r="S166" t="s">
        <v>595</v>
      </c>
      <c r="T166" t="str">
        <f>'Linked Sheet'!P346</f>
        <v>EM</v>
      </c>
      <c r="U166" t="str">
        <f t="shared" si="26"/>
        <v>LB40F</v>
      </c>
    </row>
    <row r="167" spans="1:21" x14ac:dyDescent="0.2">
      <c r="A167" s="1139" t="str">
        <f t="shared" si="27"/>
        <v>Outpatient</v>
      </c>
      <c r="B167" t="str">
        <f>'Linked Sheet'!L347</f>
        <v>LB40G</v>
      </c>
      <c r="C167" t="str">
        <f>'Linked Sheet'!M347</f>
        <v xml:space="preserve">HRG </v>
      </c>
      <c r="D167" t="str">
        <f>'Linked Sheet'!N347</f>
        <v>SDEC</v>
      </c>
      <c r="E167" t="str">
        <f>'Linked Sheet'!O347</f>
        <v>BP38</v>
      </c>
      <c r="F167" s="1139" t="s">
        <v>594</v>
      </c>
      <c r="G167" t="str">
        <f>'Linked Sheet'!Q347</f>
        <v>EM</v>
      </c>
      <c r="H167" t="str">
        <f>'Linked Sheet'!R347</f>
        <v>-</v>
      </c>
      <c r="J167" t="str">
        <f>'Linked Sheet'!S347</f>
        <v>Urinary Tract Stone Disease without Interventions, with CC Score 0-2</v>
      </c>
      <c r="K167" t="str">
        <f>'Linked Sheet'!T347</f>
        <v>Renal/ureteric stones</v>
      </c>
      <c r="L167" t="str">
        <f>'Linked Sheet'!U347</f>
        <v>SUS</v>
      </c>
      <c r="M167" t="str">
        <f>'Linked Sheet'!V347</f>
        <v>SUS</v>
      </c>
      <c r="N167">
        <f>'Linked Sheet'!W347</f>
        <v>0</v>
      </c>
      <c r="O167">
        <f>'Linked Sheet'!X347</f>
        <v>645.49491271673241</v>
      </c>
      <c r="P167">
        <f>'Linked Sheet'!Y347</f>
        <v>459.1642290368942</v>
      </c>
      <c r="Q167">
        <f>'Linked Sheet'!Z347</f>
        <v>0</v>
      </c>
      <c r="S167" t="s">
        <v>595</v>
      </c>
      <c r="T167" t="str">
        <f>'Linked Sheet'!P347</f>
        <v>EM</v>
      </c>
      <c r="U167" t="str">
        <f t="shared" si="26"/>
        <v>LB40G</v>
      </c>
    </row>
    <row r="168" spans="1:21" x14ac:dyDescent="0.2">
      <c r="A168" s="1139" t="str">
        <f t="shared" si="27"/>
        <v>Outpatient</v>
      </c>
      <c r="B168" t="str">
        <f>'Linked Sheet'!L348</f>
        <v>EB08E</v>
      </c>
      <c r="C168" t="str">
        <f>'Linked Sheet'!M348</f>
        <v xml:space="preserve">HRG </v>
      </c>
      <c r="D168" t="str">
        <f>'Linked Sheet'!N348</f>
        <v>SDEC</v>
      </c>
      <c r="E168" t="str">
        <f>'Linked Sheet'!O348</f>
        <v>BP41</v>
      </c>
      <c r="F168" s="1139" t="s">
        <v>594</v>
      </c>
      <c r="G168" t="str">
        <f>'Linked Sheet'!Q348</f>
        <v>EM</v>
      </c>
      <c r="H168" t="str">
        <f>'Linked Sheet'!R348</f>
        <v>-</v>
      </c>
      <c r="J168" t="str">
        <f>'Linked Sheet'!S348</f>
        <v>Syncope or Collapse, with CC Score 0-3</v>
      </c>
      <c r="K168" t="str">
        <f>'Linked Sheet'!T348</f>
        <v>Falls including syncope or collapse</v>
      </c>
      <c r="L168" t="str">
        <f>'Linked Sheet'!U348</f>
        <v>SUS</v>
      </c>
      <c r="M168" t="str">
        <f>'Linked Sheet'!V348</f>
        <v>SUS</v>
      </c>
      <c r="N168">
        <f>'Linked Sheet'!W348</f>
        <v>0</v>
      </c>
      <c r="O168">
        <f>'Linked Sheet'!X348</f>
        <v>564.10403749064403</v>
      </c>
      <c r="P168">
        <f>'Linked Sheet'!Y348</f>
        <v>365.44034812006123</v>
      </c>
      <c r="Q168">
        <f>'Linked Sheet'!Z348</f>
        <v>0</v>
      </c>
      <c r="S168" t="s">
        <v>595</v>
      </c>
      <c r="T168" t="str">
        <f>'Linked Sheet'!P348</f>
        <v>EM</v>
      </c>
      <c r="U168" t="str">
        <f t="shared" si="26"/>
        <v>EB08E</v>
      </c>
    </row>
    <row r="169" spans="1:21" x14ac:dyDescent="0.2">
      <c r="A169" s="1139" t="str">
        <f t="shared" si="27"/>
        <v>Outpatient</v>
      </c>
      <c r="B169" t="str">
        <f>'Linked Sheet'!L349</f>
        <v>DZ11J</v>
      </c>
      <c r="C169" t="str">
        <f>'Linked Sheet'!M349</f>
        <v xml:space="preserve">HRG </v>
      </c>
      <c r="D169" t="str">
        <f>'Linked Sheet'!N349</f>
        <v>SDEC</v>
      </c>
      <c r="E169" t="str">
        <f>'Linked Sheet'!O349</f>
        <v>BP56</v>
      </c>
      <c r="F169" s="1139" t="s">
        <v>594</v>
      </c>
      <c r="G169" t="str">
        <f>'Linked Sheet'!Q349</f>
        <v>EM</v>
      </c>
      <c r="H169" t="str">
        <f>'Linked Sheet'!R349</f>
        <v>-</v>
      </c>
      <c r="J169" t="str">
        <f>'Linked Sheet'!S349</f>
        <v>Lobar, Atypical or Viral Pneumonia, with CC Score 0-2</v>
      </c>
      <c r="K169" t="str">
        <f>'Linked Sheet'!T349</f>
        <v xml:space="preserve">Community acquired pneumonia </v>
      </c>
      <c r="L169" t="str">
        <f>'Linked Sheet'!U349</f>
        <v>SUS</v>
      </c>
      <c r="M169" t="str">
        <f>'Linked Sheet'!V349</f>
        <v>SUS</v>
      </c>
      <c r="N169">
        <f>'Linked Sheet'!W349</f>
        <v>0</v>
      </c>
      <c r="O169">
        <f>'Linked Sheet'!X349</f>
        <v>1649.513318513121</v>
      </c>
      <c r="P169">
        <f>'Linked Sheet'!Y349</f>
        <v>1458.4920530211489</v>
      </c>
      <c r="Q169">
        <f>'Linked Sheet'!Z349</f>
        <v>0</v>
      </c>
      <c r="S169" t="s">
        <v>595</v>
      </c>
      <c r="T169" t="str">
        <f>'Linked Sheet'!P349</f>
        <v>EM</v>
      </c>
      <c r="U169" t="str">
        <f t="shared" si="26"/>
        <v>DZ11J</v>
      </c>
    </row>
    <row r="170" spans="1:21" x14ac:dyDescent="0.2">
      <c r="A170" s="1139" t="str">
        <f t="shared" si="27"/>
        <v>Outpatient</v>
      </c>
      <c r="B170" t="str">
        <f>'Linked Sheet'!L350</f>
        <v>EB07C</v>
      </c>
      <c r="C170" t="str">
        <f>'Linked Sheet'!M350</f>
        <v xml:space="preserve">HRG </v>
      </c>
      <c r="D170" t="str">
        <f>'Linked Sheet'!N350</f>
        <v>SDEC</v>
      </c>
      <c r="E170" t="str">
        <f>'Linked Sheet'!O350</f>
        <v>BP59</v>
      </c>
      <c r="F170" s="1139" t="s">
        <v>594</v>
      </c>
      <c r="G170" t="str">
        <f>'Linked Sheet'!Q350</f>
        <v>EM</v>
      </c>
      <c r="H170" t="str">
        <f>'Linked Sheet'!R350</f>
        <v>-</v>
      </c>
      <c r="J170" t="str">
        <f>'Linked Sheet'!S350</f>
        <v>Arrhythmia or Conduction Disorders, with CC Score 7-9</v>
      </c>
      <c r="K170" t="str">
        <f>'Linked Sheet'!T350</f>
        <v>Supraventricular tachcardias including atrial fibrillation</v>
      </c>
      <c r="L170" t="str">
        <f>'Linked Sheet'!U350</f>
        <v>SUS</v>
      </c>
      <c r="M170" t="str">
        <f>'Linked Sheet'!V350</f>
        <v>SUS</v>
      </c>
      <c r="N170">
        <f>'Linked Sheet'!W350</f>
        <v>0</v>
      </c>
      <c r="O170">
        <f>'Linked Sheet'!X350</f>
        <v>1807.9582819628395</v>
      </c>
      <c r="P170">
        <f>'Linked Sheet'!Y350</f>
        <v>1609.2945925922565</v>
      </c>
      <c r="Q170">
        <f>'Linked Sheet'!Z350</f>
        <v>0</v>
      </c>
      <c r="S170" t="s">
        <v>595</v>
      </c>
      <c r="T170" t="str">
        <f>'Linked Sheet'!P350</f>
        <v>EM</v>
      </c>
      <c r="U170" t="str">
        <f t="shared" si="26"/>
        <v>EB07C</v>
      </c>
    </row>
    <row r="171" spans="1:21" x14ac:dyDescent="0.2">
      <c r="A171" s="1139" t="str">
        <f t="shared" si="27"/>
        <v>Outpatient</v>
      </c>
      <c r="B171" t="str">
        <f>'Linked Sheet'!L351</f>
        <v>EB07D</v>
      </c>
      <c r="C171" t="str">
        <f>'Linked Sheet'!M351</f>
        <v xml:space="preserve">HRG </v>
      </c>
      <c r="D171" t="str">
        <f>'Linked Sheet'!N351</f>
        <v>SDEC</v>
      </c>
      <c r="E171" t="str">
        <f>'Linked Sheet'!O351</f>
        <v>BP59</v>
      </c>
      <c r="F171" s="1139" t="s">
        <v>594</v>
      </c>
      <c r="G171" t="str">
        <f>'Linked Sheet'!Q351</f>
        <v>EM</v>
      </c>
      <c r="H171" t="str">
        <f>'Linked Sheet'!R351</f>
        <v>-</v>
      </c>
      <c r="J171" t="str">
        <f>'Linked Sheet'!S351</f>
        <v>Arrhythmia or Conduction Disorders, with CC Score 4-6</v>
      </c>
      <c r="K171" t="str">
        <f>'Linked Sheet'!T351</f>
        <v>Supraventricular tachcardias including atrial fibrillation</v>
      </c>
      <c r="L171" t="str">
        <f>'Linked Sheet'!U351</f>
        <v>SUS</v>
      </c>
      <c r="M171" t="str">
        <f>'Linked Sheet'!V351</f>
        <v>SUS</v>
      </c>
      <c r="N171">
        <f>'Linked Sheet'!W351</f>
        <v>0</v>
      </c>
      <c r="O171">
        <f>'Linked Sheet'!X351</f>
        <v>1190.922339162898</v>
      </c>
      <c r="P171">
        <f>'Linked Sheet'!Y351</f>
        <v>992.25864979231517</v>
      </c>
      <c r="Q171">
        <f>'Linked Sheet'!Z351</f>
        <v>0</v>
      </c>
      <c r="S171" t="s">
        <v>595</v>
      </c>
      <c r="T171" t="str">
        <f>'Linked Sheet'!P351</f>
        <v>EM</v>
      </c>
      <c r="U171" t="str">
        <f t="shared" si="26"/>
        <v>EB07D</v>
      </c>
    </row>
    <row r="172" spans="1:21" x14ac:dyDescent="0.2">
      <c r="A172" s="1139" t="str">
        <f t="shared" si="27"/>
        <v>Outpatient</v>
      </c>
      <c r="B172" t="str">
        <f>'Linked Sheet'!L352</f>
        <v>EB07E</v>
      </c>
      <c r="C172" t="str">
        <f>'Linked Sheet'!M352</f>
        <v xml:space="preserve">HRG </v>
      </c>
      <c r="D172" t="str">
        <f>'Linked Sheet'!N352</f>
        <v>SDEC</v>
      </c>
      <c r="E172" t="str">
        <f>'Linked Sheet'!O352</f>
        <v>BP59</v>
      </c>
      <c r="F172" s="1139" t="s">
        <v>594</v>
      </c>
      <c r="G172" t="str">
        <f>'Linked Sheet'!Q352</f>
        <v>EM</v>
      </c>
      <c r="H172" t="str">
        <f>'Linked Sheet'!R352</f>
        <v>-</v>
      </c>
      <c r="J172" t="str">
        <f>'Linked Sheet'!S352</f>
        <v>Arrhythmia or Conduction Disorders, with CC Score 0-3</v>
      </c>
      <c r="K172" t="str">
        <f>'Linked Sheet'!T352</f>
        <v>Supraventricular tachcardias including atrial fibrillation</v>
      </c>
      <c r="L172" t="str">
        <f>'Linked Sheet'!U352</f>
        <v>SUS</v>
      </c>
      <c r="M172" t="str">
        <f>'Linked Sheet'!V352</f>
        <v>SUS</v>
      </c>
      <c r="N172">
        <f>'Linked Sheet'!W352</f>
        <v>0</v>
      </c>
      <c r="O172">
        <f>'Linked Sheet'!X352</f>
        <v>682.26783864562492</v>
      </c>
      <c r="P172">
        <f>'Linked Sheet'!Y352</f>
        <v>483.60414927504212</v>
      </c>
      <c r="Q172">
        <f>'Linked Sheet'!Z352</f>
        <v>0</v>
      </c>
      <c r="S172" t="s">
        <v>595</v>
      </c>
      <c r="T172" t="str">
        <f>'Linked Sheet'!P352</f>
        <v>EM</v>
      </c>
      <c r="U172" t="str">
        <f t="shared" si="26"/>
        <v>EB07E</v>
      </c>
    </row>
    <row r="173" spans="1:21" x14ac:dyDescent="0.2">
      <c r="A173" s="1139" t="str">
        <f t="shared" si="27"/>
        <v>Outpatient</v>
      </c>
      <c r="B173" t="str">
        <f>'Linked Sheet'!L353</f>
        <v>HA83B</v>
      </c>
      <c r="C173" t="str">
        <f>'Linked Sheet'!M353</f>
        <v xml:space="preserve">HRG </v>
      </c>
      <c r="D173" t="str">
        <f>'Linked Sheet'!N353</f>
        <v>SDEC</v>
      </c>
      <c r="E173" t="str">
        <f>'Linked Sheet'!O353</f>
        <v>BP58</v>
      </c>
      <c r="F173" s="1139" t="s">
        <v>594</v>
      </c>
      <c r="G173" t="str">
        <f>'Linked Sheet'!Q353</f>
        <v>EM</v>
      </c>
      <c r="H173" t="str">
        <f>'Linked Sheet'!R353</f>
        <v>-</v>
      </c>
      <c r="J173" t="str">
        <f>'Linked Sheet'!S353</f>
        <v>Head Injury with Intermediate CC</v>
      </c>
      <c r="K173" t="str">
        <f>'Linked Sheet'!T353</f>
        <v>Minor head injury</v>
      </c>
      <c r="L173" t="str">
        <f>'Linked Sheet'!U353</f>
        <v>SUS</v>
      </c>
      <c r="M173" t="str">
        <f>'Linked Sheet'!V353</f>
        <v>SUS</v>
      </c>
      <c r="N173">
        <f>'Linked Sheet'!W353</f>
        <v>0</v>
      </c>
      <c r="O173">
        <f>'Linked Sheet'!X353</f>
        <v>777.97497627463383</v>
      </c>
      <c r="P173">
        <f>'Linked Sheet'!Y353</f>
        <v>568.94992247458003</v>
      </c>
      <c r="Q173">
        <f>'Linked Sheet'!Z353</f>
        <v>0</v>
      </c>
      <c r="S173" t="s">
        <v>595</v>
      </c>
      <c r="T173" t="str">
        <f>'Linked Sheet'!P353</f>
        <v>EM</v>
      </c>
      <c r="U173" t="str">
        <f t="shared" si="26"/>
        <v>HA83B</v>
      </c>
    </row>
    <row r="174" spans="1:21" x14ac:dyDescent="0.2">
      <c r="A174" s="1139" t="str">
        <f t="shared" si="27"/>
        <v>Outpatient</v>
      </c>
      <c r="B174" t="str">
        <f>'Linked Sheet'!L354</f>
        <v>HA83C</v>
      </c>
      <c r="C174" t="str">
        <f>'Linked Sheet'!M354</f>
        <v xml:space="preserve">HRG </v>
      </c>
      <c r="D174" t="str">
        <f>'Linked Sheet'!N354</f>
        <v>SDEC</v>
      </c>
      <c r="E174" t="str">
        <f>'Linked Sheet'!O354</f>
        <v>BP58</v>
      </c>
      <c r="F174" s="1139" t="s">
        <v>594</v>
      </c>
      <c r="G174" t="str">
        <f>'Linked Sheet'!Q354</f>
        <v>EM</v>
      </c>
      <c r="H174" t="str">
        <f>'Linked Sheet'!R354</f>
        <v>-</v>
      </c>
      <c r="J174" t="str">
        <f>'Linked Sheet'!S354</f>
        <v>Head Injury without CC</v>
      </c>
      <c r="K174" t="str">
        <f>'Linked Sheet'!T354</f>
        <v>Minor head injury</v>
      </c>
      <c r="L174" t="str">
        <f>'Linked Sheet'!U354</f>
        <v>SUS</v>
      </c>
      <c r="M174" t="str">
        <f>'Linked Sheet'!V354</f>
        <v>SUS</v>
      </c>
      <c r="N174">
        <f>'Linked Sheet'!W354</f>
        <v>0</v>
      </c>
      <c r="O174">
        <f>'Linked Sheet'!X354</f>
        <v>450.03042508316412</v>
      </c>
      <c r="P174">
        <f>'Linked Sheet'!Y354</f>
        <v>241.00537128311032</v>
      </c>
      <c r="Q174">
        <f>'Linked Sheet'!Z354</f>
        <v>0</v>
      </c>
      <c r="S174" t="s">
        <v>595</v>
      </c>
      <c r="T174" t="str">
        <f>'Linked Sheet'!P354</f>
        <v>EM</v>
      </c>
      <c r="U174" t="str">
        <f t="shared" si="26"/>
        <v>HA83C</v>
      </c>
    </row>
    <row r="175" spans="1:21" x14ac:dyDescent="0.2">
      <c r="A175" s="1139" t="str">
        <f t="shared" si="27"/>
        <v>APC</v>
      </c>
      <c r="B175" t="str">
        <f>'Linked Sheet'!L355</f>
        <v>HA91Z</v>
      </c>
      <c r="C175" t="str">
        <f>'Linked Sheet'!M355</f>
        <v>sub-HRG</v>
      </c>
      <c r="D175" t="str">
        <f>'Linked Sheet'!N355</f>
        <v>SDEC</v>
      </c>
      <c r="E175" t="str">
        <f>'Linked Sheet'!O355</f>
        <v>BP53</v>
      </c>
      <c r="F175" s="1139" t="s">
        <v>594</v>
      </c>
      <c r="G175" t="str">
        <f>'Linked Sheet'!Q355</f>
        <v>EM</v>
      </c>
      <c r="H175" t="str">
        <f>'Linked Sheet'!R355</f>
        <v>-</v>
      </c>
      <c r="J175" t="str">
        <f>'Linked Sheet'!S355</f>
        <v>Hip Trauma Diagnosis without Procedure</v>
      </c>
      <c r="K175" t="str">
        <f>'Linked Sheet'!T355</f>
        <v>Low risk pubic rami</v>
      </c>
      <c r="L175" t="str">
        <f>'Linked Sheet'!U355</f>
        <v>SUS</v>
      </c>
      <c r="M175" t="str">
        <f>'Linked Sheet'!V355</f>
        <v>SUS</v>
      </c>
      <c r="N175">
        <f>'Linked Sheet'!W355</f>
        <v>0</v>
      </c>
      <c r="O175">
        <f>'Linked Sheet'!X355</f>
        <v>3704.0324176706563</v>
      </c>
      <c r="P175">
        <f>'Linked Sheet'!Y355</f>
        <v>3495.0073638706026</v>
      </c>
      <c r="Q175">
        <f>'Linked Sheet'!Z355</f>
        <v>0</v>
      </c>
      <c r="S175" t="s">
        <v>595</v>
      </c>
      <c r="T175" t="str">
        <f>'Linked Sheet'!P355</f>
        <v>EM</v>
      </c>
      <c r="U175" t="str">
        <f t="shared" si="26"/>
        <v>HA91Z</v>
      </c>
    </row>
    <row r="176" spans="1:21" x14ac:dyDescent="0.2">
      <c r="A176" s="1139" t="str">
        <f t="shared" si="27"/>
        <v>Outpatient</v>
      </c>
      <c r="B176" t="str">
        <f>'Linked Sheet'!L356</f>
        <v>LB16J</v>
      </c>
      <c r="C176" t="str">
        <f>'Linked Sheet'!M356</f>
        <v xml:space="preserve">HRG </v>
      </c>
      <c r="D176" t="str">
        <f>'Linked Sheet'!N356</f>
        <v>SDEC</v>
      </c>
      <c r="E176" t="str">
        <f>'Linked Sheet'!O356</f>
        <v>BP55</v>
      </c>
      <c r="F176" s="1139" t="s">
        <v>594</v>
      </c>
      <c r="G176" t="str">
        <f>'Linked Sheet'!Q356</f>
        <v>EM</v>
      </c>
      <c r="H176" t="str">
        <f>'Linked Sheet'!R356</f>
        <v>-</v>
      </c>
      <c r="J176" t="str">
        <f>'Linked Sheet'!S356</f>
        <v>Urinary Incontinence or Other Urinary Problems, without Interventions, with CC Score 2-4</v>
      </c>
      <c r="K176" t="str">
        <f>'Linked Sheet'!T356</f>
        <v>Bladder outflow obstruction</v>
      </c>
      <c r="L176" t="str">
        <f>'Linked Sheet'!U356</f>
        <v>SUS</v>
      </c>
      <c r="M176" t="str">
        <f>'Linked Sheet'!V356</f>
        <v>SUS</v>
      </c>
      <c r="N176">
        <f>'Linked Sheet'!W356</f>
        <v>0</v>
      </c>
      <c r="O176">
        <f>'Linked Sheet'!X356</f>
        <v>1119.6787088092435</v>
      </c>
      <c r="P176">
        <f>'Linked Sheet'!Y356</f>
        <v>933.3480251294053</v>
      </c>
      <c r="Q176">
        <f>'Linked Sheet'!Z356</f>
        <v>0</v>
      </c>
      <c r="S176" t="s">
        <v>595</v>
      </c>
      <c r="T176" t="str">
        <f>'Linked Sheet'!P356</f>
        <v>EM</v>
      </c>
      <c r="U176" t="str">
        <f t="shared" si="26"/>
        <v>LB16J</v>
      </c>
    </row>
    <row r="177" spans="1:21" x14ac:dyDescent="0.2">
      <c r="A177" s="1139" t="str">
        <f t="shared" si="27"/>
        <v>Outpatient</v>
      </c>
      <c r="B177" t="str">
        <f>'Linked Sheet'!L357</f>
        <v>LB16K</v>
      </c>
      <c r="C177" t="str">
        <f>'Linked Sheet'!M357</f>
        <v xml:space="preserve">HRG </v>
      </c>
      <c r="D177" t="str">
        <f>'Linked Sheet'!N357</f>
        <v>SDEC</v>
      </c>
      <c r="E177" t="str">
        <f>'Linked Sheet'!O357</f>
        <v>BP55</v>
      </c>
      <c r="F177" s="1139" t="s">
        <v>594</v>
      </c>
      <c r="G177" t="str">
        <f>'Linked Sheet'!Q357</f>
        <v>EM</v>
      </c>
      <c r="H177" t="str">
        <f>'Linked Sheet'!R357</f>
        <v>-</v>
      </c>
      <c r="J177" t="str">
        <f>'Linked Sheet'!S357</f>
        <v>Urinary Incontinence or Other Urinary Problems, without Interventions, with CC Score 0-1</v>
      </c>
      <c r="K177" t="str">
        <f>'Linked Sheet'!T357</f>
        <v>Bladder outflow obstruction</v>
      </c>
      <c r="L177" t="str">
        <f>'Linked Sheet'!U357</f>
        <v>SUS</v>
      </c>
      <c r="M177" t="str">
        <f>'Linked Sheet'!V357</f>
        <v>SUS</v>
      </c>
      <c r="N177">
        <f>'Linked Sheet'!W357</f>
        <v>0</v>
      </c>
      <c r="O177">
        <f>'Linked Sheet'!X357</f>
        <v>570.52747015073612</v>
      </c>
      <c r="P177">
        <f>'Linked Sheet'!Y357</f>
        <v>384.19678647089791</v>
      </c>
      <c r="Q177">
        <f>'Linked Sheet'!Z357</f>
        <v>0</v>
      </c>
      <c r="S177" t="s">
        <v>595</v>
      </c>
      <c r="T177" t="str">
        <f>'Linked Sheet'!P357</f>
        <v>EM</v>
      </c>
      <c r="U177" t="str">
        <f t="shared" si="26"/>
        <v>LB16K</v>
      </c>
    </row>
    <row r="178" spans="1:21" x14ac:dyDescent="0.2">
      <c r="A178" s="1139" t="str">
        <f t="shared" si="27"/>
        <v>Outpatient</v>
      </c>
      <c r="B178" t="str">
        <f>'Linked Sheet'!L358</f>
        <v>SA09K</v>
      </c>
      <c r="C178" t="str">
        <f>'Linked Sheet'!M358</f>
        <v xml:space="preserve">HRG </v>
      </c>
      <c r="D178" t="str">
        <f>'Linked Sheet'!N358</f>
        <v>SDEC</v>
      </c>
      <c r="E178" t="str">
        <f>'Linked Sheet'!O358</f>
        <v>BP54</v>
      </c>
      <c r="F178" s="1139" t="s">
        <v>594</v>
      </c>
      <c r="G178" t="str">
        <f>'Linked Sheet'!Q358</f>
        <v>EM</v>
      </c>
      <c r="H178" t="str">
        <f>'Linked Sheet'!R358</f>
        <v>-</v>
      </c>
      <c r="J178" t="str">
        <f>'Linked Sheet'!S358</f>
        <v>Other Red Blood Cell Disorders with CC Score 2-5</v>
      </c>
      <c r="K178" t="str">
        <f>'Linked Sheet'!T358</f>
        <v>Anaemia</v>
      </c>
      <c r="L178" t="str">
        <f>'Linked Sheet'!U358</f>
        <v>SUS</v>
      </c>
      <c r="M178" t="str">
        <f>'Linked Sheet'!V358</f>
        <v>SUS</v>
      </c>
      <c r="N178">
        <f>'Linked Sheet'!W358</f>
        <v>0</v>
      </c>
      <c r="O178">
        <f>'Linked Sheet'!X358</f>
        <v>1438.9506622719689</v>
      </c>
      <c r="P178">
        <f>'Linked Sheet'!Y358</f>
        <v>1219.7089472019318</v>
      </c>
      <c r="Q178">
        <f>'Linked Sheet'!Z358</f>
        <v>0</v>
      </c>
      <c r="S178" t="s">
        <v>595</v>
      </c>
      <c r="T178" t="str">
        <f>'Linked Sheet'!P358</f>
        <v>EM</v>
      </c>
      <c r="U178" t="str">
        <f t="shared" si="26"/>
        <v>SA09K</v>
      </c>
    </row>
    <row r="179" spans="1:21" x14ac:dyDescent="0.2">
      <c r="A179" s="1139" t="str">
        <f t="shared" si="27"/>
        <v>Outpatient</v>
      </c>
      <c r="B179" t="str">
        <f>'Linked Sheet'!L359</f>
        <v>SA04K</v>
      </c>
      <c r="C179" t="str">
        <f>'Linked Sheet'!M359</f>
        <v xml:space="preserve">HRG </v>
      </c>
      <c r="D179" t="str">
        <f>'Linked Sheet'!N359</f>
        <v>SDEC</v>
      </c>
      <c r="E179" t="str">
        <f>'Linked Sheet'!O359</f>
        <v>BP54</v>
      </c>
      <c r="F179" s="1139" t="s">
        <v>594</v>
      </c>
      <c r="G179" t="str">
        <f>'Linked Sheet'!Q359</f>
        <v>EM</v>
      </c>
      <c r="H179" t="str">
        <f>'Linked Sheet'!R359</f>
        <v>-</v>
      </c>
      <c r="J179" t="str">
        <f>'Linked Sheet'!S359</f>
        <v>Iron Deficiency Anaemia with CC Score 2-5</v>
      </c>
      <c r="K179" t="str">
        <f>'Linked Sheet'!T359</f>
        <v>Anaemia</v>
      </c>
      <c r="L179" t="str">
        <f>'Linked Sheet'!U359</f>
        <v>SUS</v>
      </c>
      <c r="M179" t="str">
        <f>'Linked Sheet'!V359</f>
        <v>SUS</v>
      </c>
      <c r="N179">
        <f>'Linked Sheet'!W359</f>
        <v>0</v>
      </c>
      <c r="O179">
        <f>'Linked Sheet'!X359</f>
        <v>1113.2389794138569</v>
      </c>
      <c r="P179">
        <f>'Linked Sheet'!Y359</f>
        <v>893.99726434381978</v>
      </c>
      <c r="Q179">
        <f>'Linked Sheet'!Z359</f>
        <v>0</v>
      </c>
      <c r="S179" t="s">
        <v>595</v>
      </c>
      <c r="T179" t="str">
        <f>'Linked Sheet'!P359</f>
        <v>EM</v>
      </c>
      <c r="U179" t="str">
        <f t="shared" si="26"/>
        <v>SA04K</v>
      </c>
    </row>
    <row r="180" spans="1:21" x14ac:dyDescent="0.2">
      <c r="A180" s="1139" t="str">
        <f t="shared" si="27"/>
        <v>Outpatient</v>
      </c>
      <c r="B180" t="str">
        <f>'Linked Sheet'!L360</f>
        <v>SA04L</v>
      </c>
      <c r="C180" t="str">
        <f>'Linked Sheet'!M360</f>
        <v xml:space="preserve">HRG </v>
      </c>
      <c r="D180" t="str">
        <f>'Linked Sheet'!N360</f>
        <v>SDEC</v>
      </c>
      <c r="E180" t="str">
        <f>'Linked Sheet'!O360</f>
        <v>BP54</v>
      </c>
      <c r="F180" s="1139" t="s">
        <v>594</v>
      </c>
      <c r="G180" t="str">
        <f>'Linked Sheet'!Q360</f>
        <v>EM</v>
      </c>
      <c r="H180" t="str">
        <f>'Linked Sheet'!R360</f>
        <v>-</v>
      </c>
      <c r="J180" t="str">
        <f>'Linked Sheet'!S360</f>
        <v>Iron Deficiency Anaemia with CC Score 0-1</v>
      </c>
      <c r="K180" t="str">
        <f>'Linked Sheet'!T360</f>
        <v>Anaemia</v>
      </c>
      <c r="L180" t="str">
        <f>'Linked Sheet'!U360</f>
        <v>SUS</v>
      </c>
      <c r="M180" t="str">
        <f>'Linked Sheet'!V360</f>
        <v>SUS</v>
      </c>
      <c r="N180">
        <f>'Linked Sheet'!W360</f>
        <v>0</v>
      </c>
      <c r="O180">
        <f>'Linked Sheet'!X360</f>
        <v>741.59028268507427</v>
      </c>
      <c r="P180">
        <f>'Linked Sheet'!Y360</f>
        <v>522.34856761503715</v>
      </c>
      <c r="Q180">
        <f>'Linked Sheet'!Z360</f>
        <v>0</v>
      </c>
      <c r="S180" t="s">
        <v>595</v>
      </c>
      <c r="T180" t="str">
        <f>'Linked Sheet'!P360</f>
        <v>EM</v>
      </c>
      <c r="U180" t="str">
        <f t="shared" si="26"/>
        <v>SA04L</v>
      </c>
    </row>
    <row r="181" spans="1:21" x14ac:dyDescent="0.2">
      <c r="A181" s="1139" t="str">
        <f t="shared" si="27"/>
        <v>Outpatient</v>
      </c>
      <c r="B181" t="str">
        <f>'Linked Sheet'!L361</f>
        <v>SA09L</v>
      </c>
      <c r="C181" t="str">
        <f>'Linked Sheet'!M361</f>
        <v xml:space="preserve">HRG </v>
      </c>
      <c r="D181" t="str">
        <f>'Linked Sheet'!N361</f>
        <v>SDEC</v>
      </c>
      <c r="E181" t="str">
        <f>'Linked Sheet'!O361</f>
        <v>BP54</v>
      </c>
      <c r="F181" s="1139" t="s">
        <v>594</v>
      </c>
      <c r="G181" t="str">
        <f>'Linked Sheet'!Q361</f>
        <v>EM</v>
      </c>
      <c r="H181" t="str">
        <f>'Linked Sheet'!R361</f>
        <v>-</v>
      </c>
      <c r="J181" t="str">
        <f>'Linked Sheet'!S361</f>
        <v>Other Red Blood Cell Disorders with CC Score 0-1</v>
      </c>
      <c r="K181" t="str">
        <f>'Linked Sheet'!T361</f>
        <v>Anaemia</v>
      </c>
      <c r="L181" t="str">
        <f>'Linked Sheet'!U361</f>
        <v>SUS</v>
      </c>
      <c r="M181" t="str">
        <f>'Linked Sheet'!V361</f>
        <v>SUS</v>
      </c>
      <c r="N181">
        <f>'Linked Sheet'!W361</f>
        <v>0</v>
      </c>
      <c r="O181">
        <f>'Linked Sheet'!X361</f>
        <v>755.41192387942476</v>
      </c>
      <c r="P181">
        <f>'Linked Sheet'!Y361</f>
        <v>536.17020880938765</v>
      </c>
      <c r="Q181">
        <f>'Linked Sheet'!Z361</f>
        <v>0</v>
      </c>
      <c r="S181" t="s">
        <v>595</v>
      </c>
      <c r="T181" t="str">
        <f>'Linked Sheet'!P361</f>
        <v>EM</v>
      </c>
      <c r="U181" t="str">
        <f t="shared" si="26"/>
        <v>SA09L</v>
      </c>
    </row>
    <row r="182" spans="1:21" x14ac:dyDescent="0.2">
      <c r="A182" s="1139" t="str">
        <f t="shared" si="27"/>
        <v>Outpatient</v>
      </c>
      <c r="B182" t="str">
        <f>'Linked Sheet'!L362</f>
        <v>FZ90B</v>
      </c>
      <c r="C182" t="str">
        <f>'Linked Sheet'!M362</f>
        <v xml:space="preserve">HRG </v>
      </c>
      <c r="D182" t="str">
        <f>'Linked Sheet'!N362</f>
        <v>SDEC</v>
      </c>
      <c r="E182" t="str">
        <f>'Linked Sheet'!O362</f>
        <v>BP61</v>
      </c>
      <c r="F182" s="1139" t="s">
        <v>594</v>
      </c>
      <c r="G182" t="str">
        <f>'Linked Sheet'!Q362</f>
        <v>EM</v>
      </c>
      <c r="H182" t="str">
        <f>'Linked Sheet'!R362</f>
        <v>-</v>
      </c>
      <c r="J182" t="str">
        <f>'Linked Sheet'!S362</f>
        <v>Abdominal Pain without Interventions</v>
      </c>
      <c r="K182" t="str">
        <f>'Linked Sheet'!T362</f>
        <v>Abdominal Pain</v>
      </c>
      <c r="L182" t="str">
        <f>'Linked Sheet'!U362</f>
        <v>SUS</v>
      </c>
      <c r="M182" t="str">
        <f>'Linked Sheet'!V362</f>
        <v>SUS</v>
      </c>
      <c r="N182">
        <f>'Linked Sheet'!W362</f>
        <v>0</v>
      </c>
      <c r="O182">
        <f>'Linked Sheet'!X362</f>
        <v>757.83975712704637</v>
      </c>
      <c r="P182">
        <f>'Linked Sheet'!Y362</f>
        <v>555.91545407836884</v>
      </c>
      <c r="Q182">
        <f>'Linked Sheet'!Z362</f>
        <v>0</v>
      </c>
      <c r="S182" t="s">
        <v>595</v>
      </c>
      <c r="T182" t="str">
        <f>'Linked Sheet'!P362</f>
        <v>EM</v>
      </c>
      <c r="U182" t="str">
        <f t="shared" si="26"/>
        <v>FZ90B</v>
      </c>
    </row>
    <row r="183" spans="1:21" x14ac:dyDescent="0.2">
      <c r="A183" s="1139" t="str">
        <f t="shared" si="27"/>
        <v>Outpatient</v>
      </c>
      <c r="B183">
        <f>'Linked Sheet'!L374</f>
        <v>329</v>
      </c>
      <c r="C183" t="str">
        <f>'Linked Sheet'!M374</f>
        <v>TFC</v>
      </c>
      <c r="D183" t="str">
        <f>'Linked Sheet'!N374</f>
        <v>TIA</v>
      </c>
      <c r="E183" t="str">
        <f>'Linked Sheet'!O374</f>
        <v>n/a</v>
      </c>
      <c r="F183" s="700" t="s">
        <v>14073</v>
      </c>
      <c r="G183" t="str">
        <f>'Linked Sheet'!Q374</f>
        <v>Opatt</v>
      </c>
      <c r="H183" t="str">
        <f>'Linked Sheet'!R374</f>
        <v>-</v>
      </c>
      <c r="J183" t="str">
        <f>'Linked Sheet'!S374</f>
        <v>Transient Ischaemic Attack</v>
      </c>
      <c r="K183" t="str">
        <f>'Linked Sheet'!T374</f>
        <v>-</v>
      </c>
      <c r="L183" t="str">
        <f>'Linked Sheet'!U374</f>
        <v>SUS</v>
      </c>
      <c r="M183" t="str">
        <f>'Linked Sheet'!V374</f>
        <v>SUS</v>
      </c>
      <c r="N183">
        <f>'Linked Sheet'!W374</f>
        <v>0</v>
      </c>
      <c r="O183">
        <f>'Linked Sheet'!X374</f>
        <v>170.64192296727006</v>
      </c>
      <c r="P183">
        <f>'Linked Sheet'!Y374</f>
        <v>170.64192296727006</v>
      </c>
      <c r="Q183">
        <f>'Linked Sheet'!Z374</f>
        <v>0</v>
      </c>
      <c r="S183" t="s">
        <v>14073</v>
      </c>
      <c r="T183" t="str">
        <f>'Linked Sheet'!P374</f>
        <v>Opatt</v>
      </c>
      <c r="U183" t="str">
        <f t="shared" si="26"/>
        <v>329</v>
      </c>
    </row>
    <row r="184" spans="1:21" x14ac:dyDescent="0.2">
      <c r="A184" s="1139" t="str">
        <f t="shared" si="27"/>
        <v>Outpatient</v>
      </c>
      <c r="B184" t="str">
        <f>'Linked Sheet'!L377</f>
        <v>Top up</v>
      </c>
      <c r="C184" t="str">
        <f>'Linked Sheet'!M377</f>
        <v>TFC</v>
      </c>
      <c r="D184" t="str">
        <f>'Linked Sheet'!N377</f>
        <v>TIA</v>
      </c>
      <c r="E184" t="str">
        <f>'Linked Sheet'!O377</f>
        <v>n/a</v>
      </c>
      <c r="F184" s="1139" t="s">
        <v>15</v>
      </c>
      <c r="G184" t="str">
        <f>'Linked Sheet'!Q377</f>
        <v>-</v>
      </c>
      <c r="H184" t="str">
        <f>'Linked Sheet'!R377</f>
        <v>-</v>
      </c>
      <c r="J184" t="str">
        <f>'Linked Sheet'!S377</f>
        <v>Diagnosis and Treatment of High Risk Patients within 24 hours</v>
      </c>
      <c r="K184" t="str">
        <f>'Linked Sheet'!T377</f>
        <v>-</v>
      </c>
      <c r="L184" t="str">
        <f>'Linked Sheet'!U377</f>
        <v>Local</v>
      </c>
      <c r="M184">
        <f>'Linked Sheet'!V377</f>
        <v>0</v>
      </c>
      <c r="N184">
        <f>'Linked Sheet'!W377</f>
        <v>0</v>
      </c>
      <c r="O184">
        <f>'Linked Sheet'!X377</f>
        <v>0</v>
      </c>
      <c r="P184">
        <f>'Linked Sheet'!Y377</f>
        <v>99.341490622403953</v>
      </c>
      <c r="Q184">
        <f>'Linked Sheet'!Z377</f>
        <v>0</v>
      </c>
      <c r="S184" t="s">
        <v>15</v>
      </c>
      <c r="T184" t="str">
        <f>'Linked Sheet'!P377</f>
        <v>Diagnosis and Treatment of High Risk Patients within 24 hours</v>
      </c>
      <c r="U184" t="str">
        <f t="shared" si="26"/>
        <v>Top u</v>
      </c>
    </row>
    <row r="185" spans="1:21" x14ac:dyDescent="0.2">
      <c r="A185" s="1139" t="str">
        <f t="shared" si="27"/>
        <v>APC</v>
      </c>
      <c r="B185" t="str">
        <f>'Linked Sheet'!L386</f>
        <v>EB03A</v>
      </c>
      <c r="C185" t="str">
        <f>'Linked Sheet'!M386</f>
        <v>HRG</v>
      </c>
      <c r="D185" t="str">
        <f>'Linked Sheet'!N386</f>
        <v>Heart Failure</v>
      </c>
      <c r="E185" t="str">
        <f>'Linked Sheet'!O386</f>
        <v>n/a</v>
      </c>
      <c r="F185" s="1139" t="s">
        <v>594</v>
      </c>
      <c r="G185" t="str">
        <f>'Linked Sheet'!Q386</f>
        <v>NE</v>
      </c>
      <c r="H185" t="str">
        <f>'Linked Sheet'!R386</f>
        <v>-</v>
      </c>
      <c r="J185" t="str">
        <f>'Linked Sheet'!S386</f>
        <v>Heart Failure or Shock, with CC Score 14+</v>
      </c>
      <c r="K185" t="str">
        <f>'Linked Sheet'!T386</f>
        <v>-</v>
      </c>
      <c r="L185" t="str">
        <f>'Linked Sheet'!U386</f>
        <v>Local</v>
      </c>
      <c r="M185" t="str">
        <f>'Linked Sheet'!V386</f>
        <v>SUS</v>
      </c>
      <c r="N185">
        <f>'Linked Sheet'!W386</f>
        <v>0</v>
      </c>
      <c r="O185">
        <f>'Linked Sheet'!X386</f>
        <v>6362.099693753089</v>
      </c>
      <c r="P185">
        <f>'Linked Sheet'!Y386</f>
        <v>5753.2863259298265</v>
      </c>
      <c r="Q185">
        <f>'Linked Sheet'!Z386</f>
        <v>0</v>
      </c>
      <c r="S185" t="s">
        <v>594</v>
      </c>
      <c r="T185" t="str">
        <f>'Linked Sheet'!P386</f>
        <v>NE</v>
      </c>
      <c r="U185" t="str">
        <f t="shared" si="26"/>
        <v>EB03A</v>
      </c>
    </row>
    <row r="186" spans="1:21" x14ac:dyDescent="0.2">
      <c r="A186" s="1139" t="str">
        <f t="shared" si="27"/>
        <v>APC</v>
      </c>
      <c r="B186" t="str">
        <f>'Linked Sheet'!L387</f>
        <v>EB03B</v>
      </c>
      <c r="C186" t="str">
        <f>'Linked Sheet'!M387</f>
        <v>HRG</v>
      </c>
      <c r="D186" t="str">
        <f>'Linked Sheet'!N387</f>
        <v>Heart Failure</v>
      </c>
      <c r="E186" t="str">
        <f>'Linked Sheet'!O387</f>
        <v>n/a</v>
      </c>
      <c r="F186" s="1139" t="s">
        <v>594</v>
      </c>
      <c r="G186" t="str">
        <f>'Linked Sheet'!Q387</f>
        <v>NE</v>
      </c>
      <c r="H186" t="str">
        <f>'Linked Sheet'!R387</f>
        <v>-</v>
      </c>
      <c r="J186" t="str">
        <f>'Linked Sheet'!S387</f>
        <v>Heart Failure or Shock, with CC Score 11-13</v>
      </c>
      <c r="K186" t="str">
        <f>'Linked Sheet'!T387</f>
        <v>-</v>
      </c>
      <c r="L186" t="str">
        <f>'Linked Sheet'!U387</f>
        <v>Local</v>
      </c>
      <c r="M186" t="str">
        <f>'Linked Sheet'!V387</f>
        <v>SUS</v>
      </c>
      <c r="N186">
        <f>'Linked Sheet'!W387</f>
        <v>0</v>
      </c>
      <c r="O186">
        <f>'Linked Sheet'!X387</f>
        <v>4536.0558457955276</v>
      </c>
      <c r="P186">
        <f>'Linked Sheet'!Y387</f>
        <v>4101.9835160543289</v>
      </c>
      <c r="Q186">
        <f>'Linked Sheet'!Z387</f>
        <v>0</v>
      </c>
      <c r="S186" t="s">
        <v>594</v>
      </c>
      <c r="T186" t="str">
        <f>'Linked Sheet'!P387</f>
        <v>NE</v>
      </c>
      <c r="U186" t="str">
        <f t="shared" si="26"/>
        <v>EB03B</v>
      </c>
    </row>
    <row r="187" spans="1:21" x14ac:dyDescent="0.2">
      <c r="A187" s="1139" t="str">
        <f t="shared" si="27"/>
        <v>APC</v>
      </c>
      <c r="B187" t="str">
        <f>'Linked Sheet'!L388</f>
        <v>EB03C</v>
      </c>
      <c r="C187" t="str">
        <f>'Linked Sheet'!M388</f>
        <v>HRG</v>
      </c>
      <c r="D187" t="str">
        <f>'Linked Sheet'!N388</f>
        <v>Heart Failure</v>
      </c>
      <c r="E187" t="str">
        <f>'Linked Sheet'!O388</f>
        <v>n/a</v>
      </c>
      <c r="F187" s="1139" t="s">
        <v>594</v>
      </c>
      <c r="G187" t="str">
        <f>'Linked Sheet'!Q388</f>
        <v>NE</v>
      </c>
      <c r="H187" t="str">
        <f>'Linked Sheet'!R388</f>
        <v>-</v>
      </c>
      <c r="J187" t="str">
        <f>'Linked Sheet'!S388</f>
        <v>Heart Failure or Shock, with CC Score 8-10</v>
      </c>
      <c r="K187" t="str">
        <f>'Linked Sheet'!T388</f>
        <v>-</v>
      </c>
      <c r="L187" t="str">
        <f>'Linked Sheet'!U388</f>
        <v>Local</v>
      </c>
      <c r="M187" t="str">
        <f>'Linked Sheet'!V388</f>
        <v>SUS</v>
      </c>
      <c r="N187">
        <f>'Linked Sheet'!W388</f>
        <v>0</v>
      </c>
      <c r="O187">
        <f>'Linked Sheet'!X388</f>
        <v>3391.3536147645891</v>
      </c>
      <c r="P187">
        <f>'Linked Sheet'!Y388</f>
        <v>3066.8221683756333</v>
      </c>
      <c r="Q187">
        <f>'Linked Sheet'!Z388</f>
        <v>0</v>
      </c>
      <c r="S187" t="s">
        <v>594</v>
      </c>
      <c r="T187" t="str">
        <f>'Linked Sheet'!P388</f>
        <v>NE</v>
      </c>
      <c r="U187" t="str">
        <f t="shared" si="26"/>
        <v>EB03C</v>
      </c>
    </row>
    <row r="188" spans="1:21" x14ac:dyDescent="0.2">
      <c r="A188" s="1139" t="str">
        <f t="shared" si="27"/>
        <v>APC</v>
      </c>
      <c r="B188" t="str">
        <f>'Linked Sheet'!L389</f>
        <v>EB03D</v>
      </c>
      <c r="C188" t="str">
        <f>'Linked Sheet'!M389</f>
        <v>HRG</v>
      </c>
      <c r="D188" t="str">
        <f>'Linked Sheet'!N389</f>
        <v>Heart Failure</v>
      </c>
      <c r="E188" t="str">
        <f>'Linked Sheet'!O389</f>
        <v>n/a</v>
      </c>
      <c r="F188" s="1139" t="s">
        <v>594</v>
      </c>
      <c r="G188" t="str">
        <f>'Linked Sheet'!Q389</f>
        <v>NE</v>
      </c>
      <c r="H188" t="str">
        <f>'Linked Sheet'!R389</f>
        <v>-</v>
      </c>
      <c r="J188" t="str">
        <f>'Linked Sheet'!S389</f>
        <v>Heart Failure or Shock, with CC Score 4-7</v>
      </c>
      <c r="K188" t="str">
        <f>'Linked Sheet'!T389</f>
        <v>-</v>
      </c>
      <c r="L188" t="str">
        <f>'Linked Sheet'!U389</f>
        <v>Local</v>
      </c>
      <c r="M188" t="str">
        <f>'Linked Sheet'!V389</f>
        <v>SUS</v>
      </c>
      <c r="N188">
        <f>'Linked Sheet'!W389</f>
        <v>0</v>
      </c>
      <c r="O188">
        <f>'Linked Sheet'!X389</f>
        <v>2534.0616413463931</v>
      </c>
      <c r="P188">
        <f>'Linked Sheet'!Y389</f>
        <v>2291.5677043754463</v>
      </c>
      <c r="Q188">
        <f>'Linked Sheet'!Z389</f>
        <v>0</v>
      </c>
      <c r="S188" t="s">
        <v>594</v>
      </c>
      <c r="T188" t="str">
        <f>'Linked Sheet'!P389</f>
        <v>NE</v>
      </c>
      <c r="U188" t="str">
        <f t="shared" si="26"/>
        <v>EB03D</v>
      </c>
    </row>
    <row r="189" spans="1:21" x14ac:dyDescent="0.2">
      <c r="A189" s="1139" t="str">
        <f t="shared" si="27"/>
        <v>APC</v>
      </c>
      <c r="B189" t="str">
        <f>'Linked Sheet'!L390</f>
        <v>EB03E</v>
      </c>
      <c r="C189" t="str">
        <f>'Linked Sheet'!M390</f>
        <v>HRG</v>
      </c>
      <c r="D189" t="str">
        <f>'Linked Sheet'!N390</f>
        <v>Heart Failure</v>
      </c>
      <c r="E189" t="str">
        <f>'Linked Sheet'!O390</f>
        <v>n/a</v>
      </c>
      <c r="F189" s="1139" t="s">
        <v>594</v>
      </c>
      <c r="G189" t="str">
        <f>'Linked Sheet'!Q390</f>
        <v>NE</v>
      </c>
      <c r="H189" t="str">
        <f>'Linked Sheet'!R390</f>
        <v>-</v>
      </c>
      <c r="J189" t="str">
        <f>'Linked Sheet'!S390</f>
        <v>Heart Failure or Shock, with CC Score 0-3</v>
      </c>
      <c r="K189" t="str">
        <f>'Linked Sheet'!T390</f>
        <v>-</v>
      </c>
      <c r="L189" t="str">
        <f>'Linked Sheet'!U390</f>
        <v>Local</v>
      </c>
      <c r="M189" t="str">
        <f>'Linked Sheet'!V390</f>
        <v>SUS</v>
      </c>
      <c r="N189">
        <f>'Linked Sheet'!W390</f>
        <v>0</v>
      </c>
      <c r="O189">
        <f>'Linked Sheet'!X390</f>
        <v>1884.0141584671337</v>
      </c>
      <c r="P189">
        <f>'Linked Sheet'!Y390</f>
        <v>1703.725722250183</v>
      </c>
      <c r="Q189">
        <f>'Linked Sheet'!Z390</f>
        <v>0</v>
      </c>
      <c r="S189" t="s">
        <v>594</v>
      </c>
      <c r="T189" t="str">
        <f>'Linked Sheet'!P390</f>
        <v>NE</v>
      </c>
      <c r="U189" t="str">
        <f t="shared" si="26"/>
        <v>EB03E</v>
      </c>
    </row>
  </sheetData>
  <autoFilter ref="A4:AM189"/>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0000"/>
  </sheetPr>
  <dimension ref="A1"/>
  <sheetViews>
    <sheetView workbookViewId="0"/>
  </sheetViews>
  <sheetFormatPr defaultRowHeight="12.75" x14ac:dyDescent="0.2"/>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
  <sheetViews>
    <sheetView workbookViewId="0"/>
  </sheetViews>
  <sheetFormatPr defaultRowHeight="27.75" customHeight="1" x14ac:dyDescent="0.25"/>
  <cols>
    <col min="1" max="1" width="19.5703125" style="1527" customWidth="1"/>
    <col min="2" max="2" width="59.5703125" style="1527" customWidth="1"/>
    <col min="3" max="3" width="26.28515625" style="1527" customWidth="1"/>
    <col min="4" max="16384" width="9.140625" style="1527"/>
  </cols>
  <sheetData>
    <row r="1" spans="1:5" s="1524" customFormat="1" ht="60" customHeight="1" x14ac:dyDescent="0.25">
      <c r="A1" s="1522" t="s">
        <v>14041</v>
      </c>
      <c r="B1" s="1522" t="s">
        <v>14039</v>
      </c>
      <c r="C1" s="1522" t="s">
        <v>467</v>
      </c>
      <c r="D1" s="1522" t="s">
        <v>14040</v>
      </c>
      <c r="E1" s="1523"/>
    </row>
    <row r="2" spans="1:5" ht="27.75" customHeight="1" x14ac:dyDescent="0.25">
      <c r="A2" s="1525" t="s">
        <v>2293</v>
      </c>
      <c r="B2" s="1525" t="s">
        <v>11295</v>
      </c>
      <c r="C2" s="1525" t="s">
        <v>447</v>
      </c>
      <c r="D2" s="1525" t="s">
        <v>11447</v>
      </c>
      <c r="E2" s="1526"/>
    </row>
    <row r="3" spans="1:5" ht="27.75" customHeight="1" x14ac:dyDescent="0.25">
      <c r="A3" s="1525" t="s">
        <v>952</v>
      </c>
      <c r="B3" s="1525" t="s">
        <v>11298</v>
      </c>
      <c r="C3" s="1525" t="s">
        <v>14042</v>
      </c>
      <c r="D3" s="1525" t="s">
        <v>11447</v>
      </c>
      <c r="E3" s="1526"/>
    </row>
    <row r="4" spans="1:5" ht="27.75" customHeight="1" x14ac:dyDescent="0.25">
      <c r="A4" s="1525" t="s">
        <v>1303</v>
      </c>
      <c r="B4" s="1525" t="s">
        <v>11407</v>
      </c>
      <c r="C4" s="1525" t="s">
        <v>14043</v>
      </c>
      <c r="D4" s="1525" t="s">
        <v>11447</v>
      </c>
      <c r="E4" s="1526"/>
    </row>
    <row r="5" spans="1:5" ht="27.75" customHeight="1" x14ac:dyDescent="0.25">
      <c r="A5" s="1525" t="s">
        <v>1914</v>
      </c>
      <c r="B5" s="1525" t="s">
        <v>11304</v>
      </c>
      <c r="C5" s="1525" t="s">
        <v>14044</v>
      </c>
      <c r="D5" s="1525" t="s">
        <v>3</v>
      </c>
      <c r="E5" s="1526"/>
    </row>
    <row r="6" spans="1:5" ht="27.75" customHeight="1" x14ac:dyDescent="0.25">
      <c r="A6" s="1525" t="s">
        <v>2692</v>
      </c>
      <c r="B6" s="1525" t="s">
        <v>11307</v>
      </c>
      <c r="C6" s="1525" t="s">
        <v>793</v>
      </c>
      <c r="D6" s="1525" t="s">
        <v>11447</v>
      </c>
      <c r="E6" s="1526"/>
    </row>
    <row r="7" spans="1:5" ht="27.75" customHeight="1" x14ac:dyDescent="0.25">
      <c r="A7" s="1525" t="s">
        <v>1268</v>
      </c>
      <c r="B7" s="1525" t="s">
        <v>11408</v>
      </c>
      <c r="C7" s="1525" t="s">
        <v>14045</v>
      </c>
      <c r="D7" s="1525" t="s">
        <v>11447</v>
      </c>
      <c r="E7" s="1526"/>
    </row>
    <row r="8" spans="1:5" ht="27.75" customHeight="1" x14ac:dyDescent="0.25">
      <c r="A8" s="1525" t="s">
        <v>1059</v>
      </c>
      <c r="B8" s="1525" t="s">
        <v>11313</v>
      </c>
      <c r="C8" s="1525" t="s">
        <v>436</v>
      </c>
      <c r="D8" s="1525" t="s">
        <v>11447</v>
      </c>
      <c r="E8" s="1526"/>
    </row>
    <row r="9" spans="1:5" ht="27.75" customHeight="1" x14ac:dyDescent="0.25">
      <c r="A9" s="1525" t="s">
        <v>893</v>
      </c>
      <c r="B9" s="1525" t="s">
        <v>11316</v>
      </c>
      <c r="C9" s="1525" t="s">
        <v>14046</v>
      </c>
      <c r="D9" s="1525" t="s">
        <v>11447</v>
      </c>
      <c r="E9" s="1526"/>
    </row>
    <row r="10" spans="1:5" ht="27.75" customHeight="1" x14ac:dyDescent="0.25">
      <c r="A10" s="1525" t="s">
        <v>14047</v>
      </c>
      <c r="B10" s="1525" t="s">
        <v>11409</v>
      </c>
      <c r="C10" s="1525" t="s">
        <v>14046</v>
      </c>
      <c r="D10" s="1525" t="s">
        <v>3</v>
      </c>
      <c r="E10" s="1526"/>
    </row>
    <row r="11" spans="1:5" ht="27.75" customHeight="1" x14ac:dyDescent="0.25">
      <c r="A11" s="1525" t="s">
        <v>1728</v>
      </c>
      <c r="B11" s="1525" t="s">
        <v>11410</v>
      </c>
      <c r="C11" s="1525" t="s">
        <v>436</v>
      </c>
      <c r="D11" s="1525" t="s">
        <v>11447</v>
      </c>
      <c r="E11" s="1526"/>
    </row>
    <row r="12" spans="1:5" ht="27.75" customHeight="1" x14ac:dyDescent="0.25">
      <c r="A12" s="1525" t="s">
        <v>2096</v>
      </c>
      <c r="B12" s="1525" t="s">
        <v>11327</v>
      </c>
      <c r="C12" s="1525" t="s">
        <v>14043</v>
      </c>
      <c r="D12" s="1525" t="s">
        <v>3</v>
      </c>
      <c r="E12" s="1526"/>
    </row>
    <row r="13" spans="1:5" ht="84.75" customHeight="1" x14ac:dyDescent="0.25">
      <c r="A13" s="1525" t="s">
        <v>14050</v>
      </c>
      <c r="B13" s="1525" t="s">
        <v>14048</v>
      </c>
      <c r="C13" s="1525" t="s">
        <v>14044</v>
      </c>
      <c r="D13" s="1525" t="s">
        <v>14049</v>
      </c>
      <c r="E13" s="1526"/>
    </row>
    <row r="14" spans="1:5" ht="27.75" customHeight="1" x14ac:dyDescent="0.25">
      <c r="A14" s="1525" t="s">
        <v>838</v>
      </c>
      <c r="B14" s="1525" t="s">
        <v>14051</v>
      </c>
      <c r="C14" s="1525" t="s">
        <v>447</v>
      </c>
      <c r="D14" s="1525" t="s">
        <v>11447</v>
      </c>
      <c r="E14" s="1526"/>
    </row>
    <row r="15" spans="1:5" ht="27.75" customHeight="1" x14ac:dyDescent="0.25">
      <c r="A15" s="1525" t="s">
        <v>1017</v>
      </c>
      <c r="B15" s="1525" t="s">
        <v>11337</v>
      </c>
      <c r="C15" s="1525" t="s">
        <v>14044</v>
      </c>
      <c r="D15" s="1525" t="s">
        <v>11447</v>
      </c>
      <c r="E15" s="1526"/>
    </row>
    <row r="16" spans="1:5" ht="27.75" customHeight="1" x14ac:dyDescent="0.25">
      <c r="A16" s="1525" t="s">
        <v>14053</v>
      </c>
      <c r="B16" s="1525" t="s">
        <v>14052</v>
      </c>
      <c r="C16" s="1525" t="s">
        <v>447</v>
      </c>
      <c r="D16" s="1525" t="s">
        <v>3</v>
      </c>
      <c r="E16" s="1526"/>
    </row>
    <row r="17" spans="1:5" ht="27.75" customHeight="1" x14ac:dyDescent="0.25">
      <c r="A17" s="1525" t="s">
        <v>867</v>
      </c>
      <c r="B17" s="1525" t="s">
        <v>11343</v>
      </c>
      <c r="C17" s="1525" t="s">
        <v>14046</v>
      </c>
      <c r="D17" s="1525" t="s">
        <v>11447</v>
      </c>
      <c r="E17" s="1526"/>
    </row>
    <row r="18" spans="1:5" ht="27.75" customHeight="1" x14ac:dyDescent="0.25">
      <c r="A18" s="1525" t="s">
        <v>14054</v>
      </c>
      <c r="B18" s="1525" t="s">
        <v>11347</v>
      </c>
      <c r="C18" s="1525" t="s">
        <v>790</v>
      </c>
      <c r="D18" s="1525" t="s">
        <v>11447</v>
      </c>
      <c r="E18" s="1526"/>
    </row>
    <row r="19" spans="1:5" ht="27.75" customHeight="1" x14ac:dyDescent="0.25">
      <c r="A19" s="1525" t="s">
        <v>2293</v>
      </c>
      <c r="B19" s="1525" t="s">
        <v>11413</v>
      </c>
      <c r="C19" s="1525" t="s">
        <v>447</v>
      </c>
      <c r="D19" s="1525" t="s">
        <v>11447</v>
      </c>
      <c r="E19" s="1526"/>
    </row>
    <row r="20" spans="1:5" ht="27.75" customHeight="1" x14ac:dyDescent="0.25">
      <c r="A20" s="1525" t="s">
        <v>2773</v>
      </c>
      <c r="B20" s="1525" t="s">
        <v>11354</v>
      </c>
      <c r="C20" s="1525" t="s">
        <v>14044</v>
      </c>
      <c r="D20" s="1525" t="s">
        <v>3</v>
      </c>
      <c r="E20" s="1526"/>
    </row>
    <row r="21" spans="1:5" ht="27.75" customHeight="1" x14ac:dyDescent="0.25">
      <c r="A21" s="1525" t="s">
        <v>1735</v>
      </c>
      <c r="B21" s="1525" t="s">
        <v>11356</v>
      </c>
      <c r="C21" s="1525" t="s">
        <v>436</v>
      </c>
      <c r="D21" s="1525" t="s">
        <v>11447</v>
      </c>
      <c r="E21" s="1526"/>
    </row>
    <row r="22" spans="1:5" ht="27.75" customHeight="1" x14ac:dyDescent="0.25">
      <c r="A22" s="1525" t="s">
        <v>14056</v>
      </c>
      <c r="B22" s="1525" t="s">
        <v>14055</v>
      </c>
      <c r="C22" s="1525" t="s">
        <v>793</v>
      </c>
      <c r="D22" s="1525" t="s">
        <v>11447</v>
      </c>
      <c r="E22" s="1526"/>
    </row>
    <row r="23" spans="1:5" ht="27.75" customHeight="1" x14ac:dyDescent="0.25">
      <c r="A23" s="1525" t="s">
        <v>2280</v>
      </c>
      <c r="B23" s="1525" t="s">
        <v>11364</v>
      </c>
      <c r="C23" s="1525" t="s">
        <v>443</v>
      </c>
      <c r="D23" s="1525" t="s">
        <v>11447</v>
      </c>
      <c r="E23" s="1526"/>
    </row>
    <row r="24" spans="1:5" ht="102" customHeight="1" x14ac:dyDescent="0.25">
      <c r="A24" s="1525" t="s">
        <v>14059</v>
      </c>
      <c r="B24" s="1525" t="s">
        <v>14057</v>
      </c>
      <c r="C24" s="1528" t="s">
        <v>14058</v>
      </c>
      <c r="D24" s="1528" t="s">
        <v>11447</v>
      </c>
    </row>
  </sheetData>
  <autoFilter ref="B1:D24"/>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I153"/>
  <sheetViews>
    <sheetView workbookViewId="0"/>
  </sheetViews>
  <sheetFormatPr defaultRowHeight="15" x14ac:dyDescent="0.25"/>
  <cols>
    <col min="1" max="1" width="42.7109375" style="1231" customWidth="1"/>
    <col min="2" max="2" width="55.85546875" style="1231" customWidth="1"/>
    <col min="3" max="3" width="9.140625" style="1231"/>
    <col min="4" max="4" width="40.85546875" style="1231" customWidth="1"/>
    <col min="5" max="5" width="22.42578125" style="1231" customWidth="1"/>
    <col min="6" max="6" width="18.7109375" style="1231" customWidth="1"/>
    <col min="7" max="7" width="26.42578125" style="1231" bestFit="1" customWidth="1"/>
    <col min="8" max="26" width="9.140625" style="1231"/>
    <col min="27" max="27" width="18.5703125" style="1231" customWidth="1"/>
    <col min="28" max="16384" width="9.140625" style="1231"/>
  </cols>
  <sheetData>
    <row r="1" spans="1:9" ht="75" x14ac:dyDescent="0.25">
      <c r="A1" s="1229" t="s">
        <v>11287</v>
      </c>
      <c r="B1" s="1229" t="s">
        <v>11288</v>
      </c>
      <c r="C1" s="1229" t="s">
        <v>11289</v>
      </c>
      <c r="D1" s="1230" t="s">
        <v>11290</v>
      </c>
      <c r="E1" s="1229" t="s">
        <v>549</v>
      </c>
      <c r="F1" s="1229" t="s">
        <v>11291</v>
      </c>
      <c r="G1" s="1229" t="s">
        <v>11292</v>
      </c>
      <c r="H1" s="1229" t="s">
        <v>647</v>
      </c>
      <c r="I1" s="1229" t="s">
        <v>11293</v>
      </c>
    </row>
    <row r="2" spans="1:9" x14ac:dyDescent="0.25">
      <c r="A2" s="1232" t="s">
        <v>11294</v>
      </c>
      <c r="B2" s="1232" t="s">
        <v>11295</v>
      </c>
      <c r="C2" s="1232" t="s">
        <v>1103</v>
      </c>
      <c r="D2" s="1232" t="s">
        <v>2645</v>
      </c>
      <c r="E2" s="1231" t="s">
        <v>11296</v>
      </c>
      <c r="F2" s="1232" t="s">
        <v>546</v>
      </c>
      <c r="G2" s="1232" t="s">
        <v>2293</v>
      </c>
      <c r="H2" s="1232"/>
    </row>
    <row r="3" spans="1:9" x14ac:dyDescent="0.25">
      <c r="A3" s="1232" t="s">
        <v>11297</v>
      </c>
      <c r="B3" s="1232" t="s">
        <v>11298</v>
      </c>
      <c r="C3" s="1232" t="s">
        <v>1103</v>
      </c>
      <c r="D3" s="1232" t="s">
        <v>2645</v>
      </c>
      <c r="E3" s="1231" t="s">
        <v>11299</v>
      </c>
      <c r="F3" s="1232" t="s">
        <v>546</v>
      </c>
      <c r="G3" s="1232" t="s">
        <v>952</v>
      </c>
      <c r="H3" s="1232"/>
    </row>
    <row r="4" spans="1:9" x14ac:dyDescent="0.25">
      <c r="A4" s="1232" t="s">
        <v>11300</v>
      </c>
      <c r="B4" s="1232" t="s">
        <v>11301</v>
      </c>
      <c r="C4" s="1232" t="s">
        <v>1103</v>
      </c>
      <c r="D4" s="1232" t="s">
        <v>2645</v>
      </c>
      <c r="E4" s="1231" t="s">
        <v>11302</v>
      </c>
      <c r="F4" s="1232" t="s">
        <v>546</v>
      </c>
      <c r="G4" s="1231" t="s">
        <v>1303</v>
      </c>
    </row>
    <row r="5" spans="1:9" x14ac:dyDescent="0.25">
      <c r="A5" s="1232" t="s">
        <v>11303</v>
      </c>
      <c r="B5" s="1232" t="s">
        <v>11304</v>
      </c>
      <c r="C5" s="1232" t="s">
        <v>1103</v>
      </c>
      <c r="D5" s="1232" t="s">
        <v>2645</v>
      </c>
      <c r="E5" s="1231" t="s">
        <v>11305</v>
      </c>
      <c r="F5" s="1232" t="s">
        <v>546</v>
      </c>
      <c r="G5" s="1232" t="s">
        <v>1914</v>
      </c>
    </row>
    <row r="6" spans="1:9" x14ac:dyDescent="0.25">
      <c r="A6" s="1232" t="s">
        <v>11306</v>
      </c>
      <c r="B6" s="1232" t="s">
        <v>11307</v>
      </c>
      <c r="C6" s="1232" t="s">
        <v>1103</v>
      </c>
      <c r="D6" s="1232" t="s">
        <v>2645</v>
      </c>
      <c r="E6" s="1231" t="s">
        <v>11308</v>
      </c>
      <c r="F6" s="1232" t="s">
        <v>546</v>
      </c>
      <c r="G6" s="1232" t="s">
        <v>2692</v>
      </c>
    </row>
    <row r="7" spans="1:9" x14ac:dyDescent="0.25">
      <c r="A7" s="1232" t="s">
        <v>11309</v>
      </c>
      <c r="B7" s="1232" t="s">
        <v>11310</v>
      </c>
      <c r="C7" s="1232" t="s">
        <v>1103</v>
      </c>
      <c r="D7" s="1232" t="s">
        <v>2645</v>
      </c>
      <c r="E7" s="1231" t="s">
        <v>11311</v>
      </c>
      <c r="F7" s="1232" t="s">
        <v>546</v>
      </c>
      <c r="G7" s="1232" t="s">
        <v>1268</v>
      </c>
    </row>
    <row r="8" spans="1:9" x14ac:dyDescent="0.25">
      <c r="A8" s="1232" t="s">
        <v>11312</v>
      </c>
      <c r="B8" s="1232" t="s">
        <v>11313</v>
      </c>
      <c r="C8" s="1232" t="s">
        <v>1103</v>
      </c>
      <c r="D8" s="1232" t="s">
        <v>2645</v>
      </c>
      <c r="E8" s="1231" t="s">
        <v>11314</v>
      </c>
      <c r="F8" s="1232" t="s">
        <v>546</v>
      </c>
      <c r="G8" s="1232" t="s">
        <v>1059</v>
      </c>
    </row>
    <row r="9" spans="1:9" x14ac:dyDescent="0.25">
      <c r="A9" s="1232" t="s">
        <v>11315</v>
      </c>
      <c r="B9" s="1232" t="s">
        <v>11316</v>
      </c>
      <c r="C9" s="1232" t="s">
        <v>1103</v>
      </c>
      <c r="D9" s="1232" t="s">
        <v>2645</v>
      </c>
      <c r="E9" s="1231" t="s">
        <v>11317</v>
      </c>
      <c r="F9" s="1232" t="s">
        <v>546</v>
      </c>
      <c r="G9" s="1232" t="s">
        <v>11318</v>
      </c>
    </row>
    <row r="10" spans="1:9" x14ac:dyDescent="0.25">
      <c r="A10" s="1232" t="s">
        <v>11319</v>
      </c>
      <c r="B10" s="1232" t="s">
        <v>11320</v>
      </c>
      <c r="C10" s="1232" t="s">
        <v>1103</v>
      </c>
      <c r="D10" s="1232" t="s">
        <v>2645</v>
      </c>
      <c r="E10" s="1231" t="s">
        <v>11321</v>
      </c>
      <c r="F10" s="1232" t="s">
        <v>546</v>
      </c>
      <c r="G10" s="1232" t="s">
        <v>11322</v>
      </c>
    </row>
    <row r="11" spans="1:9" x14ac:dyDescent="0.25">
      <c r="A11" s="1232" t="s">
        <v>11323</v>
      </c>
      <c r="B11" s="1232" t="s">
        <v>11324</v>
      </c>
      <c r="C11" s="1232" t="s">
        <v>1103</v>
      </c>
      <c r="D11" s="1232" t="s">
        <v>2645</v>
      </c>
      <c r="E11" s="1232" t="s">
        <v>11325</v>
      </c>
      <c r="F11" s="1232" t="s">
        <v>546</v>
      </c>
      <c r="G11" s="1232" t="s">
        <v>1728</v>
      </c>
    </row>
    <row r="12" spans="1:9" x14ac:dyDescent="0.25">
      <c r="A12" s="1232" t="s">
        <v>11326</v>
      </c>
      <c r="B12" s="1232" t="s">
        <v>11327</v>
      </c>
      <c r="C12" s="1232" t="s">
        <v>1103</v>
      </c>
      <c r="D12" s="1232" t="s">
        <v>2645</v>
      </c>
      <c r="E12" s="1231" t="s">
        <v>11328</v>
      </c>
      <c r="F12" s="1232" t="s">
        <v>546</v>
      </c>
      <c r="G12" s="1231" t="s">
        <v>2096</v>
      </c>
    </row>
    <row r="13" spans="1:9" x14ac:dyDescent="0.25">
      <c r="A13" s="1232" t="s">
        <v>11329</v>
      </c>
      <c r="B13" s="1232" t="s">
        <v>11330</v>
      </c>
      <c r="C13" s="1232" t="s">
        <v>1103</v>
      </c>
      <c r="D13" s="1232" t="s">
        <v>2645</v>
      </c>
      <c r="E13" s="1233" t="s">
        <v>11331</v>
      </c>
      <c r="F13" s="1232" t="s">
        <v>546</v>
      </c>
      <c r="G13" s="1232" t="s">
        <v>11332</v>
      </c>
    </row>
    <row r="14" spans="1:9" x14ac:dyDescent="0.25">
      <c r="A14" s="1232" t="s">
        <v>11333</v>
      </c>
      <c r="B14" s="1232" t="s">
        <v>11334</v>
      </c>
      <c r="C14" s="1232" t="s">
        <v>1103</v>
      </c>
      <c r="D14" s="1232" t="s">
        <v>2645</v>
      </c>
      <c r="E14" s="1233" t="s">
        <v>11335</v>
      </c>
      <c r="F14" s="1232" t="s">
        <v>546</v>
      </c>
      <c r="G14" s="1232" t="s">
        <v>838</v>
      </c>
    </row>
    <row r="15" spans="1:9" x14ac:dyDescent="0.25">
      <c r="A15" s="1232" t="s">
        <v>11336</v>
      </c>
      <c r="B15" s="1232" t="s">
        <v>11337</v>
      </c>
      <c r="C15" s="1232" t="s">
        <v>1103</v>
      </c>
      <c r="D15" s="1232" t="s">
        <v>2645</v>
      </c>
      <c r="E15" s="1233" t="s">
        <v>11338</v>
      </c>
      <c r="F15" s="1232" t="s">
        <v>546</v>
      </c>
      <c r="G15" s="1232" t="s">
        <v>1017</v>
      </c>
    </row>
    <row r="16" spans="1:9" x14ac:dyDescent="0.25">
      <c r="A16" s="1232" t="s">
        <v>11339</v>
      </c>
      <c r="B16" s="1232" t="s">
        <v>11340</v>
      </c>
      <c r="C16" s="1232" t="s">
        <v>1103</v>
      </c>
      <c r="D16" s="1232" t="s">
        <v>2645</v>
      </c>
      <c r="E16" s="1233" t="s">
        <v>11341</v>
      </c>
      <c r="F16" s="1232" t="s">
        <v>546</v>
      </c>
      <c r="G16" s="1232" t="s">
        <v>11342</v>
      </c>
    </row>
    <row r="17" spans="1:8" x14ac:dyDescent="0.25">
      <c r="A17" s="1232" t="s">
        <v>11343</v>
      </c>
      <c r="B17" s="1232" t="s">
        <v>11343</v>
      </c>
      <c r="C17" s="1232" t="s">
        <v>1103</v>
      </c>
      <c r="D17" s="1232" t="s">
        <v>2645</v>
      </c>
      <c r="E17" s="1231" t="s">
        <v>11344</v>
      </c>
      <c r="F17" s="1232" t="s">
        <v>546</v>
      </c>
      <c r="G17" s="1232" t="s">
        <v>867</v>
      </c>
      <c r="H17" s="1232" t="s">
        <v>11345</v>
      </c>
    </row>
    <row r="18" spans="1:8" x14ac:dyDescent="0.25">
      <c r="A18" s="1232" t="s">
        <v>11346</v>
      </c>
      <c r="B18" s="1232" t="s">
        <v>11347</v>
      </c>
      <c r="C18" s="1232" t="s">
        <v>1103</v>
      </c>
      <c r="D18" s="1232" t="s">
        <v>2645</v>
      </c>
      <c r="E18" s="1231" t="s">
        <v>11348</v>
      </c>
      <c r="F18" s="1232" t="s">
        <v>546</v>
      </c>
      <c r="G18" s="1232" t="s">
        <v>11349</v>
      </c>
    </row>
    <row r="19" spans="1:8" x14ac:dyDescent="0.25">
      <c r="A19" s="1232" t="s">
        <v>11350</v>
      </c>
      <c r="B19" s="1232" t="s">
        <v>11351</v>
      </c>
      <c r="C19" s="1232" t="s">
        <v>1103</v>
      </c>
      <c r="D19" s="1232" t="s">
        <v>2645</v>
      </c>
      <c r="E19" s="1231" t="s">
        <v>11352</v>
      </c>
      <c r="F19" s="1232" t="s">
        <v>546</v>
      </c>
      <c r="G19" s="1232" t="s">
        <v>2293</v>
      </c>
    </row>
    <row r="20" spans="1:8" x14ac:dyDescent="0.25">
      <c r="A20" s="1232" t="s">
        <v>11353</v>
      </c>
      <c r="B20" s="1232" t="s">
        <v>11354</v>
      </c>
      <c r="C20" s="1232" t="s">
        <v>1103</v>
      </c>
      <c r="D20" s="1232" t="s">
        <v>2645</v>
      </c>
      <c r="E20" s="1231" t="s">
        <v>11355</v>
      </c>
      <c r="F20" s="1232" t="s">
        <v>546</v>
      </c>
      <c r="G20" s="1232" t="s">
        <v>2707</v>
      </c>
    </row>
    <row r="21" spans="1:8" x14ac:dyDescent="0.25">
      <c r="A21" s="1232" t="s">
        <v>11356</v>
      </c>
      <c r="B21" s="1232" t="s">
        <v>11356</v>
      </c>
      <c r="C21" s="1232" t="s">
        <v>1103</v>
      </c>
      <c r="D21" s="1232" t="s">
        <v>2645</v>
      </c>
      <c r="E21" s="1231" t="s">
        <v>11357</v>
      </c>
      <c r="F21" s="1232" t="s">
        <v>546</v>
      </c>
      <c r="G21" s="1232" t="s">
        <v>1735</v>
      </c>
      <c r="H21" s="1232" t="s">
        <v>11358</v>
      </c>
    </row>
    <row r="22" spans="1:8" x14ac:dyDescent="0.25">
      <c r="A22" s="1232" t="s">
        <v>11359</v>
      </c>
      <c r="B22" s="1232" t="s">
        <v>11360</v>
      </c>
      <c r="C22" s="1232" t="s">
        <v>1103</v>
      </c>
      <c r="D22" s="1232" t="s">
        <v>2645</v>
      </c>
      <c r="E22" s="1231" t="s">
        <v>11361</v>
      </c>
      <c r="F22" s="1232" t="s">
        <v>546</v>
      </c>
      <c r="G22" s="1231" t="s">
        <v>11362</v>
      </c>
    </row>
    <row r="23" spans="1:8" x14ac:dyDescent="0.25">
      <c r="A23" s="1232" t="s">
        <v>11363</v>
      </c>
      <c r="B23" s="1232" t="s">
        <v>11364</v>
      </c>
      <c r="C23" s="1232" t="s">
        <v>1103</v>
      </c>
      <c r="D23" s="1232" t="s">
        <v>2645</v>
      </c>
      <c r="E23" s="1231" t="s">
        <v>11365</v>
      </c>
      <c r="F23" s="1232" t="s">
        <v>546</v>
      </c>
      <c r="G23" s="1232" t="s">
        <v>2280</v>
      </c>
    </row>
    <row r="24" spans="1:8" x14ac:dyDescent="0.25">
      <c r="A24" s="1232"/>
      <c r="B24" s="1232"/>
      <c r="C24" s="1232"/>
      <c r="D24" s="1232"/>
      <c r="F24" s="1232"/>
      <c r="G24" s="1232"/>
    </row>
    <row r="25" spans="1:8" x14ac:dyDescent="0.25">
      <c r="A25" s="1231" t="s">
        <v>11398</v>
      </c>
      <c r="E25" s="1231" t="s">
        <v>11366</v>
      </c>
      <c r="G25" s="1231" t="s">
        <v>10</v>
      </c>
    </row>
    <row r="26" spans="1:8" x14ac:dyDescent="0.25">
      <c r="A26" s="1231" t="s">
        <v>2293</v>
      </c>
      <c r="B26" s="1231" t="str">
        <f>VLOOKUP(A26,$B$88:$C$116,2,FALSE)</f>
        <v>Intermediate Open Lower Genital Tract Procedures with CC Score 0-2</v>
      </c>
      <c r="C26" t="b">
        <f>B88=A26</f>
        <v>1</v>
      </c>
      <c r="D26" s="1249">
        <f>VLOOKUP(A26,$B$88:$F$116,4,FALSE)</f>
        <v>0.4</v>
      </c>
    </row>
    <row r="27" spans="1:8" x14ac:dyDescent="0.25">
      <c r="A27" s="1231" t="s">
        <v>952</v>
      </c>
      <c r="B27" s="1231" t="str">
        <f t="shared" ref="B27:B54" si="0">VLOOKUP(A27,$B$88:$C$116,2,FALSE)</f>
        <v>Major Knee Procedures for Non-Trauma, Category 1, without CC</v>
      </c>
      <c r="C27" t="b">
        <f t="shared" ref="C27:C55" si="1">B89=A27</f>
        <v>1</v>
      </c>
      <c r="D27" s="1249">
        <f t="shared" ref="D27:D43" si="2">VLOOKUP(A27,$B$88:$F$116,4,FALSE)</f>
        <v>0.4</v>
      </c>
    </row>
    <row r="28" spans="1:8" x14ac:dyDescent="0.25">
      <c r="A28" s="1231" t="s">
        <v>1303</v>
      </c>
      <c r="B28" s="1231" t="str">
        <f t="shared" si="0"/>
        <v>Minor Neck Procedures, 19 years and over</v>
      </c>
      <c r="C28" t="b">
        <f t="shared" si="1"/>
        <v>1</v>
      </c>
      <c r="D28" s="1249">
        <f t="shared" si="2"/>
        <v>0.8</v>
      </c>
    </row>
    <row r="29" spans="1:8" x14ac:dyDescent="0.25">
      <c r="A29" s="1231" t="s">
        <v>1914</v>
      </c>
      <c r="B29" s="1231" t="str">
        <f t="shared" si="0"/>
        <v>Intermediate Therapeutic Endoscopic Retrograde Cholangiopancreatography with CC Score 0-1</v>
      </c>
      <c r="C29" t="b">
        <f t="shared" si="1"/>
        <v>1</v>
      </c>
      <c r="D29" s="1249">
        <f t="shared" si="2"/>
        <v>0.95</v>
      </c>
    </row>
    <row r="30" spans="1:8" x14ac:dyDescent="0.25">
      <c r="A30" s="1231" t="s">
        <v>2692</v>
      </c>
      <c r="B30" s="1231" t="str">
        <f t="shared" si="0"/>
        <v>Open Arteriovenous Fistula, Graft or Shunt Procedures</v>
      </c>
      <c r="C30" t="b">
        <f t="shared" si="1"/>
        <v>1</v>
      </c>
      <c r="D30" s="1249">
        <f t="shared" si="2"/>
        <v>0.8</v>
      </c>
    </row>
    <row r="31" spans="1:8" x14ac:dyDescent="0.25">
      <c r="A31" s="1231" t="s">
        <v>1268</v>
      </c>
      <c r="B31" s="1231" t="str">
        <f t="shared" si="0"/>
        <v>Intermediate Orbits or Lacrimal Procedures, 19 years and over, with CC Score 0-1</v>
      </c>
      <c r="C31" t="b">
        <f t="shared" si="1"/>
        <v>1</v>
      </c>
      <c r="D31" s="1249">
        <f t="shared" si="2"/>
        <v>0.9</v>
      </c>
    </row>
    <row r="32" spans="1:8" x14ac:dyDescent="0.25">
      <c r="A32" s="1231" t="s">
        <v>1059</v>
      </c>
      <c r="B32" s="1231" t="str">
        <f t="shared" si="0"/>
        <v>Minor Therapeutic or Diagnostic, General Abdominal Procedures, 19 years and over</v>
      </c>
      <c r="C32" t="b">
        <f t="shared" si="1"/>
        <v>1</v>
      </c>
      <c r="D32" s="1249">
        <f t="shared" si="2"/>
        <v>0.85</v>
      </c>
    </row>
    <row r="33" spans="1:4" x14ac:dyDescent="0.25">
      <c r="A33" s="1248" t="s">
        <v>893</v>
      </c>
      <c r="B33" s="1231" t="str">
        <f t="shared" si="0"/>
        <v>Intermediate Endoscopic Ureter Procedures, 19 years and over</v>
      </c>
      <c r="C33" t="b">
        <f t="shared" si="1"/>
        <v>1</v>
      </c>
      <c r="D33" s="1249">
        <f t="shared" si="2"/>
        <v>0.9</v>
      </c>
    </row>
    <row r="34" spans="1:4" x14ac:dyDescent="0.25">
      <c r="A34" s="1231" t="s">
        <v>2191</v>
      </c>
      <c r="B34" s="1231" t="str">
        <f t="shared" si="0"/>
        <v>Major Endoscopic Bladder Procedures with CC Score 2-4</v>
      </c>
      <c r="C34" t="b">
        <f t="shared" si="1"/>
        <v>1</v>
      </c>
      <c r="D34" s="1249">
        <f t="shared" si="2"/>
        <v>0.5</v>
      </c>
    </row>
    <row r="35" spans="1:4" x14ac:dyDescent="0.25">
      <c r="A35" s="1231" t="s">
        <v>2192</v>
      </c>
      <c r="B35" s="1231" t="str">
        <f t="shared" si="0"/>
        <v>Major Endoscopic Bladder Procedures with CC Score 0-1</v>
      </c>
      <c r="C35" t="b">
        <f t="shared" si="1"/>
        <v>1</v>
      </c>
      <c r="D35" s="1249">
        <f t="shared" si="2"/>
        <v>0.5</v>
      </c>
    </row>
    <row r="36" spans="1:4" x14ac:dyDescent="0.25">
      <c r="A36" s="1231" t="s">
        <v>1728</v>
      </c>
      <c r="B36" s="1231" t="str">
        <f t="shared" si="0"/>
        <v>Major General Abdominal Procedures, 19 years and over, with CC Score 0</v>
      </c>
      <c r="C36" t="b">
        <f t="shared" si="1"/>
        <v>1</v>
      </c>
      <c r="D36" s="1249">
        <f t="shared" si="2"/>
        <v>0.8</v>
      </c>
    </row>
    <row r="37" spans="1:4" x14ac:dyDescent="0.25">
      <c r="A37" s="1231" t="s">
        <v>2096</v>
      </c>
      <c r="B37" s="1231" t="str">
        <f t="shared" si="0"/>
        <v>Parathyroid Procedures with CC Score 0-1</v>
      </c>
      <c r="C37" t="b">
        <f t="shared" si="1"/>
        <v>1</v>
      </c>
      <c r="D37" s="1249">
        <f t="shared" si="2"/>
        <v>0.3</v>
      </c>
    </row>
    <row r="38" spans="1:4" x14ac:dyDescent="0.25">
      <c r="A38" s="1231" t="s">
        <v>1577</v>
      </c>
      <c r="B38" s="1231" t="str">
        <f t="shared" si="0"/>
        <v>Pace 1: Single Chamber or Implantable Diagnostic Device, with CC Score 2-4</v>
      </c>
      <c r="C38" t="b">
        <f t="shared" si="1"/>
        <v>1</v>
      </c>
      <c r="D38" s="1249">
        <f t="shared" si="2"/>
        <v>0.9</v>
      </c>
    </row>
    <row r="39" spans="1:4" x14ac:dyDescent="0.25">
      <c r="A39" s="1231" t="s">
        <v>1578</v>
      </c>
      <c r="B39" s="1231" t="str">
        <f t="shared" si="0"/>
        <v>Pace 1: Single Chamber or Implantable Diagnostic Device, with CC Score 0-1</v>
      </c>
      <c r="C39" t="b">
        <f t="shared" si="1"/>
        <v>1</v>
      </c>
      <c r="D39" s="1249">
        <f t="shared" si="2"/>
        <v>0.9</v>
      </c>
    </row>
    <row r="40" spans="1:4" x14ac:dyDescent="0.25">
      <c r="A40" s="1231" t="s">
        <v>1581</v>
      </c>
      <c r="B40" s="1231" t="str">
        <f t="shared" si="0"/>
        <v>Pace 2: Dual Chamber, with CC Score 2-4</v>
      </c>
      <c r="C40" t="b">
        <f t="shared" si="1"/>
        <v>1</v>
      </c>
      <c r="D40" s="1249">
        <f t="shared" si="2"/>
        <v>0.9</v>
      </c>
    </row>
    <row r="41" spans="1:4" x14ac:dyDescent="0.25">
      <c r="A41" s="1231" t="s">
        <v>1582</v>
      </c>
      <c r="B41" s="1231" t="str">
        <f t="shared" si="0"/>
        <v>Pace 2: Dual Chamber, with CC Score 0-1</v>
      </c>
      <c r="C41" t="b">
        <f t="shared" si="1"/>
        <v>1</v>
      </c>
      <c r="D41" s="1249">
        <f t="shared" si="2"/>
        <v>0.9</v>
      </c>
    </row>
    <row r="42" spans="1:4" x14ac:dyDescent="0.25">
      <c r="A42" s="1231" t="s">
        <v>838</v>
      </c>
      <c r="B42" s="1231" t="str">
        <f t="shared" si="0"/>
        <v>Major Female Pelvic Peritoneum Adhesion Procedures</v>
      </c>
      <c r="C42" t="b">
        <f t="shared" si="1"/>
        <v>1</v>
      </c>
      <c r="D42" s="1249">
        <f t="shared" si="2"/>
        <v>0.7</v>
      </c>
    </row>
    <row r="43" spans="1:4" x14ac:dyDescent="0.25">
      <c r="A43" s="1231" t="s">
        <v>1017</v>
      </c>
      <c r="B43" s="1231" t="str">
        <f t="shared" si="0"/>
        <v>Minor, Endoscopic or Percutaneous, Hepatobiliary or Pancreatic Procedures, 19 years and over</v>
      </c>
      <c r="C43" t="b">
        <f t="shared" si="1"/>
        <v>1</v>
      </c>
      <c r="D43" s="1249">
        <f t="shared" si="2"/>
        <v>0.9</v>
      </c>
    </row>
    <row r="44" spans="1:4" x14ac:dyDescent="0.25">
      <c r="A44" s="1231" t="s">
        <v>2299</v>
      </c>
      <c r="B44" s="1231" t="str">
        <f t="shared" si="0"/>
        <v>Major Open Upper Genital Tract Procedures with CC Score 0-2</v>
      </c>
      <c r="C44" t="b">
        <f t="shared" si="1"/>
        <v>1</v>
      </c>
      <c r="D44" s="1249">
        <f t="shared" ref="D44:D55" si="3">VLOOKUP(A44,$B$88:$E$116,4,FALSE)</f>
        <v>0.7</v>
      </c>
    </row>
    <row r="45" spans="1:4" x14ac:dyDescent="0.25">
      <c r="A45" s="1231" t="s">
        <v>2301</v>
      </c>
      <c r="B45" s="1231" t="str">
        <f t="shared" si="0"/>
        <v>Major, Laparoscopic or Endoscopic, Upper Genital Tract Procedures, with CC Score 0-1</v>
      </c>
      <c r="C45" t="b">
        <f t="shared" si="1"/>
        <v>1</v>
      </c>
      <c r="D45" s="1249">
        <f t="shared" si="3"/>
        <v>0.7</v>
      </c>
    </row>
    <row r="46" spans="1:4" x14ac:dyDescent="0.25">
      <c r="A46" s="1231" t="s">
        <v>867</v>
      </c>
      <c r="B46" s="1231" t="str">
        <f t="shared" si="0"/>
        <v>Minor or Intermediate, Urethra Procedures, 19 years and over</v>
      </c>
      <c r="C46" t="b">
        <f t="shared" si="1"/>
        <v>1</v>
      </c>
      <c r="D46" s="1249">
        <f t="shared" si="3"/>
        <v>0.9</v>
      </c>
    </row>
    <row r="47" spans="1:4" x14ac:dyDescent="0.25">
      <c r="A47" s="1231" t="s">
        <v>1313</v>
      </c>
      <c r="B47" s="1231" t="str">
        <f t="shared" si="0"/>
        <v>Nasal Polypectomy</v>
      </c>
      <c r="C47" t="b">
        <f t="shared" si="1"/>
        <v>1</v>
      </c>
      <c r="D47" s="1249">
        <f t="shared" si="3"/>
        <v>0.9</v>
      </c>
    </row>
    <row r="48" spans="1:4" x14ac:dyDescent="0.25">
      <c r="A48" s="1231" t="s">
        <v>1326</v>
      </c>
      <c r="B48" s="1231" t="str">
        <f t="shared" si="0"/>
        <v>Intermediate Sinus Procedures</v>
      </c>
      <c r="C48" t="b">
        <f t="shared" si="1"/>
        <v>1</v>
      </c>
      <c r="D48" s="1249">
        <f t="shared" si="3"/>
        <v>0.9</v>
      </c>
    </row>
    <row r="49" spans="1:7" x14ac:dyDescent="0.25">
      <c r="A49" s="1231" t="s">
        <v>2293</v>
      </c>
      <c r="B49" s="1231" t="str">
        <f t="shared" si="0"/>
        <v>Intermediate Open Lower Genital Tract Procedures with CC Score 0-2</v>
      </c>
      <c r="C49" t="b">
        <f t="shared" si="1"/>
        <v>1</v>
      </c>
      <c r="D49" s="1249">
        <f t="shared" si="3"/>
        <v>0.4</v>
      </c>
    </row>
    <row r="50" spans="1:7" x14ac:dyDescent="0.25">
      <c r="A50" s="1231" t="s">
        <v>2707</v>
      </c>
      <c r="B50" s="1231" t="str">
        <f t="shared" si="0"/>
        <v>Complex Endovascular Repair of Thoracoabdominal Aortic Aneurysm</v>
      </c>
      <c r="C50" t="b">
        <f t="shared" si="1"/>
        <v>1</v>
      </c>
      <c r="D50" s="1249">
        <f t="shared" si="3"/>
        <v>0.95</v>
      </c>
    </row>
    <row r="51" spans="1:7" x14ac:dyDescent="0.25">
      <c r="A51" s="1231" t="s">
        <v>1735</v>
      </c>
      <c r="B51" s="1231" t="str">
        <f t="shared" si="0"/>
        <v>Abdominal Hernia Procedures, 19 years and over, with CC Score 0</v>
      </c>
      <c r="C51" t="b">
        <f t="shared" si="1"/>
        <v>1</v>
      </c>
      <c r="D51" s="1249">
        <f t="shared" si="3"/>
        <v>0.85</v>
      </c>
    </row>
    <row r="52" spans="1:7" x14ac:dyDescent="0.25">
      <c r="A52" s="1231" t="s">
        <v>2727</v>
      </c>
      <c r="B52" s="1231" t="str">
        <f t="shared" si="0"/>
        <v>Percutaneous Transluminal Angioplasty of Single Blood Vessel with CC Score 0-2</v>
      </c>
      <c r="C52" t="b">
        <f t="shared" si="1"/>
        <v>1</v>
      </c>
      <c r="D52" s="1249">
        <f t="shared" si="3"/>
        <v>0.7</v>
      </c>
    </row>
    <row r="53" spans="1:7" x14ac:dyDescent="0.25">
      <c r="A53" s="1231" t="s">
        <v>2753</v>
      </c>
      <c r="B53" s="1231" t="str">
        <f t="shared" si="0"/>
        <v>Arteriography</v>
      </c>
      <c r="C53" t="b">
        <f t="shared" si="1"/>
        <v>1</v>
      </c>
      <c r="D53" s="1249">
        <f t="shared" si="3"/>
        <v>0.7</v>
      </c>
    </row>
    <row r="54" spans="1:7" x14ac:dyDescent="0.25">
      <c r="A54" s="1231" t="s">
        <v>2280</v>
      </c>
      <c r="B54" s="1231" t="str">
        <f t="shared" si="0"/>
        <v>Major Endoscopic, Kidney or Ureter Procedures, 19 years and over, with CC Score 0-2</v>
      </c>
      <c r="C54" t="b">
        <f t="shared" si="1"/>
        <v>1</v>
      </c>
      <c r="D54" s="1249">
        <f t="shared" si="3"/>
        <v>0.5</v>
      </c>
    </row>
    <row r="55" spans="1:7" x14ac:dyDescent="0.25">
      <c r="A55" s="1508" t="s">
        <v>2773</v>
      </c>
      <c r="B55" s="1231" t="str">
        <f>VLOOKUP(A55,$B$88:$C$117,2,FALSE)</f>
        <v>Urological Imaging Interventions</v>
      </c>
      <c r="C55" t="b">
        <f t="shared" si="1"/>
        <v>1</v>
      </c>
      <c r="D55" s="1231" t="e">
        <f t="shared" si="3"/>
        <v>#N/A</v>
      </c>
    </row>
    <row r="58" spans="1:7" ht="30" x14ac:dyDescent="0.25">
      <c r="A58" s="1234" t="s">
        <v>2983</v>
      </c>
      <c r="B58" s="1234"/>
      <c r="C58" s="1234" t="s">
        <v>11368</v>
      </c>
      <c r="D58" s="1234" t="s">
        <v>11369</v>
      </c>
      <c r="E58" s="1234" t="s">
        <v>11370</v>
      </c>
      <c r="F58" s="1234" t="s">
        <v>11371</v>
      </c>
      <c r="G58" s="1234" t="s">
        <v>11367</v>
      </c>
    </row>
    <row r="59" spans="1:7" x14ac:dyDescent="0.25">
      <c r="A59" s="669" t="s">
        <v>11294</v>
      </c>
      <c r="B59" s="1235"/>
      <c r="C59" s="1236" t="s">
        <v>2293</v>
      </c>
      <c r="D59" s="669"/>
      <c r="E59" s="669"/>
      <c r="F59" s="669"/>
      <c r="G59" s="1235">
        <v>0.4</v>
      </c>
    </row>
    <row r="60" spans="1:7" x14ac:dyDescent="0.25">
      <c r="A60" s="669" t="s">
        <v>11297</v>
      </c>
      <c r="B60" s="1235"/>
      <c r="C60" s="1236" t="s">
        <v>952</v>
      </c>
      <c r="D60" s="669"/>
      <c r="E60" s="669"/>
      <c r="F60" s="669"/>
      <c r="G60" s="1235">
        <v>0.4</v>
      </c>
    </row>
    <row r="61" spans="1:7" x14ac:dyDescent="0.25">
      <c r="A61" s="669" t="s">
        <v>11300</v>
      </c>
      <c r="B61" s="1235"/>
      <c r="C61" s="669" t="s">
        <v>1303</v>
      </c>
      <c r="D61" s="669"/>
      <c r="E61" s="669"/>
      <c r="F61" s="669"/>
      <c r="G61" s="1235">
        <v>0.8</v>
      </c>
    </row>
    <row r="62" spans="1:7" x14ac:dyDescent="0.25">
      <c r="A62" s="669" t="s">
        <v>11303</v>
      </c>
      <c r="B62" s="1235"/>
      <c r="C62" s="1236" t="s">
        <v>1914</v>
      </c>
      <c r="D62" s="669"/>
      <c r="E62" s="669"/>
      <c r="F62" s="669"/>
      <c r="G62" s="1235">
        <v>0.95</v>
      </c>
    </row>
    <row r="63" spans="1:7" x14ac:dyDescent="0.25">
      <c r="A63" s="669" t="s">
        <v>11306</v>
      </c>
      <c r="B63" s="1235"/>
      <c r="C63" s="1236" t="s">
        <v>2692</v>
      </c>
      <c r="D63" s="669"/>
      <c r="E63" s="669"/>
      <c r="F63" s="669"/>
      <c r="G63" s="1235">
        <v>0.8</v>
      </c>
    </row>
    <row r="64" spans="1:7" x14ac:dyDescent="0.25">
      <c r="A64" s="669" t="s">
        <v>11309</v>
      </c>
      <c r="B64" s="1235"/>
      <c r="C64" s="1236" t="s">
        <v>1268</v>
      </c>
      <c r="D64" s="669"/>
      <c r="E64" s="669"/>
      <c r="F64" s="669"/>
      <c r="G64" s="1235">
        <v>0.9</v>
      </c>
    </row>
    <row r="65" spans="1:7" x14ac:dyDescent="0.25">
      <c r="A65" s="669" t="s">
        <v>11312</v>
      </c>
      <c r="B65" s="1235"/>
      <c r="C65" s="1236" t="s">
        <v>1059</v>
      </c>
      <c r="D65" s="669"/>
      <c r="E65" s="669"/>
      <c r="F65" s="669"/>
      <c r="G65" s="1235">
        <v>0.85</v>
      </c>
    </row>
    <row r="66" spans="1:7" x14ac:dyDescent="0.25">
      <c r="A66" s="669" t="s">
        <v>11315</v>
      </c>
      <c r="B66" s="1235"/>
      <c r="C66" s="1236" t="s">
        <v>893</v>
      </c>
      <c r="D66" s="669"/>
      <c r="E66" s="669"/>
      <c r="F66" s="669"/>
      <c r="G66" s="1235">
        <v>0.9</v>
      </c>
    </row>
    <row r="67" spans="1:7" x14ac:dyDescent="0.25">
      <c r="A67" s="669" t="s">
        <v>11319</v>
      </c>
      <c r="B67" s="1235"/>
      <c r="C67" s="1236" t="s">
        <v>2192</v>
      </c>
      <c r="D67" s="669" t="s">
        <v>2191</v>
      </c>
      <c r="E67" s="669"/>
      <c r="F67" s="669"/>
      <c r="G67" s="1235">
        <v>0.5</v>
      </c>
    </row>
    <row r="68" spans="1:7" x14ac:dyDescent="0.25">
      <c r="A68" s="669" t="s">
        <v>11323</v>
      </c>
      <c r="B68" s="1235"/>
      <c r="C68" s="1236" t="s">
        <v>1728</v>
      </c>
      <c r="D68" s="669"/>
      <c r="E68" s="669"/>
      <c r="F68" s="669"/>
      <c r="G68" s="1235">
        <v>0.8</v>
      </c>
    </row>
    <row r="69" spans="1:7" x14ac:dyDescent="0.25">
      <c r="A69" s="669" t="s">
        <v>11326</v>
      </c>
      <c r="B69" s="1235"/>
      <c r="C69" s="669" t="s">
        <v>2096</v>
      </c>
      <c r="D69" s="669"/>
      <c r="E69" s="669"/>
      <c r="F69" s="669"/>
      <c r="G69" s="1235">
        <v>0.3</v>
      </c>
    </row>
    <row r="70" spans="1:7" x14ac:dyDescent="0.25">
      <c r="A70" s="669" t="s">
        <v>11329</v>
      </c>
      <c r="B70" s="1235"/>
      <c r="C70" s="1236" t="s">
        <v>1578</v>
      </c>
      <c r="D70" s="669" t="s">
        <v>1582</v>
      </c>
      <c r="E70" s="669" t="s">
        <v>1577</v>
      </c>
      <c r="F70" s="669" t="s">
        <v>1581</v>
      </c>
      <c r="G70" s="1235">
        <v>0.9</v>
      </c>
    </row>
    <row r="71" spans="1:7" x14ac:dyDescent="0.25">
      <c r="A71" s="669" t="s">
        <v>11333</v>
      </c>
      <c r="B71" s="1235"/>
      <c r="C71" s="1236" t="s">
        <v>838</v>
      </c>
      <c r="D71" s="669"/>
      <c r="E71" s="669"/>
      <c r="F71" s="669"/>
      <c r="G71" s="1235">
        <v>0.7</v>
      </c>
    </row>
    <row r="72" spans="1:7" x14ac:dyDescent="0.25">
      <c r="A72" s="669" t="s">
        <v>11336</v>
      </c>
      <c r="B72" s="1235"/>
      <c r="C72" s="1236" t="s">
        <v>1017</v>
      </c>
      <c r="D72" s="669"/>
      <c r="E72" s="669"/>
      <c r="F72" s="669"/>
      <c r="G72" s="1235">
        <v>0.9</v>
      </c>
    </row>
    <row r="73" spans="1:7" x14ac:dyDescent="0.25">
      <c r="A73" s="669" t="s">
        <v>11339</v>
      </c>
      <c r="B73" s="1235"/>
      <c r="C73" s="1236" t="s">
        <v>2301</v>
      </c>
      <c r="D73" s="669" t="s">
        <v>2299</v>
      </c>
      <c r="E73" s="669"/>
      <c r="F73" s="669"/>
      <c r="G73" s="1235">
        <v>0.7</v>
      </c>
    </row>
    <row r="74" spans="1:7" x14ac:dyDescent="0.25">
      <c r="A74" s="669" t="s">
        <v>11343</v>
      </c>
      <c r="B74" s="1235"/>
      <c r="C74" s="1236" t="s">
        <v>867</v>
      </c>
      <c r="D74" s="669"/>
      <c r="E74" s="669"/>
      <c r="F74" s="669"/>
      <c r="G74" s="1235">
        <v>0.9</v>
      </c>
    </row>
    <row r="75" spans="1:7" x14ac:dyDescent="0.25">
      <c r="A75" s="669" t="s">
        <v>11346</v>
      </c>
      <c r="B75" s="1235"/>
      <c r="C75" s="1236" t="s">
        <v>1313</v>
      </c>
      <c r="D75" s="669" t="s">
        <v>1326</v>
      </c>
      <c r="E75" s="669"/>
      <c r="F75" s="669"/>
      <c r="G75" s="1235">
        <v>0.9</v>
      </c>
    </row>
    <row r="76" spans="1:7" x14ac:dyDescent="0.25">
      <c r="A76" s="669" t="s">
        <v>11350</v>
      </c>
      <c r="B76" s="1235"/>
      <c r="C76" s="1236" t="s">
        <v>2293</v>
      </c>
      <c r="D76" s="669"/>
      <c r="E76" s="669"/>
      <c r="F76" s="669"/>
      <c r="G76" s="1235">
        <v>0.4</v>
      </c>
    </row>
    <row r="77" spans="1:7" x14ac:dyDescent="0.25">
      <c r="A77" s="669" t="s">
        <v>11353</v>
      </c>
      <c r="B77" s="1235"/>
      <c r="C77" s="1236" t="s">
        <v>2773</v>
      </c>
      <c r="D77" s="669"/>
      <c r="E77" s="669"/>
      <c r="F77" s="669"/>
      <c r="G77" s="1235">
        <v>0.95</v>
      </c>
    </row>
    <row r="78" spans="1:7" x14ac:dyDescent="0.25">
      <c r="A78" s="669" t="s">
        <v>11356</v>
      </c>
      <c r="B78" s="1235"/>
      <c r="C78" s="1236" t="s">
        <v>1735</v>
      </c>
      <c r="D78" s="669"/>
      <c r="E78" s="669"/>
      <c r="F78" s="669"/>
      <c r="G78" s="1235">
        <v>0.85</v>
      </c>
    </row>
    <row r="79" spans="1:7" x14ac:dyDescent="0.25">
      <c r="A79" s="669" t="s">
        <v>11359</v>
      </c>
      <c r="B79" s="1235"/>
      <c r="C79" s="669" t="s">
        <v>2727</v>
      </c>
      <c r="D79" s="669" t="s">
        <v>2753</v>
      </c>
      <c r="E79" s="669"/>
      <c r="F79" s="669"/>
      <c r="G79" s="1235">
        <v>0.7</v>
      </c>
    </row>
    <row r="80" spans="1:7" x14ac:dyDescent="0.25">
      <c r="A80" s="669" t="s">
        <v>11363</v>
      </c>
      <c r="B80" s="1235"/>
      <c r="C80" s="1236" t="s">
        <v>2280</v>
      </c>
      <c r="D80" s="669"/>
      <c r="E80" s="669"/>
      <c r="F80" s="669"/>
      <c r="G80" s="1235">
        <v>0.5</v>
      </c>
    </row>
    <row r="86" spans="1:9" ht="15.75" thickBot="1" x14ac:dyDescent="0.3">
      <c r="A86" s="1237" t="s">
        <v>11399</v>
      </c>
      <c r="B86"/>
      <c r="C86"/>
      <c r="D86"/>
      <c r="E86"/>
      <c r="F86"/>
      <c r="G86"/>
      <c r="H86"/>
      <c r="I86"/>
    </row>
    <row r="87" spans="1:9" ht="30.75" thickBot="1" x14ac:dyDescent="0.3">
      <c r="A87" s="1238" t="s">
        <v>2983</v>
      </c>
      <c r="B87" s="1239" t="s">
        <v>11</v>
      </c>
      <c r="C87" s="1239" t="s">
        <v>11400</v>
      </c>
      <c r="D87" s="1239" t="s">
        <v>11401</v>
      </c>
      <c r="E87" s="1239" t="s">
        <v>11402</v>
      </c>
      <c r="F87" s="1240"/>
      <c r="G87" s="1239" t="s">
        <v>11403</v>
      </c>
      <c r="H87" s="1239" t="s">
        <v>11404</v>
      </c>
      <c r="I87" s="1239" t="s">
        <v>11405</v>
      </c>
    </row>
    <row r="88" spans="1:9" ht="15.75" thickBot="1" x14ac:dyDescent="0.3">
      <c r="A88" s="1241" t="s">
        <v>11295</v>
      </c>
      <c r="B88" s="1242" t="s">
        <v>2293</v>
      </c>
      <c r="C88" s="1242" t="s">
        <v>11372</v>
      </c>
      <c r="D88" s="1243">
        <v>7.0000000000000007E-2</v>
      </c>
      <c r="E88" s="1244">
        <v>0.4</v>
      </c>
      <c r="F88" s="1245"/>
      <c r="G88" s="1246">
        <v>4373</v>
      </c>
      <c r="H88" s="1243">
        <v>0.4</v>
      </c>
      <c r="I88" s="1242" t="s">
        <v>11406</v>
      </c>
    </row>
    <row r="89" spans="1:9" ht="15.75" thickBot="1" x14ac:dyDescent="0.3">
      <c r="A89" s="1241" t="s">
        <v>11298</v>
      </c>
      <c r="B89" s="1242" t="s">
        <v>952</v>
      </c>
      <c r="C89" s="1242" t="s">
        <v>11373</v>
      </c>
      <c r="D89" s="1243">
        <v>0.26</v>
      </c>
      <c r="E89" s="1244">
        <v>0.4</v>
      </c>
      <c r="F89" s="1245"/>
      <c r="G89" s="1246">
        <v>8885</v>
      </c>
      <c r="H89" s="1243">
        <v>0.22</v>
      </c>
      <c r="I89" s="1242" t="s">
        <v>11406</v>
      </c>
    </row>
    <row r="90" spans="1:9" ht="15.75" thickBot="1" x14ac:dyDescent="0.3">
      <c r="A90" s="1241" t="s">
        <v>11407</v>
      </c>
      <c r="B90" s="1242" t="s">
        <v>1303</v>
      </c>
      <c r="C90" s="1242" t="s">
        <v>11374</v>
      </c>
      <c r="D90" s="1243">
        <v>0.71</v>
      </c>
      <c r="E90" s="1244">
        <v>0.8</v>
      </c>
      <c r="F90" s="1245"/>
      <c r="G90" s="1246">
        <v>3726</v>
      </c>
      <c r="H90" s="1243">
        <v>0.48</v>
      </c>
      <c r="I90" s="1242" t="s">
        <v>11406</v>
      </c>
    </row>
    <row r="91" spans="1:9" ht="15.75" thickBot="1" x14ac:dyDescent="0.3">
      <c r="A91" s="1241" t="s">
        <v>11304</v>
      </c>
      <c r="B91" s="1242" t="s">
        <v>1914</v>
      </c>
      <c r="C91" s="1242" t="s">
        <v>11375</v>
      </c>
      <c r="D91" s="1243">
        <v>0.63</v>
      </c>
      <c r="E91" s="1244">
        <v>0.95</v>
      </c>
      <c r="F91" s="1245"/>
      <c r="G91" s="1246">
        <v>10133</v>
      </c>
      <c r="H91" s="1243">
        <v>1</v>
      </c>
      <c r="I91" s="1242" t="s">
        <v>3</v>
      </c>
    </row>
    <row r="92" spans="1:9" ht="15.75" thickBot="1" x14ac:dyDescent="0.3">
      <c r="A92" s="1241" t="s">
        <v>11307</v>
      </c>
      <c r="B92" s="1242" t="s">
        <v>2692</v>
      </c>
      <c r="C92" s="1242" t="s">
        <v>11376</v>
      </c>
      <c r="D92" s="1243">
        <v>0.61</v>
      </c>
      <c r="E92" s="1244">
        <v>0.8</v>
      </c>
      <c r="F92" s="1245"/>
      <c r="G92" s="1246">
        <v>5684</v>
      </c>
      <c r="H92" s="1243">
        <v>0.74</v>
      </c>
      <c r="I92" s="1242" t="s">
        <v>11406</v>
      </c>
    </row>
    <row r="93" spans="1:9" ht="15.75" thickBot="1" x14ac:dyDescent="0.3">
      <c r="A93" s="1241" t="s">
        <v>11408</v>
      </c>
      <c r="B93" s="1242" t="s">
        <v>1268</v>
      </c>
      <c r="C93" s="1242" t="s">
        <v>11377</v>
      </c>
      <c r="D93" s="1243">
        <v>0.64</v>
      </c>
      <c r="E93" s="1244">
        <v>0.9</v>
      </c>
      <c r="F93" s="1245"/>
      <c r="G93" s="1246">
        <v>3297</v>
      </c>
      <c r="H93" s="1243">
        <v>0.64</v>
      </c>
      <c r="I93" s="1242" t="s">
        <v>11406</v>
      </c>
    </row>
    <row r="94" spans="1:9" ht="15.75" thickBot="1" x14ac:dyDescent="0.3">
      <c r="A94" s="1241" t="s">
        <v>11313</v>
      </c>
      <c r="B94" s="1242" t="s">
        <v>1059</v>
      </c>
      <c r="C94" s="1242" t="s">
        <v>11378</v>
      </c>
      <c r="D94" s="1243">
        <v>0.71</v>
      </c>
      <c r="E94" s="1244">
        <v>0.85</v>
      </c>
      <c r="F94" s="1245"/>
      <c r="G94" s="1246">
        <v>8353</v>
      </c>
      <c r="H94" s="1243">
        <v>0.49</v>
      </c>
      <c r="I94" s="1242" t="s">
        <v>11406</v>
      </c>
    </row>
    <row r="95" spans="1:9" ht="15.75" thickBot="1" x14ac:dyDescent="0.3">
      <c r="A95" s="1241" t="s">
        <v>11316</v>
      </c>
      <c r="B95" s="1242" t="s">
        <v>893</v>
      </c>
      <c r="C95" s="1242" t="s">
        <v>11379</v>
      </c>
      <c r="D95" s="1243">
        <v>0.47</v>
      </c>
      <c r="E95" s="1244">
        <v>0.9</v>
      </c>
      <c r="F95" s="1245"/>
      <c r="G95" s="1246">
        <v>4610</v>
      </c>
      <c r="H95" s="1243">
        <v>0.23</v>
      </c>
      <c r="I95" s="1242" t="s">
        <v>11406</v>
      </c>
    </row>
    <row r="96" spans="1:9" ht="15.75" thickBot="1" x14ac:dyDescent="0.3">
      <c r="A96" s="1813" t="s">
        <v>11409</v>
      </c>
      <c r="B96" s="1242" t="s">
        <v>2191</v>
      </c>
      <c r="C96" s="1242" t="s">
        <v>11381</v>
      </c>
      <c r="D96" s="1243">
        <v>0.06</v>
      </c>
      <c r="E96" s="1250">
        <v>0.5</v>
      </c>
      <c r="F96" s="1245"/>
      <c r="G96" s="1246">
        <v>6029</v>
      </c>
      <c r="H96" s="1243">
        <v>0.89</v>
      </c>
      <c r="I96" s="1242" t="s">
        <v>3</v>
      </c>
    </row>
    <row r="97" spans="1:9" ht="15.75" thickBot="1" x14ac:dyDescent="0.3">
      <c r="A97" s="1814"/>
      <c r="B97" s="1242" t="s">
        <v>2192</v>
      </c>
      <c r="C97" s="1242" t="s">
        <v>11380</v>
      </c>
      <c r="D97" s="1243">
        <v>0.11</v>
      </c>
      <c r="E97" s="1251">
        <f>E96</f>
        <v>0.5</v>
      </c>
      <c r="F97" s="1245"/>
      <c r="G97" s="1246">
        <v>14209</v>
      </c>
      <c r="H97" s="1243">
        <v>0.88</v>
      </c>
      <c r="I97" s="1242" t="s">
        <v>3</v>
      </c>
    </row>
    <row r="98" spans="1:9" ht="15.75" thickBot="1" x14ac:dyDescent="0.3">
      <c r="A98" s="1241" t="s">
        <v>11410</v>
      </c>
      <c r="B98" s="1242" t="s">
        <v>1728</v>
      </c>
      <c r="C98" s="1242" t="s">
        <v>11382</v>
      </c>
      <c r="D98" s="1243">
        <v>0.64</v>
      </c>
      <c r="E98" s="1244">
        <v>0.8</v>
      </c>
      <c r="F98" s="1245"/>
      <c r="G98" s="1246">
        <v>2097</v>
      </c>
      <c r="H98" s="1243">
        <v>0.46</v>
      </c>
      <c r="I98" s="1242" t="s">
        <v>11406</v>
      </c>
    </row>
    <row r="99" spans="1:9" ht="15.75" thickBot="1" x14ac:dyDescent="0.3">
      <c r="A99" s="1241" t="s">
        <v>11327</v>
      </c>
      <c r="B99" s="1242" t="s">
        <v>2096</v>
      </c>
      <c r="C99" s="1242" t="s">
        <v>11383</v>
      </c>
      <c r="D99" s="1243">
        <v>0.1</v>
      </c>
      <c r="E99" s="1244">
        <v>0.3</v>
      </c>
      <c r="F99" s="1245"/>
      <c r="G99" s="1246">
        <v>2045</v>
      </c>
      <c r="H99" s="1243">
        <v>0.92</v>
      </c>
      <c r="I99" s="1242" t="s">
        <v>3</v>
      </c>
    </row>
    <row r="100" spans="1:9" ht="15.75" thickBot="1" x14ac:dyDescent="0.3">
      <c r="A100" s="1813" t="s">
        <v>11330</v>
      </c>
      <c r="B100" s="1242" t="s">
        <v>1577</v>
      </c>
      <c r="C100" s="1242" t="s">
        <v>11386</v>
      </c>
      <c r="D100" s="1243">
        <v>0.52</v>
      </c>
      <c r="E100" s="1250">
        <v>0.9</v>
      </c>
      <c r="F100" s="1245"/>
      <c r="G100" s="1246">
        <v>4670</v>
      </c>
      <c r="H100" s="1243">
        <v>0.77</v>
      </c>
      <c r="I100" s="1242" t="s">
        <v>11406</v>
      </c>
    </row>
    <row r="101" spans="1:9" ht="15.75" thickBot="1" x14ac:dyDescent="0.3">
      <c r="A101" s="1815"/>
      <c r="B101" s="1242" t="s">
        <v>1578</v>
      </c>
      <c r="C101" s="1242" t="s">
        <v>11384</v>
      </c>
      <c r="D101" s="1243">
        <v>0.59</v>
      </c>
      <c r="E101" s="1252">
        <f>E100</f>
        <v>0.9</v>
      </c>
      <c r="F101" s="1245"/>
      <c r="G101" s="1246">
        <v>6915</v>
      </c>
      <c r="H101" s="1243">
        <v>0.63</v>
      </c>
      <c r="I101" s="1242" t="s">
        <v>11406</v>
      </c>
    </row>
    <row r="102" spans="1:9" ht="15.75" thickBot="1" x14ac:dyDescent="0.3">
      <c r="A102" s="1815"/>
      <c r="B102" s="1242" t="s">
        <v>1581</v>
      </c>
      <c r="C102" s="1242" t="s">
        <v>11387</v>
      </c>
      <c r="D102" s="1243">
        <v>0.3</v>
      </c>
      <c r="E102" s="1252">
        <f t="shared" ref="E102:E103" si="4">E101</f>
        <v>0.9</v>
      </c>
      <c r="F102" s="1245"/>
      <c r="G102" s="1246">
        <v>3098</v>
      </c>
      <c r="H102" s="1243">
        <v>1</v>
      </c>
      <c r="I102" s="1242" t="s">
        <v>3</v>
      </c>
    </row>
    <row r="103" spans="1:9" ht="15.75" thickBot="1" x14ac:dyDescent="0.3">
      <c r="A103" s="1814"/>
      <c r="B103" s="1242" t="s">
        <v>1582</v>
      </c>
      <c r="C103" s="1242" t="s">
        <v>11385</v>
      </c>
      <c r="D103" s="1243">
        <v>0.38</v>
      </c>
      <c r="E103" s="1252">
        <f t="shared" si="4"/>
        <v>0.9</v>
      </c>
      <c r="F103" s="1245"/>
      <c r="G103" s="1246">
        <v>4906</v>
      </c>
      <c r="H103" s="1243">
        <v>1</v>
      </c>
      <c r="I103" s="1242" t="s">
        <v>3</v>
      </c>
    </row>
    <row r="104" spans="1:9" ht="15.75" thickBot="1" x14ac:dyDescent="0.3">
      <c r="A104" s="1241" t="s">
        <v>11411</v>
      </c>
      <c r="B104" s="1242" t="s">
        <v>838</v>
      </c>
      <c r="C104" s="1242" t="s">
        <v>11388</v>
      </c>
      <c r="D104" s="1243">
        <v>0.55000000000000004</v>
      </c>
      <c r="E104" s="1244">
        <v>0.7</v>
      </c>
      <c r="F104" s="1245"/>
      <c r="G104" s="1246">
        <v>2305</v>
      </c>
      <c r="H104" s="1243">
        <v>0.65</v>
      </c>
      <c r="I104" s="1242" t="s">
        <v>11406</v>
      </c>
    </row>
    <row r="105" spans="1:9" ht="15.75" thickBot="1" x14ac:dyDescent="0.3">
      <c r="A105" s="1241" t="s">
        <v>11337</v>
      </c>
      <c r="B105" s="1242" t="s">
        <v>1017</v>
      </c>
      <c r="C105" s="1242" t="s">
        <v>11389</v>
      </c>
      <c r="D105" s="1243">
        <v>0.7</v>
      </c>
      <c r="E105" s="1244">
        <v>0.9</v>
      </c>
      <c r="F105" s="1245"/>
      <c r="G105" s="1246">
        <v>9471</v>
      </c>
      <c r="H105" s="1243">
        <v>0.56000000000000005</v>
      </c>
      <c r="I105" s="1242" t="s">
        <v>11406</v>
      </c>
    </row>
    <row r="106" spans="1:9" ht="15.75" thickBot="1" x14ac:dyDescent="0.3">
      <c r="A106" s="1813" t="s">
        <v>11412</v>
      </c>
      <c r="B106" s="1242" t="s">
        <v>2299</v>
      </c>
      <c r="C106" s="1242" t="s">
        <v>11391</v>
      </c>
      <c r="D106" s="1243">
        <v>0.12</v>
      </c>
      <c r="E106" s="1250">
        <v>0.7</v>
      </c>
      <c r="F106" s="1245"/>
      <c r="G106" s="1246">
        <v>2585</v>
      </c>
      <c r="H106" s="1243">
        <v>0.09</v>
      </c>
      <c r="I106" s="1242" t="s">
        <v>11406</v>
      </c>
    </row>
    <row r="107" spans="1:9" ht="15.75" thickBot="1" x14ac:dyDescent="0.3">
      <c r="A107" s="1814"/>
      <c r="B107" s="1242" t="s">
        <v>2301</v>
      </c>
      <c r="C107" s="1242" t="s">
        <v>11390</v>
      </c>
      <c r="D107" s="1243">
        <v>0.25</v>
      </c>
      <c r="E107" s="1251">
        <f>E106</f>
        <v>0.7</v>
      </c>
      <c r="F107" s="1245"/>
      <c r="G107" s="1246">
        <v>4281</v>
      </c>
      <c r="H107" s="1243">
        <v>0.41</v>
      </c>
      <c r="I107" s="1242" t="s">
        <v>11406</v>
      </c>
    </row>
    <row r="108" spans="1:9" ht="15.75" thickBot="1" x14ac:dyDescent="0.3">
      <c r="A108" s="1241" t="s">
        <v>11343</v>
      </c>
      <c r="B108" s="1242" t="s">
        <v>867</v>
      </c>
      <c r="C108" s="1242" t="s">
        <v>11392</v>
      </c>
      <c r="D108" s="1243">
        <v>0.42</v>
      </c>
      <c r="E108" s="1244">
        <v>0.9</v>
      </c>
      <c r="F108" s="1245"/>
      <c r="G108" s="1246">
        <v>3191</v>
      </c>
      <c r="H108" s="1243">
        <v>0.16</v>
      </c>
      <c r="I108" s="1242" t="s">
        <v>11406</v>
      </c>
    </row>
    <row r="109" spans="1:9" ht="15.75" thickBot="1" x14ac:dyDescent="0.3">
      <c r="A109" s="1813" t="s">
        <v>11347</v>
      </c>
      <c r="B109" s="1242" t="s">
        <v>1313</v>
      </c>
      <c r="C109" s="1242" t="s">
        <v>11393</v>
      </c>
      <c r="D109" s="1243">
        <v>0.55000000000000004</v>
      </c>
      <c r="E109" s="1244">
        <v>0.9</v>
      </c>
      <c r="F109" s="1245"/>
      <c r="G109" s="1246">
        <v>3456</v>
      </c>
      <c r="H109" s="1243">
        <v>0.97</v>
      </c>
      <c r="I109" s="1242" t="s">
        <v>3</v>
      </c>
    </row>
    <row r="110" spans="1:9" ht="15.75" thickBot="1" x14ac:dyDescent="0.3">
      <c r="A110" s="1814"/>
      <c r="B110" s="1242" t="s">
        <v>1326</v>
      </c>
      <c r="C110" s="1242" t="s">
        <v>11394</v>
      </c>
      <c r="D110" s="1243">
        <v>0.52</v>
      </c>
      <c r="E110" s="1253">
        <f>E109</f>
        <v>0.9</v>
      </c>
      <c r="F110" s="1245"/>
      <c r="G110" s="1246">
        <v>2173</v>
      </c>
      <c r="H110" s="1243">
        <v>0.3</v>
      </c>
      <c r="I110" s="1242" t="s">
        <v>11406</v>
      </c>
    </row>
    <row r="111" spans="1:9" ht="15.75" thickBot="1" x14ac:dyDescent="0.3">
      <c r="A111" s="1241" t="s">
        <v>11413</v>
      </c>
      <c r="B111" s="1242" t="s">
        <v>2293</v>
      </c>
      <c r="C111" s="1242" t="s">
        <v>11372</v>
      </c>
      <c r="D111" s="1243">
        <v>0.06</v>
      </c>
      <c r="E111" s="1244">
        <v>0.4</v>
      </c>
      <c r="F111" s="1245"/>
      <c r="G111" s="1246">
        <v>4781</v>
      </c>
      <c r="H111" s="1243">
        <v>0.44</v>
      </c>
      <c r="I111" s="1242" t="s">
        <v>11406</v>
      </c>
    </row>
    <row r="112" spans="1:9" ht="15.75" thickBot="1" x14ac:dyDescent="0.3">
      <c r="A112" s="1241" t="s">
        <v>11354</v>
      </c>
      <c r="B112" s="1242" t="s">
        <v>2707</v>
      </c>
      <c r="C112" s="1242" t="s">
        <v>2708</v>
      </c>
      <c r="D112" s="1243">
        <v>0.56999999999999995</v>
      </c>
      <c r="E112" s="1244">
        <v>0.95</v>
      </c>
      <c r="F112" s="1245"/>
      <c r="G112" s="1246">
        <v>5663</v>
      </c>
      <c r="H112" s="1243">
        <v>0.89</v>
      </c>
      <c r="I112" s="1242" t="s">
        <v>3</v>
      </c>
    </row>
    <row r="113" spans="1:9" ht="15.75" thickBot="1" x14ac:dyDescent="0.3">
      <c r="A113" s="1241" t="s">
        <v>11356</v>
      </c>
      <c r="B113" s="1242" t="s">
        <v>1735</v>
      </c>
      <c r="C113" s="1242" t="s">
        <v>11395</v>
      </c>
      <c r="D113" s="1243">
        <v>0.67</v>
      </c>
      <c r="E113" s="1244">
        <v>0.85</v>
      </c>
      <c r="F113" s="1245"/>
      <c r="G113" s="1246">
        <v>4053</v>
      </c>
      <c r="H113" s="1243">
        <v>0.48</v>
      </c>
      <c r="I113" s="1242" t="s">
        <v>11406</v>
      </c>
    </row>
    <row r="114" spans="1:9" ht="15.75" thickBot="1" x14ac:dyDescent="0.3">
      <c r="A114" s="1813" t="s">
        <v>11414</v>
      </c>
      <c r="B114" s="1242" t="s">
        <v>2727</v>
      </c>
      <c r="C114" s="1242" t="s">
        <v>2728</v>
      </c>
      <c r="D114" s="1243">
        <v>0.41</v>
      </c>
      <c r="E114" s="1250">
        <v>0.7</v>
      </c>
      <c r="F114" s="1245"/>
      <c r="G114" s="1246">
        <v>3286</v>
      </c>
      <c r="H114" s="1243">
        <v>0.55000000000000004</v>
      </c>
      <c r="I114" s="1242" t="s">
        <v>11406</v>
      </c>
    </row>
    <row r="115" spans="1:9" ht="15.75" thickBot="1" x14ac:dyDescent="0.3">
      <c r="A115" s="1814"/>
      <c r="B115" s="1242" t="s">
        <v>2753</v>
      </c>
      <c r="C115" s="1242" t="s">
        <v>11396</v>
      </c>
      <c r="D115" s="1243">
        <v>0.45</v>
      </c>
      <c r="E115" s="1251">
        <f>E114</f>
        <v>0.7</v>
      </c>
      <c r="F115" s="1245"/>
      <c r="G115" s="1246">
        <v>2783</v>
      </c>
      <c r="H115" s="1243">
        <v>0.62</v>
      </c>
      <c r="I115" s="1242" t="s">
        <v>11406</v>
      </c>
    </row>
    <row r="116" spans="1:9" ht="15.75" thickBot="1" x14ac:dyDescent="0.3">
      <c r="A116" s="1241" t="s">
        <v>11364</v>
      </c>
      <c r="B116" s="1242" t="s">
        <v>2280</v>
      </c>
      <c r="C116" s="1242" t="s">
        <v>11397</v>
      </c>
      <c r="D116" s="1243">
        <v>0.28000000000000003</v>
      </c>
      <c r="E116" s="1244">
        <v>0.5</v>
      </c>
      <c r="F116" s="1245"/>
      <c r="G116" s="1246">
        <v>4210</v>
      </c>
      <c r="H116" s="1243">
        <v>0.35</v>
      </c>
      <c r="I116" s="1242" t="s">
        <v>11406</v>
      </c>
    </row>
    <row r="117" spans="1:9" x14ac:dyDescent="0.25">
      <c r="A117" s="1247"/>
      <c r="B117" s="1511" t="s">
        <v>2773</v>
      </c>
      <c r="C117" t="str">
        <f>'Linked Sheet'!B138</f>
        <v>Urological Imaging Interventions</v>
      </c>
      <c r="D117"/>
      <c r="E117"/>
      <c r="F117"/>
      <c r="G117"/>
      <c r="H117"/>
      <c r="I117"/>
    </row>
    <row r="118" spans="1:9" x14ac:dyDescent="0.25">
      <c r="A118" s="1247"/>
      <c r="C118"/>
      <c r="D118"/>
      <c r="E118"/>
      <c r="F118"/>
      <c r="G118"/>
      <c r="H118"/>
      <c r="I118"/>
    </row>
    <row r="119" spans="1:9" x14ac:dyDescent="0.25">
      <c r="B119" t="b">
        <f t="shared" ref="B119:B153" si="5">B89=A27</f>
        <v>1</v>
      </c>
    </row>
    <row r="120" spans="1:9" x14ac:dyDescent="0.25">
      <c r="B120" t="b">
        <f t="shared" si="5"/>
        <v>1</v>
      </c>
    </row>
    <row r="121" spans="1:9" x14ac:dyDescent="0.25">
      <c r="B121" t="b">
        <f t="shared" si="5"/>
        <v>1</v>
      </c>
    </row>
    <row r="122" spans="1:9" x14ac:dyDescent="0.25">
      <c r="B122" t="b">
        <f t="shared" si="5"/>
        <v>1</v>
      </c>
    </row>
    <row r="123" spans="1:9" x14ac:dyDescent="0.25">
      <c r="B123" t="b">
        <f t="shared" si="5"/>
        <v>1</v>
      </c>
    </row>
    <row r="124" spans="1:9" x14ac:dyDescent="0.25">
      <c r="B124" t="b">
        <f t="shared" si="5"/>
        <v>1</v>
      </c>
    </row>
    <row r="125" spans="1:9" x14ac:dyDescent="0.25">
      <c r="B125" t="b">
        <f t="shared" si="5"/>
        <v>1</v>
      </c>
    </row>
    <row r="126" spans="1:9" x14ac:dyDescent="0.25">
      <c r="B126" t="b">
        <f t="shared" si="5"/>
        <v>1</v>
      </c>
    </row>
    <row r="127" spans="1:9" x14ac:dyDescent="0.25">
      <c r="B127" t="b">
        <f t="shared" si="5"/>
        <v>1</v>
      </c>
    </row>
    <row r="128" spans="1:9" x14ac:dyDescent="0.25">
      <c r="B128" t="b">
        <f t="shared" si="5"/>
        <v>1</v>
      </c>
    </row>
    <row r="129" spans="2:2" x14ac:dyDescent="0.25">
      <c r="B129" t="b">
        <f t="shared" si="5"/>
        <v>1</v>
      </c>
    </row>
    <row r="130" spans="2:2" x14ac:dyDescent="0.25">
      <c r="B130" t="b">
        <f t="shared" si="5"/>
        <v>1</v>
      </c>
    </row>
    <row r="131" spans="2:2" x14ac:dyDescent="0.25">
      <c r="B131" t="b">
        <f t="shared" si="5"/>
        <v>1</v>
      </c>
    </row>
    <row r="132" spans="2:2" x14ac:dyDescent="0.25">
      <c r="B132" t="b">
        <f t="shared" si="5"/>
        <v>1</v>
      </c>
    </row>
    <row r="133" spans="2:2" x14ac:dyDescent="0.25">
      <c r="B133" t="b">
        <f t="shared" si="5"/>
        <v>1</v>
      </c>
    </row>
    <row r="134" spans="2:2" x14ac:dyDescent="0.25">
      <c r="B134" t="b">
        <f t="shared" si="5"/>
        <v>1</v>
      </c>
    </row>
    <row r="135" spans="2:2" x14ac:dyDescent="0.25">
      <c r="B135" t="b">
        <f t="shared" si="5"/>
        <v>1</v>
      </c>
    </row>
    <row r="136" spans="2:2" x14ac:dyDescent="0.25">
      <c r="B136" t="b">
        <f t="shared" si="5"/>
        <v>1</v>
      </c>
    </row>
    <row r="137" spans="2:2" x14ac:dyDescent="0.25">
      <c r="B137" t="b">
        <f t="shared" si="5"/>
        <v>1</v>
      </c>
    </row>
    <row r="138" spans="2:2" x14ac:dyDescent="0.25">
      <c r="B138" t="b">
        <f t="shared" si="5"/>
        <v>1</v>
      </c>
    </row>
    <row r="139" spans="2:2" x14ac:dyDescent="0.25">
      <c r="B139" t="b">
        <f t="shared" si="5"/>
        <v>1</v>
      </c>
    </row>
    <row r="140" spans="2:2" x14ac:dyDescent="0.25">
      <c r="B140" t="b">
        <f t="shared" si="5"/>
        <v>1</v>
      </c>
    </row>
    <row r="141" spans="2:2" x14ac:dyDescent="0.25">
      <c r="B141" t="b">
        <f t="shared" si="5"/>
        <v>1</v>
      </c>
    </row>
    <row r="142" spans="2:2" x14ac:dyDescent="0.25">
      <c r="B142" t="b">
        <f t="shared" si="5"/>
        <v>1</v>
      </c>
    </row>
    <row r="143" spans="2:2" x14ac:dyDescent="0.25">
      <c r="B143" t="b">
        <f t="shared" si="5"/>
        <v>1</v>
      </c>
    </row>
    <row r="144" spans="2:2" x14ac:dyDescent="0.25">
      <c r="B144" t="b">
        <f t="shared" si="5"/>
        <v>1</v>
      </c>
    </row>
    <row r="145" spans="2:2" x14ac:dyDescent="0.25">
      <c r="B145" t="b">
        <f t="shared" si="5"/>
        <v>1</v>
      </c>
    </row>
    <row r="146" spans="2:2" x14ac:dyDescent="0.25">
      <c r="B146" t="b">
        <f t="shared" si="5"/>
        <v>1</v>
      </c>
    </row>
    <row r="147" spans="2:2" x14ac:dyDescent="0.25">
      <c r="B147" t="b">
        <f t="shared" si="5"/>
        <v>1</v>
      </c>
    </row>
    <row r="148" spans="2:2" x14ac:dyDescent="0.25">
      <c r="B148" t="b">
        <f>C26=A56</f>
        <v>0</v>
      </c>
    </row>
    <row r="149" spans="2:2" x14ac:dyDescent="0.25">
      <c r="B149" t="b">
        <f t="shared" si="5"/>
        <v>0</v>
      </c>
    </row>
    <row r="150" spans="2:2" x14ac:dyDescent="0.25">
      <c r="B150" t="b">
        <f t="shared" si="5"/>
        <v>0</v>
      </c>
    </row>
    <row r="151" spans="2:2" x14ac:dyDescent="0.25">
      <c r="B151" t="b">
        <f t="shared" si="5"/>
        <v>0</v>
      </c>
    </row>
    <row r="152" spans="2:2" x14ac:dyDescent="0.25">
      <c r="B152" t="b">
        <f t="shared" si="5"/>
        <v>0</v>
      </c>
    </row>
    <row r="153" spans="2:2" x14ac:dyDescent="0.25">
      <c r="B153" t="b">
        <f t="shared" si="5"/>
        <v>0</v>
      </c>
    </row>
  </sheetData>
  <mergeCells count="5">
    <mergeCell ref="A109:A110"/>
    <mergeCell ref="A114:A115"/>
    <mergeCell ref="A96:A97"/>
    <mergeCell ref="A100:A103"/>
    <mergeCell ref="A106:A107"/>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pageSetUpPr fitToPage="1"/>
  </sheetPr>
  <dimension ref="A1:Z391"/>
  <sheetViews>
    <sheetView topLeftCell="A7" zoomScale="85" zoomScaleNormal="85" workbookViewId="0">
      <selection activeCell="C45" sqref="C45"/>
    </sheetView>
  </sheetViews>
  <sheetFormatPr defaultColWidth="9.140625" defaultRowHeight="12.75" x14ac:dyDescent="0.2"/>
  <cols>
    <col min="1" max="1" width="14.42578125" style="1107" customWidth="1"/>
    <col min="2" max="2" width="120.7109375" style="1108" customWidth="1"/>
    <col min="3" max="3" width="17.42578125" style="1108" customWidth="1"/>
    <col min="4" max="4" width="23.5703125" style="1084" customWidth="1"/>
    <col min="5" max="5" width="15.85546875" style="1084" customWidth="1"/>
    <col min="6" max="6" width="12.28515625" style="1084" customWidth="1"/>
    <col min="7" max="8" width="9.140625" style="1084"/>
    <col min="9" max="9" width="10.42578125" style="1087" customWidth="1"/>
    <col min="10" max="10" width="9.140625" style="1084"/>
    <col min="11" max="11" width="9.140625" style="1506"/>
    <col min="12" max="16384" width="9.140625" style="1084"/>
  </cols>
  <sheetData>
    <row r="1" spans="1:11" s="921" customFormat="1" ht="12.75" customHeight="1" x14ac:dyDescent="0.2">
      <c r="A1" s="916" t="s">
        <v>14102</v>
      </c>
      <c r="B1" s="917"/>
      <c r="C1" s="917"/>
      <c r="D1" s="918"/>
      <c r="E1" s="919"/>
      <c r="F1" s="920"/>
      <c r="G1" s="920"/>
      <c r="K1" s="1499"/>
    </row>
    <row r="2" spans="1:11" s="921" customFormat="1" ht="11.25" customHeight="1" x14ac:dyDescent="0.2">
      <c r="A2" s="922"/>
      <c r="B2" s="923"/>
      <c r="E2" s="919"/>
      <c r="F2" s="926"/>
      <c r="G2" s="926"/>
      <c r="K2" s="1499"/>
    </row>
    <row r="3" spans="1:11" s="921" customFormat="1" x14ac:dyDescent="0.2">
      <c r="A3" s="924">
        <v>1</v>
      </c>
      <c r="B3" s="925" t="s">
        <v>534</v>
      </c>
      <c r="C3" s="923"/>
      <c r="D3" s="923"/>
      <c r="E3" s="919"/>
      <c r="F3" s="1641"/>
      <c r="G3" s="1641"/>
      <c r="K3" s="1499"/>
    </row>
    <row r="4" spans="1:11" s="921" customFormat="1" x14ac:dyDescent="0.2">
      <c r="A4" s="924">
        <v>2</v>
      </c>
      <c r="B4" s="925" t="s">
        <v>512</v>
      </c>
      <c r="C4" s="923"/>
      <c r="D4" s="923"/>
      <c r="E4" s="919"/>
      <c r="F4" s="1641"/>
      <c r="G4" s="1641"/>
      <c r="K4" s="1499"/>
    </row>
    <row r="5" spans="1:11" s="921" customFormat="1" x14ac:dyDescent="0.2">
      <c r="A5" s="927">
        <v>3</v>
      </c>
      <c r="B5" s="925" t="s">
        <v>535</v>
      </c>
      <c r="C5" s="923"/>
      <c r="D5" s="923"/>
      <c r="E5" s="919"/>
      <c r="F5" s="926"/>
      <c r="G5" s="926"/>
      <c r="K5" s="1499"/>
    </row>
    <row r="6" spans="1:11" s="921" customFormat="1" x14ac:dyDescent="0.2">
      <c r="A6" s="924">
        <v>4</v>
      </c>
      <c r="B6" s="925" t="s">
        <v>385</v>
      </c>
      <c r="C6" s="923"/>
      <c r="D6" s="923"/>
      <c r="E6" s="919"/>
      <c r="F6" s="920"/>
      <c r="G6" s="920"/>
      <c r="K6" s="1499"/>
    </row>
    <row r="7" spans="1:11" s="921" customFormat="1" x14ac:dyDescent="0.2">
      <c r="A7" s="924">
        <v>5</v>
      </c>
      <c r="B7" s="925" t="s">
        <v>364</v>
      </c>
      <c r="C7" s="923"/>
      <c r="D7" s="923"/>
      <c r="E7" s="919"/>
      <c r="F7" s="920"/>
      <c r="G7" s="920"/>
      <c r="K7" s="1499"/>
    </row>
    <row r="8" spans="1:11" s="921" customFormat="1" x14ac:dyDescent="0.2">
      <c r="A8" s="924">
        <v>6</v>
      </c>
      <c r="B8" s="925" t="s">
        <v>356</v>
      </c>
      <c r="D8" s="923"/>
      <c r="E8" s="919"/>
      <c r="F8" s="920"/>
      <c r="G8" s="920"/>
      <c r="K8" s="1499"/>
    </row>
    <row r="9" spans="1:11" s="921" customFormat="1" x14ac:dyDescent="0.2">
      <c r="A9" s="924">
        <v>7</v>
      </c>
      <c r="B9" s="925" t="s">
        <v>322</v>
      </c>
      <c r="D9" s="923"/>
      <c r="E9" s="919"/>
      <c r="F9" s="920"/>
      <c r="G9" s="920"/>
      <c r="K9" s="1499"/>
    </row>
    <row r="10" spans="1:11" s="921" customFormat="1" x14ac:dyDescent="0.2">
      <c r="A10" s="924">
        <v>8</v>
      </c>
      <c r="B10" s="925" t="s">
        <v>275</v>
      </c>
      <c r="D10" s="923"/>
      <c r="E10" s="919"/>
      <c r="F10" s="920"/>
      <c r="G10" s="920"/>
      <c r="K10" s="1499"/>
    </row>
    <row r="11" spans="1:11" s="921" customFormat="1" x14ac:dyDescent="0.2">
      <c r="A11" s="924">
        <v>9</v>
      </c>
      <c r="B11" s="925" t="s">
        <v>217</v>
      </c>
      <c r="D11" s="923"/>
      <c r="E11" s="919"/>
      <c r="F11" s="920"/>
      <c r="G11" s="920"/>
      <c r="K11" s="1499"/>
    </row>
    <row r="12" spans="1:11" s="921" customFormat="1" x14ac:dyDescent="0.2">
      <c r="A12" s="924">
        <v>10</v>
      </c>
      <c r="B12" s="925" t="s">
        <v>208</v>
      </c>
      <c r="D12" s="923"/>
      <c r="E12" s="919"/>
      <c r="F12" s="920"/>
      <c r="G12" s="920"/>
      <c r="K12" s="1499"/>
    </row>
    <row r="13" spans="1:11" s="921" customFormat="1" x14ac:dyDescent="0.2">
      <c r="A13" s="924">
        <v>11</v>
      </c>
      <c r="B13" s="925" t="s">
        <v>189</v>
      </c>
      <c r="C13" s="923"/>
      <c r="D13" s="923"/>
      <c r="E13" s="919"/>
      <c r="F13" s="920"/>
      <c r="G13" s="920"/>
      <c r="K13" s="1499"/>
    </row>
    <row r="14" spans="1:11" s="921" customFormat="1" x14ac:dyDescent="0.2">
      <c r="A14" s="924">
        <v>12</v>
      </c>
      <c r="B14" s="925" t="s">
        <v>188</v>
      </c>
      <c r="C14" s="923"/>
      <c r="D14" s="923"/>
      <c r="E14" s="919"/>
      <c r="F14" s="920"/>
      <c r="G14" s="920"/>
      <c r="K14" s="1499"/>
    </row>
    <row r="15" spans="1:11" s="921" customFormat="1" x14ac:dyDescent="0.2">
      <c r="A15" s="924">
        <v>13</v>
      </c>
      <c r="B15" s="925" t="s">
        <v>182</v>
      </c>
      <c r="D15" s="923"/>
      <c r="E15" s="919"/>
      <c r="F15" s="920"/>
      <c r="G15" s="920"/>
      <c r="K15" s="1499"/>
    </row>
    <row r="16" spans="1:11" s="921" customFormat="1" x14ac:dyDescent="0.2">
      <c r="A16" s="924">
        <v>14</v>
      </c>
      <c r="B16" s="925" t="s">
        <v>178</v>
      </c>
      <c r="D16" s="923"/>
      <c r="E16" s="919"/>
      <c r="K16" s="1499"/>
    </row>
    <row r="17" spans="1:26" s="921" customFormat="1" x14ac:dyDescent="0.2">
      <c r="A17" s="924">
        <v>15</v>
      </c>
      <c r="B17" s="925" t="s">
        <v>163</v>
      </c>
      <c r="D17" s="923"/>
      <c r="E17" s="919"/>
      <c r="K17" s="1499"/>
    </row>
    <row r="18" spans="1:26" s="921" customFormat="1" x14ac:dyDescent="0.2">
      <c r="A18" s="924">
        <v>16</v>
      </c>
      <c r="B18" s="925" t="s">
        <v>153</v>
      </c>
      <c r="E18" s="919"/>
      <c r="F18" s="920"/>
      <c r="G18" s="920"/>
      <c r="K18" s="1499"/>
    </row>
    <row r="19" spans="1:26" s="921" customFormat="1" x14ac:dyDescent="0.2">
      <c r="A19" s="927">
        <v>17</v>
      </c>
      <c r="B19" s="925" t="s">
        <v>24</v>
      </c>
      <c r="C19" s="923"/>
      <c r="D19" s="923"/>
      <c r="E19" s="919"/>
      <c r="F19" s="920"/>
      <c r="G19" s="920"/>
      <c r="K19" s="1499"/>
    </row>
    <row r="20" spans="1:26" s="921" customFormat="1" ht="13.5" thickBot="1" x14ac:dyDescent="0.25">
      <c r="A20" s="924">
        <v>18</v>
      </c>
      <c r="B20" s="925" t="s">
        <v>14</v>
      </c>
      <c r="C20" s="928"/>
      <c r="D20" s="929"/>
      <c r="E20" s="930"/>
      <c r="F20" s="931"/>
      <c r="G20" s="931"/>
      <c r="K20" s="1499"/>
    </row>
    <row r="21" spans="1:26" s="921" customFormat="1" ht="11.25" x14ac:dyDescent="0.2">
      <c r="A21" s="932"/>
      <c r="B21" s="918"/>
      <c r="C21" s="933"/>
      <c r="D21" s="918"/>
      <c r="E21" s="933"/>
      <c r="F21" s="918"/>
      <c r="G21" s="918"/>
      <c r="H21" s="934"/>
      <c r="K21" s="1499"/>
    </row>
    <row r="22" spans="1:26" s="921" customFormat="1" ht="11.25" x14ac:dyDescent="0.2">
      <c r="A22" s="935">
        <v>1</v>
      </c>
      <c r="B22" s="936" t="s">
        <v>534</v>
      </c>
      <c r="C22" s="937"/>
      <c r="D22" s="918"/>
      <c r="E22" s="933"/>
      <c r="H22" s="938" t="s">
        <v>13</v>
      </c>
      <c r="K22" s="1499"/>
    </row>
    <row r="23" spans="1:26" s="921" customFormat="1" ht="11.25" x14ac:dyDescent="0.2">
      <c r="A23" s="918"/>
      <c r="B23" s="918"/>
      <c r="C23" s="933"/>
      <c r="D23" s="918"/>
      <c r="E23" s="933"/>
      <c r="F23" s="918"/>
      <c r="G23" s="918"/>
      <c r="H23" s="937"/>
      <c r="K23" s="1499"/>
    </row>
    <row r="24" spans="1:26" s="921" customFormat="1" ht="22.5" customHeight="1" x14ac:dyDescent="0.2">
      <c r="A24" s="1625" t="s">
        <v>533</v>
      </c>
      <c r="B24" s="1625"/>
      <c r="C24" s="1625"/>
      <c r="D24" s="1625"/>
      <c r="E24" s="1625"/>
      <c r="F24" s="1625"/>
      <c r="G24" s="1625"/>
      <c r="K24" s="1499"/>
    </row>
    <row r="25" spans="1:26" s="921" customFormat="1" ht="11.25" customHeight="1" x14ac:dyDescent="0.2">
      <c r="A25" s="1621" t="s">
        <v>14037</v>
      </c>
      <c r="B25" s="1621"/>
      <c r="C25" s="1621"/>
      <c r="D25" s="1621"/>
      <c r="E25" s="1621"/>
      <c r="F25" s="1621"/>
      <c r="G25" s="1621"/>
      <c r="K25" s="1499"/>
    </row>
    <row r="26" spans="1:26" s="921" customFormat="1" x14ac:dyDescent="0.2">
      <c r="A26" s="1621" t="s">
        <v>320</v>
      </c>
      <c r="B26" s="1642"/>
      <c r="C26" s="1642"/>
      <c r="D26" s="1642"/>
      <c r="E26" s="1642"/>
      <c r="F26" s="1642"/>
      <c r="G26" s="1642"/>
      <c r="K26" s="1499"/>
    </row>
    <row r="27" spans="1:26" s="921" customFormat="1" ht="12.75" customHeight="1" x14ac:dyDescent="0.2">
      <c r="A27" s="1621" t="s">
        <v>531</v>
      </c>
      <c r="B27" s="1642"/>
      <c r="C27" s="1642"/>
      <c r="D27" s="1642"/>
      <c r="E27" s="1642"/>
      <c r="F27" s="1642"/>
      <c r="G27" s="1642"/>
      <c r="K27" s="1499"/>
    </row>
    <row r="28" spans="1:26" s="921" customFormat="1" ht="11.25" customHeight="1" x14ac:dyDescent="0.2">
      <c r="A28" s="1621" t="s">
        <v>530</v>
      </c>
      <c r="B28" s="1621"/>
      <c r="C28" s="1621"/>
      <c r="D28" s="1621"/>
      <c r="E28" s="1621"/>
      <c r="F28" s="1621"/>
      <c r="G28" s="1621"/>
      <c r="K28" s="1499"/>
    </row>
    <row r="29" spans="1:26" s="921" customFormat="1" ht="11.25" customHeight="1" x14ac:dyDescent="0.2">
      <c r="A29" s="1621" t="s">
        <v>14038</v>
      </c>
      <c r="B29" s="1642"/>
      <c r="C29" s="1642"/>
      <c r="D29" s="1642"/>
      <c r="E29" s="1642"/>
      <c r="F29" s="1642"/>
      <c r="G29" s="1642"/>
      <c r="K29" s="1499"/>
    </row>
    <row r="30" spans="1:26" s="921" customFormat="1" ht="12" thickBot="1" x14ac:dyDescent="0.25">
      <c r="A30" s="939"/>
      <c r="B30" s="939"/>
      <c r="C30" s="940"/>
      <c r="D30" s="941"/>
      <c r="E30" s="933"/>
      <c r="F30" s="918"/>
      <c r="G30" s="918"/>
      <c r="H30" s="937"/>
      <c r="K30" s="1499"/>
    </row>
    <row r="31" spans="1:26" s="921" customFormat="1" ht="23.25" customHeight="1" thickBot="1" x14ac:dyDescent="0.25">
      <c r="B31" s="942" t="s">
        <v>528</v>
      </c>
      <c r="C31" s="943" t="s">
        <v>527</v>
      </c>
      <c r="D31" s="941"/>
      <c r="E31" s="933"/>
      <c r="F31" s="918"/>
      <c r="G31" s="918"/>
      <c r="H31" s="937"/>
      <c r="K31" s="1499"/>
      <c r="L31" s="921" t="s">
        <v>3</v>
      </c>
      <c r="M31" s="921" t="s">
        <v>211</v>
      </c>
      <c r="N31" s="921" t="s">
        <v>2983</v>
      </c>
      <c r="O31" s="921" t="s">
        <v>11476</v>
      </c>
      <c r="P31" s="921" t="s">
        <v>14074</v>
      </c>
      <c r="Q31" s="921" t="s">
        <v>14070</v>
      </c>
      <c r="R31" s="921" t="s">
        <v>14071</v>
      </c>
      <c r="S31" s="921" t="s">
        <v>14062</v>
      </c>
      <c r="T31" s="921" t="s">
        <v>14063</v>
      </c>
      <c r="U31" s="921" t="s">
        <v>14075</v>
      </c>
      <c r="V31" s="921" t="s">
        <v>14076</v>
      </c>
      <c r="W31" s="921" t="s">
        <v>14077</v>
      </c>
      <c r="X31" s="921" t="s">
        <v>14064</v>
      </c>
      <c r="Y31" s="921" t="s">
        <v>14078</v>
      </c>
      <c r="Z31" s="921" t="s">
        <v>14079</v>
      </c>
    </row>
    <row r="32" spans="1:26" s="921" customFormat="1" ht="12.75" customHeight="1" thickBot="1" x14ac:dyDescent="0.25">
      <c r="B32" s="944" t="s">
        <v>525</v>
      </c>
      <c r="C32" s="945">
        <f>'01 Stroke (16-17)'!C5</f>
        <v>399</v>
      </c>
      <c r="D32" s="941"/>
      <c r="E32" s="933"/>
      <c r="F32" s="918"/>
      <c r="G32" s="918"/>
      <c r="H32" s="937"/>
      <c r="K32" s="1499"/>
      <c r="L32" s="921" t="s">
        <v>671</v>
      </c>
      <c r="M32" s="921" t="s">
        <v>3</v>
      </c>
      <c r="N32" s="921" t="s">
        <v>14024</v>
      </c>
      <c r="O32" s="921" t="s">
        <v>2</v>
      </c>
      <c r="P32" s="921" t="s">
        <v>594</v>
      </c>
      <c r="Q32" s="921" t="s">
        <v>594</v>
      </c>
      <c r="R32" s="921" t="s">
        <v>29</v>
      </c>
      <c r="S32" s="921" t="str">
        <f>B32</f>
        <v>Rapid brain imaging</v>
      </c>
      <c r="T32" s="921" t="s">
        <v>29</v>
      </c>
      <c r="U32" s="921" t="s">
        <v>14065</v>
      </c>
      <c r="V32" s="921" t="s">
        <v>29</v>
      </c>
      <c r="W32" s="921" t="s">
        <v>29</v>
      </c>
      <c r="X32" s="921">
        <f>C32</f>
        <v>399</v>
      </c>
    </row>
    <row r="33" spans="1:25" s="921" customFormat="1" ht="13.5" customHeight="1" thickBot="1" x14ac:dyDescent="0.25">
      <c r="B33" s="946" t="s">
        <v>524</v>
      </c>
      <c r="C33" s="945">
        <f>'01 Stroke (16-17)'!C6</f>
        <v>1026</v>
      </c>
      <c r="D33" s="941"/>
      <c r="E33" s="933"/>
      <c r="F33" s="937"/>
      <c r="K33" s="1499"/>
      <c r="L33" s="921" t="s">
        <v>671</v>
      </c>
      <c r="M33" s="921" t="s">
        <v>3</v>
      </c>
      <c r="N33" s="921" t="s">
        <v>14024</v>
      </c>
      <c r="O33" s="921" t="s">
        <v>2</v>
      </c>
      <c r="P33" s="921" t="s">
        <v>594</v>
      </c>
      <c r="Q33" s="921" t="s">
        <v>594</v>
      </c>
      <c r="R33" s="921" t="s">
        <v>29</v>
      </c>
      <c r="S33" s="921" t="str">
        <f>B33</f>
        <v>Direct admission and 90% of spell spent in an acute stroke unit</v>
      </c>
      <c r="T33" s="921" t="s">
        <v>29</v>
      </c>
      <c r="U33" s="921" t="s">
        <v>14065</v>
      </c>
      <c r="V33" s="921" t="s">
        <v>29</v>
      </c>
      <c r="W33" s="921" t="s">
        <v>29</v>
      </c>
      <c r="X33" s="921">
        <f>C33</f>
        <v>1026</v>
      </c>
    </row>
    <row r="34" spans="1:25" s="921" customFormat="1" ht="12.75" customHeight="1" thickBot="1" x14ac:dyDescent="0.25">
      <c r="B34" s="948" t="s">
        <v>523</v>
      </c>
      <c r="C34" s="945">
        <f>'01 Stroke (16-17)'!C7</f>
        <v>828</v>
      </c>
      <c r="D34" s="941"/>
      <c r="E34" s="933"/>
      <c r="F34" s="937"/>
      <c r="K34" s="1499"/>
      <c r="L34" s="921" t="s">
        <v>671</v>
      </c>
      <c r="M34" s="921" t="s">
        <v>3</v>
      </c>
      <c r="N34" s="921" t="s">
        <v>14024</v>
      </c>
      <c r="O34" s="921" t="s">
        <v>2</v>
      </c>
      <c r="P34" s="921" t="s">
        <v>594</v>
      </c>
      <c r="Q34" s="921" t="s">
        <v>594</v>
      </c>
      <c r="R34" s="921" t="s">
        <v>29</v>
      </c>
      <c r="S34" s="921" t="str">
        <f>B34</f>
        <v>Alteplase</v>
      </c>
      <c r="T34" s="921" t="s">
        <v>29</v>
      </c>
      <c r="U34" s="921" t="s">
        <v>14069</v>
      </c>
      <c r="V34" s="921" t="s">
        <v>29</v>
      </c>
      <c r="W34" s="921" t="s">
        <v>29</v>
      </c>
      <c r="X34" s="921">
        <f>C34</f>
        <v>828</v>
      </c>
    </row>
    <row r="35" spans="1:25" s="921" customFormat="1" ht="13.5" customHeight="1" thickBot="1" x14ac:dyDescent="0.25">
      <c r="A35" s="949"/>
      <c r="B35" s="937"/>
      <c r="C35" s="940"/>
      <c r="D35" s="918"/>
      <c r="E35" s="933"/>
      <c r="F35" s="937"/>
      <c r="K35" s="1499"/>
    </row>
    <row r="36" spans="1:25" s="921" customFormat="1" ht="23.25" thickBot="1" x14ac:dyDescent="0.25">
      <c r="A36" s="1318" t="s">
        <v>11</v>
      </c>
      <c r="B36" s="1319" t="s">
        <v>10</v>
      </c>
      <c r="C36" s="1013" t="s">
        <v>315</v>
      </c>
      <c r="D36" s="954" t="s">
        <v>522</v>
      </c>
      <c r="E36" s="952" t="s">
        <v>9</v>
      </c>
      <c r="F36" s="937"/>
      <c r="K36" s="1499"/>
    </row>
    <row r="37" spans="1:25" s="921" customFormat="1" ht="12" thickBot="1" x14ac:dyDescent="0.25">
      <c r="A37" s="1478" t="s">
        <v>1230</v>
      </c>
      <c r="B37" s="1489" t="str">
        <f>VLOOKUP(A37,HRG_1617!A:B,2,FALSE)</f>
        <v>Stroke with CC Score 16+</v>
      </c>
      <c r="C37" s="1481">
        <f>VLOOKUP($A37,'01 Stroke (16-17)'!$A$10:$M$16,12,FALSE)</f>
        <v>11659.120291765899</v>
      </c>
      <c r="D37" s="955">
        <f>VLOOKUP($A37,'01 Stroke (16-17)'!$A$10:$M$16,11,FALSE)</f>
        <v>13084.120291765899</v>
      </c>
      <c r="E37" s="1622" t="s">
        <v>3</v>
      </c>
      <c r="F37" s="937"/>
      <c r="H37" s="937"/>
      <c r="I37" s="937"/>
      <c r="K37" s="1499"/>
      <c r="L37" s="921" t="str">
        <f>A37</f>
        <v>AA35A</v>
      </c>
      <c r="M37" s="921" t="s">
        <v>3</v>
      </c>
      <c r="N37" s="921" t="s">
        <v>14024</v>
      </c>
      <c r="O37" s="921" t="s">
        <v>3</v>
      </c>
      <c r="P37" s="921" t="s">
        <v>594</v>
      </c>
      <c r="Q37" s="921" t="s">
        <v>594</v>
      </c>
      <c r="R37" s="921" t="s">
        <v>29</v>
      </c>
      <c r="S37" s="921" t="str">
        <f>B37</f>
        <v>Stroke with CC Score 16+</v>
      </c>
      <c r="T37" s="921" t="s">
        <v>29</v>
      </c>
      <c r="U37" s="921" t="s">
        <v>14065</v>
      </c>
      <c r="V37" s="921" t="s">
        <v>14069</v>
      </c>
      <c r="W37" s="921" t="s">
        <v>29</v>
      </c>
      <c r="X37" s="921">
        <f>D37</f>
        <v>13084.120291765899</v>
      </c>
      <c r="Y37" s="921">
        <f>C37</f>
        <v>11659.120291765899</v>
      </c>
    </row>
    <row r="38" spans="1:25" s="921" customFormat="1" ht="12.75" customHeight="1" thickBot="1" x14ac:dyDescent="0.25">
      <c r="A38" s="1479" t="s">
        <v>1232</v>
      </c>
      <c r="B38" s="1482" t="str">
        <f>VLOOKUP(A38,HRG_1617!A:B,2,FALSE)</f>
        <v>Stroke with CC Score 13-15</v>
      </c>
      <c r="C38" s="1481">
        <f>VLOOKUP($A38,'01 Stroke (16-17)'!$A$10:$M$16,12,FALSE)</f>
        <v>7802.0586140847554</v>
      </c>
      <c r="D38" s="955">
        <f>VLOOKUP($A38,'01 Stroke (16-17)'!$A$10:$M$16,11,FALSE)</f>
        <v>9227.0586140847554</v>
      </c>
      <c r="E38" s="1623"/>
      <c r="F38" s="937"/>
      <c r="H38" s="937"/>
      <c r="I38" s="937"/>
      <c r="K38" s="1499"/>
      <c r="L38" s="921" t="str">
        <f t="shared" ref="L38:L41" si="0">A38</f>
        <v>AA35B</v>
      </c>
      <c r="M38" s="921" t="s">
        <v>3</v>
      </c>
      <c r="N38" s="921" t="s">
        <v>14024</v>
      </c>
      <c r="O38" s="921" t="s">
        <v>3</v>
      </c>
      <c r="P38" s="921" t="s">
        <v>594</v>
      </c>
      <c r="Q38" s="921" t="s">
        <v>594</v>
      </c>
      <c r="R38" s="921" t="s">
        <v>29</v>
      </c>
      <c r="S38" s="921" t="str">
        <f t="shared" ref="S38:S42" si="1">B38</f>
        <v>Stroke with CC Score 13-15</v>
      </c>
      <c r="T38" s="921" t="s">
        <v>29</v>
      </c>
      <c r="U38" s="921" t="s">
        <v>14065</v>
      </c>
      <c r="V38" s="921" t="s">
        <v>14069</v>
      </c>
      <c r="W38" s="921" t="s">
        <v>29</v>
      </c>
      <c r="X38" s="921">
        <f t="shared" ref="X38:X42" si="2">D38</f>
        <v>9227.0586140847554</v>
      </c>
      <c r="Y38" s="921">
        <f t="shared" ref="Y38:Y42" si="3">C38</f>
        <v>7802.0586140847554</v>
      </c>
    </row>
    <row r="39" spans="1:25" s="921" customFormat="1" ht="12.75" customHeight="1" thickBot="1" x14ac:dyDescent="0.25">
      <c r="A39" s="1479" t="s">
        <v>1234</v>
      </c>
      <c r="B39" s="1482" t="str">
        <f>VLOOKUP(A39,HRG_1617!A:B,2,FALSE)</f>
        <v>Stroke with CC Score 10-12</v>
      </c>
      <c r="C39" s="1481">
        <f>VLOOKUP($A39,'01 Stroke (16-17)'!$A$10:$M$16,12,FALSE)</f>
        <v>5659.7664575551998</v>
      </c>
      <c r="D39" s="955">
        <f>VLOOKUP($A39,'01 Stroke (16-17)'!$A$10:$M$16,11,FALSE)</f>
        <v>7084.7664575551998</v>
      </c>
      <c r="E39" s="1623"/>
      <c r="F39" s="937"/>
      <c r="H39" s="937"/>
      <c r="I39" s="937"/>
      <c r="K39" s="1499"/>
      <c r="L39" s="921" t="str">
        <f t="shared" si="0"/>
        <v>AA35C</v>
      </c>
      <c r="M39" s="921" t="s">
        <v>3</v>
      </c>
      <c r="N39" s="921" t="s">
        <v>14024</v>
      </c>
      <c r="O39" s="921" t="s">
        <v>3</v>
      </c>
      <c r="P39" s="921" t="s">
        <v>594</v>
      </c>
      <c r="Q39" s="921" t="s">
        <v>594</v>
      </c>
      <c r="R39" s="921" t="s">
        <v>29</v>
      </c>
      <c r="S39" s="921" t="str">
        <f t="shared" si="1"/>
        <v>Stroke with CC Score 10-12</v>
      </c>
      <c r="T39" s="921" t="s">
        <v>29</v>
      </c>
      <c r="U39" s="921" t="s">
        <v>14065</v>
      </c>
      <c r="V39" s="921" t="s">
        <v>14069</v>
      </c>
      <c r="W39" s="921" t="s">
        <v>29</v>
      </c>
      <c r="X39" s="921">
        <f t="shared" si="2"/>
        <v>7084.7664575551998</v>
      </c>
      <c r="Y39" s="921">
        <f t="shared" si="3"/>
        <v>5659.7664575551998</v>
      </c>
    </row>
    <row r="40" spans="1:25" s="921" customFormat="1" ht="13.5" customHeight="1" thickBot="1" x14ac:dyDescent="0.25">
      <c r="A40" s="1479" t="s">
        <v>1236</v>
      </c>
      <c r="B40" s="1482" t="str">
        <f>VLOOKUP(A40,HRG_1617!A:B,2,FALSE)</f>
        <v>Stroke with CC Score 7-9</v>
      </c>
      <c r="C40" s="1481">
        <f>VLOOKUP($A40,'01 Stroke (16-17)'!$A$10:$M$16,12,FALSE)</f>
        <v>3658.2161469190096</v>
      </c>
      <c r="D40" s="955">
        <f>VLOOKUP($A40,'01 Stroke (16-17)'!$A$10:$M$16,11,FALSE)</f>
        <v>5083.2161469190096</v>
      </c>
      <c r="E40" s="1623"/>
      <c r="F40" s="937"/>
      <c r="H40" s="937"/>
      <c r="I40" s="937"/>
      <c r="K40" s="1499"/>
      <c r="L40" s="921" t="str">
        <f t="shared" si="0"/>
        <v>AA35D</v>
      </c>
      <c r="M40" s="921" t="s">
        <v>3</v>
      </c>
      <c r="N40" s="921" t="s">
        <v>14024</v>
      </c>
      <c r="O40" s="921" t="s">
        <v>3</v>
      </c>
      <c r="P40" s="921" t="s">
        <v>594</v>
      </c>
      <c r="Q40" s="921" t="s">
        <v>594</v>
      </c>
      <c r="R40" s="921" t="s">
        <v>29</v>
      </c>
      <c r="S40" s="921" t="str">
        <f t="shared" si="1"/>
        <v>Stroke with CC Score 7-9</v>
      </c>
      <c r="T40" s="921" t="s">
        <v>29</v>
      </c>
      <c r="U40" s="921" t="s">
        <v>14065</v>
      </c>
      <c r="V40" s="921" t="s">
        <v>14069</v>
      </c>
      <c r="W40" s="921" t="s">
        <v>29</v>
      </c>
      <c r="X40" s="921">
        <f t="shared" si="2"/>
        <v>5083.2161469190096</v>
      </c>
      <c r="Y40" s="921">
        <f t="shared" si="3"/>
        <v>3658.2161469190096</v>
      </c>
    </row>
    <row r="41" spans="1:25" s="921" customFormat="1" ht="12" thickBot="1" x14ac:dyDescent="0.25">
      <c r="A41" s="1479" t="s">
        <v>1238</v>
      </c>
      <c r="B41" s="1482" t="str">
        <f>VLOOKUP(A41,HRG_1617!A:B,2,FALSE)</f>
        <v>Stroke with CC Score 4-6</v>
      </c>
      <c r="C41" s="1481">
        <f>VLOOKUP($A41,'01 Stroke (16-17)'!$A$10:$M$16,12,FALSE)</f>
        <v>2280.1980358058499</v>
      </c>
      <c r="D41" s="955">
        <f>VLOOKUP($A41,'01 Stroke (16-17)'!$A$10:$M$16,11,FALSE)</f>
        <v>3705.1980358058499</v>
      </c>
      <c r="E41" s="1623"/>
      <c r="F41" s="937"/>
      <c r="H41" s="937"/>
      <c r="I41" s="937"/>
      <c r="K41" s="1499"/>
      <c r="L41" s="921" t="str">
        <f t="shared" si="0"/>
        <v>AA35E</v>
      </c>
      <c r="M41" s="921" t="s">
        <v>3</v>
      </c>
      <c r="N41" s="921" t="s">
        <v>14024</v>
      </c>
      <c r="O41" s="921" t="s">
        <v>3</v>
      </c>
      <c r="P41" s="921" t="s">
        <v>594</v>
      </c>
      <c r="Q41" s="921" t="s">
        <v>594</v>
      </c>
      <c r="R41" s="921" t="s">
        <v>29</v>
      </c>
      <c r="S41" s="921" t="str">
        <f t="shared" si="1"/>
        <v>Stroke with CC Score 4-6</v>
      </c>
      <c r="T41" s="921" t="s">
        <v>29</v>
      </c>
      <c r="U41" s="921" t="s">
        <v>14065</v>
      </c>
      <c r="V41" s="921" t="s">
        <v>14069</v>
      </c>
      <c r="W41" s="921" t="s">
        <v>29</v>
      </c>
      <c r="X41" s="921">
        <f t="shared" si="2"/>
        <v>3705.1980358058499</v>
      </c>
      <c r="Y41" s="921">
        <f t="shared" si="3"/>
        <v>2280.1980358058499</v>
      </c>
    </row>
    <row r="42" spans="1:25" s="921" customFormat="1" ht="12" thickBot="1" x14ac:dyDescent="0.25">
      <c r="A42" s="1480" t="s">
        <v>1240</v>
      </c>
      <c r="B42" s="1490" t="str">
        <f>VLOOKUP(A42,HRG_1617!A:B,2,FALSE)</f>
        <v>Stroke with CC Score 0-3</v>
      </c>
      <c r="C42" s="1491">
        <f>VLOOKUP($A42,'01 Stroke (16-17)'!$A$10:$M$16,12,FALSE)</f>
        <v>1421.5864691057659</v>
      </c>
      <c r="D42" s="1492">
        <f>VLOOKUP($A42,'01 Stroke (16-17)'!$A$10:$M$16,11,FALSE)</f>
        <v>2846.5864691057659</v>
      </c>
      <c r="E42" s="1624"/>
      <c r="F42" s="937"/>
      <c r="H42" s="937"/>
      <c r="I42" s="937"/>
      <c r="K42" s="1499"/>
      <c r="L42" s="921" t="str">
        <f>A42</f>
        <v>AA35F</v>
      </c>
      <c r="M42" s="921" t="s">
        <v>3</v>
      </c>
      <c r="N42" s="921" t="s">
        <v>14024</v>
      </c>
      <c r="O42" s="921" t="s">
        <v>3</v>
      </c>
      <c r="P42" s="921" t="s">
        <v>594</v>
      </c>
      <c r="Q42" s="921" t="s">
        <v>594</v>
      </c>
      <c r="R42" s="921" t="s">
        <v>29</v>
      </c>
      <c r="S42" s="921" t="str">
        <f t="shared" si="1"/>
        <v>Stroke with CC Score 0-3</v>
      </c>
      <c r="T42" s="921" t="s">
        <v>29</v>
      </c>
      <c r="U42" s="921" t="s">
        <v>14065</v>
      </c>
      <c r="V42" s="921" t="s">
        <v>14069</v>
      </c>
      <c r="W42" s="921" t="s">
        <v>29</v>
      </c>
      <c r="X42" s="921">
        <f t="shared" si="2"/>
        <v>2846.5864691057659</v>
      </c>
      <c r="Y42" s="921">
        <f t="shared" si="3"/>
        <v>1421.5864691057659</v>
      </c>
    </row>
    <row r="43" spans="1:25" s="921" customFormat="1" ht="13.5" thickBot="1" x14ac:dyDescent="0.25">
      <c r="A43" s="956"/>
      <c r="B43" s="929"/>
      <c r="C43" s="957"/>
      <c r="D43" s="956"/>
      <c r="E43" s="930"/>
      <c r="F43" s="929"/>
      <c r="G43" s="929"/>
      <c r="H43" s="957"/>
      <c r="K43" s="1499"/>
    </row>
    <row r="44" spans="1:25" s="921" customFormat="1" x14ac:dyDescent="0.2">
      <c r="A44" s="958"/>
      <c r="B44" s="923"/>
      <c r="C44" s="923"/>
      <c r="E44" s="959"/>
      <c r="F44" s="926"/>
      <c r="G44" s="926"/>
      <c r="K44" s="1499"/>
    </row>
    <row r="45" spans="1:25" s="921" customFormat="1" ht="11.25" x14ac:dyDescent="0.2">
      <c r="A45" s="935">
        <v>2</v>
      </c>
      <c r="B45" s="936" t="s">
        <v>512</v>
      </c>
      <c r="C45" s="937"/>
      <c r="D45" s="918"/>
      <c r="E45" s="933"/>
      <c r="H45" s="938" t="s">
        <v>13</v>
      </c>
      <c r="K45" s="1499"/>
    </row>
    <row r="46" spans="1:25" s="921" customFormat="1" ht="11.25" x14ac:dyDescent="0.2">
      <c r="A46" s="960"/>
      <c r="B46" s="918"/>
      <c r="C46" s="933"/>
      <c r="D46" s="918"/>
      <c r="E46" s="933"/>
      <c r="F46" s="933"/>
      <c r="G46" s="933"/>
      <c r="H46" s="937"/>
      <c r="K46" s="1499"/>
    </row>
    <row r="47" spans="1:25" s="921" customFormat="1" ht="12.75" customHeight="1" x14ac:dyDescent="0.2">
      <c r="A47" s="924" t="s">
        <v>511</v>
      </c>
      <c r="B47" s="961" t="s">
        <v>510</v>
      </c>
      <c r="C47" s="933"/>
      <c r="D47" s="918"/>
      <c r="E47" s="933"/>
      <c r="F47" s="933"/>
      <c r="G47" s="933"/>
      <c r="H47" s="937"/>
      <c r="K47" s="1499"/>
    </row>
    <row r="48" spans="1:25" s="921" customFormat="1" ht="11.25" x14ac:dyDescent="0.2">
      <c r="A48" s="924"/>
      <c r="B48" s="961"/>
      <c r="C48" s="933"/>
      <c r="D48" s="918"/>
      <c r="E48" s="933"/>
      <c r="F48" s="933"/>
      <c r="G48" s="933"/>
      <c r="H48" s="937"/>
      <c r="K48" s="1499"/>
    </row>
    <row r="49" spans="1:24" s="921" customFormat="1" ht="12.75" customHeight="1" x14ac:dyDescent="0.2">
      <c r="A49" s="1629" t="s">
        <v>509</v>
      </c>
      <c r="B49" s="1629"/>
      <c r="C49" s="1629"/>
      <c r="D49" s="1629"/>
      <c r="E49" s="1629"/>
      <c r="F49" s="1629"/>
      <c r="G49" s="1629"/>
      <c r="H49" s="937"/>
      <c r="K49" s="1499"/>
    </row>
    <row r="50" spans="1:24" s="921" customFormat="1" ht="12.75" customHeight="1" x14ac:dyDescent="0.2">
      <c r="A50" s="1600" t="s">
        <v>14033</v>
      </c>
      <c r="B50" s="1600"/>
      <c r="C50" s="1600"/>
      <c r="D50" s="1600"/>
      <c r="E50" s="1600"/>
      <c r="F50" s="1600"/>
      <c r="G50" s="1600"/>
      <c r="H50" s="937"/>
      <c r="K50" s="1499"/>
    </row>
    <row r="51" spans="1:24" s="921" customFormat="1" ht="11.25" x14ac:dyDescent="0.2">
      <c r="A51" s="1629" t="s">
        <v>507</v>
      </c>
      <c r="B51" s="1629"/>
      <c r="C51" s="1629"/>
      <c r="D51" s="1629"/>
      <c r="E51" s="1629"/>
      <c r="F51" s="1629"/>
      <c r="G51" s="1629"/>
      <c r="H51" s="937"/>
      <c r="K51" s="1499"/>
    </row>
    <row r="52" spans="1:24" s="927" customFormat="1" ht="11.25" x14ac:dyDescent="0.2">
      <c r="A52" s="1629" t="s">
        <v>506</v>
      </c>
      <c r="B52" s="1629"/>
      <c r="C52" s="1629"/>
      <c r="D52" s="1629"/>
      <c r="E52" s="1629"/>
      <c r="F52" s="1629"/>
      <c r="G52" s="1629"/>
      <c r="H52" s="937"/>
      <c r="I52" s="921"/>
      <c r="K52" s="1500"/>
      <c r="Q52" s="1538"/>
      <c r="R52" s="1538"/>
      <c r="V52" s="1538"/>
      <c r="W52" s="1538"/>
    </row>
    <row r="53" spans="1:24" s="921" customFormat="1" ht="12" thickBot="1" x14ac:dyDescent="0.25">
      <c r="A53" s="960"/>
      <c r="B53" s="918"/>
      <c r="C53" s="962"/>
      <c r="D53" s="918"/>
      <c r="E53" s="933"/>
      <c r="F53" s="933"/>
      <c r="H53" s="937"/>
      <c r="K53" s="1499"/>
    </row>
    <row r="54" spans="1:24" s="921" customFormat="1" ht="12" thickBot="1" x14ac:dyDescent="0.25">
      <c r="A54" s="963" t="s">
        <v>11</v>
      </c>
      <c r="B54" s="964" t="s">
        <v>10</v>
      </c>
      <c r="C54" s="943" t="s">
        <v>6</v>
      </c>
      <c r="D54" s="965"/>
      <c r="E54" s="965"/>
      <c r="F54" s="927"/>
      <c r="G54" s="966"/>
      <c r="H54" s="927"/>
      <c r="I54" s="927"/>
      <c r="K54" s="1499"/>
    </row>
    <row r="55" spans="1:24" s="921" customFormat="1" ht="12" thickBot="1" x14ac:dyDescent="0.25">
      <c r="A55" s="967" t="s">
        <v>505</v>
      </c>
      <c r="B55" s="968"/>
      <c r="C55" s="969" t="s">
        <v>495</v>
      </c>
      <c r="D55" s="933"/>
      <c r="E55" s="933"/>
      <c r="G55" s="937"/>
      <c r="K55" s="1499"/>
    </row>
    <row r="56" spans="1:24" s="921" customFormat="1" ht="12" thickBot="1" x14ac:dyDescent="0.25">
      <c r="A56" s="945" t="s">
        <v>504</v>
      </c>
      <c r="B56" s="1482" t="str">
        <f>VLOOKUP(A56,HRG_1617!A:B,2,FALSE)</f>
        <v>Hospital Haemodialysis or Filtration, with Access via Haemodialysis Catheter, 19 years and over</v>
      </c>
      <c r="C56" s="955">
        <f>VLOOKUP($A56,'02_Renal (16-17)'!$A$41:$P53,16,FALSE)</f>
        <v>100.80752325707964</v>
      </c>
      <c r="D56" s="933"/>
      <c r="E56" s="1430"/>
      <c r="G56" s="937"/>
      <c r="K56" s="1499"/>
      <c r="L56" s="921" t="str">
        <f>A56</f>
        <v>LD01A</v>
      </c>
      <c r="M56" s="921" t="s">
        <v>3</v>
      </c>
      <c r="N56" s="921" t="s">
        <v>543</v>
      </c>
      <c r="O56" s="921" t="s">
        <v>2967</v>
      </c>
      <c r="P56" s="921" t="s">
        <v>543</v>
      </c>
      <c r="Q56" s="921" t="s">
        <v>29</v>
      </c>
      <c r="R56" s="921" t="s">
        <v>29</v>
      </c>
      <c r="S56" s="921" t="str">
        <f>B56</f>
        <v>Hospital Haemodialysis or Filtration, with Access via Haemodialysis Catheter, 19 years and over</v>
      </c>
      <c r="T56" s="921" t="s">
        <v>29</v>
      </c>
      <c r="U56" s="921" t="s">
        <v>543</v>
      </c>
      <c r="V56" s="921" t="s">
        <v>29</v>
      </c>
      <c r="W56" s="921" t="s">
        <v>29</v>
      </c>
      <c r="X56" s="921">
        <f>C56</f>
        <v>100.80752325707964</v>
      </c>
    </row>
    <row r="57" spans="1:24" s="921" customFormat="1" ht="12" thickBot="1" x14ac:dyDescent="0.25">
      <c r="A57" s="971" t="s">
        <v>502</v>
      </c>
      <c r="B57" s="1482" t="str">
        <f>VLOOKUP(A57,HRG_1617!A:B,2,FALSE)</f>
        <v>Hospital Haemodialysis or Filtration, with Access via Arteriovenous Fistula or Graft, 19 years and over</v>
      </c>
      <c r="C57" s="955">
        <f>VLOOKUP($A57,'02_Renal (16-17)'!$A$41:$P54,16,FALSE)</f>
        <v>126.00940407134952</v>
      </c>
      <c r="D57" s="933"/>
      <c r="E57" s="1430"/>
      <c r="G57" s="937"/>
      <c r="K57" s="1499"/>
      <c r="L57" s="921" t="str">
        <f t="shared" ref="L57:L59" si="4">A57</f>
        <v>LD02A</v>
      </c>
      <c r="M57" s="921" t="s">
        <v>3</v>
      </c>
      <c r="N57" s="921" t="s">
        <v>543</v>
      </c>
      <c r="O57" s="921" t="s">
        <v>2967</v>
      </c>
      <c r="P57" s="921" t="s">
        <v>543</v>
      </c>
      <c r="Q57" s="921" t="s">
        <v>29</v>
      </c>
      <c r="R57" s="921" t="s">
        <v>29</v>
      </c>
      <c r="S57" s="921" t="str">
        <f t="shared" ref="S57:S67" si="5">B57</f>
        <v>Hospital Haemodialysis or Filtration, with Access via Arteriovenous Fistula or Graft, 19 years and over</v>
      </c>
      <c r="T57" s="921" t="s">
        <v>29</v>
      </c>
      <c r="U57" s="921" t="s">
        <v>543</v>
      </c>
      <c r="V57" s="921" t="s">
        <v>29</v>
      </c>
      <c r="W57" s="921" t="s">
        <v>29</v>
      </c>
      <c r="X57" s="921">
        <f t="shared" ref="X57:X74" si="6">C57</f>
        <v>126.00940407134952</v>
      </c>
    </row>
    <row r="58" spans="1:24" s="921" customFormat="1" ht="12" thickBot="1" x14ac:dyDescent="0.25">
      <c r="A58" s="971" t="s">
        <v>500</v>
      </c>
      <c r="B58" s="1482" t="str">
        <f>VLOOKUP(A58,HRG_1617!A:B,2,FALSE)</f>
        <v>Hospital Haemodialysis or Filtration, with Access via Haemodialysis Catheter, with Blood-Borne Virus, 19 years and over</v>
      </c>
      <c r="C58" s="955">
        <f>VLOOKUP($A58,'02_Renal (16-17)'!$A$41:$P55,16,FALSE)</f>
        <v>105.11746101828599</v>
      </c>
      <c r="D58" s="933"/>
      <c r="E58" s="1430"/>
      <c r="G58" s="937"/>
      <c r="K58" s="1499"/>
      <c r="L58" s="921" t="str">
        <f t="shared" si="4"/>
        <v>LD03A</v>
      </c>
      <c r="M58" s="921" t="s">
        <v>3</v>
      </c>
      <c r="N58" s="921" t="s">
        <v>543</v>
      </c>
      <c r="O58" s="921" t="s">
        <v>2967</v>
      </c>
      <c r="P58" s="921" t="s">
        <v>543</v>
      </c>
      <c r="Q58" s="921" t="s">
        <v>29</v>
      </c>
      <c r="R58" s="921" t="s">
        <v>29</v>
      </c>
      <c r="S58" s="921" t="str">
        <f t="shared" si="5"/>
        <v>Hospital Haemodialysis or Filtration, with Access via Haemodialysis Catheter, with Blood-Borne Virus, 19 years and over</v>
      </c>
      <c r="T58" s="921" t="s">
        <v>29</v>
      </c>
      <c r="U58" s="921" t="s">
        <v>543</v>
      </c>
      <c r="V58" s="921" t="s">
        <v>29</v>
      </c>
      <c r="W58" s="921" t="s">
        <v>29</v>
      </c>
      <c r="X58" s="921">
        <f t="shared" si="6"/>
        <v>105.11746101828599</v>
      </c>
    </row>
    <row r="59" spans="1:24" s="921" customFormat="1" ht="12" thickBot="1" x14ac:dyDescent="0.25">
      <c r="A59" s="947" t="s">
        <v>498</v>
      </c>
      <c r="B59" s="1482" t="str">
        <f>VLOOKUP(A59,HRG_1617!A:B,2,FALSE)</f>
        <v>Hospital Haemodialysis or Filtration, with Access via Arteriovenous Fistula or Graft, with Blood-Borne Virus, 19 years and over</v>
      </c>
      <c r="C59" s="955">
        <f>VLOOKUP($A59,'02_Renal (16-17)'!$A$41:$P56,16,FALSE)</f>
        <v>131.39682627285751</v>
      </c>
      <c r="D59" s="933"/>
      <c r="E59" s="1430"/>
      <c r="G59" s="937"/>
      <c r="K59" s="1499"/>
      <c r="L59" s="921" t="str">
        <f t="shared" si="4"/>
        <v>LD04A</v>
      </c>
      <c r="M59" s="921" t="s">
        <v>3</v>
      </c>
      <c r="N59" s="921" t="s">
        <v>543</v>
      </c>
      <c r="O59" s="921" t="s">
        <v>2967</v>
      </c>
      <c r="P59" s="921" t="s">
        <v>543</v>
      </c>
      <c r="Q59" s="921" t="s">
        <v>29</v>
      </c>
      <c r="R59" s="921" t="s">
        <v>29</v>
      </c>
      <c r="S59" s="921" t="str">
        <f t="shared" si="5"/>
        <v>Hospital Haemodialysis or Filtration, with Access via Arteriovenous Fistula or Graft, with Blood-Borne Virus, 19 years and over</v>
      </c>
      <c r="T59" s="921" t="s">
        <v>29</v>
      </c>
      <c r="U59" s="921" t="s">
        <v>543</v>
      </c>
      <c r="V59" s="921" t="s">
        <v>29</v>
      </c>
      <c r="W59" s="921" t="s">
        <v>29</v>
      </c>
      <c r="X59" s="921">
        <f t="shared" si="6"/>
        <v>131.39682627285751</v>
      </c>
    </row>
    <row r="60" spans="1:24" s="921" customFormat="1" ht="12" thickBot="1" x14ac:dyDescent="0.25">
      <c r="A60" s="948" t="s">
        <v>496</v>
      </c>
      <c r="B60" s="968"/>
      <c r="C60" s="974" t="s">
        <v>495</v>
      </c>
      <c r="D60" s="933"/>
      <c r="E60" s="918"/>
      <c r="G60" s="937"/>
      <c r="K60" s="1499"/>
      <c r="P60" s="921" t="s">
        <v>543</v>
      </c>
      <c r="Q60" s="921" t="s">
        <v>29</v>
      </c>
      <c r="R60" s="921" t="s">
        <v>29</v>
      </c>
      <c r="S60" s="921">
        <f t="shared" si="5"/>
        <v>0</v>
      </c>
      <c r="T60" s="921" t="s">
        <v>29</v>
      </c>
      <c r="U60" s="921" t="s">
        <v>543</v>
      </c>
      <c r="V60" s="921" t="s">
        <v>29</v>
      </c>
      <c r="W60" s="921" t="s">
        <v>29</v>
      </c>
      <c r="X60" s="921" t="str">
        <f t="shared" si="6"/>
        <v>(per session)</v>
      </c>
    </row>
    <row r="61" spans="1:24" s="921" customFormat="1" ht="12" thickBot="1" x14ac:dyDescent="0.25">
      <c r="A61" s="945" t="s">
        <v>494</v>
      </c>
      <c r="B61" s="1482" t="str">
        <f>VLOOKUP(A61,HRG_1617!A:B,2,FALSE)</f>
        <v>Satellite Haemodialysis or Filtration, with Access via Haemodialysis Catheter, 19 years and over</v>
      </c>
      <c r="C61" s="955">
        <f>VLOOKUP($A61,'02_Renal (16-17)'!$A$41:$P58,16,FALSE)</f>
        <v>100.80752325707964</v>
      </c>
      <c r="D61" s="933"/>
      <c r="E61" s="1430"/>
      <c r="G61" s="937"/>
      <c r="K61" s="1499"/>
      <c r="L61" s="921" t="str">
        <f>A61</f>
        <v>LD05A</v>
      </c>
      <c r="M61" s="921" t="s">
        <v>3</v>
      </c>
      <c r="N61" s="921" t="s">
        <v>543</v>
      </c>
      <c r="O61" s="921" t="s">
        <v>2967</v>
      </c>
      <c r="P61" s="921" t="s">
        <v>543</v>
      </c>
      <c r="Q61" s="921" t="s">
        <v>29</v>
      </c>
      <c r="R61" s="921" t="s">
        <v>29</v>
      </c>
      <c r="S61" s="921" t="str">
        <f t="shared" si="5"/>
        <v>Satellite Haemodialysis or Filtration, with Access via Haemodialysis Catheter, 19 years and over</v>
      </c>
      <c r="T61" s="921" t="s">
        <v>29</v>
      </c>
      <c r="U61" s="921" t="s">
        <v>543</v>
      </c>
      <c r="V61" s="921" t="s">
        <v>29</v>
      </c>
      <c r="W61" s="921" t="s">
        <v>29</v>
      </c>
      <c r="X61" s="921">
        <f t="shared" si="6"/>
        <v>100.80752325707964</v>
      </c>
    </row>
    <row r="62" spans="1:24" s="921" customFormat="1" ht="12" thickBot="1" x14ac:dyDescent="0.25">
      <c r="A62" s="971" t="s">
        <v>492</v>
      </c>
      <c r="B62" s="1482" t="str">
        <f>VLOOKUP(A62,HRG_1617!A:B,2,FALSE)</f>
        <v>Satellite Haemodialysis or Filtration, with Access via Arteriovenous Fistula or Graft, 19 years and over</v>
      </c>
      <c r="C62" s="955">
        <f>VLOOKUP($A62,'02_Renal (16-17)'!$A$41:$P59,16,FALSE)</f>
        <v>126.00940407134952</v>
      </c>
      <c r="D62" s="933"/>
      <c r="E62" s="1430"/>
      <c r="G62" s="937"/>
      <c r="K62" s="1499"/>
      <c r="L62" s="921" t="str">
        <f t="shared" ref="L62:L74" si="7">A62</f>
        <v>LD06A</v>
      </c>
      <c r="M62" s="921" t="s">
        <v>3</v>
      </c>
      <c r="N62" s="921" t="s">
        <v>543</v>
      </c>
      <c r="O62" s="921" t="s">
        <v>2967</v>
      </c>
      <c r="P62" s="921" t="s">
        <v>543</v>
      </c>
      <c r="Q62" s="921" t="s">
        <v>29</v>
      </c>
      <c r="R62" s="921" t="s">
        <v>29</v>
      </c>
      <c r="S62" s="921" t="str">
        <f t="shared" si="5"/>
        <v>Satellite Haemodialysis or Filtration, with Access via Arteriovenous Fistula or Graft, 19 years and over</v>
      </c>
      <c r="U62" s="921" t="s">
        <v>543</v>
      </c>
      <c r="V62" s="921" t="s">
        <v>29</v>
      </c>
      <c r="W62" s="921" t="s">
        <v>29</v>
      </c>
      <c r="X62" s="921">
        <f t="shared" si="6"/>
        <v>126.00940407134952</v>
      </c>
    </row>
    <row r="63" spans="1:24" s="921" customFormat="1" ht="12" thickBot="1" x14ac:dyDescent="0.25">
      <c r="A63" s="971" t="s">
        <v>490</v>
      </c>
      <c r="B63" s="1482" t="str">
        <f>VLOOKUP(A63,HRG_1617!A:B,2,FALSE)</f>
        <v>Satellite Haemodialysis or Filtration, with Access via Haemodialysis Catheter, with Blood-Borne Virus, 19 years and over</v>
      </c>
      <c r="C63" s="955">
        <f>VLOOKUP($A63,'02_Renal (16-17)'!$A$41:$P60,16,FALSE)</f>
        <v>105.11746101828599</v>
      </c>
      <c r="D63" s="933"/>
      <c r="E63" s="1430"/>
      <c r="G63" s="937"/>
      <c r="K63" s="1499"/>
      <c r="L63" s="921" t="str">
        <f t="shared" si="7"/>
        <v>LD07A</v>
      </c>
      <c r="M63" s="921" t="s">
        <v>3</v>
      </c>
      <c r="N63" s="921" t="s">
        <v>543</v>
      </c>
      <c r="O63" s="921" t="s">
        <v>2967</v>
      </c>
      <c r="P63" s="921" t="s">
        <v>543</v>
      </c>
      <c r="Q63" s="921" t="s">
        <v>29</v>
      </c>
      <c r="R63" s="921" t="s">
        <v>29</v>
      </c>
      <c r="S63" s="921" t="str">
        <f t="shared" si="5"/>
        <v>Satellite Haemodialysis or Filtration, with Access via Haemodialysis Catheter, with Blood-Borne Virus, 19 years and over</v>
      </c>
      <c r="U63" s="921" t="s">
        <v>543</v>
      </c>
      <c r="V63" s="921" t="s">
        <v>29</v>
      </c>
      <c r="W63" s="921" t="s">
        <v>29</v>
      </c>
      <c r="X63" s="921">
        <f t="shared" si="6"/>
        <v>105.11746101828599</v>
      </c>
    </row>
    <row r="64" spans="1:24" s="921" customFormat="1" ht="12" thickBot="1" x14ac:dyDescent="0.25">
      <c r="A64" s="947" t="s">
        <v>488</v>
      </c>
      <c r="B64" s="1482" t="str">
        <f>VLOOKUP(A64,HRG_1617!A:B,2,FALSE)</f>
        <v>Satellite Haemodialysis or Filtration, with Access via Arteriovenous Fistula or Graft, with Blood-Borne Virus, 19 years and over</v>
      </c>
      <c r="C64" s="955">
        <f>VLOOKUP($A64,'02_Renal (16-17)'!$A$41:$P61,16,FALSE)</f>
        <v>131.39682627285751</v>
      </c>
      <c r="D64" s="933"/>
      <c r="E64" s="1430"/>
      <c r="G64" s="937"/>
      <c r="K64" s="1499"/>
      <c r="L64" s="921" t="str">
        <f t="shared" si="7"/>
        <v>LD08A</v>
      </c>
      <c r="M64" s="921" t="s">
        <v>3</v>
      </c>
      <c r="N64" s="921" t="s">
        <v>543</v>
      </c>
      <c r="O64" s="921" t="s">
        <v>2967</v>
      </c>
      <c r="P64" s="921" t="s">
        <v>543</v>
      </c>
      <c r="Q64" s="921" t="s">
        <v>29</v>
      </c>
      <c r="R64" s="921" t="s">
        <v>29</v>
      </c>
      <c r="S64" s="921" t="str">
        <f t="shared" si="5"/>
        <v>Satellite Haemodialysis or Filtration, with Access via Arteriovenous Fistula or Graft, with Blood-Borne Virus, 19 years and over</v>
      </c>
      <c r="U64" s="921" t="s">
        <v>543</v>
      </c>
      <c r="V64" s="921" t="s">
        <v>29</v>
      </c>
      <c r="W64" s="921" t="s">
        <v>29</v>
      </c>
      <c r="X64" s="921">
        <f t="shared" si="6"/>
        <v>131.39682627285751</v>
      </c>
    </row>
    <row r="65" spans="1:24" s="921" customFormat="1" ht="12" thickBot="1" x14ac:dyDescent="0.25">
      <c r="A65" s="948" t="s">
        <v>486</v>
      </c>
      <c r="B65" s="968"/>
      <c r="C65" s="974" t="s">
        <v>485</v>
      </c>
      <c r="D65" s="933"/>
      <c r="E65" s="918"/>
      <c r="G65" s="937"/>
      <c r="K65" s="1499"/>
      <c r="P65" s="921" t="s">
        <v>543</v>
      </c>
      <c r="Q65" s="921" t="s">
        <v>29</v>
      </c>
      <c r="R65" s="921" t="s">
        <v>29</v>
      </c>
      <c r="S65" s="921">
        <f t="shared" si="5"/>
        <v>0</v>
      </c>
      <c r="U65" s="921" t="s">
        <v>543</v>
      </c>
      <c r="V65" s="921" t="s">
        <v>29</v>
      </c>
      <c r="W65" s="921" t="s">
        <v>29</v>
      </c>
      <c r="X65" s="921" t="str">
        <f t="shared" si="6"/>
        <v>(per week)</v>
      </c>
    </row>
    <row r="66" spans="1:24" s="921" customFormat="1" ht="12" thickBot="1" x14ac:dyDescent="0.25">
      <c r="A66" s="945" t="s">
        <v>484</v>
      </c>
      <c r="B66" s="1482" t="str">
        <f>VLOOKUP(A66,HRG_1617!A:B,2,FALSE)</f>
        <v>Home Haemodialysis or Filtration, with Access via Haemodialysis Catheter, 19 years and over</v>
      </c>
      <c r="C66" s="955">
        <f>VLOOKUP($A66,'02_Renal (16-17)'!$A$41:$P63,16,FALSE)</f>
        <v>378.02821221404855</v>
      </c>
      <c r="D66" s="933"/>
      <c r="E66" s="1430"/>
      <c r="G66" s="937"/>
      <c r="K66" s="1499"/>
      <c r="L66" s="921" t="str">
        <f t="shared" si="7"/>
        <v>LD09A</v>
      </c>
      <c r="M66" s="921" t="s">
        <v>3</v>
      </c>
      <c r="N66" s="921" t="s">
        <v>543</v>
      </c>
      <c r="O66" s="921" t="s">
        <v>2967</v>
      </c>
      <c r="P66" s="921" t="s">
        <v>543</v>
      </c>
      <c r="Q66" s="921" t="s">
        <v>29</v>
      </c>
      <c r="R66" s="921" t="s">
        <v>29</v>
      </c>
      <c r="S66" s="921" t="str">
        <f t="shared" si="5"/>
        <v>Home Haemodialysis or Filtration, with Access via Haemodialysis Catheter, 19 years and over</v>
      </c>
      <c r="U66" s="921" t="s">
        <v>543</v>
      </c>
      <c r="V66" s="921" t="s">
        <v>29</v>
      </c>
      <c r="W66" s="921" t="s">
        <v>29</v>
      </c>
      <c r="X66" s="921">
        <f t="shared" si="6"/>
        <v>378.02821221404855</v>
      </c>
    </row>
    <row r="67" spans="1:24" s="921" customFormat="1" ht="12" thickBot="1" x14ac:dyDescent="0.25">
      <c r="A67" s="947" t="s">
        <v>482</v>
      </c>
      <c r="B67" s="1482" t="str">
        <f>VLOOKUP(A67,HRG_1617!A:B,2,FALSE)</f>
        <v>Home Haemodialysis or Filtration, with Access via Arteriovenous Fistula or Graft, 19 years and over</v>
      </c>
      <c r="C67" s="955">
        <f>VLOOKUP($A67,'02_Renal (16-17)'!$A$41:$P64,16,FALSE)</f>
        <v>378.02821221404855</v>
      </c>
      <c r="D67" s="933"/>
      <c r="E67" s="1430"/>
      <c r="G67" s="937"/>
      <c r="K67" s="1499"/>
      <c r="L67" s="921" t="str">
        <f t="shared" si="7"/>
        <v>LD10A</v>
      </c>
      <c r="M67" s="921" t="s">
        <v>3</v>
      </c>
      <c r="N67" s="921" t="s">
        <v>543</v>
      </c>
      <c r="O67" s="921" t="s">
        <v>2967</v>
      </c>
      <c r="P67" s="921" t="s">
        <v>543</v>
      </c>
      <c r="Q67" s="921" t="s">
        <v>29</v>
      </c>
      <c r="R67" s="921" t="s">
        <v>29</v>
      </c>
      <c r="S67" s="921" t="str">
        <f t="shared" si="5"/>
        <v>Home Haemodialysis or Filtration, with Access via Arteriovenous Fistula or Graft, 19 years and over</v>
      </c>
      <c r="U67" s="921" t="s">
        <v>543</v>
      </c>
      <c r="V67" s="921" t="s">
        <v>29</v>
      </c>
      <c r="W67" s="921" t="s">
        <v>29</v>
      </c>
      <c r="X67" s="921">
        <f t="shared" si="6"/>
        <v>378.02821221404855</v>
      </c>
    </row>
    <row r="68" spans="1:24" s="921" customFormat="1" ht="11.25" x14ac:dyDescent="0.2">
      <c r="B68" s="937"/>
      <c r="C68" s="933"/>
      <c r="D68" s="933"/>
      <c r="E68" s="918"/>
      <c r="G68" s="937"/>
      <c r="K68" s="1499"/>
      <c r="X68" s="921">
        <f t="shared" si="6"/>
        <v>0</v>
      </c>
    </row>
    <row r="69" spans="1:24" s="927" customFormat="1" ht="11.25" x14ac:dyDescent="0.2">
      <c r="A69" s="924" t="s">
        <v>480</v>
      </c>
      <c r="B69" s="975" t="s">
        <v>479</v>
      </c>
      <c r="C69" s="933"/>
      <c r="D69" s="933"/>
      <c r="E69" s="918"/>
      <c r="F69" s="921"/>
      <c r="G69" s="937"/>
      <c r="H69" s="921"/>
      <c r="I69" s="921"/>
      <c r="K69" s="1500"/>
      <c r="L69" s="921"/>
      <c r="M69" s="921"/>
      <c r="N69" s="921"/>
      <c r="O69" s="921"/>
      <c r="Q69" s="1538"/>
      <c r="R69" s="1538"/>
      <c r="V69" s="1538"/>
      <c r="W69" s="1538"/>
      <c r="X69" s="921">
        <f t="shared" si="6"/>
        <v>0</v>
      </c>
    </row>
    <row r="70" spans="1:24" s="921" customFormat="1" ht="12" thickBot="1" x14ac:dyDescent="0.25">
      <c r="B70" s="937"/>
      <c r="C70" s="962"/>
      <c r="D70" s="933"/>
      <c r="E70" s="918"/>
      <c r="G70" s="937"/>
      <c r="K70" s="1499"/>
      <c r="X70" s="921">
        <f t="shared" si="6"/>
        <v>0</v>
      </c>
    </row>
    <row r="71" spans="1:24" s="921" customFormat="1" ht="23.25" thickBot="1" x14ac:dyDescent="0.25">
      <c r="A71" s="950" t="s">
        <v>11</v>
      </c>
      <c r="B71" s="951" t="s">
        <v>10</v>
      </c>
      <c r="C71" s="943" t="s">
        <v>1128</v>
      </c>
      <c r="D71" s="965"/>
      <c r="E71" s="924"/>
      <c r="F71" s="927"/>
      <c r="G71" s="966"/>
      <c r="H71" s="927"/>
      <c r="I71" s="927"/>
      <c r="K71" s="1499"/>
      <c r="X71" s="921" t="str">
        <f t="shared" si="6"/>
        <v>Best practice tariff (£)
 (per day)</v>
      </c>
    </row>
    <row r="72" spans="1:24" s="921" customFormat="1" ht="12" thickBot="1" x14ac:dyDescent="0.25">
      <c r="A72" s="976" t="s">
        <v>478</v>
      </c>
      <c r="B72" s="1482" t="str">
        <f>VLOOKUP(A72,HRG_1617!A:B,2,FALSE)</f>
        <v>Continuous Ambulatory Peritoneal Dialysis, 19 years and over</v>
      </c>
      <c r="C72" s="955">
        <f>VLOOKUP($A72,'02_Renal (16-17)'!$A$41:$P69,16,FALSE)</f>
        <v>48.639138319820667</v>
      </c>
      <c r="D72" s="933"/>
      <c r="E72" s="1430"/>
      <c r="G72" s="937"/>
      <c r="K72" s="1499"/>
      <c r="L72" s="921" t="str">
        <f t="shared" si="7"/>
        <v>LD11A</v>
      </c>
      <c r="M72" s="921" t="s">
        <v>3</v>
      </c>
      <c r="N72" s="921" t="s">
        <v>543</v>
      </c>
      <c r="O72" s="921" t="s">
        <v>2967</v>
      </c>
      <c r="P72" s="921" t="s">
        <v>543</v>
      </c>
      <c r="Q72" s="921" t="s">
        <v>29</v>
      </c>
      <c r="R72" s="921" t="s">
        <v>29</v>
      </c>
      <c r="U72" s="921" t="s">
        <v>543</v>
      </c>
      <c r="V72" s="921" t="s">
        <v>29</v>
      </c>
      <c r="W72" s="921" t="s">
        <v>29</v>
      </c>
      <c r="X72" s="921">
        <f t="shared" si="6"/>
        <v>48.639138319820667</v>
      </c>
    </row>
    <row r="73" spans="1:24" s="921" customFormat="1" ht="12" thickBot="1" x14ac:dyDescent="0.25">
      <c r="A73" s="978" t="s">
        <v>476</v>
      </c>
      <c r="B73" s="1482" t="str">
        <f>VLOOKUP(A73,HRG_1617!A:B,2,FALSE)</f>
        <v>Automated Peritoneal Dialysis, 19 years and over</v>
      </c>
      <c r="C73" s="955">
        <f>VLOOKUP($A73,'02_Renal (16-17)'!$A$41:$P70,16,FALSE)</f>
        <v>53.665222583310353</v>
      </c>
      <c r="D73" s="933"/>
      <c r="E73" s="1430"/>
      <c r="G73" s="937"/>
      <c r="K73" s="1499"/>
      <c r="L73" s="921" t="str">
        <f t="shared" si="7"/>
        <v>LD12A</v>
      </c>
      <c r="M73" s="921" t="s">
        <v>3</v>
      </c>
      <c r="N73" s="921" t="s">
        <v>543</v>
      </c>
      <c r="O73" s="921" t="s">
        <v>2967</v>
      </c>
      <c r="P73" s="921" t="s">
        <v>543</v>
      </c>
      <c r="Q73" s="921" t="s">
        <v>29</v>
      </c>
      <c r="R73" s="921" t="s">
        <v>29</v>
      </c>
      <c r="U73" s="921" t="s">
        <v>543</v>
      </c>
      <c r="V73" s="921" t="s">
        <v>29</v>
      </c>
      <c r="W73" s="921" t="s">
        <v>29</v>
      </c>
      <c r="X73" s="921">
        <f t="shared" si="6"/>
        <v>53.665222583310353</v>
      </c>
    </row>
    <row r="74" spans="1:24" s="921" customFormat="1" ht="12" thickBot="1" x14ac:dyDescent="0.25">
      <c r="A74" s="979" t="s">
        <v>474</v>
      </c>
      <c r="B74" s="1482" t="str">
        <f>VLOOKUP(A74,HRG_1617!A:B,2,FALSE)</f>
        <v>Assisted Automated Peritoneal Dialysis, 19 years and over</v>
      </c>
      <c r="C74" s="955">
        <f>VLOOKUP($A74,'02_Renal (16-17)'!$A$41:$P71,16,FALSE)</f>
        <v>61.845853833111811</v>
      </c>
      <c r="D74" s="933"/>
      <c r="E74" s="1430"/>
      <c r="H74" s="937"/>
      <c r="K74" s="1499"/>
      <c r="L74" s="921" t="str">
        <f t="shared" si="7"/>
        <v>LD13A</v>
      </c>
      <c r="M74" s="921" t="s">
        <v>3</v>
      </c>
      <c r="N74" s="921" t="s">
        <v>543</v>
      </c>
      <c r="O74" s="921" t="s">
        <v>2967</v>
      </c>
      <c r="P74" s="921" t="s">
        <v>543</v>
      </c>
      <c r="Q74" s="921" t="s">
        <v>29</v>
      </c>
      <c r="R74" s="921" t="s">
        <v>29</v>
      </c>
      <c r="U74" s="921" t="s">
        <v>543</v>
      </c>
      <c r="V74" s="921" t="s">
        <v>29</v>
      </c>
      <c r="W74" s="921" t="s">
        <v>29</v>
      </c>
      <c r="X74" s="921">
        <f t="shared" si="6"/>
        <v>61.845853833111811</v>
      </c>
    </row>
    <row r="75" spans="1:24" s="921" customFormat="1" ht="13.5" thickBot="1" x14ac:dyDescent="0.25">
      <c r="A75" s="956"/>
      <c r="B75" s="929"/>
      <c r="C75" s="957"/>
      <c r="D75" s="956"/>
      <c r="E75" s="930"/>
      <c r="F75" s="929"/>
      <c r="G75" s="929"/>
      <c r="H75" s="957"/>
      <c r="K75" s="1499"/>
    </row>
    <row r="76" spans="1:24" s="921" customFormat="1" x14ac:dyDescent="0.2">
      <c r="A76" s="980"/>
      <c r="C76" s="937"/>
      <c r="D76" s="980"/>
      <c r="E76" s="959"/>
      <c r="H76" s="937"/>
      <c r="K76" s="1499"/>
    </row>
    <row r="77" spans="1:24" s="937" customFormat="1" ht="11.25" customHeight="1" x14ac:dyDescent="0.2">
      <c r="A77" s="935">
        <v>3</v>
      </c>
      <c r="B77" s="936" t="s">
        <v>470</v>
      </c>
      <c r="D77" s="918"/>
      <c r="E77" s="933"/>
      <c r="F77" s="921"/>
      <c r="G77" s="921"/>
      <c r="H77" s="938" t="s">
        <v>13</v>
      </c>
      <c r="I77" s="921"/>
      <c r="K77" s="1501"/>
      <c r="Q77" s="1540"/>
      <c r="R77" s="1540"/>
      <c r="V77" s="1540"/>
      <c r="W77" s="1540"/>
    </row>
    <row r="78" spans="1:24" s="937" customFormat="1" ht="11.25" customHeight="1" x14ac:dyDescent="0.2">
      <c r="A78" s="960"/>
      <c r="B78" s="918"/>
      <c r="C78" s="933"/>
      <c r="D78" s="918"/>
      <c r="E78" s="933"/>
      <c r="F78" s="918"/>
      <c r="G78" s="921"/>
      <c r="I78" s="921"/>
      <c r="K78" s="1501"/>
      <c r="Q78" s="1540"/>
      <c r="R78" s="1540"/>
      <c r="V78" s="1540"/>
      <c r="W78" s="1540"/>
    </row>
    <row r="79" spans="1:24" s="937" customFormat="1" ht="22.5" customHeight="1" x14ac:dyDescent="0.2">
      <c r="A79" s="1605" t="s">
        <v>469</v>
      </c>
      <c r="B79" s="1605"/>
      <c r="C79" s="1605"/>
      <c r="D79" s="1605"/>
      <c r="E79" s="1605"/>
      <c r="F79" s="1605"/>
      <c r="G79" s="1605"/>
      <c r="K79" s="1501"/>
      <c r="Q79" s="1540"/>
      <c r="R79" s="1540"/>
      <c r="V79" s="1540"/>
      <c r="W79" s="1540"/>
    </row>
    <row r="80" spans="1:24" s="937" customFormat="1" ht="11.25" customHeight="1" x14ac:dyDescent="0.2">
      <c r="A80" s="1605" t="s">
        <v>468</v>
      </c>
      <c r="B80" s="1605"/>
      <c r="C80" s="1605"/>
      <c r="D80" s="1605"/>
      <c r="E80" s="1605"/>
      <c r="F80" s="1605"/>
      <c r="G80" s="1605"/>
      <c r="K80" s="1501"/>
      <c r="Q80" s="1540"/>
      <c r="R80" s="1540"/>
      <c r="V80" s="1540"/>
      <c r="W80" s="1540"/>
    </row>
    <row r="81" spans="1:25" s="937" customFormat="1" ht="11.25" customHeight="1" x14ac:dyDescent="0.2">
      <c r="A81" s="1605" t="s">
        <v>150</v>
      </c>
      <c r="B81" s="1605"/>
      <c r="C81" s="1605"/>
      <c r="D81" s="1605"/>
      <c r="E81" s="1605"/>
      <c r="F81" s="1605"/>
      <c r="G81" s="1605"/>
      <c r="K81" s="1501"/>
      <c r="Q81" s="1540"/>
      <c r="R81" s="1540"/>
      <c r="V81" s="1540"/>
      <c r="W81" s="1540"/>
    </row>
    <row r="82" spans="1:25" s="921" customFormat="1" ht="11.25" x14ac:dyDescent="0.2">
      <c r="A82" s="1605" t="s">
        <v>272</v>
      </c>
      <c r="B82" s="1605"/>
      <c r="C82" s="1605"/>
      <c r="D82" s="1605"/>
      <c r="E82" s="1605"/>
      <c r="F82" s="1605"/>
      <c r="G82" s="1605"/>
      <c r="H82" s="981"/>
      <c r="I82" s="937"/>
      <c r="K82" s="1499"/>
    </row>
    <row r="83" spans="1:25" s="927" customFormat="1" ht="12" thickBot="1" x14ac:dyDescent="0.25">
      <c r="A83" s="1605" t="s">
        <v>271</v>
      </c>
      <c r="B83" s="1605"/>
      <c r="C83" s="1605"/>
      <c r="D83" s="1605"/>
      <c r="E83" s="1605"/>
      <c r="F83" s="1605"/>
      <c r="G83" s="1605"/>
      <c r="H83" s="937"/>
      <c r="I83" s="937"/>
      <c r="K83" s="1500"/>
      <c r="Q83" s="1538"/>
      <c r="R83" s="1538"/>
      <c r="V83" s="1538"/>
      <c r="W83" s="1538"/>
    </row>
    <row r="84" spans="1:25" s="927" customFormat="1" ht="12" thickBot="1" x14ac:dyDescent="0.25">
      <c r="A84" s="961"/>
      <c r="B84" s="921"/>
      <c r="C84" s="933"/>
      <c r="D84" s="918"/>
      <c r="E84" s="982"/>
      <c r="F84" s="982"/>
      <c r="G84" s="1607" t="s">
        <v>147</v>
      </c>
      <c r="H84" s="1608"/>
      <c r="I84" s="983"/>
      <c r="K84" s="1500"/>
      <c r="Q84" s="1538"/>
      <c r="R84" s="1538"/>
      <c r="V84" s="1538"/>
      <c r="W84" s="1538"/>
    </row>
    <row r="85" spans="1:25" s="927" customFormat="1" ht="45.75" thickBot="1" x14ac:dyDescent="0.25">
      <c r="A85" s="950" t="s">
        <v>11</v>
      </c>
      <c r="B85" s="984" t="s">
        <v>10</v>
      </c>
      <c r="C85" s="985" t="s">
        <v>467</v>
      </c>
      <c r="D85" s="986" t="s">
        <v>204</v>
      </c>
      <c r="E85" s="952" t="s">
        <v>466</v>
      </c>
      <c r="F85" s="953" t="s">
        <v>465</v>
      </c>
      <c r="G85" s="952" t="s">
        <v>9</v>
      </c>
      <c r="H85" s="953" t="s">
        <v>168</v>
      </c>
      <c r="K85" s="1500"/>
      <c r="Q85" s="1538"/>
      <c r="R85" s="1538"/>
      <c r="V85" s="1538"/>
      <c r="W85" s="1538"/>
    </row>
    <row r="86" spans="1:25" s="927" customFormat="1" ht="12" thickBot="1" x14ac:dyDescent="0.25">
      <c r="A86" s="945" t="s">
        <v>2052</v>
      </c>
      <c r="B86" s="1484" t="str">
        <f>VLOOKUP(A86,HRG_1617!A:B,2,FALSE)</f>
        <v>Unilateral Major Breast Procedures with CC Score 0-2</v>
      </c>
      <c r="C86" s="1597" t="s">
        <v>464</v>
      </c>
      <c r="D86" s="1593" t="s">
        <v>463</v>
      </c>
      <c r="E86" s="1518">
        <f>'03_DayCase (16-17)'!J107</f>
        <v>1968.3721317979068</v>
      </c>
      <c r="F86" s="1518">
        <f>'03_DayCase (16-17)'!K107</f>
        <v>1668.3721317979068</v>
      </c>
      <c r="G86" s="1512" t="s">
        <v>54</v>
      </c>
      <c r="H86" s="1591" t="s">
        <v>462</v>
      </c>
      <c r="I86" s="1563" t="e">
        <f>VLOOKUP(A86,'Currency design BPT HRGs'!$A$203:$A$231,1,FALSE)</f>
        <v>#N/A</v>
      </c>
      <c r="K86" s="1500"/>
      <c r="L86" s="921" t="str">
        <f t="shared" ref="L86:L137" si="8">A86</f>
        <v>JA20F</v>
      </c>
      <c r="M86" s="921" t="str">
        <f>G86</f>
        <v>sub-HRG</v>
      </c>
      <c r="N86" s="921" t="s">
        <v>14018</v>
      </c>
      <c r="O86" s="921" t="str">
        <f>H86</f>
        <v>BP29</v>
      </c>
      <c r="P86" s="927" t="s">
        <v>700</v>
      </c>
      <c r="Q86" s="1538" t="s">
        <v>699</v>
      </c>
      <c r="R86" s="1538" t="s">
        <v>29</v>
      </c>
      <c r="S86" s="921" t="str">
        <f>B86</f>
        <v>Unilateral Major Breast Procedures with CC Score 0-2</v>
      </c>
      <c r="T86" s="921" t="str">
        <f>D86</f>
        <v>Excision*</v>
      </c>
      <c r="U86" s="921" t="s">
        <v>14069</v>
      </c>
      <c r="V86" s="921" t="s">
        <v>14069</v>
      </c>
      <c r="W86" s="921" t="s">
        <v>29</v>
      </c>
      <c r="X86" s="921">
        <f>E86</f>
        <v>1968.3721317979068</v>
      </c>
      <c r="Y86" s="921">
        <f>F86</f>
        <v>1668.3721317979068</v>
      </c>
    </row>
    <row r="87" spans="1:25" s="927" customFormat="1" ht="12" thickBot="1" x14ac:dyDescent="0.25">
      <c r="A87" s="971" t="s">
        <v>2056</v>
      </c>
      <c r="B87" s="1485" t="str">
        <f>VLOOKUP(A87,HRG_1617!A:B,2,FALSE)</f>
        <v>Unilateral Intermediate Breast Procedures with CC Score 0-2</v>
      </c>
      <c r="C87" s="1599"/>
      <c r="D87" s="1630"/>
      <c r="E87" s="1518">
        <f>'03_DayCase (16-17)'!J108</f>
        <v>1207.4605844529106</v>
      </c>
      <c r="F87" s="1518">
        <f>'03_DayCase (16-17)'!K108</f>
        <v>907.46058445291055</v>
      </c>
      <c r="G87" s="1516" t="str">
        <f>G86</f>
        <v>sub-HRG</v>
      </c>
      <c r="H87" s="1639"/>
      <c r="I87" s="1563" t="e">
        <f>VLOOKUP(A87,'Currency design BPT HRGs'!$A$203:$A$231,1,FALSE)</f>
        <v>#N/A</v>
      </c>
      <c r="K87" s="1500"/>
      <c r="L87" s="921" t="str">
        <f t="shared" si="8"/>
        <v>JA24F</v>
      </c>
      <c r="M87" s="921" t="str">
        <f>M86</f>
        <v>sub-HRG</v>
      </c>
      <c r="N87" s="921" t="s">
        <v>14018</v>
      </c>
      <c r="O87" s="921" t="str">
        <f>O86</f>
        <v>BP29</v>
      </c>
      <c r="P87" s="1538" t="s">
        <v>700</v>
      </c>
      <c r="Q87" s="1538" t="s">
        <v>699</v>
      </c>
      <c r="R87" s="1538" t="s">
        <v>29</v>
      </c>
      <c r="S87" s="921" t="str">
        <f t="shared" ref="S87:S92" si="9">B87</f>
        <v>Unilateral Intermediate Breast Procedures with CC Score 0-2</v>
      </c>
      <c r="T87" s="921" t="str">
        <f>T86</f>
        <v>Excision*</v>
      </c>
      <c r="U87" s="921" t="s">
        <v>14069</v>
      </c>
      <c r="V87" s="921" t="s">
        <v>14069</v>
      </c>
      <c r="W87" s="921" t="s">
        <v>29</v>
      </c>
      <c r="X87" s="921">
        <f t="shared" ref="X87:X138" si="10">E87</f>
        <v>1207.4605844529106</v>
      </c>
      <c r="Y87" s="921">
        <f t="shared" ref="Y87:Y138" si="11">F87</f>
        <v>907.46058445291055</v>
      </c>
    </row>
    <row r="88" spans="1:25" s="927" customFormat="1" ht="12" thickBot="1" x14ac:dyDescent="0.25">
      <c r="A88" s="988" t="s">
        <v>2052</v>
      </c>
      <c r="B88" s="1485" t="str">
        <f>VLOOKUP(A88,HRG_1617!A:B,2,FALSE)</f>
        <v>Unilateral Major Breast Procedures with CC Score 0-2</v>
      </c>
      <c r="C88" s="1599"/>
      <c r="D88" s="989" t="s">
        <v>461</v>
      </c>
      <c r="E88" s="1518">
        <f>'03_DayCase (16-17)'!J116</f>
        <v>2148.3721317979071</v>
      </c>
      <c r="F88" s="1518">
        <f>'03_DayCase (16-17)'!K116</f>
        <v>1848.3721317979071</v>
      </c>
      <c r="G88" s="1515" t="s">
        <v>54</v>
      </c>
      <c r="H88" s="990" t="s">
        <v>460</v>
      </c>
      <c r="I88" s="1563" t="e">
        <f>VLOOKUP(A88,'Currency design BPT HRGs'!$A$203:$A$231,1,FALSE)</f>
        <v>#N/A</v>
      </c>
      <c r="K88" s="1500"/>
      <c r="L88" s="921" t="str">
        <f t="shared" si="8"/>
        <v>JA20F</v>
      </c>
      <c r="M88" s="921" t="str">
        <f>G88</f>
        <v>sub-HRG</v>
      </c>
      <c r="N88" s="921" t="s">
        <v>14018</v>
      </c>
      <c r="O88" s="921" t="str">
        <f>H88</f>
        <v>BP28</v>
      </c>
      <c r="P88" s="1538" t="s">
        <v>700</v>
      </c>
      <c r="Q88" s="1538" t="s">
        <v>699</v>
      </c>
      <c r="R88" s="1538" t="s">
        <v>29</v>
      </c>
      <c r="S88" s="921" t="str">
        <f t="shared" si="9"/>
        <v>Unilateral Major Breast Procedures with CC Score 0-2</v>
      </c>
      <c r="T88" s="921" t="str">
        <f t="shared" ref="T88:T91" si="12">D88</f>
        <v>Mastectomy</v>
      </c>
      <c r="U88" s="921" t="s">
        <v>14069</v>
      </c>
      <c r="V88" s="921" t="s">
        <v>14069</v>
      </c>
      <c r="W88" s="921" t="s">
        <v>29</v>
      </c>
      <c r="X88" s="921">
        <f t="shared" si="10"/>
        <v>2148.3721317979071</v>
      </c>
      <c r="Y88" s="921">
        <f t="shared" si="11"/>
        <v>1848.3721317979071</v>
      </c>
    </row>
    <row r="89" spans="1:25" s="927" customFormat="1" ht="24" customHeight="1" thickBot="1" x14ac:dyDescent="0.25">
      <c r="A89" s="971" t="s">
        <v>2056</v>
      </c>
      <c r="B89" s="1485" t="str">
        <f>VLOOKUP(A89,HRG_1617!A:B,2,FALSE)</f>
        <v>Unilateral Intermediate Breast Procedures with CC Score 0-2</v>
      </c>
      <c r="C89" s="1599"/>
      <c r="D89" s="989" t="s">
        <v>457</v>
      </c>
      <c r="E89" s="1518">
        <f>'03_DayCase (16-17)'!J124</f>
        <v>1192.4605844529106</v>
      </c>
      <c r="F89" s="1518">
        <f>'03_DayCase (16-17)'!K124</f>
        <v>892.46058445291055</v>
      </c>
      <c r="G89" s="1515" t="s">
        <v>54</v>
      </c>
      <c r="H89" s="991" t="s">
        <v>456</v>
      </c>
      <c r="I89" s="1563" t="e">
        <f>VLOOKUP(A89,'Currency design BPT HRGs'!$A$203:$A$231,1,FALSE)</f>
        <v>#N/A</v>
      </c>
      <c r="K89" s="1500"/>
      <c r="L89" s="921" t="str">
        <f t="shared" si="8"/>
        <v>JA24F</v>
      </c>
      <c r="M89" s="921" t="str">
        <f t="shared" ref="M89:M137" si="13">G89</f>
        <v>sub-HRG</v>
      </c>
      <c r="N89" s="921" t="s">
        <v>14018</v>
      </c>
      <c r="O89" s="921" t="str">
        <f>H89</f>
        <v>BP31</v>
      </c>
      <c r="P89" s="1538" t="s">
        <v>700</v>
      </c>
      <c r="Q89" s="1538" t="s">
        <v>699</v>
      </c>
      <c r="R89" s="1538" t="s">
        <v>29</v>
      </c>
      <c r="S89" s="921" t="str">
        <f t="shared" si="9"/>
        <v>Unilateral Intermediate Breast Procedures with CC Score 0-2</v>
      </c>
      <c r="T89" s="921" t="str">
        <f t="shared" si="12"/>
        <v>Sentinel lymph node biopsy</v>
      </c>
      <c r="U89" s="921" t="s">
        <v>14069</v>
      </c>
      <c r="V89" s="921" t="s">
        <v>14069</v>
      </c>
      <c r="W89" s="921" t="s">
        <v>29</v>
      </c>
      <c r="X89" s="921">
        <f t="shared" si="10"/>
        <v>1192.4605844529106</v>
      </c>
      <c r="Y89" s="921">
        <f t="shared" si="11"/>
        <v>892.46058445291055</v>
      </c>
    </row>
    <row r="90" spans="1:25" s="927" customFormat="1" ht="12" thickBot="1" x14ac:dyDescent="0.25">
      <c r="A90" s="992" t="s">
        <v>2066</v>
      </c>
      <c r="B90" s="1486" t="str">
        <f>VLOOKUP(A90,HRG_1617!A:B,2,FALSE)</f>
        <v>Unilateral Major Breast Procedures with Lymph Node Clearance, with CC Score 0-1</v>
      </c>
      <c r="C90" s="1598"/>
      <c r="D90" s="994" t="s">
        <v>453</v>
      </c>
      <c r="E90" s="1110">
        <f>VLOOKUP($A90,'03_DayCase (16-17)'!$A:$N,10,FALSE)</f>
        <v>2903.3785086991593</v>
      </c>
      <c r="F90" s="1110">
        <f>VLOOKUP($A90,'03_DayCase (16-17)'!$A:$N,11,FALSE)</f>
        <v>2603.3785086991593</v>
      </c>
      <c r="G90" s="995" t="s">
        <v>54</v>
      </c>
      <c r="H90" s="996" t="s">
        <v>452</v>
      </c>
      <c r="I90" s="1563" t="e">
        <f>VLOOKUP(A90,'Currency design BPT HRGs'!$A$203:$A$231,1,FALSE)</f>
        <v>#N/A</v>
      </c>
      <c r="K90" s="1500"/>
      <c r="L90" s="921" t="str">
        <f t="shared" si="8"/>
        <v>JA38C</v>
      </c>
      <c r="M90" s="921" t="str">
        <f t="shared" si="13"/>
        <v>sub-HRG</v>
      </c>
      <c r="N90" s="921" t="s">
        <v>14018</v>
      </c>
      <c r="O90" s="921" t="str">
        <f>H90</f>
        <v>BP32</v>
      </c>
      <c r="P90" s="1538" t="s">
        <v>700</v>
      </c>
      <c r="Q90" s="1538" t="s">
        <v>699</v>
      </c>
      <c r="R90" s="1538" t="s">
        <v>29</v>
      </c>
      <c r="S90" s="921" t="str">
        <f t="shared" si="9"/>
        <v>Unilateral Major Breast Procedures with Lymph Node Clearance, with CC Score 0-1</v>
      </c>
      <c r="T90" s="921" t="str">
        <f t="shared" si="12"/>
        <v>Axillary clearance</v>
      </c>
      <c r="U90" s="921" t="s">
        <v>14069</v>
      </c>
      <c r="V90" s="921" t="s">
        <v>14069</v>
      </c>
      <c r="W90" s="921" t="s">
        <v>29</v>
      </c>
      <c r="X90" s="921">
        <f t="shared" si="10"/>
        <v>2903.3785086991593</v>
      </c>
      <c r="Y90" s="921">
        <f t="shared" si="11"/>
        <v>2603.3785086991593</v>
      </c>
    </row>
    <row r="91" spans="1:25" s="927" customFormat="1" ht="12" thickBot="1" x14ac:dyDescent="0.25">
      <c r="A91" s="945" t="s">
        <v>2250</v>
      </c>
      <c r="B91" s="1484" t="str">
        <f>VLOOKUP(A91,HRG_1617!A:B,2,FALSE)</f>
        <v>Vaginal Tape Operations for Urinary Incontinence, with CC Score 2+</v>
      </c>
      <c r="C91" s="1633" t="s">
        <v>447</v>
      </c>
      <c r="D91" s="1597" t="s">
        <v>446</v>
      </c>
      <c r="E91" s="1110">
        <f>VLOOKUP($A91,'03_DayCase (16-17)'!$A:$N,10,FALSE)</f>
        <v>1431.2238558543431</v>
      </c>
      <c r="F91" s="1110">
        <f>VLOOKUP($A91,'03_DayCase (16-17)'!$A:$N,11,FALSE)</f>
        <v>1231.2238558543431</v>
      </c>
      <c r="G91" s="1512" t="s">
        <v>3</v>
      </c>
      <c r="H91" s="1626" t="s">
        <v>2</v>
      </c>
      <c r="I91" s="1563" t="e">
        <f>VLOOKUP(A91,'Currency design BPT HRGs'!$A$203:$A$231,1,FALSE)</f>
        <v>#N/A</v>
      </c>
      <c r="K91" s="1500"/>
      <c r="L91" s="921" t="str">
        <f t="shared" si="8"/>
        <v>LB51A</v>
      </c>
      <c r="M91" s="921" t="str">
        <f t="shared" si="13"/>
        <v>HRG</v>
      </c>
      <c r="N91" s="921" t="s">
        <v>14018</v>
      </c>
      <c r="O91" s="921" t="str">
        <f>H91</f>
        <v>n/a</v>
      </c>
      <c r="P91" s="1538" t="s">
        <v>700</v>
      </c>
      <c r="Q91" s="1538" t="s">
        <v>699</v>
      </c>
      <c r="R91" s="1538" t="s">
        <v>29</v>
      </c>
      <c r="S91" s="921" t="str">
        <f t="shared" si="9"/>
        <v>Vaginal Tape Operations for Urinary Incontinence, with CC Score 2+</v>
      </c>
      <c r="T91" s="921" t="str">
        <f t="shared" si="12"/>
        <v>Operations to manage female incontinence</v>
      </c>
      <c r="U91" s="921" t="s">
        <v>14069</v>
      </c>
      <c r="V91" s="921" t="s">
        <v>14069</v>
      </c>
      <c r="W91" s="921" t="s">
        <v>29</v>
      </c>
      <c r="X91" s="921">
        <f t="shared" si="10"/>
        <v>1431.2238558543431</v>
      </c>
      <c r="Y91" s="921">
        <f t="shared" si="11"/>
        <v>1231.2238558543431</v>
      </c>
    </row>
    <row r="92" spans="1:25" s="927" customFormat="1" ht="16.5" customHeight="1" thickBot="1" x14ac:dyDescent="0.25">
      <c r="A92" s="947" t="s">
        <v>2252</v>
      </c>
      <c r="B92" s="1486" t="str">
        <f>VLOOKUP(A92,HRG_1617!A:B,2,FALSE)</f>
        <v>Vaginal Tape Operations for Urinary Incontinence, with CC Score 0-1</v>
      </c>
      <c r="C92" s="1634"/>
      <c r="D92" s="1598"/>
      <c r="E92" s="1110">
        <f>VLOOKUP($A92,'03_DayCase (16-17)'!$A:$N,10,FALSE)</f>
        <v>1237.360299766864</v>
      </c>
      <c r="F92" s="1110">
        <f>VLOOKUP($A92,'03_DayCase (16-17)'!$A:$N,11,FALSE)</f>
        <v>1037.360299766864</v>
      </c>
      <c r="G92" s="1514" t="str">
        <f>G91</f>
        <v>HRG</v>
      </c>
      <c r="H92" s="1628"/>
      <c r="I92" s="1563" t="e">
        <f>VLOOKUP(A92,'Currency design BPT HRGs'!$A$203:$A$231,1,FALSE)</f>
        <v>#N/A</v>
      </c>
      <c r="K92" s="1500"/>
      <c r="L92" s="921" t="str">
        <f t="shared" si="8"/>
        <v>LB51B</v>
      </c>
      <c r="M92" s="921" t="str">
        <f>M91</f>
        <v>HRG</v>
      </c>
      <c r="N92" s="921" t="s">
        <v>14018</v>
      </c>
      <c r="O92" s="921" t="str">
        <f>O91</f>
        <v>n/a</v>
      </c>
      <c r="P92" s="1538" t="s">
        <v>700</v>
      </c>
      <c r="Q92" s="1538" t="s">
        <v>699</v>
      </c>
      <c r="R92" s="1538" t="s">
        <v>29</v>
      </c>
      <c r="S92" s="921" t="str">
        <f t="shared" si="9"/>
        <v>Vaginal Tape Operations for Urinary Incontinence, with CC Score 0-1</v>
      </c>
      <c r="T92" s="921" t="str">
        <f>T91</f>
        <v>Operations to manage female incontinence</v>
      </c>
      <c r="U92" s="921" t="s">
        <v>14069</v>
      </c>
      <c r="V92" s="921" t="s">
        <v>14069</v>
      </c>
      <c r="W92" s="921" t="s">
        <v>29</v>
      </c>
      <c r="X92" s="921">
        <f t="shared" si="10"/>
        <v>1237.360299766864</v>
      </c>
      <c r="Y92" s="921">
        <f t="shared" si="11"/>
        <v>1037.360299766864</v>
      </c>
    </row>
    <row r="93" spans="1:25" s="927" customFormat="1" ht="20.25" customHeight="1" thickBot="1" x14ac:dyDescent="0.25">
      <c r="A93" s="945" t="s">
        <v>2217</v>
      </c>
      <c r="B93" s="1484" t="str">
        <f>VLOOKUP(A93,HRG_1617!A:B,2,FALSE)</f>
        <v>Transurethral Prostate Resection Procedures with CC Score 0-2</v>
      </c>
      <c r="C93" s="1622" t="s">
        <v>443</v>
      </c>
      <c r="D93" s="1593" t="s">
        <v>442</v>
      </c>
      <c r="E93" s="1110">
        <f>VLOOKUP($A93,'03_DayCase (16-17)'!$A:$N,10,FALSE)</f>
        <v>2193.2257533217139</v>
      </c>
      <c r="F93" s="1110">
        <f>VLOOKUP($A93,'03_DayCase (16-17)'!$A:$N,11,FALSE)</f>
        <v>1993.2257533217139</v>
      </c>
      <c r="G93" s="1512" t="s">
        <v>3</v>
      </c>
      <c r="H93" s="1626" t="s">
        <v>2</v>
      </c>
      <c r="I93" s="1563" t="e">
        <f>VLOOKUP(A93,'Currency design BPT HRGs'!$A$203:$A$231,1,FALSE)</f>
        <v>#N/A</v>
      </c>
      <c r="K93" s="1500"/>
      <c r="L93" s="921" t="str">
        <f t="shared" si="8"/>
        <v>LB25F</v>
      </c>
      <c r="M93" s="921" t="str">
        <f t="shared" si="13"/>
        <v>HRG</v>
      </c>
      <c r="N93" s="921" t="s">
        <v>14018</v>
      </c>
      <c r="O93" s="921" t="str">
        <f>H93</f>
        <v>n/a</v>
      </c>
      <c r="P93" s="1538" t="s">
        <v>700</v>
      </c>
      <c r="Q93" s="1538" t="s">
        <v>699</v>
      </c>
      <c r="R93" s="1538" t="s">
        <v>29</v>
      </c>
      <c r="S93" s="921" t="str">
        <f t="shared" ref="S93:S138" si="14">B93</f>
        <v>Transurethral Prostate Resection Procedures with CC Score 0-2</v>
      </c>
      <c r="T93" s="921" t="str">
        <f t="shared" ref="T93:T138" si="15">D93</f>
        <v>Endoscopic resection of prostate (TUR)</v>
      </c>
      <c r="U93" s="921" t="s">
        <v>14069</v>
      </c>
      <c r="V93" s="921" t="s">
        <v>14069</v>
      </c>
      <c r="W93" s="921" t="s">
        <v>29</v>
      </c>
      <c r="X93" s="921">
        <f t="shared" si="10"/>
        <v>2193.2257533217139</v>
      </c>
      <c r="Y93" s="921">
        <f t="shared" si="11"/>
        <v>1993.2257533217139</v>
      </c>
    </row>
    <row r="94" spans="1:25" s="921" customFormat="1" ht="12" thickBot="1" x14ac:dyDescent="0.25">
      <c r="A94" s="971" t="s">
        <v>2215</v>
      </c>
      <c r="B94" s="1486" t="str">
        <f>VLOOKUP(A94,HRG_1617!A:B,2,FALSE)</f>
        <v>Transurethral Prostate Resection Procedures with CC Score 3-5</v>
      </c>
      <c r="C94" s="1624"/>
      <c r="D94" s="1594"/>
      <c r="E94" s="1110">
        <f>VLOOKUP($A94,'03_DayCase (16-17)'!$A:$N,10,FALSE)</f>
        <v>2427.9249379595412</v>
      </c>
      <c r="F94" s="1110">
        <f>VLOOKUP($A94,'03_DayCase (16-17)'!$A:$N,11,FALSE)</f>
        <v>2227.9249379595412</v>
      </c>
      <c r="G94" s="1514" t="str">
        <f>G93</f>
        <v>HRG</v>
      </c>
      <c r="H94" s="1627"/>
      <c r="I94" s="1563" t="e">
        <f>VLOOKUP(A94,'Currency design BPT HRGs'!$A$203:$A$231,1,FALSE)</f>
        <v>#N/A</v>
      </c>
      <c r="K94" s="1499"/>
      <c r="L94" s="921" t="str">
        <f t="shared" si="8"/>
        <v>LB25E</v>
      </c>
      <c r="M94" s="921" t="str">
        <f>M93</f>
        <v>HRG</v>
      </c>
      <c r="N94" s="921" t="s">
        <v>14018</v>
      </c>
      <c r="O94" s="921" t="str">
        <f>O93</f>
        <v>n/a</v>
      </c>
      <c r="P94" s="1538" t="s">
        <v>700</v>
      </c>
      <c r="Q94" s="1538" t="s">
        <v>699</v>
      </c>
      <c r="R94" s="1538" t="s">
        <v>29</v>
      </c>
      <c r="S94" s="921" t="str">
        <f t="shared" si="14"/>
        <v>Transurethral Prostate Resection Procedures with CC Score 3-5</v>
      </c>
      <c r="T94" s="921" t="str">
        <f>T93</f>
        <v>Endoscopic resection of prostate (TUR)</v>
      </c>
      <c r="U94" s="921" t="s">
        <v>14069</v>
      </c>
      <c r="V94" s="921" t="s">
        <v>14069</v>
      </c>
      <c r="W94" s="921" t="s">
        <v>29</v>
      </c>
      <c r="X94" s="921">
        <f t="shared" si="10"/>
        <v>2427.9249379595412</v>
      </c>
      <c r="Y94" s="921">
        <f t="shared" si="11"/>
        <v>2227.9249379595412</v>
      </c>
    </row>
    <row r="95" spans="1:25" s="921" customFormat="1" ht="21.75" customHeight="1" thickBot="1" x14ac:dyDescent="0.25">
      <c r="A95" s="945" t="s">
        <v>1740</v>
      </c>
      <c r="B95" s="1484" t="str">
        <f>VLOOKUP(A95,HRG_1617!A:B,2,FALSE)</f>
        <v>Inguinal, Umbilical or Femoral Hernia Procedures, 19 years and over, with CC Score 0</v>
      </c>
      <c r="C95" s="1622" t="s">
        <v>436</v>
      </c>
      <c r="D95" s="1597" t="s">
        <v>435</v>
      </c>
      <c r="E95" s="1110">
        <f>VLOOKUP($A95,'03_DayCase (16-17)'!$A:$N,10,FALSE)</f>
        <v>1359.8737316516135</v>
      </c>
      <c r="F95" s="1110">
        <f>VLOOKUP($A95,'03_DayCase (16-17)'!$A:$N,11,FALSE)</f>
        <v>1059.8737316516135</v>
      </c>
      <c r="G95" s="1512" t="s">
        <v>3</v>
      </c>
      <c r="H95" s="1626" t="s">
        <v>2</v>
      </c>
      <c r="I95" s="1563" t="e">
        <f>VLOOKUP(A95,'Currency design BPT HRGs'!$A$203:$A$231,1,FALSE)</f>
        <v>#N/A</v>
      </c>
      <c r="K95" s="1499"/>
      <c r="L95" s="921" t="str">
        <f t="shared" si="8"/>
        <v>FZ18K</v>
      </c>
      <c r="M95" s="921" t="str">
        <f t="shared" si="13"/>
        <v>HRG</v>
      </c>
      <c r="N95" s="921" t="s">
        <v>14018</v>
      </c>
      <c r="O95" s="921" t="str">
        <f>H95</f>
        <v>n/a</v>
      </c>
      <c r="P95" s="1538" t="s">
        <v>700</v>
      </c>
      <c r="Q95" s="1538" t="s">
        <v>699</v>
      </c>
      <c r="R95" s="1538" t="s">
        <v>29</v>
      </c>
      <c r="S95" s="921" t="str">
        <f t="shared" si="14"/>
        <v>Inguinal, Umbilical or Femoral Hernia Procedures, 19 years and over, with CC Score 0</v>
      </c>
      <c r="T95" s="921" t="str">
        <f t="shared" si="15"/>
        <v>Repair of a range of hernias</v>
      </c>
      <c r="U95" s="921" t="s">
        <v>14069</v>
      </c>
      <c r="V95" s="921" t="s">
        <v>14069</v>
      </c>
      <c r="W95" s="921" t="s">
        <v>29</v>
      </c>
      <c r="X95" s="921">
        <f t="shared" si="10"/>
        <v>1359.8737316516135</v>
      </c>
      <c r="Y95" s="921">
        <f t="shared" si="11"/>
        <v>1059.8737316516135</v>
      </c>
    </row>
    <row r="96" spans="1:25" s="921" customFormat="1" ht="14.25" customHeight="1" thickBot="1" x14ac:dyDescent="0.25">
      <c r="A96" s="987" t="s">
        <v>1738</v>
      </c>
      <c r="B96" s="1485" t="str">
        <f>VLOOKUP(A96,HRG_1617!A:B,2,FALSE)</f>
        <v>Inguinal, Umbilical or Femoral Hernia Procedures, 19 years and over, with CC Score 1-2</v>
      </c>
      <c r="C96" s="1623"/>
      <c r="D96" s="1620"/>
      <c r="E96" s="1110">
        <f>VLOOKUP($A96,'03_DayCase (16-17)'!$A:$N,10,FALSE)</f>
        <v>1538.9167356649218</v>
      </c>
      <c r="F96" s="1110">
        <f>VLOOKUP($A96,'03_DayCase (16-17)'!$A:$N,11,FALSE)</f>
        <v>1238.9167356649218</v>
      </c>
      <c r="G96" s="1516" t="str">
        <f>G95</f>
        <v>HRG</v>
      </c>
      <c r="H96" s="1631"/>
      <c r="I96" s="1563" t="e">
        <f>VLOOKUP(A96,'Currency design BPT HRGs'!$A$203:$A$231,1,FALSE)</f>
        <v>#N/A</v>
      </c>
      <c r="K96" s="1499"/>
      <c r="L96" s="921" t="str">
        <f t="shared" si="8"/>
        <v>FZ18J</v>
      </c>
      <c r="M96" s="921" t="str">
        <f>M95</f>
        <v>HRG</v>
      </c>
      <c r="N96" s="921" t="s">
        <v>14018</v>
      </c>
      <c r="O96" s="921" t="str">
        <f>O95</f>
        <v>n/a</v>
      </c>
      <c r="P96" s="1538" t="s">
        <v>700</v>
      </c>
      <c r="Q96" s="1538" t="s">
        <v>699</v>
      </c>
      <c r="R96" s="1538" t="s">
        <v>29</v>
      </c>
      <c r="S96" s="921" t="str">
        <f t="shared" si="14"/>
        <v>Inguinal, Umbilical or Femoral Hernia Procedures, 19 years and over, with CC Score 1-2</v>
      </c>
      <c r="T96" s="921" t="str">
        <f>T95</f>
        <v>Repair of a range of hernias</v>
      </c>
      <c r="U96" s="921" t="s">
        <v>14069</v>
      </c>
      <c r="V96" s="921" t="s">
        <v>14069</v>
      </c>
      <c r="W96" s="921" t="s">
        <v>29</v>
      </c>
      <c r="X96" s="921">
        <f t="shared" si="10"/>
        <v>1538.9167356649218</v>
      </c>
      <c r="Y96" s="921">
        <f t="shared" si="11"/>
        <v>1238.9167356649218</v>
      </c>
    </row>
    <row r="97" spans="1:25" s="921" customFormat="1" ht="24" customHeight="1" thickBot="1" x14ac:dyDescent="0.25">
      <c r="A97" s="947" t="s">
        <v>1892</v>
      </c>
      <c r="B97" s="1486" t="str">
        <f>VLOOKUP(A97,HRG_1617!A:B,2,FALSE)</f>
        <v>Laparoscopic Cholecystectomy, 19 years and over, with CC Score 0</v>
      </c>
      <c r="C97" s="1624"/>
      <c r="D97" s="1000" t="s">
        <v>430</v>
      </c>
      <c r="E97" s="1110">
        <f>VLOOKUP($A97,'03_DayCase (16-17)'!$A:$N,10,FALSE)</f>
        <v>1913.3480382930861</v>
      </c>
      <c r="F97" s="1110">
        <f>VLOOKUP($A97,'03_DayCase (16-17)'!$A:$N,11,FALSE)</f>
        <v>1588.3480382930861</v>
      </c>
      <c r="G97" s="995" t="s">
        <v>3</v>
      </c>
      <c r="H97" s="1001" t="s">
        <v>2</v>
      </c>
      <c r="I97" s="1563" t="e">
        <f>VLOOKUP(A97,'Currency design BPT HRGs'!$A$203:$A$231,1,FALSE)</f>
        <v>#N/A</v>
      </c>
      <c r="K97" s="1499"/>
      <c r="L97" s="921" t="str">
        <f t="shared" si="8"/>
        <v>GA10K</v>
      </c>
      <c r="M97" s="921" t="str">
        <f t="shared" si="13"/>
        <v>HRG</v>
      </c>
      <c r="N97" s="921" t="s">
        <v>14018</v>
      </c>
      <c r="O97" s="921" t="str">
        <f>H97</f>
        <v>n/a</v>
      </c>
      <c r="P97" s="1538" t="s">
        <v>700</v>
      </c>
      <c r="Q97" s="1538" t="s">
        <v>699</v>
      </c>
      <c r="R97" s="1538" t="s">
        <v>29</v>
      </c>
      <c r="S97" s="921" t="str">
        <f t="shared" si="14"/>
        <v>Laparoscopic Cholecystectomy, 19 years and over, with CC Score 0</v>
      </c>
      <c r="T97" s="921" t="str">
        <f t="shared" si="15"/>
        <v>Cholecystectomy (gall bladder removal)</v>
      </c>
      <c r="U97" s="921" t="s">
        <v>14069</v>
      </c>
      <c r="V97" s="921" t="s">
        <v>14069</v>
      </c>
      <c r="W97" s="921" t="s">
        <v>29</v>
      </c>
      <c r="X97" s="921">
        <f t="shared" si="10"/>
        <v>1913.3480382930861</v>
      </c>
      <c r="Y97" s="921">
        <f t="shared" si="11"/>
        <v>1588.3480382930861</v>
      </c>
    </row>
    <row r="98" spans="1:25" s="921" customFormat="1" ht="21" customHeight="1" thickBot="1" x14ac:dyDescent="0.25">
      <c r="A98" s="1002" t="s">
        <v>427</v>
      </c>
      <c r="B98" s="1484" t="str">
        <f>VLOOKUP(A98,HRG_1617!A:B,2,FALSE)</f>
        <v>Intermediate, Shoulder or Upper Arm Procedures for Non-Trauma, without CC</v>
      </c>
      <c r="C98" s="1635" t="s">
        <v>425</v>
      </c>
      <c r="D98" s="1003" t="s">
        <v>424</v>
      </c>
      <c r="E98" s="1110">
        <f>VLOOKUP($A98,'03_DayCase (16-17)'!$A:$N,10,FALSE)</f>
        <v>1444.5053160272955</v>
      </c>
      <c r="F98" s="1110">
        <f>VLOOKUP($A98,'03_DayCase (16-17)'!$A:$N,11,FALSE)</f>
        <v>1244.5053160272955</v>
      </c>
      <c r="G98" s="1516" t="s">
        <v>54</v>
      </c>
      <c r="H98" s="1468" t="s">
        <v>423</v>
      </c>
      <c r="I98" s="1563" t="e">
        <f>VLOOKUP(A98,'Currency design BPT HRGs'!$A$203:$A$231,1,FALSE)</f>
        <v>#N/A</v>
      </c>
      <c r="K98" s="1499"/>
      <c r="L98" s="921" t="str">
        <f t="shared" si="8"/>
        <v>HB62C</v>
      </c>
      <c r="M98" s="921" t="str">
        <f t="shared" si="13"/>
        <v>sub-HRG</v>
      </c>
      <c r="N98" s="921" t="s">
        <v>14018</v>
      </c>
      <c r="O98" s="921" t="str">
        <f>H98</f>
        <v>BP15</v>
      </c>
      <c r="P98" s="1538" t="s">
        <v>700</v>
      </c>
      <c r="Q98" s="1538" t="s">
        <v>699</v>
      </c>
      <c r="R98" s="1538" t="s">
        <v>29</v>
      </c>
      <c r="S98" s="921" t="str">
        <f t="shared" si="14"/>
        <v>Intermediate, Shoulder or Upper Arm Procedures for Non-Trauma, without CC</v>
      </c>
      <c r="T98" s="921" t="str">
        <f t="shared" si="15"/>
        <v>Therapeutic arthroscopy of shoulder</v>
      </c>
      <c r="U98" s="921" t="s">
        <v>14069</v>
      </c>
      <c r="V98" s="921" t="s">
        <v>14069</v>
      </c>
      <c r="W98" s="921" t="s">
        <v>29</v>
      </c>
      <c r="X98" s="921">
        <f t="shared" si="10"/>
        <v>1444.5053160272955</v>
      </c>
      <c r="Y98" s="921">
        <f t="shared" si="11"/>
        <v>1244.5053160272955</v>
      </c>
    </row>
    <row r="99" spans="1:25" s="921" customFormat="1" ht="21" customHeight="1" thickBot="1" x14ac:dyDescent="0.25">
      <c r="A99" s="971" t="str">
        <f>'03_DayCase (16-17)'!A141</f>
        <v>HB22C</v>
      </c>
      <c r="B99" s="1485" t="str">
        <f>VLOOKUP(A99,HRG_1617!A:B,2,FALSE)&amp;"*****"</f>
        <v>Major Knee Procedures for Non-Trauma, Category 1, without CC*****</v>
      </c>
      <c r="C99" s="1636"/>
      <c r="D99" s="1447" t="str">
        <f>VLOOKUP($A99,'Currency design BPT HRGs'!$A$167:$J$195,10,FALSE)</f>
        <v>Autograft anterior cruciate ligament reconstruction</v>
      </c>
      <c r="E99" s="1110">
        <f>VLOOKUP($A99,'03_DayCase (16-17)'!$A:$N,10,FALSE)</f>
        <v>1867.3979850612909</v>
      </c>
      <c r="F99" s="1110">
        <f>VLOOKUP($A99,'03_DayCase (16-17)'!$A:$N,11,FALSE)</f>
        <v>1691.2283638290937</v>
      </c>
      <c r="G99" s="1517" t="str">
        <f>VLOOKUP($A99,'Currency design BPT HRGs'!$A$167:$J$195,6,FALSE)</f>
        <v>sub-HRG</v>
      </c>
      <c r="H99" s="1450" t="str">
        <f>VLOOKUP($A99,'Currency design BPT HRGs'!$A$167:$J$195,9,FALSE)</f>
        <v>BP63</v>
      </c>
      <c r="I99" s="1563" t="str">
        <f>VLOOKUP(A99,'Currency design BPT HRGs'!$A$203:$A$231,1,FALSE)</f>
        <v>HB22C</v>
      </c>
      <c r="K99" s="1499"/>
      <c r="L99" s="921" t="str">
        <f t="shared" si="8"/>
        <v>HB22C</v>
      </c>
      <c r="M99" s="921" t="str">
        <f t="shared" si="13"/>
        <v>sub-HRG</v>
      </c>
      <c r="N99" s="921" t="s">
        <v>14018</v>
      </c>
      <c r="O99" s="921" t="str">
        <f>H99</f>
        <v>BP63</v>
      </c>
      <c r="P99" s="1538" t="s">
        <v>700</v>
      </c>
      <c r="Q99" s="1538" t="s">
        <v>699</v>
      </c>
      <c r="R99" s="1538" t="s">
        <v>29</v>
      </c>
      <c r="S99" s="921" t="str">
        <f t="shared" si="14"/>
        <v>Major Knee Procedures for Non-Trauma, Category 1, without CC*****</v>
      </c>
      <c r="T99" s="921" t="str">
        <f t="shared" si="15"/>
        <v>Autograft anterior cruciate ligament reconstruction</v>
      </c>
      <c r="U99" s="921" t="s">
        <v>14069</v>
      </c>
      <c r="V99" s="921" t="s">
        <v>14069</v>
      </c>
      <c r="W99" s="921" t="s">
        <v>29</v>
      </c>
      <c r="X99" s="921">
        <f t="shared" si="10"/>
        <v>1867.3979850612909</v>
      </c>
      <c r="Y99" s="921">
        <f t="shared" si="11"/>
        <v>1691.2283638290937</v>
      </c>
    </row>
    <row r="100" spans="1:25" s="921" customFormat="1" ht="16.5" customHeight="1" thickBot="1" x14ac:dyDescent="0.25">
      <c r="A100" s="1004" t="s">
        <v>422</v>
      </c>
      <c r="B100" s="1485" t="str">
        <f>VLOOKUP(A100,HRG_1617!A:B,2,FALSE)</f>
        <v>Minor Foot Procedures for Non-Trauma, Category 2, 19 years and over, without CC</v>
      </c>
      <c r="C100" s="1636"/>
      <c r="D100" s="1638" t="s">
        <v>420</v>
      </c>
      <c r="E100" s="1110">
        <f>VLOOKUP($A100,'03_DayCase (16-17)'!$A:$N,10,FALSE)</f>
        <v>1238.3766215622329</v>
      </c>
      <c r="F100" s="1110">
        <f>VLOOKUP($A100,'03_DayCase (16-17)'!$A:$N,11,FALSE)</f>
        <v>1038.3766215622329</v>
      </c>
      <c r="G100" s="1515" t="s">
        <v>54</v>
      </c>
      <c r="H100" s="1640" t="s">
        <v>419</v>
      </c>
      <c r="I100" s="1563" t="e">
        <f>VLOOKUP(A100,'Currency design BPT HRGs'!$A$203:$A$231,1,FALSE)</f>
        <v>#N/A</v>
      </c>
      <c r="K100" s="1499"/>
      <c r="L100" s="921" t="str">
        <f t="shared" si="8"/>
        <v>HB34E</v>
      </c>
      <c r="M100" s="921" t="str">
        <f t="shared" si="13"/>
        <v>sub-HRG</v>
      </c>
      <c r="N100" s="921" t="s">
        <v>14018</v>
      </c>
      <c r="O100" s="921" t="str">
        <f>H100</f>
        <v>BP16</v>
      </c>
      <c r="P100" s="1538" t="s">
        <v>700</v>
      </c>
      <c r="Q100" s="1538" t="s">
        <v>699</v>
      </c>
      <c r="R100" s="1538" t="s">
        <v>29</v>
      </c>
      <c r="S100" s="921" t="str">
        <f t="shared" si="14"/>
        <v>Minor Foot Procedures for Non-Trauma, Category 2, 19 years and over, without CC</v>
      </c>
      <c r="T100" s="921" t="str">
        <f t="shared" si="15"/>
        <v>Bunion operations with or without internal fixation and soft tissue correction</v>
      </c>
      <c r="U100" s="921" t="s">
        <v>14069</v>
      </c>
      <c r="V100" s="921" t="s">
        <v>14069</v>
      </c>
      <c r="W100" s="921" t="s">
        <v>29</v>
      </c>
      <c r="X100" s="921">
        <f t="shared" si="10"/>
        <v>1238.3766215622329</v>
      </c>
      <c r="Y100" s="921">
        <f t="shared" si="11"/>
        <v>1038.3766215622329</v>
      </c>
    </row>
    <row r="101" spans="1:25" s="921" customFormat="1" ht="15" customHeight="1" thickBot="1" x14ac:dyDescent="0.25">
      <c r="A101" s="987" t="s">
        <v>418</v>
      </c>
      <c r="B101" s="1485" t="str">
        <f>VLOOKUP(A101,HRG_1617!A:B,2,FALSE)</f>
        <v>Minor Foot Procedures for Non-Trauma, Category 1, with CC</v>
      </c>
      <c r="C101" s="1636"/>
      <c r="D101" s="1596"/>
      <c r="E101" s="1110">
        <f>VLOOKUP($A101,'03_DayCase (16-17)'!$A:$N,10,FALSE)</f>
        <v>1337.5651266876237</v>
      </c>
      <c r="F101" s="1110">
        <f>VLOOKUP($A101,'03_DayCase (16-17)'!$A:$N,11,FALSE)</f>
        <v>1137.5651266876237</v>
      </c>
      <c r="G101" s="1513" t="str">
        <f>G100</f>
        <v>sub-HRG</v>
      </c>
      <c r="H101" s="1627"/>
      <c r="I101" s="1563" t="e">
        <f>VLOOKUP(A101,'Currency design BPT HRGs'!$A$203:$A$231,1,FALSE)</f>
        <v>#N/A</v>
      </c>
      <c r="K101" s="1499"/>
      <c r="L101" s="921" t="str">
        <f t="shared" si="8"/>
        <v>HB35B</v>
      </c>
      <c r="M101" s="921" t="str">
        <f>M100</f>
        <v>sub-HRG</v>
      </c>
      <c r="N101" s="921" t="s">
        <v>14018</v>
      </c>
      <c r="O101" s="921" t="str">
        <f>O100</f>
        <v>BP16</v>
      </c>
      <c r="P101" s="1538" t="s">
        <v>700</v>
      </c>
      <c r="Q101" s="1538" t="s">
        <v>699</v>
      </c>
      <c r="R101" s="1538" t="s">
        <v>29</v>
      </c>
      <c r="S101" s="921" t="str">
        <f t="shared" si="14"/>
        <v>Minor Foot Procedures for Non-Trauma, Category 1, with CC</v>
      </c>
      <c r="T101" s="921" t="str">
        <f>T100</f>
        <v>Bunion operations with or without internal fixation and soft tissue correction</v>
      </c>
      <c r="U101" s="921" t="s">
        <v>14069</v>
      </c>
      <c r="V101" s="921" t="s">
        <v>14069</v>
      </c>
      <c r="W101" s="921" t="s">
        <v>29</v>
      </c>
      <c r="X101" s="921">
        <f t="shared" si="10"/>
        <v>1337.5651266876237</v>
      </c>
      <c r="Y101" s="921">
        <f t="shared" si="11"/>
        <v>1137.5651266876237</v>
      </c>
    </row>
    <row r="102" spans="1:25" s="921" customFormat="1" ht="18" customHeight="1" thickBot="1" x14ac:dyDescent="0.25">
      <c r="A102" s="988" t="s">
        <v>416</v>
      </c>
      <c r="B102" s="1485" t="str">
        <f>VLOOKUP(A102,HRG_1617!A:B,2,FALSE)</f>
        <v>Minor Foot Procedures for Non-Trauma, Category 1, without CC</v>
      </c>
      <c r="C102" s="1636"/>
      <c r="D102" s="1639"/>
      <c r="E102" s="1110">
        <f>VLOOKUP($A102,'03_DayCase (16-17)'!$A:$N,10,FALSE)</f>
        <v>1113.9473086265411</v>
      </c>
      <c r="F102" s="1110">
        <f>VLOOKUP($A102,'03_DayCase (16-17)'!$A:$N,11,FALSE)</f>
        <v>913.94730862654114</v>
      </c>
      <c r="G102" s="1516" t="str">
        <f>G101</f>
        <v>sub-HRG</v>
      </c>
      <c r="H102" s="1631"/>
      <c r="I102" s="1563" t="e">
        <f>VLOOKUP(A102,'Currency design BPT HRGs'!$A$203:$A$231,1,FALSE)</f>
        <v>#N/A</v>
      </c>
      <c r="K102" s="1499"/>
      <c r="L102" s="921" t="str">
        <f t="shared" si="8"/>
        <v>HB35C</v>
      </c>
      <c r="M102" s="921" t="str">
        <f>M101</f>
        <v>sub-HRG</v>
      </c>
      <c r="N102" s="921" t="s">
        <v>14018</v>
      </c>
      <c r="O102" s="921" t="str">
        <f>O101</f>
        <v>BP16</v>
      </c>
      <c r="P102" s="1538" t="s">
        <v>700</v>
      </c>
      <c r="Q102" s="1538" t="s">
        <v>699</v>
      </c>
      <c r="R102" s="1538" t="s">
        <v>29</v>
      </c>
      <c r="S102" s="921" t="str">
        <f t="shared" si="14"/>
        <v>Minor Foot Procedures for Non-Trauma, Category 1, without CC</v>
      </c>
      <c r="T102" s="921" t="str">
        <f>T101</f>
        <v>Bunion operations with or without internal fixation and soft tissue correction</v>
      </c>
      <c r="U102" s="921" t="s">
        <v>14069</v>
      </c>
      <c r="V102" s="921" t="s">
        <v>14069</v>
      </c>
      <c r="W102" s="921" t="s">
        <v>29</v>
      </c>
      <c r="X102" s="921">
        <f t="shared" si="10"/>
        <v>1113.9473086265411</v>
      </c>
      <c r="Y102" s="921">
        <f t="shared" si="11"/>
        <v>913.94730862654114</v>
      </c>
    </row>
    <row r="103" spans="1:25" s="921" customFormat="1" ht="22.5" customHeight="1" thickBot="1" x14ac:dyDescent="0.25">
      <c r="A103" s="992" t="s">
        <v>414</v>
      </c>
      <c r="B103" s="1486" t="str">
        <f>VLOOKUP(A103,HRG_1617!A:B,2,FALSE)</f>
        <v>Intermediate Hand Procedures for Non-Trauma, Category 2</v>
      </c>
      <c r="C103" s="1637"/>
      <c r="D103" s="1008" t="s">
        <v>412</v>
      </c>
      <c r="E103" s="1110">
        <f>VLOOKUP($A103,'03_DayCase (16-17)'!$A:$N,10,FALSE)</f>
        <v>1499.522717124574</v>
      </c>
      <c r="F103" s="1110">
        <f>VLOOKUP($A103,'03_DayCase (16-17)'!$A:$N,11,FALSE)</f>
        <v>1299.522717124574</v>
      </c>
      <c r="G103" s="995" t="s">
        <v>54</v>
      </c>
      <c r="H103" s="1001" t="s">
        <v>411</v>
      </c>
      <c r="I103" s="1563" t="e">
        <f>VLOOKUP(A103,'Currency design BPT HRGs'!$A$203:$A$231,1,FALSE)</f>
        <v>#N/A</v>
      </c>
      <c r="K103" s="1499"/>
      <c r="L103" s="921" t="str">
        <f t="shared" si="8"/>
        <v>HB53Z</v>
      </c>
      <c r="M103" s="921" t="str">
        <f t="shared" si="13"/>
        <v>sub-HRG</v>
      </c>
      <c r="N103" s="921" t="s">
        <v>14018</v>
      </c>
      <c r="O103" s="921" t="str">
        <f>H103</f>
        <v>BP17</v>
      </c>
      <c r="P103" s="1538" t="s">
        <v>700</v>
      </c>
      <c r="Q103" s="1538" t="s">
        <v>699</v>
      </c>
      <c r="R103" s="1538" t="s">
        <v>29</v>
      </c>
      <c r="S103" s="921" t="str">
        <f t="shared" si="14"/>
        <v>Intermediate Hand Procedures for Non-Trauma, Category 2</v>
      </c>
      <c r="T103" s="921" t="str">
        <f t="shared" si="15"/>
        <v>Dupuytren's fasciectomy</v>
      </c>
      <c r="U103" s="921" t="s">
        <v>14069</v>
      </c>
      <c r="V103" s="921" t="s">
        <v>14069</v>
      </c>
      <c r="W103" s="921" t="s">
        <v>29</v>
      </c>
      <c r="X103" s="921">
        <f t="shared" si="10"/>
        <v>1499.522717124574</v>
      </c>
      <c r="Y103" s="921">
        <f t="shared" si="11"/>
        <v>1299.522717124574</v>
      </c>
    </row>
    <row r="104" spans="1:25" s="921" customFormat="1" ht="15" customHeight="1" thickBot="1" x14ac:dyDescent="0.25">
      <c r="A104" s="945" t="s">
        <v>1362</v>
      </c>
      <c r="B104" s="1484" t="str">
        <f>VLOOKUP(A104,HRG_1617!A:B,2,FALSE)</f>
        <v>Tonsillectomy, 19 years and over</v>
      </c>
      <c r="C104" s="1597" t="s">
        <v>408</v>
      </c>
      <c r="D104" s="1593" t="s">
        <v>407</v>
      </c>
      <c r="E104" s="1110">
        <f>VLOOKUP($A104,'03_DayCase (16-17)'!$A:$N,10,FALSE)</f>
        <v>1180.0802504367448</v>
      </c>
      <c r="F104" s="1110">
        <f>VLOOKUP($A104,'03_DayCase (16-17)'!$A:$N,11,FALSE)</f>
        <v>880.08025043674479</v>
      </c>
      <c r="G104" s="1512" t="s">
        <v>3</v>
      </c>
      <c r="H104" s="1626" t="s">
        <v>2</v>
      </c>
      <c r="I104" s="1563" t="e">
        <f>VLOOKUP(A104,'Currency design BPT HRGs'!$A$203:$A$231,1,FALSE)</f>
        <v>#N/A</v>
      </c>
      <c r="K104" s="1499"/>
      <c r="L104" s="921" t="str">
        <f t="shared" si="8"/>
        <v>CA60A</v>
      </c>
      <c r="M104" s="921" t="str">
        <f t="shared" si="13"/>
        <v>HRG</v>
      </c>
      <c r="N104" s="921" t="s">
        <v>14018</v>
      </c>
      <c r="O104" s="921" t="str">
        <f>H104</f>
        <v>n/a</v>
      </c>
      <c r="P104" s="1538" t="s">
        <v>700</v>
      </c>
      <c r="Q104" s="1538" t="s">
        <v>699</v>
      </c>
      <c r="R104" s="1538" t="s">
        <v>29</v>
      </c>
      <c r="S104" s="921" t="str">
        <f t="shared" si="14"/>
        <v>Tonsillectomy, 19 years and over</v>
      </c>
      <c r="T104" s="921" t="str">
        <f t="shared" si="15"/>
        <v>Tonsillectomy</v>
      </c>
      <c r="U104" s="921" t="s">
        <v>14069</v>
      </c>
      <c r="V104" s="921" t="s">
        <v>14069</v>
      </c>
      <c r="W104" s="921" t="s">
        <v>29</v>
      </c>
      <c r="X104" s="921">
        <f t="shared" si="10"/>
        <v>1180.0802504367448</v>
      </c>
      <c r="Y104" s="921">
        <f t="shared" si="11"/>
        <v>880.08025043674479</v>
      </c>
    </row>
    <row r="105" spans="1:25" s="921" customFormat="1" ht="15" customHeight="1" thickBot="1" x14ac:dyDescent="0.25">
      <c r="A105" s="971" t="s">
        <v>1364</v>
      </c>
      <c r="B105" s="1485" t="str">
        <f>VLOOKUP(A105,HRG_1617!A:B,2,FALSE)</f>
        <v>Tonsillectomy, 18 years and under</v>
      </c>
      <c r="C105" s="1599"/>
      <c r="D105" s="1594"/>
      <c r="E105" s="1110">
        <f>VLOOKUP($A105,'03_DayCase (16-17)'!$A:$N,10,FALSE)</f>
        <v>1145.5844384315524</v>
      </c>
      <c r="F105" s="1110">
        <f>VLOOKUP($A105,'03_DayCase (16-17)'!$A:$N,11,FALSE)</f>
        <v>845.58443843155237</v>
      </c>
      <c r="G105" s="1513" t="str">
        <f>G104</f>
        <v>HRG</v>
      </c>
      <c r="H105" s="1627"/>
      <c r="I105" s="1563" t="e">
        <f>VLOOKUP(A105,'Currency design BPT HRGs'!$A$203:$A$231,1,FALSE)</f>
        <v>#N/A</v>
      </c>
      <c r="K105" s="1499"/>
      <c r="L105" s="921" t="str">
        <f t="shared" si="8"/>
        <v>CA60B</v>
      </c>
      <c r="M105" s="921" t="str">
        <f>M104</f>
        <v>HRG</v>
      </c>
      <c r="N105" s="921" t="s">
        <v>14018</v>
      </c>
      <c r="O105" s="921" t="str">
        <f>O104</f>
        <v>n/a</v>
      </c>
      <c r="P105" s="1538" t="s">
        <v>700</v>
      </c>
      <c r="Q105" s="1538" t="s">
        <v>699</v>
      </c>
      <c r="R105" s="1538" t="s">
        <v>29</v>
      </c>
      <c r="S105" s="921" t="str">
        <f t="shared" si="14"/>
        <v>Tonsillectomy, 18 years and under</v>
      </c>
      <c r="T105" s="921" t="str">
        <f>T104</f>
        <v>Tonsillectomy</v>
      </c>
      <c r="U105" s="921" t="s">
        <v>14069</v>
      </c>
      <c r="V105" s="921" t="s">
        <v>14069</v>
      </c>
      <c r="W105" s="921" t="s">
        <v>29</v>
      </c>
      <c r="X105" s="921">
        <f t="shared" si="10"/>
        <v>1145.5844384315524</v>
      </c>
      <c r="Y105" s="921">
        <f t="shared" si="11"/>
        <v>845.58443843155237</v>
      </c>
    </row>
    <row r="106" spans="1:25" s="921" customFormat="1" ht="15" customHeight="1" thickBot="1" x14ac:dyDescent="0.25">
      <c r="A106" s="987" t="s">
        <v>1366</v>
      </c>
      <c r="B106" s="1485" t="str">
        <f>VLOOKUP(A106,HRG_1617!A:B,2,FALSE)</f>
        <v>Adenotonsillectomy</v>
      </c>
      <c r="C106" s="1599"/>
      <c r="D106" s="1630"/>
      <c r="E106" s="1110">
        <f>VLOOKUP($A106,'03_DayCase (16-17)'!$A:$N,10,FALSE)</f>
        <v>1243.1732676362726</v>
      </c>
      <c r="F106" s="1110">
        <f>VLOOKUP($A106,'03_DayCase (16-17)'!$A:$N,11,FALSE)</f>
        <v>943.17326763627261</v>
      </c>
      <c r="G106" s="1516" t="str">
        <f>G105</f>
        <v>HRG</v>
      </c>
      <c r="H106" s="1631"/>
      <c r="I106" s="1563" t="e">
        <f>VLOOKUP(A106,'Currency design BPT HRGs'!$A$203:$A$231,1,FALSE)</f>
        <v>#N/A</v>
      </c>
      <c r="K106" s="1499"/>
      <c r="L106" s="921" t="str">
        <f t="shared" si="8"/>
        <v>CA61Z</v>
      </c>
      <c r="M106" s="921" t="str">
        <f>M105</f>
        <v>HRG</v>
      </c>
      <c r="N106" s="921" t="s">
        <v>14018</v>
      </c>
      <c r="O106" s="921" t="str">
        <f>O105</f>
        <v>n/a</v>
      </c>
      <c r="P106" s="1538" t="s">
        <v>700</v>
      </c>
      <c r="Q106" s="1538" t="s">
        <v>699</v>
      </c>
      <c r="R106" s="1538" t="s">
        <v>29</v>
      </c>
      <c r="S106" s="921" t="str">
        <f t="shared" si="14"/>
        <v>Adenotonsillectomy</v>
      </c>
      <c r="T106" s="921" t="str">
        <f>T105</f>
        <v>Tonsillectomy</v>
      </c>
      <c r="U106" s="921" t="s">
        <v>14069</v>
      </c>
      <c r="V106" s="921" t="s">
        <v>14069</v>
      </c>
      <c r="W106" s="921" t="s">
        <v>29</v>
      </c>
      <c r="X106" s="921">
        <f t="shared" si="10"/>
        <v>1243.1732676362726</v>
      </c>
      <c r="Y106" s="921">
        <f t="shared" si="11"/>
        <v>943.17326763627261</v>
      </c>
    </row>
    <row r="107" spans="1:25" s="921" customFormat="1" ht="15" customHeight="1" thickBot="1" x14ac:dyDescent="0.25">
      <c r="A107" s="988" t="s">
        <v>1307</v>
      </c>
      <c r="B107" s="1485" t="str">
        <f>VLOOKUP(A107,HRG_1617!A:B,2,FALSE)</f>
        <v>Septoplasty, 19 years and over</v>
      </c>
      <c r="C107" s="1632"/>
      <c r="D107" s="989" t="s">
        <v>399</v>
      </c>
      <c r="E107" s="1110">
        <f>VLOOKUP($A107,'03_DayCase (16-17)'!$A:$N,10,FALSE)</f>
        <v>1268.7139781930687</v>
      </c>
      <c r="F107" s="1110">
        <f>VLOOKUP($A107,'03_DayCase (16-17)'!$A:$N,11,FALSE)</f>
        <v>968.71397819306867</v>
      </c>
      <c r="G107" s="1515" t="s">
        <v>3</v>
      </c>
      <c r="H107" s="1009" t="s">
        <v>2</v>
      </c>
      <c r="I107" s="1563" t="e">
        <f>VLOOKUP(A107,'Currency design BPT HRGs'!$A$203:$A$231,1,FALSE)</f>
        <v>#N/A</v>
      </c>
      <c r="K107" s="1499"/>
      <c r="L107" s="921" t="str">
        <f t="shared" si="8"/>
        <v>CA11A</v>
      </c>
      <c r="M107" s="921" t="str">
        <f t="shared" si="13"/>
        <v>HRG</v>
      </c>
      <c r="N107" s="921" t="s">
        <v>14018</v>
      </c>
      <c r="O107" s="921" t="str">
        <f t="shared" ref="O107:O137" si="16">H107</f>
        <v>n/a</v>
      </c>
      <c r="P107" s="1538" t="s">
        <v>700</v>
      </c>
      <c r="Q107" s="1538" t="s">
        <v>699</v>
      </c>
      <c r="R107" s="1538" t="s">
        <v>29</v>
      </c>
      <c r="S107" s="921" t="str">
        <f t="shared" si="14"/>
        <v>Septoplasty, 19 years and over</v>
      </c>
      <c r="T107" s="921" t="str">
        <f t="shared" si="15"/>
        <v>Septoplasty</v>
      </c>
      <c r="U107" s="921" t="s">
        <v>14069</v>
      </c>
      <c r="V107" s="921" t="s">
        <v>14069</v>
      </c>
      <c r="W107" s="921" t="s">
        <v>29</v>
      </c>
      <c r="X107" s="921">
        <f t="shared" si="10"/>
        <v>1268.7139781930687</v>
      </c>
      <c r="Y107" s="921">
        <f t="shared" si="11"/>
        <v>968.71397819306867</v>
      </c>
    </row>
    <row r="108" spans="1:25" s="921" customFormat="1" ht="15.75" customHeight="1" thickBot="1" x14ac:dyDescent="0.25">
      <c r="A108" s="947" t="s">
        <v>1331</v>
      </c>
      <c r="B108" s="1486" t="str">
        <f>VLOOKUP(A108,HRG_1617!A:B,2,FALSE)</f>
        <v>Tympanoplasty, 19 years and over</v>
      </c>
      <c r="C108" s="1632"/>
      <c r="D108" s="989" t="s">
        <v>393</v>
      </c>
      <c r="E108" s="1110">
        <f>VLOOKUP($A108,'03_DayCase (16-17)'!$A:$N,10,FALSE)</f>
        <v>1823.7332614458255</v>
      </c>
      <c r="F108" s="1110">
        <f>VLOOKUP($A108,'03_DayCase (16-17)'!$A:$N,11,FALSE)</f>
        <v>1523.7332614458255</v>
      </c>
      <c r="G108" s="1434" t="s">
        <v>3</v>
      </c>
      <c r="H108" s="1435" t="s">
        <v>2</v>
      </c>
      <c r="I108" s="1563" t="e">
        <f>VLOOKUP(A108,'Currency design BPT HRGs'!$A$203:$A$231,1,FALSE)</f>
        <v>#N/A</v>
      </c>
      <c r="K108" s="1499"/>
      <c r="L108" s="921" t="str">
        <f t="shared" si="8"/>
        <v>CA32A</v>
      </c>
      <c r="M108" s="921" t="str">
        <f t="shared" si="13"/>
        <v>HRG</v>
      </c>
      <c r="N108" s="921" t="s">
        <v>14018</v>
      </c>
      <c r="O108" s="921" t="str">
        <f t="shared" si="16"/>
        <v>n/a</v>
      </c>
      <c r="P108" s="1538" t="s">
        <v>700</v>
      </c>
      <c r="Q108" s="1538" t="s">
        <v>699</v>
      </c>
      <c r="R108" s="1538" t="s">
        <v>29</v>
      </c>
      <c r="S108" s="921" t="str">
        <f t="shared" si="14"/>
        <v>Tympanoplasty, 19 years and over</v>
      </c>
      <c r="T108" s="921" t="str">
        <f t="shared" si="15"/>
        <v>Tympanoplasty**</v>
      </c>
      <c r="U108" s="921" t="s">
        <v>14069</v>
      </c>
      <c r="V108" s="921" t="s">
        <v>14069</v>
      </c>
      <c r="W108" s="921" t="s">
        <v>29</v>
      </c>
      <c r="X108" s="921">
        <f t="shared" si="10"/>
        <v>1823.7332614458255</v>
      </c>
      <c r="Y108" s="921">
        <f t="shared" si="11"/>
        <v>1523.7332614458255</v>
      </c>
    </row>
    <row r="109" spans="1:25" s="921" customFormat="1" ht="22.5" customHeight="1" thickBot="1" x14ac:dyDescent="0.25">
      <c r="A109" s="944" t="str">
        <f>'03_DayCase (16-17)'!A152</f>
        <v>EA03D</v>
      </c>
      <c r="B109" s="1493" t="str">
        <f>VLOOKUP(A109,HRG_1617!A:B,2,FALSE)&amp;"*****"</f>
        <v>Pace 1: Single Chamber or Implantable Diagnostic Device, with CC Score 2-4*****</v>
      </c>
      <c r="C109" s="1447" t="str">
        <f>'Surgical sub spec'!C13</f>
        <v>Medical</v>
      </c>
      <c r="D109" s="1447" t="str">
        <f>VLOOKUP($A109,'Currency design BPT HRGs'!$A$167:$J$195,10,FALSE)</f>
        <v>Implantation of cardiac pacemaker</v>
      </c>
      <c r="E109" s="1519">
        <f>VLOOKUP($A109,'03_DayCase (16-17)'!$A:$N,10,FALSE)</f>
        <v>1808.6671531607699</v>
      </c>
      <c r="F109" s="1519">
        <f>VLOOKUP($A109,'03_DayCase (16-17)'!$A:$N,11,FALSE)</f>
        <v>1629.5911974022779</v>
      </c>
      <c r="G109" s="1000" t="str">
        <f>VLOOKUP($A109,'Currency design BPT HRGs'!$A$167:$J$197,6,FALSE)</f>
        <v>sub-HRG</v>
      </c>
      <c r="H109" s="1449" t="str">
        <f>VLOOKUP($A109,'Currency design BPT HRGs'!$A$167:$J$195,9,FALSE)</f>
        <v>BP70</v>
      </c>
      <c r="I109" s="1563" t="e">
        <f>VLOOKUP(A109,'Currency design BPT HRGs'!$A$203:$A$231,1,FALSE)</f>
        <v>#N/A</v>
      </c>
      <c r="K109" s="1499"/>
      <c r="L109" s="921" t="str">
        <f t="shared" si="8"/>
        <v>EA03D</v>
      </c>
      <c r="M109" s="921" t="str">
        <f t="shared" si="13"/>
        <v>sub-HRG</v>
      </c>
      <c r="N109" s="921" t="s">
        <v>14018</v>
      </c>
      <c r="O109" s="921" t="str">
        <f t="shared" si="16"/>
        <v>BP70</v>
      </c>
      <c r="P109" s="1538" t="s">
        <v>700</v>
      </c>
      <c r="Q109" s="1538" t="s">
        <v>699</v>
      </c>
      <c r="R109" s="1538" t="s">
        <v>29</v>
      </c>
      <c r="S109" s="921" t="str">
        <f t="shared" si="14"/>
        <v>Pace 1: Single Chamber or Implantable Diagnostic Device, with CC Score 2-4*****</v>
      </c>
      <c r="T109" s="921" t="str">
        <f t="shared" si="15"/>
        <v>Implantation of cardiac pacemaker</v>
      </c>
      <c r="U109" s="921" t="s">
        <v>14069</v>
      </c>
      <c r="V109" s="921" t="s">
        <v>14069</v>
      </c>
      <c r="W109" s="921" t="s">
        <v>29</v>
      </c>
      <c r="X109" s="921">
        <f t="shared" si="10"/>
        <v>1808.6671531607699</v>
      </c>
      <c r="Y109" s="921">
        <f t="shared" si="11"/>
        <v>1629.5911974022779</v>
      </c>
    </row>
    <row r="110" spans="1:25" s="921" customFormat="1" ht="22.5" customHeight="1" thickBot="1" x14ac:dyDescent="0.25">
      <c r="A110" s="1494" t="str">
        <f>'03_DayCase (16-17)'!A153</f>
        <v>EA03E</v>
      </c>
      <c r="B110" s="1495" t="str">
        <f>VLOOKUP(A110,HRG_1617!A:B,2,FALSE)&amp;"*****"</f>
        <v>Pace 1: Single Chamber or Implantable Diagnostic Device, with CC Score 0-1*****</v>
      </c>
      <c r="C110" s="1448" t="str">
        <f>VLOOKUP(A110,'Currency design BPT HRGs'!$A$203:$C$231,3,FALSE)</f>
        <v>Medical</v>
      </c>
      <c r="D110" s="1448" t="str">
        <f>VLOOKUP(A110,'Currency design BPT HRGs'!$A$203:$B$231,2,FALSE)</f>
        <v xml:space="preserve">Implantation of cardiac pacemaker </v>
      </c>
      <c r="E110" s="1520">
        <f>VLOOKUP($A110,'03_DayCase (16-17)'!$A:$N,10,FALSE)</f>
        <v>1572.0587530280002</v>
      </c>
      <c r="F110" s="1520">
        <f>VLOOKUP($A110,'03_DayCase (16-17)'!$A:$N,11,FALSE)</f>
        <v>1416.4093715400793</v>
      </c>
      <c r="G110" s="1000" t="str">
        <f>VLOOKUP($A110,'Currency design BPT HRGs'!$A$167:$J$197,6,FALSE)</f>
        <v>sub-HRG</v>
      </c>
      <c r="H110" s="1450" t="str">
        <f>VLOOKUP($A110,'Currency design BPT HRGs'!$A$167:$J$195,9,FALSE)</f>
        <v>BP70</v>
      </c>
      <c r="I110" s="1563" t="str">
        <f>VLOOKUP(A110,'Currency design BPT HRGs'!$A$203:$A$231,1,FALSE)</f>
        <v>EA03E</v>
      </c>
      <c r="K110" s="1499"/>
      <c r="L110" s="921" t="str">
        <f t="shared" si="8"/>
        <v>EA03E</v>
      </c>
      <c r="M110" s="921" t="str">
        <f t="shared" si="13"/>
        <v>sub-HRG</v>
      </c>
      <c r="N110" s="921" t="s">
        <v>14018</v>
      </c>
      <c r="O110" s="921" t="str">
        <f t="shared" si="16"/>
        <v>BP70</v>
      </c>
      <c r="P110" s="1538" t="s">
        <v>700</v>
      </c>
      <c r="Q110" s="1538" t="s">
        <v>699</v>
      </c>
      <c r="R110" s="1538" t="s">
        <v>29</v>
      </c>
      <c r="S110" s="921" t="str">
        <f t="shared" si="14"/>
        <v>Pace 1: Single Chamber or Implantable Diagnostic Device, with CC Score 0-1*****</v>
      </c>
      <c r="T110" s="921" t="str">
        <f t="shared" si="15"/>
        <v xml:space="preserve">Implantation of cardiac pacemaker </v>
      </c>
      <c r="U110" s="921" t="s">
        <v>14069</v>
      </c>
      <c r="V110" s="921" t="s">
        <v>14069</v>
      </c>
      <c r="W110" s="921" t="s">
        <v>29</v>
      </c>
      <c r="X110" s="921">
        <f t="shared" si="10"/>
        <v>1572.0587530280002</v>
      </c>
      <c r="Y110" s="921">
        <f t="shared" si="11"/>
        <v>1416.4093715400793</v>
      </c>
    </row>
    <row r="111" spans="1:25" s="921" customFormat="1" ht="22.5" customHeight="1" thickBot="1" x14ac:dyDescent="0.25">
      <c r="A111" s="1494" t="str">
        <f>'03_DayCase (16-17)'!A154</f>
        <v>EA05C</v>
      </c>
      <c r="B111" s="1495" t="str">
        <f>VLOOKUP(A111,HRG_1617!A:B,2,FALSE)&amp;"*****"</f>
        <v>Pace 2: Dual Chamber, with CC Score 2-4*****</v>
      </c>
      <c r="C111" s="1448" t="str">
        <f>VLOOKUP(A111,'Currency design BPT HRGs'!$A$203:$C$231,3,FALSE)</f>
        <v>Medical</v>
      </c>
      <c r="D111" s="1448" t="str">
        <f>VLOOKUP(A111,'Currency design BPT HRGs'!$A$203:$B$231,2,FALSE)</f>
        <v xml:space="preserve">Implantation of cardiac pacemaker </v>
      </c>
      <c r="E111" s="1520">
        <f>VLOOKUP($A111,'03_DayCase (16-17)'!$A:$N,10,FALSE)</f>
        <v>2394.3241607983196</v>
      </c>
      <c r="F111" s="1520">
        <f>VLOOKUP($A111,'03_DayCase (16-17)'!$A:$N,11,FALSE)</f>
        <v>2157.2623626994759</v>
      </c>
      <c r="G111" s="1000" t="str">
        <f>VLOOKUP($A111,'Currency design BPT HRGs'!$A$167:$J$197,6,FALSE)</f>
        <v>HRG</v>
      </c>
      <c r="H111" s="1450" t="str">
        <f>VLOOKUP($A111,'Currency design BPT HRGs'!$A$167:$J$195,9,FALSE)</f>
        <v>n/a</v>
      </c>
      <c r="I111" s="1563" t="str">
        <f>VLOOKUP(A111,'Currency design BPT HRGs'!$A$203:$A$231,1,FALSE)</f>
        <v>EA05C</v>
      </c>
      <c r="K111" s="1499"/>
      <c r="L111" s="921" t="str">
        <f t="shared" si="8"/>
        <v>EA05C</v>
      </c>
      <c r="M111" s="921" t="str">
        <f t="shared" si="13"/>
        <v>HRG</v>
      </c>
      <c r="N111" s="921" t="s">
        <v>14018</v>
      </c>
      <c r="O111" s="921" t="str">
        <f t="shared" si="16"/>
        <v>n/a</v>
      </c>
      <c r="P111" s="1538" t="s">
        <v>700</v>
      </c>
      <c r="Q111" s="1538" t="s">
        <v>699</v>
      </c>
      <c r="R111" s="1538" t="s">
        <v>29</v>
      </c>
      <c r="S111" s="921" t="str">
        <f t="shared" si="14"/>
        <v>Pace 2: Dual Chamber, with CC Score 2-4*****</v>
      </c>
      <c r="T111" s="921" t="str">
        <f t="shared" si="15"/>
        <v xml:space="preserve">Implantation of cardiac pacemaker </v>
      </c>
      <c r="U111" s="921" t="s">
        <v>14069</v>
      </c>
      <c r="V111" s="921" t="s">
        <v>14069</v>
      </c>
      <c r="W111" s="921" t="s">
        <v>29</v>
      </c>
      <c r="X111" s="921">
        <f t="shared" si="10"/>
        <v>2394.3241607983196</v>
      </c>
      <c r="Y111" s="921">
        <f t="shared" si="11"/>
        <v>2157.2623626994759</v>
      </c>
    </row>
    <row r="112" spans="1:25" s="921" customFormat="1" ht="22.5" customHeight="1" thickBot="1" x14ac:dyDescent="0.25">
      <c r="A112" s="1494" t="str">
        <f>'03_DayCase (16-17)'!A155</f>
        <v>EA05D</v>
      </c>
      <c r="B112" s="1495" t="str">
        <f>VLOOKUP(A112,HRG_1617!A:B,2,FALSE)&amp;"*****"</f>
        <v>Pace 2: Dual Chamber, with CC Score 0-1*****</v>
      </c>
      <c r="C112" s="1448" t="str">
        <f>VLOOKUP(A112,'Currency design BPT HRGs'!$A$203:$C$231,3,FALSE)</f>
        <v>Medical</v>
      </c>
      <c r="D112" s="1448" t="str">
        <f>VLOOKUP(A112,'Currency design BPT HRGs'!$A$203:$B$231,2,FALSE)</f>
        <v xml:space="preserve">Implantation of cardiac pacemaker </v>
      </c>
      <c r="E112" s="1520">
        <f>VLOOKUP($A112,'03_DayCase (16-17)'!$A:$N,10,FALSE)</f>
        <v>2098.0442242557874</v>
      </c>
      <c r="F112" s="1520">
        <f>VLOOKUP($A112,'03_DayCase (16-17)'!$A:$N,11,FALSE)</f>
        <v>1890.3170733393729</v>
      </c>
      <c r="G112" s="1000" t="str">
        <f>VLOOKUP($A112,'Currency design BPT HRGs'!$A$167:$J$197,6,FALSE)</f>
        <v>HRG</v>
      </c>
      <c r="H112" s="1450" t="str">
        <f>VLOOKUP($A112,'Currency design BPT HRGs'!$A$167:$J$195,9,FALSE)</f>
        <v>n/a</v>
      </c>
      <c r="I112" s="1563" t="str">
        <f>VLOOKUP(A112,'Currency design BPT HRGs'!$A$203:$A$231,1,FALSE)</f>
        <v>EA05D</v>
      </c>
      <c r="K112" s="1499"/>
      <c r="L112" s="921" t="str">
        <f t="shared" si="8"/>
        <v>EA05D</v>
      </c>
      <c r="M112" s="921" t="str">
        <f t="shared" si="13"/>
        <v>HRG</v>
      </c>
      <c r="N112" s="921" t="s">
        <v>14018</v>
      </c>
      <c r="O112" s="921" t="str">
        <f t="shared" si="16"/>
        <v>n/a</v>
      </c>
      <c r="P112" s="1538" t="s">
        <v>700</v>
      </c>
      <c r="Q112" s="1538" t="s">
        <v>699</v>
      </c>
      <c r="R112" s="1538" t="s">
        <v>29</v>
      </c>
      <c r="S112" s="921" t="str">
        <f t="shared" si="14"/>
        <v>Pace 2: Dual Chamber, with CC Score 0-1*****</v>
      </c>
      <c r="T112" s="921" t="str">
        <f t="shared" si="15"/>
        <v xml:space="preserve">Implantation of cardiac pacemaker </v>
      </c>
      <c r="U112" s="921" t="s">
        <v>14069</v>
      </c>
      <c r="V112" s="921" t="s">
        <v>14069</v>
      </c>
      <c r="W112" s="921" t="s">
        <v>29</v>
      </c>
      <c r="X112" s="921">
        <f t="shared" si="10"/>
        <v>2098.0442242557874</v>
      </c>
      <c r="Y112" s="921">
        <f t="shared" si="11"/>
        <v>1890.3170733393729</v>
      </c>
    </row>
    <row r="113" spans="1:25" s="921" customFormat="1" ht="22.5" customHeight="1" thickBot="1" x14ac:dyDescent="0.25">
      <c r="A113" s="1494" t="str">
        <f>'03_DayCase (16-17)'!A146</f>
        <v>FZ13C</v>
      </c>
      <c r="B113" s="1495" t="str">
        <f>VLOOKUP(A113,HRG_1617!A:B,2,FALSE)&amp;"*****"</f>
        <v>Minor Therapeutic or Diagnostic, General Abdominal Procedures, 19 years and over*****</v>
      </c>
      <c r="C113" s="1448" t="str">
        <f>VLOOKUP(A113,'Currency design BPT HRGs'!$A$203:$C$231,3,FALSE)</f>
        <v>General Surgery</v>
      </c>
      <c r="D113" s="1448" t="str">
        <f>VLOOKUP(A113,'Currency design BPT HRGs'!$A$203:$B$231,2,FALSE)</f>
        <v>Diagnostic laparoscopy</v>
      </c>
      <c r="E113" s="1520">
        <f>VLOOKUP($A113,'03_DayCase (16-17)'!$A:$N,10,FALSE)</f>
        <v>798.34719519405917</v>
      </c>
      <c r="F113" s="1520">
        <f>VLOOKUP($A113,'03_DayCase (16-17)'!$A:$N,11,FALSE)</f>
        <v>719.6922991158267</v>
      </c>
      <c r="G113" s="1000" t="s">
        <v>3</v>
      </c>
      <c r="H113" s="1450" t="str">
        <f>VLOOKUP($A113,'Currency design BPT HRGs'!$A$167:$J$195,9,FALSE)</f>
        <v>n/a</v>
      </c>
      <c r="I113" s="1563" t="str">
        <f>VLOOKUP(A113,'Currency design BPT HRGs'!$A$203:$A$231,1,FALSE)</f>
        <v>FZ13C</v>
      </c>
      <c r="K113" s="1499"/>
      <c r="L113" s="921" t="str">
        <f t="shared" si="8"/>
        <v>FZ13C</v>
      </c>
      <c r="M113" s="921" t="str">
        <f t="shared" si="13"/>
        <v>HRG</v>
      </c>
      <c r="N113" s="921" t="s">
        <v>14018</v>
      </c>
      <c r="O113" s="921" t="str">
        <f t="shared" si="16"/>
        <v>n/a</v>
      </c>
      <c r="P113" s="1538" t="s">
        <v>700</v>
      </c>
      <c r="Q113" s="1538" t="s">
        <v>699</v>
      </c>
      <c r="R113" s="1538" t="s">
        <v>29</v>
      </c>
      <c r="S113" s="921" t="str">
        <f t="shared" si="14"/>
        <v>Minor Therapeutic or Diagnostic, General Abdominal Procedures, 19 years and over*****</v>
      </c>
      <c r="T113" s="921" t="str">
        <f t="shared" si="15"/>
        <v>Diagnostic laparoscopy</v>
      </c>
      <c r="U113" s="921" t="s">
        <v>14069</v>
      </c>
      <c r="V113" s="921" t="s">
        <v>14069</v>
      </c>
      <c r="W113" s="921" t="s">
        <v>29</v>
      </c>
      <c r="X113" s="921">
        <f t="shared" si="10"/>
        <v>798.34719519405917</v>
      </c>
      <c r="Y113" s="921">
        <f t="shared" si="11"/>
        <v>719.6922991158267</v>
      </c>
    </row>
    <row r="114" spans="1:25" s="921" customFormat="1" ht="22.5" customHeight="1" thickBot="1" x14ac:dyDescent="0.25">
      <c r="A114" s="1494" t="str">
        <f>'03_DayCase (16-17)'!A150</f>
        <v>FZ12Q</v>
      </c>
      <c r="B114" s="1495" t="str">
        <f>VLOOKUP(A114,HRG_1617!A:B,2,FALSE)&amp;"*****"</f>
        <v>Major General Abdominal Procedures, 19 years and over, with CC Score 0*****</v>
      </c>
      <c r="C114" s="1448" t="str">
        <f>VLOOKUP(A114,'Currency design BPT HRGs'!$A$203:$C$231,3,FALSE)</f>
        <v>General Surgery</v>
      </c>
      <c r="D114" s="1448" t="str">
        <f>VLOOKUP(A114,'Currency design BPT HRGs'!$A$203:$B$231,2,FALSE)</f>
        <v>Excision biopsy of lymph node for diagnosis (cervical, inguinal, axillary)</v>
      </c>
      <c r="E114" s="1520">
        <f>VLOOKUP($A114,'03_DayCase (16-17)'!$A:$N,10,FALSE)</f>
        <v>1792.0183236247387</v>
      </c>
      <c r="F114" s="1520">
        <f>VLOOKUP($A114,'03_DayCase (16-17)'!$A:$N,11,FALSE)</f>
        <v>1616.3302526811369</v>
      </c>
      <c r="G114" s="1000" t="str">
        <f>VLOOKUP($A114,'Currency design BPT HRGs'!$A$167:$J$197,6,FALSE)</f>
        <v>sub-HRG</v>
      </c>
      <c r="H114" s="1450" t="str">
        <f>VLOOKUP($A114,'Currency design BPT HRGs'!$A$167:$J$195,9,FALSE)</f>
        <v>BP69</v>
      </c>
      <c r="I114" s="1563" t="str">
        <f>VLOOKUP(A114,'Currency design BPT HRGs'!$A$203:$A$231,1,FALSE)</f>
        <v>FZ12Q</v>
      </c>
      <c r="K114" s="1499"/>
      <c r="L114" s="921" t="str">
        <f t="shared" si="8"/>
        <v>FZ12Q</v>
      </c>
      <c r="M114" s="921" t="str">
        <f t="shared" si="13"/>
        <v>sub-HRG</v>
      </c>
      <c r="N114" s="921" t="s">
        <v>14018</v>
      </c>
      <c r="O114" s="921" t="str">
        <f t="shared" si="16"/>
        <v>BP69</v>
      </c>
      <c r="P114" s="1538" t="s">
        <v>700</v>
      </c>
      <c r="Q114" s="1538" t="s">
        <v>699</v>
      </c>
      <c r="R114" s="1538" t="s">
        <v>29</v>
      </c>
      <c r="S114" s="921" t="str">
        <f t="shared" si="14"/>
        <v>Major General Abdominal Procedures, 19 years and over, with CC Score 0*****</v>
      </c>
      <c r="T114" s="921" t="str">
        <f t="shared" si="15"/>
        <v>Excision biopsy of lymph node for diagnosis (cervical, inguinal, axillary)</v>
      </c>
      <c r="U114" s="921" t="s">
        <v>14069</v>
      </c>
      <c r="V114" s="921" t="s">
        <v>14069</v>
      </c>
      <c r="W114" s="921" t="s">
        <v>29</v>
      </c>
      <c r="X114" s="921">
        <f t="shared" si="10"/>
        <v>1792.0183236247387</v>
      </c>
      <c r="Y114" s="921">
        <f t="shared" si="11"/>
        <v>1616.3302526811369</v>
      </c>
    </row>
    <row r="115" spans="1:25" s="921" customFormat="1" ht="22.5" customHeight="1" thickBot="1" x14ac:dyDescent="0.25">
      <c r="A115" s="1494" t="str">
        <f>'03_DayCase (16-17)'!A165</f>
        <v>FZ17G</v>
      </c>
      <c r="B115" s="1495" t="str">
        <f>VLOOKUP(A115,HRG_1617!A:B,2,FALSE)&amp;"*****"</f>
        <v>Abdominal Hernia Procedures, 19 years and over, with CC Score 0*****</v>
      </c>
      <c r="C115" s="1448" t="str">
        <f>VLOOKUP(A115,'Currency design BPT HRGs'!$A$203:$C$231,3,FALSE)</f>
        <v>General Surgery</v>
      </c>
      <c r="D115" s="1448" t="str">
        <f>VLOOKUP(A115,'Currency design BPT HRGs'!$A$203:$B$231,2,FALSE)</f>
        <v>Repair of other abdominal hernia</v>
      </c>
      <c r="E115" s="1520">
        <f>VLOOKUP($A115,'03_DayCase (16-17)'!$A:$N,10,FALSE)</f>
        <v>1859.9630565089326</v>
      </c>
      <c r="F115" s="1520">
        <f>VLOOKUP($A115,'03_DayCase (16-17)'!$A:$N,11,FALSE)</f>
        <v>1676.7154647346536</v>
      </c>
      <c r="G115" s="1000" t="str">
        <f>VLOOKUP($A115,'Currency design BPT HRGs'!$A$167:$J$197,6,FALSE)</f>
        <v>sub-HRG</v>
      </c>
      <c r="H115" s="1450" t="str">
        <f>VLOOKUP($A115,'Currency design BPT HRGs'!$A$167:$J$195,9,FALSE)</f>
        <v>BP76</v>
      </c>
      <c r="I115" s="1563" t="str">
        <f>VLOOKUP(A115,'Currency design BPT HRGs'!$A$203:$A$231,1,FALSE)</f>
        <v>FZ17G</v>
      </c>
      <c r="K115" s="1499"/>
      <c r="L115" s="921" t="str">
        <f t="shared" si="8"/>
        <v>FZ17G</v>
      </c>
      <c r="M115" s="921" t="str">
        <f t="shared" si="13"/>
        <v>sub-HRG</v>
      </c>
      <c r="N115" s="921" t="s">
        <v>14018</v>
      </c>
      <c r="O115" s="921" t="str">
        <f t="shared" si="16"/>
        <v>BP76</v>
      </c>
      <c r="P115" s="1538" t="s">
        <v>700</v>
      </c>
      <c r="Q115" s="1538" t="s">
        <v>699</v>
      </c>
      <c r="R115" s="1538" t="s">
        <v>29</v>
      </c>
      <c r="S115" s="921" t="str">
        <f t="shared" si="14"/>
        <v>Abdominal Hernia Procedures, 19 years and over, with CC Score 0*****</v>
      </c>
      <c r="T115" s="921" t="str">
        <f t="shared" si="15"/>
        <v>Repair of other abdominal hernia</v>
      </c>
      <c r="U115" s="921" t="s">
        <v>14069</v>
      </c>
      <c r="V115" s="921" t="s">
        <v>14069</v>
      </c>
      <c r="W115" s="921" t="s">
        <v>29</v>
      </c>
      <c r="X115" s="921">
        <f t="shared" si="10"/>
        <v>1859.9630565089326</v>
      </c>
      <c r="Y115" s="921">
        <f t="shared" si="11"/>
        <v>1676.7154647346536</v>
      </c>
    </row>
    <row r="116" spans="1:25" s="921" customFormat="1" ht="22.5" customHeight="1" thickBot="1" x14ac:dyDescent="0.25">
      <c r="A116" s="1494" t="str">
        <f>'03_DayCase (16-17)'!A142</f>
        <v>CA05A</v>
      </c>
      <c r="B116" s="1495" t="str">
        <f>VLOOKUP(A116,HRG_1617!A:B,2,FALSE)&amp;"*****"</f>
        <v>Minor Neck Procedures, 19 years and over*****</v>
      </c>
      <c r="C116" s="1448" t="str">
        <f>VLOOKUP(A116,'Currency design BPT HRGs'!$A$203:$C$231,3,FALSE)</f>
        <v>Head and Neck</v>
      </c>
      <c r="D116" s="1448" t="str">
        <f>VLOOKUP($A116,'Currency design BPT HRGs'!$A$167:$J$195,10,FALSE)</f>
        <v>Biopsy / sampling of cervical lymph nodes</v>
      </c>
      <c r="E116" s="1520">
        <f>VLOOKUP($A116,'03_DayCase (16-17)'!$A:$N,10,FALSE)</f>
        <v>1012.0732615857648</v>
      </c>
      <c r="F116" s="1520">
        <f>VLOOKUP($A116,'03_DayCase (16-17)'!$A:$N,11,FALSE)</f>
        <v>912.85039280284673</v>
      </c>
      <c r="G116" s="1000" t="str">
        <f>VLOOKUP($A116,'Currency design BPT HRGs'!$A$167:$J$197,6,FALSE)</f>
        <v>sub-HRG</v>
      </c>
      <c r="H116" s="1450" t="str">
        <f>VLOOKUP($A116,'Currency design BPT HRGs'!$A$167:$J$195,9,FALSE)</f>
        <v>BP64</v>
      </c>
      <c r="I116" s="1563" t="str">
        <f>VLOOKUP(A116,'Currency design BPT HRGs'!$A$203:$A$231,1,FALSE)</f>
        <v>CA05A</v>
      </c>
      <c r="K116" s="1499"/>
      <c r="L116" s="921" t="str">
        <f t="shared" si="8"/>
        <v>CA05A</v>
      </c>
      <c r="M116" s="921" t="str">
        <f t="shared" si="13"/>
        <v>sub-HRG</v>
      </c>
      <c r="N116" s="921" t="s">
        <v>14018</v>
      </c>
      <c r="O116" s="921" t="str">
        <f t="shared" si="16"/>
        <v>BP64</v>
      </c>
      <c r="P116" s="1538" t="s">
        <v>700</v>
      </c>
      <c r="Q116" s="1538" t="s">
        <v>699</v>
      </c>
      <c r="R116" s="1538" t="s">
        <v>29</v>
      </c>
      <c r="S116" s="921" t="str">
        <f t="shared" si="14"/>
        <v>Minor Neck Procedures, 19 years and over*****</v>
      </c>
      <c r="T116" s="921" t="str">
        <f t="shared" si="15"/>
        <v>Biopsy / sampling of cervical lymph nodes</v>
      </c>
      <c r="U116" s="921" t="s">
        <v>14069</v>
      </c>
      <c r="V116" s="921" t="s">
        <v>14069</v>
      </c>
      <c r="W116" s="921" t="s">
        <v>29</v>
      </c>
      <c r="X116" s="921">
        <f t="shared" si="10"/>
        <v>1012.0732615857648</v>
      </c>
      <c r="Y116" s="921">
        <f t="shared" si="11"/>
        <v>912.85039280284673</v>
      </c>
    </row>
    <row r="117" spans="1:25" s="921" customFormat="1" ht="22.5" customHeight="1" thickBot="1" x14ac:dyDescent="0.25">
      <c r="A117" s="1494" t="str">
        <f>'03_DayCase (16-17)'!A161</f>
        <v>CA14Z</v>
      </c>
      <c r="B117" s="1495" t="str">
        <f>VLOOKUP(A117,HRG_1617!A:B,2,FALSE)&amp;"*****"</f>
        <v>Nasal Polypectomy*****</v>
      </c>
      <c r="C117" s="1448" t="str">
        <f>VLOOKUP(A117,'Currency design BPT HRGs'!$A$203:$C$231,3,FALSE)</f>
        <v>ENT</v>
      </c>
      <c r="D117" s="1448" t="str">
        <f>VLOOKUP(A117,'Currency design BPT HRGs'!$A$203:$B$231,2,FALSE)</f>
        <v>Polypectomy of internal nose</v>
      </c>
      <c r="E117" s="1520">
        <f>VLOOKUP($A117,'03_DayCase (16-17)'!$A:$N,10,FALSE)</f>
        <v>1215.4312041702781</v>
      </c>
      <c r="F117" s="1520">
        <f>VLOOKUP($A117,'03_DayCase (16-17)'!$A:$N,11,FALSE)</f>
        <v>1095.091480985102</v>
      </c>
      <c r="G117" s="1000" t="str">
        <f>VLOOKUP($A117,'Currency design BPT HRGs'!$A$167:$J$197,6,FALSE)</f>
        <v>HRG</v>
      </c>
      <c r="H117" s="1450" t="str">
        <f>VLOOKUP($A117,'Currency design BPT HRGs'!$A$167:$J$195,9,FALSE)</f>
        <v>n/a</v>
      </c>
      <c r="I117" s="1563" t="str">
        <f>VLOOKUP(A117,'Currency design BPT HRGs'!$A$203:$A$231,1,FALSE)</f>
        <v>CA14Z</v>
      </c>
      <c r="K117" s="1499"/>
      <c r="L117" s="921" t="str">
        <f t="shared" si="8"/>
        <v>CA14Z</v>
      </c>
      <c r="M117" s="921" t="str">
        <f t="shared" si="13"/>
        <v>HRG</v>
      </c>
      <c r="N117" s="921" t="s">
        <v>14018</v>
      </c>
      <c r="O117" s="921" t="str">
        <f t="shared" si="16"/>
        <v>n/a</v>
      </c>
      <c r="P117" s="1538" t="s">
        <v>700</v>
      </c>
      <c r="Q117" s="1538" t="s">
        <v>699</v>
      </c>
      <c r="R117" s="1538" t="s">
        <v>29</v>
      </c>
      <c r="S117" s="921" t="str">
        <f t="shared" si="14"/>
        <v>Nasal Polypectomy*****</v>
      </c>
      <c r="T117" s="921" t="str">
        <f t="shared" si="15"/>
        <v>Polypectomy of internal nose</v>
      </c>
      <c r="U117" s="921" t="s">
        <v>14069</v>
      </c>
      <c r="V117" s="921" t="s">
        <v>14069</v>
      </c>
      <c r="W117" s="921" t="s">
        <v>29</v>
      </c>
      <c r="X117" s="921">
        <f t="shared" si="10"/>
        <v>1215.4312041702781</v>
      </c>
      <c r="Y117" s="921">
        <f t="shared" si="11"/>
        <v>1095.091480985102</v>
      </c>
    </row>
    <row r="118" spans="1:25" s="921" customFormat="1" ht="22.5" customHeight="1" thickBot="1" x14ac:dyDescent="0.25">
      <c r="A118" s="1494" t="str">
        <f>'03_DayCase (16-17)'!A162</f>
        <v>CA28Z</v>
      </c>
      <c r="B118" s="1495" t="str">
        <f>VLOOKUP(A118,HRG_1617!A:B,2,FALSE)&amp;"*****"</f>
        <v>Intermediate Sinus Procedures*****</v>
      </c>
      <c r="C118" s="1448" t="str">
        <f>VLOOKUP(A118,'Currency design BPT HRGs'!$A$203:$C$231,3,FALSE)</f>
        <v>ENT</v>
      </c>
      <c r="D118" s="1448" t="str">
        <f>VLOOKUP(A118,'Currency design BPT HRGs'!$A$203:$B$231,2,FALSE)</f>
        <v>Polypectomy of internal nose</v>
      </c>
      <c r="E118" s="1520">
        <f>VLOOKUP($A118,'03_DayCase (16-17)'!$A:$N,10,FALSE)</f>
        <v>1449.3880430894892</v>
      </c>
      <c r="F118" s="1520">
        <f>VLOOKUP($A118,'03_DayCase (16-17)'!$A:$N,11,FALSE)</f>
        <v>1305.8842764469655</v>
      </c>
      <c r="G118" s="1000" t="str">
        <f>VLOOKUP($A118,'Currency design BPT HRGs'!$A$167:$J$197,6,FALSE)</f>
        <v>sub-HRG</v>
      </c>
      <c r="H118" s="1450" t="str">
        <f>VLOOKUP($A118,'Currency design BPT HRGs'!$A$167:$J$195,9,FALSE)</f>
        <v>BP74</v>
      </c>
      <c r="I118" s="1563" t="str">
        <f>VLOOKUP(A118,'Currency design BPT HRGs'!$A$203:$A$231,1,FALSE)</f>
        <v>CA28Z</v>
      </c>
      <c r="K118" s="1499"/>
      <c r="L118" s="921" t="str">
        <f t="shared" si="8"/>
        <v>CA28Z</v>
      </c>
      <c r="M118" s="921" t="str">
        <f t="shared" si="13"/>
        <v>sub-HRG</v>
      </c>
      <c r="N118" s="921" t="s">
        <v>14018</v>
      </c>
      <c r="O118" s="921" t="str">
        <f t="shared" si="16"/>
        <v>BP74</v>
      </c>
      <c r="P118" s="1538" t="s">
        <v>700</v>
      </c>
      <c r="Q118" s="1538" t="s">
        <v>699</v>
      </c>
      <c r="R118" s="1538" t="s">
        <v>29</v>
      </c>
      <c r="S118" s="921" t="str">
        <f t="shared" si="14"/>
        <v>Intermediate Sinus Procedures*****</v>
      </c>
      <c r="T118" s="921" t="str">
        <f t="shared" si="15"/>
        <v>Polypectomy of internal nose</v>
      </c>
      <c r="U118" s="921" t="s">
        <v>14069</v>
      </c>
      <c r="V118" s="921" t="s">
        <v>14069</v>
      </c>
      <c r="W118" s="921" t="s">
        <v>29</v>
      </c>
      <c r="X118" s="921">
        <f t="shared" si="10"/>
        <v>1449.3880430894892</v>
      </c>
      <c r="Y118" s="921">
        <f t="shared" si="11"/>
        <v>1305.8842764469655</v>
      </c>
    </row>
    <row r="119" spans="1:25" s="921" customFormat="1" ht="22.5" customHeight="1" thickBot="1" x14ac:dyDescent="0.25">
      <c r="A119" s="1494" t="str">
        <f>'03_DayCase (16-17)'!A151</f>
        <v>KA03D</v>
      </c>
      <c r="B119" s="1495" t="str">
        <f>VLOOKUP(A119,HRG_1617!A:B,2,FALSE)&amp;"*****"</f>
        <v>Parathyroid Procedures with CC Score 0-1*****</v>
      </c>
      <c r="C119" s="1448" t="str">
        <f>VLOOKUP(A119,'Currency design BPT HRGs'!$A$203:$C$231,3,FALSE)</f>
        <v>Head and Neck</v>
      </c>
      <c r="D119" s="1448" t="str">
        <f>VLOOKUP(A119,'Currency design BPT HRGs'!$A$203:$B$231,2,FALSE)</f>
        <v>Excision of lesion of parathyroids</v>
      </c>
      <c r="E119" s="1520">
        <f>VLOOKUP($A119,'03_DayCase (16-17)'!$A:$N,10,FALSE)</f>
        <v>2095.1426152964814</v>
      </c>
      <c r="F119" s="1520">
        <f>VLOOKUP($A119,'03_DayCase (16-17)'!$A:$N,11,FALSE)</f>
        <v>1899.3348942407354</v>
      </c>
      <c r="G119" s="1000" t="str">
        <f>VLOOKUP($A119,'Currency design BPT HRGs'!$A$167:$J$197,6,FALSE)</f>
        <v>HRG</v>
      </c>
      <c r="H119" s="1450" t="str">
        <f>VLOOKUP($A119,'Currency design BPT HRGs'!$A$167:$J$195,9,FALSE)</f>
        <v>n/a</v>
      </c>
      <c r="I119" s="1563" t="str">
        <f>VLOOKUP(A119,'Currency design BPT HRGs'!$A$203:$A$231,1,FALSE)</f>
        <v>KA03D</v>
      </c>
      <c r="K119" s="1499"/>
      <c r="L119" s="921" t="str">
        <f t="shared" si="8"/>
        <v>KA03D</v>
      </c>
      <c r="M119" s="921" t="str">
        <f t="shared" si="13"/>
        <v>HRG</v>
      </c>
      <c r="N119" s="921" t="s">
        <v>14018</v>
      </c>
      <c r="O119" s="921" t="str">
        <f t="shared" si="16"/>
        <v>n/a</v>
      </c>
      <c r="P119" s="1538" t="s">
        <v>700</v>
      </c>
      <c r="Q119" s="1538" t="s">
        <v>699</v>
      </c>
      <c r="R119" s="1538" t="s">
        <v>29</v>
      </c>
      <c r="S119" s="921" t="str">
        <f t="shared" si="14"/>
        <v>Parathyroid Procedures with CC Score 0-1*****</v>
      </c>
      <c r="T119" s="921" t="str">
        <f t="shared" si="15"/>
        <v>Excision of lesion of parathyroids</v>
      </c>
      <c r="U119" s="921" t="s">
        <v>14069</v>
      </c>
      <c r="V119" s="921" t="s">
        <v>14069</v>
      </c>
      <c r="W119" s="921" t="s">
        <v>29</v>
      </c>
      <c r="X119" s="921">
        <f t="shared" si="10"/>
        <v>2095.1426152964814</v>
      </c>
      <c r="Y119" s="921">
        <f t="shared" si="11"/>
        <v>1899.3348942407354</v>
      </c>
    </row>
    <row r="120" spans="1:25" s="921" customFormat="1" ht="22.5" customHeight="1" thickBot="1" x14ac:dyDescent="0.25">
      <c r="A120" s="1494" t="str">
        <f>'03_DayCase (16-17)'!A145</f>
        <v>BZ09D</v>
      </c>
      <c r="B120" s="1495" t="str">
        <f>VLOOKUP(A120,HRG_1617!A:B,2,FALSE)&amp;"*****"</f>
        <v>Intermediate Orbits or Lacrimal Procedures, 19 years and over, with CC Score 0-1*****</v>
      </c>
      <c r="C120" s="1448" t="str">
        <f>VLOOKUP(A120,'Currency design BPT HRGs'!$A$203:$C$231,3,FALSE)</f>
        <v>Ophthalmo logy</v>
      </c>
      <c r="D120" s="1448" t="str">
        <f>VLOOKUP(A120,'Currency design BPT HRGs'!$A$203:$B$231,2,FALSE)</f>
        <v>Dacryocysto-rhinostomy including insertion of tube</v>
      </c>
      <c r="E120" s="1520">
        <f>VLOOKUP($A120,'03_DayCase (16-17)'!$A:$N,10,FALSE)</f>
        <v>1366.3837009091355</v>
      </c>
      <c r="F120" s="1520">
        <f>VLOOKUP($A120,'03_DayCase (16-17)'!$A:$N,11,FALSE)</f>
        <v>1231.0981859676369</v>
      </c>
      <c r="G120" s="1000" t="str">
        <f>VLOOKUP($A120,'Currency design BPT HRGs'!$A$167:$J$197,6,FALSE)</f>
        <v>sub-HRG</v>
      </c>
      <c r="H120" s="1450" t="str">
        <f>VLOOKUP($A120,'Currency design BPT HRGs'!$A$167:$J$195,9,FALSE)</f>
        <v>BP66</v>
      </c>
      <c r="I120" s="1563" t="str">
        <f>VLOOKUP(A120,'Currency design BPT HRGs'!$A$203:$A$231,1,FALSE)</f>
        <v>BZ09D</v>
      </c>
      <c r="K120" s="1499"/>
      <c r="L120" s="921" t="str">
        <f t="shared" si="8"/>
        <v>BZ09D</v>
      </c>
      <c r="M120" s="921" t="str">
        <f t="shared" si="13"/>
        <v>sub-HRG</v>
      </c>
      <c r="N120" s="921" t="s">
        <v>14018</v>
      </c>
      <c r="O120" s="921" t="str">
        <f t="shared" si="16"/>
        <v>BP66</v>
      </c>
      <c r="P120" s="1538" t="s">
        <v>700</v>
      </c>
      <c r="Q120" s="1538" t="s">
        <v>699</v>
      </c>
      <c r="R120" s="1538" t="s">
        <v>29</v>
      </c>
      <c r="S120" s="921" t="str">
        <f t="shared" si="14"/>
        <v>Intermediate Orbits or Lacrimal Procedures, 19 years and over, with CC Score 0-1*****</v>
      </c>
      <c r="T120" s="921" t="str">
        <f t="shared" si="15"/>
        <v>Dacryocysto-rhinostomy including insertion of tube</v>
      </c>
      <c r="U120" s="921" t="s">
        <v>14069</v>
      </c>
      <c r="V120" s="921" t="s">
        <v>14069</v>
      </c>
      <c r="W120" s="921" t="s">
        <v>29</v>
      </c>
      <c r="X120" s="921">
        <f t="shared" si="10"/>
        <v>1366.3837009091355</v>
      </c>
      <c r="Y120" s="921">
        <f t="shared" si="11"/>
        <v>1231.0981859676369</v>
      </c>
    </row>
    <row r="121" spans="1:25" s="921" customFormat="1" ht="22.5" customHeight="1" thickBot="1" x14ac:dyDescent="0.25">
      <c r="A121" s="1494" t="str">
        <f>'03_DayCase (16-17)'!A140</f>
        <v>MA04D</v>
      </c>
      <c r="B121" s="1495" t="str">
        <f>VLOOKUP(A121,HRG_1617!A:B,2,FALSE)&amp;"*****"</f>
        <v>Intermediate Open Lower Genital Tract Procedures with CC Score 0-2*****</v>
      </c>
      <c r="C121" s="1448" t="str">
        <f>VLOOKUP(A121,'Currency design BPT HRGs'!$A$203:$C$231,3,FALSE)</f>
        <v>Gynaecology</v>
      </c>
      <c r="D121" s="1448" t="str">
        <f>VLOOKUP(A121,'Currency design BPT HRGs'!$A$203:$B$231,2,FALSE)</f>
        <v>Anterior colporrhaphy</v>
      </c>
      <c r="E121" s="1518">
        <f>'03_DayCase (16-17)'!J140</f>
        <v>1701.7598377082143</v>
      </c>
      <c r="F121" s="1518">
        <f>'03_DayCase (16-17)'!K140</f>
        <v>1541.2164567923451</v>
      </c>
      <c r="G121" s="1000" t="s">
        <v>3</v>
      </c>
      <c r="H121" s="1450" t="str">
        <f>VLOOKUP($A121,'Currency design BPT HRGs'!$A$167:$J$195,9,FALSE)</f>
        <v>BP62</v>
      </c>
      <c r="I121" s="1563" t="str">
        <f>VLOOKUP(A121,'Currency design BPT HRGs'!$A$203:$A$231,1,FALSE)</f>
        <v>MA04D</v>
      </c>
      <c r="K121" s="1499"/>
      <c r="L121" s="921" t="str">
        <f t="shared" si="8"/>
        <v>MA04D</v>
      </c>
      <c r="M121" s="921" t="str">
        <f t="shared" si="13"/>
        <v>HRG</v>
      </c>
      <c r="N121" s="921" t="s">
        <v>14018</v>
      </c>
      <c r="O121" s="921" t="str">
        <f t="shared" si="16"/>
        <v>BP62</v>
      </c>
      <c r="P121" s="1538" t="s">
        <v>700</v>
      </c>
      <c r="Q121" s="1538" t="s">
        <v>699</v>
      </c>
      <c r="R121" s="1538" t="s">
        <v>29</v>
      </c>
      <c r="S121" s="921" t="str">
        <f t="shared" si="14"/>
        <v>Intermediate Open Lower Genital Tract Procedures with CC Score 0-2*****</v>
      </c>
      <c r="T121" s="921" t="str">
        <f t="shared" si="15"/>
        <v>Anterior colporrhaphy</v>
      </c>
      <c r="U121" s="921" t="s">
        <v>14069</v>
      </c>
      <c r="V121" s="921" t="s">
        <v>14069</v>
      </c>
      <c r="W121" s="921" t="s">
        <v>29</v>
      </c>
      <c r="X121" s="921">
        <f t="shared" si="10"/>
        <v>1701.7598377082143</v>
      </c>
      <c r="Y121" s="921">
        <f t="shared" si="11"/>
        <v>1541.2164567923451</v>
      </c>
    </row>
    <row r="122" spans="1:25" s="921" customFormat="1" ht="22.5" customHeight="1" thickBot="1" x14ac:dyDescent="0.25">
      <c r="A122" s="1494" t="str">
        <f>'03_DayCase (16-17)'!A163</f>
        <v>MA04D</v>
      </c>
      <c r="B122" s="1495" t="str">
        <f>VLOOKUP(A122,HRG_1617!A:B,2,FALSE)&amp;"*****"</f>
        <v>Intermediate Open Lower Genital Tract Procedures with CC Score 0-2*****</v>
      </c>
      <c r="C122" s="1448" t="str">
        <f>'Currency design BPT HRGs'!C203</f>
        <v>Gynaecology</v>
      </c>
      <c r="D122" s="1448" t="str">
        <f>'Currency design BPT HRGs'!B226</f>
        <v>Posterior Colporrhaphy</v>
      </c>
      <c r="E122" s="1518">
        <f>'03_DayCase (16-17)'!J163</f>
        <v>1701.7598377082143</v>
      </c>
      <c r="F122" s="1518">
        <f>'03_DayCase (16-17)'!K163</f>
        <v>1541.2164567923451</v>
      </c>
      <c r="G122" s="1000" t="s">
        <v>3</v>
      </c>
      <c r="H122" s="1450" t="str">
        <f>VLOOKUP($A122,'Currency design BPT HRGs'!$A$167:$J$195,9,FALSE)</f>
        <v>BP62</v>
      </c>
      <c r="I122" s="1563" t="str">
        <f>VLOOKUP(A122,'Currency design BPT HRGs'!$A$203:$A$231,1,FALSE)</f>
        <v>MA04D</v>
      </c>
      <c r="K122" s="1499"/>
      <c r="L122" s="921" t="str">
        <f t="shared" si="8"/>
        <v>MA04D</v>
      </c>
      <c r="M122" s="921" t="str">
        <f t="shared" si="13"/>
        <v>HRG</v>
      </c>
      <c r="N122" s="921" t="s">
        <v>14018</v>
      </c>
      <c r="O122" s="921" t="str">
        <f t="shared" si="16"/>
        <v>BP62</v>
      </c>
      <c r="P122" s="1538" t="s">
        <v>700</v>
      </c>
      <c r="Q122" s="1538" t="s">
        <v>699</v>
      </c>
      <c r="R122" s="1538" t="s">
        <v>29</v>
      </c>
      <c r="S122" s="921" t="str">
        <f t="shared" si="14"/>
        <v>Intermediate Open Lower Genital Tract Procedures with CC Score 0-2*****</v>
      </c>
      <c r="T122" s="921" t="str">
        <f t="shared" si="15"/>
        <v>Posterior Colporrhaphy</v>
      </c>
      <c r="U122" s="921" t="s">
        <v>14069</v>
      </c>
      <c r="V122" s="921" t="s">
        <v>14069</v>
      </c>
      <c r="W122" s="921" t="s">
        <v>29</v>
      </c>
      <c r="X122" s="921">
        <f t="shared" si="10"/>
        <v>1701.7598377082143</v>
      </c>
      <c r="Y122" s="921">
        <f t="shared" si="11"/>
        <v>1541.2164567923451</v>
      </c>
    </row>
    <row r="123" spans="1:25" s="921" customFormat="1" ht="22.5" customHeight="1" thickBot="1" x14ac:dyDescent="0.25">
      <c r="A123" s="1494" t="str">
        <f>'03_DayCase (16-17)'!A156</f>
        <v>MA29Z</v>
      </c>
      <c r="B123" s="1495" t="str">
        <f>VLOOKUP(A123,HRG_1617!A:B,2,FALSE)&amp;"*****"</f>
        <v>Major Female Pelvic Peritoneum Adhesion Procedures*****</v>
      </c>
      <c r="C123" s="1448" t="str">
        <f>'Currency design BPT HRGs'!C226</f>
        <v>Gynaecology</v>
      </c>
      <c r="D123" s="1448" t="str">
        <f>'Currency design BPT HRGs'!B219</f>
        <v>Laparoscopy and therapeutic procedures including laser, diathermy and destruction</v>
      </c>
      <c r="E123" s="1520">
        <f>VLOOKUP($A123,'03_DayCase (16-17)'!$A:$N,10,FALSE)</f>
        <v>1804.9026216948278</v>
      </c>
      <c r="F123" s="1520">
        <f>VLOOKUP($A123,'03_DayCase (16-17)'!$A:$N,11,FALSE)</f>
        <v>1629.6693574526114</v>
      </c>
      <c r="G123" s="1000" t="s">
        <v>3</v>
      </c>
      <c r="H123" s="1450" t="str">
        <f>VLOOKUP($A123,'Currency design BPT HRGs'!$A$167:$J$195,9,FALSE)</f>
        <v>n/a</v>
      </c>
      <c r="I123" s="1563" t="str">
        <f>VLOOKUP(A123,'Currency design BPT HRGs'!$A$203:$A$231,1,FALSE)</f>
        <v>MA29Z</v>
      </c>
      <c r="K123" s="1499"/>
      <c r="L123" s="921" t="str">
        <f t="shared" si="8"/>
        <v>MA29Z</v>
      </c>
      <c r="M123" s="921" t="str">
        <f t="shared" si="13"/>
        <v>HRG</v>
      </c>
      <c r="N123" s="921" t="s">
        <v>14018</v>
      </c>
      <c r="O123" s="921" t="str">
        <f t="shared" si="16"/>
        <v>n/a</v>
      </c>
      <c r="P123" s="1538" t="s">
        <v>700</v>
      </c>
      <c r="Q123" s="1538" t="s">
        <v>699</v>
      </c>
      <c r="R123" s="1538" t="s">
        <v>29</v>
      </c>
      <c r="S123" s="921" t="str">
        <f t="shared" si="14"/>
        <v>Major Female Pelvic Peritoneum Adhesion Procedures*****</v>
      </c>
      <c r="T123" s="921" t="str">
        <f t="shared" si="15"/>
        <v>Laparoscopy and therapeutic procedures including laser, diathermy and destruction</v>
      </c>
      <c r="U123" s="921" t="s">
        <v>14069</v>
      </c>
      <c r="V123" s="921" t="s">
        <v>14069</v>
      </c>
      <c r="W123" s="921" t="s">
        <v>29</v>
      </c>
      <c r="X123" s="921">
        <f t="shared" si="10"/>
        <v>1804.9026216948278</v>
      </c>
      <c r="Y123" s="921">
        <f t="shared" si="11"/>
        <v>1629.6693574526114</v>
      </c>
    </row>
    <row r="124" spans="1:25" s="921" customFormat="1" ht="22.5" customHeight="1" thickBot="1" x14ac:dyDescent="0.25">
      <c r="A124" s="1531" t="str">
        <f>'03_DayCase (16-17)'!A158</f>
        <v>MA07G</v>
      </c>
      <c r="B124" s="1532" t="str">
        <f>VLOOKUP(A124,HRG_1617!A:B,2,FALSE)&amp;"***,"&amp;"*****"</f>
        <v>Major Open Upper Genital Tract Procedures with CC Score 0-2***,*****</v>
      </c>
      <c r="C124" s="1533" t="str">
        <f>'Surgical sub spec'!C2</f>
        <v>Gynaecology</v>
      </c>
      <c r="D124" s="1533" t="str">
        <f>VLOOKUP($A124,'Currency design BPT HRGs'!$A$167:$J$195,10,FALSE)</f>
        <v>Oophorectomy and salpingectomy (inc bilateral)</v>
      </c>
      <c r="E124" s="1536">
        <f>VLOOKUP($A124,'03_DayCase (16-17)'!$A:$N,10,FALSE)</f>
        <v>2865.347454059347</v>
      </c>
      <c r="F124" s="1536">
        <f>VLOOKUP($A124,'03_DayCase (16-17)'!$A:$N,11,FALSE)</f>
        <v>2587.1583808497016</v>
      </c>
      <c r="G124" s="1534" t="str">
        <f>VLOOKUP($A124,'Currency design BPT HRGs'!$A$167:$J$197,6,FALSE)</f>
        <v>HRG</v>
      </c>
      <c r="H124" s="1535" t="str">
        <f>VLOOKUP($A124,'Currency design BPT HRGs'!$A$167:$J$195,9,FALSE)</f>
        <v>Waiting for Consultation Grouper</v>
      </c>
      <c r="I124" s="1563" t="str">
        <f>VLOOKUP(A124,'Currency design BPT HRGs'!$A$203:$A$231,1,FALSE)</f>
        <v>MA07G</v>
      </c>
      <c r="K124" s="1499"/>
      <c r="L124" s="921" t="str">
        <f t="shared" si="8"/>
        <v>MA07G</v>
      </c>
      <c r="M124" s="921" t="str">
        <f t="shared" si="13"/>
        <v>HRG</v>
      </c>
      <c r="N124" s="921" t="s">
        <v>14018</v>
      </c>
      <c r="O124" s="921" t="str">
        <f t="shared" si="16"/>
        <v>Waiting for Consultation Grouper</v>
      </c>
      <c r="P124" s="1538" t="s">
        <v>700</v>
      </c>
      <c r="Q124" s="1538" t="s">
        <v>699</v>
      </c>
      <c r="R124" s="1538" t="s">
        <v>29</v>
      </c>
      <c r="S124" s="921" t="str">
        <f t="shared" si="14"/>
        <v>Major Open Upper Genital Tract Procedures with CC Score 0-2***,*****</v>
      </c>
      <c r="T124" s="921" t="str">
        <f t="shared" si="15"/>
        <v>Oophorectomy and salpingectomy (inc bilateral)</v>
      </c>
      <c r="U124" s="921" t="s">
        <v>14069</v>
      </c>
      <c r="V124" s="921" t="s">
        <v>14069</v>
      </c>
      <c r="W124" s="921" t="s">
        <v>29</v>
      </c>
      <c r="X124" s="921">
        <f t="shared" si="10"/>
        <v>2865.347454059347</v>
      </c>
      <c r="Y124" s="921">
        <f t="shared" si="11"/>
        <v>2587.1583808497016</v>
      </c>
    </row>
    <row r="125" spans="1:25" s="921" customFormat="1" ht="22.5" customHeight="1" thickBot="1" x14ac:dyDescent="0.25">
      <c r="A125" s="1494" t="str">
        <f>'03_DayCase (16-17)'!A169</f>
        <v>MA08A</v>
      </c>
      <c r="B125" s="1495" t="str">
        <f>VLOOKUP(A125,HRG_1617!A:B,2,FALSE)&amp;"*****"</f>
        <v>Major, Laparoscopic or Endoscopic, Upper Genital Tract Procedures, with CC Score 2+*****</v>
      </c>
      <c r="C125" s="1448" t="str">
        <f>'Surgical sub spec'!C16</f>
        <v>Gynaecology</v>
      </c>
      <c r="D125" s="1448" t="str">
        <f>VLOOKUP($A125,'Currency design BPT HRGs'!$A$167:$J$197,10,FALSE)</f>
        <v>Oophorectomy and salpingectomy (inc bilateral)</v>
      </c>
      <c r="E125" s="1520">
        <f>VLOOKUP($A125,'03_DayCase (16-17)'!$A:$N,10,FALSE)</f>
        <v>2756.1485765228526</v>
      </c>
      <c r="F125" s="1520">
        <f>VLOOKUP($A125,'03_DayCase (16-17)'!$A:$N,11,FALSE)</f>
        <v>2488.5613360837406</v>
      </c>
      <c r="G125" s="1000" t="str">
        <f>VLOOKUP($A125,'Currency design BPT HRGs'!$A$167:$J$197,6,FALSE)</f>
        <v>sub-HRG</v>
      </c>
      <c r="H125" s="1450" t="str">
        <f>VLOOKUP($A125,'Currency design BPT HRGs'!$A$167:$J$198,9,FALSE)</f>
        <v>Waiting for Consultation Grouper</v>
      </c>
      <c r="I125" s="1563" t="e">
        <f>VLOOKUP(A125,'Currency design BPT HRGs'!$A$203:$A$231,1,FALSE)</f>
        <v>#N/A</v>
      </c>
      <c r="K125" s="1499"/>
      <c r="L125" s="921" t="str">
        <f t="shared" si="8"/>
        <v>MA08A</v>
      </c>
      <c r="M125" s="921" t="str">
        <f t="shared" si="13"/>
        <v>sub-HRG</v>
      </c>
      <c r="N125" s="921" t="s">
        <v>14018</v>
      </c>
      <c r="O125" s="921" t="str">
        <f t="shared" si="16"/>
        <v>Waiting for Consultation Grouper</v>
      </c>
      <c r="P125" s="1538" t="s">
        <v>700</v>
      </c>
      <c r="Q125" s="1538" t="s">
        <v>699</v>
      </c>
      <c r="R125" s="1538" t="s">
        <v>29</v>
      </c>
      <c r="S125" s="921" t="str">
        <f t="shared" si="14"/>
        <v>Major, Laparoscopic or Endoscopic, Upper Genital Tract Procedures, with CC Score 2+*****</v>
      </c>
      <c r="T125" s="921" t="str">
        <f t="shared" si="15"/>
        <v>Oophorectomy and salpingectomy (inc bilateral)</v>
      </c>
      <c r="U125" s="921" t="s">
        <v>14069</v>
      </c>
      <c r="V125" s="921" t="s">
        <v>14069</v>
      </c>
      <c r="W125" s="921" t="s">
        <v>29</v>
      </c>
      <c r="X125" s="921">
        <f t="shared" si="10"/>
        <v>2756.1485765228526</v>
      </c>
      <c r="Y125" s="921">
        <f t="shared" si="11"/>
        <v>2488.5613360837406</v>
      </c>
    </row>
    <row r="126" spans="1:25" s="921" customFormat="1" ht="22.5" customHeight="1" thickBot="1" x14ac:dyDescent="0.25">
      <c r="A126" s="1494" t="str">
        <f>'03_DayCase (16-17)'!A159</f>
        <v>MA08B</v>
      </c>
      <c r="B126" s="1495" t="str">
        <f>VLOOKUP(A126,HRG_1617!A:B,2,FALSE)&amp;"***,"&amp;"*****"</f>
        <v>Major, Laparoscopic or Endoscopic, Upper Genital Tract Procedures, with CC Score 0-1***,*****</v>
      </c>
      <c r="C126" s="1448" t="str">
        <f>'Surgical sub spec'!C16</f>
        <v>Gynaecology</v>
      </c>
      <c r="D126" s="1448" t="str">
        <f>VLOOKUP($A126,'Currency design BPT HRGs'!$A$167:$J$195,10,FALSE)</f>
        <v>Oophorectomy and salpingectomy (inc bilateral)</v>
      </c>
      <c r="E126" s="1520">
        <f>VLOOKUP($A126,'03_DayCase (16-17)'!$A:$N,10,FALSE)</f>
        <v>2329.47763762154</v>
      </c>
      <c r="F126" s="1520">
        <f>VLOOKUP($A126,'03_DayCase (16-17)'!$A:$N,11,FALSE)</f>
        <v>2103.3147601825553</v>
      </c>
      <c r="G126" s="1000" t="str">
        <f>VLOOKUP($A126,'Currency design BPT HRGs'!$A$167:$J$197,6,FALSE)</f>
        <v>HRG</v>
      </c>
      <c r="H126" s="1450" t="str">
        <f>VLOOKUP($A126,'Currency design BPT HRGs'!$A$167:$J$195,9,FALSE)</f>
        <v>Waiting for Consultation Grouper</v>
      </c>
      <c r="I126" s="1563" t="e">
        <f>VLOOKUP(A126,'Currency design BPT HRGs'!$A$203:$A$231,1,FALSE)</f>
        <v>#N/A</v>
      </c>
      <c r="K126" s="1499"/>
      <c r="L126" s="921" t="str">
        <f t="shared" si="8"/>
        <v>MA08B</v>
      </c>
      <c r="M126" s="921" t="str">
        <f t="shared" si="13"/>
        <v>HRG</v>
      </c>
      <c r="N126" s="921" t="s">
        <v>14018</v>
      </c>
      <c r="O126" s="921" t="str">
        <f t="shared" si="16"/>
        <v>Waiting for Consultation Grouper</v>
      </c>
      <c r="P126" s="1538" t="s">
        <v>700</v>
      </c>
      <c r="Q126" s="1538" t="s">
        <v>699</v>
      </c>
      <c r="R126" s="1538" t="s">
        <v>29</v>
      </c>
      <c r="S126" s="921" t="str">
        <f t="shared" si="14"/>
        <v>Major, Laparoscopic or Endoscopic, Upper Genital Tract Procedures, with CC Score 0-1***,*****</v>
      </c>
      <c r="T126" s="921" t="str">
        <f t="shared" si="15"/>
        <v>Oophorectomy and salpingectomy (inc bilateral)</v>
      </c>
      <c r="U126" s="921" t="s">
        <v>14069</v>
      </c>
      <c r="V126" s="921" t="s">
        <v>14069</v>
      </c>
      <c r="W126" s="921" t="s">
        <v>29</v>
      </c>
      <c r="X126" s="921">
        <f t="shared" si="10"/>
        <v>2329.47763762154</v>
      </c>
      <c r="Y126" s="921">
        <f t="shared" si="11"/>
        <v>2103.3147601825553</v>
      </c>
    </row>
    <row r="127" spans="1:25" s="921" customFormat="1" ht="22.5" customHeight="1" thickBot="1" x14ac:dyDescent="0.25">
      <c r="A127" s="1494" t="str">
        <f>'03_DayCase (16-17)'!A143</f>
        <v>GB06H</v>
      </c>
      <c r="B127" s="1495" t="str">
        <f>VLOOKUP(A127,HRG_1617!A:B,2,FALSE)&amp;"*****"</f>
        <v>Intermediate Therapeutic Endoscopic Retrograde Cholangiopancreatography with CC Score 0-1*****</v>
      </c>
      <c r="C127" s="1448" t="str">
        <f>VLOOKUP(A127,'Currency design BPT HRGs'!$A$203:$C$231,3,FALSE)</f>
        <v>Medical</v>
      </c>
      <c r="D127" s="1448" t="str">
        <f>VLOOKUP(A127,'Currency design BPT HRGs'!$A$203:$B$231,2,FALSE)</f>
        <v>Bone marrow biopsy</v>
      </c>
      <c r="E127" s="1520">
        <f>VLOOKUP($A127,'03_DayCase (16-17)'!$A:$N,10,FALSE)</f>
        <v>878.51906294703963</v>
      </c>
      <c r="F127" s="1520">
        <f>VLOOKUP($A127,'03_DayCase (16-17)'!$A:$N,11,FALSE)</f>
        <v>791.10423081300587</v>
      </c>
      <c r="G127" s="1000" t="str">
        <f>VLOOKUP($A127,'Currency design BPT HRGs'!$A$167:$J$197,6,FALSE)</f>
        <v>HRG</v>
      </c>
      <c r="H127" s="1450" t="str">
        <f>VLOOKUP($A127,'Currency design BPT HRGs'!$A$167:$J$195,9,FALSE)</f>
        <v>n/a</v>
      </c>
      <c r="I127" s="1563" t="str">
        <f>VLOOKUP(A127,'Currency design BPT HRGs'!$A$203:$A$231,1,FALSE)</f>
        <v>GB06H</v>
      </c>
      <c r="K127" s="1499"/>
      <c r="L127" s="921" t="str">
        <f t="shared" si="8"/>
        <v>GB06H</v>
      </c>
      <c r="M127" s="921" t="str">
        <f t="shared" si="13"/>
        <v>HRG</v>
      </c>
      <c r="N127" s="921" t="s">
        <v>14018</v>
      </c>
      <c r="O127" s="921" t="str">
        <f t="shared" si="16"/>
        <v>n/a</v>
      </c>
      <c r="P127" s="1538" t="s">
        <v>700</v>
      </c>
      <c r="Q127" s="1538" t="s">
        <v>699</v>
      </c>
      <c r="R127" s="1538" t="s">
        <v>29</v>
      </c>
      <c r="S127" s="921" t="str">
        <f t="shared" si="14"/>
        <v>Intermediate Therapeutic Endoscopic Retrograde Cholangiopancreatography with CC Score 0-1*****</v>
      </c>
      <c r="T127" s="921" t="str">
        <f t="shared" si="15"/>
        <v>Bone marrow biopsy</v>
      </c>
      <c r="U127" s="921" t="s">
        <v>14069</v>
      </c>
      <c r="V127" s="921" t="s">
        <v>14069</v>
      </c>
      <c r="W127" s="921" t="s">
        <v>29</v>
      </c>
      <c r="X127" s="921">
        <f t="shared" si="10"/>
        <v>878.51906294703963</v>
      </c>
      <c r="Y127" s="921">
        <f t="shared" si="11"/>
        <v>791.10423081300587</v>
      </c>
    </row>
    <row r="128" spans="1:25" s="921" customFormat="1" ht="22.5" customHeight="1" thickBot="1" x14ac:dyDescent="0.25">
      <c r="A128" s="1494" t="str">
        <f>'03_DayCase (16-17)'!A157</f>
        <v>GB04D</v>
      </c>
      <c r="B128" s="1495" t="str">
        <f>VLOOKUP(A128,HRG_1617!A:B,2,FALSE)&amp;"*****"</f>
        <v>Minor, Endoscopic or Percutaneous, Hepatobiliary or Pancreatic Procedures, 19 years and over*****</v>
      </c>
      <c r="C128" s="1448" t="str">
        <f>VLOOKUP(A128,'Currency design BPT HRGs'!$A$203:$C$231,3,FALSE)</f>
        <v>Medical</v>
      </c>
      <c r="D128" s="1448" t="str">
        <f>VLOOKUP(A128,'Currency design BPT HRGs'!$A$203:$B$231,2,FALSE)</f>
        <v>Liver Biopsy</v>
      </c>
      <c r="E128" s="1520">
        <f>VLOOKUP($A128,'03_DayCase (16-17)'!$A:$N,10,FALSE)</f>
        <v>532.47431815461846</v>
      </c>
      <c r="F128" s="1520">
        <f>VLOOKUP($A128,'03_DayCase (16-17)'!$A:$N,11,FALSE)</f>
        <v>479.75408863435922</v>
      </c>
      <c r="G128" s="1000" t="str">
        <f>VLOOKUP($A128,'Currency design BPT HRGs'!$A$167:$J$197,6,FALSE)</f>
        <v>sub-HRG</v>
      </c>
      <c r="H128" s="1450" t="str">
        <f>VLOOKUP($A128,'Currency design BPT HRGs'!$A$167:$J$195,9,FALSE)</f>
        <v>BP72</v>
      </c>
      <c r="I128" s="1563" t="str">
        <f>VLOOKUP(A128,'Currency design BPT HRGs'!$A$203:$A$231,1,FALSE)</f>
        <v>GB04D</v>
      </c>
      <c r="K128" s="1499"/>
      <c r="L128" s="921" t="str">
        <f t="shared" si="8"/>
        <v>GB04D</v>
      </c>
      <c r="M128" s="921" t="str">
        <f t="shared" si="13"/>
        <v>sub-HRG</v>
      </c>
      <c r="N128" s="921" t="s">
        <v>14018</v>
      </c>
      <c r="O128" s="921" t="str">
        <f t="shared" si="16"/>
        <v>BP72</v>
      </c>
      <c r="P128" s="1538" t="s">
        <v>700</v>
      </c>
      <c r="Q128" s="1538" t="s">
        <v>699</v>
      </c>
      <c r="R128" s="1538" t="s">
        <v>29</v>
      </c>
      <c r="S128" s="921" t="str">
        <f t="shared" si="14"/>
        <v>Minor, Endoscopic or Percutaneous, Hepatobiliary or Pancreatic Procedures, 19 years and over*****</v>
      </c>
      <c r="T128" s="921" t="str">
        <f t="shared" si="15"/>
        <v>Liver Biopsy</v>
      </c>
      <c r="U128" s="921" t="s">
        <v>14069</v>
      </c>
      <c r="V128" s="921" t="s">
        <v>14069</v>
      </c>
      <c r="W128" s="921" t="s">
        <v>29</v>
      </c>
      <c r="X128" s="921">
        <f t="shared" si="10"/>
        <v>532.47431815461846</v>
      </c>
      <c r="Y128" s="921">
        <f t="shared" si="11"/>
        <v>479.75408863435922</v>
      </c>
    </row>
    <row r="129" spans="1:25" s="921" customFormat="1" ht="22.5" customHeight="1" thickBot="1" x14ac:dyDescent="0.25">
      <c r="A129" s="1494" t="str">
        <f>'03_DayCase (16-17)'!A147</f>
        <v>LB09D</v>
      </c>
      <c r="B129" s="1495" t="str">
        <f>VLOOKUP(A129,HRG_1617!A:B,2,FALSE)&amp;"*****"</f>
        <v>Intermediate Endoscopic Ureter Procedures, 19 years and over*****</v>
      </c>
      <c r="C129" s="1448" t="str">
        <f>VLOOKUP(A129,'Currency design BPT HRGs'!$A$203:$C$231,3,FALSE)</f>
        <v>Urology</v>
      </c>
      <c r="D129" s="1448" t="str">
        <f>VLOOKUP(A129,'Currency design BPT HRGs'!$A$203:$B$231,2,FALSE)</f>
        <v>Endoscopic insertion of prosthesis into ureter</v>
      </c>
      <c r="E129" s="1520">
        <f>VLOOKUP($A129,'03_DayCase (16-17)'!$A:$N,10,FALSE)</f>
        <v>864.6374796676397</v>
      </c>
      <c r="F129" s="1520">
        <f>VLOOKUP($A129,'03_DayCase (16-17)'!$A:$N,11,FALSE)</f>
        <v>779.02980841341798</v>
      </c>
      <c r="G129" s="1000" t="str">
        <f>VLOOKUP($A129,'Currency design BPT HRGs'!$A$167:$J$197,6,FALSE)</f>
        <v>sub-HRG</v>
      </c>
      <c r="H129" s="1450" t="str">
        <f>VLOOKUP($A129,'Currency design BPT HRGs'!$A$167:$J$195,9,FALSE)</f>
        <v>BP68</v>
      </c>
      <c r="I129" s="1563" t="str">
        <f>VLOOKUP(A129,'Currency design BPT HRGs'!$A$203:$A$231,1,FALSE)</f>
        <v>LB09D</v>
      </c>
      <c r="K129" s="1499"/>
      <c r="L129" s="921" t="str">
        <f t="shared" si="8"/>
        <v>LB09D</v>
      </c>
      <c r="M129" s="921" t="str">
        <f t="shared" si="13"/>
        <v>sub-HRG</v>
      </c>
      <c r="N129" s="921" t="s">
        <v>14018</v>
      </c>
      <c r="O129" s="921" t="str">
        <f t="shared" si="16"/>
        <v>BP68</v>
      </c>
      <c r="P129" s="1538" t="s">
        <v>700</v>
      </c>
      <c r="Q129" s="1538" t="s">
        <v>699</v>
      </c>
      <c r="R129" s="1538" t="s">
        <v>29</v>
      </c>
      <c r="S129" s="921" t="str">
        <f t="shared" si="14"/>
        <v>Intermediate Endoscopic Ureter Procedures, 19 years and over*****</v>
      </c>
      <c r="T129" s="921" t="str">
        <f t="shared" si="15"/>
        <v>Endoscopic insertion of prosthesis into ureter</v>
      </c>
      <c r="U129" s="921" t="s">
        <v>14069</v>
      </c>
      <c r="V129" s="921" t="s">
        <v>14069</v>
      </c>
      <c r="W129" s="921" t="s">
        <v>29</v>
      </c>
      <c r="X129" s="921">
        <f t="shared" si="10"/>
        <v>864.6374796676397</v>
      </c>
      <c r="Y129" s="921">
        <f t="shared" si="11"/>
        <v>779.02980841341798</v>
      </c>
    </row>
    <row r="130" spans="1:25" s="921" customFormat="1" ht="22.5" customHeight="1" thickBot="1" x14ac:dyDescent="0.25">
      <c r="A130" s="1494" t="str">
        <f>'03_DayCase (16-17)'!A148</f>
        <v>LB13E</v>
      </c>
      <c r="B130" s="1495" t="str">
        <f>VLOOKUP(A130,HRG_1617!A:B,2,FALSE)&amp;"*****"</f>
        <v>Major Endoscopic Bladder Procedures with CC Score 2-4*****</v>
      </c>
      <c r="C130" s="1448" t="str">
        <f>VLOOKUP(A130,'Currency design BPT HRGs'!$A$203:$C$231,3,FALSE)</f>
        <v>Urology</v>
      </c>
      <c r="D130" s="1448" t="str">
        <f>VLOOKUP(A130,'Currency design BPT HRGs'!$A$203:$B$231,2,FALSE)</f>
        <v>Endoscopic resection / destruction of lesion of bladder</v>
      </c>
      <c r="E130" s="1520">
        <f>VLOOKUP($A130,'03_DayCase (16-17)'!$A:$N,10,FALSE)</f>
        <v>1737.9129577778906</v>
      </c>
      <c r="F130" s="1520">
        <f>VLOOKUP($A130,'03_DayCase (16-17)'!$A:$N,11,FALSE)</f>
        <v>1572.3974379895201</v>
      </c>
      <c r="G130" s="1000" t="str">
        <f>VLOOKUP($A130,'Currency design BPT HRGs'!$A$167:$J$197,6,FALSE)</f>
        <v>HRG</v>
      </c>
      <c r="H130" s="1450" t="str">
        <f>VLOOKUP($A130,'Currency design BPT HRGs'!$A$167:$J$195,9,FALSE)</f>
        <v>n/a</v>
      </c>
      <c r="I130" s="1563" t="str">
        <f>VLOOKUP(A130,'Currency design BPT HRGs'!$A$203:$A$231,1,FALSE)</f>
        <v>LB13E</v>
      </c>
      <c r="K130" s="1499"/>
      <c r="L130" s="921" t="str">
        <f t="shared" si="8"/>
        <v>LB13E</v>
      </c>
      <c r="M130" s="921" t="str">
        <f t="shared" si="13"/>
        <v>HRG</v>
      </c>
      <c r="N130" s="921" t="s">
        <v>14018</v>
      </c>
      <c r="O130" s="921" t="str">
        <f t="shared" si="16"/>
        <v>n/a</v>
      </c>
      <c r="P130" s="1538" t="s">
        <v>700</v>
      </c>
      <c r="Q130" s="1538" t="s">
        <v>699</v>
      </c>
      <c r="R130" s="1538" t="s">
        <v>29</v>
      </c>
      <c r="S130" s="921" t="str">
        <f t="shared" si="14"/>
        <v>Major Endoscopic Bladder Procedures with CC Score 2-4*****</v>
      </c>
      <c r="T130" s="921" t="str">
        <f t="shared" si="15"/>
        <v>Endoscopic resection / destruction of lesion of bladder</v>
      </c>
      <c r="U130" s="921" t="s">
        <v>14069</v>
      </c>
      <c r="V130" s="921" t="s">
        <v>14069</v>
      </c>
      <c r="W130" s="921" t="s">
        <v>29</v>
      </c>
      <c r="X130" s="921">
        <f t="shared" si="10"/>
        <v>1737.9129577778906</v>
      </c>
      <c r="Y130" s="921">
        <f t="shared" si="11"/>
        <v>1572.3974379895201</v>
      </c>
    </row>
    <row r="131" spans="1:25" s="921" customFormat="1" ht="22.5" customHeight="1" thickBot="1" x14ac:dyDescent="0.25">
      <c r="A131" s="1494" t="str">
        <f>'03_DayCase (16-17)'!A149</f>
        <v>LB13F</v>
      </c>
      <c r="B131" s="1495" t="str">
        <f>VLOOKUP(A131,HRG_1617!A:B,2,FALSE)&amp;"*****"</f>
        <v>Major Endoscopic Bladder Procedures with CC Score 0-1*****</v>
      </c>
      <c r="C131" s="1448" t="str">
        <f>VLOOKUP($A131,'Currency design BPT HRGs'!$A$167:$J$195,3,FALSE)</f>
        <v>Urology</v>
      </c>
      <c r="D131" s="1448" t="str">
        <f>VLOOKUP($A131,'Currency design BPT HRGs'!$A$167:$J$195,10,FALSE)</f>
        <v>Endoscopic resection / destruction of lesion of bladder</v>
      </c>
      <c r="E131" s="1520">
        <f>VLOOKUP($A131,'03_DayCase (16-17)'!$A:$N,10,FALSE)</f>
        <v>1513.3787903132218</v>
      </c>
      <c r="F131" s="1520">
        <f>VLOOKUP($A131,'03_DayCase (16-17)'!$A:$N,11,FALSE)</f>
        <v>1369.2474769500577</v>
      </c>
      <c r="G131" s="1000" t="str">
        <f>VLOOKUP($A131,'Currency design BPT HRGs'!$A$167:$J$197,6,FALSE)</f>
        <v>HRG</v>
      </c>
      <c r="H131" s="1450" t="str">
        <f>VLOOKUP($A131,'Currency design BPT HRGs'!$A$167:$J$195,9,FALSE)</f>
        <v>n/a</v>
      </c>
      <c r="I131" s="1563" t="e">
        <f>VLOOKUP(A131,'Currency design BPT HRGs'!$A$203:$A$231,1,FALSE)</f>
        <v>#N/A</v>
      </c>
      <c r="K131" s="1499"/>
      <c r="L131" s="921" t="str">
        <f t="shared" si="8"/>
        <v>LB13F</v>
      </c>
      <c r="M131" s="921" t="str">
        <f t="shared" si="13"/>
        <v>HRG</v>
      </c>
      <c r="N131" s="921" t="s">
        <v>14018</v>
      </c>
      <c r="O131" s="921" t="str">
        <f t="shared" si="16"/>
        <v>n/a</v>
      </c>
      <c r="P131" s="1538" t="s">
        <v>700</v>
      </c>
      <c r="Q131" s="1538" t="s">
        <v>699</v>
      </c>
      <c r="R131" s="1538" t="s">
        <v>29</v>
      </c>
      <c r="S131" s="921" t="str">
        <f t="shared" si="14"/>
        <v>Major Endoscopic Bladder Procedures with CC Score 0-1*****</v>
      </c>
      <c r="T131" s="921" t="str">
        <f t="shared" si="15"/>
        <v>Endoscopic resection / destruction of lesion of bladder</v>
      </c>
      <c r="U131" s="921" t="s">
        <v>14069</v>
      </c>
      <c r="V131" s="921" t="s">
        <v>14069</v>
      </c>
      <c r="W131" s="921" t="s">
        <v>29</v>
      </c>
      <c r="X131" s="921">
        <f t="shared" si="10"/>
        <v>1513.3787903132218</v>
      </c>
      <c r="Y131" s="921">
        <f t="shared" si="11"/>
        <v>1369.2474769500577</v>
      </c>
    </row>
    <row r="132" spans="1:25" s="921" customFormat="1" ht="22.5" customHeight="1" thickBot="1" x14ac:dyDescent="0.25">
      <c r="A132" s="1494" t="str">
        <f>'03_DayCase (16-17)'!A160</f>
        <v>LB55A</v>
      </c>
      <c r="B132" s="1495" t="str">
        <f>VLOOKUP(A132,HRG_1617!A:B,2,FALSE)&amp;"*****"</f>
        <v>Minor or Intermediate, Urethra Procedures, 19 years and over*****</v>
      </c>
      <c r="C132" s="1448" t="str">
        <f>VLOOKUP(A132,'Currency design BPT HRGs'!$A$203:$C$231,3,FALSE)</f>
        <v>Uro logy</v>
      </c>
      <c r="D132" s="1448" t="str">
        <f>VLOOKUP(A132,'Currency design BPT HRGs'!$A$203:$B$231,2,FALSE)</f>
        <v>Optical Urethrotomy</v>
      </c>
      <c r="E132" s="1520">
        <f>VLOOKUP($A132,'03_DayCase (16-17)'!$A:$N,10,FALSE)</f>
        <v>734.69538235412858</v>
      </c>
      <c r="F132" s="1520">
        <f>VLOOKUP($A132,'03_DayCase (16-17)'!$A:$N,11,FALSE)</f>
        <v>661.95326528936334</v>
      </c>
      <c r="G132" s="1000" t="str">
        <f>VLOOKUP($A132,'Currency design BPT HRGs'!$A$167:$J$197,6,FALSE)</f>
        <v>sub-HRG</v>
      </c>
      <c r="H132" s="1450" t="str">
        <f>VLOOKUP($A132,'Currency design BPT HRGs'!$A$167:$J$195,9,FALSE)</f>
        <v>BP73</v>
      </c>
      <c r="I132" s="1563" t="str">
        <f>VLOOKUP(A132,'Currency design BPT HRGs'!$A$203:$A$231,1,FALSE)</f>
        <v>LB55A</v>
      </c>
      <c r="K132" s="1499"/>
      <c r="L132" s="921" t="str">
        <f t="shared" si="8"/>
        <v>LB55A</v>
      </c>
      <c r="M132" s="921" t="str">
        <f t="shared" si="13"/>
        <v>sub-HRG</v>
      </c>
      <c r="N132" s="921" t="s">
        <v>14018</v>
      </c>
      <c r="O132" s="921" t="str">
        <f t="shared" si="16"/>
        <v>BP73</v>
      </c>
      <c r="P132" s="1538" t="s">
        <v>700</v>
      </c>
      <c r="Q132" s="1538" t="s">
        <v>699</v>
      </c>
      <c r="R132" s="1538" t="s">
        <v>29</v>
      </c>
      <c r="S132" s="921" t="str">
        <f t="shared" si="14"/>
        <v>Minor or Intermediate, Urethra Procedures, 19 years and over*****</v>
      </c>
      <c r="T132" s="921" t="str">
        <f t="shared" si="15"/>
        <v>Optical Urethrotomy</v>
      </c>
      <c r="U132" s="921" t="s">
        <v>14069</v>
      </c>
      <c r="V132" s="921" t="s">
        <v>14069</v>
      </c>
      <c r="W132" s="921" t="s">
        <v>29</v>
      </c>
      <c r="X132" s="921">
        <f t="shared" si="10"/>
        <v>734.69538235412858</v>
      </c>
      <c r="Y132" s="921">
        <f t="shared" si="11"/>
        <v>661.95326528936334</v>
      </c>
    </row>
    <row r="133" spans="1:25" s="921" customFormat="1" ht="22.5" customHeight="1" thickBot="1" x14ac:dyDescent="0.25">
      <c r="A133" s="1494" t="str">
        <f>'03_DayCase (16-17)'!A168</f>
        <v>LB65E</v>
      </c>
      <c r="B133" s="1495" t="str">
        <f>VLOOKUP(A133,HRG_1617!A:B,2,FALSE)&amp;"*****"</f>
        <v>Major Endoscopic, Kidney or Ureter Procedures, 19 years and over, with CC Score 0-2*****</v>
      </c>
      <c r="C133" s="1448" t="str">
        <f>VLOOKUP(A133,'Currency design BPT HRGs'!$A$203:$C$231,3,FALSE)</f>
        <v>Urology</v>
      </c>
      <c r="D133" s="1448" t="str">
        <f>VLOOKUP($A133,'Currency design BPT HRGs'!$A$167:$J$197,10,FALSE)</f>
        <v>Ureteroscopic extraction of calculus of ureter</v>
      </c>
      <c r="E133" s="1520">
        <f>VLOOKUP($A133,'03_DayCase (16-17)'!$A:$N,10,FALSE)</f>
        <v>1682.3184525447509</v>
      </c>
      <c r="F133" s="1520">
        <f>VLOOKUP($A133,'03_DayCase (16-17)'!$A:$N,11,FALSE)</f>
        <v>1522.0976475404889</v>
      </c>
      <c r="G133" s="1000" t="str">
        <f>VLOOKUP($A133,'Currency design BPT HRGs'!$A$167:$J$197,6,FALSE)</f>
        <v>sub-HRG</v>
      </c>
      <c r="H133" s="1450" t="str">
        <f>VLOOKUP($A133,'Currency design BPT HRGs'!$A$167:$J$195,9,FALSE)</f>
        <v>BP78</v>
      </c>
      <c r="I133" s="1563" t="str">
        <f>VLOOKUP(A133,'Currency design BPT HRGs'!$A$203:$A$231,1,FALSE)</f>
        <v>LB65E</v>
      </c>
      <c r="K133" s="1499"/>
      <c r="L133" s="921" t="str">
        <f t="shared" si="8"/>
        <v>LB65E</v>
      </c>
      <c r="M133" s="921" t="str">
        <f t="shared" si="13"/>
        <v>sub-HRG</v>
      </c>
      <c r="N133" s="921" t="s">
        <v>14018</v>
      </c>
      <c r="O133" s="921" t="str">
        <f t="shared" si="16"/>
        <v>BP78</v>
      </c>
      <c r="P133" s="1538" t="s">
        <v>700</v>
      </c>
      <c r="Q133" s="1538" t="s">
        <v>699</v>
      </c>
      <c r="R133" s="1538" t="s">
        <v>29</v>
      </c>
      <c r="S133" s="921" t="str">
        <f t="shared" si="14"/>
        <v>Major Endoscopic, Kidney or Ureter Procedures, 19 years and over, with CC Score 0-2*****</v>
      </c>
      <c r="T133" s="921" t="str">
        <f t="shared" si="15"/>
        <v>Ureteroscopic extraction of calculus of ureter</v>
      </c>
      <c r="U133" s="921" t="s">
        <v>14069</v>
      </c>
      <c r="V133" s="921" t="s">
        <v>14069</v>
      </c>
      <c r="W133" s="921" t="s">
        <v>29</v>
      </c>
      <c r="X133" s="921">
        <f t="shared" si="10"/>
        <v>1682.3184525447509</v>
      </c>
      <c r="Y133" s="921">
        <f t="shared" si="11"/>
        <v>1522.0976475404889</v>
      </c>
    </row>
    <row r="134" spans="1:25" s="921" customFormat="1" ht="22.5" customHeight="1" thickBot="1" x14ac:dyDescent="0.25">
      <c r="A134" s="1531" t="str">
        <f>'03_DayCase (16-17)'!A164</f>
        <v>YR01Z</v>
      </c>
      <c r="B134" s="1532" t="str">
        <f>VLOOKUP(A134,HRG_1617!A:B,2,FALSE)&amp;"****,"&amp;"*****"</f>
        <v>Complex Endovascular Repair of Thoracoabdominal Aortic Aneurysm****,*****</v>
      </c>
      <c r="C134" s="1533" t="str">
        <f>VLOOKUP($A134,'Currency design BPT HRGs'!$A$167:$J$195,3,FALSE)</f>
        <v>Vascular Imaging Interventions</v>
      </c>
      <c r="D134" s="1533" t="str">
        <f>VLOOKUP($A134,'Currency design BPT HRGs'!$A$167:$J$195,10,FALSE)</f>
        <v>Renal Biopsy</v>
      </c>
      <c r="E134" s="1536">
        <f>VLOOKUP($A134,'03_DayCase (16-17)'!$A:$N,10,FALSE)</f>
        <v>10542.55922735847</v>
      </c>
      <c r="F134" s="1536">
        <f>VLOOKUP($A134,'03_DayCase (16-17)'!$A:$N,11,FALSE)</f>
        <v>9493.5483589645919</v>
      </c>
      <c r="G134" s="1534" t="str">
        <f>VLOOKUP($A134,'Currency design BPT HRGs'!$A$167:$J$197,6,FALSE)</f>
        <v>HRG</v>
      </c>
      <c r="H134" s="1535" t="str">
        <f>VLOOKUP($A134,'Currency design BPT HRGs'!$A$167:$J$195,9,FALSE)</f>
        <v>n/a</v>
      </c>
      <c r="I134" s="1563" t="e">
        <f>VLOOKUP(A134,'Currency design BPT HRGs'!$A$203:$A$231,1,FALSE)</f>
        <v>#N/A</v>
      </c>
      <c r="K134" s="1499"/>
      <c r="L134" s="921" t="str">
        <f t="shared" si="8"/>
        <v>YR01Z</v>
      </c>
      <c r="M134" s="921" t="str">
        <f t="shared" si="13"/>
        <v>HRG</v>
      </c>
      <c r="N134" s="921" t="s">
        <v>14018</v>
      </c>
      <c r="O134" s="921" t="str">
        <f t="shared" si="16"/>
        <v>n/a</v>
      </c>
      <c r="P134" s="1538" t="s">
        <v>700</v>
      </c>
      <c r="Q134" s="1538" t="s">
        <v>699</v>
      </c>
      <c r="R134" s="1538" t="s">
        <v>29</v>
      </c>
      <c r="S134" s="921" t="str">
        <f t="shared" si="14"/>
        <v>Complex Endovascular Repair of Thoracoabdominal Aortic Aneurysm****,*****</v>
      </c>
      <c r="T134" s="921" t="str">
        <f t="shared" si="15"/>
        <v>Renal Biopsy</v>
      </c>
      <c r="U134" s="921" t="s">
        <v>14069</v>
      </c>
      <c r="V134" s="921" t="s">
        <v>14069</v>
      </c>
      <c r="W134" s="921" t="s">
        <v>29</v>
      </c>
      <c r="X134" s="921">
        <f t="shared" si="10"/>
        <v>10542.55922735847</v>
      </c>
      <c r="Y134" s="921">
        <f t="shared" si="11"/>
        <v>9493.5483589645919</v>
      </c>
    </row>
    <row r="135" spans="1:25" s="921" customFormat="1" ht="22.5" customHeight="1" thickBot="1" x14ac:dyDescent="0.25">
      <c r="A135" s="1494" t="str">
        <f>'03_DayCase (16-17)'!A166</f>
        <v>YR11D</v>
      </c>
      <c r="B135" s="1495" t="str">
        <f>VLOOKUP(A135,HRG_1617!A:B,2,FALSE)&amp;"*****"</f>
        <v>Percutaneous Transluminal Angioplasty of Single Blood Vessel with CC Score 0-2*****</v>
      </c>
      <c r="C135" s="1448" t="str">
        <f>VLOOKUP(A135,'Currency design BPT HRGs'!$A$203:$C$231,3,FALSE)</f>
        <v>Vascular Surgery</v>
      </c>
      <c r="D135" s="1448" t="str">
        <f>VLOOKUP(A135,'Currency design BPT HRGs'!$A$203:$B$231,2,FALSE)</f>
        <v>Transluminal operations on Iliac and femoral artery</v>
      </c>
      <c r="E135" s="1520">
        <f>VLOOKUP($A135,'03_DayCase (16-17)'!$A:$N,10,FALSE)</f>
        <v>1204.6228139070515</v>
      </c>
      <c r="F135" s="1520">
        <f>VLOOKUP($A135,'03_DayCase (16-17)'!$A:$N,11,FALSE)</f>
        <v>1087.6691426539396</v>
      </c>
      <c r="G135" s="1000" t="str">
        <f>VLOOKUP($A135,'Currency design BPT HRGs'!$A$167:$J$197,6,FALSE)</f>
        <v>sub-HRG</v>
      </c>
      <c r="H135" s="1450" t="str">
        <f>VLOOKUP($A135,'Currency design BPT HRGs'!$A$167:$J$195,9,FALSE)</f>
        <v>BP77</v>
      </c>
      <c r="I135" s="1563" t="str">
        <f>VLOOKUP(A135,'Currency design BPT HRGs'!$A$203:$A$231,1,FALSE)</f>
        <v>YR11D</v>
      </c>
      <c r="K135" s="1499"/>
      <c r="L135" s="921" t="str">
        <f t="shared" si="8"/>
        <v>YR11D</v>
      </c>
      <c r="M135" s="921" t="str">
        <f t="shared" si="13"/>
        <v>sub-HRG</v>
      </c>
      <c r="N135" s="921" t="s">
        <v>14018</v>
      </c>
      <c r="O135" s="921" t="str">
        <f t="shared" si="16"/>
        <v>BP77</v>
      </c>
      <c r="P135" s="1538" t="s">
        <v>700</v>
      </c>
      <c r="Q135" s="1538" t="s">
        <v>699</v>
      </c>
      <c r="R135" s="1538" t="s">
        <v>29</v>
      </c>
      <c r="S135" s="921" t="str">
        <f t="shared" si="14"/>
        <v>Percutaneous Transluminal Angioplasty of Single Blood Vessel with CC Score 0-2*****</v>
      </c>
      <c r="T135" s="921" t="str">
        <f t="shared" si="15"/>
        <v>Transluminal operations on Iliac and femoral artery</v>
      </c>
      <c r="U135" s="921" t="s">
        <v>14069</v>
      </c>
      <c r="V135" s="921" t="s">
        <v>14069</v>
      </c>
      <c r="W135" s="921" t="s">
        <v>29</v>
      </c>
      <c r="X135" s="921">
        <f t="shared" si="10"/>
        <v>1204.6228139070515</v>
      </c>
      <c r="Y135" s="921">
        <f t="shared" si="11"/>
        <v>1087.6691426539396</v>
      </c>
    </row>
    <row r="136" spans="1:25" s="921" customFormat="1" ht="22.5" customHeight="1" thickBot="1" x14ac:dyDescent="0.25">
      <c r="A136" s="1494" t="str">
        <f>'03_DayCase (16-17)'!A167</f>
        <v>YR25Z</v>
      </c>
      <c r="B136" s="1495" t="str">
        <f>VLOOKUP(A136,HRG_1617!A:B,2,FALSE)&amp;"*****"</f>
        <v>Arteriography*****</v>
      </c>
      <c r="C136" s="1448" t="str">
        <f>VLOOKUP(A136,'Currency design BPT HRGs'!$A$203:$C$231,3,FALSE)</f>
        <v>Vascular Surgery</v>
      </c>
      <c r="D136" s="1448" t="str">
        <f>VLOOKUP(A136,'Currency design BPT HRGs'!$A$203:$B$231,2,FALSE)</f>
        <v>Transluminal operations on Iliac and femoral artery</v>
      </c>
      <c r="E136" s="1521">
        <f>VLOOKUP($A136,'03_DayCase (16-17)'!$A:$N,10,FALSE)</f>
        <v>1043.0351513531825</v>
      </c>
      <c r="F136" s="1521">
        <f>VLOOKUP($A136,'03_DayCase (16-17)'!$A:$N,11,FALSE)</f>
        <v>941.76960267811626</v>
      </c>
      <c r="G136" s="1000" t="str">
        <f>VLOOKUP($A136,'Currency design BPT HRGs'!$A$167:$J$197,6,FALSE)</f>
        <v>sub-HRG</v>
      </c>
      <c r="H136" s="1451" t="str">
        <f>VLOOKUP($A136,'Currency design BPT HRGs'!$A$167:$J$195,9,FALSE)</f>
        <v>BP77</v>
      </c>
      <c r="I136" s="1563" t="str">
        <f>VLOOKUP(A136,'Currency design BPT HRGs'!$A$203:$A$231,1,FALSE)</f>
        <v>YR25Z</v>
      </c>
      <c r="K136" s="1499"/>
      <c r="L136" s="921" t="str">
        <f t="shared" si="8"/>
        <v>YR25Z</v>
      </c>
      <c r="M136" s="921" t="str">
        <f t="shared" si="13"/>
        <v>sub-HRG</v>
      </c>
      <c r="N136" s="921" t="s">
        <v>14018</v>
      </c>
      <c r="O136" s="921" t="str">
        <f t="shared" si="16"/>
        <v>BP77</v>
      </c>
      <c r="P136" s="1538" t="s">
        <v>700</v>
      </c>
      <c r="Q136" s="1538" t="s">
        <v>699</v>
      </c>
      <c r="R136" s="1538" t="s">
        <v>29</v>
      </c>
      <c r="S136" s="921" t="str">
        <f t="shared" si="14"/>
        <v>Arteriography*****</v>
      </c>
      <c r="T136" s="921" t="str">
        <f t="shared" si="15"/>
        <v>Transluminal operations on Iliac and femoral artery</v>
      </c>
      <c r="U136" s="921" t="s">
        <v>14069</v>
      </c>
      <c r="V136" s="921" t="s">
        <v>14069</v>
      </c>
      <c r="W136" s="921" t="s">
        <v>29</v>
      </c>
      <c r="X136" s="921">
        <f t="shared" si="10"/>
        <v>1043.0351513531825</v>
      </c>
      <c r="Y136" s="921">
        <f t="shared" si="11"/>
        <v>941.76960267811626</v>
      </c>
    </row>
    <row r="137" spans="1:25" s="921" customFormat="1" ht="21.75" customHeight="1" thickBot="1" x14ac:dyDescent="0.25">
      <c r="A137" s="946" t="str">
        <f>'03_DayCase (16-17)'!A144</f>
        <v>YQ42Z</v>
      </c>
      <c r="B137" s="1496" t="str">
        <f>VLOOKUP(A137,HRG_1617!A:B,2,FALSE)&amp;"*****"</f>
        <v>Open Arteriovenous Fistula, Graft or Shunt Procedures*****</v>
      </c>
      <c r="C137" s="1448" t="str">
        <f>VLOOKUP(A137,'Currency design BPT HRGs'!$A$203:$C$231,3,FALSE)</f>
        <v>Vascular Surgery</v>
      </c>
      <c r="D137" s="1448" t="str">
        <f>VLOOKUP(A137,'Currency design BPT HRGs'!$A$203:$B$231,2,FALSE)</f>
        <v>Creation of arteriovenous fistula for dialysis</v>
      </c>
      <c r="E137" s="1521">
        <f>VLOOKUP($A137,'03_DayCase (16-17)'!$A:$N,10,FALSE)</f>
        <v>1646.1927564586531</v>
      </c>
      <c r="F137" s="1521">
        <f>VLOOKUP($A137,'03_DayCase (16-17)'!$A:$N,11,FALSE)</f>
        <v>1484.8013097470205</v>
      </c>
      <c r="G137" s="1000" t="str">
        <f>VLOOKUP($A137,'Currency design BPT HRGs'!$A$167:$J$197,6,FALSE)</f>
        <v>sub-HRG</v>
      </c>
      <c r="H137" s="1451" t="str">
        <f>VLOOKUP($A137,'Currency design BPT HRGs'!$A$167:$J$195,9,FALSE)</f>
        <v>BP65</v>
      </c>
      <c r="I137" s="1563" t="str">
        <f>VLOOKUP(A137,'Currency design BPT HRGs'!$A$203:$A$231,1,FALSE)</f>
        <v>YQ42Z</v>
      </c>
      <c r="K137" s="1499"/>
      <c r="L137" s="921" t="str">
        <f t="shared" si="8"/>
        <v>YQ42Z</v>
      </c>
      <c r="M137" s="921" t="str">
        <f t="shared" si="13"/>
        <v>sub-HRG</v>
      </c>
      <c r="N137" s="921" t="s">
        <v>14018</v>
      </c>
      <c r="O137" s="921" t="str">
        <f t="shared" si="16"/>
        <v>BP65</v>
      </c>
      <c r="P137" s="1538" t="s">
        <v>700</v>
      </c>
      <c r="Q137" s="1538" t="s">
        <v>699</v>
      </c>
      <c r="R137" s="1538" t="s">
        <v>29</v>
      </c>
      <c r="S137" s="921" t="str">
        <f t="shared" si="14"/>
        <v>Open Arteriovenous Fistula, Graft or Shunt Procedures*****</v>
      </c>
      <c r="T137" s="921" t="str">
        <f t="shared" si="15"/>
        <v>Creation of arteriovenous fistula for dialysis</v>
      </c>
      <c r="U137" s="921" t="s">
        <v>14069</v>
      </c>
      <c r="V137" s="921" t="s">
        <v>14069</v>
      </c>
      <c r="W137" s="921" t="s">
        <v>29</v>
      </c>
      <c r="X137" s="921">
        <f t="shared" si="10"/>
        <v>1646.1927564586531</v>
      </c>
      <c r="Y137" s="921">
        <f t="shared" si="11"/>
        <v>1484.8013097470205</v>
      </c>
    </row>
    <row r="138" spans="1:25" s="921" customFormat="1" ht="22.5" customHeight="1" thickBot="1" x14ac:dyDescent="0.25">
      <c r="A138" s="1537" t="str">
        <f>'03_DayCase (16-17)'!A170</f>
        <v>YZ01Z</v>
      </c>
      <c r="B138" s="1495" t="str">
        <f>VLOOKUP(A138,HRG_1617!A:B,2,FALSE)&amp;""</f>
        <v>Urological Imaging Interventions</v>
      </c>
      <c r="C138" s="1448" t="str">
        <f>VLOOKUP(A138,'Currency design BPT HRGs'!$A$203:$C$231,3,FALSE)</f>
        <v>Medical</v>
      </c>
      <c r="D138" s="1448" t="str">
        <f>VLOOKUP(A138,'Currency design BPT HRGs'!$A$203:$B$231,2,FALSE)</f>
        <v>Renal Biopsy</v>
      </c>
      <c r="E138" s="1520">
        <f>VLOOKUP($A138,'03_DayCase (16-17)'!$A:$N,10,FALSE)</f>
        <v>987.79925869455042</v>
      </c>
      <c r="F138" s="1520">
        <f>VLOOKUP($A138,'03_DayCase (16-17)'!$A:$N,11,FALSE)</f>
        <v>892.35971679169529</v>
      </c>
      <c r="G138" s="1517" t="str">
        <f>VLOOKUP($A138,'Currency design BPT HRGs'!$A$167:$J$197,6,FALSE)</f>
        <v>HRG</v>
      </c>
      <c r="H138" s="1450" t="str">
        <f>VLOOKUP($A138,'Currency design BPT HRGs'!$A$167:$J$197,9,FALSE)</f>
        <v>n/a</v>
      </c>
      <c r="I138" s="1563" t="str">
        <f>VLOOKUP(A138,'Currency design BPT HRGs'!$A$203:$A$231,1,FALSE)</f>
        <v>YZ01Z</v>
      </c>
      <c r="K138" s="1499"/>
      <c r="L138" s="921" t="str">
        <f t="shared" ref="L138" si="17">A138</f>
        <v>YZ01Z</v>
      </c>
      <c r="M138" s="921" t="str">
        <f t="shared" ref="M138" si="18">G138</f>
        <v>HRG</v>
      </c>
      <c r="N138" s="921" t="s">
        <v>14018</v>
      </c>
      <c r="O138" s="921" t="str">
        <f t="shared" ref="O138" si="19">H138</f>
        <v>n/a</v>
      </c>
      <c r="P138" s="1538" t="s">
        <v>700</v>
      </c>
      <c r="Q138" s="1538" t="s">
        <v>699</v>
      </c>
      <c r="R138" s="1538" t="s">
        <v>29</v>
      </c>
      <c r="S138" s="921" t="str">
        <f t="shared" si="14"/>
        <v>Urological Imaging Interventions</v>
      </c>
      <c r="T138" s="921" t="str">
        <f t="shared" si="15"/>
        <v>Renal Biopsy</v>
      </c>
      <c r="U138" s="921" t="s">
        <v>14069</v>
      </c>
      <c r="V138" s="921" t="s">
        <v>14069</v>
      </c>
      <c r="W138" s="921" t="s">
        <v>29</v>
      </c>
      <c r="X138" s="921">
        <f t="shared" si="10"/>
        <v>987.79925869455042</v>
      </c>
      <c r="Y138" s="921">
        <f t="shared" si="11"/>
        <v>892.35971679169529</v>
      </c>
    </row>
    <row r="139" spans="1:25" s="921" customFormat="1" ht="12.75" customHeight="1" x14ac:dyDescent="0.2">
      <c r="A139" s="1600" t="s">
        <v>14060</v>
      </c>
      <c r="B139" s="1600"/>
      <c r="C139" s="1600"/>
      <c r="D139" s="1600"/>
      <c r="E139" s="1600"/>
      <c r="F139" s="1600"/>
      <c r="G139" s="1600"/>
      <c r="H139" s="937"/>
      <c r="I139" s="1559"/>
      <c r="K139" s="1499"/>
    </row>
    <row r="140" spans="1:25" s="921" customFormat="1" ht="13.5" customHeight="1" x14ac:dyDescent="0.2">
      <c r="A140" s="939" t="s">
        <v>386</v>
      </c>
      <c r="B140" s="939"/>
      <c r="C140" s="939"/>
      <c r="D140" s="939"/>
      <c r="E140" s="939"/>
      <c r="F140" s="939"/>
      <c r="G140" s="939"/>
      <c r="H140" s="937"/>
      <c r="I140" s="1559"/>
      <c r="K140" s="1499"/>
    </row>
    <row r="141" spans="1:25" s="1530" customFormat="1" ht="12.75" customHeight="1" x14ac:dyDescent="0.2">
      <c r="A141" s="1530" t="s">
        <v>14061</v>
      </c>
      <c r="I141" s="1559"/>
      <c r="Q141" s="1539"/>
      <c r="R141" s="1539"/>
      <c r="V141" s="1539"/>
      <c r="W141" s="1539"/>
    </row>
    <row r="142" spans="1:25" s="1529" customFormat="1" ht="18.75" customHeight="1" x14ac:dyDescent="0.2">
      <c r="A142" s="1565" t="s">
        <v>14094</v>
      </c>
      <c r="B142" s="1565"/>
      <c r="I142" s="1559"/>
      <c r="Q142" s="1539"/>
      <c r="R142" s="1539"/>
      <c r="V142" s="1539"/>
      <c r="W142" s="1539"/>
    </row>
    <row r="143" spans="1:25" s="921" customFormat="1" ht="13.5" customHeight="1" x14ac:dyDescent="0.2">
      <c r="A143" s="1564" t="s">
        <v>14095</v>
      </c>
      <c r="B143" s="923"/>
      <c r="C143" s="923"/>
      <c r="D143" s="918"/>
      <c r="E143" s="918"/>
      <c r="F143" s="919"/>
      <c r="G143" s="919"/>
      <c r="H143" s="919"/>
      <c r="I143" s="937"/>
      <c r="K143" s="1499"/>
    </row>
    <row r="144" spans="1:25" s="921" customFormat="1" ht="13.5" customHeight="1" x14ac:dyDescent="0.2">
      <c r="A144" s="935">
        <v>4</v>
      </c>
      <c r="B144" s="936" t="s">
        <v>385</v>
      </c>
      <c r="C144" s="937"/>
      <c r="D144" s="918"/>
      <c r="E144" s="918"/>
      <c r="F144" s="933"/>
      <c r="H144" s="938" t="s">
        <v>13</v>
      </c>
      <c r="I144" s="937"/>
      <c r="K144" s="1499"/>
    </row>
    <row r="145" spans="1:25" s="921" customFormat="1" ht="11.25" x14ac:dyDescent="0.2">
      <c r="A145" s="924"/>
      <c r="B145" s="961"/>
      <c r="C145" s="933"/>
      <c r="D145" s="918"/>
      <c r="E145" s="918"/>
      <c r="F145" s="933"/>
      <c r="G145" s="933"/>
      <c r="H145" s="933"/>
      <c r="I145" s="937"/>
      <c r="K145" s="1499"/>
    </row>
    <row r="146" spans="1:25" s="921" customFormat="1" ht="11.25" x14ac:dyDescent="0.2">
      <c r="A146" s="1629" t="s">
        <v>384</v>
      </c>
      <c r="B146" s="1629"/>
      <c r="C146" s="1629"/>
      <c r="D146" s="1629"/>
      <c r="E146" s="1629"/>
      <c r="F146" s="1629"/>
      <c r="G146" s="1629"/>
      <c r="H146" s="1629"/>
      <c r="I146" s="937"/>
      <c r="K146" s="1499"/>
    </row>
    <row r="147" spans="1:25" s="921" customFormat="1" ht="11.25" x14ac:dyDescent="0.2">
      <c r="A147" s="1629" t="s">
        <v>383</v>
      </c>
      <c r="B147" s="1629"/>
      <c r="C147" s="1629"/>
      <c r="D147" s="1629"/>
      <c r="E147" s="1629"/>
      <c r="F147" s="1629"/>
      <c r="G147" s="1629"/>
      <c r="H147" s="1629"/>
      <c r="I147" s="937"/>
      <c r="K147" s="1499"/>
    </row>
    <row r="148" spans="1:25" s="921" customFormat="1" ht="11.25" x14ac:dyDescent="0.2">
      <c r="A148" s="1600" t="s">
        <v>382</v>
      </c>
      <c r="B148" s="1600"/>
      <c r="C148" s="1600"/>
      <c r="D148" s="1600"/>
      <c r="E148" s="1600"/>
      <c r="F148" s="1600"/>
      <c r="G148" s="1600"/>
      <c r="H148" s="1600"/>
      <c r="I148" s="937"/>
      <c r="K148" s="1499"/>
    </row>
    <row r="149" spans="1:25" s="921" customFormat="1" ht="12" thickBot="1" x14ac:dyDescent="0.25">
      <c r="A149" s="1629"/>
      <c r="B149" s="1629"/>
      <c r="C149" s="1629"/>
      <c r="D149" s="1629"/>
      <c r="E149" s="1629"/>
      <c r="F149" s="1629"/>
      <c r="G149" s="1629"/>
      <c r="H149" s="1629"/>
      <c r="I149" s="937"/>
      <c r="K149" s="1499"/>
    </row>
    <row r="150" spans="1:25" s="921" customFormat="1" ht="34.5" thickBot="1" x14ac:dyDescent="0.25">
      <c r="A150" s="950" t="s">
        <v>11</v>
      </c>
      <c r="B150" s="1012" t="s">
        <v>10</v>
      </c>
      <c r="C150" s="1013" t="s">
        <v>315</v>
      </c>
      <c r="D150" s="954" t="s">
        <v>6</v>
      </c>
      <c r="E150" s="1014" t="s">
        <v>9</v>
      </c>
      <c r="F150" s="954" t="s">
        <v>168</v>
      </c>
      <c r="G150" s="927"/>
      <c r="H150" s="966"/>
      <c r="I150" s="927"/>
      <c r="K150" s="1499"/>
    </row>
    <row r="151" spans="1:25" s="921" customFormat="1" ht="12" thickBot="1" x14ac:dyDescent="0.25">
      <c r="A151" s="971" t="s">
        <v>2113</v>
      </c>
      <c r="B151" s="1484" t="str">
        <f>VLOOKUP(A151,HRG_1617!A:B,2,FALSE)</f>
        <v>Diabetes with Hypoglycaemic Disorders, with CC Score 8+</v>
      </c>
      <c r="C151" s="955">
        <f>VLOOKUP($A151,'00_Other (16-17)'!$A$20:$L$28,10,FALSE)</f>
        <v>2743.9595207858824</v>
      </c>
      <c r="D151" s="955">
        <f>VLOOKUP($A151,'00_Other (16-17)'!$A$20:$L$28,11,FALSE)</f>
        <v>3228.1876715128028</v>
      </c>
      <c r="E151" s="1581" t="s">
        <v>54</v>
      </c>
      <c r="F151" s="1626" t="s">
        <v>379</v>
      </c>
      <c r="K151" s="1499"/>
      <c r="L151" s="921" t="str">
        <f t="shared" ref="L151" si="20">A151</f>
        <v>KB01C</v>
      </c>
      <c r="M151" s="921" t="s">
        <v>11406</v>
      </c>
      <c r="N151" s="921" t="s">
        <v>14025</v>
      </c>
      <c r="O151" s="921" t="s">
        <v>379</v>
      </c>
      <c r="P151" s="921" t="s">
        <v>594</v>
      </c>
      <c r="Q151" s="921" t="s">
        <v>594</v>
      </c>
      <c r="R151" s="921" t="s">
        <v>29</v>
      </c>
      <c r="S151" s="921" t="str">
        <f>B151</f>
        <v>Diabetes with Hypoglycaemic Disorders, with CC Score 8+</v>
      </c>
      <c r="T151" s="921" t="s">
        <v>29</v>
      </c>
      <c r="U151" s="921" t="s">
        <v>14065</v>
      </c>
      <c r="V151" s="921" t="s">
        <v>14069</v>
      </c>
      <c r="W151" s="921" t="s">
        <v>29</v>
      </c>
      <c r="X151" s="921">
        <f t="shared" ref="X151:X158" si="21">D151</f>
        <v>3228.1876715128028</v>
      </c>
      <c r="Y151" s="921">
        <f t="shared" ref="Y151:Y158" si="22">C151</f>
        <v>2743.9595207858824</v>
      </c>
    </row>
    <row r="152" spans="1:25" s="921" customFormat="1" ht="12" thickBot="1" x14ac:dyDescent="0.25">
      <c r="A152" s="971" t="s">
        <v>2115</v>
      </c>
      <c r="B152" s="1485" t="str">
        <f>VLOOKUP(A152,HRG_1617!A:B,2,FALSE)</f>
        <v>Diabetes with Hypoglycaemic Disorders, with CC Score 5-7</v>
      </c>
      <c r="C152" s="955">
        <f>VLOOKUP($A152,'00_Other (16-17)'!$A$20:$L$28,10,FALSE)</f>
        <v>1565.1494539228686</v>
      </c>
      <c r="D152" s="955">
        <f>VLOOKUP($A152,'00_Other (16-17)'!$A$20:$L$28,11,FALSE)</f>
        <v>1841.3522987327865</v>
      </c>
      <c r="E152" s="1582"/>
      <c r="F152" s="1627"/>
      <c r="K152" s="1499"/>
      <c r="L152" s="921" t="str">
        <f t="shared" ref="L152:L158" si="23">A152</f>
        <v>KB01D</v>
      </c>
      <c r="M152" s="921" t="s">
        <v>11406</v>
      </c>
      <c r="N152" s="921" t="s">
        <v>14025</v>
      </c>
      <c r="O152" s="921" t="str">
        <f>O151</f>
        <v>BP52</v>
      </c>
      <c r="P152" s="921" t="s">
        <v>594</v>
      </c>
      <c r="Q152" s="921" t="s">
        <v>594</v>
      </c>
      <c r="R152" s="921" t="s">
        <v>29</v>
      </c>
      <c r="S152" s="921" t="str">
        <f t="shared" ref="S152:S158" si="24">B152</f>
        <v>Diabetes with Hypoglycaemic Disorders, with CC Score 5-7</v>
      </c>
      <c r="T152" s="921" t="s">
        <v>29</v>
      </c>
      <c r="U152" s="921" t="s">
        <v>14065</v>
      </c>
      <c r="V152" s="921" t="s">
        <v>14069</v>
      </c>
      <c r="W152" s="921" t="s">
        <v>29</v>
      </c>
      <c r="X152" s="921">
        <f t="shared" si="21"/>
        <v>1841.3522987327865</v>
      </c>
      <c r="Y152" s="921">
        <f t="shared" si="22"/>
        <v>1565.1494539228686</v>
      </c>
    </row>
    <row r="153" spans="1:25" s="921" customFormat="1" ht="12.75" customHeight="1" thickBot="1" x14ac:dyDescent="0.25">
      <c r="A153" s="971" t="s">
        <v>2117</v>
      </c>
      <c r="B153" s="1485" t="str">
        <f>VLOOKUP(A153,HRG_1617!A:B,2,FALSE)</f>
        <v>Diabetes with Hypoglycaemic Disorders, with CC Score 3-4</v>
      </c>
      <c r="C153" s="955">
        <f>VLOOKUP($A153,'00_Other (16-17)'!$A$20:$L$28,10,FALSE)</f>
        <v>1083.4021762230566</v>
      </c>
      <c r="D153" s="955">
        <f>VLOOKUP($A153,'00_Other (16-17)'!$A$20:$L$28,11,FALSE)</f>
        <v>1274.5907955565372</v>
      </c>
      <c r="E153" s="1582"/>
      <c r="F153" s="1627"/>
      <c r="K153" s="1499"/>
      <c r="L153" s="921" t="str">
        <f t="shared" si="23"/>
        <v>KB01E</v>
      </c>
      <c r="M153" s="921" t="s">
        <v>11406</v>
      </c>
      <c r="N153" s="921" t="s">
        <v>14025</v>
      </c>
      <c r="O153" s="921" t="str">
        <f t="shared" ref="O153:O158" si="25">O152</f>
        <v>BP52</v>
      </c>
      <c r="P153" s="921" t="s">
        <v>594</v>
      </c>
      <c r="Q153" s="921" t="s">
        <v>594</v>
      </c>
      <c r="R153" s="921" t="s">
        <v>29</v>
      </c>
      <c r="S153" s="921" t="str">
        <f t="shared" si="24"/>
        <v>Diabetes with Hypoglycaemic Disorders, with CC Score 3-4</v>
      </c>
      <c r="T153" s="921" t="s">
        <v>29</v>
      </c>
      <c r="U153" s="921" t="s">
        <v>14065</v>
      </c>
      <c r="V153" s="921" t="s">
        <v>14069</v>
      </c>
      <c r="W153" s="921" t="s">
        <v>29</v>
      </c>
      <c r="X153" s="921">
        <f t="shared" si="21"/>
        <v>1274.5907955565372</v>
      </c>
      <c r="Y153" s="921">
        <f t="shared" si="22"/>
        <v>1083.4021762230566</v>
      </c>
    </row>
    <row r="154" spans="1:25" s="921" customFormat="1" ht="12.75" customHeight="1" thickBot="1" x14ac:dyDescent="0.25">
      <c r="A154" s="971" t="s">
        <v>2119</v>
      </c>
      <c r="B154" s="1485" t="str">
        <f>VLOOKUP(A154,HRG_1617!A:B,2,FALSE)</f>
        <v>Diabetes with Hypoglycaemic Disorders, with CC Score 0-2</v>
      </c>
      <c r="C154" s="955">
        <f>VLOOKUP($A154,'00_Other (16-17)'!$A$20:$L$28,10,FALSE)</f>
        <v>433.62240222419882</v>
      </c>
      <c r="D154" s="955">
        <f>VLOOKUP($A154,'00_Other (16-17)'!$A$20:$L$28,11,FALSE)</f>
        <v>510.14400261670448</v>
      </c>
      <c r="E154" s="1582"/>
      <c r="F154" s="1627"/>
      <c r="K154" s="1499"/>
      <c r="L154" s="921" t="str">
        <f t="shared" si="23"/>
        <v>KB01F</v>
      </c>
      <c r="M154" s="921" t="s">
        <v>11406</v>
      </c>
      <c r="N154" s="921" t="s">
        <v>14025</v>
      </c>
      <c r="O154" s="921" t="str">
        <f t="shared" si="25"/>
        <v>BP52</v>
      </c>
      <c r="P154" s="921" t="s">
        <v>594</v>
      </c>
      <c r="Q154" s="921" t="s">
        <v>594</v>
      </c>
      <c r="R154" s="921" t="s">
        <v>29</v>
      </c>
      <c r="S154" s="921" t="str">
        <f t="shared" si="24"/>
        <v>Diabetes with Hypoglycaemic Disorders, with CC Score 0-2</v>
      </c>
      <c r="T154" s="921" t="s">
        <v>29</v>
      </c>
      <c r="U154" s="921" t="s">
        <v>14065</v>
      </c>
      <c r="V154" s="921" t="s">
        <v>14069</v>
      </c>
      <c r="W154" s="921" t="s">
        <v>29</v>
      </c>
      <c r="X154" s="921">
        <f t="shared" si="21"/>
        <v>510.14400261670448</v>
      </c>
      <c r="Y154" s="921">
        <f t="shared" si="22"/>
        <v>433.62240222419882</v>
      </c>
    </row>
    <row r="155" spans="1:25" s="921" customFormat="1" ht="12" thickBot="1" x14ac:dyDescent="0.25">
      <c r="A155" s="971" t="s">
        <v>2121</v>
      </c>
      <c r="B155" s="1485" t="str">
        <f>VLOOKUP(A155,HRG_1617!A:B,2,FALSE)</f>
        <v>Diabetes with Hyperglycaemic Disorders, with CC Score 8+</v>
      </c>
      <c r="C155" s="955">
        <f>VLOOKUP($A155,'00_Other (16-17)'!$A$20:$L$28,10,FALSE)</f>
        <v>3047.4101587966243</v>
      </c>
      <c r="D155" s="955">
        <f>VLOOKUP($A155,'00_Other (16-17)'!$A$20:$L$28,11,FALSE)</f>
        <v>3585.1884221136756</v>
      </c>
      <c r="E155" s="1582"/>
      <c r="F155" s="1627"/>
      <c r="K155" s="1499"/>
      <c r="L155" s="921" t="str">
        <f t="shared" si="23"/>
        <v>KB02G</v>
      </c>
      <c r="M155" s="921" t="s">
        <v>11406</v>
      </c>
      <c r="N155" s="921" t="s">
        <v>14025</v>
      </c>
      <c r="O155" s="921" t="str">
        <f t="shared" si="25"/>
        <v>BP52</v>
      </c>
      <c r="P155" s="921" t="s">
        <v>594</v>
      </c>
      <c r="Q155" s="921" t="s">
        <v>594</v>
      </c>
      <c r="R155" s="921" t="s">
        <v>29</v>
      </c>
      <c r="S155" s="921" t="str">
        <f t="shared" si="24"/>
        <v>Diabetes with Hyperglycaemic Disorders, with CC Score 8+</v>
      </c>
      <c r="T155" s="921" t="s">
        <v>29</v>
      </c>
      <c r="U155" s="921" t="s">
        <v>14065</v>
      </c>
      <c r="V155" s="921" t="s">
        <v>14069</v>
      </c>
      <c r="W155" s="921" t="s">
        <v>29</v>
      </c>
      <c r="X155" s="921">
        <f t="shared" si="21"/>
        <v>3585.1884221136756</v>
      </c>
      <c r="Y155" s="921">
        <f t="shared" si="22"/>
        <v>3047.4101587966243</v>
      </c>
    </row>
    <row r="156" spans="1:25" s="921" customFormat="1" ht="12.75" customHeight="1" thickBot="1" x14ac:dyDescent="0.25">
      <c r="A156" s="971" t="s">
        <v>2123</v>
      </c>
      <c r="B156" s="1485" t="str">
        <f>VLOOKUP(A156,HRG_1617!A:B,2,FALSE)</f>
        <v>Diabetes with Hyperglycaemic Disorders, with CC Score 5-7</v>
      </c>
      <c r="C156" s="955">
        <f>VLOOKUP($A156,'00_Other (16-17)'!$A$20:$L$28,10,FALSE)</f>
        <v>1834.7249667161359</v>
      </c>
      <c r="D156" s="955">
        <f>VLOOKUP($A156,'00_Other (16-17)'!$A$20:$L$28,11,FALSE)</f>
        <v>2158.4999608425128</v>
      </c>
      <c r="E156" s="1582"/>
      <c r="F156" s="1627"/>
      <c r="K156" s="1499"/>
      <c r="L156" s="921" t="str">
        <f t="shared" si="23"/>
        <v>KB02H</v>
      </c>
      <c r="M156" s="921" t="s">
        <v>11406</v>
      </c>
      <c r="N156" s="921" t="s">
        <v>14025</v>
      </c>
      <c r="O156" s="921" t="str">
        <f t="shared" si="25"/>
        <v>BP52</v>
      </c>
      <c r="P156" s="921" t="s">
        <v>594</v>
      </c>
      <c r="Q156" s="921" t="s">
        <v>594</v>
      </c>
      <c r="R156" s="921" t="s">
        <v>29</v>
      </c>
      <c r="S156" s="921" t="str">
        <f t="shared" si="24"/>
        <v>Diabetes with Hyperglycaemic Disorders, with CC Score 5-7</v>
      </c>
      <c r="T156" s="921" t="s">
        <v>29</v>
      </c>
      <c r="U156" s="921" t="s">
        <v>14065</v>
      </c>
      <c r="V156" s="921" t="s">
        <v>14069</v>
      </c>
      <c r="W156" s="921" t="s">
        <v>29</v>
      </c>
      <c r="X156" s="921">
        <f t="shared" si="21"/>
        <v>2158.4999608425128</v>
      </c>
      <c r="Y156" s="921">
        <f t="shared" si="22"/>
        <v>1834.7249667161359</v>
      </c>
    </row>
    <row r="157" spans="1:25" s="927" customFormat="1" ht="12" thickBot="1" x14ac:dyDescent="0.25">
      <c r="A157" s="971" t="s">
        <v>2125</v>
      </c>
      <c r="B157" s="1485" t="str">
        <f>VLOOKUP(A157,HRG_1617!A:B,2,FALSE)</f>
        <v>Diabetes with Hyperglycaemic Disorders, with CC Score 2-4</v>
      </c>
      <c r="C157" s="955">
        <f>VLOOKUP($A157,'00_Other (16-17)'!$A$20:$L$28,10,FALSE)</f>
        <v>1153.7132753350331</v>
      </c>
      <c r="D157" s="955">
        <f>VLOOKUP($A157,'00_Other (16-17)'!$A$20:$L$28,11,FALSE)</f>
        <v>1357.3097356882743</v>
      </c>
      <c r="E157" s="1582"/>
      <c r="F157" s="1627"/>
      <c r="G157" s="921"/>
      <c r="H157" s="921"/>
      <c r="I157" s="921"/>
      <c r="K157" s="1500"/>
      <c r="L157" s="921" t="str">
        <f t="shared" si="23"/>
        <v>KB02J</v>
      </c>
      <c r="M157" s="921" t="s">
        <v>11406</v>
      </c>
      <c r="N157" s="921" t="s">
        <v>14025</v>
      </c>
      <c r="O157" s="921" t="str">
        <f t="shared" si="25"/>
        <v>BP52</v>
      </c>
      <c r="P157" s="921" t="s">
        <v>594</v>
      </c>
      <c r="Q157" s="921" t="s">
        <v>594</v>
      </c>
      <c r="R157" s="921" t="s">
        <v>29</v>
      </c>
      <c r="S157" s="921" t="str">
        <f t="shared" si="24"/>
        <v>Diabetes with Hyperglycaemic Disorders, with CC Score 2-4</v>
      </c>
      <c r="T157" s="921" t="s">
        <v>29</v>
      </c>
      <c r="U157" s="921" t="s">
        <v>14065</v>
      </c>
      <c r="V157" s="921" t="s">
        <v>14069</v>
      </c>
      <c r="W157" s="921" t="s">
        <v>29</v>
      </c>
      <c r="X157" s="921">
        <f t="shared" si="21"/>
        <v>1357.3097356882743</v>
      </c>
      <c r="Y157" s="921">
        <f t="shared" si="22"/>
        <v>1153.7132753350331</v>
      </c>
    </row>
    <row r="158" spans="1:25" s="921" customFormat="1" ht="12" thickBot="1" x14ac:dyDescent="0.25">
      <c r="A158" s="947" t="s">
        <v>2127</v>
      </c>
      <c r="B158" s="1486" t="str">
        <f>VLOOKUP(A158,HRG_1617!A:B,2,FALSE)</f>
        <v>Diabetes with Hyperglycaemic Disorders, with CC Score 0-1</v>
      </c>
      <c r="C158" s="955">
        <f>VLOOKUP($A158,'00_Other (16-17)'!$A$20:$L$28,10,FALSE)</f>
        <v>689.97793457371972</v>
      </c>
      <c r="D158" s="955">
        <f>VLOOKUP($A158,'00_Other (16-17)'!$A$20:$L$28,11,FALSE)</f>
        <v>811.73874655731731</v>
      </c>
      <c r="E158" s="1583"/>
      <c r="F158" s="1628"/>
      <c r="K158" s="1499"/>
      <c r="L158" s="921" t="str">
        <f t="shared" si="23"/>
        <v>KB02K</v>
      </c>
      <c r="M158" s="921" t="s">
        <v>11406</v>
      </c>
      <c r="N158" s="921" t="s">
        <v>14025</v>
      </c>
      <c r="O158" s="921" t="str">
        <f t="shared" si="25"/>
        <v>BP52</v>
      </c>
      <c r="P158" s="921" t="s">
        <v>594</v>
      </c>
      <c r="Q158" s="921" t="s">
        <v>594</v>
      </c>
      <c r="R158" s="921" t="s">
        <v>29</v>
      </c>
      <c r="S158" s="921" t="str">
        <f t="shared" si="24"/>
        <v>Diabetes with Hyperglycaemic Disorders, with CC Score 0-1</v>
      </c>
      <c r="T158" s="921" t="s">
        <v>29</v>
      </c>
      <c r="U158" s="921" t="s">
        <v>14065</v>
      </c>
      <c r="V158" s="921" t="s">
        <v>14069</v>
      </c>
      <c r="W158" s="921" t="s">
        <v>29</v>
      </c>
      <c r="X158" s="921">
        <f t="shared" si="21"/>
        <v>811.73874655731731</v>
      </c>
      <c r="Y158" s="921">
        <f t="shared" si="22"/>
        <v>689.97793457371972</v>
      </c>
    </row>
    <row r="159" spans="1:25" s="921" customFormat="1" ht="12.75" customHeight="1" thickBot="1" x14ac:dyDescent="0.25">
      <c r="A159" s="929"/>
      <c r="B159" s="929"/>
      <c r="C159" s="957"/>
      <c r="D159" s="957"/>
      <c r="E159" s="957"/>
      <c r="F159" s="929"/>
      <c r="G159" s="929"/>
      <c r="H159" s="957"/>
      <c r="K159" s="1499"/>
    </row>
    <row r="160" spans="1:25" s="921" customFormat="1" ht="12.75" customHeight="1" x14ac:dyDescent="0.2">
      <c r="C160" s="937"/>
      <c r="F160" s="937"/>
      <c r="I160" s="937"/>
      <c r="K160" s="1499"/>
    </row>
    <row r="161" spans="1:24" s="921" customFormat="1" ht="12.75" customHeight="1" x14ac:dyDescent="0.2">
      <c r="A161" s="1015">
        <v>5</v>
      </c>
      <c r="B161" s="1016" t="s">
        <v>364</v>
      </c>
      <c r="C161" s="937"/>
      <c r="F161" s="933"/>
      <c r="H161" s="938" t="s">
        <v>13</v>
      </c>
      <c r="I161" s="937"/>
      <c r="K161" s="1499"/>
    </row>
    <row r="162" spans="1:24" s="921" customFormat="1" ht="12.75" customHeight="1" x14ac:dyDescent="0.2">
      <c r="A162" s="1015"/>
      <c r="B162" s="1016"/>
      <c r="C162" s="1017"/>
      <c r="F162" s="933"/>
      <c r="G162" s="981"/>
      <c r="I162" s="937"/>
      <c r="K162" s="1499"/>
    </row>
    <row r="163" spans="1:24" s="921" customFormat="1" ht="12.75" customHeight="1" x14ac:dyDescent="0.2">
      <c r="A163" s="1605" t="s">
        <v>363</v>
      </c>
      <c r="B163" s="1605"/>
      <c r="C163" s="1605"/>
      <c r="D163" s="981"/>
      <c r="E163" s="981"/>
      <c r="F163" s="981"/>
      <c r="G163" s="939"/>
      <c r="H163" s="981"/>
      <c r="I163" s="937"/>
      <c r="K163" s="1499"/>
    </row>
    <row r="164" spans="1:24" s="921" customFormat="1" ht="12.75" customHeight="1" x14ac:dyDescent="0.2">
      <c r="A164" s="1616" t="s">
        <v>362</v>
      </c>
      <c r="B164" s="1616"/>
      <c r="C164" s="1616"/>
      <c r="D164" s="1616"/>
      <c r="E164" s="939"/>
      <c r="F164" s="939"/>
      <c r="G164" s="939"/>
      <c r="H164" s="939"/>
      <c r="I164" s="937"/>
      <c r="K164" s="1499"/>
    </row>
    <row r="165" spans="1:24" s="921" customFormat="1" ht="13.5" customHeight="1" thickBot="1" x14ac:dyDescent="0.25">
      <c r="C165" s="937"/>
      <c r="F165" s="933"/>
      <c r="G165" s="1018"/>
      <c r="I165" s="937"/>
      <c r="K165" s="1499"/>
    </row>
    <row r="166" spans="1:24" s="921" customFormat="1" ht="13.5" thickBot="1" x14ac:dyDescent="0.25">
      <c r="A166" s="943" t="s">
        <v>361</v>
      </c>
      <c r="B166" s="951" t="s">
        <v>10</v>
      </c>
      <c r="C166" s="943" t="s">
        <v>6</v>
      </c>
      <c r="D166" s="927"/>
      <c r="E166" s="927"/>
      <c r="F166" s="1019"/>
      <c r="G166" s="966"/>
      <c r="H166" s="927"/>
      <c r="I166" s="927"/>
      <c r="K166" s="1499"/>
    </row>
    <row r="167" spans="1:24" s="921" customFormat="1" ht="10.5" customHeight="1" thickBot="1" x14ac:dyDescent="0.25">
      <c r="A167" s="976" t="s">
        <v>2</v>
      </c>
      <c r="B167" s="1020" t="s">
        <v>360</v>
      </c>
      <c r="C167" s="1021">
        <f>'00_Other (16-17)'!H37</f>
        <v>293.10657629184533</v>
      </c>
      <c r="D167" s="940"/>
      <c r="E167" s="940"/>
      <c r="F167" s="1022"/>
      <c r="G167" s="937"/>
      <c r="K167" s="1499"/>
      <c r="L167" s="921" t="s">
        <v>14019</v>
      </c>
      <c r="M167" s="921" t="s">
        <v>14019</v>
      </c>
      <c r="N167" s="921" t="s">
        <v>14020</v>
      </c>
      <c r="O167" s="921" t="s">
        <v>2</v>
      </c>
      <c r="P167" s="921" t="s">
        <v>14019</v>
      </c>
      <c r="Q167" s="921" t="s">
        <v>29</v>
      </c>
      <c r="R167" s="921" t="s">
        <v>29</v>
      </c>
      <c r="S167" s="921" t="str">
        <f t="shared" ref="S167:S169" si="26">B167</f>
        <v>Diagnosis and discharge</v>
      </c>
      <c r="T167" s="921" t="s">
        <v>29</v>
      </c>
      <c r="U167" s="921" t="s">
        <v>14065</v>
      </c>
      <c r="V167" s="921" t="s">
        <v>14069</v>
      </c>
      <c r="W167" s="921" t="s">
        <v>29</v>
      </c>
      <c r="X167" s="921">
        <f>C167</f>
        <v>293.10657629184533</v>
      </c>
    </row>
    <row r="168" spans="1:24" s="921" customFormat="1" ht="13.5" thickBot="1" x14ac:dyDescent="0.25">
      <c r="A168" s="978" t="s">
        <v>2</v>
      </c>
      <c r="B168" s="1023" t="s">
        <v>359</v>
      </c>
      <c r="C168" s="1021">
        <f>'00_Other (16-17)'!H38</f>
        <v>927.51510551412809</v>
      </c>
      <c r="D168" s="940"/>
      <c r="E168" s="940"/>
      <c r="F168" s="1022"/>
      <c r="G168" s="937"/>
      <c r="I168" s="937"/>
      <c r="K168" s="1499"/>
      <c r="L168" s="921" t="s">
        <v>14019</v>
      </c>
      <c r="M168" s="921" t="s">
        <v>14019</v>
      </c>
      <c r="N168" s="921" t="s">
        <v>14020</v>
      </c>
      <c r="O168" s="921" t="s">
        <v>2</v>
      </c>
      <c r="P168" s="921" t="s">
        <v>14019</v>
      </c>
      <c r="Q168" s="921" t="s">
        <v>29</v>
      </c>
      <c r="R168" s="921" t="s">
        <v>29</v>
      </c>
      <c r="S168" s="921" t="str">
        <f t="shared" si="26"/>
        <v>DMARDS Therapy</v>
      </c>
      <c r="T168" s="921" t="s">
        <v>29</v>
      </c>
      <c r="U168" s="921" t="s">
        <v>14065</v>
      </c>
      <c r="V168" s="921" t="s">
        <v>14069</v>
      </c>
      <c r="W168" s="921" t="s">
        <v>29</v>
      </c>
      <c r="X168" s="921">
        <f t="shared" ref="X168:X169" si="27">C168</f>
        <v>927.51510551412809</v>
      </c>
    </row>
    <row r="169" spans="1:24" s="921" customFormat="1" ht="13.5" thickBot="1" x14ac:dyDescent="0.25">
      <c r="A169" s="979" t="s">
        <v>2</v>
      </c>
      <c r="B169" s="1024" t="s">
        <v>358</v>
      </c>
      <c r="C169" s="1021">
        <f>'00_Other (16-17)'!H39</f>
        <v>953.08816250603411</v>
      </c>
      <c r="F169" s="1022"/>
      <c r="G169" s="937"/>
      <c r="K169" s="1499"/>
      <c r="L169" s="921" t="s">
        <v>14019</v>
      </c>
      <c r="M169" s="921" t="s">
        <v>14019</v>
      </c>
      <c r="N169" s="921" t="s">
        <v>14020</v>
      </c>
      <c r="O169" s="921" t="s">
        <v>2</v>
      </c>
      <c r="P169" s="921" t="s">
        <v>14019</v>
      </c>
      <c r="Q169" s="921" t="s">
        <v>29</v>
      </c>
      <c r="R169" s="921" t="s">
        <v>29</v>
      </c>
      <c r="S169" s="921" t="str">
        <f t="shared" si="26"/>
        <v>Biological Therapy *</v>
      </c>
      <c r="T169" s="921" t="s">
        <v>29</v>
      </c>
      <c r="U169" s="921" t="s">
        <v>14065</v>
      </c>
      <c r="V169" s="921" t="s">
        <v>14069</v>
      </c>
      <c r="W169" s="921" t="s">
        <v>29</v>
      </c>
      <c r="X169" s="921">
        <f t="shared" si="27"/>
        <v>953.08816250603411</v>
      </c>
    </row>
    <row r="170" spans="1:24" s="937" customFormat="1" ht="11.25" customHeight="1" x14ac:dyDescent="0.2">
      <c r="A170" s="921"/>
      <c r="B170" s="921"/>
      <c r="D170" s="921"/>
      <c r="E170" s="921"/>
      <c r="G170" s="921"/>
      <c r="H170" s="921"/>
      <c r="K170" s="1501"/>
      <c r="Q170" s="1540"/>
      <c r="R170" s="1540"/>
      <c r="V170" s="1540"/>
      <c r="W170" s="1540"/>
    </row>
    <row r="171" spans="1:24" s="921" customFormat="1" ht="12.75" customHeight="1" x14ac:dyDescent="0.2">
      <c r="A171" s="921" t="s">
        <v>357</v>
      </c>
      <c r="C171" s="937"/>
      <c r="F171" s="937"/>
      <c r="G171" s="938"/>
      <c r="I171" s="937"/>
      <c r="K171" s="1499"/>
    </row>
    <row r="172" spans="1:24" s="921" customFormat="1" ht="13.5" thickBot="1" x14ac:dyDescent="0.25">
      <c r="A172" s="1025"/>
      <c r="B172" s="1026"/>
      <c r="C172" s="1027"/>
      <c r="D172" s="1025"/>
      <c r="E172" s="1025"/>
      <c r="F172" s="1025"/>
      <c r="G172" s="1025"/>
      <c r="H172" s="1025"/>
      <c r="I172" s="1028"/>
      <c r="K172" s="1499"/>
    </row>
    <row r="173" spans="1:24" s="927" customFormat="1" ht="11.25" x14ac:dyDescent="0.2">
      <c r="A173" s="939"/>
      <c r="B173" s="937"/>
      <c r="C173" s="940"/>
      <c r="D173" s="941"/>
      <c r="E173" s="941"/>
      <c r="F173" s="937"/>
      <c r="G173" s="921"/>
      <c r="H173" s="921"/>
      <c r="I173" s="937"/>
      <c r="K173" s="1500"/>
      <c r="Q173" s="1538"/>
      <c r="R173" s="1538"/>
      <c r="V173" s="1538"/>
      <c r="W173" s="1538"/>
    </row>
    <row r="174" spans="1:24" s="921" customFormat="1" ht="11.25" x14ac:dyDescent="0.2">
      <c r="A174" s="935">
        <v>6</v>
      </c>
      <c r="B174" s="936" t="s">
        <v>356</v>
      </c>
      <c r="C174" s="937"/>
      <c r="D174" s="918"/>
      <c r="E174" s="918"/>
      <c r="F174" s="933"/>
      <c r="H174" s="938" t="s">
        <v>13</v>
      </c>
      <c r="I174" s="937"/>
      <c r="K174" s="1499"/>
    </row>
    <row r="175" spans="1:24" s="921" customFormat="1" ht="11.25" x14ac:dyDescent="0.2">
      <c r="A175" s="935"/>
      <c r="B175" s="936"/>
      <c r="C175" s="1017"/>
      <c r="D175" s="918"/>
      <c r="E175" s="918"/>
      <c r="F175" s="933"/>
      <c r="G175" s="918"/>
      <c r="H175" s="918"/>
      <c r="I175" s="937"/>
      <c r="K175" s="1499"/>
    </row>
    <row r="176" spans="1:24" s="921" customFormat="1" ht="11.25" x14ac:dyDescent="0.2">
      <c r="A176" s="1629" t="s">
        <v>355</v>
      </c>
      <c r="B176" s="1629"/>
      <c r="C176" s="1629"/>
      <c r="D176" s="1629"/>
      <c r="E176" s="1629"/>
      <c r="F176" s="1629"/>
      <c r="G176" s="1629"/>
      <c r="H176" s="1629"/>
      <c r="I176" s="937"/>
      <c r="K176" s="1499"/>
    </row>
    <row r="177" spans="1:26" s="921" customFormat="1" ht="11.25" x14ac:dyDescent="0.2">
      <c r="A177" s="1600" t="s">
        <v>14034</v>
      </c>
      <c r="B177" s="1600"/>
      <c r="C177" s="1600"/>
      <c r="D177" s="1600"/>
      <c r="E177" s="1600"/>
      <c r="F177" s="1600"/>
      <c r="G177" s="1600"/>
      <c r="H177" s="1600"/>
      <c r="I177" s="937"/>
      <c r="K177" s="1499"/>
    </row>
    <row r="178" spans="1:26" s="921" customFormat="1" ht="12" thickBot="1" x14ac:dyDescent="0.25">
      <c r="A178" s="1584"/>
      <c r="B178" s="1584"/>
      <c r="C178" s="1584"/>
      <c r="D178" s="1584"/>
      <c r="E178" s="1584"/>
      <c r="F178" s="1584"/>
      <c r="G178" s="1584"/>
      <c r="H178" s="1584"/>
      <c r="I178" s="937"/>
      <c r="K178" s="1499"/>
    </row>
    <row r="179" spans="1:26" s="1030" customFormat="1" ht="35.25" customHeight="1" thickBot="1" x14ac:dyDescent="0.25">
      <c r="A179" s="1029" t="s">
        <v>11</v>
      </c>
      <c r="B179" s="986" t="s">
        <v>10</v>
      </c>
      <c r="C179" s="943" t="s">
        <v>353</v>
      </c>
      <c r="D179" s="943" t="s">
        <v>352</v>
      </c>
      <c r="E179" s="943" t="s">
        <v>351</v>
      </c>
      <c r="F179" s="943" t="s">
        <v>9</v>
      </c>
      <c r="G179" s="1012" t="s">
        <v>168</v>
      </c>
      <c r="H179" s="966"/>
      <c r="I179" s="927"/>
      <c r="K179" s="1502"/>
    </row>
    <row r="180" spans="1:26" s="921" customFormat="1" ht="12" thickBot="1" x14ac:dyDescent="0.25">
      <c r="A180" s="976" t="s">
        <v>1756</v>
      </c>
      <c r="B180" s="1484" t="str">
        <f>VLOOKUP(A180,HRG_1617!A:B,2,FALSE)</f>
        <v>Major Therapeutic Endoscopic, Upper or Lower Gastrointestinal Tract Procedures, 19 years and over, with CC Score 0</v>
      </c>
      <c r="C180" s="955">
        <f>VLOOKUP($A180,'00_Other (16-17)'!$A$50:$S$63,13,FALSE)</f>
        <v>592.86534642706238</v>
      </c>
      <c r="D180" s="955">
        <f>VLOOKUP($A180,'00_Other (16-17)'!$A$50:$S$63,12,FALSE)</f>
        <v>569.15073256997994</v>
      </c>
      <c r="E180" s="955">
        <f>VLOOKUP($A180,'00_Other (16-17)'!$A$50:$S$63,9,FALSE)</f>
        <v>545.43611871289738</v>
      </c>
      <c r="F180" s="1597" t="s">
        <v>3</v>
      </c>
      <c r="G180" s="1622" t="s">
        <v>2</v>
      </c>
      <c r="H180" s="927"/>
      <c r="I180" s="927"/>
      <c r="K180" s="1499"/>
      <c r="L180" s="921" t="str">
        <f t="shared" ref="L180" si="28">A180</f>
        <v>FZ24J</v>
      </c>
      <c r="M180" s="921" t="s">
        <v>3</v>
      </c>
      <c r="N180" s="921" t="s">
        <v>356</v>
      </c>
      <c r="O180" s="921" t="s">
        <v>2</v>
      </c>
      <c r="P180" s="921" t="s">
        <v>688</v>
      </c>
      <c r="Q180" s="921" t="s">
        <v>688</v>
      </c>
      <c r="R180" s="921" t="s">
        <v>688</v>
      </c>
      <c r="S180" s="921" t="str">
        <f t="shared" ref="S180:S182" si="29">B180</f>
        <v>Major Therapeutic Endoscopic, Upper or Lower Gastrointestinal Tract Procedures, 19 years and over, with CC Score 0</v>
      </c>
      <c r="T180" s="921" t="s">
        <v>29</v>
      </c>
      <c r="U180" s="921" t="s">
        <v>14069</v>
      </c>
      <c r="V180" s="921" t="s">
        <v>14065</v>
      </c>
      <c r="W180" s="921" t="s">
        <v>14065</v>
      </c>
      <c r="X180" s="921">
        <f>C180</f>
        <v>592.86534642706238</v>
      </c>
      <c r="Y180" s="921">
        <f>D180</f>
        <v>569.15073256997994</v>
      </c>
      <c r="Z180" s="921">
        <f>E180</f>
        <v>545.43611871289738</v>
      </c>
    </row>
    <row r="181" spans="1:26" s="921" customFormat="1" ht="12" thickBot="1" x14ac:dyDescent="0.25">
      <c r="A181" s="978" t="s">
        <v>348</v>
      </c>
      <c r="B181" s="1485" t="str">
        <f>VLOOKUP(A181,HRG_1617!A:B,2,FALSE)</f>
        <v>Diagnostic Colonoscopy, 19 years and over</v>
      </c>
      <c r="C181" s="955">
        <f>VLOOKUP($A181,'00_Other (16-17)'!$A$50:$S$63,13,FALSE)</f>
        <v>424.78298793635037</v>
      </c>
      <c r="D181" s="955">
        <f>VLOOKUP($A181,'00_Other (16-17)'!$A$50:$S$63,12,FALSE)</f>
        <v>407.79166841889634</v>
      </c>
      <c r="E181" s="955">
        <f>VLOOKUP($A181,'00_Other (16-17)'!$A$50:$S$63,9,FALSE)</f>
        <v>390.80034890144236</v>
      </c>
      <c r="F181" s="1599"/>
      <c r="G181" s="1623"/>
      <c r="H181" s="927"/>
      <c r="I181" s="927"/>
      <c r="K181" s="1499"/>
      <c r="L181" s="921" t="str">
        <f t="shared" ref="L181:L192" si="30">A181</f>
        <v>FZ51Z</v>
      </c>
      <c r="M181" s="921" t="s">
        <v>3</v>
      </c>
      <c r="N181" s="921" t="s">
        <v>356</v>
      </c>
      <c r="O181" s="921" t="s">
        <v>2</v>
      </c>
      <c r="P181" s="921" t="s">
        <v>688</v>
      </c>
      <c r="Q181" s="921" t="s">
        <v>688</v>
      </c>
      <c r="R181" s="921" t="s">
        <v>688</v>
      </c>
      <c r="S181" s="921" t="str">
        <f t="shared" si="29"/>
        <v>Diagnostic Colonoscopy, 19 years and over</v>
      </c>
      <c r="T181" s="921" t="s">
        <v>29</v>
      </c>
      <c r="U181" s="921" t="s">
        <v>14069</v>
      </c>
      <c r="V181" s="921" t="s">
        <v>14065</v>
      </c>
      <c r="W181" s="921" t="s">
        <v>14065</v>
      </c>
      <c r="X181" s="921">
        <f t="shared" ref="X181:X192" si="31">C181</f>
        <v>424.78298793635037</v>
      </c>
      <c r="Y181" s="921">
        <f t="shared" ref="Y181:Y192" si="32">D181</f>
        <v>407.79166841889634</v>
      </c>
      <c r="Z181" s="921">
        <f t="shared" ref="Z181:Z192" si="33">E181</f>
        <v>390.80034890144236</v>
      </c>
    </row>
    <row r="182" spans="1:26" s="921" customFormat="1" ht="12" thickBot="1" x14ac:dyDescent="0.25">
      <c r="A182" s="978" t="s">
        <v>346</v>
      </c>
      <c r="B182" s="1485" t="str">
        <f>VLOOKUP(A182,HRG_1617!A:B,2,FALSE)</f>
        <v>Diagnostic Colonoscopy with Biopsy, 19 years and over</v>
      </c>
      <c r="C182" s="955">
        <f>VLOOKUP($A182,'00_Other (16-17)'!$A$50:$S$63,13,FALSE)</f>
        <v>485.05861272552988</v>
      </c>
      <c r="D182" s="955">
        <f>VLOOKUP($A182,'00_Other (16-17)'!$A$50:$S$63,12,FALSE)</f>
        <v>465.65626821650869</v>
      </c>
      <c r="E182" s="955">
        <f>VLOOKUP($A182,'00_Other (16-17)'!$A$50:$S$63,9,FALSE)</f>
        <v>446.2539237074875</v>
      </c>
      <c r="F182" s="1599"/>
      <c r="G182" s="1623"/>
      <c r="H182" s="927"/>
      <c r="I182" s="927"/>
      <c r="K182" s="1499"/>
      <c r="L182" s="921" t="str">
        <f t="shared" si="30"/>
        <v>FZ52Z</v>
      </c>
      <c r="M182" s="921" t="s">
        <v>3</v>
      </c>
      <c r="N182" s="921" t="s">
        <v>356</v>
      </c>
      <c r="O182" s="921" t="s">
        <v>2</v>
      </c>
      <c r="P182" s="921" t="s">
        <v>688</v>
      </c>
      <c r="Q182" s="921" t="s">
        <v>688</v>
      </c>
      <c r="R182" s="921" t="s">
        <v>688</v>
      </c>
      <c r="S182" s="921" t="str">
        <f t="shared" si="29"/>
        <v>Diagnostic Colonoscopy with Biopsy, 19 years and over</v>
      </c>
      <c r="T182" s="921" t="s">
        <v>29</v>
      </c>
      <c r="U182" s="921" t="s">
        <v>14069</v>
      </c>
      <c r="V182" s="921" t="s">
        <v>14065</v>
      </c>
      <c r="W182" s="921" t="s">
        <v>14065</v>
      </c>
      <c r="X182" s="921">
        <f t="shared" si="31"/>
        <v>485.05861272552988</v>
      </c>
      <c r="Y182" s="921">
        <f t="shared" si="32"/>
        <v>465.65626821650869</v>
      </c>
      <c r="Z182" s="921">
        <f t="shared" si="33"/>
        <v>446.2539237074875</v>
      </c>
    </row>
    <row r="183" spans="1:26" s="921" customFormat="1" ht="12" thickBot="1" x14ac:dyDescent="0.25">
      <c r="A183" s="978" t="s">
        <v>344</v>
      </c>
      <c r="B183" s="1485" t="str">
        <f>VLOOKUP(A183,HRG_1617!A:B,2,FALSE)</f>
        <v>Therapeutic Colonoscopy, 19 years and over</v>
      </c>
      <c r="C183" s="955">
        <f>VLOOKUP($A183,'00_Other (16-17)'!$A$50:$S$63,13,FALSE)</f>
        <v>532.2046319092542</v>
      </c>
      <c r="D183" s="955">
        <f>VLOOKUP($A183,'00_Other (16-17)'!$A$50:$S$63,12,FALSE)</f>
        <v>510.91644663288406</v>
      </c>
      <c r="E183" s="955">
        <f>VLOOKUP($A183,'00_Other (16-17)'!$A$50:$S$63,9,FALSE)</f>
        <v>489.62826135651386</v>
      </c>
      <c r="F183" s="1599"/>
      <c r="G183" s="1623"/>
      <c r="H183" s="927"/>
      <c r="I183" s="927"/>
      <c r="K183" s="1499"/>
      <c r="L183" s="921" t="str">
        <f t="shared" si="30"/>
        <v>FZ53Z</v>
      </c>
      <c r="M183" s="921" t="s">
        <v>3</v>
      </c>
      <c r="N183" s="921" t="s">
        <v>356</v>
      </c>
      <c r="O183" s="921" t="s">
        <v>2</v>
      </c>
      <c r="P183" s="921" t="s">
        <v>688</v>
      </c>
      <c r="Q183" s="921" t="s">
        <v>688</v>
      </c>
      <c r="R183" s="921" t="s">
        <v>688</v>
      </c>
      <c r="S183" s="921" t="str">
        <f t="shared" ref="S183:S192" si="34">B183</f>
        <v>Therapeutic Colonoscopy, 19 years and over</v>
      </c>
      <c r="T183" s="921" t="s">
        <v>29</v>
      </c>
      <c r="U183" s="921" t="s">
        <v>14069</v>
      </c>
      <c r="V183" s="921" t="s">
        <v>14065</v>
      </c>
      <c r="W183" s="921" t="s">
        <v>14065</v>
      </c>
      <c r="X183" s="921">
        <f t="shared" si="31"/>
        <v>532.2046319092542</v>
      </c>
      <c r="Y183" s="921">
        <f t="shared" si="32"/>
        <v>510.91644663288406</v>
      </c>
      <c r="Z183" s="921">
        <f t="shared" si="33"/>
        <v>489.62826135651386</v>
      </c>
    </row>
    <row r="184" spans="1:26" s="921" customFormat="1" ht="12" thickBot="1" x14ac:dyDescent="0.25">
      <c r="A184" s="978" t="s">
        <v>342</v>
      </c>
      <c r="B184" s="1485" t="str">
        <f>VLOOKUP(A184,HRG_1617!A:B,2,FALSE)</f>
        <v>Diagnostic Flexible Sigmoidoscopy, 19 years and over</v>
      </c>
      <c r="C184" s="955">
        <f>VLOOKUP($A184,'00_Other (16-17)'!$A$50:$S$63,13,FALSE)</f>
        <v>359.09189106541044</v>
      </c>
      <c r="D184" s="955">
        <f>VLOOKUP($A184,'00_Other (16-17)'!$A$50:$S$63,12,FALSE)</f>
        <v>344.72821542279399</v>
      </c>
      <c r="E184" s="955">
        <f>VLOOKUP($A184,'00_Other (16-17)'!$A$50:$S$63,9,FALSE)</f>
        <v>330.36453978017761</v>
      </c>
      <c r="F184" s="1599"/>
      <c r="G184" s="1623"/>
      <c r="H184" s="927"/>
      <c r="I184" s="927"/>
      <c r="K184" s="1499"/>
      <c r="L184" s="921" t="str">
        <f t="shared" si="30"/>
        <v>FZ54Z</v>
      </c>
      <c r="M184" s="921" t="s">
        <v>3</v>
      </c>
      <c r="N184" s="921" t="s">
        <v>356</v>
      </c>
      <c r="O184" s="921" t="s">
        <v>2</v>
      </c>
      <c r="P184" s="921" t="s">
        <v>688</v>
      </c>
      <c r="Q184" s="921" t="s">
        <v>688</v>
      </c>
      <c r="R184" s="921" t="s">
        <v>688</v>
      </c>
      <c r="S184" s="921" t="str">
        <f t="shared" si="34"/>
        <v>Diagnostic Flexible Sigmoidoscopy, 19 years and over</v>
      </c>
      <c r="T184" s="921" t="s">
        <v>29</v>
      </c>
      <c r="U184" s="921" t="s">
        <v>14069</v>
      </c>
      <c r="V184" s="921" t="s">
        <v>14065</v>
      </c>
      <c r="W184" s="921" t="s">
        <v>14065</v>
      </c>
      <c r="X184" s="921">
        <f t="shared" si="31"/>
        <v>359.09189106541044</v>
      </c>
      <c r="Y184" s="921">
        <f t="shared" si="32"/>
        <v>344.72821542279399</v>
      </c>
      <c r="Z184" s="921">
        <f t="shared" si="33"/>
        <v>330.36453978017761</v>
      </c>
    </row>
    <row r="185" spans="1:26" s="937" customFormat="1" ht="12" thickBot="1" x14ac:dyDescent="0.25">
      <c r="A185" s="978" t="s">
        <v>340</v>
      </c>
      <c r="B185" s="1485" t="str">
        <f>VLOOKUP(A185,HRG_1617!A:B,2,FALSE)</f>
        <v>Diagnostic Flexible Sigmoidoscopy with Biopsy, 19 years and over</v>
      </c>
      <c r="C185" s="955">
        <f>VLOOKUP($A185,'00_Other (16-17)'!$A$50:$S$63,13,FALSE)</f>
        <v>403.97758417367572</v>
      </c>
      <c r="D185" s="955">
        <f>VLOOKUP($A185,'00_Other (16-17)'!$A$50:$S$63,12,FALSE)</f>
        <v>387.8184808067287</v>
      </c>
      <c r="E185" s="955">
        <f>VLOOKUP($A185,'00_Other (16-17)'!$A$50:$S$63,9,FALSE)</f>
        <v>371.65937743978168</v>
      </c>
      <c r="F185" s="1599"/>
      <c r="G185" s="1623"/>
      <c r="H185" s="927"/>
      <c r="I185" s="927"/>
      <c r="K185" s="1501"/>
      <c r="L185" s="921" t="str">
        <f t="shared" si="30"/>
        <v>FZ55Z</v>
      </c>
      <c r="M185" s="921" t="s">
        <v>3</v>
      </c>
      <c r="N185" s="921" t="s">
        <v>356</v>
      </c>
      <c r="O185" s="921" t="s">
        <v>2</v>
      </c>
      <c r="P185" s="921" t="s">
        <v>688</v>
      </c>
      <c r="Q185" s="921" t="s">
        <v>688</v>
      </c>
      <c r="R185" s="921" t="s">
        <v>688</v>
      </c>
      <c r="S185" s="921" t="str">
        <f t="shared" si="34"/>
        <v>Diagnostic Flexible Sigmoidoscopy with Biopsy, 19 years and over</v>
      </c>
      <c r="T185" s="921" t="s">
        <v>29</v>
      </c>
      <c r="U185" s="921" t="s">
        <v>14069</v>
      </c>
      <c r="V185" s="921" t="s">
        <v>14065</v>
      </c>
      <c r="W185" s="921" t="s">
        <v>14065</v>
      </c>
      <c r="X185" s="921">
        <f t="shared" si="31"/>
        <v>403.97758417367572</v>
      </c>
      <c r="Y185" s="921">
        <f t="shared" si="32"/>
        <v>387.8184808067287</v>
      </c>
      <c r="Z185" s="921">
        <f t="shared" si="33"/>
        <v>371.65937743978168</v>
      </c>
    </row>
    <row r="186" spans="1:26" s="927" customFormat="1" ht="12" thickBot="1" x14ac:dyDescent="0.25">
      <c r="A186" s="978" t="s">
        <v>338</v>
      </c>
      <c r="B186" s="1485" t="str">
        <f>VLOOKUP(A186,HRG_1617!A:B,2,FALSE)</f>
        <v>Therapeutic Flexible Sigmoidoscopy, 19 years and over</v>
      </c>
      <c r="C186" s="955">
        <f>VLOOKUP($A186,'00_Other (16-17)'!$A$50:$S$63,13,FALSE)</f>
        <v>249.47502618326499</v>
      </c>
      <c r="D186" s="955">
        <f>VLOOKUP($A186,'00_Other (16-17)'!$A$50:$S$63,12,FALSE)</f>
        <v>239.49602513593439</v>
      </c>
      <c r="E186" s="955">
        <f>VLOOKUP($A186,'00_Other (16-17)'!$A$50:$S$63,9,FALSE)</f>
        <v>229.51702408860379</v>
      </c>
      <c r="F186" s="1599"/>
      <c r="G186" s="1623"/>
      <c r="K186" s="1500"/>
      <c r="L186" s="921" t="str">
        <f t="shared" si="30"/>
        <v>FZ56Z</v>
      </c>
      <c r="M186" s="921" t="s">
        <v>3</v>
      </c>
      <c r="N186" s="921" t="s">
        <v>356</v>
      </c>
      <c r="O186" s="921" t="s">
        <v>2</v>
      </c>
      <c r="P186" s="921" t="s">
        <v>688</v>
      </c>
      <c r="Q186" s="921" t="s">
        <v>688</v>
      </c>
      <c r="R186" s="921" t="s">
        <v>688</v>
      </c>
      <c r="S186" s="921" t="str">
        <f t="shared" si="34"/>
        <v>Therapeutic Flexible Sigmoidoscopy, 19 years and over</v>
      </c>
      <c r="T186" s="921" t="s">
        <v>29</v>
      </c>
      <c r="U186" s="921" t="s">
        <v>14069</v>
      </c>
      <c r="V186" s="921" t="s">
        <v>14065</v>
      </c>
      <c r="W186" s="921" t="s">
        <v>14065</v>
      </c>
      <c r="X186" s="921">
        <f t="shared" si="31"/>
        <v>249.47502618326499</v>
      </c>
      <c r="Y186" s="921">
        <f t="shared" si="32"/>
        <v>239.49602513593439</v>
      </c>
      <c r="Z186" s="921">
        <f t="shared" si="33"/>
        <v>229.51702408860379</v>
      </c>
    </row>
    <row r="187" spans="1:26" s="927" customFormat="1" ht="12" thickBot="1" x14ac:dyDescent="0.25">
      <c r="A187" s="978" t="s">
        <v>336</v>
      </c>
      <c r="B187" s="1485" t="str">
        <f>VLOOKUP(A187,HRG_1617!A:B,2,FALSE)</f>
        <v>Diagnostic Endoscopic Upper Gastrointestinal Tract Procedures, 19 years and over</v>
      </c>
      <c r="C187" s="955">
        <f>VLOOKUP($A187,'00_Other (16-17)'!$A$50:$S$63,13,FALSE)</f>
        <v>340.43698320231408</v>
      </c>
      <c r="D187" s="955">
        <f>VLOOKUP($A187,'00_Other (16-17)'!$A$50:$S$63,12,FALSE)</f>
        <v>326.81950387422154</v>
      </c>
      <c r="E187" s="955">
        <f>VLOOKUP($A187,'00_Other (16-17)'!$A$50:$S$63,9,FALSE)</f>
        <v>313.20202454612894</v>
      </c>
      <c r="F187" s="1599"/>
      <c r="G187" s="1623"/>
      <c r="K187" s="1500"/>
      <c r="L187" s="921" t="str">
        <f t="shared" si="30"/>
        <v>FZ60Z</v>
      </c>
      <c r="M187" s="921" t="s">
        <v>3</v>
      </c>
      <c r="N187" s="921" t="s">
        <v>356</v>
      </c>
      <c r="O187" s="921" t="s">
        <v>2</v>
      </c>
      <c r="P187" s="921" t="s">
        <v>688</v>
      </c>
      <c r="Q187" s="921" t="s">
        <v>688</v>
      </c>
      <c r="R187" s="921" t="s">
        <v>688</v>
      </c>
      <c r="S187" s="921" t="str">
        <f t="shared" si="34"/>
        <v>Diagnostic Endoscopic Upper Gastrointestinal Tract Procedures, 19 years and over</v>
      </c>
      <c r="T187" s="921" t="s">
        <v>29</v>
      </c>
      <c r="U187" s="921" t="s">
        <v>14069</v>
      </c>
      <c r="V187" s="921" t="s">
        <v>14065</v>
      </c>
      <c r="W187" s="921" t="s">
        <v>14065</v>
      </c>
      <c r="X187" s="921">
        <f t="shared" si="31"/>
        <v>340.43698320231408</v>
      </c>
      <c r="Y187" s="921">
        <f t="shared" si="32"/>
        <v>326.81950387422154</v>
      </c>
      <c r="Z187" s="921">
        <f t="shared" si="33"/>
        <v>313.20202454612894</v>
      </c>
    </row>
    <row r="188" spans="1:26" s="927" customFormat="1" ht="12.75" customHeight="1" thickBot="1" x14ac:dyDescent="0.25">
      <c r="A188" s="978" t="s">
        <v>334</v>
      </c>
      <c r="B188" s="1485" t="str">
        <f>VLOOKUP(A188,HRG_1617!A:B,2,FALSE)</f>
        <v>Diagnostic Endoscopic Upper Gastrointestinal Tract Procedures with Biopsy, 19 years and over</v>
      </c>
      <c r="C188" s="955">
        <f>VLOOKUP($A188,'00_Other (16-17)'!$A$50:$S$63,13,FALSE)</f>
        <v>366.58630197467619</v>
      </c>
      <c r="D188" s="955">
        <f>VLOOKUP($A188,'00_Other (16-17)'!$A$50:$S$63,12,FALSE)</f>
        <v>351.92284989568913</v>
      </c>
      <c r="E188" s="955">
        <f>VLOOKUP($A188,'00_Other (16-17)'!$A$50:$S$63,9,FALSE)</f>
        <v>337.25939781670212</v>
      </c>
      <c r="F188" s="1599"/>
      <c r="G188" s="1623"/>
      <c r="K188" s="1500"/>
      <c r="L188" s="921" t="str">
        <f t="shared" si="30"/>
        <v>FZ61Z</v>
      </c>
      <c r="M188" s="921" t="s">
        <v>3</v>
      </c>
      <c r="N188" s="921" t="s">
        <v>356</v>
      </c>
      <c r="O188" s="921" t="s">
        <v>2</v>
      </c>
      <c r="P188" s="921" t="s">
        <v>688</v>
      </c>
      <c r="Q188" s="921" t="s">
        <v>688</v>
      </c>
      <c r="R188" s="921" t="s">
        <v>688</v>
      </c>
      <c r="S188" s="921" t="str">
        <f t="shared" si="34"/>
        <v>Diagnostic Endoscopic Upper Gastrointestinal Tract Procedures with Biopsy, 19 years and over</v>
      </c>
      <c r="T188" s="921" t="s">
        <v>29</v>
      </c>
      <c r="U188" s="921" t="s">
        <v>14069</v>
      </c>
      <c r="V188" s="921" t="s">
        <v>14065</v>
      </c>
      <c r="W188" s="921" t="s">
        <v>14065</v>
      </c>
      <c r="X188" s="921">
        <f t="shared" si="31"/>
        <v>366.58630197467619</v>
      </c>
      <c r="Y188" s="921">
        <f t="shared" si="32"/>
        <v>351.92284989568913</v>
      </c>
      <c r="Z188" s="921">
        <f t="shared" si="33"/>
        <v>337.25939781670212</v>
      </c>
    </row>
    <row r="189" spans="1:26" s="927" customFormat="1" ht="12.75" customHeight="1" thickBot="1" x14ac:dyDescent="0.25">
      <c r="A189" s="978" t="s">
        <v>332</v>
      </c>
      <c r="B189" s="1485" t="str">
        <f>VLOOKUP(A189,HRG_1617!A:B,2,FALSE)</f>
        <v>Combined Upper and Lower Gastrointestinal Tract Diagnostic Endoscopic Procedures</v>
      </c>
      <c r="C189" s="955">
        <f>VLOOKUP($A189,'00_Other (16-17)'!$A$50:$S$63,13,FALSE)</f>
        <v>508.93633157380663</v>
      </c>
      <c r="D189" s="955">
        <f>VLOOKUP($A189,'00_Other (16-17)'!$A$50:$S$63,12,FALSE)</f>
        <v>488.57887831085435</v>
      </c>
      <c r="E189" s="955">
        <f>VLOOKUP($A189,'00_Other (16-17)'!$A$50:$S$63,9,FALSE)</f>
        <v>468.22142504790207</v>
      </c>
      <c r="F189" s="1599"/>
      <c r="G189" s="1623"/>
      <c r="K189" s="1500"/>
      <c r="L189" s="921" t="str">
        <f t="shared" si="30"/>
        <v>FZ63Z</v>
      </c>
      <c r="M189" s="921" t="s">
        <v>3</v>
      </c>
      <c r="N189" s="921" t="s">
        <v>356</v>
      </c>
      <c r="O189" s="921" t="s">
        <v>2</v>
      </c>
      <c r="P189" s="921" t="s">
        <v>688</v>
      </c>
      <c r="Q189" s="921" t="s">
        <v>688</v>
      </c>
      <c r="R189" s="921" t="s">
        <v>688</v>
      </c>
      <c r="S189" s="921" t="str">
        <f t="shared" si="34"/>
        <v>Combined Upper and Lower Gastrointestinal Tract Diagnostic Endoscopic Procedures</v>
      </c>
      <c r="T189" s="921" t="s">
        <v>29</v>
      </c>
      <c r="U189" s="921" t="s">
        <v>14069</v>
      </c>
      <c r="V189" s="921" t="s">
        <v>14065</v>
      </c>
      <c r="W189" s="921" t="s">
        <v>14065</v>
      </c>
      <c r="X189" s="921">
        <f t="shared" si="31"/>
        <v>508.93633157380663</v>
      </c>
      <c r="Y189" s="921">
        <f t="shared" si="32"/>
        <v>488.57887831085435</v>
      </c>
      <c r="Z189" s="921">
        <f t="shared" si="33"/>
        <v>468.22142504790207</v>
      </c>
    </row>
    <row r="190" spans="1:26" s="927" customFormat="1" ht="12.75" customHeight="1" thickBot="1" x14ac:dyDescent="0.25">
      <c r="A190" s="978" t="s">
        <v>328</v>
      </c>
      <c r="B190" s="1485" t="str">
        <f>VLOOKUP(A190,HRG_1617!A:B,2,FALSE)</f>
        <v>Combined Upper and Lower Gastrointestinal Tract Diagnostic Endoscopic Procedures with Biopsy, 19 years and over</v>
      </c>
      <c r="C190" s="955">
        <f>VLOOKUP($A190,'00_Other (16-17)'!$A$50:$S$63,13,FALSE)</f>
        <v>532.2046319092542</v>
      </c>
      <c r="D190" s="955">
        <f>VLOOKUP($A190,'00_Other (16-17)'!$A$50:$S$63,12,FALSE)</f>
        <v>510.91644663288406</v>
      </c>
      <c r="E190" s="955">
        <f>VLOOKUP($A190,'00_Other (16-17)'!$A$50:$S$63,9,FALSE)</f>
        <v>489.62826135651386</v>
      </c>
      <c r="F190" s="1599"/>
      <c r="G190" s="1623"/>
      <c r="K190" s="1500"/>
      <c r="L190" s="921" t="str">
        <f t="shared" si="30"/>
        <v>FZ64A</v>
      </c>
      <c r="M190" s="921" t="s">
        <v>3</v>
      </c>
      <c r="N190" s="921" t="s">
        <v>356</v>
      </c>
      <c r="O190" s="921" t="s">
        <v>2</v>
      </c>
      <c r="P190" s="921" t="s">
        <v>688</v>
      </c>
      <c r="Q190" s="921" t="s">
        <v>688</v>
      </c>
      <c r="R190" s="921" t="s">
        <v>688</v>
      </c>
      <c r="S190" s="921" t="str">
        <f t="shared" si="34"/>
        <v>Combined Upper and Lower Gastrointestinal Tract Diagnostic Endoscopic Procedures with Biopsy, 19 years and over</v>
      </c>
      <c r="T190" s="921" t="s">
        <v>29</v>
      </c>
      <c r="U190" s="921" t="s">
        <v>14069</v>
      </c>
      <c r="V190" s="921" t="s">
        <v>14065</v>
      </c>
      <c r="W190" s="921" t="s">
        <v>14065</v>
      </c>
      <c r="X190" s="921">
        <f t="shared" si="31"/>
        <v>532.2046319092542</v>
      </c>
      <c r="Y190" s="921">
        <f t="shared" si="32"/>
        <v>510.91644663288406</v>
      </c>
      <c r="Z190" s="921">
        <f t="shared" si="33"/>
        <v>489.62826135651386</v>
      </c>
    </row>
    <row r="191" spans="1:26" s="927" customFormat="1" ht="12.75" customHeight="1" thickBot="1" x14ac:dyDescent="0.25">
      <c r="A191" s="978" t="s">
        <v>330</v>
      </c>
      <c r="B191" s="1485" t="str">
        <f>VLOOKUP(A191,HRG_1617!A:B,2,FALSE)</f>
        <v>Combined Upper and Lower Gastrointestinal Tract Therapeutic Endoscopic Procedures</v>
      </c>
      <c r="C191" s="955">
        <f>VLOOKUP($A191,'00_Other (16-17)'!$A$50:$S$63,13,FALSE)</f>
        <v>586.14490072000831</v>
      </c>
      <c r="D191" s="955">
        <f>VLOOKUP($A191,'00_Other (16-17)'!$A$50:$S$63,12,FALSE)</f>
        <v>562.69910469120794</v>
      </c>
      <c r="E191" s="955">
        <f>VLOOKUP($A191,'00_Other (16-17)'!$A$50:$S$63,9,FALSE)</f>
        <v>539.25330866240768</v>
      </c>
      <c r="F191" s="1599"/>
      <c r="G191" s="1623"/>
      <c r="K191" s="1500"/>
      <c r="L191" s="921" t="str">
        <f t="shared" si="30"/>
        <v>FZ65Z</v>
      </c>
      <c r="M191" s="921" t="s">
        <v>3</v>
      </c>
      <c r="N191" s="921" t="s">
        <v>356</v>
      </c>
      <c r="O191" s="921" t="s">
        <v>2</v>
      </c>
      <c r="P191" s="921" t="s">
        <v>688</v>
      </c>
      <c r="Q191" s="921" t="s">
        <v>688</v>
      </c>
      <c r="R191" s="921" t="s">
        <v>688</v>
      </c>
      <c r="S191" s="921" t="str">
        <f t="shared" si="34"/>
        <v>Combined Upper and Lower Gastrointestinal Tract Therapeutic Endoscopic Procedures</v>
      </c>
      <c r="T191" s="921" t="s">
        <v>29</v>
      </c>
      <c r="U191" s="921" t="s">
        <v>14069</v>
      </c>
      <c r="V191" s="921" t="s">
        <v>14065</v>
      </c>
      <c r="W191" s="921" t="s">
        <v>14065</v>
      </c>
      <c r="X191" s="921">
        <f t="shared" si="31"/>
        <v>586.14490072000831</v>
      </c>
      <c r="Y191" s="921">
        <f t="shared" si="32"/>
        <v>562.69910469120794</v>
      </c>
      <c r="Z191" s="921">
        <f t="shared" si="33"/>
        <v>539.25330866240768</v>
      </c>
    </row>
    <row r="192" spans="1:26" s="927" customFormat="1" ht="12.75" customHeight="1" thickBot="1" x14ac:dyDescent="0.25">
      <c r="A192" s="979" t="s">
        <v>326</v>
      </c>
      <c r="B192" s="1486" t="str">
        <f>VLOOKUP(A192,HRG_1617!A:B,2,FALSE)</f>
        <v>Therapeutic Endoscopic Upper Gastrointestinal Tract Procedures, 19 years and over</v>
      </c>
      <c r="C192" s="955">
        <f>VLOOKUP($A192,'00_Other (16-17)'!$A$50:$S$63,13,FALSE)</f>
        <v>506.37327790193899</v>
      </c>
      <c r="D192" s="955">
        <f>VLOOKUP($A192,'00_Other (16-17)'!$A$50:$S$63,12,FALSE)</f>
        <v>486.11834678586143</v>
      </c>
      <c r="E192" s="955">
        <f>VLOOKUP($A192,'00_Other (16-17)'!$A$50:$S$63,9,FALSE)</f>
        <v>465.86341566978388</v>
      </c>
      <c r="F192" s="1598"/>
      <c r="G192" s="1624"/>
      <c r="K192" s="1500"/>
      <c r="L192" s="921" t="str">
        <f t="shared" si="30"/>
        <v>FZ70Z</v>
      </c>
      <c r="M192" s="921" t="s">
        <v>3</v>
      </c>
      <c r="N192" s="921" t="s">
        <v>356</v>
      </c>
      <c r="O192" s="921" t="s">
        <v>2</v>
      </c>
      <c r="P192" s="921" t="s">
        <v>688</v>
      </c>
      <c r="Q192" s="921" t="s">
        <v>688</v>
      </c>
      <c r="R192" s="921" t="s">
        <v>688</v>
      </c>
      <c r="S192" s="921" t="str">
        <f t="shared" si="34"/>
        <v>Therapeutic Endoscopic Upper Gastrointestinal Tract Procedures, 19 years and over</v>
      </c>
      <c r="T192" s="921" t="s">
        <v>29</v>
      </c>
      <c r="U192" s="921" t="s">
        <v>14069</v>
      </c>
      <c r="V192" s="921" t="s">
        <v>14065</v>
      </c>
      <c r="W192" s="921" t="s">
        <v>14065</v>
      </c>
      <c r="X192" s="921">
        <f t="shared" si="31"/>
        <v>506.37327790193899</v>
      </c>
      <c r="Y192" s="921">
        <f t="shared" si="32"/>
        <v>486.11834678586143</v>
      </c>
      <c r="Z192" s="921">
        <f t="shared" si="33"/>
        <v>465.86341566978388</v>
      </c>
    </row>
    <row r="193" spans="1:26" s="927" customFormat="1" ht="12.75" customHeight="1" thickBot="1" x14ac:dyDescent="0.25">
      <c r="A193" s="956"/>
      <c r="B193" s="929"/>
      <c r="C193" s="957"/>
      <c r="D193" s="956"/>
      <c r="E193" s="956"/>
      <c r="F193" s="930"/>
      <c r="G193" s="929"/>
      <c r="H193" s="929"/>
      <c r="I193" s="937"/>
      <c r="K193" s="1500"/>
      <c r="Q193" s="1538"/>
      <c r="R193" s="1538"/>
      <c r="V193" s="1538"/>
      <c r="W193" s="921"/>
      <c r="X193" s="921"/>
      <c r="Y193" s="921"/>
      <c r="Z193" s="921"/>
    </row>
    <row r="194" spans="1:26" s="927" customFormat="1" ht="12.75" customHeight="1" x14ac:dyDescent="0.2">
      <c r="A194" s="921"/>
      <c r="B194" s="921"/>
      <c r="C194" s="937"/>
      <c r="D194" s="937"/>
      <c r="E194" s="937"/>
      <c r="F194" s="921"/>
      <c r="G194" s="921"/>
      <c r="H194" s="937"/>
      <c r="I194" s="921"/>
      <c r="K194" s="1500"/>
      <c r="Q194" s="1538"/>
      <c r="R194" s="1538"/>
      <c r="V194" s="1538"/>
      <c r="W194" s="1538"/>
    </row>
    <row r="195" spans="1:26" s="927" customFormat="1" ht="12.75" customHeight="1" x14ac:dyDescent="0.2">
      <c r="A195" s="935">
        <v>7</v>
      </c>
      <c r="B195" s="936" t="s">
        <v>322</v>
      </c>
      <c r="C195" s="937"/>
      <c r="D195" s="918"/>
      <c r="E195" s="933"/>
      <c r="F195" s="921"/>
      <c r="G195" s="921"/>
      <c r="H195" s="938" t="s">
        <v>13</v>
      </c>
      <c r="I195" s="921"/>
      <c r="K195" s="1500"/>
      <c r="Q195" s="1538"/>
      <c r="R195" s="1538"/>
      <c r="V195" s="1538"/>
      <c r="W195" s="1538"/>
    </row>
    <row r="196" spans="1:26" s="927" customFormat="1" ht="12.75" customHeight="1" x14ac:dyDescent="0.2">
      <c r="A196" s="935"/>
      <c r="B196" s="936"/>
      <c r="C196" s="1017"/>
      <c r="D196" s="918"/>
      <c r="E196" s="933"/>
      <c r="F196" s="918"/>
      <c r="G196" s="918"/>
      <c r="H196" s="937"/>
      <c r="I196" s="921"/>
      <c r="K196" s="1500"/>
      <c r="Q196" s="1538"/>
      <c r="R196" s="1538"/>
      <c r="V196" s="1538"/>
      <c r="W196" s="1538"/>
    </row>
    <row r="197" spans="1:26" s="927" customFormat="1" ht="12.75" customHeight="1" x14ac:dyDescent="0.2">
      <c r="A197" s="1625" t="s">
        <v>321</v>
      </c>
      <c r="B197" s="1625"/>
      <c r="C197" s="1625"/>
      <c r="D197" s="1625"/>
      <c r="E197" s="1625"/>
      <c r="F197" s="1625"/>
      <c r="G197" s="1625"/>
      <c r="H197" s="1031"/>
      <c r="I197" s="937"/>
      <c r="K197" s="1500"/>
      <c r="Q197" s="1538"/>
      <c r="R197" s="1538"/>
      <c r="V197" s="1538"/>
      <c r="W197" s="1538"/>
    </row>
    <row r="198" spans="1:26" s="927" customFormat="1" ht="12.75" customHeight="1" x14ac:dyDescent="0.2">
      <c r="A198" s="1621" t="s">
        <v>1129</v>
      </c>
      <c r="B198" s="1621"/>
      <c r="C198" s="1621"/>
      <c r="D198" s="1621"/>
      <c r="E198" s="1621"/>
      <c r="F198" s="1621"/>
      <c r="G198" s="1621"/>
      <c r="H198" s="1032"/>
      <c r="I198" s="937"/>
      <c r="K198" s="1500"/>
      <c r="Q198" s="1538"/>
      <c r="R198" s="1538"/>
      <c r="V198" s="1538"/>
      <c r="W198" s="1538"/>
    </row>
    <row r="199" spans="1:26" s="927" customFormat="1" ht="12.75" customHeight="1" x14ac:dyDescent="0.2">
      <c r="A199" s="1621" t="s">
        <v>320</v>
      </c>
      <c r="B199" s="1621"/>
      <c r="C199" s="1621"/>
      <c r="D199" s="1621"/>
      <c r="E199" s="1621"/>
      <c r="F199" s="1621"/>
      <c r="G199" s="1621"/>
      <c r="H199" s="1033"/>
      <c r="I199" s="937"/>
      <c r="K199" s="1500"/>
      <c r="Q199" s="1538"/>
      <c r="R199" s="1538"/>
      <c r="V199" s="1538"/>
      <c r="W199" s="1538"/>
    </row>
    <row r="200" spans="1:26" s="927" customFormat="1" ht="13.5" customHeight="1" x14ac:dyDescent="0.2">
      <c r="A200" s="1621" t="s">
        <v>149</v>
      </c>
      <c r="B200" s="1621"/>
      <c r="C200" s="1621"/>
      <c r="D200" s="1621"/>
      <c r="E200" s="1621"/>
      <c r="F200" s="1621"/>
      <c r="G200" s="1621"/>
      <c r="H200" s="1034"/>
      <c r="I200" s="937"/>
      <c r="K200" s="1500"/>
      <c r="Q200" s="1538"/>
      <c r="R200" s="1538"/>
      <c r="V200" s="1538"/>
      <c r="W200" s="1538"/>
    </row>
    <row r="201" spans="1:26" s="921" customFormat="1" x14ac:dyDescent="0.2">
      <c r="A201" s="1621" t="s">
        <v>319</v>
      </c>
      <c r="B201" s="1621"/>
      <c r="C201" s="1621"/>
      <c r="D201" s="1621"/>
      <c r="E201" s="1621"/>
      <c r="F201" s="1621"/>
      <c r="G201" s="1621"/>
      <c r="H201" s="1033"/>
      <c r="K201" s="1499"/>
    </row>
    <row r="202" spans="1:26" s="921" customFormat="1" ht="12" thickBot="1" x14ac:dyDescent="0.25">
      <c r="A202" s="939"/>
      <c r="B202" s="981"/>
      <c r="C202" s="981"/>
      <c r="D202" s="981"/>
      <c r="E202" s="933"/>
      <c r="F202" s="918"/>
      <c r="G202" s="918"/>
      <c r="H202" s="937"/>
      <c r="K202" s="1499"/>
    </row>
    <row r="203" spans="1:26" s="921" customFormat="1" ht="12" thickBot="1" x14ac:dyDescent="0.25">
      <c r="A203" s="1015"/>
      <c r="B203" s="942" t="s">
        <v>318</v>
      </c>
      <c r="C203" s="943" t="s">
        <v>317</v>
      </c>
      <c r="D203" s="966"/>
      <c r="E203" s="965"/>
      <c r="F203" s="924"/>
      <c r="G203" s="924"/>
      <c r="H203" s="966"/>
      <c r="I203" s="927"/>
      <c r="K203" s="1499"/>
    </row>
    <row r="204" spans="1:26" s="921" customFormat="1" ht="12" thickBot="1" x14ac:dyDescent="0.25">
      <c r="A204" s="939"/>
      <c r="B204" s="1035" t="s">
        <v>316</v>
      </c>
      <c r="C204" s="1036" t="s">
        <v>2968</v>
      </c>
      <c r="D204" s="981"/>
      <c r="E204" s="933"/>
      <c r="F204" s="918"/>
      <c r="G204" s="918"/>
      <c r="H204" s="937"/>
      <c r="K204" s="1499"/>
      <c r="L204" s="921" t="s">
        <v>671</v>
      </c>
      <c r="M204" s="921" t="s">
        <v>671</v>
      </c>
      <c r="N204" s="921" t="s">
        <v>2791</v>
      </c>
      <c r="O204" s="921" t="s">
        <v>671</v>
      </c>
      <c r="P204" s="921" t="str">
        <f>B204</f>
        <v xml:space="preserve">Compliance with all 7 best practice criteria </v>
      </c>
    </row>
    <row r="205" spans="1:26" s="937" customFormat="1" ht="22.5" customHeight="1" thickBot="1" x14ac:dyDescent="0.25">
      <c r="A205" s="949"/>
      <c r="C205" s="940"/>
      <c r="D205" s="981"/>
      <c r="E205" s="933"/>
      <c r="F205" s="918"/>
      <c r="G205" s="918"/>
      <c r="I205" s="921"/>
      <c r="K205" s="1501"/>
      <c r="Q205" s="1540"/>
      <c r="R205" s="1540"/>
      <c r="V205" s="1540"/>
      <c r="W205" s="1540"/>
    </row>
    <row r="206" spans="1:26" s="937" customFormat="1" ht="33.75" customHeight="1" thickBot="1" x14ac:dyDescent="0.25">
      <c r="A206" s="1037" t="s">
        <v>11</v>
      </c>
      <c r="B206" s="943" t="s">
        <v>10</v>
      </c>
      <c r="C206" s="985" t="s">
        <v>315</v>
      </c>
      <c r="D206" s="953" t="s">
        <v>6</v>
      </c>
      <c r="E206" s="943" t="s">
        <v>317</v>
      </c>
      <c r="F206" s="954" t="s">
        <v>168</v>
      </c>
      <c r="G206" s="966"/>
      <c r="H206" s="927"/>
      <c r="I206" s="927"/>
      <c r="K206" s="1501"/>
      <c r="Q206" s="1540"/>
      <c r="R206" s="1540"/>
      <c r="V206" s="1540"/>
      <c r="W206" s="1540"/>
    </row>
    <row r="207" spans="1:26" s="937" customFormat="1" ht="14.25" customHeight="1" thickBot="1" x14ac:dyDescent="0.25">
      <c r="A207" s="1038" t="s">
        <v>314</v>
      </c>
      <c r="B207" s="1484" t="str">
        <f>VLOOKUP(A207,HRG_1617!A:B,2,FALSE)</f>
        <v>Major Hip Procedures for Trauma, Category 2, with Major CC</v>
      </c>
      <c r="C207" s="955">
        <f>VLOOKUP($A207,'07_FHF (16-17)'!$A$14:$P$35,12,FALSE)</f>
        <v>12949.655379972995</v>
      </c>
      <c r="D207" s="955">
        <f>VLOOKUP($A207,'07_FHF (16-17)'!$A$14:$P$35,11,FALSE)</f>
        <v>14284.655379972994</v>
      </c>
      <c r="E207" s="937">
        <f>D207-C207</f>
        <v>1334.9999999999982</v>
      </c>
      <c r="F207" s="1597" t="s">
        <v>312</v>
      </c>
      <c r="H207" s="921"/>
      <c r="I207" s="921"/>
      <c r="K207" s="1501"/>
      <c r="L207" s="921" t="str">
        <f t="shared" ref="L207:L219" si="35">A207</f>
        <v>HA11A</v>
      </c>
      <c r="M207" s="921" t="s">
        <v>11406</v>
      </c>
      <c r="N207" s="921" t="s">
        <v>2791</v>
      </c>
      <c r="O207" s="921" t="s">
        <v>312</v>
      </c>
      <c r="P207" s="937" t="s">
        <v>594</v>
      </c>
      <c r="Q207" s="1540" t="s">
        <v>594</v>
      </c>
      <c r="R207" s="921" t="s">
        <v>29</v>
      </c>
      <c r="S207" s="921" t="str">
        <f t="shared" ref="S207:S225" si="36">B207</f>
        <v>Major Hip Procedures for Trauma, Category 2, with Major CC</v>
      </c>
      <c r="T207" s="921" t="s">
        <v>29</v>
      </c>
      <c r="U207" s="921" t="s">
        <v>14065</v>
      </c>
      <c r="V207" s="921" t="s">
        <v>14069</v>
      </c>
      <c r="W207" s="921" t="s">
        <v>29</v>
      </c>
      <c r="X207" s="921">
        <f>D207</f>
        <v>14284.655379972994</v>
      </c>
      <c r="Y207" s="921">
        <f>C207</f>
        <v>12949.655379972995</v>
      </c>
      <c r="Z207" s="921"/>
    </row>
    <row r="208" spans="1:26" s="937" customFormat="1" ht="12.75" customHeight="1" thickBot="1" x14ac:dyDescent="0.25">
      <c r="A208" s="1040" t="s">
        <v>311</v>
      </c>
      <c r="B208" s="1485" t="str">
        <f>VLOOKUP(A208,HRG_1617!A:B,2,FALSE)</f>
        <v>Major Hip Procedures for Trauma, Category 2, with Intermediate CC</v>
      </c>
      <c r="C208" s="955">
        <f>VLOOKUP($A208,'07_FHF (16-17)'!$A$14:$P$35,12,FALSE)</f>
        <v>8201.7960167181463</v>
      </c>
      <c r="D208" s="955">
        <f>VLOOKUP($A208,'07_FHF (16-17)'!$A$14:$P$35,11,FALSE)</f>
        <v>9536.7960167181445</v>
      </c>
      <c r="E208" s="1127">
        <f t="shared" ref="E208:E225" si="37">D208-C208</f>
        <v>1334.9999999999982</v>
      </c>
      <c r="F208" s="1599"/>
      <c r="H208" s="921"/>
      <c r="I208" s="921"/>
      <c r="K208" s="1501"/>
      <c r="L208" s="921" t="str">
        <f t="shared" si="35"/>
        <v>HA11B</v>
      </c>
      <c r="M208" s="921" t="s">
        <v>11406</v>
      </c>
      <c r="N208" s="921" t="s">
        <v>2791</v>
      </c>
      <c r="O208" s="921" t="s">
        <v>312</v>
      </c>
      <c r="P208" s="1498" t="s">
        <v>594</v>
      </c>
      <c r="Q208" s="1540" t="s">
        <v>594</v>
      </c>
      <c r="R208" s="921" t="s">
        <v>29</v>
      </c>
      <c r="S208" s="921" t="str">
        <f t="shared" si="36"/>
        <v>Major Hip Procedures for Trauma, Category 2, with Intermediate CC</v>
      </c>
      <c r="T208" s="921" t="s">
        <v>29</v>
      </c>
      <c r="U208" s="921" t="s">
        <v>14065</v>
      </c>
      <c r="V208" s="921" t="s">
        <v>14069</v>
      </c>
      <c r="W208" s="921" t="s">
        <v>29</v>
      </c>
      <c r="X208" s="921">
        <f t="shared" ref="X208:X225" si="38">D208</f>
        <v>9536.7960167181445</v>
      </c>
      <c r="Y208" s="921">
        <f t="shared" ref="Y208:Y225" si="39">C208</f>
        <v>8201.7960167181463</v>
      </c>
      <c r="Z208" s="921"/>
    </row>
    <row r="209" spans="1:26" s="921" customFormat="1" ht="12.75" customHeight="1" thickBot="1" x14ac:dyDescent="0.25">
      <c r="A209" s="1040" t="s">
        <v>309</v>
      </c>
      <c r="B209" s="1485" t="str">
        <f>VLOOKUP(A209,HRG_1617!A:B,2,FALSE)</f>
        <v>Major Hip Procedures for Trauma, Category 2, without CC</v>
      </c>
      <c r="C209" s="955">
        <f>VLOOKUP($A209,'07_FHF (16-17)'!$A$14:$P$35,12,FALSE)</f>
        <v>6210.684545154536</v>
      </c>
      <c r="D209" s="955">
        <f>VLOOKUP($A209,'07_FHF (16-17)'!$A$14:$P$35,11,FALSE)</f>
        <v>7545.684545154536</v>
      </c>
      <c r="E209" s="1127">
        <f t="shared" si="37"/>
        <v>1335</v>
      </c>
      <c r="F209" s="1599"/>
      <c r="G209" s="937"/>
      <c r="K209" s="1499"/>
      <c r="L209" s="921" t="str">
        <f t="shared" si="35"/>
        <v>HA11C</v>
      </c>
      <c r="M209" s="921" t="s">
        <v>11406</v>
      </c>
      <c r="N209" s="921" t="s">
        <v>2791</v>
      </c>
      <c r="O209" s="921" t="s">
        <v>312</v>
      </c>
      <c r="P209" s="1498" t="s">
        <v>594</v>
      </c>
      <c r="Q209" s="1540" t="s">
        <v>594</v>
      </c>
      <c r="R209" s="921" t="s">
        <v>29</v>
      </c>
      <c r="S209" s="921" t="str">
        <f t="shared" si="36"/>
        <v>Major Hip Procedures for Trauma, Category 2, without CC</v>
      </c>
      <c r="T209" s="921" t="s">
        <v>29</v>
      </c>
      <c r="U209" s="921" t="s">
        <v>14065</v>
      </c>
      <c r="V209" s="921" t="s">
        <v>14069</v>
      </c>
      <c r="W209" s="921" t="s">
        <v>29</v>
      </c>
      <c r="X209" s="921">
        <f t="shared" si="38"/>
        <v>7545.684545154536</v>
      </c>
      <c r="Y209" s="921">
        <f t="shared" si="39"/>
        <v>6210.684545154536</v>
      </c>
    </row>
    <row r="210" spans="1:26" s="921" customFormat="1" ht="12" thickBot="1" x14ac:dyDescent="0.25">
      <c r="A210" s="1040" t="s">
        <v>307</v>
      </c>
      <c r="B210" s="1485" t="str">
        <f>VLOOKUP(A210,HRG_1617!A:B,2,FALSE)</f>
        <v>Major Hip Procedures for Trauma, Category 1, with CC</v>
      </c>
      <c r="C210" s="955">
        <f>VLOOKUP($A210,'07_FHF (16-17)'!$A$14:$P$35,12,FALSE)</f>
        <v>7433.6978825244732</v>
      </c>
      <c r="D210" s="955">
        <f>VLOOKUP($A210,'07_FHF (16-17)'!$A$14:$P$35,11,FALSE)</f>
        <v>8768.6978825244732</v>
      </c>
      <c r="E210" s="1127">
        <f t="shared" si="37"/>
        <v>1335</v>
      </c>
      <c r="F210" s="1599"/>
      <c r="G210" s="937"/>
      <c r="K210" s="1499"/>
      <c r="L210" s="921" t="str">
        <f t="shared" si="35"/>
        <v>HA12B</v>
      </c>
      <c r="M210" s="921" t="s">
        <v>11406</v>
      </c>
      <c r="N210" s="921" t="s">
        <v>2791</v>
      </c>
      <c r="O210" s="921" t="s">
        <v>312</v>
      </c>
      <c r="P210" s="1498" t="s">
        <v>594</v>
      </c>
      <c r="Q210" s="1540" t="s">
        <v>594</v>
      </c>
      <c r="R210" s="921" t="s">
        <v>29</v>
      </c>
      <c r="S210" s="921" t="str">
        <f t="shared" si="36"/>
        <v>Major Hip Procedures for Trauma, Category 1, with CC</v>
      </c>
      <c r="T210" s="921" t="s">
        <v>29</v>
      </c>
      <c r="U210" s="921" t="s">
        <v>14065</v>
      </c>
      <c r="V210" s="921" t="s">
        <v>14069</v>
      </c>
      <c r="W210" s="921" t="s">
        <v>29</v>
      </c>
      <c r="X210" s="921">
        <f t="shared" si="38"/>
        <v>8768.6978825244732</v>
      </c>
      <c r="Y210" s="921">
        <f t="shared" si="39"/>
        <v>7433.6978825244732</v>
      </c>
    </row>
    <row r="211" spans="1:26" s="927" customFormat="1" ht="12" thickBot="1" x14ac:dyDescent="0.25">
      <c r="A211" s="1040" t="s">
        <v>305</v>
      </c>
      <c r="B211" s="1485" t="str">
        <f>VLOOKUP(A211,HRG_1617!A:B,2,FALSE)</f>
        <v>Major Hip Procedures for Trauma, Category 1, without CC</v>
      </c>
      <c r="C211" s="955">
        <f>VLOOKUP($A211,'07_FHF (16-17)'!$A$14:$P$35,12,FALSE)</f>
        <v>5204.5138450571512</v>
      </c>
      <c r="D211" s="955">
        <f>VLOOKUP($A211,'07_FHF (16-17)'!$A$14:$P$35,11,FALSE)</f>
        <v>6539.5138450571512</v>
      </c>
      <c r="E211" s="1127">
        <f t="shared" si="37"/>
        <v>1335</v>
      </c>
      <c r="F211" s="1599"/>
      <c r="G211" s="937"/>
      <c r="H211" s="921"/>
      <c r="I211" s="921"/>
      <c r="K211" s="1500"/>
      <c r="L211" s="921" t="str">
        <f t="shared" si="35"/>
        <v>HA12C</v>
      </c>
      <c r="M211" s="921" t="s">
        <v>11406</v>
      </c>
      <c r="N211" s="921" t="s">
        <v>2791</v>
      </c>
      <c r="O211" s="921" t="s">
        <v>312</v>
      </c>
      <c r="P211" s="1498" t="s">
        <v>594</v>
      </c>
      <c r="Q211" s="1540" t="s">
        <v>594</v>
      </c>
      <c r="R211" s="921" t="s">
        <v>29</v>
      </c>
      <c r="S211" s="921" t="str">
        <f t="shared" si="36"/>
        <v>Major Hip Procedures for Trauma, Category 1, without CC</v>
      </c>
      <c r="T211" s="921" t="s">
        <v>29</v>
      </c>
      <c r="U211" s="921" t="s">
        <v>14065</v>
      </c>
      <c r="V211" s="921" t="s">
        <v>14069</v>
      </c>
      <c r="W211" s="921" t="s">
        <v>29</v>
      </c>
      <c r="X211" s="921">
        <f t="shared" si="38"/>
        <v>6539.5138450571512</v>
      </c>
      <c r="Y211" s="921">
        <f t="shared" si="39"/>
        <v>5204.5138450571512</v>
      </c>
      <c r="Z211" s="921"/>
    </row>
    <row r="212" spans="1:26" s="921" customFormat="1" ht="12" thickBot="1" x14ac:dyDescent="0.25">
      <c r="A212" s="1040" t="s">
        <v>303</v>
      </c>
      <c r="B212" s="1485" t="str">
        <f>VLOOKUP(A212,HRG_1617!A:B,2,FALSE)</f>
        <v>Intermediate Hip Procedures for Trauma, with Major CC</v>
      </c>
      <c r="C212" s="955">
        <f>VLOOKUP($A212,'07_FHF (16-17)'!$A$14:$P$35,12,FALSE)</f>
        <v>7606.6874433672911</v>
      </c>
      <c r="D212" s="955">
        <f>VLOOKUP($A212,'07_FHF (16-17)'!$A$14:$P$35,11,FALSE)</f>
        <v>8941.6874433672892</v>
      </c>
      <c r="E212" s="1127">
        <f t="shared" si="37"/>
        <v>1334.9999999999982</v>
      </c>
      <c r="F212" s="1599"/>
      <c r="G212" s="937"/>
      <c r="K212" s="1499"/>
      <c r="L212" s="921" t="str">
        <f t="shared" si="35"/>
        <v>HA13A</v>
      </c>
      <c r="M212" s="921" t="s">
        <v>11406</v>
      </c>
      <c r="N212" s="921" t="s">
        <v>2791</v>
      </c>
      <c r="O212" s="921" t="s">
        <v>312</v>
      </c>
      <c r="P212" s="1498" t="s">
        <v>594</v>
      </c>
      <c r="Q212" s="1540" t="s">
        <v>594</v>
      </c>
      <c r="R212" s="921" t="s">
        <v>29</v>
      </c>
      <c r="S212" s="921" t="str">
        <f t="shared" si="36"/>
        <v>Intermediate Hip Procedures for Trauma, with Major CC</v>
      </c>
      <c r="T212" s="921" t="s">
        <v>29</v>
      </c>
      <c r="U212" s="921" t="s">
        <v>14065</v>
      </c>
      <c r="V212" s="921" t="s">
        <v>14069</v>
      </c>
      <c r="W212" s="921" t="s">
        <v>29</v>
      </c>
      <c r="X212" s="921">
        <f t="shared" si="38"/>
        <v>8941.6874433672892</v>
      </c>
      <c r="Y212" s="921">
        <f t="shared" si="39"/>
        <v>7606.6874433672911</v>
      </c>
    </row>
    <row r="213" spans="1:26" s="921" customFormat="1" ht="12" thickBot="1" x14ac:dyDescent="0.25">
      <c r="A213" s="1040" t="s">
        <v>301</v>
      </c>
      <c r="B213" s="1485" t="str">
        <f>VLOOKUP(A213,HRG_1617!A:B,2,FALSE)</f>
        <v>Intermediate Hip Procedures for Trauma, with Intermediate CC</v>
      </c>
      <c r="C213" s="955">
        <f>VLOOKUP($A213,'07_FHF (16-17)'!$A$14:$P$35,12,FALSE)</f>
        <v>5577.7634039605819</v>
      </c>
      <c r="D213" s="955">
        <f>VLOOKUP($A213,'07_FHF (16-17)'!$A$14:$P$35,11,FALSE)</f>
        <v>6912.7634039605809</v>
      </c>
      <c r="E213" s="1127">
        <f t="shared" si="37"/>
        <v>1334.9999999999991</v>
      </c>
      <c r="F213" s="1599"/>
      <c r="G213" s="937"/>
      <c r="K213" s="1499"/>
      <c r="L213" s="921" t="str">
        <f t="shared" si="35"/>
        <v>HA13B</v>
      </c>
      <c r="M213" s="921" t="s">
        <v>11406</v>
      </c>
      <c r="N213" s="921" t="s">
        <v>2791</v>
      </c>
      <c r="O213" s="921" t="s">
        <v>312</v>
      </c>
      <c r="P213" s="1498" t="s">
        <v>594</v>
      </c>
      <c r="Q213" s="1540" t="s">
        <v>594</v>
      </c>
      <c r="R213" s="921" t="s">
        <v>29</v>
      </c>
      <c r="S213" s="921" t="str">
        <f t="shared" si="36"/>
        <v>Intermediate Hip Procedures for Trauma, with Intermediate CC</v>
      </c>
      <c r="T213" s="921" t="s">
        <v>29</v>
      </c>
      <c r="U213" s="921" t="s">
        <v>14065</v>
      </c>
      <c r="V213" s="921" t="s">
        <v>14069</v>
      </c>
      <c r="W213" s="921" t="s">
        <v>29</v>
      </c>
      <c r="X213" s="921">
        <f t="shared" si="38"/>
        <v>6912.7634039605809</v>
      </c>
      <c r="Y213" s="921">
        <f t="shared" si="39"/>
        <v>5577.7634039605819</v>
      </c>
    </row>
    <row r="214" spans="1:26" s="927" customFormat="1" ht="12" thickBot="1" x14ac:dyDescent="0.25">
      <c r="A214" s="1040" t="s">
        <v>299</v>
      </c>
      <c r="B214" s="1485" t="str">
        <f>VLOOKUP(A214,HRG_1617!A:B,2,FALSE)</f>
        <v>Intermediate Hip Procedures for Trauma, without CC</v>
      </c>
      <c r="C214" s="955">
        <f>VLOOKUP($A214,'07_FHF (16-17)'!$A$14:$P$35,12,FALSE)</f>
        <v>4433.5083795467699</v>
      </c>
      <c r="D214" s="955">
        <f>VLOOKUP($A214,'07_FHF (16-17)'!$A$14:$P$35,11,FALSE)</f>
        <v>5768.508379546769</v>
      </c>
      <c r="E214" s="1127">
        <f t="shared" si="37"/>
        <v>1334.9999999999991</v>
      </c>
      <c r="F214" s="1599"/>
      <c r="G214" s="937"/>
      <c r="H214" s="921"/>
      <c r="I214" s="921"/>
      <c r="K214" s="1500"/>
      <c r="L214" s="921" t="str">
        <f t="shared" si="35"/>
        <v>HA13C</v>
      </c>
      <c r="M214" s="921" t="s">
        <v>11406</v>
      </c>
      <c r="N214" s="921" t="s">
        <v>2791</v>
      </c>
      <c r="O214" s="921" t="s">
        <v>312</v>
      </c>
      <c r="P214" s="1498" t="s">
        <v>594</v>
      </c>
      <c r="Q214" s="1540" t="s">
        <v>594</v>
      </c>
      <c r="R214" s="921" t="s">
        <v>29</v>
      </c>
      <c r="S214" s="921" t="str">
        <f t="shared" si="36"/>
        <v>Intermediate Hip Procedures for Trauma, without CC</v>
      </c>
      <c r="T214" s="921" t="s">
        <v>29</v>
      </c>
      <c r="U214" s="921" t="s">
        <v>14065</v>
      </c>
      <c r="V214" s="921" t="s">
        <v>14069</v>
      </c>
      <c r="W214" s="921" t="s">
        <v>29</v>
      </c>
      <c r="X214" s="921">
        <f t="shared" si="38"/>
        <v>5768.508379546769</v>
      </c>
      <c r="Y214" s="921">
        <f t="shared" si="39"/>
        <v>4433.5083795467699</v>
      </c>
      <c r="Z214" s="921"/>
    </row>
    <row r="215" spans="1:26" s="921" customFormat="1" ht="12" thickBot="1" x14ac:dyDescent="0.25">
      <c r="A215" s="1040" t="s">
        <v>297</v>
      </c>
      <c r="B215" s="1485" t="str">
        <f>VLOOKUP(A215,HRG_1617!A:B,2,FALSE)</f>
        <v>Minor Hip Procedures for Trauma, with Major CC</v>
      </c>
      <c r="C215" s="955">
        <f>VLOOKUP($A215,'07_FHF (16-17)'!$A$14:$P$35,12,FALSE)</f>
        <v>7244.0932920838122</v>
      </c>
      <c r="D215" s="955">
        <f>VLOOKUP($A215,'07_FHF (16-17)'!$A$14:$P$35,11,FALSE)</f>
        <v>8579.0932920838095</v>
      </c>
      <c r="E215" s="1127">
        <f t="shared" si="37"/>
        <v>1334.9999999999973</v>
      </c>
      <c r="F215" s="1599"/>
      <c r="G215" s="937"/>
      <c r="K215" s="1499"/>
      <c r="L215" s="921" t="str">
        <f t="shared" si="35"/>
        <v>HA14A</v>
      </c>
      <c r="M215" s="921" t="s">
        <v>11406</v>
      </c>
      <c r="N215" s="921" t="s">
        <v>2791</v>
      </c>
      <c r="O215" s="921" t="s">
        <v>312</v>
      </c>
      <c r="P215" s="1498" t="s">
        <v>594</v>
      </c>
      <c r="Q215" s="1540" t="s">
        <v>594</v>
      </c>
      <c r="R215" s="921" t="s">
        <v>29</v>
      </c>
      <c r="S215" s="921" t="str">
        <f t="shared" si="36"/>
        <v>Minor Hip Procedures for Trauma, with Major CC</v>
      </c>
      <c r="T215" s="921" t="s">
        <v>29</v>
      </c>
      <c r="U215" s="921" t="s">
        <v>14065</v>
      </c>
      <c r="V215" s="921" t="s">
        <v>14069</v>
      </c>
      <c r="W215" s="921" t="s">
        <v>29</v>
      </c>
      <c r="X215" s="921">
        <f t="shared" si="38"/>
        <v>8579.0932920838095</v>
      </c>
      <c r="Y215" s="921">
        <f t="shared" si="39"/>
        <v>7244.0932920838122</v>
      </c>
    </row>
    <row r="216" spans="1:26" s="921" customFormat="1" ht="12" thickBot="1" x14ac:dyDescent="0.25">
      <c r="A216" s="1040" t="s">
        <v>295</v>
      </c>
      <c r="B216" s="1485" t="str">
        <f>VLOOKUP(A216,HRG_1617!A:B,2,FALSE)</f>
        <v>Minor Hip Procedures for Trauma, with Intermediate CC</v>
      </c>
      <c r="C216" s="955">
        <f>VLOOKUP($A216,'07_FHF (16-17)'!$A$14:$P$35,12,FALSE)</f>
        <v>3850.5105296284978</v>
      </c>
      <c r="D216" s="955">
        <f>VLOOKUP($A216,'07_FHF (16-17)'!$A$14:$P$35,11,FALSE)</f>
        <v>5185.5105296284974</v>
      </c>
      <c r="E216" s="1127">
        <f t="shared" si="37"/>
        <v>1334.9999999999995</v>
      </c>
      <c r="F216" s="1599"/>
      <c r="G216" s="937"/>
      <c r="K216" s="1499"/>
      <c r="L216" s="921" t="str">
        <f t="shared" si="35"/>
        <v>HA14B</v>
      </c>
      <c r="M216" s="921" t="s">
        <v>11406</v>
      </c>
      <c r="N216" s="921" t="s">
        <v>2791</v>
      </c>
      <c r="O216" s="921" t="s">
        <v>312</v>
      </c>
      <c r="P216" s="1498" t="s">
        <v>594</v>
      </c>
      <c r="Q216" s="1540" t="s">
        <v>594</v>
      </c>
      <c r="R216" s="921" t="s">
        <v>29</v>
      </c>
      <c r="S216" s="921" t="str">
        <f t="shared" si="36"/>
        <v>Minor Hip Procedures for Trauma, with Intermediate CC</v>
      </c>
      <c r="T216" s="921" t="s">
        <v>29</v>
      </c>
      <c r="U216" s="921" t="s">
        <v>14065</v>
      </c>
      <c r="V216" s="921" t="s">
        <v>14069</v>
      </c>
      <c r="W216" s="921" t="s">
        <v>29</v>
      </c>
      <c r="X216" s="921">
        <f t="shared" si="38"/>
        <v>5185.5105296284974</v>
      </c>
      <c r="Y216" s="921">
        <f t="shared" si="39"/>
        <v>3850.5105296284978</v>
      </c>
    </row>
    <row r="217" spans="1:26" s="921" customFormat="1" ht="12" thickBot="1" x14ac:dyDescent="0.25">
      <c r="A217" s="1040" t="s">
        <v>293</v>
      </c>
      <c r="B217" s="1485" t="str">
        <f>VLOOKUP(A217,HRG_1617!A:B,2,FALSE)</f>
        <v>Minor Hip Procedures for Trauma, without CC</v>
      </c>
      <c r="C217" s="955">
        <f>VLOOKUP($A217,'07_FHF (16-17)'!$A$14:$P$35,12,FALSE)</f>
        <v>2567.9159532437507</v>
      </c>
      <c r="D217" s="955">
        <f>VLOOKUP($A217,'07_FHF (16-17)'!$A$14:$P$35,11,FALSE)</f>
        <v>3902.9159532437511</v>
      </c>
      <c r="E217" s="1127">
        <f t="shared" si="37"/>
        <v>1335.0000000000005</v>
      </c>
      <c r="F217" s="1599"/>
      <c r="G217" s="937"/>
      <c r="K217" s="1499"/>
      <c r="L217" s="921" t="str">
        <f t="shared" si="35"/>
        <v>HA14C</v>
      </c>
      <c r="M217" s="921" t="s">
        <v>11406</v>
      </c>
      <c r="N217" s="921" t="s">
        <v>2791</v>
      </c>
      <c r="O217" s="921" t="s">
        <v>312</v>
      </c>
      <c r="P217" s="1498" t="s">
        <v>594</v>
      </c>
      <c r="Q217" s="1540" t="s">
        <v>594</v>
      </c>
      <c r="R217" s="921" t="s">
        <v>29</v>
      </c>
      <c r="S217" s="921" t="str">
        <f t="shared" si="36"/>
        <v>Minor Hip Procedures for Trauma, without CC</v>
      </c>
      <c r="T217" s="921" t="s">
        <v>29</v>
      </c>
      <c r="U217" s="921" t="s">
        <v>14065</v>
      </c>
      <c r="V217" s="921" t="s">
        <v>14069</v>
      </c>
      <c r="W217" s="921" t="s">
        <v>29</v>
      </c>
      <c r="X217" s="921">
        <f t="shared" si="38"/>
        <v>3902.9159532437511</v>
      </c>
      <c r="Y217" s="921">
        <f t="shared" si="39"/>
        <v>2567.9159532437507</v>
      </c>
    </row>
    <row r="218" spans="1:26" s="921" customFormat="1" ht="12" thickBot="1" x14ac:dyDescent="0.25">
      <c r="A218" s="1040" t="s">
        <v>291</v>
      </c>
      <c r="B218" s="1485" t="str">
        <f>VLOOKUP(A218,HRG_1617!A:B,2,FALSE)</f>
        <v>Multiple Trauma with Diagnosis Score &lt;=23, with Intervention Score 1-8</v>
      </c>
      <c r="C218" s="955">
        <f>VLOOKUP($A218,'07_FHF (16-17)'!$A$14:$P$35,12,FALSE)</f>
        <v>866.04111466878237</v>
      </c>
      <c r="D218" s="955">
        <f>VLOOKUP($A218,'07_FHF (16-17)'!$A$14:$P$35,11,FALSE)</f>
        <v>2201.0411146687829</v>
      </c>
      <c r="E218" s="1127">
        <f t="shared" si="37"/>
        <v>1335.0000000000005</v>
      </c>
      <c r="F218" s="1599"/>
      <c r="G218" s="937"/>
      <c r="K218" s="1499"/>
      <c r="L218" s="921" t="str">
        <f t="shared" si="35"/>
        <v>VA11A</v>
      </c>
      <c r="M218" s="921" t="s">
        <v>11406</v>
      </c>
      <c r="N218" s="921" t="s">
        <v>2791</v>
      </c>
      <c r="O218" s="921" t="s">
        <v>312</v>
      </c>
      <c r="P218" s="1498" t="s">
        <v>594</v>
      </c>
      <c r="Q218" s="1540" t="s">
        <v>594</v>
      </c>
      <c r="R218" s="921" t="s">
        <v>29</v>
      </c>
      <c r="S218" s="921" t="str">
        <f t="shared" si="36"/>
        <v>Multiple Trauma with Diagnosis Score &lt;=23, with Intervention Score 1-8</v>
      </c>
      <c r="T218" s="921" t="s">
        <v>29</v>
      </c>
      <c r="U218" s="921" t="s">
        <v>14065</v>
      </c>
      <c r="V218" s="921" t="s">
        <v>14069</v>
      </c>
      <c r="W218" s="921" t="s">
        <v>29</v>
      </c>
      <c r="X218" s="921">
        <f t="shared" si="38"/>
        <v>2201.0411146687829</v>
      </c>
      <c r="Y218" s="921">
        <f t="shared" si="39"/>
        <v>866.04111466878237</v>
      </c>
    </row>
    <row r="219" spans="1:26" s="921" customFormat="1" ht="12" thickBot="1" x14ac:dyDescent="0.25">
      <c r="A219" s="1040" t="s">
        <v>289</v>
      </c>
      <c r="B219" s="1485" t="str">
        <f>VLOOKUP(A219,HRG_1617!A:B,2,FALSE)</f>
        <v>Multiple Trauma with Diagnosis Score 24-32, with Intervention Score 1-8</v>
      </c>
      <c r="C219" s="955">
        <f>VLOOKUP($A219,'07_FHF (16-17)'!$A$14:$P$35,12,FALSE)</f>
        <v>1524.5393778558694</v>
      </c>
      <c r="D219" s="955">
        <f>VLOOKUP($A219,'07_FHF (16-17)'!$A$14:$P$35,11,FALSE)</f>
        <v>2859.53937785587</v>
      </c>
      <c r="E219" s="1127">
        <f t="shared" si="37"/>
        <v>1335.0000000000007</v>
      </c>
      <c r="F219" s="1599"/>
      <c r="G219" s="937"/>
      <c r="K219" s="1499"/>
      <c r="L219" s="921" t="str">
        <f t="shared" si="35"/>
        <v>VA11B</v>
      </c>
      <c r="M219" s="921" t="s">
        <v>11406</v>
      </c>
      <c r="N219" s="921" t="s">
        <v>2791</v>
      </c>
      <c r="O219" s="921" t="s">
        <v>312</v>
      </c>
      <c r="P219" s="1498" t="s">
        <v>594</v>
      </c>
      <c r="Q219" s="1540" t="s">
        <v>594</v>
      </c>
      <c r="R219" s="921" t="s">
        <v>29</v>
      </c>
      <c r="S219" s="921" t="str">
        <f t="shared" si="36"/>
        <v>Multiple Trauma with Diagnosis Score 24-32, with Intervention Score 1-8</v>
      </c>
      <c r="T219" s="921" t="s">
        <v>29</v>
      </c>
      <c r="U219" s="921" t="s">
        <v>14065</v>
      </c>
      <c r="V219" s="921" t="s">
        <v>14069</v>
      </c>
      <c r="W219" s="921" t="s">
        <v>29</v>
      </c>
      <c r="X219" s="921">
        <f t="shared" si="38"/>
        <v>2859.53937785587</v>
      </c>
      <c r="Y219" s="921">
        <f t="shared" si="39"/>
        <v>1524.5393778558694</v>
      </c>
    </row>
    <row r="220" spans="1:26" s="921" customFormat="1" ht="12" thickBot="1" x14ac:dyDescent="0.25">
      <c r="A220" s="1040" t="s">
        <v>287</v>
      </c>
      <c r="B220" s="1485" t="str">
        <f>VLOOKUP(A220,HRG_1617!A:B,2,FALSE)</f>
        <v>Multiple Trauma with Diagnosis Score 33-50, with Intervention Score 1-8</v>
      </c>
      <c r="C220" s="955">
        <f>VLOOKUP($A220,'07_FHF (16-17)'!$A$14:$P$35,12,FALSE)</f>
        <v>2800.2323923474864</v>
      </c>
      <c r="D220" s="955">
        <f>VLOOKUP($A220,'07_FHF (16-17)'!$A$14:$P$35,11,FALSE)</f>
        <v>4135.2323923474869</v>
      </c>
      <c r="E220" s="1127">
        <f t="shared" si="37"/>
        <v>1335.0000000000005</v>
      </c>
      <c r="F220" s="1599"/>
      <c r="G220" s="937"/>
      <c r="K220" s="1499"/>
      <c r="L220" s="921" t="str">
        <f t="shared" ref="L220:L225" si="40">A220</f>
        <v>VA11C</v>
      </c>
      <c r="M220" s="921" t="s">
        <v>11406</v>
      </c>
      <c r="N220" s="921" t="s">
        <v>2791</v>
      </c>
      <c r="O220" s="921" t="s">
        <v>312</v>
      </c>
      <c r="P220" s="1498" t="s">
        <v>594</v>
      </c>
      <c r="Q220" s="1540" t="s">
        <v>594</v>
      </c>
      <c r="R220" s="921" t="s">
        <v>29</v>
      </c>
      <c r="S220" s="921" t="str">
        <f t="shared" si="36"/>
        <v>Multiple Trauma with Diagnosis Score 33-50, with Intervention Score 1-8</v>
      </c>
      <c r="T220" s="921" t="s">
        <v>29</v>
      </c>
      <c r="U220" s="921" t="s">
        <v>14065</v>
      </c>
      <c r="V220" s="921" t="s">
        <v>14069</v>
      </c>
      <c r="W220" s="921" t="s">
        <v>29</v>
      </c>
      <c r="X220" s="921">
        <f t="shared" si="38"/>
        <v>4135.2323923474869</v>
      </c>
      <c r="Y220" s="921">
        <f t="shared" si="39"/>
        <v>2800.2323923474864</v>
      </c>
    </row>
    <row r="221" spans="1:26" s="921" customFormat="1" ht="12" thickBot="1" x14ac:dyDescent="0.25">
      <c r="A221" s="1040" t="s">
        <v>285</v>
      </c>
      <c r="B221" s="1485" t="str">
        <f>VLOOKUP(A221,HRG_1617!A:B,2,FALSE)</f>
        <v>Multiple Trauma with Diagnosis Score &gt;=51, with Intervention Score 1-8</v>
      </c>
      <c r="C221" s="955">
        <f>VLOOKUP($A221,'07_FHF (16-17)'!$A$14:$P$35,12,FALSE)</f>
        <v>6416.4184054604139</v>
      </c>
      <c r="D221" s="955">
        <f>VLOOKUP($A221,'07_FHF (16-17)'!$A$14:$P$35,11,FALSE)</f>
        <v>7751.4184054604139</v>
      </c>
      <c r="E221" s="1127">
        <f t="shared" si="37"/>
        <v>1335</v>
      </c>
      <c r="F221" s="1599"/>
      <c r="G221" s="937"/>
      <c r="K221" s="1499"/>
      <c r="L221" s="921" t="str">
        <f t="shared" si="40"/>
        <v>VA11D</v>
      </c>
      <c r="M221" s="921" t="s">
        <v>11406</v>
      </c>
      <c r="N221" s="921" t="s">
        <v>2791</v>
      </c>
      <c r="O221" s="921" t="s">
        <v>312</v>
      </c>
      <c r="P221" s="1498" t="s">
        <v>594</v>
      </c>
      <c r="Q221" s="1540" t="s">
        <v>594</v>
      </c>
      <c r="R221" s="921" t="s">
        <v>29</v>
      </c>
      <c r="S221" s="921" t="str">
        <f t="shared" si="36"/>
        <v>Multiple Trauma with Diagnosis Score &gt;=51, with Intervention Score 1-8</v>
      </c>
      <c r="T221" s="921" t="s">
        <v>29</v>
      </c>
      <c r="U221" s="921" t="s">
        <v>14065</v>
      </c>
      <c r="V221" s="921" t="s">
        <v>14069</v>
      </c>
      <c r="W221" s="921" t="s">
        <v>29</v>
      </c>
      <c r="X221" s="921">
        <f t="shared" si="38"/>
        <v>7751.4184054604139</v>
      </c>
      <c r="Y221" s="921">
        <f t="shared" si="39"/>
        <v>6416.4184054604139</v>
      </c>
    </row>
    <row r="222" spans="1:26" s="921" customFormat="1" ht="12" thickBot="1" x14ac:dyDescent="0.25">
      <c r="A222" s="1040" t="s">
        <v>283</v>
      </c>
      <c r="B222" s="1485" t="str">
        <f>VLOOKUP(A222,HRG_1617!A:B,2,FALSE)</f>
        <v>Multiple Trauma with Diagnosis Score &lt;=23, with Intervention Score 9-18</v>
      </c>
      <c r="C222" s="955">
        <f>VLOOKUP($A222,'07_FHF (16-17)'!$A$14:$P$35,12,FALSE)</f>
        <v>2820.5943036714657</v>
      </c>
      <c r="D222" s="955">
        <f>VLOOKUP($A222,'07_FHF (16-17)'!$A$14:$P$35,11,FALSE)</f>
        <v>4155.5943036714671</v>
      </c>
      <c r="E222" s="1127">
        <f t="shared" si="37"/>
        <v>1335.0000000000014</v>
      </c>
      <c r="F222" s="1599"/>
      <c r="G222" s="937"/>
      <c r="K222" s="1499"/>
      <c r="L222" s="921" t="str">
        <f t="shared" si="40"/>
        <v>VA12A</v>
      </c>
      <c r="M222" s="921" t="s">
        <v>11406</v>
      </c>
      <c r="N222" s="921" t="s">
        <v>2791</v>
      </c>
      <c r="O222" s="921" t="s">
        <v>312</v>
      </c>
      <c r="P222" s="1498" t="s">
        <v>594</v>
      </c>
      <c r="Q222" s="1540" t="s">
        <v>594</v>
      </c>
      <c r="R222" s="921" t="s">
        <v>29</v>
      </c>
      <c r="S222" s="921" t="str">
        <f t="shared" si="36"/>
        <v>Multiple Trauma with Diagnosis Score &lt;=23, with Intervention Score 9-18</v>
      </c>
      <c r="T222" s="921" t="s">
        <v>29</v>
      </c>
      <c r="U222" s="921" t="s">
        <v>14065</v>
      </c>
      <c r="V222" s="921" t="s">
        <v>14069</v>
      </c>
      <c r="W222" s="921" t="s">
        <v>29</v>
      </c>
      <c r="X222" s="921">
        <f t="shared" si="38"/>
        <v>4155.5943036714671</v>
      </c>
      <c r="Y222" s="921">
        <f t="shared" si="39"/>
        <v>2820.5943036714657</v>
      </c>
    </row>
    <row r="223" spans="1:26" s="921" customFormat="1" ht="12" thickBot="1" x14ac:dyDescent="0.25">
      <c r="A223" s="1040" t="s">
        <v>281</v>
      </c>
      <c r="B223" s="1485" t="str">
        <f>VLOOKUP(A223,HRG_1617!A:B,2,FALSE)</f>
        <v>Multiple Trauma with Diagnosis Score 24-32, with Intervention Score 9-18</v>
      </c>
      <c r="C223" s="955">
        <f>VLOOKUP($A223,'07_FHF (16-17)'!$A$14:$P$35,12,FALSE)</f>
        <v>4133.1797120683777</v>
      </c>
      <c r="D223" s="955">
        <f>VLOOKUP($A223,'07_FHF (16-17)'!$A$14:$P$35,11,FALSE)</f>
        <v>5468.1797120683777</v>
      </c>
      <c r="E223" s="1127">
        <f t="shared" si="37"/>
        <v>1335</v>
      </c>
      <c r="F223" s="1599"/>
      <c r="G223" s="937"/>
      <c r="K223" s="1499"/>
      <c r="L223" s="921" t="str">
        <f t="shared" si="40"/>
        <v>VA12B</v>
      </c>
      <c r="M223" s="921" t="s">
        <v>11406</v>
      </c>
      <c r="N223" s="921" t="s">
        <v>2791</v>
      </c>
      <c r="O223" s="921" t="s">
        <v>312</v>
      </c>
      <c r="P223" s="1498" t="s">
        <v>594</v>
      </c>
      <c r="Q223" s="1540" t="s">
        <v>594</v>
      </c>
      <c r="R223" s="921" t="s">
        <v>29</v>
      </c>
      <c r="S223" s="921" t="str">
        <f t="shared" si="36"/>
        <v>Multiple Trauma with Diagnosis Score 24-32, with Intervention Score 9-18</v>
      </c>
      <c r="T223" s="921" t="s">
        <v>29</v>
      </c>
      <c r="U223" s="921" t="s">
        <v>14065</v>
      </c>
      <c r="V223" s="921" t="s">
        <v>14069</v>
      </c>
      <c r="W223" s="921" t="s">
        <v>29</v>
      </c>
      <c r="X223" s="921">
        <f t="shared" si="38"/>
        <v>5468.1797120683777</v>
      </c>
      <c r="Y223" s="921">
        <f t="shared" si="39"/>
        <v>4133.1797120683777</v>
      </c>
    </row>
    <row r="224" spans="1:26" s="921" customFormat="1" ht="12" thickBot="1" x14ac:dyDescent="0.25">
      <c r="A224" s="1040" t="s">
        <v>279</v>
      </c>
      <c r="B224" s="1485" t="str">
        <f>VLOOKUP(A224,HRG_1617!A:B,2,FALSE)</f>
        <v>Multiple Trauma with Diagnosis Score 33-50, with Intervention Score 9-18</v>
      </c>
      <c r="C224" s="955">
        <f>VLOOKUP($A224,'07_FHF (16-17)'!$A$14:$P$35,12,FALSE)</f>
        <v>5616.0916748650234</v>
      </c>
      <c r="D224" s="955">
        <f>VLOOKUP($A224,'07_FHF (16-17)'!$A$14:$P$35,11,FALSE)</f>
        <v>6951.0916748650234</v>
      </c>
      <c r="E224" s="1127">
        <f t="shared" si="37"/>
        <v>1335</v>
      </c>
      <c r="F224" s="1599"/>
      <c r="G224" s="937"/>
      <c r="I224" s="937"/>
      <c r="K224" s="1499"/>
      <c r="L224" s="921" t="str">
        <f t="shared" si="40"/>
        <v>VA12C</v>
      </c>
      <c r="M224" s="921" t="s">
        <v>11406</v>
      </c>
      <c r="N224" s="921" t="s">
        <v>2791</v>
      </c>
      <c r="O224" s="921" t="s">
        <v>312</v>
      </c>
      <c r="P224" s="1498" t="s">
        <v>594</v>
      </c>
      <c r="Q224" s="1540" t="s">
        <v>594</v>
      </c>
      <c r="R224" s="921" t="s">
        <v>29</v>
      </c>
      <c r="S224" s="921" t="str">
        <f t="shared" si="36"/>
        <v>Multiple Trauma with Diagnosis Score 33-50, with Intervention Score 9-18</v>
      </c>
      <c r="T224" s="921" t="s">
        <v>29</v>
      </c>
      <c r="U224" s="921" t="s">
        <v>14065</v>
      </c>
      <c r="V224" s="921" t="s">
        <v>14069</v>
      </c>
      <c r="W224" s="921" t="s">
        <v>29</v>
      </c>
      <c r="X224" s="921">
        <f t="shared" si="38"/>
        <v>6951.0916748650234</v>
      </c>
      <c r="Y224" s="921">
        <f t="shared" si="39"/>
        <v>5616.0916748650234</v>
      </c>
    </row>
    <row r="225" spans="1:25" s="921" customFormat="1" ht="12" thickBot="1" x14ac:dyDescent="0.25">
      <c r="A225" s="1042" t="s">
        <v>277</v>
      </c>
      <c r="B225" s="1486" t="str">
        <f>VLOOKUP(A225,HRG_1617!A:B,2,FALSE)</f>
        <v>Multiple Trauma with Diagnosis Score &gt;=51, with Intervention Score 9-18</v>
      </c>
      <c r="C225" s="955">
        <f>VLOOKUP($A225,'07_FHF (16-17)'!$A$14:$P$35,12,FALSE)</f>
        <v>8673.9140672345093</v>
      </c>
      <c r="D225" s="955">
        <f>VLOOKUP($A225,'07_FHF (16-17)'!$A$14:$P$35,11,FALSE)</f>
        <v>10008.914067234506</v>
      </c>
      <c r="E225" s="1127">
        <f t="shared" si="37"/>
        <v>1334.9999999999964</v>
      </c>
      <c r="F225" s="1598"/>
      <c r="G225" s="937"/>
      <c r="K225" s="1499"/>
      <c r="L225" s="921" t="str">
        <f t="shared" si="40"/>
        <v>VA12D</v>
      </c>
      <c r="M225" s="921" t="s">
        <v>11406</v>
      </c>
      <c r="N225" s="921" t="s">
        <v>2791</v>
      </c>
      <c r="O225" s="921" t="s">
        <v>312</v>
      </c>
      <c r="P225" s="1498" t="s">
        <v>594</v>
      </c>
      <c r="Q225" s="1540" t="s">
        <v>594</v>
      </c>
      <c r="R225" s="921" t="s">
        <v>29</v>
      </c>
      <c r="S225" s="921" t="str">
        <f t="shared" si="36"/>
        <v>Multiple Trauma with Diagnosis Score &gt;=51, with Intervention Score 9-18</v>
      </c>
      <c r="T225" s="921" t="s">
        <v>29</v>
      </c>
      <c r="U225" s="921" t="s">
        <v>14065</v>
      </c>
      <c r="V225" s="921" t="s">
        <v>14069</v>
      </c>
      <c r="W225" s="921" t="s">
        <v>29</v>
      </c>
      <c r="X225" s="921">
        <f t="shared" si="38"/>
        <v>10008.914067234506</v>
      </c>
      <c r="Y225" s="921">
        <f t="shared" si="39"/>
        <v>8673.9140672345093</v>
      </c>
    </row>
    <row r="226" spans="1:25" s="921" customFormat="1" ht="12" thickBot="1" x14ac:dyDescent="0.25">
      <c r="A226" s="929"/>
      <c r="B226" s="929"/>
      <c r="C226" s="957"/>
      <c r="D226" s="929"/>
      <c r="E226" s="957"/>
      <c r="F226" s="929"/>
      <c r="G226" s="929"/>
      <c r="H226" s="957"/>
      <c r="K226" s="1499"/>
    </row>
    <row r="227" spans="1:25" s="921" customFormat="1" ht="11.25" x14ac:dyDescent="0.2">
      <c r="C227" s="937"/>
      <c r="E227" s="937"/>
      <c r="H227" s="937"/>
      <c r="K227" s="1499"/>
    </row>
    <row r="228" spans="1:25" s="921" customFormat="1" ht="11.25" x14ac:dyDescent="0.2">
      <c r="A228" s="935">
        <v>8</v>
      </c>
      <c r="B228" s="1215" t="s">
        <v>11282</v>
      </c>
      <c r="C228" s="937"/>
      <c r="E228" s="933"/>
      <c r="H228" s="938" t="s">
        <v>13</v>
      </c>
      <c r="K228" s="1499"/>
    </row>
    <row r="229" spans="1:25" s="921" customFormat="1" ht="34.5" customHeight="1" x14ac:dyDescent="0.2">
      <c r="C229" s="937"/>
      <c r="E229" s="937"/>
      <c r="H229" s="937"/>
      <c r="K229" s="1499"/>
    </row>
    <row r="230" spans="1:25" s="921" customFormat="1" ht="27.75" customHeight="1" x14ac:dyDescent="0.2">
      <c r="A230" s="1015">
        <v>9</v>
      </c>
      <c r="B230" s="1016" t="s">
        <v>217</v>
      </c>
      <c r="C230" s="937"/>
      <c r="E230" s="937"/>
      <c r="H230" s="938" t="s">
        <v>13</v>
      </c>
      <c r="K230" s="1499"/>
    </row>
    <row r="231" spans="1:25" s="921" customFormat="1" ht="11.25" x14ac:dyDescent="0.2">
      <c r="A231" s="1015"/>
      <c r="B231" s="1016"/>
      <c r="C231" s="937"/>
      <c r="E231" s="937"/>
      <c r="H231" s="937"/>
      <c r="K231" s="1499"/>
    </row>
    <row r="232" spans="1:25" s="921" customFormat="1" ht="11.25" x14ac:dyDescent="0.2">
      <c r="A232" s="1600" t="s">
        <v>216</v>
      </c>
      <c r="B232" s="1600"/>
      <c r="C232" s="1600"/>
      <c r="D232" s="1600"/>
      <c r="E232" s="1600"/>
      <c r="F232" s="1600"/>
      <c r="G232" s="1600"/>
      <c r="H232" s="937"/>
      <c r="K232" s="1499"/>
    </row>
    <row r="233" spans="1:25" s="927" customFormat="1" ht="11.25" x14ac:dyDescent="0.2">
      <c r="A233" s="1600" t="s">
        <v>215</v>
      </c>
      <c r="B233" s="1600"/>
      <c r="C233" s="1600"/>
      <c r="D233" s="1600"/>
      <c r="E233" s="1600"/>
      <c r="F233" s="1600"/>
      <c r="G233" s="1600"/>
      <c r="H233" s="937"/>
      <c r="I233" s="921"/>
      <c r="K233" s="1500"/>
      <c r="Q233" s="1538"/>
      <c r="R233" s="1538"/>
      <c r="V233" s="1538"/>
      <c r="W233" s="1538"/>
    </row>
    <row r="234" spans="1:25" s="921" customFormat="1" ht="11.25" x14ac:dyDescent="0.2">
      <c r="A234" s="1600" t="s">
        <v>214</v>
      </c>
      <c r="B234" s="1600"/>
      <c r="C234" s="1600"/>
      <c r="D234" s="1600"/>
      <c r="E234" s="1600"/>
      <c r="F234" s="1600"/>
      <c r="G234" s="1600"/>
      <c r="H234" s="937"/>
      <c r="I234" s="927"/>
      <c r="K234" s="1499"/>
    </row>
    <row r="235" spans="1:25" s="921" customFormat="1" ht="11.25" x14ac:dyDescent="0.2">
      <c r="A235" s="1600" t="s">
        <v>213</v>
      </c>
      <c r="B235" s="1600"/>
      <c r="C235" s="1600"/>
      <c r="D235" s="1600"/>
      <c r="E235" s="1600"/>
      <c r="F235" s="1600"/>
      <c r="G235" s="1600"/>
      <c r="H235" s="937"/>
      <c r="I235" s="937"/>
      <c r="K235" s="1499"/>
    </row>
    <row r="236" spans="1:25" s="921" customFormat="1" ht="11.25" x14ac:dyDescent="0.2">
      <c r="A236" s="1600" t="s">
        <v>212</v>
      </c>
      <c r="B236" s="1600"/>
      <c r="C236" s="1600"/>
      <c r="D236" s="1600"/>
      <c r="E236" s="1600"/>
      <c r="F236" s="1600"/>
      <c r="G236" s="1600"/>
      <c r="H236" s="937"/>
      <c r="K236" s="1499"/>
    </row>
    <row r="237" spans="1:25" s="921" customFormat="1" ht="12" thickBot="1" x14ac:dyDescent="0.25">
      <c r="C237" s="937"/>
      <c r="E237" s="937"/>
      <c r="H237" s="937"/>
      <c r="K237" s="1499"/>
    </row>
    <row r="238" spans="1:25" s="921" customFormat="1" ht="12" thickBot="1" x14ac:dyDescent="0.25">
      <c r="A238" s="927"/>
      <c r="B238" s="1037" t="s">
        <v>211</v>
      </c>
      <c r="C238" s="943" t="s">
        <v>6</v>
      </c>
      <c r="D238" s="966"/>
      <c r="E238" s="927"/>
      <c r="F238" s="927"/>
      <c r="G238" s="966"/>
      <c r="H238" s="927"/>
      <c r="K238" s="1499"/>
    </row>
    <row r="239" spans="1:25" s="921" customFormat="1" ht="12" thickBot="1" x14ac:dyDescent="0.25">
      <c r="B239" s="1045" t="s">
        <v>210</v>
      </c>
      <c r="C239" s="1046">
        <f>'00_Other (16-17)'!H74</f>
        <v>1448.8120365029806</v>
      </c>
      <c r="D239" s="937"/>
      <c r="G239" s="937"/>
      <c r="K239" s="1499"/>
      <c r="L239" s="921" t="s">
        <v>14019</v>
      </c>
      <c r="M239" s="921" t="s">
        <v>14019</v>
      </c>
      <c r="N239" s="921" t="s">
        <v>14021</v>
      </c>
      <c r="O239" s="921" t="s">
        <v>2</v>
      </c>
      <c r="P239" s="921" t="s">
        <v>14019</v>
      </c>
      <c r="Q239" s="921" t="s">
        <v>29</v>
      </c>
      <c r="R239" s="921" t="s">
        <v>29</v>
      </c>
      <c r="S239" s="921" t="str">
        <f t="shared" ref="S239:S240" si="41">B239</f>
        <v>Level 1 (ISS 9 to 15)</v>
      </c>
      <c r="T239" s="921" t="s">
        <v>29</v>
      </c>
      <c r="U239" s="921" t="s">
        <v>14065</v>
      </c>
      <c r="V239" s="921" t="s">
        <v>29</v>
      </c>
      <c r="W239" s="921" t="s">
        <v>29</v>
      </c>
      <c r="X239" s="921">
        <f>C239</f>
        <v>1448.8120365029806</v>
      </c>
    </row>
    <row r="240" spans="1:25" s="937" customFormat="1" ht="15.75" customHeight="1" thickBot="1" x14ac:dyDescent="0.25">
      <c r="A240" s="921"/>
      <c r="B240" s="1047" t="s">
        <v>209</v>
      </c>
      <c r="C240" s="1046">
        <f>'00_Other (16-17)'!H75</f>
        <v>2785.4960538876044</v>
      </c>
      <c r="D240" s="921"/>
      <c r="F240" s="921"/>
      <c r="G240" s="921"/>
      <c r="I240" s="921"/>
      <c r="K240" s="1501"/>
      <c r="L240" s="921" t="s">
        <v>14019</v>
      </c>
      <c r="M240" s="921" t="s">
        <v>14019</v>
      </c>
      <c r="N240" s="921" t="s">
        <v>14021</v>
      </c>
      <c r="O240" s="921" t="s">
        <v>2</v>
      </c>
      <c r="P240" s="921" t="s">
        <v>14019</v>
      </c>
      <c r="Q240" s="921" t="s">
        <v>29</v>
      </c>
      <c r="R240" s="921" t="s">
        <v>29</v>
      </c>
      <c r="S240" s="921" t="str">
        <f t="shared" si="41"/>
        <v>Level 2 (ISS 16+)</v>
      </c>
      <c r="T240" s="921" t="s">
        <v>29</v>
      </c>
      <c r="U240" s="921" t="s">
        <v>14065</v>
      </c>
      <c r="V240" s="921" t="s">
        <v>29</v>
      </c>
      <c r="W240" s="921" t="s">
        <v>29</v>
      </c>
      <c r="X240" s="921">
        <f>C240</f>
        <v>2785.4960538876044</v>
      </c>
      <c r="Y240" s="921"/>
    </row>
    <row r="241" spans="1:25" s="921" customFormat="1" ht="12.75" customHeight="1" thickBot="1" x14ac:dyDescent="0.25">
      <c r="A241" s="929"/>
      <c r="B241" s="929"/>
      <c r="C241" s="957"/>
      <c r="D241" s="929"/>
      <c r="E241" s="957"/>
      <c r="F241" s="929"/>
      <c r="G241" s="929"/>
      <c r="H241" s="957"/>
      <c r="I241" s="937"/>
      <c r="K241" s="1499"/>
    </row>
    <row r="242" spans="1:25" s="921" customFormat="1" ht="12.75" customHeight="1" x14ac:dyDescent="0.2">
      <c r="C242" s="937"/>
      <c r="E242" s="937"/>
      <c r="H242" s="937"/>
      <c r="K242" s="1499"/>
    </row>
    <row r="243" spans="1:25" s="921" customFormat="1" ht="11.25" x14ac:dyDescent="0.2">
      <c r="A243" s="1015">
        <v>10</v>
      </c>
      <c r="B243" s="1016" t="s">
        <v>208</v>
      </c>
      <c r="C243" s="937"/>
      <c r="E243" s="933"/>
      <c r="H243" s="938" t="s">
        <v>13</v>
      </c>
      <c r="K243" s="1499"/>
    </row>
    <row r="244" spans="1:25" s="927" customFormat="1" ht="11.25" x14ac:dyDescent="0.2">
      <c r="A244" s="1015"/>
      <c r="B244" s="1016"/>
      <c r="C244" s="1017"/>
      <c r="D244" s="921"/>
      <c r="E244" s="933"/>
      <c r="F244" s="918"/>
      <c r="G244" s="921"/>
      <c r="H244" s="937"/>
      <c r="I244" s="921"/>
      <c r="K244" s="1500"/>
      <c r="Q244" s="1538"/>
      <c r="R244" s="1538"/>
      <c r="V244" s="1538"/>
      <c r="W244" s="1538"/>
    </row>
    <row r="245" spans="1:25" s="921" customFormat="1" ht="25.5" customHeight="1" x14ac:dyDescent="0.2">
      <c r="A245" s="1605" t="s">
        <v>207</v>
      </c>
      <c r="B245" s="1605"/>
      <c r="C245" s="1605"/>
      <c r="D245" s="1605"/>
      <c r="E245" s="1605"/>
      <c r="F245" s="1605"/>
      <c r="G245" s="1605"/>
      <c r="H245" s="937"/>
      <c r="I245" s="927"/>
      <c r="K245" s="1499"/>
    </row>
    <row r="246" spans="1:25" s="921" customFormat="1" ht="11.25" x14ac:dyDescent="0.2">
      <c r="A246" s="1600" t="s">
        <v>206</v>
      </c>
      <c r="B246" s="1600"/>
      <c r="C246" s="1600"/>
      <c r="D246" s="1600"/>
      <c r="E246" s="1600"/>
      <c r="F246" s="1600"/>
      <c r="G246" s="1600"/>
      <c r="H246" s="937"/>
      <c r="K246" s="1499"/>
    </row>
    <row r="247" spans="1:25" s="921" customFormat="1" ht="12.75" customHeight="1" x14ac:dyDescent="0.2">
      <c r="A247" s="1600" t="s">
        <v>205</v>
      </c>
      <c r="B247" s="1600"/>
      <c r="C247" s="1600"/>
      <c r="D247" s="1600"/>
      <c r="E247" s="1600"/>
      <c r="F247" s="1600"/>
      <c r="G247" s="1600"/>
      <c r="H247" s="937"/>
      <c r="I247" s="937"/>
      <c r="K247" s="1499"/>
    </row>
    <row r="248" spans="1:25" s="921" customFormat="1" ht="13.5" customHeight="1" thickBot="1" x14ac:dyDescent="0.25">
      <c r="C248" s="937"/>
      <c r="E248" s="933"/>
      <c r="F248" s="937"/>
      <c r="I248" s="937"/>
      <c r="K248" s="1499"/>
    </row>
    <row r="249" spans="1:25" s="921" customFormat="1" ht="34.5" thickBot="1" x14ac:dyDescent="0.25">
      <c r="A249" s="950" t="s">
        <v>11</v>
      </c>
      <c r="B249" s="951" t="s">
        <v>10</v>
      </c>
      <c r="C249" s="953" t="s">
        <v>204</v>
      </c>
      <c r="D249" s="952" t="s">
        <v>203</v>
      </c>
      <c r="E249" s="1012" t="s">
        <v>202</v>
      </c>
      <c r="F249" s="966"/>
      <c r="G249" s="927"/>
      <c r="H249" s="924"/>
      <c r="K249" s="1499"/>
    </row>
    <row r="250" spans="1:25" s="921" customFormat="1" ht="23.25" thickBot="1" x14ac:dyDescent="0.25">
      <c r="A250" s="1002" t="s">
        <v>201</v>
      </c>
      <c r="B250" s="1484" t="str">
        <f>VLOOKUP(A250,HRG_1617!A:B,2,FALSE)</f>
        <v>Minor, Laparoscopic or Endoscopic, Upper Genital Tract Procedures</v>
      </c>
      <c r="C250" s="1048" t="s">
        <v>199</v>
      </c>
      <c r="D250" s="955">
        <f>VLOOKUP($A250,'10_Outpatients (16-17)'!$A$9:$Q$13,12,FALSE)</f>
        <v>1197.5107649757347</v>
      </c>
      <c r="E250" s="955">
        <f>VLOOKUP($A250,'10_Outpatients (16-17)'!$A$9:$Q$13,14,FALSE)</f>
        <v>1083.4190114894095</v>
      </c>
      <c r="F250" s="937"/>
      <c r="H250" s="918"/>
      <c r="K250" s="1499"/>
      <c r="L250" s="921" t="str">
        <f t="shared" ref="L250" si="42">A250</f>
        <v>MA10Z</v>
      </c>
      <c r="M250" s="921" t="s">
        <v>3</v>
      </c>
      <c r="N250" s="921" t="s">
        <v>2793</v>
      </c>
      <c r="O250" s="921" t="s">
        <v>2</v>
      </c>
      <c r="P250" s="921" t="s">
        <v>14072</v>
      </c>
      <c r="Q250" s="921" t="s">
        <v>688</v>
      </c>
      <c r="R250" s="921" t="s">
        <v>29</v>
      </c>
      <c r="S250" s="921" t="str">
        <f t="shared" ref="S250:S251" si="43">B250</f>
        <v>Minor, Laparoscopic or Endoscopic, Upper Genital Tract Procedures</v>
      </c>
      <c r="T250" s="921" t="str">
        <f>C250</f>
        <v>Hysteroscopic sterilisation</v>
      </c>
      <c r="U250" s="921" t="s">
        <v>14069</v>
      </c>
      <c r="V250" s="921" t="s">
        <v>14069</v>
      </c>
      <c r="W250" s="921" t="s">
        <v>29</v>
      </c>
      <c r="X250" s="921">
        <f t="shared" ref="X250:X254" si="44">D250</f>
        <v>1197.5107649757347</v>
      </c>
      <c r="Y250" s="921">
        <f>E250</f>
        <v>1083.4190114894095</v>
      </c>
    </row>
    <row r="251" spans="1:25" s="921" customFormat="1" ht="12.75" customHeight="1" thickBot="1" x14ac:dyDescent="0.25">
      <c r="A251" s="1004" t="s">
        <v>2306</v>
      </c>
      <c r="B251" s="1485" t="str">
        <f>VLOOKUP(A251,HRG_1617!A:B,2,FALSE)</f>
        <v>Diagnostic Hysteroscopy</v>
      </c>
      <c r="C251" s="1619" t="s">
        <v>194</v>
      </c>
      <c r="D251" s="955">
        <f>VLOOKUP($A251,'10_Outpatients (16-17)'!$A$9:$Q$13,12,FALSE)</f>
        <v>411.41985308265731</v>
      </c>
      <c r="E251" s="955">
        <f>VLOOKUP($A251,'10_Outpatients (16-17)'!$A$9:$Q$13,14,FALSE)</f>
        <v>286.74717033033704</v>
      </c>
      <c r="F251" s="937"/>
      <c r="H251" s="918"/>
      <c r="K251" s="1499"/>
      <c r="L251" s="921" t="str">
        <f t="shared" ref="L251:L254" si="45">A251</f>
        <v>MA31Z</v>
      </c>
      <c r="M251" s="921" t="s">
        <v>3</v>
      </c>
      <c r="N251" s="921" t="s">
        <v>2793</v>
      </c>
      <c r="O251" s="921" t="s">
        <v>2</v>
      </c>
      <c r="P251" s="921" t="s">
        <v>14072</v>
      </c>
      <c r="Q251" s="921" t="s">
        <v>688</v>
      </c>
      <c r="R251" s="921" t="s">
        <v>29</v>
      </c>
      <c r="S251" s="921" t="str">
        <f t="shared" si="43"/>
        <v>Diagnostic Hysteroscopy</v>
      </c>
      <c r="T251" s="921" t="str">
        <f t="shared" ref="T251:T253" si="46">C251</f>
        <v>Diagnostic Cystoscopy</v>
      </c>
      <c r="U251" s="921" t="s">
        <v>14069</v>
      </c>
      <c r="V251" s="921" t="s">
        <v>14069</v>
      </c>
      <c r="W251" s="921" t="s">
        <v>29</v>
      </c>
      <c r="X251" s="921">
        <f t="shared" si="44"/>
        <v>411.41985308265731</v>
      </c>
      <c r="Y251" s="921">
        <f t="shared" ref="Y251:Y254" si="47">E251</f>
        <v>286.74717033033704</v>
      </c>
    </row>
    <row r="252" spans="1:25" s="918" customFormat="1" ht="12" thickBot="1" x14ac:dyDescent="0.25">
      <c r="A252" s="987" t="s">
        <v>2307</v>
      </c>
      <c r="B252" s="1485" t="str">
        <f>VLOOKUP(A252,HRG_1617!A:B,2,FALSE)</f>
        <v>Diagnostic Hysteroscopy with Biopsy</v>
      </c>
      <c r="C252" s="1620"/>
      <c r="D252" s="955">
        <f>VLOOKUP($A252,'10_Outpatients (16-17)'!$A$9:$Q$13,12,FALSE)</f>
        <v>485.10017552314196</v>
      </c>
      <c r="E252" s="955">
        <f>VLOOKUP($A252,'10_Outpatients (16-17)'!$A$9:$Q$13,14,FALSE)</f>
        <v>338.10012233431104</v>
      </c>
      <c r="F252" s="937"/>
      <c r="G252" s="933"/>
      <c r="H252" s="933"/>
      <c r="I252" s="921"/>
      <c r="K252" s="1503"/>
      <c r="L252" s="921" t="str">
        <f t="shared" si="45"/>
        <v>MA32Z</v>
      </c>
      <c r="M252" s="921" t="s">
        <v>3</v>
      </c>
      <c r="N252" s="921" t="s">
        <v>2793</v>
      </c>
      <c r="O252" s="921" t="s">
        <v>2</v>
      </c>
      <c r="P252" s="921" t="s">
        <v>14072</v>
      </c>
      <c r="Q252" s="921" t="s">
        <v>688</v>
      </c>
      <c r="R252" s="921" t="s">
        <v>29</v>
      </c>
      <c r="S252" s="921" t="str">
        <f t="shared" ref="S252:S254" si="48">B252</f>
        <v>Diagnostic Hysteroscopy with Biopsy</v>
      </c>
      <c r="T252" s="921" t="str">
        <f>T251</f>
        <v>Diagnostic Cystoscopy</v>
      </c>
      <c r="U252" s="921" t="s">
        <v>14069</v>
      </c>
      <c r="V252" s="921" t="s">
        <v>14069</v>
      </c>
      <c r="W252" s="921" t="s">
        <v>29</v>
      </c>
      <c r="X252" s="921">
        <f t="shared" si="44"/>
        <v>485.10017552314196</v>
      </c>
      <c r="Y252" s="921">
        <f t="shared" si="47"/>
        <v>338.10012233431104</v>
      </c>
    </row>
    <row r="253" spans="1:25" s="918" customFormat="1" ht="18" customHeight="1" thickBot="1" x14ac:dyDescent="0.25">
      <c r="A253" s="971" t="s">
        <v>193</v>
      </c>
      <c r="B253" s="1485" t="str">
        <f>VLOOKUP(A253,HRG_1617!A:B,2,FALSE)</f>
        <v>Diagnostic Flexible Cystoscopy, 19 years and over</v>
      </c>
      <c r="C253" s="1619" t="s">
        <v>197</v>
      </c>
      <c r="D253" s="955">
        <f>VLOOKUP($A253,'10_Outpatients (16-17)'!$A$9:$Q$13,12,FALSE)</f>
        <v>270.01779016590046</v>
      </c>
      <c r="E253" s="955">
        <f>VLOOKUP($A253,'10_Outpatients (16-17)'!$A$9:$Q$13,14,FALSE)</f>
        <v>220.92364649937309</v>
      </c>
      <c r="F253" s="937"/>
      <c r="G253" s="921"/>
      <c r="H253" s="933"/>
      <c r="I253" s="921"/>
      <c r="K253" s="1503"/>
      <c r="L253" s="921" t="str">
        <f t="shared" si="45"/>
        <v>LB72A</v>
      </c>
      <c r="M253" s="921" t="s">
        <v>3</v>
      </c>
      <c r="N253" s="921" t="s">
        <v>2793</v>
      </c>
      <c r="O253" s="921" t="s">
        <v>2</v>
      </c>
      <c r="P253" s="921" t="s">
        <v>14072</v>
      </c>
      <c r="Q253" s="921" t="s">
        <v>688</v>
      </c>
      <c r="R253" s="921" t="s">
        <v>29</v>
      </c>
      <c r="S253" s="921" t="str">
        <f t="shared" si="48"/>
        <v>Diagnostic Flexible Cystoscopy, 19 years and over</v>
      </c>
      <c r="T253" s="921" t="str">
        <f t="shared" si="46"/>
        <v>Diagnostic Hysteroscopy</v>
      </c>
      <c r="U253" s="921" t="s">
        <v>14069</v>
      </c>
      <c r="V253" s="921" t="s">
        <v>14069</v>
      </c>
      <c r="W253" s="921" t="s">
        <v>29</v>
      </c>
      <c r="X253" s="921">
        <f t="shared" si="44"/>
        <v>270.01779016590046</v>
      </c>
      <c r="Y253" s="921">
        <f t="shared" si="47"/>
        <v>220.92364649937309</v>
      </c>
    </row>
    <row r="254" spans="1:25" s="933" customFormat="1" ht="15.75" customHeight="1" thickBot="1" x14ac:dyDescent="0.25">
      <c r="A254" s="947" t="s">
        <v>196</v>
      </c>
      <c r="B254" s="1486" t="str">
        <f>VLOOKUP(A254,HRG_1617!A:B,2,FALSE)</f>
        <v>Intermediate Endoscopic Bladder Procedures</v>
      </c>
      <c r="C254" s="1598"/>
      <c r="D254" s="955">
        <f>VLOOKUP($A254,'10_Outpatients (16-17)'!$A$9:$Q$13,12,FALSE)</f>
        <v>771.05094965085334</v>
      </c>
      <c r="E254" s="955">
        <f>VLOOKUP($A254,'10_Outpatients (16-17)'!$A$9:$Q$13,14,FALSE)</f>
        <v>630.85986789615265</v>
      </c>
      <c r="F254" s="921"/>
      <c r="G254" s="921"/>
      <c r="H254" s="937"/>
      <c r="I254" s="921"/>
      <c r="K254" s="1504"/>
      <c r="L254" s="921" t="str">
        <f t="shared" si="45"/>
        <v>LB14Z</v>
      </c>
      <c r="M254" s="921" t="s">
        <v>3</v>
      </c>
      <c r="N254" s="921" t="s">
        <v>2793</v>
      </c>
      <c r="O254" s="921" t="s">
        <v>2</v>
      </c>
      <c r="P254" s="921" t="s">
        <v>14072</v>
      </c>
      <c r="Q254" s="921" t="s">
        <v>688</v>
      </c>
      <c r="R254" s="921" t="s">
        <v>29</v>
      </c>
      <c r="S254" s="921" t="str">
        <f t="shared" si="48"/>
        <v>Intermediate Endoscopic Bladder Procedures</v>
      </c>
      <c r="T254" s="921" t="str">
        <f>T253</f>
        <v>Diagnostic Hysteroscopy</v>
      </c>
      <c r="U254" s="921" t="s">
        <v>14069</v>
      </c>
      <c r="V254" s="921" t="s">
        <v>14069</v>
      </c>
      <c r="W254" s="921" t="s">
        <v>29</v>
      </c>
      <c r="X254" s="921">
        <f t="shared" si="44"/>
        <v>771.05094965085334</v>
      </c>
      <c r="Y254" s="921">
        <f t="shared" si="47"/>
        <v>630.85986789615265</v>
      </c>
    </row>
    <row r="255" spans="1:25" s="918" customFormat="1" ht="11.25" x14ac:dyDescent="0.2">
      <c r="A255" s="921"/>
      <c r="B255" s="921"/>
      <c r="C255" s="937"/>
      <c r="D255" s="921"/>
      <c r="E255" s="937"/>
      <c r="F255" s="921"/>
      <c r="G255" s="921"/>
      <c r="H255" s="937"/>
      <c r="I255" s="937"/>
      <c r="K255" s="1503"/>
    </row>
    <row r="256" spans="1:25" s="918" customFormat="1" ht="12" thickBot="1" x14ac:dyDescent="0.25">
      <c r="A256" s="929"/>
      <c r="B256" s="929"/>
      <c r="C256" s="957"/>
      <c r="D256" s="929"/>
      <c r="E256" s="957"/>
      <c r="F256" s="929"/>
      <c r="G256" s="929"/>
      <c r="H256" s="957"/>
      <c r="I256" s="921"/>
      <c r="K256" s="1503"/>
    </row>
    <row r="257" spans="1:24" s="924" customFormat="1" ht="11.25" x14ac:dyDescent="0.2">
      <c r="A257" s="921"/>
      <c r="B257" s="921"/>
      <c r="C257" s="937"/>
      <c r="D257" s="921"/>
      <c r="E257" s="937"/>
      <c r="F257" s="921"/>
      <c r="G257" s="921"/>
      <c r="H257" s="937"/>
      <c r="I257" s="921"/>
      <c r="K257" s="1505"/>
    </row>
    <row r="258" spans="1:24" s="918" customFormat="1" ht="11.25" x14ac:dyDescent="0.2">
      <c r="A258" s="1015">
        <v>11</v>
      </c>
      <c r="B258" s="923" t="s">
        <v>189</v>
      </c>
      <c r="C258" s="933"/>
      <c r="E258" s="933"/>
      <c r="H258" s="938" t="s">
        <v>13</v>
      </c>
      <c r="I258" s="927"/>
      <c r="K258" s="1503"/>
    </row>
    <row r="259" spans="1:24" s="918" customFormat="1" ht="11.25" x14ac:dyDescent="0.2">
      <c r="A259" s="1015"/>
      <c r="B259" s="923"/>
      <c r="C259" s="1017"/>
      <c r="E259" s="933"/>
      <c r="H259" s="933"/>
      <c r="I259" s="921"/>
      <c r="K259" s="1503"/>
    </row>
    <row r="260" spans="1:24" s="921" customFormat="1" ht="11.25" x14ac:dyDescent="0.2">
      <c r="A260" s="1605" t="s">
        <v>14035</v>
      </c>
      <c r="B260" s="1605"/>
      <c r="C260" s="1605"/>
      <c r="D260" s="1605"/>
      <c r="E260" s="1605"/>
      <c r="F260" s="1605"/>
      <c r="G260" s="1605"/>
      <c r="H260" s="933"/>
      <c r="K260" s="1499"/>
    </row>
    <row r="261" spans="1:24" s="921" customFormat="1" ht="11.25" x14ac:dyDescent="0.2">
      <c r="A261" s="1600" t="s">
        <v>190</v>
      </c>
      <c r="B261" s="1600"/>
      <c r="C261" s="1600"/>
      <c r="D261" s="1600"/>
      <c r="E261" s="1600"/>
      <c r="F261" s="1600"/>
      <c r="G261" s="1600"/>
      <c r="H261" s="933"/>
      <c r="K261" s="1499"/>
    </row>
    <row r="262" spans="1:24" s="921" customFormat="1" ht="12" thickBot="1" x14ac:dyDescent="0.25">
      <c r="A262" s="1015"/>
      <c r="B262" s="1049"/>
      <c r="C262" s="1050"/>
      <c r="D262" s="918"/>
      <c r="E262" s="933"/>
      <c r="F262" s="918"/>
      <c r="G262" s="918"/>
      <c r="H262" s="933"/>
      <c r="I262" s="937"/>
      <c r="K262" s="1499"/>
    </row>
    <row r="263" spans="1:24" s="921" customFormat="1" ht="11.25" customHeight="1" thickBot="1" x14ac:dyDescent="0.25">
      <c r="A263" s="943" t="s">
        <v>20</v>
      </c>
      <c r="B263" s="1051" t="s">
        <v>19</v>
      </c>
      <c r="C263" s="943" t="s">
        <v>6</v>
      </c>
      <c r="D263" s="924"/>
      <c r="E263" s="965"/>
      <c r="F263" s="924"/>
      <c r="G263" s="924"/>
      <c r="H263" s="965"/>
      <c r="I263" s="937"/>
      <c r="K263" s="1499"/>
    </row>
    <row r="264" spans="1:24" s="921" customFormat="1" ht="22.5" customHeight="1" thickBot="1" x14ac:dyDescent="0.25">
      <c r="A264" s="1052" t="s">
        <v>2</v>
      </c>
      <c r="B264" s="1053" t="s">
        <v>189</v>
      </c>
      <c r="C264" s="1054">
        <f>'00_Other (16-17)'!H84</f>
        <v>2894.673335660741</v>
      </c>
      <c r="D264" s="918"/>
      <c r="E264" s="933"/>
      <c r="F264" s="918"/>
      <c r="G264" s="918"/>
      <c r="H264" s="933"/>
      <c r="I264" s="937"/>
      <c r="K264" s="1499"/>
      <c r="L264" s="921" t="s">
        <v>14019</v>
      </c>
      <c r="M264" s="921" t="s">
        <v>14019</v>
      </c>
      <c r="N264" s="921" t="s">
        <v>14022</v>
      </c>
      <c r="O264" s="921" t="s">
        <v>2</v>
      </c>
      <c r="P264" s="921" t="s">
        <v>14019</v>
      </c>
      <c r="Q264" s="921" t="s">
        <v>29</v>
      </c>
      <c r="R264" s="921" t="s">
        <v>29</v>
      </c>
      <c r="S264" s="921" t="str">
        <f t="shared" ref="S264" si="49">B264</f>
        <v>Paediatric diabetes year of care</v>
      </c>
      <c r="T264" s="921" t="s">
        <v>29</v>
      </c>
      <c r="U264" s="921" t="s">
        <v>14065</v>
      </c>
      <c r="V264" s="921" t="s">
        <v>29</v>
      </c>
      <c r="W264" s="921" t="s">
        <v>29</v>
      </c>
      <c r="X264" s="921">
        <f>C264</f>
        <v>2894.673335660741</v>
      </c>
    </row>
    <row r="265" spans="1:24" s="921" customFormat="1" ht="12" thickBot="1" x14ac:dyDescent="0.25">
      <c r="A265" s="1055"/>
      <c r="B265" s="929"/>
      <c r="C265" s="1056"/>
      <c r="D265" s="929"/>
      <c r="E265" s="957"/>
      <c r="F265" s="929"/>
      <c r="G265" s="929"/>
      <c r="H265" s="957"/>
      <c r="I265" s="937"/>
      <c r="K265" s="1499"/>
    </row>
    <row r="266" spans="1:24" s="921" customFormat="1" ht="11.25" x14ac:dyDescent="0.2">
      <c r="C266" s="937"/>
      <c r="E266" s="937"/>
      <c r="H266" s="937"/>
      <c r="I266" s="937"/>
      <c r="K266" s="1499"/>
    </row>
    <row r="267" spans="1:24" s="927" customFormat="1" ht="11.25" x14ac:dyDescent="0.2">
      <c r="A267" s="1015">
        <v>12</v>
      </c>
      <c r="B267" s="1016" t="s">
        <v>188</v>
      </c>
      <c r="C267" s="937"/>
      <c r="D267" s="921"/>
      <c r="E267" s="921"/>
      <c r="F267" s="937"/>
      <c r="G267" s="921"/>
      <c r="H267" s="938" t="s">
        <v>13</v>
      </c>
      <c r="I267" s="937"/>
      <c r="K267" s="1500"/>
      <c r="Q267" s="1538"/>
      <c r="R267" s="1538"/>
      <c r="V267" s="1538"/>
      <c r="W267" s="1538"/>
    </row>
    <row r="268" spans="1:24" s="921" customFormat="1" ht="11.25" x14ac:dyDescent="0.2">
      <c r="A268" s="1015"/>
      <c r="B268" s="1016"/>
      <c r="C268" s="937"/>
      <c r="F268" s="937"/>
      <c r="G268" s="939"/>
      <c r="I268" s="927"/>
      <c r="K268" s="1499"/>
    </row>
    <row r="269" spans="1:24" s="921" customFormat="1" ht="11.25" x14ac:dyDescent="0.2">
      <c r="A269" s="1613" t="s">
        <v>187</v>
      </c>
      <c r="B269" s="1613"/>
      <c r="C269" s="1613"/>
      <c r="D269" s="1613"/>
      <c r="E269" s="1613"/>
      <c r="F269" s="1613"/>
      <c r="G269" s="1613"/>
      <c r="H269" s="939"/>
      <c r="I269" s="937"/>
      <c r="K269" s="1499"/>
    </row>
    <row r="270" spans="1:24" s="921" customFormat="1" ht="26.25" customHeight="1" x14ac:dyDescent="0.2">
      <c r="A270" s="1605" t="s">
        <v>186</v>
      </c>
      <c r="B270" s="1605"/>
      <c r="C270" s="1605"/>
      <c r="D270" s="1605"/>
      <c r="E270" s="1605"/>
      <c r="F270" s="1605"/>
      <c r="G270" s="1605"/>
      <c r="H270" s="939"/>
      <c r="I270" s="937"/>
      <c r="K270" s="1499"/>
    </row>
    <row r="271" spans="1:24" s="921" customFormat="1" ht="12" thickBot="1" x14ac:dyDescent="0.25">
      <c r="A271" s="981"/>
      <c r="B271" s="981"/>
      <c r="C271" s="981"/>
      <c r="D271" s="981"/>
      <c r="G271" s="981"/>
      <c r="H271" s="939"/>
      <c r="I271" s="937"/>
      <c r="K271" s="1499"/>
    </row>
    <row r="272" spans="1:24" s="921" customFormat="1" ht="12" thickBot="1" x14ac:dyDescent="0.25">
      <c r="C272" s="1614" t="s">
        <v>7</v>
      </c>
      <c r="D272" s="1615"/>
      <c r="E272" s="1614" t="s">
        <v>6</v>
      </c>
      <c r="F272" s="1615"/>
      <c r="G272" s="1210"/>
      <c r="I272" s="937"/>
      <c r="K272" s="1499"/>
    </row>
    <row r="273" spans="1:25" s="921" customFormat="1" ht="57" thickBot="1" x14ac:dyDescent="0.25">
      <c r="A273" s="952" t="s">
        <v>20</v>
      </c>
      <c r="B273" s="1057" t="s">
        <v>19</v>
      </c>
      <c r="C273" s="952" t="s">
        <v>185</v>
      </c>
      <c r="D273" s="953" t="s">
        <v>184</v>
      </c>
      <c r="E273" s="952" t="s">
        <v>185</v>
      </c>
      <c r="F273" s="953" t="s">
        <v>184</v>
      </c>
      <c r="G273" s="1210"/>
      <c r="H273" s="927"/>
      <c r="I273" s="937"/>
      <c r="K273" s="1499"/>
    </row>
    <row r="274" spans="1:25" s="937" customFormat="1" ht="11.25" customHeight="1" thickBot="1" x14ac:dyDescent="0.25">
      <c r="A274" s="1058">
        <v>223</v>
      </c>
      <c r="B274" s="1059" t="s">
        <v>183</v>
      </c>
      <c r="C274" s="1060">
        <f>'12_Paed_Ep (16-17)'!C9</f>
        <v>131.77131952331911</v>
      </c>
      <c r="D274" s="1060">
        <f>'12_Paed_Ep (16-17)'!D9</f>
        <v>150.83140715451509</v>
      </c>
      <c r="E274" s="1060">
        <f>'12_Paed_Ep (16-17)'!E9</f>
        <v>132.63920914646985</v>
      </c>
      <c r="F274" s="1060">
        <f>'12_Paed_Ep (16-17)'!F9</f>
        <v>132.63920914646985</v>
      </c>
      <c r="G274" s="1210"/>
      <c r="H274" s="921"/>
      <c r="K274" s="1501"/>
      <c r="L274" s="921">
        <f t="shared" ref="L274" si="50">A274</f>
        <v>223</v>
      </c>
      <c r="M274" s="921" t="s">
        <v>735</v>
      </c>
      <c r="N274" s="921" t="s">
        <v>188</v>
      </c>
      <c r="O274" s="921" t="s">
        <v>2</v>
      </c>
      <c r="P274" s="921" t="s">
        <v>14073</v>
      </c>
      <c r="Q274" s="921" t="s">
        <v>14073</v>
      </c>
      <c r="R274" s="921" t="s">
        <v>29</v>
      </c>
      <c r="S274" s="921" t="str">
        <f t="shared" ref="S274" si="51">B274</f>
        <v>Paediatric Epilepsy</v>
      </c>
      <c r="T274" s="921" t="s">
        <v>29</v>
      </c>
      <c r="U274" s="921" t="s">
        <v>14065</v>
      </c>
      <c r="V274" s="921" t="s">
        <v>29</v>
      </c>
      <c r="W274" s="921" t="s">
        <v>29</v>
      </c>
      <c r="X274" s="921">
        <f>E274</f>
        <v>132.63920914646985</v>
      </c>
      <c r="Y274" s="921">
        <f>F274</f>
        <v>132.63920914646985</v>
      </c>
    </row>
    <row r="275" spans="1:25" s="921" customFormat="1" ht="12" thickBot="1" x14ac:dyDescent="0.25">
      <c r="A275" s="929"/>
      <c r="B275" s="929"/>
      <c r="C275" s="957"/>
      <c r="D275" s="929"/>
      <c r="E275" s="929"/>
      <c r="F275" s="957"/>
      <c r="G275" s="929"/>
      <c r="H275" s="929"/>
      <c r="I275" s="937"/>
      <c r="K275" s="1499"/>
    </row>
    <row r="276" spans="1:25" s="937" customFormat="1" ht="22.5" customHeight="1" x14ac:dyDescent="0.2">
      <c r="A276" s="921"/>
      <c r="B276" s="921"/>
      <c r="D276" s="921"/>
      <c r="E276" s="921"/>
      <c r="G276" s="921"/>
      <c r="H276" s="921"/>
      <c r="K276" s="1501"/>
      <c r="Q276" s="1540"/>
      <c r="R276" s="1540"/>
      <c r="V276" s="1540"/>
      <c r="W276" s="1540"/>
    </row>
    <row r="277" spans="1:25" s="937" customFormat="1" ht="11.25" customHeight="1" x14ac:dyDescent="0.2">
      <c r="A277" s="935">
        <v>13</v>
      </c>
      <c r="B277" s="936" t="s">
        <v>182</v>
      </c>
      <c r="D277" s="921"/>
      <c r="E277" s="921"/>
      <c r="F277" s="933"/>
      <c r="G277" s="921"/>
      <c r="H277" s="938" t="s">
        <v>13</v>
      </c>
      <c r="K277" s="1501"/>
      <c r="Q277" s="1540"/>
      <c r="R277" s="1540"/>
      <c r="V277" s="1540"/>
      <c r="W277" s="1540"/>
    </row>
    <row r="278" spans="1:25" s="921" customFormat="1" ht="13.5" customHeight="1" x14ac:dyDescent="0.2">
      <c r="A278" s="935"/>
      <c r="B278" s="936"/>
      <c r="C278" s="1017"/>
      <c r="F278" s="933"/>
      <c r="G278" s="918"/>
      <c r="I278" s="937"/>
      <c r="K278" s="1499"/>
    </row>
    <row r="279" spans="1:25" s="921" customFormat="1" ht="11.25" x14ac:dyDescent="0.2">
      <c r="A279" s="1605" t="s">
        <v>181</v>
      </c>
      <c r="B279" s="1605"/>
      <c r="C279" s="1605"/>
      <c r="F279" s="933"/>
      <c r="G279" s="918"/>
      <c r="I279" s="937"/>
      <c r="K279" s="1499"/>
    </row>
    <row r="280" spans="1:25" s="921" customFormat="1" ht="11.25" x14ac:dyDescent="0.2">
      <c r="A280" s="1616" t="s">
        <v>180</v>
      </c>
      <c r="B280" s="1616"/>
      <c r="C280" s="1616"/>
      <c r="D280" s="1616"/>
      <c r="E280" s="1616"/>
      <c r="F280" s="1616"/>
      <c r="G280" s="1061"/>
      <c r="H280" s="1061"/>
      <c r="I280" s="937"/>
      <c r="K280" s="1499"/>
    </row>
    <row r="281" spans="1:25" s="921" customFormat="1" ht="12" thickBot="1" x14ac:dyDescent="0.25">
      <c r="A281" s="1062"/>
      <c r="B281" s="1061"/>
      <c r="C281" s="1061"/>
      <c r="D281" s="1061"/>
      <c r="E281" s="1061"/>
      <c r="F281" s="1061"/>
      <c r="G281" s="1061"/>
      <c r="H281" s="1061"/>
      <c r="I281" s="937"/>
      <c r="K281" s="1499"/>
    </row>
    <row r="282" spans="1:25" s="937" customFormat="1" ht="11.25" customHeight="1" thickBot="1" x14ac:dyDescent="0.25">
      <c r="A282" s="943" t="s">
        <v>20</v>
      </c>
      <c r="B282" s="1051" t="s">
        <v>19</v>
      </c>
      <c r="C282" s="943" t="s">
        <v>6</v>
      </c>
      <c r="D282" s="1061"/>
      <c r="E282" s="1061"/>
      <c r="F282" s="1061"/>
      <c r="G282" s="1061"/>
      <c r="K282" s="1501"/>
      <c r="Q282" s="1540"/>
      <c r="R282" s="1540"/>
      <c r="V282" s="1540"/>
      <c r="W282" s="1540"/>
    </row>
    <row r="283" spans="1:25" s="937" customFormat="1" ht="12" thickBot="1" x14ac:dyDescent="0.25">
      <c r="A283" s="1052" t="s">
        <v>2</v>
      </c>
      <c r="B283" s="1053" t="s">
        <v>179</v>
      </c>
      <c r="C283" s="1054">
        <f>'00_Other (16-17)'!H93</f>
        <v>660.96516532926194</v>
      </c>
      <c r="D283" s="1061"/>
      <c r="E283" s="1061"/>
      <c r="F283" s="1061"/>
      <c r="G283" s="1061"/>
      <c r="I283" s="1032"/>
      <c r="K283" s="1501"/>
      <c r="L283" s="921" t="s">
        <v>14019</v>
      </c>
      <c r="M283" s="921" t="s">
        <v>14019</v>
      </c>
      <c r="N283" s="921" t="s">
        <v>182</v>
      </c>
      <c r="O283" s="921" t="s">
        <v>2</v>
      </c>
      <c r="P283" s="921" t="s">
        <v>14019</v>
      </c>
      <c r="Q283" s="921" t="s">
        <v>29</v>
      </c>
      <c r="R283" s="921" t="s">
        <v>29</v>
      </c>
      <c r="S283" s="921" t="str">
        <f t="shared" ref="S283" si="52">B283</f>
        <v>Parkinson's Disease</v>
      </c>
      <c r="T283" s="921" t="s">
        <v>29</v>
      </c>
      <c r="U283" s="921" t="s">
        <v>14065</v>
      </c>
      <c r="V283" s="921" t="s">
        <v>29</v>
      </c>
      <c r="W283" s="921" t="s">
        <v>29</v>
      </c>
      <c r="X283" s="921">
        <f>C283</f>
        <v>660.96516532926194</v>
      </c>
    </row>
    <row r="284" spans="1:25" s="937" customFormat="1" ht="12" thickBot="1" x14ac:dyDescent="0.25">
      <c r="A284" s="1053"/>
      <c r="B284" s="1063"/>
      <c r="C284" s="1063"/>
      <c r="D284" s="1063"/>
      <c r="E284" s="1063"/>
      <c r="F284" s="1063"/>
      <c r="G284" s="1063"/>
      <c r="H284" s="1063"/>
      <c r="I284" s="1032"/>
      <c r="K284" s="1501"/>
      <c r="Q284" s="1540"/>
      <c r="R284" s="1540"/>
      <c r="V284" s="1540"/>
      <c r="W284" s="1540"/>
    </row>
    <row r="285" spans="1:25" s="937" customFormat="1" ht="11.25" x14ac:dyDescent="0.2">
      <c r="A285" s="921"/>
      <c r="B285" s="921"/>
      <c r="G285" s="921"/>
      <c r="H285" s="921"/>
      <c r="K285" s="1501"/>
      <c r="Q285" s="1540"/>
      <c r="R285" s="1540"/>
      <c r="V285" s="1540"/>
      <c r="W285" s="1540"/>
    </row>
    <row r="286" spans="1:25" s="927" customFormat="1" ht="11.25" x14ac:dyDescent="0.2">
      <c r="A286" s="935">
        <v>14</v>
      </c>
      <c r="B286" s="936" t="s">
        <v>178</v>
      </c>
      <c r="C286" s="937"/>
      <c r="D286" s="918"/>
      <c r="E286" s="918"/>
      <c r="F286" s="933"/>
      <c r="G286" s="921"/>
      <c r="H286" s="938" t="s">
        <v>13</v>
      </c>
      <c r="I286" s="937"/>
      <c r="K286" s="1500"/>
      <c r="Q286" s="1538"/>
      <c r="R286" s="1538"/>
      <c r="V286" s="1538"/>
      <c r="W286" s="1538"/>
    </row>
    <row r="287" spans="1:25" s="921" customFormat="1" ht="11.25" x14ac:dyDescent="0.2">
      <c r="A287" s="935"/>
      <c r="B287" s="936"/>
      <c r="C287" s="937"/>
      <c r="D287" s="918"/>
      <c r="E287" s="918"/>
      <c r="F287" s="933"/>
      <c r="G287" s="938"/>
      <c r="H287" s="918"/>
      <c r="I287" s="927"/>
      <c r="K287" s="1499"/>
    </row>
    <row r="288" spans="1:25" s="921" customFormat="1" ht="11.25" x14ac:dyDescent="0.2">
      <c r="A288" s="1605" t="s">
        <v>177</v>
      </c>
      <c r="B288" s="1605"/>
      <c r="C288" s="1605"/>
      <c r="D288" s="1605"/>
      <c r="E288" s="1605"/>
      <c r="F288" s="1605"/>
      <c r="G288" s="1605"/>
      <c r="H288" s="1605"/>
      <c r="K288" s="1499"/>
    </row>
    <row r="289" spans="1:25" s="937" customFormat="1" ht="11.25" x14ac:dyDescent="0.2">
      <c r="A289" s="939" t="s">
        <v>176</v>
      </c>
      <c r="B289" s="981"/>
      <c r="C289" s="981"/>
      <c r="D289" s="981"/>
      <c r="E289" s="981"/>
      <c r="F289" s="981"/>
      <c r="G289" s="981"/>
      <c r="H289" s="1031"/>
      <c r="I289" s="921"/>
      <c r="K289" s="1501"/>
      <c r="Q289" s="1540"/>
      <c r="R289" s="1540"/>
      <c r="V289" s="1540"/>
      <c r="W289" s="1540"/>
    </row>
    <row r="290" spans="1:25" s="927" customFormat="1" ht="12" thickBot="1" x14ac:dyDescent="0.25">
      <c r="A290" s="939" t="s">
        <v>14036</v>
      </c>
      <c r="B290" s="981"/>
      <c r="C290" s="981"/>
      <c r="D290" s="981"/>
      <c r="E290" s="981"/>
      <c r="F290" s="981"/>
      <c r="G290" s="981"/>
      <c r="H290" s="1031"/>
      <c r="I290" s="937"/>
      <c r="K290" s="1500"/>
      <c r="Q290" s="1538"/>
      <c r="R290" s="1538"/>
      <c r="V290" s="1538"/>
      <c r="W290" s="1538"/>
    </row>
    <row r="291" spans="1:25" s="918" customFormat="1" ht="12" thickBot="1" x14ac:dyDescent="0.25">
      <c r="A291" s="108"/>
      <c r="B291" s="915"/>
      <c r="C291" s="915"/>
      <c r="D291" s="1617" t="s">
        <v>147</v>
      </c>
      <c r="E291" s="1618"/>
      <c r="F291" s="927"/>
      <c r="G291" s="921"/>
      <c r="H291" s="937"/>
      <c r="I291" s="937"/>
      <c r="K291" s="1503"/>
    </row>
    <row r="292" spans="1:25" s="918" customFormat="1" ht="34.5" thickBot="1" x14ac:dyDescent="0.25">
      <c r="A292" s="83" t="s">
        <v>11</v>
      </c>
      <c r="B292" s="40" t="s">
        <v>10</v>
      </c>
      <c r="C292" s="38" t="s">
        <v>174</v>
      </c>
      <c r="D292" s="80" t="s">
        <v>9</v>
      </c>
      <c r="E292" s="79" t="s">
        <v>168</v>
      </c>
      <c r="F292" s="927"/>
      <c r="G292" s="921"/>
      <c r="H292" s="937"/>
      <c r="I292" s="937"/>
      <c r="K292" s="1503"/>
    </row>
    <row r="293" spans="1:25" s="918" customFormat="1" ht="12" thickBot="1" x14ac:dyDescent="0.25">
      <c r="A293" s="106" t="s">
        <v>1460</v>
      </c>
      <c r="B293" s="1482" t="str">
        <f>VLOOKUP(A293,HRG_1617!A:B,2,FALSE)</f>
        <v>Minor Thoracic Procedures, 19 years and over</v>
      </c>
      <c r="C293" s="1113">
        <f>'14_Pleural_Effusion (16-17)'!S19</f>
        <v>1075.3260392773652</v>
      </c>
      <c r="D293" s="103" t="s">
        <v>54</v>
      </c>
      <c r="E293" s="102" t="s">
        <v>171</v>
      </c>
      <c r="F293" s="927"/>
      <c r="G293" s="921"/>
      <c r="H293" s="937"/>
      <c r="I293" s="937"/>
      <c r="K293" s="1503"/>
      <c r="L293" s="921" t="str">
        <f t="shared" ref="L293" si="53">A293</f>
        <v>DZ06A</v>
      </c>
      <c r="M293" s="921" t="s">
        <v>11406</v>
      </c>
      <c r="N293" s="921" t="s">
        <v>542</v>
      </c>
      <c r="O293" s="921" t="s">
        <v>171</v>
      </c>
      <c r="P293" s="918" t="s">
        <v>594</v>
      </c>
      <c r="Q293" s="921" t="s">
        <v>29</v>
      </c>
      <c r="R293" s="921" t="s">
        <v>29</v>
      </c>
      <c r="S293" s="921" t="str">
        <f t="shared" ref="S293" si="54">B293</f>
        <v>Minor Thoracic Procedures, 19 years and over</v>
      </c>
      <c r="T293" s="921" t="s">
        <v>29</v>
      </c>
      <c r="U293" s="921" t="s">
        <v>546</v>
      </c>
      <c r="V293" s="921" t="s">
        <v>29</v>
      </c>
      <c r="W293" s="921" t="s">
        <v>29</v>
      </c>
      <c r="X293" s="921">
        <f>C293</f>
        <v>1075.3260392773652</v>
      </c>
    </row>
    <row r="294" spans="1:25" s="918" customFormat="1" ht="12" thickBot="1" x14ac:dyDescent="0.25">
      <c r="A294" s="939"/>
      <c r="B294" s="939"/>
      <c r="C294" s="927"/>
      <c r="D294" s="921"/>
      <c r="E294" s="966"/>
      <c r="F294" s="927"/>
      <c r="G294" s="921"/>
      <c r="H294" s="937"/>
      <c r="I294" s="937"/>
      <c r="K294" s="1503"/>
    </row>
    <row r="295" spans="1:25" s="921" customFormat="1" ht="12" thickBot="1" x14ac:dyDescent="0.25">
      <c r="A295" s="939"/>
      <c r="B295" s="981"/>
      <c r="C295" s="981"/>
      <c r="D295" s="937"/>
      <c r="E295" s="1607" t="s">
        <v>147</v>
      </c>
      <c r="F295" s="1608"/>
      <c r="G295" s="937"/>
      <c r="H295" s="1031"/>
      <c r="I295" s="918"/>
      <c r="K295" s="1499"/>
    </row>
    <row r="296" spans="1:25" s="921" customFormat="1" ht="34.5" thickBot="1" x14ac:dyDescent="0.25">
      <c r="A296" s="950" t="s">
        <v>11</v>
      </c>
      <c r="B296" s="951" t="s">
        <v>10</v>
      </c>
      <c r="C296" s="81" t="s">
        <v>170</v>
      </c>
      <c r="D296" s="38" t="s">
        <v>169</v>
      </c>
      <c r="E296" s="952" t="s">
        <v>9</v>
      </c>
      <c r="F296" s="953" t="s">
        <v>168</v>
      </c>
      <c r="G296" s="927"/>
      <c r="H296" s="927"/>
      <c r="K296" s="1499"/>
    </row>
    <row r="297" spans="1:25" s="921" customFormat="1" ht="12.75" customHeight="1" x14ac:dyDescent="0.2">
      <c r="A297" s="971" t="s">
        <v>1497</v>
      </c>
      <c r="B297" s="1484" t="str">
        <f>VLOOKUP(A297,HRG_1617!A:B,2,FALSE)</f>
        <v>Pleural Effusion with CC Score 4-7</v>
      </c>
      <c r="C297" s="1497">
        <f>'14_Pleural_Effusion (16-17)'!S20</f>
        <v>985.63339988759412</v>
      </c>
      <c r="D297" s="1111">
        <f>'14_Pleural_Effusion (16-17)'!G26</f>
        <v>295.69001996627827</v>
      </c>
      <c r="E297" s="1609" t="s">
        <v>3</v>
      </c>
      <c r="F297" s="1611" t="s">
        <v>2</v>
      </c>
      <c r="H297" s="937"/>
      <c r="K297" s="1499"/>
      <c r="L297" s="921" t="str">
        <f t="shared" ref="L297" si="55">A297</f>
        <v>DZ16F</v>
      </c>
      <c r="M297" s="921" t="s">
        <v>3</v>
      </c>
      <c r="N297" s="921" t="s">
        <v>542</v>
      </c>
      <c r="O297" s="921" t="s">
        <v>2</v>
      </c>
      <c r="P297" s="918" t="s">
        <v>594</v>
      </c>
      <c r="Q297" s="918" t="s">
        <v>683</v>
      </c>
      <c r="R297" s="921" t="s">
        <v>29</v>
      </c>
      <c r="S297" s="921" t="str">
        <f t="shared" ref="S297" si="56">B297</f>
        <v>Pleural Effusion with CC Score 4-7</v>
      </c>
      <c r="T297" s="921" t="s">
        <v>29</v>
      </c>
      <c r="U297" s="921" t="s">
        <v>546</v>
      </c>
      <c r="V297" s="921" t="s">
        <v>29</v>
      </c>
      <c r="W297" s="921" t="s">
        <v>29</v>
      </c>
      <c r="X297" s="921">
        <f>C297</f>
        <v>985.63339988759412</v>
      </c>
      <c r="Y297" s="921">
        <f>D297</f>
        <v>295.69001996627827</v>
      </c>
    </row>
    <row r="298" spans="1:25" s="921" customFormat="1" ht="14.25" customHeight="1" thickBot="1" x14ac:dyDescent="0.25">
      <c r="A298" s="947" t="s">
        <v>1499</v>
      </c>
      <c r="B298" s="1486" t="str">
        <f>VLOOKUP(A298,HRG_1617!A:B,2,FALSE)</f>
        <v>Pleural Effusion with CC Score 0-3</v>
      </c>
      <c r="C298" s="1112">
        <f>'14_Pleural_Effusion (16-17)'!S21</f>
        <v>492.81669994379706</v>
      </c>
      <c r="D298" s="1111">
        <f>'14_Pleural_Effusion (16-17)'!G27</f>
        <v>147.84500998313914</v>
      </c>
      <c r="E298" s="1610"/>
      <c r="F298" s="1612"/>
      <c r="H298" s="937"/>
      <c r="K298" s="1499"/>
      <c r="L298" s="921" t="str">
        <f t="shared" ref="L298" si="57">A298</f>
        <v>DZ16G</v>
      </c>
      <c r="M298" s="921" t="s">
        <v>3</v>
      </c>
      <c r="N298" s="921" t="s">
        <v>542</v>
      </c>
      <c r="O298" s="921" t="s">
        <v>2</v>
      </c>
      <c r="P298" s="918" t="s">
        <v>594</v>
      </c>
      <c r="Q298" s="918" t="s">
        <v>683</v>
      </c>
      <c r="R298" s="921" t="s">
        <v>29</v>
      </c>
      <c r="S298" s="921" t="str">
        <f t="shared" ref="S298" si="58">B298</f>
        <v>Pleural Effusion with CC Score 0-3</v>
      </c>
      <c r="T298" s="921" t="s">
        <v>29</v>
      </c>
      <c r="U298" s="921" t="s">
        <v>546</v>
      </c>
      <c r="V298" s="921" t="s">
        <v>29</v>
      </c>
      <c r="W298" s="921" t="s">
        <v>29</v>
      </c>
      <c r="X298" s="921">
        <f>C298</f>
        <v>492.81669994379706</v>
      </c>
      <c r="Y298" s="921">
        <f>D298</f>
        <v>147.84500998313914</v>
      </c>
    </row>
    <row r="299" spans="1:25" s="921" customFormat="1" ht="12" thickBot="1" x14ac:dyDescent="0.25">
      <c r="A299" s="929"/>
      <c r="B299" s="929"/>
      <c r="C299" s="957"/>
      <c r="D299" s="929"/>
      <c r="E299" s="929"/>
      <c r="F299" s="957"/>
      <c r="G299" s="929"/>
      <c r="H299" s="929"/>
      <c r="K299" s="1499"/>
    </row>
    <row r="300" spans="1:25" s="921" customFormat="1" ht="13.5" customHeight="1" x14ac:dyDescent="0.2">
      <c r="A300" s="927"/>
      <c r="C300" s="966"/>
      <c r="G300" s="918"/>
      <c r="H300" s="933"/>
      <c r="K300" s="1499"/>
    </row>
    <row r="301" spans="1:25" s="921" customFormat="1" x14ac:dyDescent="0.2">
      <c r="A301" s="935">
        <v>15</v>
      </c>
      <c r="B301" s="936" t="s">
        <v>163</v>
      </c>
      <c r="C301" s="937"/>
      <c r="D301" s="1064"/>
      <c r="E301" s="919"/>
      <c r="G301" s="938"/>
      <c r="H301" s="938" t="s">
        <v>13</v>
      </c>
      <c r="K301" s="1499"/>
    </row>
    <row r="302" spans="1:25" s="921" customFormat="1" ht="13.5" customHeight="1" x14ac:dyDescent="0.2">
      <c r="A302" s="935"/>
      <c r="B302" s="936"/>
      <c r="C302" s="1017"/>
      <c r="D302" s="1064"/>
      <c r="E302" s="919"/>
      <c r="F302" s="919"/>
      <c r="G302" s="919"/>
      <c r="H302" s="937"/>
      <c r="K302" s="1499"/>
    </row>
    <row r="303" spans="1:25" s="921" customFormat="1" ht="12" thickBot="1" x14ac:dyDescent="0.25">
      <c r="A303" s="1584" t="s">
        <v>162</v>
      </c>
      <c r="B303" s="1584"/>
      <c r="C303" s="1584"/>
      <c r="D303" s="1584"/>
      <c r="E303" s="1584"/>
      <c r="F303" s="1584"/>
      <c r="G303" s="1584"/>
      <c r="H303" s="937"/>
      <c r="K303" s="1499"/>
    </row>
    <row r="304" spans="1:25" s="918" customFormat="1" ht="13.5" thickBot="1" x14ac:dyDescent="0.25">
      <c r="A304" s="1022"/>
      <c r="B304" s="1022"/>
      <c r="C304" s="919"/>
      <c r="D304" s="921"/>
      <c r="E304" s="1607" t="s">
        <v>147</v>
      </c>
      <c r="F304" s="1608"/>
      <c r="G304" s="921"/>
      <c r="H304" s="921"/>
      <c r="I304" s="921"/>
      <c r="K304" s="1503"/>
    </row>
    <row r="305" spans="1:25" s="921" customFormat="1" ht="34.5" thickBot="1" x14ac:dyDescent="0.25">
      <c r="A305" s="950" t="s">
        <v>11</v>
      </c>
      <c r="B305" s="951" t="s">
        <v>10</v>
      </c>
      <c r="C305" s="943" t="s">
        <v>7</v>
      </c>
      <c r="D305" s="1012" t="s">
        <v>6</v>
      </c>
      <c r="E305" s="985" t="s">
        <v>9</v>
      </c>
      <c r="F305" s="954" t="s">
        <v>1130</v>
      </c>
      <c r="K305" s="1499"/>
    </row>
    <row r="306" spans="1:25" s="921" customFormat="1" ht="13.5" customHeight="1" thickBot="1" x14ac:dyDescent="0.25">
      <c r="A306" s="1039" t="s">
        <v>161</v>
      </c>
      <c r="B306" s="1484" t="str">
        <f>VLOOKUP(A306,HRG_1617!A:B,2,FALSE)</f>
        <v>Major Hip Procedures for Non-Trauma, Category 1, with Intermediate CC</v>
      </c>
      <c r="C306" s="1110">
        <f>VLOOKUP($A306,'15_Hips&amp;Knees (16-17)'!$A$11:$H$14,7,FALSE)</f>
        <v>4851.9394280110828</v>
      </c>
      <c r="D306" s="1110">
        <f>VLOOKUP($A306,'15_Hips&amp;Knees (16-17)'!$A$11:$H$14,8,FALSE)</f>
        <v>5391.0438089012032</v>
      </c>
      <c r="E306" s="1601" t="s">
        <v>3</v>
      </c>
      <c r="F306" s="1603" t="s">
        <v>2</v>
      </c>
      <c r="K306" s="1499"/>
      <c r="L306" s="921" t="str">
        <f t="shared" ref="L306" si="59">A306</f>
        <v>HB12B</v>
      </c>
      <c r="M306" s="921" t="s">
        <v>3</v>
      </c>
      <c r="N306" s="921" t="s">
        <v>14023</v>
      </c>
      <c r="O306" s="921" t="s">
        <v>2</v>
      </c>
      <c r="P306" s="921" t="s">
        <v>688</v>
      </c>
      <c r="Q306" s="921" t="s">
        <v>688</v>
      </c>
      <c r="R306" s="921" t="s">
        <v>29</v>
      </c>
      <c r="S306" s="921" t="str">
        <f t="shared" ref="S306:S307" si="60">B306</f>
        <v>Major Hip Procedures for Non-Trauma, Category 1, with Intermediate CC</v>
      </c>
      <c r="T306" s="921" t="s">
        <v>29</v>
      </c>
      <c r="U306" s="921" t="s">
        <v>14069</v>
      </c>
      <c r="V306" s="921" t="s">
        <v>14065</v>
      </c>
      <c r="W306" s="921" t="s">
        <v>29</v>
      </c>
      <c r="X306" s="921">
        <f>D306</f>
        <v>5391.0438089012032</v>
      </c>
      <c r="Y306" s="921">
        <f>C306</f>
        <v>4851.9394280110828</v>
      </c>
    </row>
    <row r="307" spans="1:25" s="937" customFormat="1" ht="13.5" customHeight="1" thickBot="1" x14ac:dyDescent="0.25">
      <c r="A307" s="1043" t="s">
        <v>159</v>
      </c>
      <c r="B307" s="1485" t="str">
        <f>VLOOKUP(A307,HRG_1617!A:B,2,FALSE)</f>
        <v>Major Hip Procedures for Non-Trauma, Category 1, without CC</v>
      </c>
      <c r="C307" s="1110">
        <f>VLOOKUP($A307,'15_Hips&amp;Knees (16-17)'!$A$11:$H$14,7,FALSE)</f>
        <v>4362.6662187684351</v>
      </c>
      <c r="D307" s="1110">
        <f>VLOOKUP($A307,'15_Hips&amp;Knees (16-17)'!$A$11:$H$14,8,FALSE)</f>
        <v>4847.4069097427055</v>
      </c>
      <c r="E307" s="1602"/>
      <c r="F307" s="1604"/>
      <c r="G307" s="921"/>
      <c r="H307" s="921"/>
      <c r="I307" s="921"/>
      <c r="K307" s="1501"/>
      <c r="L307" s="921" t="str">
        <f t="shared" ref="L307:L309" si="61">A307</f>
        <v>HB12C</v>
      </c>
      <c r="M307" s="921" t="s">
        <v>3</v>
      </c>
      <c r="N307" s="921" t="s">
        <v>14023</v>
      </c>
      <c r="O307" s="921" t="s">
        <v>2</v>
      </c>
      <c r="P307" s="921" t="s">
        <v>688</v>
      </c>
      <c r="Q307" s="921" t="s">
        <v>688</v>
      </c>
      <c r="R307" s="921" t="s">
        <v>29</v>
      </c>
      <c r="S307" s="921" t="str">
        <f t="shared" si="60"/>
        <v>Major Hip Procedures for Non-Trauma, Category 1, without CC</v>
      </c>
      <c r="T307" s="921" t="s">
        <v>29</v>
      </c>
      <c r="U307" s="921" t="s">
        <v>14069</v>
      </c>
      <c r="V307" s="921" t="s">
        <v>14065</v>
      </c>
      <c r="W307" s="921" t="s">
        <v>29</v>
      </c>
      <c r="X307" s="921">
        <f>D307</f>
        <v>4847.4069097427055</v>
      </c>
      <c r="Y307" s="921">
        <f>C307</f>
        <v>4362.6662187684351</v>
      </c>
    </row>
    <row r="308" spans="1:25" s="937" customFormat="1" ht="15.75" customHeight="1" thickBot="1" x14ac:dyDescent="0.25">
      <c r="A308" s="1039" t="s">
        <v>157</v>
      </c>
      <c r="B308" s="1485" t="str">
        <f>VLOOKUP(A308,HRG_1617!A:B,2,FALSE)</f>
        <v>Major Knee Procedures for Non-Trauma, Category 2, with CC</v>
      </c>
      <c r="C308" s="1110">
        <f>VLOOKUP($A308,'15_Hips&amp;Knees (16-17)'!$A$11:$H$14,7,FALSE)</f>
        <v>4672.1648542686698</v>
      </c>
      <c r="D308" s="1110">
        <f>VLOOKUP($A308,'15_Hips&amp;Knees (16-17)'!$A$11:$H$14,8,FALSE)</f>
        <v>5191.2942825207447</v>
      </c>
      <c r="E308" s="1601" t="s">
        <v>3</v>
      </c>
      <c r="F308" s="1603" t="s">
        <v>2</v>
      </c>
      <c r="G308" s="921"/>
      <c r="H308" s="921"/>
      <c r="I308" s="921"/>
      <c r="K308" s="1501"/>
      <c r="L308" s="921" t="str">
        <f t="shared" si="61"/>
        <v>HB21B</v>
      </c>
      <c r="M308" s="921" t="s">
        <v>3</v>
      </c>
      <c r="N308" s="921" t="s">
        <v>14023</v>
      </c>
      <c r="O308" s="921" t="s">
        <v>2</v>
      </c>
      <c r="P308" s="921" t="s">
        <v>688</v>
      </c>
      <c r="Q308" s="921" t="s">
        <v>688</v>
      </c>
      <c r="R308" s="921" t="s">
        <v>29</v>
      </c>
      <c r="S308" s="921" t="str">
        <f t="shared" ref="S308:S309" si="62">B308</f>
        <v>Major Knee Procedures for Non-Trauma, Category 2, with CC</v>
      </c>
      <c r="T308" s="921" t="s">
        <v>29</v>
      </c>
      <c r="U308" s="921" t="s">
        <v>14069</v>
      </c>
      <c r="V308" s="921" t="s">
        <v>14065</v>
      </c>
      <c r="W308" s="921" t="s">
        <v>29</v>
      </c>
      <c r="X308" s="921">
        <f>D308</f>
        <v>5191.2942825207447</v>
      </c>
      <c r="Y308" s="921">
        <f>C308</f>
        <v>4672.1648542686698</v>
      </c>
    </row>
    <row r="309" spans="1:25" s="937" customFormat="1" ht="14.25" customHeight="1" thickBot="1" x14ac:dyDescent="0.25">
      <c r="A309" s="1043" t="s">
        <v>155</v>
      </c>
      <c r="B309" s="1486" t="str">
        <f>VLOOKUP(A309,HRG_1617!A:B,2,FALSE)</f>
        <v>Major Knee Procedures for Non-Trauma, Category 2, without CC</v>
      </c>
      <c r="C309" s="1110">
        <f>VLOOKUP($A309,'15_Hips&amp;Knees (16-17)'!$A$11:$H$14,7,FALSE)</f>
        <v>4312.3810984169295</v>
      </c>
      <c r="D309" s="1110">
        <f>VLOOKUP($A309,'15_Hips&amp;Knees (16-17)'!$A$11:$H$14,8,FALSE)</f>
        <v>4791.5345537965886</v>
      </c>
      <c r="E309" s="1602"/>
      <c r="F309" s="1604"/>
      <c r="G309" s="921"/>
      <c r="H309" s="921"/>
      <c r="K309" s="1501"/>
      <c r="L309" s="921" t="str">
        <f t="shared" si="61"/>
        <v>HB21C</v>
      </c>
      <c r="M309" s="921" t="s">
        <v>3</v>
      </c>
      <c r="N309" s="921" t="s">
        <v>14023</v>
      </c>
      <c r="O309" s="921" t="s">
        <v>2</v>
      </c>
      <c r="P309" s="921" t="s">
        <v>688</v>
      </c>
      <c r="Q309" s="921" t="s">
        <v>688</v>
      </c>
      <c r="R309" s="921" t="s">
        <v>29</v>
      </c>
      <c r="S309" s="921" t="str">
        <f t="shared" si="62"/>
        <v>Major Knee Procedures for Non-Trauma, Category 2, without CC</v>
      </c>
      <c r="T309" s="921" t="s">
        <v>29</v>
      </c>
      <c r="U309" s="921" t="s">
        <v>14069</v>
      </c>
      <c r="V309" s="921" t="s">
        <v>14065</v>
      </c>
      <c r="W309" s="921" t="s">
        <v>29</v>
      </c>
      <c r="X309" s="921">
        <f>D309</f>
        <v>4791.5345537965886</v>
      </c>
      <c r="Y309" s="921">
        <f>C309</f>
        <v>4312.3810984169295</v>
      </c>
    </row>
    <row r="310" spans="1:25" s="937" customFormat="1" ht="11.25" customHeight="1" thickBot="1" x14ac:dyDescent="0.25">
      <c r="A310" s="929"/>
      <c r="B310" s="929"/>
      <c r="C310" s="957"/>
      <c r="D310" s="929"/>
      <c r="E310" s="929"/>
      <c r="F310" s="929"/>
      <c r="G310" s="929"/>
      <c r="H310" s="957"/>
      <c r="K310" s="1501"/>
      <c r="Q310" s="1540"/>
      <c r="R310" s="921" t="s">
        <v>29</v>
      </c>
      <c r="V310" s="1540"/>
      <c r="W310" s="1540"/>
    </row>
    <row r="311" spans="1:25" s="937" customFormat="1" ht="12" customHeight="1" x14ac:dyDescent="0.2">
      <c r="A311" s="927"/>
      <c r="B311" s="921"/>
      <c r="C311" s="966"/>
      <c r="D311" s="921"/>
      <c r="E311" s="921"/>
      <c r="F311" s="921"/>
      <c r="G311" s="918"/>
      <c r="H311" s="933"/>
      <c r="K311" s="1501"/>
      <c r="Q311" s="1540"/>
      <c r="R311" s="1540"/>
      <c r="V311" s="1540"/>
      <c r="W311" s="1540"/>
    </row>
    <row r="312" spans="1:25" s="921" customFormat="1" ht="13.5" customHeight="1" x14ac:dyDescent="0.2">
      <c r="A312" s="935">
        <v>16</v>
      </c>
      <c r="B312" s="936" t="s">
        <v>153</v>
      </c>
      <c r="C312" s="937"/>
      <c r="D312" s="918"/>
      <c r="E312" s="933"/>
      <c r="H312" s="938" t="s">
        <v>13</v>
      </c>
      <c r="I312" s="937"/>
      <c r="K312" s="1499"/>
    </row>
    <row r="313" spans="1:25" s="937" customFormat="1" ht="11.25" x14ac:dyDescent="0.2">
      <c r="A313" s="935"/>
      <c r="B313" s="936"/>
      <c r="C313" s="1017"/>
      <c r="D313" s="918"/>
      <c r="E313" s="933"/>
      <c r="F313" s="918"/>
      <c r="G313" s="918"/>
      <c r="K313" s="1501"/>
      <c r="Q313" s="1540"/>
      <c r="R313" s="1540"/>
      <c r="V313" s="1540"/>
      <c r="W313" s="1540"/>
    </row>
    <row r="314" spans="1:25" s="921" customFormat="1" ht="12" customHeight="1" x14ac:dyDescent="0.2">
      <c r="A314" s="1605" t="s">
        <v>152</v>
      </c>
      <c r="B314" s="1605"/>
      <c r="C314" s="1605"/>
      <c r="D314" s="1605"/>
      <c r="E314" s="1605"/>
      <c r="F314" s="1605"/>
      <c r="G314" s="1605"/>
      <c r="H314" s="937"/>
      <c r="K314" s="1499"/>
    </row>
    <row r="315" spans="1:25" s="921" customFormat="1" ht="12" customHeight="1" x14ac:dyDescent="0.2">
      <c r="A315" s="1605" t="s">
        <v>151</v>
      </c>
      <c r="B315" s="1605"/>
      <c r="C315" s="1605"/>
      <c r="D315" s="1605"/>
      <c r="E315" s="1605"/>
      <c r="F315" s="1605"/>
      <c r="G315" s="1605"/>
      <c r="H315" s="937"/>
      <c r="I315" s="937"/>
      <c r="K315" s="1499"/>
    </row>
    <row r="316" spans="1:25" s="921" customFormat="1" ht="12" customHeight="1" x14ac:dyDescent="0.2">
      <c r="A316" s="1605" t="s">
        <v>150</v>
      </c>
      <c r="B316" s="1605"/>
      <c r="C316" s="1605"/>
      <c r="D316" s="1605"/>
      <c r="E316" s="1605"/>
      <c r="F316" s="1605"/>
      <c r="G316" s="1605"/>
      <c r="H316" s="937"/>
      <c r="K316" s="1499"/>
    </row>
    <row r="317" spans="1:25" s="921" customFormat="1" ht="12" customHeight="1" x14ac:dyDescent="0.2">
      <c r="A317" s="1606" t="s">
        <v>149</v>
      </c>
      <c r="B317" s="1606"/>
      <c r="C317" s="1606"/>
      <c r="D317" s="1606"/>
      <c r="E317" s="1606"/>
      <c r="F317" s="1606"/>
      <c r="G317" s="1606"/>
      <c r="H317" s="937"/>
      <c r="K317" s="1499"/>
    </row>
    <row r="318" spans="1:25" s="921" customFormat="1" ht="12" customHeight="1" thickBot="1" x14ac:dyDescent="0.25">
      <c r="A318" s="1605" t="s">
        <v>148</v>
      </c>
      <c r="B318" s="1605"/>
      <c r="C318" s="1605"/>
      <c r="D318" s="1605"/>
      <c r="E318" s="1605"/>
      <c r="F318" s="1605"/>
      <c r="G318" s="1605"/>
      <c r="H318" s="937"/>
      <c r="K318" s="1499"/>
    </row>
    <row r="319" spans="1:25" s="921" customFormat="1" ht="12" customHeight="1" thickBot="1" x14ac:dyDescent="0.25">
      <c r="A319" s="918"/>
      <c r="B319" s="918"/>
      <c r="C319" s="1585"/>
      <c r="D319" s="1585"/>
      <c r="E319" s="933"/>
      <c r="F319" s="1547" t="s">
        <v>14081</v>
      </c>
      <c r="G319" s="1548"/>
      <c r="K319" s="1499"/>
    </row>
    <row r="320" spans="1:25" s="921" customFormat="1" ht="39.75" customHeight="1" thickBot="1" x14ac:dyDescent="0.25">
      <c r="A320" s="950" t="s">
        <v>11</v>
      </c>
      <c r="B320" s="985" t="s">
        <v>10</v>
      </c>
      <c r="C320" s="986" t="s">
        <v>146</v>
      </c>
      <c r="D320" s="952" t="s">
        <v>1131</v>
      </c>
      <c r="E320" s="953" t="s">
        <v>1132</v>
      </c>
      <c r="F320" s="1013" t="s">
        <v>9</v>
      </c>
      <c r="G320" s="954" t="s">
        <v>1130</v>
      </c>
      <c r="H320" s="937"/>
      <c r="I320" s="1546" t="s">
        <v>14082</v>
      </c>
      <c r="K320" s="1499"/>
    </row>
    <row r="321" spans="1:25" s="921" customFormat="1" ht="12" customHeight="1" thickBot="1" x14ac:dyDescent="0.25">
      <c r="A321" s="1067" t="s">
        <v>1206</v>
      </c>
      <c r="B321" s="1484" t="str">
        <f>VLOOKUP(A321,HRG_1617!A:B,2,FALSE)</f>
        <v>Muscular, Balance, Cranial or Peripheral Nerve Disorders, Epilepsy or Head Injury, with CC Score 6-8</v>
      </c>
      <c r="C321" s="1597" t="s">
        <v>143</v>
      </c>
      <c r="D321" s="1110">
        <f>VLOOKUP($A321,'16_SameDay_EMCare (16-17)'!$A$8:$L$51,9,FALSE)</f>
        <v>1870.4480273873794</v>
      </c>
      <c r="E321" s="1110">
        <f>VLOOKUP($A321,'16_SameDay_EMCare (16-17)'!$A$8:$L$51,11,FALSE)</f>
        <v>1664.3465782751441</v>
      </c>
      <c r="F321" s="1541" t="s">
        <v>54</v>
      </c>
      <c r="G321" s="1591" t="s">
        <v>142</v>
      </c>
      <c r="I321" s="1581" t="s">
        <v>54</v>
      </c>
      <c r="K321" s="1499"/>
      <c r="L321" s="921" t="str">
        <f t="shared" ref="L321:L324" si="63">A321</f>
        <v>AA26F</v>
      </c>
      <c r="M321" s="921" t="str">
        <f>F321</f>
        <v>sub-HRG</v>
      </c>
      <c r="N321" s="921" t="s">
        <v>14017</v>
      </c>
      <c r="O321" s="921" t="str">
        <f>G321</f>
        <v>BP35</v>
      </c>
      <c r="P321" s="921" t="s">
        <v>595</v>
      </c>
      <c r="Q321" s="921" t="s">
        <v>595</v>
      </c>
      <c r="R321" s="921" t="s">
        <v>29</v>
      </c>
      <c r="S321" s="921" t="str">
        <f t="shared" ref="S321:S324" si="64">B321</f>
        <v>Muscular, Balance, Cranial or Peripheral Nerve Disorders, Epilepsy or Head Injury, with CC Score 6-8</v>
      </c>
      <c r="T321" s="921" t="str">
        <f>C321</f>
        <v>Epileptic seizure*</v>
      </c>
      <c r="U321" s="921" t="s">
        <v>14069</v>
      </c>
      <c r="V321" s="921" t="s">
        <v>14069</v>
      </c>
      <c r="X321" s="921">
        <f>D321</f>
        <v>1870.4480273873794</v>
      </c>
      <c r="Y321" s="921">
        <f>E321</f>
        <v>1664.3465782751441</v>
      </c>
    </row>
    <row r="322" spans="1:25" s="921" customFormat="1" ht="12" customHeight="1" thickBot="1" x14ac:dyDescent="0.25">
      <c r="A322" s="1068" t="s">
        <v>1208</v>
      </c>
      <c r="B322" s="1485" t="str">
        <f>VLOOKUP(A322,HRG_1617!A:B,2,FALSE)</f>
        <v>Muscular, Balance, Cranial or Peripheral Nerve Disorders, Epilepsy or Head Injury, with CC Score 3-5</v>
      </c>
      <c r="C322" s="1599"/>
      <c r="D322" s="1110">
        <f>VLOOKUP($A322,'16_SameDay_EMCare (16-17)'!$A$8:$L$51,9,FALSE)</f>
        <v>1166.7465142024153</v>
      </c>
      <c r="E322" s="1110">
        <f>VLOOKUP($A322,'16_SameDay_EMCare (16-17)'!$A$8:$L$51,11,FALSE)</f>
        <v>960.64506509017997</v>
      </c>
      <c r="F322" s="1542" t="str">
        <f>F$321</f>
        <v>sub-HRG</v>
      </c>
      <c r="G322" s="1596"/>
      <c r="I322" s="1582"/>
      <c r="K322" s="1499"/>
      <c r="L322" s="921" t="str">
        <f t="shared" si="63"/>
        <v>AA26G</v>
      </c>
      <c r="M322" s="921" t="str">
        <f>M321</f>
        <v>sub-HRG</v>
      </c>
      <c r="N322" s="921" t="s">
        <v>14017</v>
      </c>
      <c r="O322" s="921" t="str">
        <f>O321</f>
        <v>BP35</v>
      </c>
      <c r="P322" s="921" t="s">
        <v>595</v>
      </c>
      <c r="Q322" s="921" t="s">
        <v>595</v>
      </c>
      <c r="R322" s="921" t="s">
        <v>29</v>
      </c>
      <c r="S322" s="921" t="str">
        <f t="shared" si="64"/>
        <v>Muscular, Balance, Cranial or Peripheral Nerve Disorders, Epilepsy or Head Injury, with CC Score 3-5</v>
      </c>
      <c r="T322" s="921" t="str">
        <f>T321</f>
        <v>Epileptic seizure*</v>
      </c>
      <c r="U322" s="921" t="s">
        <v>14069</v>
      </c>
      <c r="V322" s="921" t="s">
        <v>14069</v>
      </c>
      <c r="X322" s="921">
        <f>D322</f>
        <v>1166.7465142024153</v>
      </c>
      <c r="Y322" s="921">
        <f t="shared" ref="Y322:Y362" si="65">E322</f>
        <v>960.64506509017997</v>
      </c>
    </row>
    <row r="323" spans="1:25" s="921" customFormat="1" ht="12" customHeight="1" thickBot="1" x14ac:dyDescent="0.25">
      <c r="A323" s="1069" t="s">
        <v>1210</v>
      </c>
      <c r="B323" s="1486" t="str">
        <f>VLOOKUP(A323,HRG_1617!A:B,2,FALSE)</f>
        <v>Muscular, Balance, Cranial or Peripheral Nerve Disorders, Epilepsy or Head Injury, with CC Score 0-2</v>
      </c>
      <c r="C323" s="1598"/>
      <c r="D323" s="1110">
        <f>VLOOKUP($A323,'16_SameDay_EMCare (16-17)'!$A$8:$L$51,9,FALSE)</f>
        <v>751.82738106792419</v>
      </c>
      <c r="E323" s="1110">
        <f>VLOOKUP($A323,'16_SameDay_EMCare (16-17)'!$A$8:$L$51,11,FALSE)</f>
        <v>545.72593195568891</v>
      </c>
      <c r="F323" s="1543" t="str">
        <f t="shared" ref="F323:F355" si="66">F$321</f>
        <v>sub-HRG</v>
      </c>
      <c r="G323" s="1592"/>
      <c r="I323" s="1583"/>
      <c r="K323" s="1499"/>
      <c r="L323" s="921" t="str">
        <f t="shared" si="63"/>
        <v>AA26H</v>
      </c>
      <c r="M323" s="921" t="str">
        <f>M322</f>
        <v>sub-HRG</v>
      </c>
      <c r="N323" s="921" t="s">
        <v>14017</v>
      </c>
      <c r="O323" s="921" t="str">
        <f>O322</f>
        <v>BP35</v>
      </c>
      <c r="P323" s="921" t="s">
        <v>595</v>
      </c>
      <c r="Q323" s="921" t="s">
        <v>595</v>
      </c>
      <c r="R323" s="921" t="s">
        <v>29</v>
      </c>
      <c r="S323" s="921" t="str">
        <f t="shared" si="64"/>
        <v>Muscular, Balance, Cranial or Peripheral Nerve Disorders, Epilepsy or Head Injury, with CC Score 0-2</v>
      </c>
      <c r="T323" s="921" t="str">
        <f>T322</f>
        <v>Epileptic seizure*</v>
      </c>
      <c r="U323" s="921" t="s">
        <v>14069</v>
      </c>
      <c r="V323" s="921" t="s">
        <v>14069</v>
      </c>
      <c r="X323" s="921">
        <f>D323</f>
        <v>751.82738106792419</v>
      </c>
      <c r="Y323" s="921">
        <f t="shared" si="65"/>
        <v>545.72593195568891</v>
      </c>
    </row>
    <row r="324" spans="1:25" s="921" customFormat="1" ht="12" customHeight="1" thickBot="1" x14ac:dyDescent="0.25">
      <c r="A324" s="1070" t="s">
        <v>1226</v>
      </c>
      <c r="B324" s="1483" t="str">
        <f>VLOOKUP(A324,HRG_1617!A:B,2,FALSE)</f>
        <v>Headache, Migraine or Cerebrospinal Fluid Leak, with CC Score 7-10</v>
      </c>
      <c r="C324" s="1597" t="s">
        <v>137</v>
      </c>
      <c r="D324" s="1110">
        <f>VLOOKUP($A324,'16_SameDay_EMCare (16-17)'!$A$8:$L$51,9,FALSE)</f>
        <v>1254.6443257203782</v>
      </c>
      <c r="E324" s="1110">
        <f>VLOOKUP($A324,'16_SameDay_EMCare (16-17)'!$A$8:$L$51,11,FALSE)</f>
        <v>1048.5428766081429</v>
      </c>
      <c r="F324" s="1541" t="str">
        <f>I324&amp;" "</f>
        <v xml:space="preserve">HRG </v>
      </c>
      <c r="G324" s="1591" t="s">
        <v>136</v>
      </c>
      <c r="I324" s="1551" t="s">
        <v>3</v>
      </c>
      <c r="K324" s="1499"/>
      <c r="L324" s="921" t="str">
        <f t="shared" si="63"/>
        <v>AA31D</v>
      </c>
      <c r="M324" s="921" t="str">
        <f t="shared" ref="M324" si="67">F324</f>
        <v xml:space="preserve">HRG </v>
      </c>
      <c r="N324" s="921" t="s">
        <v>14017</v>
      </c>
      <c r="O324" s="921" t="str">
        <f>G324</f>
        <v>BP49</v>
      </c>
      <c r="P324" s="921" t="s">
        <v>595</v>
      </c>
      <c r="Q324" s="921" t="s">
        <v>595</v>
      </c>
      <c r="R324" s="921" t="s">
        <v>29</v>
      </c>
      <c r="S324" s="921" t="str">
        <f t="shared" si="64"/>
        <v>Headache, Migraine or Cerebrospinal Fluid Leak, with CC Score 7-10</v>
      </c>
      <c r="T324" s="921" t="str">
        <f t="shared" ref="T324:T362" si="68">C324</f>
        <v>Acute headache</v>
      </c>
      <c r="U324" s="921" t="s">
        <v>14069</v>
      </c>
      <c r="V324" s="921" t="s">
        <v>14069</v>
      </c>
      <c r="X324" s="921">
        <f>D324</f>
        <v>1254.6443257203782</v>
      </c>
      <c r="Y324" s="921">
        <f t="shared" si="65"/>
        <v>1048.5428766081429</v>
      </c>
    </row>
    <row r="325" spans="1:25" s="921" customFormat="1" ht="12" customHeight="1" thickBot="1" x14ac:dyDescent="0.25">
      <c r="A325" s="1071" t="s">
        <v>1228</v>
      </c>
      <c r="B325" s="1482" t="str">
        <f>VLOOKUP(A325,HRG_1617!A:B,2,FALSE)</f>
        <v>Headache, Migraine or Cerebrospinal Fluid Leak, with CC Score 0-6</v>
      </c>
      <c r="C325" s="1598"/>
      <c r="D325" s="1110">
        <f>VLOOKUP($A325,'16_SameDay_EMCare (16-17)'!$A$8:$L$51,9,FALSE)</f>
        <v>724.47374827927797</v>
      </c>
      <c r="E325" s="1110">
        <f>VLOOKUP($A325,'16_SameDay_EMCare (16-17)'!$A$8:$L$51,11,FALSE)</f>
        <v>518.37229916704268</v>
      </c>
      <c r="F325" s="1549" t="str">
        <f>I325&amp;" "</f>
        <v xml:space="preserve">HRG </v>
      </c>
      <c r="G325" s="1592"/>
      <c r="I325" s="1552" t="str">
        <f>I324</f>
        <v>HRG</v>
      </c>
      <c r="K325" s="1499"/>
      <c r="L325" s="921" t="str">
        <f t="shared" ref="L325:L362" si="69">A325</f>
        <v>AA31E</v>
      </c>
      <c r="M325" s="921" t="str">
        <f>M324</f>
        <v xml:space="preserve">HRG </v>
      </c>
      <c r="N325" s="921" t="s">
        <v>14017</v>
      </c>
      <c r="O325" s="921" t="str">
        <f>O324</f>
        <v>BP49</v>
      </c>
      <c r="P325" s="921" t="s">
        <v>595</v>
      </c>
      <c r="Q325" s="921" t="s">
        <v>595</v>
      </c>
      <c r="R325" s="921" t="s">
        <v>29</v>
      </c>
      <c r="S325" s="921" t="str">
        <f t="shared" ref="S325:S362" si="70">B325</f>
        <v>Headache, Migraine or Cerebrospinal Fluid Leak, with CC Score 0-6</v>
      </c>
      <c r="T325" s="921" t="str">
        <f>T324</f>
        <v>Acute headache</v>
      </c>
      <c r="U325" s="921" t="s">
        <v>14069</v>
      </c>
      <c r="V325" s="921" t="s">
        <v>14069</v>
      </c>
      <c r="X325" s="921">
        <f t="shared" ref="X325:X362" si="71">D325</f>
        <v>724.47374827927797</v>
      </c>
      <c r="Y325" s="921">
        <f t="shared" si="65"/>
        <v>518.37229916704268</v>
      </c>
    </row>
    <row r="326" spans="1:25" s="921" customFormat="1" ht="12" customHeight="1" thickBot="1" x14ac:dyDescent="0.25">
      <c r="A326" s="1067" t="s">
        <v>1493</v>
      </c>
      <c r="B326" s="1067" t="s">
        <v>1494</v>
      </c>
      <c r="C326" s="1597" t="s">
        <v>131</v>
      </c>
      <c r="D326" s="1110">
        <f>VLOOKUP($A326,'16_SameDay_EMCare (16-17)'!$A$8:$L$51,9,FALSE)</f>
        <v>1110.8449176109702</v>
      </c>
      <c r="E326" s="1110">
        <f>VLOOKUP($A326,'16_SameDay_EMCare (16-17)'!$A$8:$L$51,11,FALSE)</f>
        <v>919.82365211899798</v>
      </c>
      <c r="F326" s="1549" t="str">
        <f t="shared" ref="F326:F330" si="72">I326&amp;" "</f>
        <v xml:space="preserve">HRG </v>
      </c>
      <c r="G326" s="1591" t="s">
        <v>130</v>
      </c>
      <c r="I326" s="1551" t="s">
        <v>3</v>
      </c>
      <c r="K326" s="1499"/>
      <c r="L326" s="921" t="str">
        <f t="shared" si="69"/>
        <v>DZ15L</v>
      </c>
      <c r="M326" s="921" t="str">
        <f t="shared" ref="M326:M362" si="73">F326</f>
        <v xml:space="preserve">HRG </v>
      </c>
      <c r="N326" s="921" t="s">
        <v>14017</v>
      </c>
      <c r="O326" s="921" t="str">
        <f>G326</f>
        <v>BP44</v>
      </c>
      <c r="P326" s="921" t="s">
        <v>595</v>
      </c>
      <c r="Q326" s="921" t="s">
        <v>595</v>
      </c>
      <c r="R326" s="921" t="s">
        <v>29</v>
      </c>
      <c r="S326" s="921" t="str">
        <f t="shared" si="70"/>
        <v>Asthma without Intubation, with CC Score 0-2</v>
      </c>
      <c r="T326" s="921" t="str">
        <f t="shared" si="68"/>
        <v>Asthma</v>
      </c>
      <c r="U326" s="921" t="s">
        <v>14069</v>
      </c>
      <c r="V326" s="921" t="s">
        <v>14069</v>
      </c>
      <c r="X326" s="921">
        <f t="shared" si="71"/>
        <v>1110.8449176109702</v>
      </c>
      <c r="Y326" s="921">
        <f t="shared" si="65"/>
        <v>919.82365211899798</v>
      </c>
    </row>
    <row r="327" spans="1:25" s="921" customFormat="1" ht="12" thickBot="1" x14ac:dyDescent="0.25">
      <c r="A327" s="1069" t="s">
        <v>1491</v>
      </c>
      <c r="B327" s="1486" t="str">
        <f>VLOOKUP(A327,HRG_1617!A:B,2,FALSE)</f>
        <v>Asthma without Intubation, with CC Score 3-5</v>
      </c>
      <c r="C327" s="1598"/>
      <c r="D327" s="1110">
        <f>VLOOKUP($A327,'16_SameDay_EMCare (16-17)'!$A$8:$L$51,9,FALSE)</f>
        <v>1769.2039810579026</v>
      </c>
      <c r="E327" s="1110">
        <f>VLOOKUP($A327,'16_SameDay_EMCare (16-17)'!$A$8:$L$51,11,FALSE)</f>
        <v>1578.1827155659305</v>
      </c>
      <c r="F327" s="1549" t="str">
        <f t="shared" si="72"/>
        <v xml:space="preserve">HRG </v>
      </c>
      <c r="G327" s="1592"/>
      <c r="I327" s="1552" t="str">
        <f>I326</f>
        <v>HRG</v>
      </c>
      <c r="K327" s="1499"/>
      <c r="L327" s="921" t="str">
        <f t="shared" si="69"/>
        <v>DZ15K</v>
      </c>
      <c r="M327" s="921" t="str">
        <f>M326</f>
        <v xml:space="preserve">HRG </v>
      </c>
      <c r="N327" s="921" t="s">
        <v>14017</v>
      </c>
      <c r="O327" s="921" t="str">
        <f>O326</f>
        <v>BP44</v>
      </c>
      <c r="P327" s="921" t="s">
        <v>595</v>
      </c>
      <c r="Q327" s="921" t="s">
        <v>595</v>
      </c>
      <c r="R327" s="921" t="s">
        <v>29</v>
      </c>
      <c r="S327" s="921" t="str">
        <f t="shared" si="70"/>
        <v>Asthma without Intubation, with CC Score 3-5</v>
      </c>
      <c r="T327" s="921" t="str">
        <f>T326</f>
        <v>Asthma</v>
      </c>
      <c r="U327" s="921" t="s">
        <v>14069</v>
      </c>
      <c r="V327" s="921" t="s">
        <v>14069</v>
      </c>
      <c r="X327" s="921">
        <f t="shared" si="71"/>
        <v>1769.2039810579026</v>
      </c>
      <c r="Y327" s="921">
        <f t="shared" si="65"/>
        <v>1578.1827155659305</v>
      </c>
    </row>
    <row r="328" spans="1:25" s="921" customFormat="1" ht="34.5" thickBot="1" x14ac:dyDescent="0.25">
      <c r="A328" s="1072" t="s">
        <v>1531</v>
      </c>
      <c r="B328" s="1487" t="str">
        <f>VLOOKUP(A328,HRG_1617!A:B,2,FALSE)</f>
        <v>Unspecified Acute Lower Respiratory Infection with CC Score 0-1</v>
      </c>
      <c r="C328" s="1073" t="s">
        <v>125</v>
      </c>
      <c r="D328" s="1110">
        <f>VLOOKUP($A328,'16_SameDay_EMCare (16-17)'!$A$8:$L$51,9,FALSE)</f>
        <v>693.00320124759787</v>
      </c>
      <c r="E328" s="1110">
        <f>VLOOKUP($A328,'16_SameDay_EMCare (16-17)'!$A$8:$L$51,11,FALSE)</f>
        <v>501.98193575562561</v>
      </c>
      <c r="F328" s="1549" t="str">
        <f t="shared" si="72"/>
        <v xml:space="preserve">HRG </v>
      </c>
      <c r="G328" s="1074" t="s">
        <v>124</v>
      </c>
      <c r="I328" s="1044" t="s">
        <v>3</v>
      </c>
      <c r="K328" s="1499"/>
      <c r="L328" s="921" t="str">
        <f t="shared" si="69"/>
        <v>DZ22J</v>
      </c>
      <c r="M328" s="921" t="str">
        <f t="shared" si="73"/>
        <v xml:space="preserve">HRG </v>
      </c>
      <c r="N328" s="921" t="s">
        <v>14017</v>
      </c>
      <c r="O328" s="921" t="str">
        <f>G328</f>
        <v>BP45</v>
      </c>
      <c r="P328" s="921" t="s">
        <v>595</v>
      </c>
      <c r="Q328" s="921" t="s">
        <v>595</v>
      </c>
      <c r="R328" s="921" t="s">
        <v>29</v>
      </c>
      <c r="S328" s="921" t="str">
        <f t="shared" si="70"/>
        <v>Unspecified Acute Lower Respiratory Infection with CC Score 0-1</v>
      </c>
      <c r="T328" s="921" t="str">
        <f t="shared" si="68"/>
        <v>Lower respiratory tract infections without COPD</v>
      </c>
      <c r="U328" s="921" t="s">
        <v>14069</v>
      </c>
      <c r="V328" s="921" t="s">
        <v>14069</v>
      </c>
      <c r="X328" s="921">
        <f t="shared" si="71"/>
        <v>693.00320124759787</v>
      </c>
      <c r="Y328" s="921">
        <f t="shared" si="65"/>
        <v>501.98193575562561</v>
      </c>
    </row>
    <row r="329" spans="1:25" s="921" customFormat="1" ht="12" customHeight="1" thickBot="1" x14ac:dyDescent="0.25">
      <c r="A329" s="1070" t="s">
        <v>1466</v>
      </c>
      <c r="B329" s="1484" t="str">
        <f>VLOOKUP(A329,HRG_1617!A:B,2,FALSE)</f>
        <v>Pulmonary Embolus with CC Score 3-5</v>
      </c>
      <c r="C329" s="1597" t="s">
        <v>121</v>
      </c>
      <c r="D329" s="1110">
        <f>VLOOKUP($A329,'16_SameDay_EMCare (16-17)'!$A$8:$L$51,9,FALSE)</f>
        <v>2393.8582898161303</v>
      </c>
      <c r="E329" s="1110">
        <f>VLOOKUP($A329,'16_SameDay_EMCare (16-17)'!$A$8:$L$51,11,FALSE)</f>
        <v>2202.8370243241579</v>
      </c>
      <c r="F329" s="1549" t="str">
        <f t="shared" si="72"/>
        <v xml:space="preserve">HRG </v>
      </c>
      <c r="G329" s="1591" t="s">
        <v>120</v>
      </c>
      <c r="I329" s="1551" t="s">
        <v>3</v>
      </c>
      <c r="K329" s="1499"/>
      <c r="L329" s="921" t="str">
        <f t="shared" si="69"/>
        <v>DZ09G</v>
      </c>
      <c r="M329" s="921" t="str">
        <f t="shared" si="73"/>
        <v xml:space="preserve">HRG </v>
      </c>
      <c r="N329" s="921" t="s">
        <v>14017</v>
      </c>
      <c r="O329" s="921" t="str">
        <f>G329</f>
        <v>BP46</v>
      </c>
      <c r="P329" s="921" t="s">
        <v>595</v>
      </c>
      <c r="Q329" s="921" t="s">
        <v>595</v>
      </c>
      <c r="R329" s="921" t="s">
        <v>29</v>
      </c>
      <c r="S329" s="921" t="str">
        <f t="shared" si="70"/>
        <v>Pulmonary Embolus with CC Score 3-5</v>
      </c>
      <c r="T329" s="921" t="str">
        <f t="shared" si="68"/>
        <v>Pulmonary embolism</v>
      </c>
      <c r="U329" s="921" t="s">
        <v>14069</v>
      </c>
      <c r="V329" s="921" t="s">
        <v>14069</v>
      </c>
      <c r="X329" s="921">
        <f t="shared" si="71"/>
        <v>2393.8582898161303</v>
      </c>
      <c r="Y329" s="921">
        <f t="shared" si="65"/>
        <v>2202.8370243241579</v>
      </c>
    </row>
    <row r="330" spans="1:25" s="921" customFormat="1" ht="12" customHeight="1" thickBot="1" x14ac:dyDescent="0.25">
      <c r="A330" s="1071" t="s">
        <v>1468</v>
      </c>
      <c r="B330" s="1486" t="str">
        <f>VLOOKUP(A330,HRG_1617!A:B,2,FALSE)</f>
        <v>Pulmonary Embolus with CC Score 0-2</v>
      </c>
      <c r="C330" s="1598"/>
      <c r="D330" s="1110">
        <f>VLOOKUP($A330,'16_SameDay_EMCare (16-17)'!$A$8:$L$51,9,FALSE)</f>
        <v>1716.9148147275632</v>
      </c>
      <c r="E330" s="1110">
        <f>VLOOKUP($A330,'16_SameDay_EMCare (16-17)'!$A$8:$L$51,11,FALSE)</f>
        <v>1525.8935492355911</v>
      </c>
      <c r="F330" s="1549" t="str">
        <f t="shared" si="72"/>
        <v xml:space="preserve">HRG </v>
      </c>
      <c r="G330" s="1592"/>
      <c r="I330" s="1552" t="str">
        <f>I329</f>
        <v>HRG</v>
      </c>
      <c r="K330" s="1499"/>
      <c r="L330" s="921" t="str">
        <f t="shared" si="69"/>
        <v>DZ09H</v>
      </c>
      <c r="M330" s="921" t="str">
        <f>M329</f>
        <v xml:space="preserve">HRG </v>
      </c>
      <c r="N330" s="921" t="s">
        <v>14017</v>
      </c>
      <c r="O330" s="921" t="str">
        <f>O329</f>
        <v>BP46</v>
      </c>
      <c r="P330" s="921" t="s">
        <v>595</v>
      </c>
      <c r="Q330" s="921" t="s">
        <v>595</v>
      </c>
      <c r="R330" s="921" t="s">
        <v>29</v>
      </c>
      <c r="S330" s="921" t="str">
        <f t="shared" si="70"/>
        <v>Pulmonary Embolus with CC Score 0-2</v>
      </c>
      <c r="T330" s="921" t="str">
        <f>T329</f>
        <v>Pulmonary embolism</v>
      </c>
      <c r="U330" s="921" t="s">
        <v>14069</v>
      </c>
      <c r="V330" s="921" t="s">
        <v>14069</v>
      </c>
      <c r="X330" s="921">
        <f t="shared" si="71"/>
        <v>1716.9148147275632</v>
      </c>
      <c r="Y330" s="921">
        <f t="shared" si="65"/>
        <v>1525.8935492355911</v>
      </c>
    </row>
    <row r="331" spans="1:25" s="921" customFormat="1" ht="12" customHeight="1" thickBot="1" x14ac:dyDescent="0.25">
      <c r="A331" s="1070" t="s">
        <v>1699</v>
      </c>
      <c r="B331" s="1484" t="str">
        <f>VLOOKUP(A331,HRG_1617!A:B,2,FALSE)</f>
        <v>Unspecified Chest Pain with CC Score 0-4</v>
      </c>
      <c r="C331" s="1593" t="s">
        <v>115</v>
      </c>
      <c r="D331" s="1110">
        <f>VLOOKUP($A331,'16_SameDay_EMCare (16-17)'!$A$8:$L$51,9,FALSE)</f>
        <v>469.13044357967408</v>
      </c>
      <c r="E331" s="1110">
        <f>VLOOKUP($A331,'16_SameDay_EMCare (16-17)'!$A$8:$L$51,11,FALSE)</f>
        <v>270.46675420909128</v>
      </c>
      <c r="F331" s="1541" t="str">
        <f t="shared" si="66"/>
        <v>sub-HRG</v>
      </c>
      <c r="G331" s="1591" t="s">
        <v>114</v>
      </c>
      <c r="I331" s="1581" t="s">
        <v>54</v>
      </c>
      <c r="K331" s="1499"/>
      <c r="L331" s="921" t="str">
        <f t="shared" si="69"/>
        <v>EB12C</v>
      </c>
      <c r="M331" s="921" t="str">
        <f t="shared" si="73"/>
        <v>sub-HRG</v>
      </c>
      <c r="N331" s="921" t="s">
        <v>14017</v>
      </c>
      <c r="O331" s="921" t="str">
        <f>G331</f>
        <v>BP40</v>
      </c>
      <c r="P331" s="921" t="s">
        <v>595</v>
      </c>
      <c r="Q331" s="921" t="s">
        <v>595</v>
      </c>
      <c r="R331" s="921" t="s">
        <v>29</v>
      </c>
      <c r="S331" s="921" t="str">
        <f t="shared" si="70"/>
        <v>Unspecified Chest Pain with CC Score 0-4</v>
      </c>
      <c r="T331" s="921" t="str">
        <f t="shared" si="68"/>
        <v>Chest pain</v>
      </c>
      <c r="U331" s="921" t="s">
        <v>14069</v>
      </c>
      <c r="V331" s="921" t="s">
        <v>14069</v>
      </c>
      <c r="X331" s="921">
        <f t="shared" si="71"/>
        <v>469.13044357967408</v>
      </c>
      <c r="Y331" s="921">
        <f t="shared" si="65"/>
        <v>270.46675420909128</v>
      </c>
    </row>
    <row r="332" spans="1:25" s="921" customFormat="1" ht="12" customHeight="1" thickBot="1" x14ac:dyDescent="0.25">
      <c r="A332" s="1075" t="s">
        <v>1697</v>
      </c>
      <c r="B332" s="1485" t="str">
        <f>VLOOKUP(A332,HRG_1617!A:B,2,FALSE)</f>
        <v>Unspecified Chest Pain with CC Score 5-10</v>
      </c>
      <c r="C332" s="1594"/>
      <c r="D332" s="1110">
        <f>VLOOKUP($A332,'16_SameDay_EMCare (16-17)'!$A$8:$L$51,9,FALSE)</f>
        <v>688.93096820564415</v>
      </c>
      <c r="E332" s="1110">
        <f>VLOOKUP($A332,'16_SameDay_EMCare (16-17)'!$A$8:$L$51,11,FALSE)</f>
        <v>490.26727883506135</v>
      </c>
      <c r="F332" s="1542" t="str">
        <f t="shared" si="66"/>
        <v>sub-HRG</v>
      </c>
      <c r="G332" s="1596"/>
      <c r="I332" s="1582"/>
      <c r="K332" s="1499"/>
      <c r="L332" s="921" t="str">
        <f t="shared" si="69"/>
        <v>EB12B</v>
      </c>
      <c r="M332" s="921" t="str">
        <f>M331</f>
        <v>sub-HRG</v>
      </c>
      <c r="N332" s="921" t="s">
        <v>14017</v>
      </c>
      <c r="O332" s="921" t="str">
        <f>O331</f>
        <v>BP40</v>
      </c>
      <c r="P332" s="921" t="s">
        <v>595</v>
      </c>
      <c r="Q332" s="921" t="s">
        <v>595</v>
      </c>
      <c r="R332" s="921" t="s">
        <v>29</v>
      </c>
      <c r="S332" s="921" t="str">
        <f t="shared" si="70"/>
        <v>Unspecified Chest Pain with CC Score 5-10</v>
      </c>
      <c r="T332" s="921" t="str">
        <f>T331</f>
        <v>Chest pain</v>
      </c>
      <c r="U332" s="921" t="s">
        <v>14069</v>
      </c>
      <c r="V332" s="921" t="s">
        <v>14069</v>
      </c>
      <c r="X332" s="921">
        <f t="shared" si="71"/>
        <v>688.93096820564415</v>
      </c>
      <c r="Y332" s="921">
        <f t="shared" si="65"/>
        <v>490.26727883506135</v>
      </c>
    </row>
    <row r="333" spans="1:25" s="921" customFormat="1" ht="12" customHeight="1" thickBot="1" x14ac:dyDescent="0.25">
      <c r="A333" s="1075" t="s">
        <v>1703</v>
      </c>
      <c r="B333" s="1485" t="str">
        <f>VLOOKUP(A333,HRG_1617!A:B,2,FALSE)</f>
        <v>Angina with CC Score 4-7</v>
      </c>
      <c r="C333" s="1594"/>
      <c r="D333" s="1110">
        <f>VLOOKUP($A333,'16_SameDay_EMCare (16-17)'!$A$8:$L$51,9,FALSE)</f>
        <v>872.04024855745877</v>
      </c>
      <c r="E333" s="1110">
        <f>VLOOKUP($A333,'16_SameDay_EMCare (16-17)'!$A$8:$L$51,11,FALSE)</f>
        <v>673.37655918687597</v>
      </c>
      <c r="F333" s="1542" t="str">
        <f t="shared" si="66"/>
        <v>sub-HRG</v>
      </c>
      <c r="G333" s="1596"/>
      <c r="I333" s="1582"/>
      <c r="K333" s="1499"/>
      <c r="L333" s="921" t="str">
        <f t="shared" si="69"/>
        <v>EB13C</v>
      </c>
      <c r="M333" s="921" t="str">
        <f>M332</f>
        <v>sub-HRG</v>
      </c>
      <c r="N333" s="921" t="s">
        <v>14017</v>
      </c>
      <c r="O333" s="921" t="str">
        <f>O332</f>
        <v>BP40</v>
      </c>
      <c r="P333" s="921" t="s">
        <v>595</v>
      </c>
      <c r="Q333" s="921" t="s">
        <v>595</v>
      </c>
      <c r="R333" s="921" t="s">
        <v>29</v>
      </c>
      <c r="S333" s="921" t="str">
        <f t="shared" si="70"/>
        <v>Angina with CC Score 4-7</v>
      </c>
      <c r="T333" s="921" t="str">
        <f>T332</f>
        <v>Chest pain</v>
      </c>
      <c r="U333" s="921" t="s">
        <v>14069</v>
      </c>
      <c r="V333" s="921" t="s">
        <v>14069</v>
      </c>
      <c r="X333" s="921">
        <f t="shared" si="71"/>
        <v>872.04024855745877</v>
      </c>
      <c r="Y333" s="921">
        <f t="shared" si="65"/>
        <v>673.37655918687597</v>
      </c>
    </row>
    <row r="334" spans="1:25" s="921" customFormat="1" ht="12" customHeight="1" thickBot="1" x14ac:dyDescent="0.25">
      <c r="A334" s="1071" t="s">
        <v>1705</v>
      </c>
      <c r="B334" s="1486" t="str">
        <f>VLOOKUP(A334,HRG_1617!A:B,2,FALSE)</f>
        <v>Angina with CC Score 0-3</v>
      </c>
      <c r="C334" s="1595"/>
      <c r="D334" s="1110">
        <f>VLOOKUP($A334,'16_SameDay_EMCare (16-17)'!$A$8:$L$51,9,FALSE)</f>
        <v>639.15174253539089</v>
      </c>
      <c r="E334" s="1110">
        <f>VLOOKUP($A334,'16_SameDay_EMCare (16-17)'!$A$8:$L$51,11,FALSE)</f>
        <v>440.48805316480809</v>
      </c>
      <c r="F334" s="1543" t="str">
        <f t="shared" si="66"/>
        <v>sub-HRG</v>
      </c>
      <c r="G334" s="1592"/>
      <c r="I334" s="1583"/>
      <c r="K334" s="1499"/>
      <c r="L334" s="921" t="str">
        <f t="shared" si="69"/>
        <v>EB13D</v>
      </c>
      <c r="M334" s="921" t="str">
        <f>M333</f>
        <v>sub-HRG</v>
      </c>
      <c r="N334" s="921" t="s">
        <v>14017</v>
      </c>
      <c r="O334" s="921" t="str">
        <f>O333</f>
        <v>BP40</v>
      </c>
      <c r="P334" s="921" t="s">
        <v>595</v>
      </c>
      <c r="Q334" s="921" t="s">
        <v>595</v>
      </c>
      <c r="R334" s="921" t="s">
        <v>29</v>
      </c>
      <c r="S334" s="921" t="str">
        <f t="shared" si="70"/>
        <v>Angina with CC Score 0-3</v>
      </c>
      <c r="T334" s="921" t="str">
        <f>T333</f>
        <v>Chest pain</v>
      </c>
      <c r="U334" s="921" t="s">
        <v>14069</v>
      </c>
      <c r="V334" s="921" t="s">
        <v>14069</v>
      </c>
      <c r="X334" s="921">
        <f t="shared" si="71"/>
        <v>639.15174253539089</v>
      </c>
      <c r="Y334" s="921">
        <f t="shared" si="65"/>
        <v>440.48805316480809</v>
      </c>
    </row>
    <row r="335" spans="1:25" s="921" customFormat="1" ht="12" customHeight="1" thickBot="1" x14ac:dyDescent="0.25">
      <c r="A335" s="1070" t="s">
        <v>113</v>
      </c>
      <c r="B335" s="1484" t="str">
        <f>VLOOKUP(A335,HRG_1617!A:B,2,FALSE)</f>
        <v>Knee Trauma Diagnosis without Procedure</v>
      </c>
      <c r="C335" s="1593" t="s">
        <v>111</v>
      </c>
      <c r="D335" s="1110">
        <f>VLOOKUP($A335,'16_SameDay_EMCare (16-17)'!$A$8:$L$51,9,FALSE)</f>
        <v>2848.8294947860686</v>
      </c>
      <c r="E335" s="1110">
        <f>VLOOKUP($A335,'16_SameDay_EMCare (16-17)'!$A$8:$L$51,11,FALSE)</f>
        <v>2639.8044409860149</v>
      </c>
      <c r="F335" s="1541" t="str">
        <f t="shared" si="66"/>
        <v>sub-HRG</v>
      </c>
      <c r="G335" s="1591" t="s">
        <v>110</v>
      </c>
      <c r="I335" s="1581" t="s">
        <v>54</v>
      </c>
      <c r="K335" s="1499"/>
      <c r="L335" s="921" t="str">
        <f t="shared" si="69"/>
        <v>HA92Z</v>
      </c>
      <c r="M335" s="921" t="str">
        <f t="shared" si="73"/>
        <v>sub-HRG</v>
      </c>
      <c r="N335" s="921" t="s">
        <v>14017</v>
      </c>
      <c r="O335" s="921" t="str">
        <f>G335</f>
        <v>BP42</v>
      </c>
      <c r="P335" s="921" t="s">
        <v>595</v>
      </c>
      <c r="Q335" s="921" t="s">
        <v>595</v>
      </c>
      <c r="R335" s="921" t="s">
        <v>29</v>
      </c>
      <c r="S335" s="921" t="str">
        <f t="shared" si="70"/>
        <v>Knee Trauma Diagnosis without Procedure</v>
      </c>
      <c r="T335" s="921" t="str">
        <f t="shared" si="68"/>
        <v>Appendicular fractures not requiring immediate internal fixation</v>
      </c>
      <c r="U335" s="921" t="s">
        <v>14069</v>
      </c>
      <c r="V335" s="921" t="s">
        <v>14069</v>
      </c>
      <c r="X335" s="921">
        <f t="shared" si="71"/>
        <v>2848.8294947860686</v>
      </c>
      <c r="Y335" s="921">
        <f t="shared" si="65"/>
        <v>2639.8044409860149</v>
      </c>
    </row>
    <row r="336" spans="1:25" s="921" customFormat="1" ht="12" customHeight="1" thickBot="1" x14ac:dyDescent="0.25">
      <c r="A336" s="1075" t="s">
        <v>109</v>
      </c>
      <c r="B336" s="1485" t="str">
        <f>VLOOKUP(A336,HRG_1617!A:B,2,FALSE)</f>
        <v>Foot Trauma Diagnosis without Procedure</v>
      </c>
      <c r="C336" s="1594"/>
      <c r="D336" s="1110">
        <f>VLOOKUP($A336,'16_SameDay_EMCare (16-17)'!$A$8:$L$51,9,FALSE)</f>
        <v>1805.9482524249815</v>
      </c>
      <c r="E336" s="1110">
        <f>VLOOKUP($A336,'16_SameDay_EMCare (16-17)'!$A$8:$L$51,11,FALSE)</f>
        <v>1596.9231986249276</v>
      </c>
      <c r="F336" s="1542" t="str">
        <f t="shared" si="66"/>
        <v>sub-HRG</v>
      </c>
      <c r="G336" s="1596"/>
      <c r="I336" s="1582"/>
      <c r="K336" s="1499"/>
      <c r="L336" s="921" t="str">
        <f t="shared" si="69"/>
        <v>HA93Z</v>
      </c>
      <c r="M336" s="921" t="str">
        <f>M335</f>
        <v>sub-HRG</v>
      </c>
      <c r="N336" s="921" t="s">
        <v>14017</v>
      </c>
      <c r="O336" s="921" t="str">
        <f>O335</f>
        <v>BP42</v>
      </c>
      <c r="P336" s="921" t="s">
        <v>595</v>
      </c>
      <c r="Q336" s="921" t="s">
        <v>595</v>
      </c>
      <c r="R336" s="921" t="s">
        <v>29</v>
      </c>
      <c r="S336" s="921" t="str">
        <f t="shared" si="70"/>
        <v>Foot Trauma Diagnosis without Procedure</v>
      </c>
      <c r="T336" s="921" t="str">
        <f>T335</f>
        <v>Appendicular fractures not requiring immediate internal fixation</v>
      </c>
      <c r="U336" s="921" t="s">
        <v>14069</v>
      </c>
      <c r="V336" s="921" t="s">
        <v>14069</v>
      </c>
      <c r="X336" s="921">
        <f t="shared" si="71"/>
        <v>1805.9482524249815</v>
      </c>
      <c r="Y336" s="921">
        <f t="shared" si="65"/>
        <v>1596.9231986249276</v>
      </c>
    </row>
    <row r="337" spans="1:25" s="921" customFormat="1" ht="12" thickBot="1" x14ac:dyDescent="0.25">
      <c r="A337" s="1075" t="s">
        <v>107</v>
      </c>
      <c r="B337" s="1485" t="str">
        <f>VLOOKUP(A337,HRG_1617!A:B,2,FALSE)</f>
        <v>Arm Trauma Diagnosis without Procedure</v>
      </c>
      <c r="C337" s="1594"/>
      <c r="D337" s="1110">
        <f>VLOOKUP($A337,'16_SameDay_EMCare (16-17)'!$A$8:$L$51,9,FALSE)</f>
        <v>1681.9022829404967</v>
      </c>
      <c r="E337" s="1110">
        <f>VLOOKUP($A337,'16_SameDay_EMCare (16-17)'!$A$8:$L$51,11,FALSE)</f>
        <v>1472.8772291404428</v>
      </c>
      <c r="F337" s="1542" t="str">
        <f t="shared" si="66"/>
        <v>sub-HRG</v>
      </c>
      <c r="G337" s="1596"/>
      <c r="I337" s="1582"/>
      <c r="K337" s="1499"/>
      <c r="L337" s="921" t="str">
        <f t="shared" si="69"/>
        <v>HA94Z</v>
      </c>
      <c r="M337" s="921" t="str">
        <f>M336</f>
        <v>sub-HRG</v>
      </c>
      <c r="N337" s="921" t="s">
        <v>14017</v>
      </c>
      <c r="O337" s="921" t="str">
        <f>O336</f>
        <v>BP42</v>
      </c>
      <c r="P337" s="921" t="s">
        <v>595</v>
      </c>
      <c r="Q337" s="921" t="s">
        <v>595</v>
      </c>
      <c r="R337" s="921" t="s">
        <v>29</v>
      </c>
      <c r="S337" s="921" t="str">
        <f t="shared" si="70"/>
        <v>Arm Trauma Diagnosis without Procedure</v>
      </c>
      <c r="T337" s="921" t="str">
        <f>T336</f>
        <v>Appendicular fractures not requiring immediate internal fixation</v>
      </c>
      <c r="U337" s="921" t="s">
        <v>14069</v>
      </c>
      <c r="V337" s="921" t="s">
        <v>14069</v>
      </c>
      <c r="X337" s="921">
        <f t="shared" si="71"/>
        <v>1681.9022829404967</v>
      </c>
      <c r="Y337" s="921">
        <f t="shared" si="65"/>
        <v>1472.8772291404428</v>
      </c>
    </row>
    <row r="338" spans="1:25" s="921" customFormat="1" ht="12" thickBot="1" x14ac:dyDescent="0.25">
      <c r="A338" s="1071" t="s">
        <v>105</v>
      </c>
      <c r="B338" s="1486" t="str">
        <f>VLOOKUP(A338,HRG_1617!A:B,2,FALSE)</f>
        <v>Hand Trauma Diagnosis without Procedure</v>
      </c>
      <c r="C338" s="1595"/>
      <c r="D338" s="1110">
        <f>VLOOKUP($A338,'16_SameDay_EMCare (16-17)'!$A$8:$L$51,9,FALSE)</f>
        <v>705.76294265233446</v>
      </c>
      <c r="E338" s="1110">
        <f>VLOOKUP($A338,'16_SameDay_EMCare (16-17)'!$A$8:$L$51,11,FALSE)</f>
        <v>496.73788885228066</v>
      </c>
      <c r="F338" s="1543" t="str">
        <f t="shared" si="66"/>
        <v>sub-HRG</v>
      </c>
      <c r="G338" s="1592"/>
      <c r="I338" s="1583"/>
      <c r="K338" s="1499"/>
      <c r="L338" s="921" t="str">
        <f t="shared" si="69"/>
        <v>HA95Z</v>
      </c>
      <c r="M338" s="921" t="str">
        <f>M337</f>
        <v>sub-HRG</v>
      </c>
      <c r="N338" s="921" t="s">
        <v>14017</v>
      </c>
      <c r="O338" s="921" t="str">
        <f>O337</f>
        <v>BP42</v>
      </c>
      <c r="P338" s="921" t="s">
        <v>595</v>
      </c>
      <c r="Q338" s="921" t="s">
        <v>595</v>
      </c>
      <c r="R338" s="921" t="s">
        <v>29</v>
      </c>
      <c r="S338" s="921" t="str">
        <f t="shared" si="70"/>
        <v>Hand Trauma Diagnosis without Procedure</v>
      </c>
      <c r="T338" s="921" t="str">
        <f>T337</f>
        <v>Appendicular fractures not requiring immediate internal fixation</v>
      </c>
      <c r="U338" s="921" t="s">
        <v>14069</v>
      </c>
      <c r="V338" s="921" t="s">
        <v>14069</v>
      </c>
      <c r="X338" s="921">
        <f t="shared" si="71"/>
        <v>705.76294265233446</v>
      </c>
      <c r="Y338" s="921">
        <f t="shared" si="65"/>
        <v>496.73788885228066</v>
      </c>
    </row>
    <row r="339" spans="1:25" s="921" customFormat="1" ht="14.25" customHeight="1" thickBot="1" x14ac:dyDescent="0.25">
      <c r="A339" s="1070" t="s">
        <v>2073</v>
      </c>
      <c r="B339" s="1484" t="str">
        <f>VLOOKUP(A339,HRG_1617!A:B,2,FALSE)</f>
        <v>Intermediate Skin Procedures, 13 years and over</v>
      </c>
      <c r="C339" s="1593" t="s">
        <v>101</v>
      </c>
      <c r="D339" s="1110">
        <f>VLOOKUP($A339,'16_SameDay_EMCare (16-17)'!$A$8:$L$51,9,FALSE)</f>
        <v>975.32481977808811</v>
      </c>
      <c r="E339" s="1110">
        <f>VLOOKUP($A339,'16_SameDay_EMCare (16-17)'!$A$8:$L$51,11,FALSE)</f>
        <v>766.93747290255533</v>
      </c>
      <c r="F339" s="1541" t="str">
        <f t="shared" si="66"/>
        <v>sub-HRG</v>
      </c>
      <c r="G339" s="1591" t="s">
        <v>100</v>
      </c>
      <c r="I339" s="1581" t="s">
        <v>54</v>
      </c>
      <c r="K339" s="1499"/>
      <c r="L339" s="921" t="str">
        <f t="shared" si="69"/>
        <v>JC42A</v>
      </c>
      <c r="M339" s="921" t="str">
        <f t="shared" si="73"/>
        <v>sub-HRG</v>
      </c>
      <c r="N339" s="921" t="s">
        <v>14017</v>
      </c>
      <c r="O339" s="921" t="str">
        <f>G339</f>
        <v>BP39</v>
      </c>
      <c r="P339" s="921" t="s">
        <v>595</v>
      </c>
      <c r="Q339" s="921" t="s">
        <v>595</v>
      </c>
      <c r="R339" s="921" t="s">
        <v>29</v>
      </c>
      <c r="S339" s="921" t="str">
        <f t="shared" si="70"/>
        <v>Intermediate Skin Procedures, 13 years and over</v>
      </c>
      <c r="T339" s="921" t="str">
        <f t="shared" si="68"/>
        <v>Cellulitis</v>
      </c>
      <c r="U339" s="921" t="s">
        <v>14069</v>
      </c>
      <c r="V339" s="921" t="s">
        <v>14069</v>
      </c>
      <c r="X339" s="921">
        <f t="shared" si="71"/>
        <v>975.32481977808811</v>
      </c>
      <c r="Y339" s="921">
        <f t="shared" si="65"/>
        <v>766.93747290255533</v>
      </c>
    </row>
    <row r="340" spans="1:25" s="921" customFormat="1" ht="13.5" customHeight="1" thickBot="1" x14ac:dyDescent="0.25">
      <c r="A340" s="1071" t="s">
        <v>2093</v>
      </c>
      <c r="B340" s="1486" t="str">
        <f>VLOOKUP(A340,HRG_1617!A:B,2,FALSE)</f>
        <v>Skin Disorders without Interventions, with CC Score 0-1</v>
      </c>
      <c r="C340" s="1595"/>
      <c r="D340" s="1110">
        <f>VLOOKUP($A340,'16_SameDay_EMCare (16-17)'!$A$8:$L$51,9,FALSE)</f>
        <v>917.73631779986397</v>
      </c>
      <c r="E340" s="1110">
        <f>VLOOKUP($A340,'16_SameDay_EMCare (16-17)'!$A$8:$L$51,11,FALSE)</f>
        <v>709.34897092433107</v>
      </c>
      <c r="F340" s="1543" t="str">
        <f t="shared" si="66"/>
        <v>sub-HRG</v>
      </c>
      <c r="G340" s="1592"/>
      <c r="I340" s="1583"/>
      <c r="K340" s="1499"/>
      <c r="L340" s="921" t="str">
        <f t="shared" si="69"/>
        <v>JD07K</v>
      </c>
      <c r="M340" s="921" t="str">
        <f>M339</f>
        <v>sub-HRG</v>
      </c>
      <c r="N340" s="921" t="s">
        <v>14017</v>
      </c>
      <c r="O340" s="921" t="str">
        <f>O339</f>
        <v>BP39</v>
      </c>
      <c r="P340" s="921" t="s">
        <v>595</v>
      </c>
      <c r="Q340" s="921" t="s">
        <v>595</v>
      </c>
      <c r="R340" s="921" t="s">
        <v>29</v>
      </c>
      <c r="S340" s="921" t="str">
        <f t="shared" si="70"/>
        <v>Skin Disorders without Interventions, with CC Score 0-1</v>
      </c>
      <c r="T340" s="921" t="str">
        <f>T339</f>
        <v>Cellulitis</v>
      </c>
      <c r="U340" s="921" t="s">
        <v>14069</v>
      </c>
      <c r="V340" s="921" t="s">
        <v>14069</v>
      </c>
      <c r="X340" s="921">
        <f t="shared" si="71"/>
        <v>917.73631779986397</v>
      </c>
      <c r="Y340" s="921">
        <f t="shared" si="65"/>
        <v>709.34897092433107</v>
      </c>
    </row>
    <row r="341" spans="1:25" s="921" customFormat="1" ht="12" customHeight="1" thickBot="1" x14ac:dyDescent="0.25">
      <c r="A341" s="945" t="s">
        <v>2613</v>
      </c>
      <c r="B341" s="1484" t="str">
        <f>VLOOKUP(A341,HRG_1617!A:B,2,FALSE)</f>
        <v>Poisoning, Toxic, Environmental or Unspecified Effects, with CC Score 2-3</v>
      </c>
      <c r="C341" s="1593" t="s">
        <v>2798</v>
      </c>
      <c r="D341" s="1110">
        <f>VLOOKUP($A341,'16_SameDay_EMCare (16-17)'!$A$8:$L$51,9,FALSE)</f>
        <v>1336.2178655375883</v>
      </c>
      <c r="E341" s="1110">
        <f>VLOOKUP($A341,'16_SameDay_EMCare (16-17)'!$A$8:$L$51,11,FALSE)</f>
        <v>1139.2432317945934</v>
      </c>
      <c r="F341" s="1549" t="str">
        <f t="shared" ref="F341:F354" si="74">I341&amp;" "</f>
        <v xml:space="preserve">HRG </v>
      </c>
      <c r="G341" s="1591" t="s">
        <v>90</v>
      </c>
      <c r="I341" s="1551" t="s">
        <v>3</v>
      </c>
      <c r="K341" s="1499"/>
      <c r="L341" s="921" t="str">
        <f t="shared" si="69"/>
        <v>WA11B</v>
      </c>
      <c r="M341" s="921" t="str">
        <f t="shared" si="73"/>
        <v xml:space="preserve">HRG </v>
      </c>
      <c r="N341" s="921" t="s">
        <v>14017</v>
      </c>
      <c r="O341" s="921" t="str">
        <f>G341</f>
        <v>BP47</v>
      </c>
      <c r="P341" s="921" t="s">
        <v>595</v>
      </c>
      <c r="Q341" s="921" t="s">
        <v>595</v>
      </c>
      <c r="R341" s="921" t="s">
        <v>29</v>
      </c>
      <c r="S341" s="921" t="str">
        <f t="shared" si="70"/>
        <v>Poisoning, Toxic, Environmental or Unspecified Effects, with CC Score 2-3</v>
      </c>
      <c r="T341" s="921" t="str">
        <f t="shared" si="68"/>
        <v>Self harm</v>
      </c>
      <c r="U341" s="921" t="s">
        <v>14069</v>
      </c>
      <c r="V341" s="921" t="s">
        <v>14069</v>
      </c>
      <c r="X341" s="921">
        <f t="shared" si="71"/>
        <v>1336.2178655375883</v>
      </c>
      <c r="Y341" s="921">
        <f t="shared" si="65"/>
        <v>1139.2432317945934</v>
      </c>
    </row>
    <row r="342" spans="1:25" s="921" customFormat="1" ht="12" customHeight="1" thickBot="1" x14ac:dyDescent="0.25">
      <c r="A342" s="947" t="s">
        <v>2615</v>
      </c>
      <c r="B342" s="1486" t="str">
        <f>VLOOKUP(A342,HRG_1617!A:B,2,FALSE)</f>
        <v>Poisoning, Toxic, Environmental or Unspecified Effects, with CC Score 0-1</v>
      </c>
      <c r="C342" s="1595"/>
      <c r="D342" s="1110">
        <f>VLOOKUP($A342,'16_SameDay_EMCare (16-17)'!$A$8:$L$51,9,FALSE)</f>
        <v>570.68455584508592</v>
      </c>
      <c r="E342" s="1110">
        <f>VLOOKUP($A342,'16_SameDay_EMCare (16-17)'!$A$8:$L$51,11,FALSE)</f>
        <v>373.70992210209113</v>
      </c>
      <c r="F342" s="1549" t="str">
        <f t="shared" si="74"/>
        <v xml:space="preserve">HRG </v>
      </c>
      <c r="G342" s="1592"/>
      <c r="I342" s="1552" t="str">
        <f>I341</f>
        <v>HRG</v>
      </c>
      <c r="K342" s="1499"/>
      <c r="L342" s="921" t="str">
        <f t="shared" si="69"/>
        <v>WA11C</v>
      </c>
      <c r="M342" s="921" t="str">
        <f>M341</f>
        <v xml:space="preserve">HRG </v>
      </c>
      <c r="N342" s="921" t="s">
        <v>14017</v>
      </c>
      <c r="O342" s="921" t="str">
        <f>O341</f>
        <v>BP47</v>
      </c>
      <c r="P342" s="921" t="s">
        <v>595</v>
      </c>
      <c r="Q342" s="921" t="s">
        <v>595</v>
      </c>
      <c r="R342" s="921" t="s">
        <v>29</v>
      </c>
      <c r="S342" s="921" t="str">
        <f t="shared" si="70"/>
        <v>Poisoning, Toxic, Environmental or Unspecified Effects, with CC Score 0-1</v>
      </c>
      <c r="T342" s="921" t="str">
        <f>T341</f>
        <v>Self harm</v>
      </c>
      <c r="U342" s="921" t="s">
        <v>14069</v>
      </c>
      <c r="V342" s="921" t="s">
        <v>14069</v>
      </c>
      <c r="X342" s="921">
        <f t="shared" si="71"/>
        <v>570.68455584508592</v>
      </c>
      <c r="Y342" s="921">
        <f t="shared" si="65"/>
        <v>373.70992210209113</v>
      </c>
    </row>
    <row r="343" spans="1:25" s="921" customFormat="1" ht="12" customHeight="1" thickBot="1" x14ac:dyDescent="0.25">
      <c r="A343" s="945" t="s">
        <v>2701</v>
      </c>
      <c r="B343" s="1484" t="str">
        <f>VLOOKUP(A343,HRG_1617!A:B,2,FALSE)</f>
        <v>Deep Vein Thrombosis with CC Score 6-8</v>
      </c>
      <c r="C343" s="1597" t="s">
        <v>85</v>
      </c>
      <c r="D343" s="1110">
        <f>VLOOKUP($A343,'16_SameDay_EMCare (16-17)'!$A$8:$L$51,9,FALSE)</f>
        <v>2240.9161668106963</v>
      </c>
      <c r="E343" s="1110">
        <f>VLOOKUP($A343,'16_SameDay_EMCare (16-17)'!$A$8:$L$51,11,FALSE)</f>
        <v>2028.8596566574977</v>
      </c>
      <c r="F343" s="1549" t="str">
        <f t="shared" si="74"/>
        <v xml:space="preserve">HRG </v>
      </c>
      <c r="G343" s="1591" t="s">
        <v>84</v>
      </c>
      <c r="I343" s="1076" t="s">
        <v>3</v>
      </c>
      <c r="K343" s="1499"/>
      <c r="L343" s="921" t="str">
        <f t="shared" si="69"/>
        <v>YQ51C</v>
      </c>
      <c r="M343" s="921" t="str">
        <f t="shared" si="73"/>
        <v xml:space="preserve">HRG </v>
      </c>
      <c r="N343" s="921" t="s">
        <v>14017</v>
      </c>
      <c r="O343" s="921" t="str">
        <f>G343</f>
        <v>BP48</v>
      </c>
      <c r="P343" s="921" t="s">
        <v>595</v>
      </c>
      <c r="Q343" s="921" t="s">
        <v>595</v>
      </c>
      <c r="R343" s="921" t="s">
        <v>29</v>
      </c>
      <c r="S343" s="921" t="str">
        <f t="shared" si="70"/>
        <v>Deep Vein Thrombosis with CC Score 6-8</v>
      </c>
      <c r="T343" s="921" t="str">
        <f t="shared" si="68"/>
        <v>DVT</v>
      </c>
      <c r="U343" s="921" t="s">
        <v>14069</v>
      </c>
      <c r="V343" s="921" t="s">
        <v>14069</v>
      </c>
      <c r="X343" s="921">
        <f t="shared" si="71"/>
        <v>2240.9161668106963</v>
      </c>
      <c r="Y343" s="921">
        <f t="shared" si="65"/>
        <v>2028.8596566574977</v>
      </c>
    </row>
    <row r="344" spans="1:25" s="921" customFormat="1" ht="12" thickBot="1" x14ac:dyDescent="0.25">
      <c r="A344" s="971" t="s">
        <v>2703</v>
      </c>
      <c r="B344" s="1485" t="str">
        <f>VLOOKUP(A344,HRG_1617!A:B,2,FALSE)</f>
        <v>Deep Vein Thrombosis with CC Score 3-5</v>
      </c>
      <c r="C344" s="1599"/>
      <c r="D344" s="1110">
        <f>VLOOKUP($A344,'16_SameDay_EMCare (16-17)'!$A$8:$L$51,9,FALSE)</f>
        <v>1084.1597413897746</v>
      </c>
      <c r="E344" s="1110">
        <f>VLOOKUP($A344,'16_SameDay_EMCare (16-17)'!$A$8:$L$51,11,FALSE)</f>
        <v>872.10323123657599</v>
      </c>
      <c r="F344" s="1549" t="str">
        <f t="shared" si="74"/>
        <v xml:space="preserve">HRG </v>
      </c>
      <c r="G344" s="1596"/>
      <c r="I344" s="1376" t="str">
        <f>I343</f>
        <v>HRG</v>
      </c>
      <c r="K344" s="1499"/>
      <c r="L344" s="921" t="str">
        <f t="shared" si="69"/>
        <v>YQ51D</v>
      </c>
      <c r="M344" s="921" t="str">
        <f>M343</f>
        <v xml:space="preserve">HRG </v>
      </c>
      <c r="N344" s="921" t="s">
        <v>14017</v>
      </c>
      <c r="O344" s="921" t="str">
        <f>O343</f>
        <v>BP48</v>
      </c>
      <c r="P344" s="921" t="s">
        <v>595</v>
      </c>
      <c r="Q344" s="921" t="s">
        <v>595</v>
      </c>
      <c r="R344" s="921" t="s">
        <v>29</v>
      </c>
      <c r="S344" s="921" t="str">
        <f t="shared" si="70"/>
        <v>Deep Vein Thrombosis with CC Score 3-5</v>
      </c>
      <c r="T344" s="921" t="str">
        <f>T343</f>
        <v>DVT</v>
      </c>
      <c r="U344" s="921" t="s">
        <v>14069</v>
      </c>
      <c r="V344" s="921" t="s">
        <v>14069</v>
      </c>
      <c r="X344" s="921">
        <f t="shared" si="71"/>
        <v>1084.1597413897746</v>
      </c>
      <c r="Y344" s="921">
        <f t="shared" si="65"/>
        <v>872.10323123657599</v>
      </c>
    </row>
    <row r="345" spans="1:25" s="921" customFormat="1" ht="12" thickBot="1" x14ac:dyDescent="0.25">
      <c r="A345" s="947" t="s">
        <v>2705</v>
      </c>
      <c r="B345" s="1486" t="str">
        <f>VLOOKUP(A345,HRG_1617!A:B,2,FALSE)</f>
        <v>Deep Vein Thrombosis with CC Score 0-2</v>
      </c>
      <c r="C345" s="1598"/>
      <c r="D345" s="1110">
        <f>VLOOKUP($A345,'16_SameDay_EMCare (16-17)'!$A$8:$L$51,9,FALSE)</f>
        <v>468.76494837733463</v>
      </c>
      <c r="E345" s="1110">
        <f>VLOOKUP($A345,'16_SameDay_EMCare (16-17)'!$A$8:$L$51,11,FALSE)</f>
        <v>256.70843822413599</v>
      </c>
      <c r="F345" s="1549" t="str">
        <f t="shared" si="74"/>
        <v xml:space="preserve">HRG </v>
      </c>
      <c r="G345" s="1592"/>
      <c r="I345" s="1553" t="str">
        <f>I344</f>
        <v>HRG</v>
      </c>
      <c r="K345" s="1499"/>
      <c r="L345" s="921" t="str">
        <f t="shared" si="69"/>
        <v>YQ51E</v>
      </c>
      <c r="M345" s="921" t="str">
        <f>M344</f>
        <v xml:space="preserve">HRG </v>
      </c>
      <c r="N345" s="921" t="s">
        <v>14017</v>
      </c>
      <c r="O345" s="921" t="str">
        <f>O344</f>
        <v>BP48</v>
      </c>
      <c r="P345" s="921" t="s">
        <v>595</v>
      </c>
      <c r="Q345" s="921" t="s">
        <v>595</v>
      </c>
      <c r="R345" s="921" t="s">
        <v>29</v>
      </c>
      <c r="S345" s="921" t="str">
        <f t="shared" si="70"/>
        <v>Deep Vein Thrombosis with CC Score 0-2</v>
      </c>
      <c r="T345" s="921" t="str">
        <f>T344</f>
        <v>DVT</v>
      </c>
      <c r="U345" s="921" t="s">
        <v>14069</v>
      </c>
      <c r="V345" s="921" t="s">
        <v>14069</v>
      </c>
      <c r="X345" s="921">
        <f t="shared" si="71"/>
        <v>468.76494837733463</v>
      </c>
      <c r="Y345" s="921">
        <f t="shared" si="65"/>
        <v>256.70843822413599</v>
      </c>
    </row>
    <row r="346" spans="1:25" s="921" customFormat="1" ht="20.25" customHeight="1" thickBot="1" x14ac:dyDescent="0.25">
      <c r="A346" s="945" t="s">
        <v>2246</v>
      </c>
      <c r="B346" s="1484" t="str">
        <f>VLOOKUP(A346,HRG_1617!A:B,2,FALSE)</f>
        <v>Urinary Tract Stone Disease without Interventions, with CC Score 3-5</v>
      </c>
      <c r="C346" s="1593" t="s">
        <v>91</v>
      </c>
      <c r="D346" s="1110">
        <f>VLOOKUP($A346,'16_SameDay_EMCare (16-17)'!$A$8:$L$51,9,FALSE)</f>
        <v>1087.9757645985524</v>
      </c>
      <c r="E346" s="1110">
        <f>VLOOKUP($A346,'16_SameDay_EMCare (16-17)'!$A$8:$L$51,11,FALSE)</f>
        <v>901.64508091871414</v>
      </c>
      <c r="F346" s="1549" t="str">
        <f t="shared" si="74"/>
        <v xml:space="preserve">HRG </v>
      </c>
      <c r="G346" s="1591" t="s">
        <v>80</v>
      </c>
      <c r="I346" s="1551" t="s">
        <v>3</v>
      </c>
      <c r="K346" s="1499"/>
      <c r="L346" s="921" t="str">
        <f t="shared" si="69"/>
        <v>LB40F</v>
      </c>
      <c r="M346" s="921" t="str">
        <f t="shared" si="73"/>
        <v xml:space="preserve">HRG </v>
      </c>
      <c r="N346" s="921" t="s">
        <v>14017</v>
      </c>
      <c r="O346" s="921" t="str">
        <f>G346</f>
        <v>BP38</v>
      </c>
      <c r="P346" s="921" t="s">
        <v>595</v>
      </c>
      <c r="Q346" s="921" t="s">
        <v>595</v>
      </c>
      <c r="R346" s="921" t="s">
        <v>29</v>
      </c>
      <c r="S346" s="921" t="str">
        <f t="shared" si="70"/>
        <v>Urinary Tract Stone Disease without Interventions, with CC Score 3-5</v>
      </c>
      <c r="T346" s="921" t="str">
        <f t="shared" si="68"/>
        <v>Renal/ureteric stones</v>
      </c>
      <c r="U346" s="921" t="s">
        <v>14069</v>
      </c>
      <c r="V346" s="921" t="s">
        <v>14069</v>
      </c>
      <c r="X346" s="921">
        <f t="shared" si="71"/>
        <v>1087.9757645985524</v>
      </c>
      <c r="Y346" s="921">
        <f t="shared" si="65"/>
        <v>901.64508091871414</v>
      </c>
    </row>
    <row r="347" spans="1:25" s="921" customFormat="1" ht="13.5" customHeight="1" thickBot="1" x14ac:dyDescent="0.25">
      <c r="A347" s="947" t="s">
        <v>2248</v>
      </c>
      <c r="B347" s="1486" t="str">
        <f>VLOOKUP(A347,HRG_1617!A:B,2,FALSE)</f>
        <v>Urinary Tract Stone Disease without Interventions, with CC Score 0-2</v>
      </c>
      <c r="C347" s="1595"/>
      <c r="D347" s="1110">
        <f>VLOOKUP($A347,'16_SameDay_EMCare (16-17)'!$A$8:$L$51,9,FALSE)</f>
        <v>645.49491271673241</v>
      </c>
      <c r="E347" s="1110">
        <f>VLOOKUP($A347,'16_SameDay_EMCare (16-17)'!$A$8:$L$51,11,FALSE)</f>
        <v>459.1642290368942</v>
      </c>
      <c r="F347" s="1549" t="str">
        <f t="shared" si="74"/>
        <v xml:space="preserve">HRG </v>
      </c>
      <c r="G347" s="1592"/>
      <c r="I347" s="1552" t="str">
        <f>I346</f>
        <v>HRG</v>
      </c>
      <c r="K347" s="1499"/>
      <c r="L347" s="921" t="str">
        <f t="shared" si="69"/>
        <v>LB40G</v>
      </c>
      <c r="M347" s="921" t="str">
        <f>M346</f>
        <v xml:space="preserve">HRG </v>
      </c>
      <c r="N347" s="921" t="s">
        <v>14017</v>
      </c>
      <c r="O347" s="921" t="str">
        <f>O346</f>
        <v>BP38</v>
      </c>
      <c r="P347" s="921" t="s">
        <v>595</v>
      </c>
      <c r="Q347" s="921" t="s">
        <v>595</v>
      </c>
      <c r="R347" s="921" t="s">
        <v>29</v>
      </c>
      <c r="S347" s="921" t="str">
        <f t="shared" si="70"/>
        <v>Urinary Tract Stone Disease without Interventions, with CC Score 0-2</v>
      </c>
      <c r="T347" s="921" t="str">
        <f>T346</f>
        <v>Renal/ureteric stones</v>
      </c>
      <c r="U347" s="921" t="s">
        <v>14069</v>
      </c>
      <c r="V347" s="921" t="s">
        <v>14069</v>
      </c>
      <c r="X347" s="921">
        <f t="shared" si="71"/>
        <v>645.49491271673241</v>
      </c>
      <c r="Y347" s="921">
        <f t="shared" si="65"/>
        <v>459.1642290368942</v>
      </c>
    </row>
    <row r="348" spans="1:25" s="921" customFormat="1" ht="23.25" thickBot="1" x14ac:dyDescent="0.25">
      <c r="A348" s="1077" t="s">
        <v>1687</v>
      </c>
      <c r="B348" s="1487" t="str">
        <f>VLOOKUP(A348,HRG_1617!A:B,2,FALSE)</f>
        <v>Syncope or Collapse, with CC Score 0-3</v>
      </c>
      <c r="C348" s="1488" t="s">
        <v>75</v>
      </c>
      <c r="D348" s="1110">
        <f>VLOOKUP($A348,'16_SameDay_EMCare (16-17)'!$A$8:$L$51,9,FALSE)</f>
        <v>564.10403749064403</v>
      </c>
      <c r="E348" s="1110">
        <f>VLOOKUP($A348,'16_SameDay_EMCare (16-17)'!$A$8:$L$51,11,FALSE)</f>
        <v>365.44034812006123</v>
      </c>
      <c r="F348" s="1549" t="str">
        <f t="shared" si="74"/>
        <v xml:space="preserve">HRG </v>
      </c>
      <c r="G348" s="1074" t="s">
        <v>74</v>
      </c>
      <c r="I348" s="1044" t="s">
        <v>3</v>
      </c>
      <c r="K348" s="1499"/>
      <c r="L348" s="921" t="str">
        <f t="shared" si="69"/>
        <v>EB08E</v>
      </c>
      <c r="M348" s="921" t="str">
        <f t="shared" si="73"/>
        <v xml:space="preserve">HRG </v>
      </c>
      <c r="N348" s="921" t="s">
        <v>14017</v>
      </c>
      <c r="O348" s="921" t="str">
        <f>G348</f>
        <v>BP41</v>
      </c>
      <c r="P348" s="921" t="s">
        <v>595</v>
      </c>
      <c r="Q348" s="921" t="s">
        <v>595</v>
      </c>
      <c r="R348" s="921" t="s">
        <v>29</v>
      </c>
      <c r="S348" s="921" t="str">
        <f t="shared" si="70"/>
        <v>Syncope or Collapse, with CC Score 0-3</v>
      </c>
      <c r="T348" s="921" t="str">
        <f t="shared" si="68"/>
        <v>Falls including syncope or collapse</v>
      </c>
      <c r="U348" s="921" t="s">
        <v>14069</v>
      </c>
      <c r="V348" s="921" t="s">
        <v>14069</v>
      </c>
      <c r="X348" s="921">
        <f t="shared" si="71"/>
        <v>564.10403749064403</v>
      </c>
      <c r="Y348" s="921">
        <f t="shared" si="65"/>
        <v>365.44034812006123</v>
      </c>
    </row>
    <row r="349" spans="1:25" s="921" customFormat="1" ht="23.25" thickBot="1" x14ac:dyDescent="0.25">
      <c r="A349" s="1078" t="s">
        <v>1479</v>
      </c>
      <c r="B349" s="1487" t="str">
        <f>VLOOKUP(A349,HRG_1617!A:B,2,FALSE)</f>
        <v>Lobar, Atypical or Viral Pneumonia, with CC Score 0-2</v>
      </c>
      <c r="C349" s="1469" t="s">
        <v>71</v>
      </c>
      <c r="D349" s="1110">
        <f>VLOOKUP($A349,'16_SameDay_EMCare (16-17)'!$A$8:$L$51,9,FALSE)</f>
        <v>1649.513318513121</v>
      </c>
      <c r="E349" s="1110">
        <f>VLOOKUP($A349,'16_SameDay_EMCare (16-17)'!$A$8:$L$51,11,FALSE)</f>
        <v>1458.4920530211489</v>
      </c>
      <c r="F349" s="1549" t="str">
        <f t="shared" si="74"/>
        <v xml:space="preserve">HRG </v>
      </c>
      <c r="G349" s="1544" t="s">
        <v>70</v>
      </c>
      <c r="I349" s="1542" t="s">
        <v>3</v>
      </c>
      <c r="K349" s="1499"/>
      <c r="L349" s="921" t="str">
        <f t="shared" si="69"/>
        <v>DZ11J</v>
      </c>
      <c r="M349" s="921" t="str">
        <f t="shared" si="73"/>
        <v xml:space="preserve">HRG </v>
      </c>
      <c r="N349" s="921" t="s">
        <v>14017</v>
      </c>
      <c r="O349" s="921" t="str">
        <f>G349</f>
        <v>BP56</v>
      </c>
      <c r="P349" s="921" t="s">
        <v>595</v>
      </c>
      <c r="Q349" s="921" t="s">
        <v>595</v>
      </c>
      <c r="R349" s="921" t="s">
        <v>29</v>
      </c>
      <c r="S349" s="921" t="str">
        <f t="shared" si="70"/>
        <v>Lobar, Atypical or Viral Pneumonia, with CC Score 0-2</v>
      </c>
      <c r="T349" s="921" t="str">
        <f t="shared" si="68"/>
        <v xml:space="preserve">Community acquired pneumonia </v>
      </c>
      <c r="U349" s="921" t="s">
        <v>14069</v>
      </c>
      <c r="V349" s="921" t="s">
        <v>14069</v>
      </c>
      <c r="X349" s="921">
        <f t="shared" si="71"/>
        <v>1649.513318513121</v>
      </c>
      <c r="Y349" s="921">
        <f t="shared" si="65"/>
        <v>1458.4920530211489</v>
      </c>
    </row>
    <row r="350" spans="1:25" s="921" customFormat="1" ht="12" customHeight="1" thickBot="1" x14ac:dyDescent="0.25">
      <c r="A350" s="945" t="s">
        <v>1677</v>
      </c>
      <c r="B350" s="1484" t="str">
        <f>VLOOKUP(A350,HRG_1617!A:B,2,FALSE)</f>
        <v>Arrhythmia or Conduction Disorders, with CC Score 7-9</v>
      </c>
      <c r="C350" s="1593" t="s">
        <v>67</v>
      </c>
      <c r="D350" s="1110">
        <f>VLOOKUP($A350,'16_SameDay_EMCare (16-17)'!$A$8:$L$51,9,FALSE)</f>
        <v>1807.9582819628395</v>
      </c>
      <c r="E350" s="1110">
        <f>VLOOKUP($A350,'16_SameDay_EMCare (16-17)'!$A$8:$L$51,11,FALSE)</f>
        <v>1609.2945925922565</v>
      </c>
      <c r="F350" s="1549" t="str">
        <f t="shared" si="74"/>
        <v xml:space="preserve">HRG </v>
      </c>
      <c r="G350" s="1591" t="s">
        <v>66</v>
      </c>
      <c r="I350" s="1551" t="s">
        <v>3</v>
      </c>
      <c r="K350" s="1499"/>
      <c r="L350" s="921" t="str">
        <f t="shared" si="69"/>
        <v>EB07C</v>
      </c>
      <c r="M350" s="921" t="str">
        <f t="shared" si="73"/>
        <v xml:space="preserve">HRG </v>
      </c>
      <c r="N350" s="921" t="s">
        <v>14017</v>
      </c>
      <c r="O350" s="921" t="str">
        <f>G350</f>
        <v>BP59</v>
      </c>
      <c r="P350" s="921" t="s">
        <v>595</v>
      </c>
      <c r="Q350" s="921" t="s">
        <v>595</v>
      </c>
      <c r="R350" s="921" t="s">
        <v>29</v>
      </c>
      <c r="S350" s="921" t="str">
        <f t="shared" si="70"/>
        <v>Arrhythmia or Conduction Disorders, with CC Score 7-9</v>
      </c>
      <c r="T350" s="921" t="str">
        <f t="shared" si="68"/>
        <v>Supraventricular tachcardias including atrial fibrillation</v>
      </c>
      <c r="U350" s="921" t="s">
        <v>14069</v>
      </c>
      <c r="V350" s="921" t="s">
        <v>14069</v>
      </c>
      <c r="X350" s="921">
        <f t="shared" si="71"/>
        <v>1807.9582819628395</v>
      </c>
      <c r="Y350" s="921">
        <f t="shared" si="65"/>
        <v>1609.2945925922565</v>
      </c>
    </row>
    <row r="351" spans="1:25" s="921" customFormat="1" ht="12.75" customHeight="1" thickBot="1" x14ac:dyDescent="0.25">
      <c r="A351" s="971" t="s">
        <v>1679</v>
      </c>
      <c r="B351" s="1485" t="str">
        <f>VLOOKUP(A351,HRG_1617!A:B,2,FALSE)</f>
        <v>Arrhythmia or Conduction Disorders, with CC Score 4-6</v>
      </c>
      <c r="C351" s="1594"/>
      <c r="D351" s="1110">
        <f>VLOOKUP($A351,'16_SameDay_EMCare (16-17)'!$A$8:$L$51,9,FALSE)</f>
        <v>1190.922339162898</v>
      </c>
      <c r="E351" s="1110">
        <f>VLOOKUP($A351,'16_SameDay_EMCare (16-17)'!$A$8:$L$51,11,FALSE)</f>
        <v>992.25864979231517</v>
      </c>
      <c r="F351" s="1549" t="str">
        <f t="shared" si="74"/>
        <v xml:space="preserve">HRG </v>
      </c>
      <c r="G351" s="1596"/>
      <c r="I351" s="1554" t="str">
        <f>I350</f>
        <v>HRG</v>
      </c>
      <c r="K351" s="1499"/>
      <c r="L351" s="921" t="str">
        <f t="shared" si="69"/>
        <v>EB07D</v>
      </c>
      <c r="M351" s="921" t="str">
        <f>M350</f>
        <v xml:space="preserve">HRG </v>
      </c>
      <c r="N351" s="921" t="s">
        <v>14017</v>
      </c>
      <c r="O351" s="921" t="str">
        <f>O350</f>
        <v>BP59</v>
      </c>
      <c r="P351" s="921" t="s">
        <v>595</v>
      </c>
      <c r="Q351" s="921" t="s">
        <v>595</v>
      </c>
      <c r="R351" s="921" t="s">
        <v>29</v>
      </c>
      <c r="S351" s="921" t="str">
        <f t="shared" si="70"/>
        <v>Arrhythmia or Conduction Disorders, with CC Score 4-6</v>
      </c>
      <c r="T351" s="921" t="str">
        <f>T350</f>
        <v>Supraventricular tachcardias including atrial fibrillation</v>
      </c>
      <c r="U351" s="921" t="s">
        <v>14069</v>
      </c>
      <c r="V351" s="921" t="s">
        <v>14069</v>
      </c>
      <c r="X351" s="921">
        <f t="shared" si="71"/>
        <v>1190.922339162898</v>
      </c>
      <c r="Y351" s="921">
        <f t="shared" si="65"/>
        <v>992.25864979231517</v>
      </c>
    </row>
    <row r="352" spans="1:25" s="921" customFormat="1" ht="12" customHeight="1" thickBot="1" x14ac:dyDescent="0.25">
      <c r="A352" s="947" t="s">
        <v>1681</v>
      </c>
      <c r="B352" s="1486" t="str">
        <f>VLOOKUP(A352,HRG_1617!A:B,2,FALSE)</f>
        <v>Arrhythmia or Conduction Disorders, with CC Score 0-3</v>
      </c>
      <c r="C352" s="1595"/>
      <c r="D352" s="1110">
        <f>VLOOKUP($A352,'16_SameDay_EMCare (16-17)'!$A$8:$L$51,9,FALSE)</f>
        <v>682.26783864562492</v>
      </c>
      <c r="E352" s="1110">
        <f>VLOOKUP($A352,'16_SameDay_EMCare (16-17)'!$A$8:$L$51,11,FALSE)</f>
        <v>483.60414927504212</v>
      </c>
      <c r="F352" s="1549" t="str">
        <f t="shared" si="74"/>
        <v xml:space="preserve">HRG </v>
      </c>
      <c r="G352" s="1592"/>
      <c r="I352" s="1552" t="str">
        <f>I351</f>
        <v>HRG</v>
      </c>
      <c r="K352" s="1499"/>
      <c r="L352" s="921" t="str">
        <f t="shared" si="69"/>
        <v>EB07E</v>
      </c>
      <c r="M352" s="921" t="str">
        <f>M351</f>
        <v xml:space="preserve">HRG </v>
      </c>
      <c r="N352" s="921" t="s">
        <v>14017</v>
      </c>
      <c r="O352" s="921" t="str">
        <f>O351</f>
        <v>BP59</v>
      </c>
      <c r="P352" s="921" t="s">
        <v>595</v>
      </c>
      <c r="Q352" s="921" t="s">
        <v>595</v>
      </c>
      <c r="R352" s="921" t="s">
        <v>29</v>
      </c>
      <c r="S352" s="921" t="str">
        <f t="shared" si="70"/>
        <v>Arrhythmia or Conduction Disorders, with CC Score 0-3</v>
      </c>
      <c r="T352" s="921" t="str">
        <f>T351</f>
        <v>Supraventricular tachcardias including atrial fibrillation</v>
      </c>
      <c r="U352" s="921" t="s">
        <v>14069</v>
      </c>
      <c r="V352" s="921" t="s">
        <v>14069</v>
      </c>
      <c r="X352" s="921">
        <f t="shared" si="71"/>
        <v>682.26783864562492</v>
      </c>
      <c r="Y352" s="921">
        <f t="shared" si="65"/>
        <v>483.60414927504212</v>
      </c>
    </row>
    <row r="353" spans="1:25" s="921" customFormat="1" ht="14.25" customHeight="1" thickBot="1" x14ac:dyDescent="0.25">
      <c r="A353" s="1070" t="s">
        <v>63</v>
      </c>
      <c r="B353" s="1484" t="str">
        <f>VLOOKUP(A353,HRG_1617!A:B,2,FALSE)</f>
        <v>Head Injury with Intermediate CC</v>
      </c>
      <c r="C353" s="1593" t="s">
        <v>61</v>
      </c>
      <c r="D353" s="1110">
        <f>VLOOKUP($A353,'16_SameDay_EMCare (16-17)'!$A$8:$L$51,9,FALSE)</f>
        <v>777.97497627463383</v>
      </c>
      <c r="E353" s="1110">
        <f>VLOOKUP($A353,'16_SameDay_EMCare (16-17)'!$A$8:$L$51,11,FALSE)</f>
        <v>568.94992247458003</v>
      </c>
      <c r="F353" s="1549" t="str">
        <f t="shared" si="74"/>
        <v xml:space="preserve">HRG </v>
      </c>
      <c r="G353" s="1591" t="s">
        <v>60</v>
      </c>
      <c r="I353" s="1551" t="s">
        <v>3</v>
      </c>
      <c r="K353" s="1499"/>
      <c r="L353" s="921" t="str">
        <f t="shared" si="69"/>
        <v>HA83B</v>
      </c>
      <c r="M353" s="921" t="str">
        <f t="shared" si="73"/>
        <v xml:space="preserve">HRG </v>
      </c>
      <c r="N353" s="921" t="s">
        <v>14017</v>
      </c>
      <c r="O353" s="921" t="str">
        <f>G353</f>
        <v>BP58</v>
      </c>
      <c r="P353" s="921" t="s">
        <v>595</v>
      </c>
      <c r="Q353" s="921" t="s">
        <v>595</v>
      </c>
      <c r="R353" s="921" t="s">
        <v>29</v>
      </c>
      <c r="S353" s="921" t="str">
        <f t="shared" si="70"/>
        <v>Head Injury with Intermediate CC</v>
      </c>
      <c r="T353" s="921" t="str">
        <f t="shared" si="68"/>
        <v>Minor head injury</v>
      </c>
      <c r="U353" s="921" t="s">
        <v>14069</v>
      </c>
      <c r="V353" s="921" t="s">
        <v>14069</v>
      </c>
      <c r="X353" s="921">
        <f t="shared" si="71"/>
        <v>777.97497627463383</v>
      </c>
      <c r="Y353" s="921">
        <f t="shared" si="65"/>
        <v>568.94992247458003</v>
      </c>
    </row>
    <row r="354" spans="1:25" s="921" customFormat="1" ht="13.5" customHeight="1" thickBot="1" x14ac:dyDescent="0.25">
      <c r="A354" s="1071" t="s">
        <v>59</v>
      </c>
      <c r="B354" s="1486" t="str">
        <f>VLOOKUP(A354,HRG_1617!A:B,2,FALSE)</f>
        <v>Head Injury without CC</v>
      </c>
      <c r="C354" s="1595"/>
      <c r="D354" s="1110">
        <f>VLOOKUP($A354,'16_SameDay_EMCare (16-17)'!$A$8:$L$51,9,FALSE)</f>
        <v>450.03042508316412</v>
      </c>
      <c r="E354" s="1110">
        <f>VLOOKUP($A354,'16_SameDay_EMCare (16-17)'!$A$8:$L$51,11,FALSE)</f>
        <v>241.00537128311032</v>
      </c>
      <c r="F354" s="1549" t="str">
        <f t="shared" si="74"/>
        <v xml:space="preserve">HRG </v>
      </c>
      <c r="G354" s="1592"/>
      <c r="I354" s="1552" t="str">
        <f>I353</f>
        <v>HRG</v>
      </c>
      <c r="K354" s="1499"/>
      <c r="L354" s="921" t="str">
        <f t="shared" si="69"/>
        <v>HA83C</v>
      </c>
      <c r="M354" s="921" t="str">
        <f>M353</f>
        <v xml:space="preserve">HRG </v>
      </c>
      <c r="N354" s="921" t="s">
        <v>14017</v>
      </c>
      <c r="O354" s="921" t="str">
        <f>O353</f>
        <v>BP58</v>
      </c>
      <c r="P354" s="921" t="s">
        <v>595</v>
      </c>
      <c r="Q354" s="921" t="s">
        <v>595</v>
      </c>
      <c r="R354" s="921" t="s">
        <v>29</v>
      </c>
      <c r="S354" s="921" t="str">
        <f t="shared" si="70"/>
        <v>Head Injury without CC</v>
      </c>
      <c r="T354" s="921" t="str">
        <f>T353</f>
        <v>Minor head injury</v>
      </c>
      <c r="U354" s="921" t="s">
        <v>14069</v>
      </c>
      <c r="V354" s="921" t="s">
        <v>14069</v>
      </c>
      <c r="X354" s="921">
        <f t="shared" si="71"/>
        <v>450.03042508316412</v>
      </c>
      <c r="Y354" s="921">
        <f t="shared" si="65"/>
        <v>241.00537128311032</v>
      </c>
    </row>
    <row r="355" spans="1:25" s="921" customFormat="1" ht="16.5" customHeight="1" thickBot="1" x14ac:dyDescent="0.25">
      <c r="A355" s="1079" t="s">
        <v>57</v>
      </c>
      <c r="B355" s="1487" t="str">
        <f>VLOOKUP(A355,HRG_1617!A:B,2,FALSE)</f>
        <v>Hip Trauma Diagnosis without Procedure</v>
      </c>
      <c r="C355" s="1488" t="s">
        <v>55</v>
      </c>
      <c r="D355" s="1110">
        <f>VLOOKUP($A355,'16_SameDay_EMCare (16-17)'!$A$8:$L$51,9,FALSE)</f>
        <v>3704.0324176706563</v>
      </c>
      <c r="E355" s="1110">
        <f>VLOOKUP($A355,'16_SameDay_EMCare (16-17)'!$A$8:$L$51,11,FALSE)</f>
        <v>3495.0073638706026</v>
      </c>
      <c r="F355" s="1044" t="str">
        <f t="shared" si="66"/>
        <v>sub-HRG</v>
      </c>
      <c r="G355" s="1074" t="s">
        <v>53</v>
      </c>
      <c r="I355" s="1044" t="s">
        <v>54</v>
      </c>
      <c r="K355" s="1499"/>
      <c r="L355" s="921" t="str">
        <f t="shared" si="69"/>
        <v>HA91Z</v>
      </c>
      <c r="M355" s="921" t="str">
        <f t="shared" si="73"/>
        <v>sub-HRG</v>
      </c>
      <c r="N355" s="921" t="s">
        <v>14017</v>
      </c>
      <c r="O355" s="921" t="str">
        <f>G355</f>
        <v>BP53</v>
      </c>
      <c r="P355" s="921" t="s">
        <v>595</v>
      </c>
      <c r="Q355" s="921" t="s">
        <v>595</v>
      </c>
      <c r="R355" s="921" t="s">
        <v>29</v>
      </c>
      <c r="S355" s="921" t="str">
        <f t="shared" si="70"/>
        <v>Hip Trauma Diagnosis without Procedure</v>
      </c>
      <c r="T355" s="921" t="str">
        <f t="shared" si="68"/>
        <v>Low risk pubic rami</v>
      </c>
      <c r="U355" s="921" t="s">
        <v>14069</v>
      </c>
      <c r="V355" s="921" t="s">
        <v>14069</v>
      </c>
      <c r="X355" s="921">
        <f t="shared" si="71"/>
        <v>3704.0324176706563</v>
      </c>
      <c r="Y355" s="921">
        <f t="shared" si="65"/>
        <v>3495.0073638706026</v>
      </c>
    </row>
    <row r="356" spans="1:25" s="921" customFormat="1" ht="22.5" customHeight="1" thickBot="1" x14ac:dyDescent="0.25">
      <c r="A356" s="945" t="s">
        <v>2198</v>
      </c>
      <c r="B356" s="1484" t="str">
        <f>VLOOKUP(A356,HRG_1617!A:B,2,FALSE)</f>
        <v>Urinary Incontinence or Other Urinary Problems, without Interventions, with CC Score 2-4</v>
      </c>
      <c r="C356" s="1593" t="s">
        <v>50</v>
      </c>
      <c r="D356" s="1110">
        <f>VLOOKUP($A356,'16_SameDay_EMCare (16-17)'!$A$8:$L$51,9,FALSE)</f>
        <v>1119.6787088092435</v>
      </c>
      <c r="E356" s="1110">
        <f>VLOOKUP($A356,'16_SameDay_EMCare (16-17)'!$A$8:$L$51,11,FALSE)</f>
        <v>933.3480251294053</v>
      </c>
      <c r="F356" s="1549" t="str">
        <f t="shared" ref="F356:F361" si="75">I356&amp;" "</f>
        <v xml:space="preserve">HRG </v>
      </c>
      <c r="G356" s="1591" t="s">
        <v>49</v>
      </c>
      <c r="I356" s="1551" t="s">
        <v>3</v>
      </c>
      <c r="K356" s="1499"/>
      <c r="L356" s="921" t="str">
        <f t="shared" si="69"/>
        <v>LB16J</v>
      </c>
      <c r="M356" s="921" t="str">
        <f t="shared" si="73"/>
        <v xml:space="preserve">HRG </v>
      </c>
      <c r="N356" s="921" t="s">
        <v>14017</v>
      </c>
      <c r="O356" s="921" t="str">
        <f>G356</f>
        <v>BP55</v>
      </c>
      <c r="P356" s="921" t="s">
        <v>595</v>
      </c>
      <c r="Q356" s="921" t="s">
        <v>595</v>
      </c>
      <c r="R356" s="921" t="s">
        <v>29</v>
      </c>
      <c r="S356" s="921" t="str">
        <f t="shared" si="70"/>
        <v>Urinary Incontinence or Other Urinary Problems, without Interventions, with CC Score 2-4</v>
      </c>
      <c r="T356" s="921" t="str">
        <f t="shared" si="68"/>
        <v>Bladder outflow obstruction</v>
      </c>
      <c r="U356" s="921" t="s">
        <v>14069</v>
      </c>
      <c r="V356" s="921" t="s">
        <v>14069</v>
      </c>
      <c r="X356" s="921">
        <f t="shared" si="71"/>
        <v>1119.6787088092435</v>
      </c>
      <c r="Y356" s="921">
        <f t="shared" si="65"/>
        <v>933.3480251294053</v>
      </c>
    </row>
    <row r="357" spans="1:25" s="921" customFormat="1" ht="13.5" customHeight="1" thickBot="1" x14ac:dyDescent="0.25">
      <c r="A357" s="947" t="s">
        <v>2200</v>
      </c>
      <c r="B357" s="1486" t="str">
        <f>VLOOKUP(A357,HRG_1617!A:B,2,FALSE)</f>
        <v>Urinary Incontinence or Other Urinary Problems, without Interventions, with CC Score 0-1</v>
      </c>
      <c r="C357" s="1595"/>
      <c r="D357" s="1110">
        <f>VLOOKUP($A357,'16_SameDay_EMCare (16-17)'!$A$8:$L$51,9,FALSE)</f>
        <v>570.52747015073612</v>
      </c>
      <c r="E357" s="1110">
        <f>VLOOKUP($A357,'16_SameDay_EMCare (16-17)'!$A$8:$L$51,11,FALSE)</f>
        <v>384.19678647089791</v>
      </c>
      <c r="F357" s="1549" t="str">
        <f t="shared" si="75"/>
        <v xml:space="preserve">HRG </v>
      </c>
      <c r="G357" s="1592"/>
      <c r="I357" s="1552" t="str">
        <f>I356</f>
        <v>HRG</v>
      </c>
      <c r="K357" s="1499"/>
      <c r="L357" s="921" t="str">
        <f t="shared" si="69"/>
        <v>LB16K</v>
      </c>
      <c r="M357" s="921" t="str">
        <f>M356</f>
        <v xml:space="preserve">HRG </v>
      </c>
      <c r="N357" s="921" t="s">
        <v>14017</v>
      </c>
      <c r="O357" s="921" t="str">
        <f>O356</f>
        <v>BP55</v>
      </c>
      <c r="P357" s="921" t="s">
        <v>595</v>
      </c>
      <c r="Q357" s="921" t="s">
        <v>595</v>
      </c>
      <c r="R357" s="921" t="s">
        <v>29</v>
      </c>
      <c r="S357" s="921" t="str">
        <f t="shared" si="70"/>
        <v>Urinary Incontinence or Other Urinary Problems, without Interventions, with CC Score 0-1</v>
      </c>
      <c r="T357" s="921" t="str">
        <f>T356</f>
        <v>Bladder outflow obstruction</v>
      </c>
      <c r="U357" s="921" t="s">
        <v>14069</v>
      </c>
      <c r="V357" s="921" t="s">
        <v>14069</v>
      </c>
      <c r="X357" s="921">
        <f t="shared" si="71"/>
        <v>570.52747015073612</v>
      </c>
      <c r="Y357" s="921">
        <f t="shared" si="65"/>
        <v>384.19678647089791</v>
      </c>
    </row>
    <row r="358" spans="1:25" s="921" customFormat="1" ht="12" thickBot="1" x14ac:dyDescent="0.25">
      <c r="A358" s="945" t="s">
        <v>2549</v>
      </c>
      <c r="B358" s="1484" t="str">
        <f>VLOOKUP(A358,HRG_1617!A:B,2,FALSE)</f>
        <v>Other Red Blood Cell Disorders with CC Score 2-5</v>
      </c>
      <c r="C358" s="1593" t="s">
        <v>44</v>
      </c>
      <c r="D358" s="1110">
        <f>VLOOKUP($A358,'16_SameDay_EMCare (16-17)'!$A$8:$L$51,9,FALSE)</f>
        <v>1438.9506622719689</v>
      </c>
      <c r="E358" s="1110">
        <f>VLOOKUP($A358,'16_SameDay_EMCare (16-17)'!$A$8:$L$51,11,FALSE)</f>
        <v>1219.7089472019318</v>
      </c>
      <c r="F358" s="1549" t="str">
        <f t="shared" si="75"/>
        <v xml:space="preserve">HRG </v>
      </c>
      <c r="G358" s="1591" t="s">
        <v>43</v>
      </c>
      <c r="I358" s="1551" t="s">
        <v>3</v>
      </c>
      <c r="K358" s="1499"/>
      <c r="L358" s="921" t="str">
        <f t="shared" si="69"/>
        <v>SA09K</v>
      </c>
      <c r="M358" s="921" t="str">
        <f t="shared" si="73"/>
        <v xml:space="preserve">HRG </v>
      </c>
      <c r="N358" s="921" t="s">
        <v>14017</v>
      </c>
      <c r="O358" s="921" t="str">
        <f>G358</f>
        <v>BP54</v>
      </c>
      <c r="P358" s="921" t="s">
        <v>595</v>
      </c>
      <c r="Q358" s="921" t="s">
        <v>595</v>
      </c>
      <c r="R358" s="921" t="s">
        <v>29</v>
      </c>
      <c r="S358" s="921" t="str">
        <f t="shared" si="70"/>
        <v>Other Red Blood Cell Disorders with CC Score 2-5</v>
      </c>
      <c r="T358" s="921" t="str">
        <f t="shared" si="68"/>
        <v>Anaemia</v>
      </c>
      <c r="U358" s="921" t="s">
        <v>14069</v>
      </c>
      <c r="V358" s="921" t="s">
        <v>14069</v>
      </c>
      <c r="X358" s="921">
        <f t="shared" si="71"/>
        <v>1438.9506622719689</v>
      </c>
      <c r="Y358" s="921">
        <f t="shared" si="65"/>
        <v>1219.7089472019318</v>
      </c>
    </row>
    <row r="359" spans="1:25" s="921" customFormat="1" ht="12.75" customHeight="1" thickBot="1" x14ac:dyDescent="0.25">
      <c r="A359" s="971" t="s">
        <v>2529</v>
      </c>
      <c r="B359" s="1485" t="str">
        <f>VLOOKUP(A359,HRG_1617!A:B,2,FALSE)</f>
        <v>Iron Deficiency Anaemia with CC Score 2-5</v>
      </c>
      <c r="C359" s="1594"/>
      <c r="D359" s="1110">
        <f>VLOOKUP($A359,'16_SameDay_EMCare (16-17)'!$A$8:$L$51,9,FALSE)</f>
        <v>1113.2389794138569</v>
      </c>
      <c r="E359" s="1110">
        <f>VLOOKUP($A359,'16_SameDay_EMCare (16-17)'!$A$8:$L$51,11,FALSE)</f>
        <v>893.99726434381978</v>
      </c>
      <c r="F359" s="1549" t="str">
        <f t="shared" si="75"/>
        <v xml:space="preserve">HRG </v>
      </c>
      <c r="G359" s="1596"/>
      <c r="I359" s="1554" t="str">
        <f>I358</f>
        <v>HRG</v>
      </c>
      <c r="K359" s="1499"/>
      <c r="L359" s="921" t="str">
        <f t="shared" si="69"/>
        <v>SA04K</v>
      </c>
      <c r="M359" s="921" t="str">
        <f>M358</f>
        <v xml:space="preserve">HRG </v>
      </c>
      <c r="N359" s="921" t="s">
        <v>14017</v>
      </c>
      <c r="O359" s="921" t="str">
        <f>O358</f>
        <v>BP54</v>
      </c>
      <c r="P359" s="921" t="s">
        <v>595</v>
      </c>
      <c r="Q359" s="921" t="s">
        <v>595</v>
      </c>
      <c r="R359" s="921" t="s">
        <v>29</v>
      </c>
      <c r="S359" s="921" t="str">
        <f t="shared" si="70"/>
        <v>Iron Deficiency Anaemia with CC Score 2-5</v>
      </c>
      <c r="T359" s="921" t="str">
        <f>T358</f>
        <v>Anaemia</v>
      </c>
      <c r="U359" s="921" t="s">
        <v>14069</v>
      </c>
      <c r="V359" s="921" t="s">
        <v>14069</v>
      </c>
      <c r="X359" s="921">
        <f t="shared" si="71"/>
        <v>1113.2389794138569</v>
      </c>
      <c r="Y359" s="921">
        <f t="shared" si="65"/>
        <v>893.99726434381978</v>
      </c>
    </row>
    <row r="360" spans="1:25" s="937" customFormat="1" ht="11.25" customHeight="1" thickBot="1" x14ac:dyDescent="0.25">
      <c r="A360" s="971" t="s">
        <v>2531</v>
      </c>
      <c r="B360" s="1485" t="str">
        <f>VLOOKUP(A360,HRG_1617!A:B,2,FALSE)</f>
        <v>Iron Deficiency Anaemia with CC Score 0-1</v>
      </c>
      <c r="C360" s="1594"/>
      <c r="D360" s="1110">
        <f>VLOOKUP($A360,'16_SameDay_EMCare (16-17)'!$A$8:$L$51,9,FALSE)</f>
        <v>741.59028268507427</v>
      </c>
      <c r="E360" s="1110">
        <f>VLOOKUP($A360,'16_SameDay_EMCare (16-17)'!$A$8:$L$51,11,FALSE)</f>
        <v>522.34856761503715</v>
      </c>
      <c r="F360" s="1549" t="str">
        <f t="shared" si="75"/>
        <v xml:space="preserve">HRG </v>
      </c>
      <c r="G360" s="1596"/>
      <c r="H360" s="921"/>
      <c r="I360" s="1554" t="str">
        <f>I358</f>
        <v>HRG</v>
      </c>
      <c r="K360" s="1501"/>
      <c r="L360" s="921" t="str">
        <f t="shared" si="69"/>
        <v>SA04L</v>
      </c>
      <c r="M360" s="921" t="str">
        <f>M359</f>
        <v xml:space="preserve">HRG </v>
      </c>
      <c r="N360" s="921" t="s">
        <v>14017</v>
      </c>
      <c r="O360" s="921" t="str">
        <f>O359</f>
        <v>BP54</v>
      </c>
      <c r="P360" s="921" t="s">
        <v>595</v>
      </c>
      <c r="Q360" s="921" t="s">
        <v>595</v>
      </c>
      <c r="R360" s="921" t="s">
        <v>29</v>
      </c>
      <c r="S360" s="921" t="str">
        <f t="shared" si="70"/>
        <v>Iron Deficiency Anaemia with CC Score 0-1</v>
      </c>
      <c r="T360" s="921" t="str">
        <f>T359</f>
        <v>Anaemia</v>
      </c>
      <c r="U360" s="921" t="s">
        <v>14069</v>
      </c>
      <c r="V360" s="921" t="s">
        <v>14069</v>
      </c>
      <c r="W360" s="921"/>
      <c r="X360" s="921">
        <f t="shared" si="71"/>
        <v>741.59028268507427</v>
      </c>
      <c r="Y360" s="921">
        <f t="shared" si="65"/>
        <v>522.34856761503715</v>
      </c>
    </row>
    <row r="361" spans="1:25" s="937" customFormat="1" ht="15" customHeight="1" thickBot="1" x14ac:dyDescent="0.25">
      <c r="A361" s="947" t="s">
        <v>2551</v>
      </c>
      <c r="B361" s="1486" t="str">
        <f>VLOOKUP(A361,HRG_1617!A:B,2,FALSE)</f>
        <v>Other Red Blood Cell Disorders with CC Score 0-1</v>
      </c>
      <c r="C361" s="1595"/>
      <c r="D361" s="1110">
        <f>VLOOKUP($A361,'16_SameDay_EMCare (16-17)'!$A$8:$L$51,9,FALSE)</f>
        <v>755.41192387942476</v>
      </c>
      <c r="E361" s="1110">
        <f>VLOOKUP($A361,'16_SameDay_EMCare (16-17)'!$A$8:$L$51,11,FALSE)</f>
        <v>536.17020880938765</v>
      </c>
      <c r="F361" s="1549" t="str">
        <f t="shared" si="75"/>
        <v xml:space="preserve">HRG </v>
      </c>
      <c r="G361" s="1592"/>
      <c r="H361" s="921"/>
      <c r="I361" s="1552" t="str">
        <f>I360</f>
        <v>HRG</v>
      </c>
      <c r="K361" s="1501"/>
      <c r="L361" s="921" t="str">
        <f t="shared" si="69"/>
        <v>SA09L</v>
      </c>
      <c r="M361" s="921" t="str">
        <f>M360</f>
        <v xml:space="preserve">HRG </v>
      </c>
      <c r="N361" s="921" t="s">
        <v>14017</v>
      </c>
      <c r="O361" s="921" t="str">
        <f>O360</f>
        <v>BP54</v>
      </c>
      <c r="P361" s="921" t="s">
        <v>595</v>
      </c>
      <c r="Q361" s="921" t="s">
        <v>595</v>
      </c>
      <c r="R361" s="921" t="s">
        <v>29</v>
      </c>
      <c r="S361" s="921" t="str">
        <f t="shared" si="70"/>
        <v>Other Red Blood Cell Disorders with CC Score 0-1</v>
      </c>
      <c r="T361" s="921" t="str">
        <f>T360</f>
        <v>Anaemia</v>
      </c>
      <c r="U361" s="921" t="s">
        <v>14069</v>
      </c>
      <c r="V361" s="921" t="s">
        <v>14069</v>
      </c>
      <c r="W361" s="921"/>
      <c r="X361" s="921">
        <f t="shared" si="71"/>
        <v>755.41192387942476</v>
      </c>
      <c r="Y361" s="921">
        <f t="shared" si="65"/>
        <v>536.17020880938765</v>
      </c>
    </row>
    <row r="362" spans="1:25" s="937" customFormat="1" ht="12.75" customHeight="1" thickBot="1" x14ac:dyDescent="0.25">
      <c r="A362" s="947" t="s">
        <v>1853</v>
      </c>
      <c r="B362" s="1487" t="str">
        <f>VLOOKUP(A362,HRG_1617!A:B,2,FALSE)</f>
        <v>Abdominal Pain without Interventions</v>
      </c>
      <c r="C362" s="1470" t="s">
        <v>836</v>
      </c>
      <c r="D362" s="1110">
        <f>VLOOKUP($A362,'16_SameDay_EMCare (16-17)'!$A$8:$L$51,9,FALSE)</f>
        <v>757.83975712704637</v>
      </c>
      <c r="E362" s="1110">
        <f>VLOOKUP($A362,'16_SameDay_EMCare (16-17)'!$A$8:$L$51,11,FALSE)</f>
        <v>555.91545407836884</v>
      </c>
      <c r="F362" s="1549" t="str">
        <f>I362&amp;" "</f>
        <v xml:space="preserve">HRG </v>
      </c>
      <c r="G362" s="1545" t="s">
        <v>28</v>
      </c>
      <c r="H362" s="921"/>
      <c r="I362" s="1543" t="s">
        <v>3</v>
      </c>
      <c r="K362" s="1501"/>
      <c r="L362" s="921" t="str">
        <f t="shared" si="69"/>
        <v>FZ90B</v>
      </c>
      <c r="M362" s="921" t="str">
        <f t="shared" si="73"/>
        <v xml:space="preserve">HRG </v>
      </c>
      <c r="N362" s="921" t="s">
        <v>14017</v>
      </c>
      <c r="O362" s="921" t="str">
        <f>G362</f>
        <v>BP61</v>
      </c>
      <c r="P362" s="921" t="s">
        <v>595</v>
      </c>
      <c r="Q362" s="921" t="s">
        <v>595</v>
      </c>
      <c r="R362" s="921" t="s">
        <v>29</v>
      </c>
      <c r="S362" s="921" t="str">
        <f t="shared" si="70"/>
        <v>Abdominal Pain without Interventions</v>
      </c>
      <c r="T362" s="921" t="str">
        <f t="shared" si="68"/>
        <v>Abdominal Pain</v>
      </c>
      <c r="U362" s="921" t="s">
        <v>14069</v>
      </c>
      <c r="V362" s="921" t="s">
        <v>14069</v>
      </c>
      <c r="W362" s="921"/>
      <c r="X362" s="921">
        <f t="shared" si="71"/>
        <v>757.83975712704637</v>
      </c>
      <c r="Y362" s="921">
        <f t="shared" si="65"/>
        <v>555.91545407836884</v>
      </c>
    </row>
    <row r="363" spans="1:25" s="921" customFormat="1" ht="13.5" customHeight="1" x14ac:dyDescent="0.2">
      <c r="A363" s="1471"/>
      <c r="B363" s="937"/>
      <c r="C363" s="940"/>
      <c r="D363" s="941"/>
      <c r="E363" s="937"/>
      <c r="H363" s="937"/>
      <c r="K363" s="1499"/>
    </row>
    <row r="364" spans="1:25" s="921" customFormat="1" ht="11.25" x14ac:dyDescent="0.2">
      <c r="A364" s="1600" t="s">
        <v>25</v>
      </c>
      <c r="B364" s="1600"/>
      <c r="C364" s="1600"/>
      <c r="D364" s="1600"/>
      <c r="E364" s="1600"/>
      <c r="F364" s="1600"/>
      <c r="G364" s="1600"/>
      <c r="H364" s="937"/>
      <c r="I364" s="937"/>
      <c r="K364" s="1499"/>
    </row>
    <row r="365" spans="1:25" s="921" customFormat="1" ht="12" thickBot="1" x14ac:dyDescent="0.25">
      <c r="A365" s="1053"/>
      <c r="B365" s="957"/>
      <c r="C365" s="1080"/>
      <c r="D365" s="1081"/>
      <c r="E365" s="957"/>
      <c r="F365" s="929"/>
      <c r="G365" s="929"/>
      <c r="H365" s="957"/>
      <c r="I365" s="937"/>
      <c r="K365" s="1499"/>
    </row>
    <row r="366" spans="1:25" s="921" customFormat="1" x14ac:dyDescent="0.2">
      <c r="A366" s="1022"/>
      <c r="B366" s="918"/>
      <c r="C366" s="933"/>
      <c r="D366" s="1022"/>
      <c r="E366" s="919"/>
      <c r="F366" s="918"/>
      <c r="G366" s="918"/>
      <c r="H366" s="937"/>
      <c r="I366" s="937"/>
      <c r="K366" s="1499"/>
    </row>
    <row r="367" spans="1:25" s="921" customFormat="1" ht="11.25" x14ac:dyDescent="0.2">
      <c r="A367" s="935">
        <v>17</v>
      </c>
      <c r="B367" s="936" t="s">
        <v>24</v>
      </c>
      <c r="C367" s="937"/>
      <c r="D367" s="918"/>
      <c r="E367" s="933"/>
      <c r="H367" s="938" t="s">
        <v>13</v>
      </c>
      <c r="K367" s="1499"/>
    </row>
    <row r="368" spans="1:25" s="921" customFormat="1" ht="52.5" customHeight="1" x14ac:dyDescent="0.2">
      <c r="A368" s="935" t="s">
        <v>14029</v>
      </c>
      <c r="B368" s="936"/>
      <c r="C368" s="1017"/>
      <c r="D368" s="918"/>
      <c r="E368" s="933"/>
      <c r="F368" s="918"/>
      <c r="G368" s="918"/>
      <c r="H368" s="937"/>
      <c r="K368" s="1499"/>
    </row>
    <row r="369" spans="1:25" s="921" customFormat="1" ht="21" customHeight="1" x14ac:dyDescent="0.2">
      <c r="A369" s="1584" t="s">
        <v>14030</v>
      </c>
      <c r="B369" s="1584"/>
      <c r="C369" s="1584"/>
      <c r="D369" s="1584"/>
      <c r="E369" s="1584"/>
      <c r="F369" s="1584"/>
      <c r="G369" s="1584"/>
      <c r="H369" s="937"/>
      <c r="I369" s="1082"/>
      <c r="K369" s="1499"/>
    </row>
    <row r="370" spans="1:25" s="1083" customFormat="1" ht="20.25" customHeight="1" x14ac:dyDescent="0.2">
      <c r="A370" s="1584" t="s">
        <v>22</v>
      </c>
      <c r="B370" s="1584"/>
      <c r="C370" s="1584"/>
      <c r="D370" s="1584"/>
      <c r="E370" s="1584"/>
      <c r="F370" s="1584"/>
      <c r="G370" s="1584"/>
      <c r="H370" s="937"/>
      <c r="I370" s="1082"/>
      <c r="K370" s="1506"/>
    </row>
    <row r="371" spans="1:25" x14ac:dyDescent="0.2">
      <c r="A371" s="1584" t="s">
        <v>21</v>
      </c>
      <c r="B371" s="1584"/>
      <c r="C371" s="1584"/>
      <c r="D371" s="1584"/>
      <c r="E371" s="1584"/>
      <c r="F371" s="1584"/>
      <c r="G371" s="1584"/>
      <c r="H371" s="937"/>
      <c r="I371" s="1082"/>
    </row>
    <row r="372" spans="1:25" ht="13.5" thickBot="1" x14ac:dyDescent="0.25">
      <c r="A372" s="918"/>
      <c r="B372" s="918"/>
      <c r="C372" s="1585"/>
      <c r="D372" s="1585"/>
      <c r="E372" s="937"/>
      <c r="F372" s="921"/>
      <c r="G372" s="921"/>
      <c r="H372" s="921"/>
      <c r="I372" s="1082"/>
    </row>
    <row r="373" spans="1:25" ht="45.75" thickBot="1" x14ac:dyDescent="0.25">
      <c r="A373" s="943" t="s">
        <v>20</v>
      </c>
      <c r="B373" s="951" t="s">
        <v>19</v>
      </c>
      <c r="C373" s="952" t="s">
        <v>1133</v>
      </c>
      <c r="D373" s="953" t="s">
        <v>1134</v>
      </c>
      <c r="E373" s="937"/>
      <c r="F373" s="921"/>
      <c r="G373" s="921"/>
      <c r="H373" s="921"/>
      <c r="I373" s="921"/>
    </row>
    <row r="374" spans="1:25" ht="13.5" thickBot="1" x14ac:dyDescent="0.25">
      <c r="A374" s="1052">
        <v>329</v>
      </c>
      <c r="B374" s="1053" t="s">
        <v>18</v>
      </c>
      <c r="C374" s="1085">
        <f>'17_TIA (16-17)'!K15</f>
        <v>170.64192296727006</v>
      </c>
      <c r="D374" s="1085">
        <f>'17_TIA (16-17)'!K15</f>
        <v>170.64192296727006</v>
      </c>
      <c r="E374" s="937"/>
      <c r="F374" s="921"/>
      <c r="G374" s="1030"/>
      <c r="H374" s="1030"/>
      <c r="I374" s="1086"/>
      <c r="L374" s="921">
        <f t="shared" ref="L374" si="76">A374</f>
        <v>329</v>
      </c>
      <c r="M374" s="921" t="s">
        <v>735</v>
      </c>
      <c r="N374" s="921" t="s">
        <v>14026</v>
      </c>
      <c r="O374" s="921" t="s">
        <v>2</v>
      </c>
      <c r="P374" s="921" t="s">
        <v>14073</v>
      </c>
      <c r="Q374" s="921" t="s">
        <v>14073</v>
      </c>
      <c r="R374" s="921" t="s">
        <v>29</v>
      </c>
      <c r="S374" s="921" t="str">
        <f t="shared" ref="S374" si="77">B374</f>
        <v>Transient Ischaemic Attack</v>
      </c>
      <c r="T374" s="921" t="s">
        <v>29</v>
      </c>
      <c r="U374" s="921" t="s">
        <v>14069</v>
      </c>
      <c r="V374" s="921" t="s">
        <v>14069</v>
      </c>
      <c r="W374" s="921"/>
      <c r="X374" s="921">
        <f>D374</f>
        <v>170.64192296727006</v>
      </c>
      <c r="Y374" s="921">
        <f>C374</f>
        <v>170.64192296727006</v>
      </c>
    </row>
    <row r="375" spans="1:25" ht="13.5" thickBot="1" x14ac:dyDescent="0.25">
      <c r="A375" s="939"/>
      <c r="B375" s="939"/>
      <c r="C375" s="940"/>
      <c r="D375" s="941"/>
      <c r="E375" s="937"/>
      <c r="F375" s="921"/>
      <c r="G375" s="1030"/>
      <c r="H375" s="1030"/>
      <c r="I375" s="921"/>
    </row>
    <row r="376" spans="1:25" ht="13.5" thickBot="1" x14ac:dyDescent="0.25">
      <c r="A376" s="1015"/>
      <c r="B376" s="942" t="s">
        <v>17</v>
      </c>
      <c r="C376" s="943" t="s">
        <v>16</v>
      </c>
      <c r="D376" s="918"/>
      <c r="E376" s="937"/>
      <c r="F376" s="921"/>
      <c r="G376" s="1030"/>
      <c r="H376" s="1030"/>
      <c r="L376" s="921"/>
      <c r="M376" s="921"/>
      <c r="N376" s="921"/>
      <c r="O376" s="921"/>
      <c r="P376" s="921"/>
      <c r="Q376" s="921"/>
      <c r="R376" s="921"/>
    </row>
    <row r="377" spans="1:25" ht="13.5" thickBot="1" x14ac:dyDescent="0.25">
      <c r="A377" s="949"/>
      <c r="B377" s="1088" t="s">
        <v>15</v>
      </c>
      <c r="C377" s="1089">
        <f>'17_TIA (16-17)'!I19</f>
        <v>99.341490622403953</v>
      </c>
      <c r="D377" s="918"/>
      <c r="E377" s="937"/>
      <c r="F377" s="921"/>
      <c r="G377" s="1030"/>
      <c r="H377" s="1030"/>
      <c r="L377" s="921" t="s">
        <v>14027</v>
      </c>
      <c r="M377" s="921" t="s">
        <v>735</v>
      </c>
      <c r="N377" s="921" t="s">
        <v>14026</v>
      </c>
      <c r="O377" s="921" t="s">
        <v>2</v>
      </c>
      <c r="P377" s="921" t="str">
        <f>B377</f>
        <v>Diagnosis and Treatment of High Risk Patients within 24 hours</v>
      </c>
      <c r="Q377" s="921" t="s">
        <v>29</v>
      </c>
      <c r="R377" s="921" t="s">
        <v>29</v>
      </c>
      <c r="S377" s="921" t="str">
        <f t="shared" ref="S377" si="78">B377</f>
        <v>Diagnosis and Treatment of High Risk Patients within 24 hours</v>
      </c>
      <c r="T377" s="921" t="s">
        <v>29</v>
      </c>
      <c r="U377" s="921" t="s">
        <v>14065</v>
      </c>
      <c r="V377" s="921"/>
      <c r="W377" s="921"/>
      <c r="X377" s="921">
        <f>D377</f>
        <v>0</v>
      </c>
      <c r="Y377" s="921">
        <f>C377</f>
        <v>99.341490622403953</v>
      </c>
    </row>
    <row r="378" spans="1:25" ht="13.5" thickBot="1" x14ac:dyDescent="0.25">
      <c r="A378" s="1090"/>
      <c r="B378" s="957"/>
      <c r="C378" s="1080"/>
      <c r="D378" s="1081"/>
      <c r="E378" s="957"/>
      <c r="F378" s="929"/>
      <c r="G378" s="929"/>
      <c r="H378" s="957"/>
    </row>
    <row r="379" spans="1:25" x14ac:dyDescent="0.2">
      <c r="A379" s="1091"/>
      <c r="B379" s="1092"/>
      <c r="C379" s="1092"/>
      <c r="D379" s="1083"/>
      <c r="E379" s="1083"/>
      <c r="F379" s="1083"/>
      <c r="G379" s="1083"/>
      <c r="H379" s="1083"/>
    </row>
    <row r="380" spans="1:25" x14ac:dyDescent="0.2">
      <c r="A380" s="1093">
        <v>18</v>
      </c>
      <c r="B380" s="1094" t="s">
        <v>14</v>
      </c>
      <c r="C380" s="1095"/>
      <c r="D380" s="1096"/>
      <c r="E380" s="1096"/>
      <c r="F380" s="1097"/>
      <c r="G380" s="921"/>
      <c r="H380" s="938" t="s">
        <v>13</v>
      </c>
    </row>
    <row r="381" spans="1:25" ht="15" x14ac:dyDescent="0.25">
      <c r="A381" s="1093"/>
      <c r="B381" s="1094"/>
      <c r="C381" s="9"/>
      <c r="D381" s="1096"/>
      <c r="E381" s="1096"/>
      <c r="F381" s="1097"/>
      <c r="G381" s="1098"/>
      <c r="H381" s="1098"/>
    </row>
    <row r="382" spans="1:25" ht="15" x14ac:dyDescent="0.25">
      <c r="A382" s="1586" t="s">
        <v>12</v>
      </c>
      <c r="B382" s="1587"/>
      <c r="C382" s="1587"/>
      <c r="D382" s="1587"/>
      <c r="E382" s="1587"/>
      <c r="F382" s="1587"/>
      <c r="G382" s="1587"/>
      <c r="H382" s="1098"/>
    </row>
    <row r="383" spans="1:25" ht="15" x14ac:dyDescent="0.25">
      <c r="A383" s="1587"/>
      <c r="B383" s="1587"/>
      <c r="C383" s="1587"/>
      <c r="D383" s="1587"/>
      <c r="E383" s="1587"/>
      <c r="F383" s="1587"/>
      <c r="G383" s="1587"/>
      <c r="H383" s="1098"/>
    </row>
    <row r="384" spans="1:25" ht="15.75" thickBot="1" x14ac:dyDescent="0.3">
      <c r="A384" s="1099"/>
      <c r="B384" s="1099"/>
      <c r="C384" s="1099"/>
      <c r="D384" s="1099"/>
      <c r="E384" s="1099"/>
      <c r="F384" s="1099"/>
      <c r="G384" s="1098"/>
      <c r="H384" s="1098"/>
    </row>
    <row r="385" spans="1:25" ht="34.5" thickBot="1" x14ac:dyDescent="0.3">
      <c r="A385" s="1100" t="s">
        <v>11</v>
      </c>
      <c r="B385" s="1101" t="s">
        <v>10</v>
      </c>
      <c r="C385" s="1102" t="s">
        <v>7</v>
      </c>
      <c r="D385" s="1102" t="s">
        <v>6</v>
      </c>
      <c r="E385" s="1102" t="s">
        <v>9</v>
      </c>
      <c r="F385" s="1103" t="s">
        <v>8</v>
      </c>
      <c r="G385" s="1098"/>
      <c r="H385" s="1098"/>
    </row>
    <row r="386" spans="1:25" ht="15.75" thickBot="1" x14ac:dyDescent="0.3">
      <c r="A386" s="945" t="s">
        <v>1657</v>
      </c>
      <c r="B386" s="1484" t="str">
        <f>VLOOKUP(A386,HRG_1617!A:B,2,FALSE)</f>
        <v>Heart Failure or Shock, with CC Score 14+</v>
      </c>
      <c r="C386" s="1110">
        <f>VLOOKUP($A386,'00_Other (16-17)'!$A$103:$L$108,11,FALSE)</f>
        <v>5753.2863259298265</v>
      </c>
      <c r="D386" s="1110">
        <f>VLOOKUP($A386,'00_Other (16-17)'!$A$103:$L$108,12,FALSE)</f>
        <v>6362.099693753089</v>
      </c>
      <c r="E386" s="1588" t="s">
        <v>3</v>
      </c>
      <c r="F386" s="1588" t="s">
        <v>2</v>
      </c>
      <c r="G386" s="1098"/>
      <c r="H386" s="1098"/>
      <c r="L386" s="921" t="str">
        <f t="shared" ref="L386" si="79">A386</f>
        <v>EB03A</v>
      </c>
      <c r="M386" s="921" t="s">
        <v>3</v>
      </c>
      <c r="N386" s="921" t="s">
        <v>14</v>
      </c>
      <c r="O386" s="921" t="s">
        <v>2</v>
      </c>
      <c r="P386" s="921" t="s">
        <v>594</v>
      </c>
      <c r="Q386" s="921" t="s">
        <v>594</v>
      </c>
      <c r="R386" s="921" t="s">
        <v>29</v>
      </c>
      <c r="S386" s="921" t="str">
        <f t="shared" ref="S386" si="80">B386</f>
        <v>Heart Failure or Shock, with CC Score 14+</v>
      </c>
      <c r="T386" s="921" t="s">
        <v>29</v>
      </c>
      <c r="U386" s="921" t="s">
        <v>14065</v>
      </c>
      <c r="V386" s="921" t="s">
        <v>14069</v>
      </c>
      <c r="W386" s="921"/>
      <c r="X386" s="921">
        <f>D386</f>
        <v>6362.099693753089</v>
      </c>
      <c r="Y386" s="921">
        <f>C386</f>
        <v>5753.2863259298265</v>
      </c>
    </row>
    <row r="387" spans="1:25" ht="15.75" thickBot="1" x14ac:dyDescent="0.3">
      <c r="A387" s="971" t="s">
        <v>1659</v>
      </c>
      <c r="B387" s="1485" t="str">
        <f>VLOOKUP(A387,HRG_1617!A:B,2,FALSE)</f>
        <v>Heart Failure or Shock, with CC Score 11-13</v>
      </c>
      <c r="C387" s="1110">
        <f>VLOOKUP($A387,'00_Other (16-17)'!$A$103:$L$108,11,FALSE)</f>
        <v>4101.9835160543289</v>
      </c>
      <c r="D387" s="1110">
        <f>VLOOKUP($A387,'00_Other (16-17)'!$A$103:$L$108,12,FALSE)</f>
        <v>4536.0558457955276</v>
      </c>
      <c r="E387" s="1589"/>
      <c r="F387" s="1589"/>
      <c r="G387" s="1098"/>
      <c r="H387" s="1098"/>
      <c r="L387" s="921" t="str">
        <f t="shared" ref="L387:L390" si="81">A387</f>
        <v>EB03B</v>
      </c>
      <c r="M387" s="921" t="s">
        <v>3</v>
      </c>
      <c r="N387" s="921" t="s">
        <v>14</v>
      </c>
      <c r="O387" s="921" t="s">
        <v>2</v>
      </c>
      <c r="P387" s="921" t="s">
        <v>594</v>
      </c>
      <c r="Q387" s="921" t="s">
        <v>594</v>
      </c>
      <c r="R387" s="921" t="s">
        <v>29</v>
      </c>
      <c r="S387" s="921" t="str">
        <f t="shared" ref="S387:S390" si="82">B387</f>
        <v>Heart Failure or Shock, with CC Score 11-13</v>
      </c>
      <c r="T387" s="921" t="s">
        <v>29</v>
      </c>
      <c r="U387" s="921" t="s">
        <v>14065</v>
      </c>
      <c r="V387" s="921" t="s">
        <v>14069</v>
      </c>
      <c r="W387" s="921"/>
      <c r="X387" s="921">
        <f t="shared" ref="X387:X390" si="83">D387</f>
        <v>4536.0558457955276</v>
      </c>
      <c r="Y387" s="921">
        <f t="shared" ref="Y387:Y390" si="84">C387</f>
        <v>4101.9835160543289</v>
      </c>
    </row>
    <row r="388" spans="1:25" ht="15.75" thickBot="1" x14ac:dyDescent="0.3">
      <c r="A388" s="971" t="s">
        <v>1661</v>
      </c>
      <c r="B388" s="1485" t="str">
        <f>VLOOKUP(A388,HRG_1617!A:B,2,FALSE)</f>
        <v>Heart Failure or Shock, with CC Score 8-10</v>
      </c>
      <c r="C388" s="1110">
        <f>VLOOKUP($A388,'00_Other (16-17)'!$A$103:$L$108,11,FALSE)</f>
        <v>3066.8221683756333</v>
      </c>
      <c r="D388" s="1110">
        <f>VLOOKUP($A388,'00_Other (16-17)'!$A$103:$L$108,12,FALSE)</f>
        <v>3391.3536147645891</v>
      </c>
      <c r="E388" s="1589"/>
      <c r="F388" s="1589"/>
      <c r="G388" s="1098"/>
      <c r="H388" s="1098"/>
      <c r="L388" s="921" t="str">
        <f t="shared" si="81"/>
        <v>EB03C</v>
      </c>
      <c r="M388" s="921" t="s">
        <v>3</v>
      </c>
      <c r="N388" s="921" t="s">
        <v>14</v>
      </c>
      <c r="O388" s="921" t="s">
        <v>2</v>
      </c>
      <c r="P388" s="921" t="s">
        <v>594</v>
      </c>
      <c r="Q388" s="921" t="s">
        <v>594</v>
      </c>
      <c r="R388" s="921" t="s">
        <v>29</v>
      </c>
      <c r="S388" s="921" t="str">
        <f t="shared" si="82"/>
        <v>Heart Failure or Shock, with CC Score 8-10</v>
      </c>
      <c r="T388" s="921" t="s">
        <v>29</v>
      </c>
      <c r="U388" s="921" t="s">
        <v>14065</v>
      </c>
      <c r="V388" s="921" t="s">
        <v>14069</v>
      </c>
      <c r="W388" s="921"/>
      <c r="X388" s="921">
        <f t="shared" si="83"/>
        <v>3391.3536147645891</v>
      </c>
      <c r="Y388" s="921">
        <f t="shared" si="84"/>
        <v>3066.8221683756333</v>
      </c>
    </row>
    <row r="389" spans="1:25" s="1087" customFormat="1" ht="15.75" thickBot="1" x14ac:dyDescent="0.3">
      <c r="A389" s="971" t="s">
        <v>1663</v>
      </c>
      <c r="B389" s="1485" t="str">
        <f>VLOOKUP(A389,HRG_1617!A:B,2,FALSE)</f>
        <v>Heart Failure or Shock, with CC Score 4-7</v>
      </c>
      <c r="C389" s="1110">
        <f>VLOOKUP($A389,'00_Other (16-17)'!$A$103:$L$108,11,FALSE)</f>
        <v>2291.5677043754463</v>
      </c>
      <c r="D389" s="1110">
        <f>VLOOKUP($A389,'00_Other (16-17)'!$A$103:$L$108,12,FALSE)</f>
        <v>2534.0616413463931</v>
      </c>
      <c r="E389" s="1589"/>
      <c r="F389" s="1589"/>
      <c r="G389" s="1098"/>
      <c r="H389" s="1098"/>
      <c r="J389" s="1084"/>
      <c r="K389" s="1507"/>
      <c r="L389" s="921" t="str">
        <f t="shared" si="81"/>
        <v>EB03D</v>
      </c>
      <c r="M389" s="921" t="s">
        <v>3</v>
      </c>
      <c r="N389" s="921" t="s">
        <v>14</v>
      </c>
      <c r="O389" s="921" t="s">
        <v>2</v>
      </c>
      <c r="P389" s="921" t="s">
        <v>594</v>
      </c>
      <c r="Q389" s="921" t="s">
        <v>594</v>
      </c>
      <c r="R389" s="921" t="s">
        <v>29</v>
      </c>
      <c r="S389" s="921" t="str">
        <f t="shared" si="82"/>
        <v>Heart Failure or Shock, with CC Score 4-7</v>
      </c>
      <c r="T389" s="921" t="s">
        <v>29</v>
      </c>
      <c r="U389" s="921" t="s">
        <v>14065</v>
      </c>
      <c r="V389" s="921" t="s">
        <v>14069</v>
      </c>
      <c r="W389" s="921"/>
      <c r="X389" s="921">
        <f t="shared" si="83"/>
        <v>2534.0616413463931</v>
      </c>
      <c r="Y389" s="921">
        <f t="shared" si="84"/>
        <v>2291.5677043754463</v>
      </c>
    </row>
    <row r="390" spans="1:25" s="1087" customFormat="1" ht="15.75" thickBot="1" x14ac:dyDescent="0.3">
      <c r="A390" s="947" t="s">
        <v>1665</v>
      </c>
      <c r="B390" s="1486" t="str">
        <f>VLOOKUP(A390,HRG_1617!A:B,2,FALSE)</f>
        <v>Heart Failure or Shock, with CC Score 0-3</v>
      </c>
      <c r="C390" s="1110">
        <f>VLOOKUP($A390,'00_Other (16-17)'!$A$103:$L$108,11,FALSE)</f>
        <v>1703.725722250183</v>
      </c>
      <c r="D390" s="1110">
        <f>VLOOKUP($A390,'00_Other (16-17)'!$A$103:$L$108,12,FALSE)</f>
        <v>1884.0141584671337</v>
      </c>
      <c r="E390" s="1590"/>
      <c r="F390" s="1590"/>
      <c r="G390" s="1098"/>
      <c r="H390" s="1098"/>
      <c r="J390" s="1084"/>
      <c r="K390" s="1507"/>
      <c r="L390" s="921" t="str">
        <f t="shared" si="81"/>
        <v>EB03E</v>
      </c>
      <c r="M390" s="921" t="s">
        <v>3</v>
      </c>
      <c r="N390" s="921" t="s">
        <v>14</v>
      </c>
      <c r="O390" s="921" t="s">
        <v>2</v>
      </c>
      <c r="P390" s="921" t="s">
        <v>594</v>
      </c>
      <c r="Q390" s="921" t="s">
        <v>594</v>
      </c>
      <c r="R390" s="921" t="s">
        <v>29</v>
      </c>
      <c r="S390" s="921" t="str">
        <f t="shared" si="82"/>
        <v>Heart Failure or Shock, with CC Score 0-3</v>
      </c>
      <c r="T390" s="921" t="s">
        <v>29</v>
      </c>
      <c r="U390" s="921" t="s">
        <v>14065</v>
      </c>
      <c r="V390" s="921" t="s">
        <v>14069</v>
      </c>
      <c r="W390" s="921"/>
      <c r="X390" s="921">
        <f t="shared" si="83"/>
        <v>1884.0141584671337</v>
      </c>
      <c r="Y390" s="921">
        <f t="shared" si="84"/>
        <v>1703.725722250183</v>
      </c>
    </row>
    <row r="391" spans="1:25" s="1087" customFormat="1" ht="15.75" thickBot="1" x14ac:dyDescent="0.3">
      <c r="A391" s="1104"/>
      <c r="B391" s="1105"/>
      <c r="C391" s="1105"/>
      <c r="D391" s="1106"/>
      <c r="E391" s="1106"/>
      <c r="F391" s="1106"/>
      <c r="G391" s="1106"/>
      <c r="H391" s="1106"/>
      <c r="J391" s="1084"/>
      <c r="K391" s="1507"/>
    </row>
  </sheetData>
  <sortState ref="A108:H137">
    <sortCondition ref="C108:C137"/>
  </sortState>
  <mergeCells count="132">
    <mergeCell ref="F3:G3"/>
    <mergeCell ref="F4:G4"/>
    <mergeCell ref="A24:G24"/>
    <mergeCell ref="A25:G25"/>
    <mergeCell ref="A26:G26"/>
    <mergeCell ref="A27:G27"/>
    <mergeCell ref="G84:H84"/>
    <mergeCell ref="C86:C90"/>
    <mergeCell ref="D86:D87"/>
    <mergeCell ref="H86:H87"/>
    <mergeCell ref="A52:G52"/>
    <mergeCell ref="A79:G79"/>
    <mergeCell ref="A80:G80"/>
    <mergeCell ref="A28:G28"/>
    <mergeCell ref="A29:G29"/>
    <mergeCell ref="E37:E42"/>
    <mergeCell ref="A49:G49"/>
    <mergeCell ref="A50:G50"/>
    <mergeCell ref="A51:G51"/>
    <mergeCell ref="C91:C92"/>
    <mergeCell ref="D91:D92"/>
    <mergeCell ref="H91:H92"/>
    <mergeCell ref="A81:G81"/>
    <mergeCell ref="A82:G82"/>
    <mergeCell ref="A83:G83"/>
    <mergeCell ref="C98:C103"/>
    <mergeCell ref="D100:D102"/>
    <mergeCell ref="H100:H102"/>
    <mergeCell ref="D104:D106"/>
    <mergeCell ref="H104:H106"/>
    <mergeCell ref="C93:C94"/>
    <mergeCell ref="D93:D94"/>
    <mergeCell ref="H93:H94"/>
    <mergeCell ref="C95:C97"/>
    <mergeCell ref="D95:D96"/>
    <mergeCell ref="H95:H96"/>
    <mergeCell ref="C104:C108"/>
    <mergeCell ref="E151:E158"/>
    <mergeCell ref="F151:F158"/>
    <mergeCell ref="A163:C163"/>
    <mergeCell ref="A164:D164"/>
    <mergeCell ref="A176:H176"/>
    <mergeCell ref="A177:H177"/>
    <mergeCell ref="A139:G139"/>
    <mergeCell ref="A146:H146"/>
    <mergeCell ref="A147:H147"/>
    <mergeCell ref="A148:H148"/>
    <mergeCell ref="A149:H149"/>
    <mergeCell ref="A200:G200"/>
    <mergeCell ref="A201:G201"/>
    <mergeCell ref="F207:F225"/>
    <mergeCell ref="A178:H178"/>
    <mergeCell ref="F180:F192"/>
    <mergeCell ref="G180:G192"/>
    <mergeCell ref="A197:G197"/>
    <mergeCell ref="A198:G198"/>
    <mergeCell ref="A199:G199"/>
    <mergeCell ref="A246:G246"/>
    <mergeCell ref="A247:G247"/>
    <mergeCell ref="C251:C252"/>
    <mergeCell ref="C253:C254"/>
    <mergeCell ref="A260:G260"/>
    <mergeCell ref="A261:G261"/>
    <mergeCell ref="A232:G232"/>
    <mergeCell ref="A233:G233"/>
    <mergeCell ref="A234:G234"/>
    <mergeCell ref="A235:G235"/>
    <mergeCell ref="A236:G236"/>
    <mergeCell ref="A245:G245"/>
    <mergeCell ref="E295:F295"/>
    <mergeCell ref="E297:E298"/>
    <mergeCell ref="F297:F298"/>
    <mergeCell ref="A303:G303"/>
    <mergeCell ref="E304:F304"/>
    <mergeCell ref="E306:E307"/>
    <mergeCell ref="F306:F307"/>
    <mergeCell ref="A269:G269"/>
    <mergeCell ref="A270:G270"/>
    <mergeCell ref="C272:D272"/>
    <mergeCell ref="A279:C279"/>
    <mergeCell ref="A280:F280"/>
    <mergeCell ref="A288:H288"/>
    <mergeCell ref="E272:F272"/>
    <mergeCell ref="D291:E291"/>
    <mergeCell ref="C358:C361"/>
    <mergeCell ref="G358:G361"/>
    <mergeCell ref="A364:G364"/>
    <mergeCell ref="A369:G369"/>
    <mergeCell ref="C329:C330"/>
    <mergeCell ref="E308:E309"/>
    <mergeCell ref="F308:F309"/>
    <mergeCell ref="A314:G314"/>
    <mergeCell ref="A315:G315"/>
    <mergeCell ref="A316:G316"/>
    <mergeCell ref="A317:G317"/>
    <mergeCell ref="C353:C354"/>
    <mergeCell ref="G353:G354"/>
    <mergeCell ref="C356:C357"/>
    <mergeCell ref="G356:G357"/>
    <mergeCell ref="A318:G318"/>
    <mergeCell ref="C319:D319"/>
    <mergeCell ref="C321:C323"/>
    <mergeCell ref="G321:G323"/>
    <mergeCell ref="G343:G345"/>
    <mergeCell ref="C335:C338"/>
    <mergeCell ref="G335:G338"/>
    <mergeCell ref="C339:C340"/>
    <mergeCell ref="G339:G340"/>
    <mergeCell ref="I321:I323"/>
    <mergeCell ref="I331:I334"/>
    <mergeCell ref="I335:I338"/>
    <mergeCell ref="I339:I340"/>
    <mergeCell ref="A371:G371"/>
    <mergeCell ref="C372:D372"/>
    <mergeCell ref="A382:G383"/>
    <mergeCell ref="E386:E390"/>
    <mergeCell ref="F386:F390"/>
    <mergeCell ref="G329:G330"/>
    <mergeCell ref="C331:C334"/>
    <mergeCell ref="G331:G334"/>
    <mergeCell ref="C324:C325"/>
    <mergeCell ref="G324:G325"/>
    <mergeCell ref="C326:C327"/>
    <mergeCell ref="G326:G327"/>
    <mergeCell ref="C346:C347"/>
    <mergeCell ref="G346:G347"/>
    <mergeCell ref="C350:C352"/>
    <mergeCell ref="G350:G352"/>
    <mergeCell ref="C341:C342"/>
    <mergeCell ref="G341:G342"/>
    <mergeCell ref="C343:C345"/>
    <mergeCell ref="A370:G370"/>
  </mergeCells>
  <hyperlinks>
    <hyperlink ref="B18" location="'07. BPTs'!A371" display="Same day emergency care"/>
    <hyperlink ref="B19" location="'07. BPTs'!A384" display="Transient ischaemic attack"/>
    <hyperlink ref="B9" location="'07. BPTs'!A206" display="Fragility hip fracture"/>
    <hyperlink ref="B3" location="'07. BPTs'!A41" display="Acute stroke care"/>
    <hyperlink ref="B4" location="'07. BPTs'!A73" display="Adult renal dialysis"/>
    <hyperlink ref="B5" location="'07. BPTs'!A119" display="Daycases"/>
    <hyperlink ref="B10" location="'07. BPTs'!A239" display="Interventional radiology"/>
    <hyperlink ref="B12" location="'07. BPTs'!A264" display="Outpatient procedures"/>
    <hyperlink ref="B6" location="'07. BPTs'!A136" display="Diabetic ketoacidosis and hypoglycaemia"/>
    <hyperlink ref="B8" location="'07. BPTs'!A173" display="Endoscopy procedures"/>
    <hyperlink ref="B14" location="'07. BPTs'!A283" display="Paediatric epilepsy"/>
    <hyperlink ref="B15" location="'07. BPTs'!A292" display="Parkinson's disease"/>
    <hyperlink ref="B16" location="'07. BPTs'!A307" display="Pleural effusion"/>
    <hyperlink ref="B11" location="'07. BPTs'!A252" display="Major trauma"/>
    <hyperlink ref="H22" location="'07. BPTs'!A1" display="Return to top"/>
    <hyperlink ref="B7" location="'07. BPTs'!A149" display="Early inflammatory arthritis"/>
    <hyperlink ref="B17" location="'07. BPTs'!A318" display="Primary total hip and knee replacements"/>
    <hyperlink ref="B13" location="'07. BPTs'!A273" display="Paediatric diabetes year of care"/>
    <hyperlink ref="H45" location="'07. BPTs'!A1" display="Return to top"/>
    <hyperlink ref="H77" location="'07. BPTs'!A1" display="Return to top"/>
    <hyperlink ref="H144" location="'07. BPTs'!A1" display="Return to top"/>
    <hyperlink ref="H161" location="'07. BPTs'!A1" display="Return to top"/>
    <hyperlink ref="H174" location="'07. BPTs'!A1" display="Return to top"/>
    <hyperlink ref="H195" location="'07. BPTs'!A1" display="Return to top"/>
    <hyperlink ref="H228" location="'07. BPTs'!A1" display="Return to top"/>
    <hyperlink ref="H230" location="'07. BPTs'!A1" display="Return to top"/>
    <hyperlink ref="H243" location="'07. BPTs'!A1" display="Return to top"/>
    <hyperlink ref="H258" location="'07. BPTs'!A1" display="Return to top"/>
    <hyperlink ref="H267" location="'07. BPTs'!A1" display="Return to top"/>
    <hyperlink ref="H277" location="'07. BPTs'!A1" display="Return to top"/>
    <hyperlink ref="H286" location="'07. BPTs'!A1" display="Return to top"/>
    <hyperlink ref="H301" location="'07. BPTs'!A1" display="Return to top"/>
    <hyperlink ref="H312" location="'07. BPTs'!A1" display="Return to top"/>
    <hyperlink ref="H367" location="'07. BPTs'!A1" display="Return to top"/>
    <hyperlink ref="H380" location="'07. BPTs'!A1" display="Return to top"/>
    <hyperlink ref="B20" location="'07. BPTs'!A387" display="Heart Failure"/>
  </hyperlinks>
  <pageMargins left="0.74803149606299213" right="0.74803149606299213" top="0.98425196850393704" bottom="0.98425196850393704" header="0.51181102362204722" footer="0.51181102362204722"/>
  <pageSetup paperSize="9" scale="51" fitToHeight="0" orientation="landscape" r:id="rId1"/>
  <headerFooter alignWithMargins="0">
    <oddFooter>&amp;R&amp;P of &amp;N</oddFooter>
  </headerFooter>
  <rowBreaks count="10" manualBreakCount="10">
    <brk id="43" max="7" man="1"/>
    <brk id="74" max="7" man="1"/>
    <brk id="103" max="7" man="1"/>
    <brk id="172" max="7" man="1"/>
    <brk id="193" max="7" man="1"/>
    <brk id="226" max="7" man="1"/>
    <brk id="241" max="7" man="1"/>
    <brk id="275" max="7" man="1"/>
    <brk id="310" max="7" man="1"/>
    <brk id="357" max="7"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C3"/>
  <sheetViews>
    <sheetView workbookViewId="0"/>
  </sheetViews>
  <sheetFormatPr defaultRowHeight="15" x14ac:dyDescent="0.25"/>
  <cols>
    <col min="1" max="1" width="18" style="701" customWidth="1"/>
    <col min="2" max="16384" width="9.140625" style="701"/>
  </cols>
  <sheetData>
    <row r="1" spans="1:3" x14ac:dyDescent="0.25">
      <c r="A1" s="703" t="s">
        <v>2783</v>
      </c>
      <c r="B1" s="703" t="s">
        <v>735</v>
      </c>
      <c r="C1" s="703" t="s">
        <v>2782</v>
      </c>
    </row>
    <row r="2" spans="1:3" x14ac:dyDescent="0.25">
      <c r="A2" s="702" t="s">
        <v>188</v>
      </c>
      <c r="B2" s="702">
        <v>223</v>
      </c>
      <c r="C2" s="702" t="s">
        <v>183</v>
      </c>
    </row>
    <row r="3" spans="1:3" x14ac:dyDescent="0.25">
      <c r="A3" s="702" t="s">
        <v>18</v>
      </c>
      <c r="B3" s="702">
        <v>329</v>
      </c>
      <c r="C3" s="702" t="s">
        <v>18</v>
      </c>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N255"/>
  <sheetViews>
    <sheetView topLeftCell="D1" zoomScaleNormal="100" workbookViewId="0">
      <selection activeCell="D1" sqref="D1"/>
    </sheetView>
  </sheetViews>
  <sheetFormatPr defaultRowHeight="15" x14ac:dyDescent="0.25"/>
  <cols>
    <col min="1" max="1" width="24.7109375" style="701" bestFit="1" customWidth="1"/>
    <col min="2" max="2" width="56.5703125" style="701" customWidth="1"/>
    <col min="3" max="3" width="68.42578125" style="701" customWidth="1"/>
    <col min="4" max="4" width="105.7109375" style="701" bestFit="1" customWidth="1"/>
    <col min="5" max="5" width="30.7109375" style="701" customWidth="1"/>
    <col min="6" max="6" width="26.42578125" style="701" bestFit="1" customWidth="1"/>
    <col min="7" max="16384" width="9.140625" style="701"/>
  </cols>
  <sheetData>
    <row r="1" spans="1:7" x14ac:dyDescent="0.25">
      <c r="A1" s="701" t="s">
        <v>2783</v>
      </c>
      <c r="B1" s="701" t="s">
        <v>2819</v>
      </c>
      <c r="C1" s="701" t="s">
        <v>3</v>
      </c>
      <c r="D1" s="701" t="s">
        <v>1104</v>
      </c>
      <c r="E1" s="701" t="s">
        <v>2818</v>
      </c>
      <c r="F1" s="701" t="s">
        <v>616</v>
      </c>
      <c r="G1" s="701" t="s">
        <v>2817</v>
      </c>
    </row>
    <row r="2" spans="1:7" x14ac:dyDescent="0.25">
      <c r="A2" s="701" t="s">
        <v>2802</v>
      </c>
      <c r="B2" s="701" t="s">
        <v>2816</v>
      </c>
      <c r="C2" s="911" t="s">
        <v>2252</v>
      </c>
      <c r="D2" s="701" t="s">
        <v>2253</v>
      </c>
      <c r="E2" s="701" t="s">
        <v>1103</v>
      </c>
      <c r="F2" s="701" t="s">
        <v>2784</v>
      </c>
      <c r="G2" s="701" t="s">
        <v>2645</v>
      </c>
    </row>
    <row r="3" spans="1:7" x14ac:dyDescent="0.25">
      <c r="A3" s="701" t="s">
        <v>2802</v>
      </c>
      <c r="B3" s="701" t="s">
        <v>2816</v>
      </c>
      <c r="C3" s="911" t="s">
        <v>2250</v>
      </c>
      <c r="D3" s="701" t="s">
        <v>2251</v>
      </c>
      <c r="E3" s="701" t="s">
        <v>1103</v>
      </c>
      <c r="F3" s="701" t="s">
        <v>2784</v>
      </c>
      <c r="G3" s="701" t="s">
        <v>2645</v>
      </c>
    </row>
    <row r="4" spans="1:7" x14ac:dyDescent="0.25">
      <c r="A4" s="701" t="s">
        <v>2802</v>
      </c>
      <c r="B4" s="701" t="s">
        <v>2815</v>
      </c>
      <c r="C4" s="911" t="s">
        <v>2217</v>
      </c>
      <c r="D4" s="701" t="s">
        <v>2218</v>
      </c>
      <c r="E4" s="701" t="s">
        <v>1103</v>
      </c>
      <c r="F4" s="701" t="s">
        <v>2784</v>
      </c>
      <c r="G4" s="701" t="s">
        <v>2645</v>
      </c>
    </row>
    <row r="5" spans="1:7" x14ac:dyDescent="0.25">
      <c r="A5" s="701" t="s">
        <v>2802</v>
      </c>
      <c r="B5" s="701" t="s">
        <v>2814</v>
      </c>
      <c r="C5" s="911" t="s">
        <v>2215</v>
      </c>
      <c r="D5" s="701" t="s">
        <v>2216</v>
      </c>
      <c r="E5" s="701" t="s">
        <v>1103</v>
      </c>
      <c r="F5" s="701" t="s">
        <v>2784</v>
      </c>
      <c r="G5" s="701" t="s">
        <v>2645</v>
      </c>
    </row>
    <row r="6" spans="1:7" x14ac:dyDescent="0.25">
      <c r="A6" s="701" t="s">
        <v>2802</v>
      </c>
      <c r="B6" s="701" t="s">
        <v>2813</v>
      </c>
      <c r="C6" s="911" t="s">
        <v>1740</v>
      </c>
      <c r="D6" s="701" t="s">
        <v>1741</v>
      </c>
      <c r="E6" s="701" t="s">
        <v>1103</v>
      </c>
      <c r="F6" s="701" t="s">
        <v>2784</v>
      </c>
      <c r="G6" s="701" t="s">
        <v>2645</v>
      </c>
    </row>
    <row r="7" spans="1:7" x14ac:dyDescent="0.25">
      <c r="A7" s="701" t="s">
        <v>2802</v>
      </c>
      <c r="B7" s="701" t="s">
        <v>2813</v>
      </c>
      <c r="C7" s="911" t="s">
        <v>1738</v>
      </c>
      <c r="D7" s="701" t="s">
        <v>1739</v>
      </c>
      <c r="E7" s="701" t="s">
        <v>1103</v>
      </c>
      <c r="F7" s="701" t="s">
        <v>2784</v>
      </c>
      <c r="G7" s="701" t="s">
        <v>2645</v>
      </c>
    </row>
    <row r="8" spans="1:7" x14ac:dyDescent="0.25">
      <c r="A8" s="701" t="s">
        <v>2802</v>
      </c>
      <c r="B8" s="701" t="s">
        <v>2812</v>
      </c>
      <c r="C8" s="911" t="s">
        <v>1892</v>
      </c>
      <c r="D8" s="701" t="s">
        <v>1893</v>
      </c>
      <c r="E8" s="701" t="s">
        <v>1103</v>
      </c>
      <c r="F8" s="701" t="s">
        <v>2784</v>
      </c>
      <c r="G8" s="701" t="s">
        <v>2645</v>
      </c>
    </row>
    <row r="9" spans="1:7" x14ac:dyDescent="0.25">
      <c r="A9" s="701" t="s">
        <v>2802</v>
      </c>
      <c r="B9" s="701" t="s">
        <v>2811</v>
      </c>
      <c r="C9" s="911" t="s">
        <v>427</v>
      </c>
      <c r="D9" s="701" t="s">
        <v>1942</v>
      </c>
      <c r="E9" s="701" t="s">
        <v>2645</v>
      </c>
      <c r="F9" s="701" t="s">
        <v>2784</v>
      </c>
      <c r="G9" s="701" t="s">
        <v>2792</v>
      </c>
    </row>
    <row r="10" spans="1:7" x14ac:dyDescent="0.25">
      <c r="A10" s="701" t="s">
        <v>2802</v>
      </c>
      <c r="B10" s="701" t="s">
        <v>2810</v>
      </c>
      <c r="C10" s="911" t="s">
        <v>422</v>
      </c>
      <c r="D10" s="701" t="s">
        <v>421</v>
      </c>
      <c r="E10" s="701" t="s">
        <v>2645</v>
      </c>
      <c r="F10" s="701" t="s">
        <v>2784</v>
      </c>
      <c r="G10" s="701" t="s">
        <v>2792</v>
      </c>
    </row>
    <row r="11" spans="1:7" x14ac:dyDescent="0.25">
      <c r="A11" s="701" t="s">
        <v>2802</v>
      </c>
      <c r="B11" s="701" t="s">
        <v>2810</v>
      </c>
      <c r="C11" s="911" t="s">
        <v>416</v>
      </c>
      <c r="D11" s="701" t="s">
        <v>415</v>
      </c>
      <c r="E11" s="701" t="s">
        <v>2645</v>
      </c>
      <c r="F11" s="701" t="s">
        <v>2784</v>
      </c>
      <c r="G11" s="701" t="s">
        <v>2792</v>
      </c>
    </row>
    <row r="12" spans="1:7" x14ac:dyDescent="0.25">
      <c r="A12" s="701" t="s">
        <v>2802</v>
      </c>
      <c r="B12" s="701" t="s">
        <v>2810</v>
      </c>
      <c r="C12" s="911" t="s">
        <v>418</v>
      </c>
      <c r="D12" s="701" t="s">
        <v>417</v>
      </c>
      <c r="E12" s="701" t="s">
        <v>2645</v>
      </c>
      <c r="F12" s="701" t="s">
        <v>2784</v>
      </c>
      <c r="G12" s="701" t="s">
        <v>2792</v>
      </c>
    </row>
    <row r="13" spans="1:7" x14ac:dyDescent="0.25">
      <c r="A13" s="701" t="s">
        <v>2802</v>
      </c>
      <c r="B13" s="701" t="s">
        <v>2809</v>
      </c>
      <c r="C13" s="911" t="s">
        <v>414</v>
      </c>
      <c r="D13" s="701" t="s">
        <v>413</v>
      </c>
      <c r="E13" s="701" t="s">
        <v>2645</v>
      </c>
      <c r="F13" s="701" t="s">
        <v>2784</v>
      </c>
      <c r="G13" s="701" t="s">
        <v>2792</v>
      </c>
    </row>
    <row r="14" spans="1:7" x14ac:dyDescent="0.25">
      <c r="A14" s="701" t="s">
        <v>2802</v>
      </c>
      <c r="B14" s="701" t="s">
        <v>2808</v>
      </c>
      <c r="C14" s="911" t="s">
        <v>1364</v>
      </c>
      <c r="D14" s="701" t="s">
        <v>1365</v>
      </c>
      <c r="E14" s="701" t="s">
        <v>1103</v>
      </c>
      <c r="F14" s="701" t="s">
        <v>2784</v>
      </c>
      <c r="G14" s="701" t="s">
        <v>2645</v>
      </c>
    </row>
    <row r="15" spans="1:7" x14ac:dyDescent="0.25">
      <c r="A15" s="701" t="s">
        <v>2802</v>
      </c>
      <c r="B15" s="701" t="s">
        <v>2808</v>
      </c>
      <c r="C15" s="911" t="s">
        <v>1366</v>
      </c>
      <c r="D15" s="701" t="s">
        <v>1367</v>
      </c>
      <c r="E15" s="701" t="s">
        <v>1103</v>
      </c>
      <c r="F15" s="701" t="s">
        <v>2784</v>
      </c>
      <c r="G15" s="701" t="s">
        <v>2645</v>
      </c>
    </row>
    <row r="16" spans="1:7" x14ac:dyDescent="0.25">
      <c r="A16" s="701" t="s">
        <v>2802</v>
      </c>
      <c r="B16" s="701" t="s">
        <v>2808</v>
      </c>
      <c r="C16" s="911" t="s">
        <v>1362</v>
      </c>
      <c r="D16" s="701" t="s">
        <v>1363</v>
      </c>
      <c r="E16" s="701" t="s">
        <v>1103</v>
      </c>
      <c r="F16" s="701" t="s">
        <v>2784</v>
      </c>
      <c r="G16" s="701" t="s">
        <v>2645</v>
      </c>
    </row>
    <row r="17" spans="1:7" x14ac:dyDescent="0.25">
      <c r="A17" s="701" t="s">
        <v>2802</v>
      </c>
      <c r="B17" s="701" t="s">
        <v>2807</v>
      </c>
      <c r="C17" s="911" t="s">
        <v>1307</v>
      </c>
      <c r="D17" s="701" t="s">
        <v>1308</v>
      </c>
      <c r="E17" s="701" t="s">
        <v>1103</v>
      </c>
      <c r="F17" s="701" t="s">
        <v>2784</v>
      </c>
      <c r="G17" s="701" t="s">
        <v>2645</v>
      </c>
    </row>
    <row r="18" spans="1:7" x14ac:dyDescent="0.25">
      <c r="A18" s="701" t="s">
        <v>2802</v>
      </c>
      <c r="B18" s="701" t="s">
        <v>2806</v>
      </c>
      <c r="C18" s="911" t="s">
        <v>1331</v>
      </c>
      <c r="D18" s="701" t="s">
        <v>1332</v>
      </c>
      <c r="E18" s="701" t="s">
        <v>1103</v>
      </c>
      <c r="F18" s="701" t="s">
        <v>2784</v>
      </c>
      <c r="G18" s="701" t="s">
        <v>2645</v>
      </c>
    </row>
    <row r="19" spans="1:7" x14ac:dyDescent="0.25">
      <c r="A19" s="701" t="s">
        <v>2802</v>
      </c>
      <c r="B19" s="701" t="s">
        <v>2805</v>
      </c>
      <c r="C19" s="911" t="s">
        <v>2052</v>
      </c>
      <c r="D19" s="701" t="s">
        <v>2053</v>
      </c>
      <c r="E19" s="701" t="s">
        <v>2645</v>
      </c>
      <c r="F19" s="701" t="s">
        <v>2784</v>
      </c>
      <c r="G19" s="701" t="s">
        <v>2792</v>
      </c>
    </row>
    <row r="20" spans="1:7" x14ac:dyDescent="0.25">
      <c r="A20" s="701" t="s">
        <v>2802</v>
      </c>
      <c r="B20" s="701" t="s">
        <v>2805</v>
      </c>
      <c r="C20" s="911" t="s">
        <v>2056</v>
      </c>
      <c r="D20" s="701" t="s">
        <v>2057</v>
      </c>
      <c r="E20" s="701" t="s">
        <v>2645</v>
      </c>
      <c r="F20" s="701" t="s">
        <v>2784</v>
      </c>
      <c r="G20" s="701" t="s">
        <v>2792</v>
      </c>
    </row>
    <row r="21" spans="1:7" x14ac:dyDescent="0.25">
      <c r="A21" s="701" t="s">
        <v>2802</v>
      </c>
      <c r="B21" s="701" t="s">
        <v>2804</v>
      </c>
      <c r="C21" s="911" t="s">
        <v>2052</v>
      </c>
      <c r="D21" s="701" t="s">
        <v>2053</v>
      </c>
      <c r="E21" s="701" t="s">
        <v>2645</v>
      </c>
      <c r="F21" s="701" t="s">
        <v>2784</v>
      </c>
      <c r="G21" s="701" t="s">
        <v>2792</v>
      </c>
    </row>
    <row r="22" spans="1:7" x14ac:dyDescent="0.25">
      <c r="A22" s="701" t="s">
        <v>2802</v>
      </c>
      <c r="B22" s="701" t="s">
        <v>2803</v>
      </c>
      <c r="C22" s="911" t="s">
        <v>2056</v>
      </c>
      <c r="D22" s="701" t="s">
        <v>2057</v>
      </c>
      <c r="E22" s="701" t="s">
        <v>2645</v>
      </c>
      <c r="F22" s="701" t="s">
        <v>2784</v>
      </c>
      <c r="G22" s="701" t="s">
        <v>2792</v>
      </c>
    </row>
    <row r="23" spans="1:7" x14ac:dyDescent="0.25">
      <c r="A23" s="701" t="s">
        <v>2802</v>
      </c>
      <c r="B23" s="701" t="s">
        <v>2801</v>
      </c>
      <c r="C23" s="911" t="s">
        <v>2066</v>
      </c>
      <c r="D23" s="701" t="s">
        <v>2067</v>
      </c>
      <c r="E23" s="701" t="s">
        <v>2645</v>
      </c>
      <c r="F23" s="701" t="s">
        <v>2784</v>
      </c>
      <c r="G23" s="701" t="s">
        <v>2792</v>
      </c>
    </row>
    <row r="24" spans="1:7" x14ac:dyDescent="0.25">
      <c r="A24" s="701" t="s">
        <v>2796</v>
      </c>
      <c r="B24" s="701" t="s">
        <v>836</v>
      </c>
      <c r="C24" s="701" t="s">
        <v>1853</v>
      </c>
      <c r="D24" s="701" t="s">
        <v>1854</v>
      </c>
      <c r="E24" s="701" t="s">
        <v>1103</v>
      </c>
      <c r="F24" s="701" t="s">
        <v>2790</v>
      </c>
      <c r="G24" s="701" t="s">
        <v>2792</v>
      </c>
    </row>
    <row r="25" spans="1:7" x14ac:dyDescent="0.25">
      <c r="A25" s="701" t="s">
        <v>2796</v>
      </c>
      <c r="B25" s="701" t="s">
        <v>137</v>
      </c>
      <c r="C25" s="701" t="s">
        <v>1228</v>
      </c>
      <c r="D25" s="701" t="s">
        <v>1229</v>
      </c>
      <c r="E25" s="701" t="s">
        <v>1103</v>
      </c>
      <c r="F25" s="701" t="s">
        <v>2790</v>
      </c>
      <c r="G25" s="701" t="s">
        <v>2792</v>
      </c>
    </row>
    <row r="26" spans="1:7" x14ac:dyDescent="0.25">
      <c r="A26" s="701" t="s">
        <v>2796</v>
      </c>
      <c r="B26" s="701" t="s">
        <v>137</v>
      </c>
      <c r="C26" s="701" t="s">
        <v>1226</v>
      </c>
      <c r="D26" s="701" t="s">
        <v>1227</v>
      </c>
      <c r="E26" s="701" t="s">
        <v>1103</v>
      </c>
      <c r="F26" s="701" t="s">
        <v>2790</v>
      </c>
      <c r="G26" s="701" t="s">
        <v>2792</v>
      </c>
    </row>
    <row r="27" spans="1:7" x14ac:dyDescent="0.25">
      <c r="A27" s="701" t="s">
        <v>2796</v>
      </c>
      <c r="B27" s="701" t="s">
        <v>44</v>
      </c>
      <c r="C27" s="701" t="s">
        <v>2549</v>
      </c>
      <c r="D27" s="701" t="s">
        <v>2550</v>
      </c>
      <c r="E27" s="701" t="s">
        <v>1103</v>
      </c>
      <c r="F27" s="701" t="s">
        <v>2790</v>
      </c>
      <c r="G27" s="701" t="s">
        <v>2792</v>
      </c>
    </row>
    <row r="28" spans="1:7" x14ac:dyDescent="0.25">
      <c r="A28" s="701" t="s">
        <v>2796</v>
      </c>
      <c r="B28" s="701" t="s">
        <v>44</v>
      </c>
      <c r="C28" s="701" t="s">
        <v>2529</v>
      </c>
      <c r="D28" s="701" t="s">
        <v>2530</v>
      </c>
      <c r="E28" s="701" t="s">
        <v>1103</v>
      </c>
      <c r="F28" s="701" t="s">
        <v>2790</v>
      </c>
      <c r="G28" s="701" t="s">
        <v>2792</v>
      </c>
    </row>
    <row r="29" spans="1:7" x14ac:dyDescent="0.25">
      <c r="A29" s="701" t="s">
        <v>2796</v>
      </c>
      <c r="B29" s="701" t="s">
        <v>44</v>
      </c>
      <c r="C29" s="701" t="s">
        <v>2531</v>
      </c>
      <c r="D29" s="701" t="s">
        <v>2532</v>
      </c>
      <c r="E29" s="701" t="s">
        <v>1103</v>
      </c>
      <c r="F29" s="701" t="s">
        <v>2790</v>
      </c>
      <c r="G29" s="701" t="s">
        <v>2792</v>
      </c>
    </row>
    <row r="30" spans="1:7" x14ac:dyDescent="0.25">
      <c r="A30" s="701" t="s">
        <v>2796</v>
      </c>
      <c r="B30" s="701" t="s">
        <v>44</v>
      </c>
      <c r="C30" s="701" t="s">
        <v>2551</v>
      </c>
      <c r="D30" s="701" t="s">
        <v>2552</v>
      </c>
      <c r="E30" s="701" t="s">
        <v>1103</v>
      </c>
      <c r="F30" s="701" t="s">
        <v>2790</v>
      </c>
      <c r="G30" s="701" t="s">
        <v>2792</v>
      </c>
    </row>
    <row r="31" spans="1:7" x14ac:dyDescent="0.25">
      <c r="A31" s="701" t="s">
        <v>2796</v>
      </c>
      <c r="B31" s="701" t="s">
        <v>2800</v>
      </c>
      <c r="C31" s="701" t="s">
        <v>57</v>
      </c>
      <c r="D31" s="701" t="s">
        <v>56</v>
      </c>
      <c r="E31" s="701" t="s">
        <v>2645</v>
      </c>
      <c r="F31" s="701" t="s">
        <v>2790</v>
      </c>
      <c r="G31" s="701" t="s">
        <v>2792</v>
      </c>
    </row>
    <row r="32" spans="1:7" x14ac:dyDescent="0.25">
      <c r="A32" s="701" t="s">
        <v>2796</v>
      </c>
      <c r="B32" s="701" t="s">
        <v>101</v>
      </c>
      <c r="C32" s="701" t="s">
        <v>2073</v>
      </c>
      <c r="D32" s="701" t="s">
        <v>2074</v>
      </c>
      <c r="E32" s="701" t="s">
        <v>2645</v>
      </c>
      <c r="F32" s="701" t="s">
        <v>2790</v>
      </c>
      <c r="G32" s="701" t="s">
        <v>2792</v>
      </c>
    </row>
    <row r="33" spans="1:7" x14ac:dyDescent="0.25">
      <c r="A33" s="701" t="s">
        <v>2796</v>
      </c>
      <c r="B33" s="701" t="s">
        <v>101</v>
      </c>
      <c r="C33" s="701" t="s">
        <v>2093</v>
      </c>
      <c r="D33" s="701" t="s">
        <v>2094</v>
      </c>
      <c r="E33" s="701" t="s">
        <v>2645</v>
      </c>
      <c r="F33" s="701" t="s">
        <v>2790</v>
      </c>
      <c r="G33" s="701" t="s">
        <v>2792</v>
      </c>
    </row>
    <row r="34" spans="1:7" x14ac:dyDescent="0.25">
      <c r="A34" s="701" t="s">
        <v>2796</v>
      </c>
      <c r="B34" s="701" t="s">
        <v>2799</v>
      </c>
      <c r="C34" s="701" t="s">
        <v>1699</v>
      </c>
      <c r="D34" s="701" t="s">
        <v>1700</v>
      </c>
      <c r="E34" s="701" t="s">
        <v>2645</v>
      </c>
      <c r="F34" s="701" t="s">
        <v>2790</v>
      </c>
      <c r="G34" s="701" t="s">
        <v>2792</v>
      </c>
    </row>
    <row r="35" spans="1:7" x14ac:dyDescent="0.25">
      <c r="A35" s="701" t="s">
        <v>2796</v>
      </c>
      <c r="B35" s="701" t="s">
        <v>2799</v>
      </c>
      <c r="C35" s="701" t="s">
        <v>1697</v>
      </c>
      <c r="D35" s="701" t="s">
        <v>1698</v>
      </c>
      <c r="E35" s="701" t="s">
        <v>2645</v>
      </c>
      <c r="F35" s="701" t="s">
        <v>2790</v>
      </c>
      <c r="G35" s="701" t="s">
        <v>2792</v>
      </c>
    </row>
    <row r="36" spans="1:7" x14ac:dyDescent="0.25">
      <c r="A36" s="701" t="s">
        <v>2796</v>
      </c>
      <c r="B36" s="701" t="s">
        <v>2799</v>
      </c>
      <c r="C36" s="701" t="s">
        <v>1703</v>
      </c>
      <c r="D36" s="701" t="s">
        <v>1704</v>
      </c>
      <c r="E36" s="701" t="s">
        <v>2645</v>
      </c>
      <c r="F36" s="701" t="s">
        <v>2790</v>
      </c>
      <c r="G36" s="701" t="s">
        <v>2792</v>
      </c>
    </row>
    <row r="37" spans="1:7" x14ac:dyDescent="0.25">
      <c r="A37" s="701" t="s">
        <v>2796</v>
      </c>
      <c r="B37" s="701" t="s">
        <v>2799</v>
      </c>
      <c r="C37" s="701" t="s">
        <v>1705</v>
      </c>
      <c r="D37" s="701" t="s">
        <v>1706</v>
      </c>
      <c r="E37" s="701" t="s">
        <v>2645</v>
      </c>
      <c r="F37" s="701" t="s">
        <v>2790</v>
      </c>
      <c r="G37" s="701" t="s">
        <v>2792</v>
      </c>
    </row>
    <row r="38" spans="1:7" x14ac:dyDescent="0.25">
      <c r="A38" s="701" t="s">
        <v>2796</v>
      </c>
      <c r="B38" s="701" t="s">
        <v>71</v>
      </c>
      <c r="C38" s="701" t="s">
        <v>1479</v>
      </c>
      <c r="D38" s="701" t="s">
        <v>1480</v>
      </c>
      <c r="E38" s="701" t="s">
        <v>1103</v>
      </c>
      <c r="F38" s="701" t="s">
        <v>2790</v>
      </c>
      <c r="G38" s="701" t="s">
        <v>2792</v>
      </c>
    </row>
    <row r="39" spans="1:7" x14ac:dyDescent="0.25">
      <c r="A39" s="701" t="s">
        <v>2796</v>
      </c>
      <c r="B39" s="701" t="s">
        <v>85</v>
      </c>
      <c r="C39" s="701" t="s">
        <v>2705</v>
      </c>
      <c r="D39" s="701" t="s">
        <v>2706</v>
      </c>
      <c r="E39" s="701" t="s">
        <v>1103</v>
      </c>
      <c r="F39" s="701" t="s">
        <v>2790</v>
      </c>
      <c r="G39" s="701" t="s">
        <v>2792</v>
      </c>
    </row>
    <row r="40" spans="1:7" x14ac:dyDescent="0.25">
      <c r="A40" s="701" t="s">
        <v>2796</v>
      </c>
      <c r="B40" s="701" t="s">
        <v>85</v>
      </c>
      <c r="C40" s="701" t="s">
        <v>2703</v>
      </c>
      <c r="D40" s="701" t="s">
        <v>2704</v>
      </c>
      <c r="E40" s="701" t="s">
        <v>1103</v>
      </c>
      <c r="F40" s="701" t="s">
        <v>2790</v>
      </c>
      <c r="G40" s="701" t="s">
        <v>2792</v>
      </c>
    </row>
    <row r="41" spans="1:7" x14ac:dyDescent="0.25">
      <c r="A41" s="701" t="s">
        <v>2796</v>
      </c>
      <c r="B41" s="701" t="s">
        <v>85</v>
      </c>
      <c r="C41" s="701" t="s">
        <v>2701</v>
      </c>
      <c r="D41" s="701" t="s">
        <v>2702</v>
      </c>
      <c r="E41" s="701" t="s">
        <v>1103</v>
      </c>
      <c r="F41" s="701" t="s">
        <v>2790</v>
      </c>
      <c r="G41" s="701" t="s">
        <v>2792</v>
      </c>
    </row>
    <row r="42" spans="1:7" x14ac:dyDescent="0.25">
      <c r="A42" s="701" t="s">
        <v>2796</v>
      </c>
      <c r="B42" s="701" t="s">
        <v>75</v>
      </c>
      <c r="C42" s="701" t="s">
        <v>1687</v>
      </c>
      <c r="D42" s="701" t="s">
        <v>1688</v>
      </c>
      <c r="E42" s="701" t="s">
        <v>1103</v>
      </c>
      <c r="F42" s="701" t="s">
        <v>2790</v>
      </c>
      <c r="G42" s="701" t="s">
        <v>2792</v>
      </c>
    </row>
    <row r="43" spans="1:7" x14ac:dyDescent="0.25">
      <c r="A43" s="701" t="s">
        <v>2796</v>
      </c>
      <c r="B43" s="701" t="s">
        <v>125</v>
      </c>
      <c r="C43" s="701" t="s">
        <v>1531</v>
      </c>
      <c r="D43" s="701" t="s">
        <v>1532</v>
      </c>
      <c r="E43" s="701" t="s">
        <v>1103</v>
      </c>
      <c r="F43" s="701" t="s">
        <v>2790</v>
      </c>
      <c r="G43" s="701" t="s">
        <v>2792</v>
      </c>
    </row>
    <row r="44" spans="1:7" x14ac:dyDescent="0.25">
      <c r="A44" s="701" t="s">
        <v>2796</v>
      </c>
      <c r="B44" s="701" t="s">
        <v>61</v>
      </c>
      <c r="C44" s="701" t="s">
        <v>59</v>
      </c>
      <c r="D44" s="701" t="s">
        <v>58</v>
      </c>
      <c r="E44" s="701" t="s">
        <v>1103</v>
      </c>
      <c r="F44" s="701" t="s">
        <v>2790</v>
      </c>
      <c r="G44" s="701" t="s">
        <v>2792</v>
      </c>
    </row>
    <row r="45" spans="1:7" x14ac:dyDescent="0.25">
      <c r="A45" s="701" t="s">
        <v>2796</v>
      </c>
      <c r="B45" s="701" t="s">
        <v>61</v>
      </c>
      <c r="C45" s="701" t="s">
        <v>63</v>
      </c>
      <c r="D45" s="701" t="s">
        <v>62</v>
      </c>
      <c r="E45" s="701" t="s">
        <v>1103</v>
      </c>
      <c r="F45" s="701" t="s">
        <v>2790</v>
      </c>
      <c r="G45" s="701" t="s">
        <v>2792</v>
      </c>
    </row>
    <row r="46" spans="1:7" x14ac:dyDescent="0.25">
      <c r="A46" s="701" t="s">
        <v>2796</v>
      </c>
      <c r="B46" s="701" t="s">
        <v>121</v>
      </c>
      <c r="C46" s="701" t="s">
        <v>1468</v>
      </c>
      <c r="D46" s="701" t="s">
        <v>1469</v>
      </c>
      <c r="E46" s="701" t="s">
        <v>1103</v>
      </c>
      <c r="F46" s="701" t="s">
        <v>2790</v>
      </c>
      <c r="G46" s="701" t="s">
        <v>2792</v>
      </c>
    </row>
    <row r="47" spans="1:7" x14ac:dyDescent="0.25">
      <c r="A47" s="701" t="s">
        <v>2796</v>
      </c>
      <c r="B47" s="701" t="s">
        <v>121</v>
      </c>
      <c r="C47" s="701" t="s">
        <v>1466</v>
      </c>
      <c r="D47" s="701" t="s">
        <v>1467</v>
      </c>
      <c r="E47" s="701" t="s">
        <v>1103</v>
      </c>
      <c r="F47" s="701" t="s">
        <v>2790</v>
      </c>
      <c r="G47" s="701" t="s">
        <v>2792</v>
      </c>
    </row>
    <row r="48" spans="1:7" x14ac:dyDescent="0.25">
      <c r="A48" s="701" t="s">
        <v>2796</v>
      </c>
      <c r="B48" s="701" t="s">
        <v>91</v>
      </c>
      <c r="C48" s="701" t="s">
        <v>2248</v>
      </c>
      <c r="D48" s="701" t="s">
        <v>2249</v>
      </c>
      <c r="E48" s="701" t="s">
        <v>1103</v>
      </c>
      <c r="F48" s="701" t="s">
        <v>2790</v>
      </c>
      <c r="G48" s="701" t="s">
        <v>2792</v>
      </c>
    </row>
    <row r="49" spans="1:7" x14ac:dyDescent="0.25">
      <c r="A49" s="701" t="s">
        <v>2796</v>
      </c>
      <c r="B49" s="701" t="s">
        <v>91</v>
      </c>
      <c r="C49" s="701" t="s">
        <v>2246</v>
      </c>
      <c r="D49" s="701" t="s">
        <v>2247</v>
      </c>
      <c r="E49" s="701" t="s">
        <v>1103</v>
      </c>
      <c r="F49" s="701" t="s">
        <v>2790</v>
      </c>
      <c r="G49" s="701" t="s">
        <v>2792</v>
      </c>
    </row>
    <row r="50" spans="1:7" x14ac:dyDescent="0.25">
      <c r="A50" s="701" t="s">
        <v>2796</v>
      </c>
      <c r="B50" s="701" t="s">
        <v>67</v>
      </c>
      <c r="C50" s="701" t="s">
        <v>1681</v>
      </c>
      <c r="D50" s="701" t="s">
        <v>1682</v>
      </c>
      <c r="E50" s="701" t="s">
        <v>1103</v>
      </c>
      <c r="F50" s="701" t="s">
        <v>2790</v>
      </c>
      <c r="G50" s="701" t="s">
        <v>2792</v>
      </c>
    </row>
    <row r="51" spans="1:7" x14ac:dyDescent="0.25">
      <c r="A51" s="701" t="s">
        <v>2796</v>
      </c>
      <c r="B51" s="701" t="s">
        <v>67</v>
      </c>
      <c r="C51" s="701" t="s">
        <v>1679</v>
      </c>
      <c r="D51" s="701" t="s">
        <v>1680</v>
      </c>
      <c r="E51" s="701" t="s">
        <v>1103</v>
      </c>
      <c r="F51" s="701" t="s">
        <v>2790</v>
      </c>
      <c r="G51" s="701" t="s">
        <v>2792</v>
      </c>
    </row>
    <row r="52" spans="1:7" x14ac:dyDescent="0.25">
      <c r="A52" s="701" t="s">
        <v>2796</v>
      </c>
      <c r="B52" s="701" t="s">
        <v>67</v>
      </c>
      <c r="C52" s="701" t="s">
        <v>1677</v>
      </c>
      <c r="D52" s="701" t="s">
        <v>1678</v>
      </c>
      <c r="E52" s="701" t="s">
        <v>1103</v>
      </c>
      <c r="F52" s="701" t="s">
        <v>2790</v>
      </c>
      <c r="G52" s="701" t="s">
        <v>2792</v>
      </c>
    </row>
    <row r="53" spans="1:7" x14ac:dyDescent="0.25">
      <c r="A53" s="701" t="s">
        <v>2796</v>
      </c>
      <c r="B53" s="701" t="s">
        <v>2798</v>
      </c>
      <c r="C53" s="701" t="s">
        <v>2615</v>
      </c>
      <c r="D53" s="701" t="s">
        <v>2616</v>
      </c>
      <c r="E53" s="701" t="s">
        <v>1103</v>
      </c>
      <c r="F53" s="701" t="s">
        <v>2790</v>
      </c>
      <c r="G53" s="701" t="s">
        <v>2792</v>
      </c>
    </row>
    <row r="54" spans="1:7" x14ac:dyDescent="0.25">
      <c r="A54" s="701" t="s">
        <v>2796</v>
      </c>
      <c r="B54" s="701" t="s">
        <v>2798</v>
      </c>
      <c r="C54" s="701" t="s">
        <v>2613</v>
      </c>
      <c r="D54" s="701" t="s">
        <v>2614</v>
      </c>
      <c r="E54" s="701" t="s">
        <v>1103</v>
      </c>
      <c r="F54" s="701" t="s">
        <v>2790</v>
      </c>
      <c r="G54" s="701" t="s">
        <v>2792</v>
      </c>
    </row>
    <row r="55" spans="1:7" x14ac:dyDescent="0.25">
      <c r="A55" s="701" t="s">
        <v>2796</v>
      </c>
      <c r="B55" s="701" t="s">
        <v>2797</v>
      </c>
      <c r="C55" s="701" t="s">
        <v>105</v>
      </c>
      <c r="D55" s="701" t="s">
        <v>104</v>
      </c>
      <c r="E55" s="701" t="s">
        <v>2645</v>
      </c>
      <c r="F55" s="701" t="s">
        <v>2790</v>
      </c>
      <c r="G55" s="701" t="s">
        <v>2792</v>
      </c>
    </row>
    <row r="56" spans="1:7" x14ac:dyDescent="0.25">
      <c r="A56" s="701" t="s">
        <v>2796</v>
      </c>
      <c r="B56" s="701" t="s">
        <v>2797</v>
      </c>
      <c r="C56" s="701" t="s">
        <v>113</v>
      </c>
      <c r="D56" s="701" t="s">
        <v>112</v>
      </c>
      <c r="E56" s="701" t="s">
        <v>2645</v>
      </c>
      <c r="F56" s="701" t="s">
        <v>2790</v>
      </c>
      <c r="G56" s="701" t="s">
        <v>2792</v>
      </c>
    </row>
    <row r="57" spans="1:7" x14ac:dyDescent="0.25">
      <c r="A57" s="701" t="s">
        <v>2796</v>
      </c>
      <c r="B57" s="701" t="s">
        <v>2797</v>
      </c>
      <c r="C57" s="701" t="s">
        <v>109</v>
      </c>
      <c r="D57" s="701" t="s">
        <v>108</v>
      </c>
      <c r="E57" s="701" t="s">
        <v>2645</v>
      </c>
      <c r="F57" s="701" t="s">
        <v>2790</v>
      </c>
      <c r="G57" s="701" t="s">
        <v>2792</v>
      </c>
    </row>
    <row r="58" spans="1:7" x14ac:dyDescent="0.25">
      <c r="A58" s="701" t="s">
        <v>2796</v>
      </c>
      <c r="B58" s="701" t="s">
        <v>2797</v>
      </c>
      <c r="C58" s="701" t="s">
        <v>107</v>
      </c>
      <c r="D58" s="701" t="s">
        <v>106</v>
      </c>
      <c r="E58" s="701" t="s">
        <v>2645</v>
      </c>
      <c r="F58" s="701" t="s">
        <v>2790</v>
      </c>
      <c r="G58" s="701" t="s">
        <v>2792</v>
      </c>
    </row>
    <row r="59" spans="1:7" x14ac:dyDescent="0.25">
      <c r="A59" s="701" t="s">
        <v>2796</v>
      </c>
      <c r="B59" s="701" t="s">
        <v>50</v>
      </c>
      <c r="C59" s="718" t="s">
        <v>2200</v>
      </c>
      <c r="D59" s="718" t="s">
        <v>2201</v>
      </c>
      <c r="E59" s="717" t="s">
        <v>1103</v>
      </c>
      <c r="F59" s="701" t="s">
        <v>2790</v>
      </c>
      <c r="G59" s="701" t="s">
        <v>2792</v>
      </c>
    </row>
    <row r="60" spans="1:7" x14ac:dyDescent="0.25">
      <c r="A60" s="701" t="s">
        <v>2796</v>
      </c>
      <c r="B60" s="701" t="s">
        <v>50</v>
      </c>
      <c r="C60" s="718" t="s">
        <v>2198</v>
      </c>
      <c r="D60" s="718" t="s">
        <v>2199</v>
      </c>
      <c r="E60" s="717" t="s">
        <v>1103</v>
      </c>
      <c r="F60" s="701" t="s">
        <v>2790</v>
      </c>
      <c r="G60" s="701" t="s">
        <v>2792</v>
      </c>
    </row>
    <row r="61" spans="1:7" x14ac:dyDescent="0.25">
      <c r="A61" s="704" t="s">
        <v>2796</v>
      </c>
      <c r="B61" s="704" t="s">
        <v>131</v>
      </c>
      <c r="C61" s="704" t="s">
        <v>1493</v>
      </c>
      <c r="D61" s="704" t="s">
        <v>1494</v>
      </c>
      <c r="E61" s="715" t="s">
        <v>1103</v>
      </c>
      <c r="F61" s="704" t="s">
        <v>2790</v>
      </c>
      <c r="G61" s="704" t="s">
        <v>2792</v>
      </c>
    </row>
    <row r="62" spans="1:7" x14ac:dyDescent="0.25">
      <c r="A62" s="704" t="s">
        <v>2796</v>
      </c>
      <c r="B62" s="704" t="s">
        <v>131</v>
      </c>
      <c r="C62" s="704" t="s">
        <v>1491</v>
      </c>
      <c r="D62" s="704" t="s">
        <v>1492</v>
      </c>
      <c r="E62" s="715" t="s">
        <v>1103</v>
      </c>
      <c r="F62" s="704" t="s">
        <v>2790</v>
      </c>
      <c r="G62" s="704" t="s">
        <v>2792</v>
      </c>
    </row>
    <row r="63" spans="1:7" x14ac:dyDescent="0.25">
      <c r="A63" s="704" t="s">
        <v>2796</v>
      </c>
      <c r="B63" s="704" t="s">
        <v>2795</v>
      </c>
      <c r="C63" s="716" t="s">
        <v>1210</v>
      </c>
      <c r="D63" s="716" t="s">
        <v>1211</v>
      </c>
      <c r="E63" s="715" t="s">
        <v>2645</v>
      </c>
      <c r="F63" s="704" t="s">
        <v>2790</v>
      </c>
      <c r="G63" s="704" t="s">
        <v>2792</v>
      </c>
    </row>
    <row r="64" spans="1:7" x14ac:dyDescent="0.25">
      <c r="A64" s="704" t="s">
        <v>2796</v>
      </c>
      <c r="B64" s="704" t="s">
        <v>2795</v>
      </c>
      <c r="C64" s="716" t="s">
        <v>1208</v>
      </c>
      <c r="D64" s="716" t="s">
        <v>1209</v>
      </c>
      <c r="E64" s="715" t="s">
        <v>2645</v>
      </c>
      <c r="F64" s="704" t="s">
        <v>2790</v>
      </c>
      <c r="G64" s="704" t="s">
        <v>2792</v>
      </c>
    </row>
    <row r="65" spans="1:7" x14ac:dyDescent="0.25">
      <c r="A65" s="704" t="s">
        <v>2796</v>
      </c>
      <c r="B65" s="704" t="s">
        <v>2795</v>
      </c>
      <c r="C65" s="704" t="s">
        <v>1206</v>
      </c>
      <c r="D65" s="704" t="s">
        <v>1207</v>
      </c>
      <c r="E65" s="704" t="s">
        <v>2645</v>
      </c>
      <c r="F65" s="704" t="s">
        <v>2790</v>
      </c>
      <c r="G65" s="704" t="s">
        <v>2792</v>
      </c>
    </row>
    <row r="66" spans="1:7" x14ac:dyDescent="0.25">
      <c r="A66" s="701" t="s">
        <v>2794</v>
      </c>
      <c r="C66" s="701" t="s">
        <v>1756</v>
      </c>
      <c r="D66" s="701" t="s">
        <v>1757</v>
      </c>
      <c r="E66" s="701" t="s">
        <v>1103</v>
      </c>
      <c r="F66" s="701" t="s">
        <v>2784</v>
      </c>
      <c r="G66" s="701" t="s">
        <v>2645</v>
      </c>
    </row>
    <row r="67" spans="1:7" x14ac:dyDescent="0.25">
      <c r="A67" s="701" t="s">
        <v>2794</v>
      </c>
      <c r="C67" s="701" t="s">
        <v>348</v>
      </c>
      <c r="D67" s="701" t="s">
        <v>347</v>
      </c>
      <c r="E67" s="701" t="s">
        <v>1103</v>
      </c>
      <c r="F67" s="701" t="s">
        <v>2784</v>
      </c>
      <c r="G67" s="701" t="s">
        <v>2645</v>
      </c>
    </row>
    <row r="68" spans="1:7" x14ac:dyDescent="0.25">
      <c r="A68" s="701" t="s">
        <v>2794</v>
      </c>
      <c r="C68" s="701" t="s">
        <v>346</v>
      </c>
      <c r="D68" s="701" t="s">
        <v>345</v>
      </c>
      <c r="E68" s="701" t="s">
        <v>1103</v>
      </c>
      <c r="F68" s="701" t="s">
        <v>2784</v>
      </c>
      <c r="G68" s="701" t="s">
        <v>2645</v>
      </c>
    </row>
    <row r="69" spans="1:7" x14ac:dyDescent="0.25">
      <c r="A69" s="701" t="s">
        <v>2794</v>
      </c>
      <c r="C69" s="701" t="s">
        <v>344</v>
      </c>
      <c r="D69" s="701" t="s">
        <v>343</v>
      </c>
      <c r="E69" s="701" t="s">
        <v>1103</v>
      </c>
      <c r="F69" s="701" t="s">
        <v>2784</v>
      </c>
      <c r="G69" s="701" t="s">
        <v>2645</v>
      </c>
    </row>
    <row r="70" spans="1:7" x14ac:dyDescent="0.25">
      <c r="A70" s="701" t="s">
        <v>2794</v>
      </c>
      <c r="C70" s="701" t="s">
        <v>342</v>
      </c>
      <c r="D70" s="701" t="s">
        <v>341</v>
      </c>
      <c r="E70" s="701" t="s">
        <v>1103</v>
      </c>
      <c r="F70" s="701" t="s">
        <v>2784</v>
      </c>
      <c r="G70" s="701" t="s">
        <v>2645</v>
      </c>
    </row>
    <row r="71" spans="1:7" x14ac:dyDescent="0.25">
      <c r="A71" s="701" t="s">
        <v>2794</v>
      </c>
      <c r="C71" s="701" t="s">
        <v>340</v>
      </c>
      <c r="D71" s="701" t="s">
        <v>339</v>
      </c>
      <c r="E71" s="701" t="s">
        <v>1103</v>
      </c>
      <c r="F71" s="701" t="s">
        <v>2784</v>
      </c>
      <c r="G71" s="701" t="s">
        <v>2645</v>
      </c>
    </row>
    <row r="72" spans="1:7" x14ac:dyDescent="0.25">
      <c r="A72" s="701" t="s">
        <v>2794</v>
      </c>
      <c r="C72" s="701" t="s">
        <v>338</v>
      </c>
      <c r="D72" s="701" t="s">
        <v>337</v>
      </c>
      <c r="E72" s="701" t="s">
        <v>1103</v>
      </c>
      <c r="F72" s="701" t="s">
        <v>2784</v>
      </c>
      <c r="G72" s="701" t="s">
        <v>2645</v>
      </c>
    </row>
    <row r="73" spans="1:7" x14ac:dyDescent="0.25">
      <c r="A73" s="701" t="s">
        <v>2794</v>
      </c>
      <c r="C73" s="701" t="s">
        <v>336</v>
      </c>
      <c r="D73" s="701" t="s">
        <v>1791</v>
      </c>
      <c r="E73" s="701" t="s">
        <v>1103</v>
      </c>
      <c r="F73" s="701" t="s">
        <v>2784</v>
      </c>
      <c r="G73" s="701" t="s">
        <v>2645</v>
      </c>
    </row>
    <row r="74" spans="1:7" x14ac:dyDescent="0.25">
      <c r="A74" s="701" t="s">
        <v>2794</v>
      </c>
      <c r="C74" s="701" t="s">
        <v>334</v>
      </c>
      <c r="D74" s="701" t="s">
        <v>1792</v>
      </c>
      <c r="E74" s="701" t="s">
        <v>1103</v>
      </c>
      <c r="F74" s="701" t="s">
        <v>2784</v>
      </c>
      <c r="G74" s="701" t="s">
        <v>2645</v>
      </c>
    </row>
    <row r="75" spans="1:7" x14ac:dyDescent="0.25">
      <c r="A75" s="701" t="s">
        <v>2794</v>
      </c>
      <c r="C75" s="701" t="s">
        <v>332</v>
      </c>
      <c r="D75" s="701" t="s">
        <v>1793</v>
      </c>
      <c r="E75" s="701" t="s">
        <v>1103</v>
      </c>
      <c r="F75" s="701" t="s">
        <v>2784</v>
      </c>
      <c r="G75" s="701" t="s">
        <v>2645</v>
      </c>
    </row>
    <row r="76" spans="1:7" x14ac:dyDescent="0.25">
      <c r="A76" s="701" t="s">
        <v>2794</v>
      </c>
      <c r="C76" s="701" t="s">
        <v>328</v>
      </c>
      <c r="D76" s="701" t="s">
        <v>1794</v>
      </c>
      <c r="E76" s="701" t="s">
        <v>1103</v>
      </c>
      <c r="F76" s="701" t="s">
        <v>2784</v>
      </c>
      <c r="G76" s="701" t="s">
        <v>2645</v>
      </c>
    </row>
    <row r="77" spans="1:7" x14ac:dyDescent="0.25">
      <c r="A77" s="701" t="s">
        <v>2794</v>
      </c>
      <c r="C77" s="701" t="s">
        <v>330</v>
      </c>
      <c r="D77" s="701" t="s">
        <v>1795</v>
      </c>
      <c r="E77" s="701" t="s">
        <v>1103</v>
      </c>
      <c r="F77" s="701" t="s">
        <v>2784</v>
      </c>
      <c r="G77" s="701" t="s">
        <v>2645</v>
      </c>
    </row>
    <row r="78" spans="1:7" x14ac:dyDescent="0.25">
      <c r="A78" s="701" t="s">
        <v>2794</v>
      </c>
      <c r="C78" s="701" t="s">
        <v>326</v>
      </c>
      <c r="D78" s="701" t="s">
        <v>1812</v>
      </c>
      <c r="E78" s="701" t="s">
        <v>1103</v>
      </c>
      <c r="F78" s="701" t="s">
        <v>2784</v>
      </c>
      <c r="G78" s="701" t="s">
        <v>2645</v>
      </c>
    </row>
    <row r="79" spans="1:7" x14ac:dyDescent="0.25">
      <c r="A79" s="701" t="s">
        <v>544</v>
      </c>
      <c r="C79" s="701" t="s">
        <v>1238</v>
      </c>
      <c r="D79" s="701" t="s">
        <v>1239</v>
      </c>
      <c r="E79" s="701" t="s">
        <v>1103</v>
      </c>
      <c r="F79" s="701" t="s">
        <v>2790</v>
      </c>
      <c r="G79" s="701" t="s">
        <v>2792</v>
      </c>
    </row>
    <row r="80" spans="1:7" x14ac:dyDescent="0.25">
      <c r="A80" s="701" t="s">
        <v>544</v>
      </c>
      <c r="C80" s="701" t="s">
        <v>1240</v>
      </c>
      <c r="D80" s="701" t="s">
        <v>1241</v>
      </c>
      <c r="E80" s="701" t="s">
        <v>1103</v>
      </c>
      <c r="F80" s="701" t="s">
        <v>2790</v>
      </c>
      <c r="G80" s="701" t="s">
        <v>2792</v>
      </c>
    </row>
    <row r="81" spans="1:7" x14ac:dyDescent="0.25">
      <c r="A81" s="701" t="s">
        <v>544</v>
      </c>
      <c r="C81" s="701" t="s">
        <v>1236</v>
      </c>
      <c r="D81" s="701" t="s">
        <v>1237</v>
      </c>
      <c r="E81" s="701" t="s">
        <v>1103</v>
      </c>
      <c r="F81" s="701" t="s">
        <v>2790</v>
      </c>
      <c r="G81" s="701" t="s">
        <v>2792</v>
      </c>
    </row>
    <row r="82" spans="1:7" x14ac:dyDescent="0.25">
      <c r="A82" s="701" t="s">
        <v>544</v>
      </c>
      <c r="C82" s="701" t="s">
        <v>1234</v>
      </c>
      <c r="D82" s="701" t="s">
        <v>1235</v>
      </c>
      <c r="E82" s="701" t="s">
        <v>1103</v>
      </c>
      <c r="F82" s="701" t="s">
        <v>2790</v>
      </c>
      <c r="G82" s="701" t="s">
        <v>2792</v>
      </c>
    </row>
    <row r="83" spans="1:7" x14ac:dyDescent="0.25">
      <c r="A83" s="701" t="s">
        <v>544</v>
      </c>
      <c r="C83" s="701" t="s">
        <v>1232</v>
      </c>
      <c r="D83" s="701" t="s">
        <v>1233</v>
      </c>
      <c r="E83" s="701" t="s">
        <v>1103</v>
      </c>
      <c r="F83" s="701" t="s">
        <v>2790</v>
      </c>
      <c r="G83" s="701" t="s">
        <v>2792</v>
      </c>
    </row>
    <row r="84" spans="1:7" x14ac:dyDescent="0.25">
      <c r="A84" s="701" t="s">
        <v>544</v>
      </c>
      <c r="C84" s="701" t="s">
        <v>1230</v>
      </c>
      <c r="D84" s="701" t="s">
        <v>1231</v>
      </c>
      <c r="E84" s="701" t="s">
        <v>1103</v>
      </c>
      <c r="F84" s="701" t="s">
        <v>2790</v>
      </c>
      <c r="G84" s="701" t="s">
        <v>2792</v>
      </c>
    </row>
    <row r="85" spans="1:7" x14ac:dyDescent="0.25">
      <c r="A85" s="701" t="s">
        <v>2793</v>
      </c>
      <c r="B85" s="701" t="s">
        <v>194</v>
      </c>
      <c r="C85" s="701" t="s">
        <v>193</v>
      </c>
      <c r="D85" s="701" t="s">
        <v>192</v>
      </c>
      <c r="E85" s="701" t="s">
        <v>1103</v>
      </c>
      <c r="F85" s="701" t="s">
        <v>2793</v>
      </c>
      <c r="G85" s="701" t="s">
        <v>2645</v>
      </c>
    </row>
    <row r="86" spans="1:7" x14ac:dyDescent="0.25">
      <c r="A86" s="701" t="s">
        <v>2793</v>
      </c>
      <c r="B86" s="701" t="s">
        <v>194</v>
      </c>
      <c r="C86" s="701" t="s">
        <v>196</v>
      </c>
      <c r="D86" s="701" t="s">
        <v>195</v>
      </c>
      <c r="E86" s="701" t="s">
        <v>1103</v>
      </c>
      <c r="F86" s="701" t="s">
        <v>2793</v>
      </c>
      <c r="G86" s="701" t="s">
        <v>2645</v>
      </c>
    </row>
    <row r="87" spans="1:7" x14ac:dyDescent="0.25">
      <c r="A87" s="701" t="s">
        <v>2793</v>
      </c>
      <c r="B87" s="701" t="s">
        <v>199</v>
      </c>
      <c r="C87" s="701" t="s">
        <v>201</v>
      </c>
      <c r="D87" s="701" t="s">
        <v>2302</v>
      </c>
      <c r="E87" s="701" t="s">
        <v>1103</v>
      </c>
      <c r="F87" s="701" t="s">
        <v>2793</v>
      </c>
      <c r="G87" s="701" t="s">
        <v>2645</v>
      </c>
    </row>
    <row r="88" spans="1:7" x14ac:dyDescent="0.25">
      <c r="A88" s="714" t="s">
        <v>2793</v>
      </c>
      <c r="B88" s="714" t="s">
        <v>197</v>
      </c>
      <c r="C88" s="714" t="s">
        <v>2306</v>
      </c>
      <c r="D88" s="714" t="s">
        <v>197</v>
      </c>
      <c r="E88" s="714" t="s">
        <v>1103</v>
      </c>
      <c r="F88" s="714" t="s">
        <v>2793</v>
      </c>
      <c r="G88" s="714" t="s">
        <v>1103</v>
      </c>
    </row>
    <row r="89" spans="1:7" x14ac:dyDescent="0.25">
      <c r="A89" s="713" t="s">
        <v>2793</v>
      </c>
      <c r="B89" s="713" t="s">
        <v>197</v>
      </c>
      <c r="C89" s="713" t="s">
        <v>2307</v>
      </c>
      <c r="D89" s="713" t="s">
        <v>2308</v>
      </c>
      <c r="E89" s="713" t="s">
        <v>1103</v>
      </c>
      <c r="F89" s="714" t="s">
        <v>2793</v>
      </c>
      <c r="G89" s="713" t="s">
        <v>1103</v>
      </c>
    </row>
    <row r="90" spans="1:7" x14ac:dyDescent="0.25">
      <c r="A90" s="701" t="s">
        <v>385</v>
      </c>
      <c r="B90" s="712" t="s">
        <v>608</v>
      </c>
      <c r="C90" s="701" t="s">
        <v>2127</v>
      </c>
      <c r="D90" s="701" t="s">
        <v>2128</v>
      </c>
      <c r="E90" s="701" t="s">
        <v>2645</v>
      </c>
      <c r="F90" s="701" t="s">
        <v>2790</v>
      </c>
      <c r="G90" s="701" t="s">
        <v>2792</v>
      </c>
    </row>
    <row r="91" spans="1:7" x14ac:dyDescent="0.25">
      <c r="A91" s="701" t="s">
        <v>385</v>
      </c>
      <c r="B91" s="712" t="s">
        <v>608</v>
      </c>
      <c r="C91" s="701" t="s">
        <v>2125</v>
      </c>
      <c r="D91" s="701" t="s">
        <v>2126</v>
      </c>
      <c r="E91" s="701" t="s">
        <v>2645</v>
      </c>
      <c r="F91" s="701" t="s">
        <v>2790</v>
      </c>
      <c r="G91" s="701" t="s">
        <v>2792</v>
      </c>
    </row>
    <row r="92" spans="1:7" x14ac:dyDescent="0.25">
      <c r="A92" s="701" t="s">
        <v>385</v>
      </c>
      <c r="B92" s="712" t="s">
        <v>608</v>
      </c>
      <c r="C92" s="701" t="s">
        <v>2123</v>
      </c>
      <c r="D92" s="701" t="s">
        <v>2124</v>
      </c>
      <c r="E92" s="701" t="s">
        <v>2645</v>
      </c>
      <c r="F92" s="701" t="s">
        <v>2790</v>
      </c>
      <c r="G92" s="701" t="s">
        <v>2792</v>
      </c>
    </row>
    <row r="93" spans="1:7" x14ac:dyDescent="0.25">
      <c r="A93" s="701" t="s">
        <v>385</v>
      </c>
      <c r="B93" s="712" t="s">
        <v>608</v>
      </c>
      <c r="C93" s="701" t="s">
        <v>2121</v>
      </c>
      <c r="D93" s="701" t="s">
        <v>2122</v>
      </c>
      <c r="E93" s="701" t="s">
        <v>2645</v>
      </c>
      <c r="F93" s="701" t="s">
        <v>2790</v>
      </c>
      <c r="G93" s="701" t="s">
        <v>2792</v>
      </c>
    </row>
    <row r="94" spans="1:7" x14ac:dyDescent="0.25">
      <c r="A94" s="701" t="s">
        <v>385</v>
      </c>
      <c r="B94" s="712" t="s">
        <v>608</v>
      </c>
      <c r="C94" s="701" t="s">
        <v>2113</v>
      </c>
      <c r="D94" s="701" t="s">
        <v>2114</v>
      </c>
      <c r="E94" s="701" t="s">
        <v>2645</v>
      </c>
      <c r="F94" s="701" t="s">
        <v>2790</v>
      </c>
      <c r="G94" s="701" t="s">
        <v>2792</v>
      </c>
    </row>
    <row r="95" spans="1:7" x14ac:dyDescent="0.25">
      <c r="A95" s="701" t="s">
        <v>385</v>
      </c>
      <c r="B95" s="712" t="s">
        <v>608</v>
      </c>
      <c r="C95" s="701" t="s">
        <v>2119</v>
      </c>
      <c r="D95" s="701" t="s">
        <v>2120</v>
      </c>
      <c r="E95" s="701" t="s">
        <v>2645</v>
      </c>
      <c r="F95" s="701" t="s">
        <v>2790</v>
      </c>
      <c r="G95" s="701" t="s">
        <v>2792</v>
      </c>
    </row>
    <row r="96" spans="1:7" x14ac:dyDescent="0.25">
      <c r="A96" s="701" t="s">
        <v>385</v>
      </c>
      <c r="B96" s="712" t="s">
        <v>608</v>
      </c>
      <c r="C96" s="701" t="s">
        <v>2115</v>
      </c>
      <c r="D96" s="701" t="s">
        <v>2116</v>
      </c>
      <c r="E96" s="701" t="s">
        <v>2645</v>
      </c>
      <c r="F96" s="701" t="s">
        <v>2790</v>
      </c>
      <c r="G96" s="701" t="s">
        <v>2792</v>
      </c>
    </row>
    <row r="97" spans="1:7" x14ac:dyDescent="0.25">
      <c r="A97" s="701" t="s">
        <v>385</v>
      </c>
      <c r="B97" s="712" t="s">
        <v>608</v>
      </c>
      <c r="C97" s="701" t="s">
        <v>2117</v>
      </c>
      <c r="D97" s="701" t="s">
        <v>2118</v>
      </c>
      <c r="E97" s="701" t="s">
        <v>2645</v>
      </c>
      <c r="F97" s="701" t="s">
        <v>2790</v>
      </c>
      <c r="G97" s="701" t="s">
        <v>2792</v>
      </c>
    </row>
    <row r="98" spans="1:7" x14ac:dyDescent="0.25">
      <c r="A98" s="701" t="s">
        <v>2791</v>
      </c>
      <c r="B98" s="712" t="s">
        <v>608</v>
      </c>
      <c r="C98" s="701" t="s">
        <v>307</v>
      </c>
      <c r="D98" s="701" t="s">
        <v>306</v>
      </c>
      <c r="E98" s="701" t="s">
        <v>2645</v>
      </c>
      <c r="F98" s="701" t="s">
        <v>2790</v>
      </c>
      <c r="G98" s="701" t="s">
        <v>2785</v>
      </c>
    </row>
    <row r="99" spans="1:7" x14ac:dyDescent="0.25">
      <c r="A99" s="701" t="s">
        <v>2791</v>
      </c>
      <c r="B99" s="712" t="s">
        <v>608</v>
      </c>
      <c r="C99" s="701" t="s">
        <v>303</v>
      </c>
      <c r="D99" s="701" t="s">
        <v>302</v>
      </c>
      <c r="E99" s="701" t="s">
        <v>2645</v>
      </c>
      <c r="F99" s="701" t="s">
        <v>2790</v>
      </c>
      <c r="G99" s="701" t="s">
        <v>2785</v>
      </c>
    </row>
    <row r="100" spans="1:7" x14ac:dyDescent="0.25">
      <c r="A100" s="701" t="s">
        <v>2791</v>
      </c>
      <c r="B100" s="712" t="s">
        <v>608</v>
      </c>
      <c r="C100" s="701" t="s">
        <v>299</v>
      </c>
      <c r="D100" s="701" t="s">
        <v>298</v>
      </c>
      <c r="E100" s="701" t="s">
        <v>2645</v>
      </c>
      <c r="F100" s="701" t="s">
        <v>2790</v>
      </c>
      <c r="G100" s="701" t="s">
        <v>2785</v>
      </c>
    </row>
    <row r="101" spans="1:7" x14ac:dyDescent="0.25">
      <c r="A101" s="701" t="s">
        <v>2791</v>
      </c>
      <c r="B101" s="712" t="s">
        <v>608</v>
      </c>
      <c r="C101" s="701" t="s">
        <v>305</v>
      </c>
      <c r="D101" s="701" t="s">
        <v>304</v>
      </c>
      <c r="E101" s="701" t="s">
        <v>2645</v>
      </c>
      <c r="F101" s="701" t="s">
        <v>2790</v>
      </c>
      <c r="G101" s="701" t="s">
        <v>2785</v>
      </c>
    </row>
    <row r="102" spans="1:7" x14ac:dyDescent="0.25">
      <c r="A102" s="701" t="s">
        <v>2791</v>
      </c>
      <c r="B102" s="712" t="s">
        <v>608</v>
      </c>
      <c r="C102" s="701" t="s">
        <v>301</v>
      </c>
      <c r="D102" s="701" t="s">
        <v>300</v>
      </c>
      <c r="E102" s="701" t="s">
        <v>2645</v>
      </c>
      <c r="F102" s="701" t="s">
        <v>2790</v>
      </c>
      <c r="G102" s="701" t="s">
        <v>2785</v>
      </c>
    </row>
    <row r="103" spans="1:7" x14ac:dyDescent="0.25">
      <c r="A103" s="701" t="s">
        <v>2791</v>
      </c>
      <c r="B103" s="712" t="s">
        <v>608</v>
      </c>
      <c r="C103" s="701" t="s">
        <v>279</v>
      </c>
      <c r="D103" s="701" t="s">
        <v>2598</v>
      </c>
      <c r="E103" s="701" t="s">
        <v>2645</v>
      </c>
      <c r="F103" s="701" t="s">
        <v>2790</v>
      </c>
      <c r="G103" s="701" t="s">
        <v>2785</v>
      </c>
    </row>
    <row r="104" spans="1:7" x14ac:dyDescent="0.25">
      <c r="A104" s="701" t="s">
        <v>2791</v>
      </c>
      <c r="C104" s="701" t="s">
        <v>277</v>
      </c>
      <c r="D104" s="701" t="s">
        <v>2599</v>
      </c>
      <c r="E104" s="701" t="s">
        <v>2645</v>
      </c>
      <c r="F104" s="701" t="s">
        <v>2790</v>
      </c>
      <c r="G104" s="701" t="s">
        <v>2785</v>
      </c>
    </row>
    <row r="105" spans="1:7" x14ac:dyDescent="0.25">
      <c r="A105" s="701" t="s">
        <v>2791</v>
      </c>
      <c r="C105" s="701" t="s">
        <v>281</v>
      </c>
      <c r="D105" s="701" t="s">
        <v>2597</v>
      </c>
      <c r="E105" s="701" t="s">
        <v>2645</v>
      </c>
      <c r="F105" s="701" t="s">
        <v>2790</v>
      </c>
      <c r="G105" s="701" t="s">
        <v>2785</v>
      </c>
    </row>
    <row r="106" spans="1:7" x14ac:dyDescent="0.25">
      <c r="A106" s="701" t="s">
        <v>2791</v>
      </c>
      <c r="C106" s="701" t="s">
        <v>314</v>
      </c>
      <c r="D106" s="701" t="s">
        <v>313</v>
      </c>
      <c r="E106" s="701" t="s">
        <v>2645</v>
      </c>
      <c r="F106" s="701" t="s">
        <v>2790</v>
      </c>
      <c r="G106" s="701" t="s">
        <v>2785</v>
      </c>
    </row>
    <row r="107" spans="1:7" x14ac:dyDescent="0.25">
      <c r="A107" s="701" t="s">
        <v>2791</v>
      </c>
      <c r="C107" s="701" t="s">
        <v>309</v>
      </c>
      <c r="D107" s="701" t="s">
        <v>308</v>
      </c>
      <c r="E107" s="701" t="s">
        <v>2645</v>
      </c>
      <c r="F107" s="701" t="s">
        <v>2790</v>
      </c>
      <c r="G107" s="701" t="s">
        <v>2785</v>
      </c>
    </row>
    <row r="108" spans="1:7" x14ac:dyDescent="0.25">
      <c r="A108" s="701" t="s">
        <v>2791</v>
      </c>
      <c r="C108" s="701" t="s">
        <v>283</v>
      </c>
      <c r="D108" s="701" t="s">
        <v>2596</v>
      </c>
      <c r="E108" s="701" t="s">
        <v>2645</v>
      </c>
      <c r="F108" s="701" t="s">
        <v>2790</v>
      </c>
      <c r="G108" s="701" t="s">
        <v>2785</v>
      </c>
    </row>
    <row r="109" spans="1:7" x14ac:dyDescent="0.25">
      <c r="A109" s="701" t="s">
        <v>2791</v>
      </c>
      <c r="C109" s="701" t="s">
        <v>311</v>
      </c>
      <c r="D109" s="701" t="s">
        <v>310</v>
      </c>
      <c r="E109" s="701" t="s">
        <v>2645</v>
      </c>
      <c r="F109" s="701" t="s">
        <v>2790</v>
      </c>
      <c r="G109" s="701" t="s">
        <v>2785</v>
      </c>
    </row>
    <row r="110" spans="1:7" x14ac:dyDescent="0.25">
      <c r="A110" s="701" t="s">
        <v>2791</v>
      </c>
      <c r="C110" s="701" t="s">
        <v>293</v>
      </c>
      <c r="D110" s="701" t="s">
        <v>292</v>
      </c>
      <c r="E110" s="701" t="s">
        <v>2645</v>
      </c>
      <c r="F110" s="701" t="s">
        <v>2790</v>
      </c>
      <c r="G110" s="701" t="s">
        <v>2785</v>
      </c>
    </row>
    <row r="111" spans="1:7" x14ac:dyDescent="0.25">
      <c r="A111" s="701" t="s">
        <v>2791</v>
      </c>
      <c r="C111" s="701" t="s">
        <v>287</v>
      </c>
      <c r="D111" s="701" t="s">
        <v>2594</v>
      </c>
      <c r="E111" s="701" t="s">
        <v>2645</v>
      </c>
      <c r="F111" s="701" t="s">
        <v>2790</v>
      </c>
      <c r="G111" s="701" t="s">
        <v>2785</v>
      </c>
    </row>
    <row r="112" spans="1:7" x14ac:dyDescent="0.25">
      <c r="A112" s="701" t="s">
        <v>2791</v>
      </c>
      <c r="C112" s="701" t="s">
        <v>297</v>
      </c>
      <c r="D112" s="701" t="s">
        <v>296</v>
      </c>
      <c r="E112" s="701" t="s">
        <v>2645</v>
      </c>
      <c r="F112" s="701" t="s">
        <v>2790</v>
      </c>
      <c r="G112" s="701" t="s">
        <v>2785</v>
      </c>
    </row>
    <row r="113" spans="1:7" x14ac:dyDescent="0.25">
      <c r="A113" s="701" t="s">
        <v>2791</v>
      </c>
      <c r="C113" s="701" t="s">
        <v>285</v>
      </c>
      <c r="D113" s="701" t="s">
        <v>2595</v>
      </c>
      <c r="E113" s="701" t="s">
        <v>2645</v>
      </c>
      <c r="F113" s="701" t="s">
        <v>2790</v>
      </c>
      <c r="G113" s="701" t="s">
        <v>2785</v>
      </c>
    </row>
    <row r="114" spans="1:7" x14ac:dyDescent="0.25">
      <c r="A114" s="701" t="s">
        <v>2791</v>
      </c>
      <c r="C114" s="701" t="s">
        <v>291</v>
      </c>
      <c r="D114" s="701" t="s">
        <v>2592</v>
      </c>
      <c r="E114" s="701" t="s">
        <v>2645</v>
      </c>
      <c r="F114" s="701" t="s">
        <v>2790</v>
      </c>
      <c r="G114" s="701" t="s">
        <v>2785</v>
      </c>
    </row>
    <row r="115" spans="1:7" x14ac:dyDescent="0.25">
      <c r="A115" s="701" t="s">
        <v>2791</v>
      </c>
      <c r="C115" s="701" t="s">
        <v>289</v>
      </c>
      <c r="D115" s="701" t="s">
        <v>2593</v>
      </c>
      <c r="E115" s="701" t="s">
        <v>2645</v>
      </c>
      <c r="F115" s="701" t="s">
        <v>2790</v>
      </c>
      <c r="G115" s="701" t="s">
        <v>2785</v>
      </c>
    </row>
    <row r="116" spans="1:7" x14ac:dyDescent="0.25">
      <c r="A116" s="701" t="s">
        <v>2791</v>
      </c>
      <c r="C116" s="701" t="s">
        <v>295</v>
      </c>
      <c r="D116" s="701" t="s">
        <v>294</v>
      </c>
      <c r="E116" s="701" t="s">
        <v>2645</v>
      </c>
      <c r="F116" s="701" t="s">
        <v>2790</v>
      </c>
      <c r="G116" s="701" t="s">
        <v>2785</v>
      </c>
    </row>
    <row r="117" spans="1:7" x14ac:dyDescent="0.25">
      <c r="A117" s="701" t="s">
        <v>178</v>
      </c>
      <c r="C117" s="701" t="s">
        <v>1460</v>
      </c>
      <c r="D117" s="701" t="s">
        <v>1461</v>
      </c>
      <c r="E117" s="701" t="s">
        <v>2645</v>
      </c>
      <c r="F117" s="701" t="s">
        <v>2784</v>
      </c>
      <c r="G117" s="701" t="s">
        <v>2785</v>
      </c>
    </row>
    <row r="118" spans="1:7" x14ac:dyDescent="0.25">
      <c r="A118" s="701" t="s">
        <v>178</v>
      </c>
      <c r="C118" s="701" t="s">
        <v>1497</v>
      </c>
      <c r="D118" s="701" t="s">
        <v>1498</v>
      </c>
      <c r="E118" s="701" t="s">
        <v>1103</v>
      </c>
      <c r="F118" s="701" t="s">
        <v>2790</v>
      </c>
      <c r="G118" s="701" t="s">
        <v>2645</v>
      </c>
    </row>
    <row r="119" spans="1:7" x14ac:dyDescent="0.25">
      <c r="A119" s="701" t="s">
        <v>178</v>
      </c>
      <c r="C119" s="701" t="s">
        <v>1499</v>
      </c>
      <c r="D119" s="701" t="s">
        <v>1500</v>
      </c>
      <c r="E119" s="701" t="s">
        <v>1103</v>
      </c>
      <c r="F119" s="701" t="s">
        <v>2790</v>
      </c>
      <c r="G119" s="701" t="s">
        <v>2645</v>
      </c>
    </row>
    <row r="120" spans="1:7" x14ac:dyDescent="0.25">
      <c r="A120" s="701" t="s">
        <v>163</v>
      </c>
      <c r="C120" s="701" t="s">
        <v>155</v>
      </c>
      <c r="D120" s="701" t="s">
        <v>154</v>
      </c>
      <c r="E120" s="701" t="s">
        <v>1103</v>
      </c>
      <c r="F120" s="701" t="s">
        <v>2784</v>
      </c>
      <c r="G120" s="701" t="s">
        <v>2645</v>
      </c>
    </row>
    <row r="121" spans="1:7" x14ac:dyDescent="0.25">
      <c r="A121" s="701" t="s">
        <v>163</v>
      </c>
      <c r="C121" s="701" t="s">
        <v>159</v>
      </c>
      <c r="D121" s="701" t="s">
        <v>158</v>
      </c>
      <c r="E121" s="701" t="s">
        <v>1103</v>
      </c>
      <c r="F121" s="701" t="s">
        <v>2784</v>
      </c>
      <c r="G121" s="701" t="s">
        <v>2645</v>
      </c>
    </row>
    <row r="122" spans="1:7" x14ac:dyDescent="0.25">
      <c r="A122" s="701" t="s">
        <v>163</v>
      </c>
      <c r="C122" s="701" t="s">
        <v>157</v>
      </c>
      <c r="D122" s="701" t="s">
        <v>156</v>
      </c>
      <c r="E122" s="701" t="s">
        <v>1103</v>
      </c>
      <c r="F122" s="701" t="s">
        <v>2784</v>
      </c>
      <c r="G122" s="701" t="s">
        <v>2645</v>
      </c>
    </row>
    <row r="123" spans="1:7" x14ac:dyDescent="0.25">
      <c r="A123" s="701" t="s">
        <v>163</v>
      </c>
      <c r="C123" s="701" t="s">
        <v>161</v>
      </c>
      <c r="D123" s="701" t="s">
        <v>160</v>
      </c>
      <c r="E123" s="701" t="s">
        <v>1103</v>
      </c>
      <c r="F123" s="701" t="s">
        <v>2784</v>
      </c>
      <c r="G123" s="701" t="s">
        <v>2645</v>
      </c>
    </row>
    <row r="124" spans="1:7" x14ac:dyDescent="0.25">
      <c r="A124" s="701" t="s">
        <v>14</v>
      </c>
      <c r="C124" s="701" t="s">
        <v>1663</v>
      </c>
      <c r="D124" s="701" t="s">
        <v>1664</v>
      </c>
      <c r="E124" s="701" t="s">
        <v>1103</v>
      </c>
      <c r="F124" s="701" t="s">
        <v>2790</v>
      </c>
      <c r="G124" s="701" t="s">
        <v>2645</v>
      </c>
    </row>
    <row r="125" spans="1:7" x14ac:dyDescent="0.25">
      <c r="A125" s="701" t="s">
        <v>14</v>
      </c>
      <c r="C125" s="701" t="s">
        <v>1661</v>
      </c>
      <c r="D125" s="701" t="s">
        <v>1662</v>
      </c>
      <c r="E125" s="701" t="s">
        <v>1103</v>
      </c>
      <c r="F125" s="701" t="s">
        <v>2790</v>
      </c>
      <c r="G125" s="701" t="s">
        <v>2645</v>
      </c>
    </row>
    <row r="126" spans="1:7" x14ac:dyDescent="0.25">
      <c r="A126" s="701" t="s">
        <v>14</v>
      </c>
      <c r="C126" s="701" t="s">
        <v>1659</v>
      </c>
      <c r="D126" s="701" t="s">
        <v>1660</v>
      </c>
      <c r="E126" s="701" t="s">
        <v>1103</v>
      </c>
      <c r="F126" s="701" t="s">
        <v>2790</v>
      </c>
      <c r="G126" s="701" t="s">
        <v>2645</v>
      </c>
    </row>
    <row r="127" spans="1:7" x14ac:dyDescent="0.25">
      <c r="A127" s="701" t="s">
        <v>14</v>
      </c>
      <c r="C127" s="701" t="s">
        <v>1665</v>
      </c>
      <c r="D127" s="701" t="s">
        <v>1666</v>
      </c>
      <c r="E127" s="701" t="s">
        <v>1103</v>
      </c>
      <c r="F127" s="701" t="s">
        <v>2790</v>
      </c>
      <c r="G127" s="701" t="s">
        <v>2645</v>
      </c>
    </row>
    <row r="128" spans="1:7" x14ac:dyDescent="0.25">
      <c r="A128" s="701" t="s">
        <v>14</v>
      </c>
      <c r="C128" s="701" t="s">
        <v>1657</v>
      </c>
      <c r="D128" s="701" t="s">
        <v>1658</v>
      </c>
      <c r="E128" s="701" t="s">
        <v>1103</v>
      </c>
      <c r="F128" s="701" t="s">
        <v>2790</v>
      </c>
      <c r="G128" s="701" t="s">
        <v>2645</v>
      </c>
    </row>
    <row r="129" spans="1:7" ht="15.75" thickBot="1" x14ac:dyDescent="0.3">
      <c r="A129" s="707" t="s">
        <v>275</v>
      </c>
      <c r="B129" s="707" t="s">
        <v>2789</v>
      </c>
      <c r="C129" s="711" t="s">
        <v>2707</v>
      </c>
      <c r="D129" s="710" t="s">
        <v>2708</v>
      </c>
      <c r="E129" s="704" t="s">
        <v>1103</v>
      </c>
      <c r="F129" s="704" t="s">
        <v>2784</v>
      </c>
      <c r="G129" s="704" t="s">
        <v>2785</v>
      </c>
    </row>
    <row r="130" spans="1:7" ht="15.75" thickBot="1" x14ac:dyDescent="0.3">
      <c r="A130" s="707" t="s">
        <v>275</v>
      </c>
      <c r="B130" s="707" t="s">
        <v>2789</v>
      </c>
      <c r="C130" s="711" t="s">
        <v>2709</v>
      </c>
      <c r="D130" s="710" t="s">
        <v>2710</v>
      </c>
      <c r="E130" s="704" t="s">
        <v>1103</v>
      </c>
      <c r="F130" s="704" t="s">
        <v>2784</v>
      </c>
      <c r="G130" s="704" t="s">
        <v>2785</v>
      </c>
    </row>
    <row r="131" spans="1:7" x14ac:dyDescent="0.25">
      <c r="A131" s="704" t="s">
        <v>275</v>
      </c>
      <c r="B131" s="704" t="s">
        <v>2788</v>
      </c>
      <c r="C131" s="704" t="s">
        <v>2715</v>
      </c>
      <c r="D131" s="704" t="s">
        <v>2716</v>
      </c>
      <c r="E131" s="704" t="s">
        <v>1103</v>
      </c>
      <c r="F131" s="704" t="s">
        <v>2784</v>
      </c>
      <c r="G131" s="704" t="s">
        <v>2785</v>
      </c>
    </row>
    <row r="132" spans="1:7" x14ac:dyDescent="0.25">
      <c r="A132" s="704" t="s">
        <v>275</v>
      </c>
      <c r="B132" s="704" t="s">
        <v>2788</v>
      </c>
      <c r="C132" s="704" t="s">
        <v>2717</v>
      </c>
      <c r="D132" s="704" t="s">
        <v>2718</v>
      </c>
      <c r="E132" s="704" t="s">
        <v>1103</v>
      </c>
      <c r="F132" s="704" t="s">
        <v>2784</v>
      </c>
      <c r="G132" s="704" t="s">
        <v>2785</v>
      </c>
    </row>
    <row r="133" spans="1:7" x14ac:dyDescent="0.25">
      <c r="A133" s="704" t="s">
        <v>275</v>
      </c>
      <c r="B133" s="704" t="s">
        <v>2788</v>
      </c>
      <c r="C133" s="704" t="s">
        <v>2719</v>
      </c>
      <c r="D133" s="704" t="s">
        <v>2720</v>
      </c>
      <c r="E133" s="704" t="s">
        <v>1103</v>
      </c>
      <c r="F133" s="704" t="s">
        <v>2784</v>
      </c>
      <c r="G133" s="704" t="s">
        <v>2785</v>
      </c>
    </row>
    <row r="134" spans="1:7" x14ac:dyDescent="0.25">
      <c r="A134" s="704" t="s">
        <v>275</v>
      </c>
      <c r="B134" s="704" t="s">
        <v>2788</v>
      </c>
      <c r="C134" s="704" t="s">
        <v>2721</v>
      </c>
      <c r="D134" s="704" t="s">
        <v>2722</v>
      </c>
      <c r="E134" s="704" t="s">
        <v>1103</v>
      </c>
      <c r="F134" s="704" t="s">
        <v>2784</v>
      </c>
      <c r="G134" s="704" t="s">
        <v>2785</v>
      </c>
    </row>
    <row r="135" spans="1:7" x14ac:dyDescent="0.25">
      <c r="A135" s="704" t="s">
        <v>275</v>
      </c>
      <c r="B135" s="704" t="s">
        <v>2788</v>
      </c>
      <c r="C135" s="704" t="s">
        <v>2723</v>
      </c>
      <c r="D135" s="704" t="s">
        <v>2724</v>
      </c>
      <c r="E135" s="704" t="s">
        <v>1103</v>
      </c>
      <c r="F135" s="704" t="s">
        <v>2784</v>
      </c>
      <c r="G135" s="704" t="s">
        <v>2785</v>
      </c>
    </row>
    <row r="136" spans="1:7" x14ac:dyDescent="0.25">
      <c r="A136" s="704" t="s">
        <v>275</v>
      </c>
      <c r="B136" s="704" t="s">
        <v>2788</v>
      </c>
      <c r="C136" s="704" t="s">
        <v>2725</v>
      </c>
      <c r="D136" s="704" t="s">
        <v>2726</v>
      </c>
      <c r="E136" s="704" t="s">
        <v>1103</v>
      </c>
      <c r="F136" s="704" t="s">
        <v>2784</v>
      </c>
      <c r="G136" s="704" t="s">
        <v>2785</v>
      </c>
    </row>
    <row r="137" spans="1:7" x14ac:dyDescent="0.25">
      <c r="A137" s="704" t="s">
        <v>275</v>
      </c>
      <c r="B137" s="704" t="s">
        <v>2788</v>
      </c>
      <c r="C137" s="704" t="s">
        <v>2727</v>
      </c>
      <c r="D137" s="704" t="s">
        <v>2728</v>
      </c>
      <c r="E137" s="704" t="s">
        <v>1103</v>
      </c>
      <c r="F137" s="704" t="s">
        <v>2784</v>
      </c>
      <c r="G137" s="704" t="s">
        <v>2785</v>
      </c>
    </row>
    <row r="138" spans="1:7" x14ac:dyDescent="0.25">
      <c r="A138" s="704" t="s">
        <v>275</v>
      </c>
      <c r="B138" s="704" t="s">
        <v>2788</v>
      </c>
      <c r="C138" s="704" t="s">
        <v>2729</v>
      </c>
      <c r="D138" s="704" t="s">
        <v>2730</v>
      </c>
      <c r="E138" s="704" t="s">
        <v>1103</v>
      </c>
      <c r="F138" s="704" t="s">
        <v>2784</v>
      </c>
      <c r="G138" s="704" t="s">
        <v>2785</v>
      </c>
    </row>
    <row r="139" spans="1:7" x14ac:dyDescent="0.25">
      <c r="A139" s="707" t="s">
        <v>275</v>
      </c>
      <c r="B139" s="707" t="s">
        <v>2788</v>
      </c>
      <c r="C139" s="707" t="s">
        <v>2731</v>
      </c>
      <c r="D139" s="707" t="s">
        <v>2732</v>
      </c>
      <c r="E139" s="704"/>
      <c r="F139" s="704" t="s">
        <v>2784</v>
      </c>
      <c r="G139" s="704"/>
    </row>
    <row r="140" spans="1:7" x14ac:dyDescent="0.25">
      <c r="A140" s="707" t="s">
        <v>275</v>
      </c>
      <c r="B140" s="707" t="s">
        <v>2788</v>
      </c>
      <c r="C140" s="707" t="s">
        <v>2733</v>
      </c>
      <c r="D140" s="707" t="s">
        <v>2734</v>
      </c>
      <c r="E140" s="704"/>
      <c r="F140" s="704" t="s">
        <v>2784</v>
      </c>
      <c r="G140" s="704"/>
    </row>
    <row r="141" spans="1:7" x14ac:dyDescent="0.25">
      <c r="A141" s="707" t="s">
        <v>275</v>
      </c>
      <c r="B141" s="707" t="s">
        <v>2788</v>
      </c>
      <c r="C141" s="707" t="s">
        <v>2735</v>
      </c>
      <c r="D141" s="707" t="s">
        <v>2736</v>
      </c>
      <c r="E141" s="704"/>
      <c r="F141" s="704" t="s">
        <v>2784</v>
      </c>
      <c r="G141" s="704"/>
    </row>
    <row r="142" spans="1:7" x14ac:dyDescent="0.25">
      <c r="A142" s="707" t="s">
        <v>275</v>
      </c>
      <c r="B142" s="707" t="s">
        <v>2788</v>
      </c>
      <c r="C142" s="707" t="s">
        <v>2737</v>
      </c>
      <c r="D142" s="707" t="s">
        <v>2738</v>
      </c>
      <c r="E142" s="704"/>
      <c r="F142" s="704" t="s">
        <v>2784</v>
      </c>
      <c r="G142" s="704"/>
    </row>
    <row r="143" spans="1:7" x14ac:dyDescent="0.25">
      <c r="A143" s="707" t="s">
        <v>275</v>
      </c>
      <c r="B143" s="707" t="s">
        <v>2788</v>
      </c>
      <c r="C143" s="707" t="s">
        <v>2739</v>
      </c>
      <c r="D143" s="707" t="s">
        <v>2740</v>
      </c>
      <c r="E143" s="704"/>
      <c r="F143" s="704" t="s">
        <v>2784</v>
      </c>
      <c r="G143" s="704"/>
    </row>
    <row r="144" spans="1:7" x14ac:dyDescent="0.25">
      <c r="A144" s="707" t="s">
        <v>275</v>
      </c>
      <c r="B144" s="707" t="s">
        <v>2788</v>
      </c>
      <c r="C144" s="707" t="s">
        <v>2741</v>
      </c>
      <c r="D144" s="707" t="s">
        <v>2742</v>
      </c>
      <c r="E144" s="704"/>
      <c r="F144" s="704" t="s">
        <v>2784</v>
      </c>
      <c r="G144" s="704"/>
    </row>
    <row r="145" spans="1:7" x14ac:dyDescent="0.25">
      <c r="A145" s="704" t="s">
        <v>275</v>
      </c>
      <c r="B145" s="704" t="s">
        <v>2787</v>
      </c>
      <c r="C145" s="704" t="s">
        <v>2715</v>
      </c>
      <c r="D145" s="704" t="s">
        <v>2716</v>
      </c>
      <c r="E145" s="704" t="s">
        <v>1103</v>
      </c>
      <c r="F145" s="704" t="s">
        <v>2784</v>
      </c>
      <c r="G145" s="704" t="s">
        <v>2785</v>
      </c>
    </row>
    <row r="146" spans="1:7" x14ac:dyDescent="0.25">
      <c r="A146" s="704" t="s">
        <v>275</v>
      </c>
      <c r="B146" s="704" t="s">
        <v>2787</v>
      </c>
      <c r="C146" s="704" t="s">
        <v>2717</v>
      </c>
      <c r="D146" s="704" t="s">
        <v>2718</v>
      </c>
      <c r="E146" s="704" t="s">
        <v>1103</v>
      </c>
      <c r="F146" s="704" t="s">
        <v>2784</v>
      </c>
      <c r="G146" s="704" t="s">
        <v>2785</v>
      </c>
    </row>
    <row r="147" spans="1:7" x14ac:dyDescent="0.25">
      <c r="A147" s="704" t="s">
        <v>275</v>
      </c>
      <c r="B147" s="704" t="s">
        <v>2787</v>
      </c>
      <c r="C147" s="704" t="s">
        <v>2719</v>
      </c>
      <c r="D147" s="704" t="s">
        <v>2720</v>
      </c>
      <c r="E147" s="704" t="s">
        <v>1103</v>
      </c>
      <c r="F147" s="704" t="s">
        <v>2784</v>
      </c>
      <c r="G147" s="704" t="s">
        <v>2785</v>
      </c>
    </row>
    <row r="148" spans="1:7" x14ac:dyDescent="0.25">
      <c r="A148" s="704" t="s">
        <v>275</v>
      </c>
      <c r="B148" s="704" t="s">
        <v>2787</v>
      </c>
      <c r="C148" s="704" t="s">
        <v>2721</v>
      </c>
      <c r="D148" s="704" t="s">
        <v>2722</v>
      </c>
      <c r="E148" s="704" t="s">
        <v>1103</v>
      </c>
      <c r="F148" s="704" t="s">
        <v>2784</v>
      </c>
      <c r="G148" s="704" t="s">
        <v>2785</v>
      </c>
    </row>
    <row r="149" spans="1:7" x14ac:dyDescent="0.25">
      <c r="A149" s="704" t="s">
        <v>275</v>
      </c>
      <c r="B149" s="704" t="s">
        <v>2787</v>
      </c>
      <c r="C149" s="704" t="s">
        <v>2723</v>
      </c>
      <c r="D149" s="704" t="s">
        <v>2724</v>
      </c>
      <c r="E149" s="704" t="s">
        <v>1103</v>
      </c>
      <c r="F149" s="704" t="s">
        <v>2784</v>
      </c>
      <c r="G149" s="704" t="s">
        <v>2785</v>
      </c>
    </row>
    <row r="150" spans="1:7" x14ac:dyDescent="0.25">
      <c r="A150" s="704" t="s">
        <v>275</v>
      </c>
      <c r="B150" s="704" t="s">
        <v>2787</v>
      </c>
      <c r="C150" s="704" t="s">
        <v>2725</v>
      </c>
      <c r="D150" s="704" t="s">
        <v>2726</v>
      </c>
      <c r="E150" s="704" t="s">
        <v>1103</v>
      </c>
      <c r="F150" s="704" t="s">
        <v>2784</v>
      </c>
      <c r="G150" s="704" t="s">
        <v>2785</v>
      </c>
    </row>
    <row r="151" spans="1:7" x14ac:dyDescent="0.25">
      <c r="A151" s="704" t="s">
        <v>275</v>
      </c>
      <c r="B151" s="704" t="s">
        <v>2787</v>
      </c>
      <c r="C151" s="704" t="s">
        <v>2727</v>
      </c>
      <c r="D151" s="704" t="s">
        <v>2728</v>
      </c>
      <c r="E151" s="704" t="s">
        <v>1103</v>
      </c>
      <c r="F151" s="704" t="s">
        <v>2784</v>
      </c>
      <c r="G151" s="704" t="s">
        <v>2785</v>
      </c>
    </row>
    <row r="152" spans="1:7" x14ac:dyDescent="0.25">
      <c r="A152" s="704" t="s">
        <v>275</v>
      </c>
      <c r="B152" s="704" t="s">
        <v>2787</v>
      </c>
      <c r="C152" s="704" t="s">
        <v>2729</v>
      </c>
      <c r="D152" s="704" t="s">
        <v>2730</v>
      </c>
      <c r="E152" s="704" t="s">
        <v>1103</v>
      </c>
      <c r="F152" s="704" t="s">
        <v>2784</v>
      </c>
      <c r="G152" s="704" t="s">
        <v>2785</v>
      </c>
    </row>
    <row r="153" spans="1:7" x14ac:dyDescent="0.25">
      <c r="A153" s="707" t="s">
        <v>275</v>
      </c>
      <c r="B153" s="707" t="s">
        <v>2787</v>
      </c>
      <c r="C153" s="707" t="s">
        <v>2731</v>
      </c>
      <c r="D153" s="707" t="s">
        <v>2732</v>
      </c>
      <c r="E153" s="704"/>
      <c r="F153" s="704" t="s">
        <v>2784</v>
      </c>
      <c r="G153" s="704"/>
    </row>
    <row r="154" spans="1:7" x14ac:dyDescent="0.25">
      <c r="A154" s="707" t="s">
        <v>275</v>
      </c>
      <c r="B154" s="707" t="s">
        <v>2787</v>
      </c>
      <c r="C154" s="707" t="s">
        <v>2733</v>
      </c>
      <c r="D154" s="707" t="s">
        <v>2734</v>
      </c>
      <c r="E154" s="704"/>
      <c r="F154" s="704" t="s">
        <v>2784</v>
      </c>
      <c r="G154" s="704"/>
    </row>
    <row r="155" spans="1:7" x14ac:dyDescent="0.25">
      <c r="A155" s="707" t="s">
        <v>275</v>
      </c>
      <c r="B155" s="707" t="s">
        <v>2787</v>
      </c>
      <c r="C155" s="707" t="s">
        <v>2735</v>
      </c>
      <c r="D155" s="707" t="s">
        <v>2736</v>
      </c>
      <c r="E155" s="704"/>
      <c r="F155" s="704" t="s">
        <v>2784</v>
      </c>
      <c r="G155" s="704"/>
    </row>
    <row r="156" spans="1:7" x14ac:dyDescent="0.25">
      <c r="A156" s="707" t="s">
        <v>275</v>
      </c>
      <c r="B156" s="707" t="s">
        <v>2787</v>
      </c>
      <c r="C156" s="707" t="s">
        <v>2737</v>
      </c>
      <c r="D156" s="707" t="s">
        <v>2738</v>
      </c>
      <c r="E156" s="704"/>
      <c r="F156" s="704" t="s">
        <v>2784</v>
      </c>
      <c r="G156" s="704"/>
    </row>
    <row r="157" spans="1:7" x14ac:dyDescent="0.25">
      <c r="A157" s="707" t="s">
        <v>275</v>
      </c>
      <c r="B157" s="707" t="s">
        <v>2787</v>
      </c>
      <c r="C157" s="707" t="s">
        <v>2739</v>
      </c>
      <c r="D157" s="707" t="s">
        <v>2740</v>
      </c>
      <c r="E157" s="704"/>
      <c r="F157" s="704" t="s">
        <v>2784</v>
      </c>
      <c r="G157" s="704"/>
    </row>
    <row r="158" spans="1:7" ht="13.5" customHeight="1" x14ac:dyDescent="0.25">
      <c r="A158" s="707" t="s">
        <v>275</v>
      </c>
      <c r="B158" s="707" t="s">
        <v>2787</v>
      </c>
      <c r="C158" s="707" t="s">
        <v>2741</v>
      </c>
      <c r="D158" s="707" t="s">
        <v>2742</v>
      </c>
      <c r="E158" s="704"/>
      <c r="F158" s="704" t="s">
        <v>2784</v>
      </c>
      <c r="G158" s="704"/>
    </row>
    <row r="159" spans="1:7" x14ac:dyDescent="0.25">
      <c r="A159" s="704" t="s">
        <v>275</v>
      </c>
      <c r="B159" s="704" t="s">
        <v>227</v>
      </c>
      <c r="C159" s="704" t="s">
        <v>2774</v>
      </c>
      <c r="D159" s="704" t="s">
        <v>2775</v>
      </c>
      <c r="E159" s="704" t="s">
        <v>1103</v>
      </c>
      <c r="F159" s="704" t="s">
        <v>2784</v>
      </c>
      <c r="G159" s="704" t="s">
        <v>2785</v>
      </c>
    </row>
    <row r="160" spans="1:7" x14ac:dyDescent="0.25">
      <c r="A160" s="704" t="s">
        <v>275</v>
      </c>
      <c r="B160" s="704" t="s">
        <v>2786</v>
      </c>
      <c r="C160" s="709" t="s">
        <v>2056</v>
      </c>
      <c r="D160" s="704" t="s">
        <v>2057</v>
      </c>
      <c r="E160" s="704" t="s">
        <v>1103</v>
      </c>
      <c r="F160" s="704" t="s">
        <v>2784</v>
      </c>
      <c r="G160" s="704" t="s">
        <v>2785</v>
      </c>
    </row>
    <row r="161" spans="1:10" x14ac:dyDescent="0.25">
      <c r="A161" s="707" t="s">
        <v>275</v>
      </c>
      <c r="B161" s="707" t="s">
        <v>267</v>
      </c>
      <c r="C161" s="708" t="s">
        <v>2711</v>
      </c>
      <c r="D161" s="708" t="s">
        <v>2712</v>
      </c>
      <c r="F161" s="704" t="s">
        <v>2784</v>
      </c>
    </row>
    <row r="162" spans="1:10" ht="15.75" thickBot="1" x14ac:dyDescent="0.3">
      <c r="A162" s="707" t="s">
        <v>275</v>
      </c>
      <c r="B162" s="707" t="s">
        <v>267</v>
      </c>
      <c r="C162" s="708" t="s">
        <v>2713</v>
      </c>
      <c r="D162" s="708" t="s">
        <v>2714</v>
      </c>
      <c r="F162" s="704" t="s">
        <v>2784</v>
      </c>
    </row>
    <row r="163" spans="1:10" ht="15.75" thickBot="1" x14ac:dyDescent="0.3">
      <c r="A163" s="707" t="s">
        <v>275</v>
      </c>
      <c r="B163" s="707" t="s">
        <v>246</v>
      </c>
      <c r="C163" s="706" t="s">
        <v>2781</v>
      </c>
      <c r="D163" s="705" t="s">
        <v>247</v>
      </c>
      <c r="F163" s="704" t="s">
        <v>2784</v>
      </c>
    </row>
    <row r="164" spans="1:10" s="1444" customFormat="1" x14ac:dyDescent="0.25">
      <c r="A164" s="1442"/>
      <c r="B164" s="1442"/>
      <c r="C164" s="1443"/>
      <c r="D164" s="1443"/>
      <c r="F164" s="1442"/>
    </row>
    <row r="165" spans="1:10" s="1444" customFormat="1" x14ac:dyDescent="0.25">
      <c r="A165" s="1442" t="s">
        <v>11474</v>
      </c>
      <c r="B165" s="1442"/>
      <c r="C165" s="1443"/>
      <c r="D165" s="1443"/>
      <c r="F165" s="1442"/>
    </row>
    <row r="166" spans="1:10" s="1444" customFormat="1" x14ac:dyDescent="0.25">
      <c r="A166" s="701" t="s">
        <v>3</v>
      </c>
      <c r="B166" s="1445" t="s">
        <v>2983</v>
      </c>
      <c r="C166" s="1445" t="s">
        <v>11475</v>
      </c>
      <c r="E166" s="701" t="s">
        <v>1104</v>
      </c>
      <c r="F166" s="701" t="s">
        <v>2818</v>
      </c>
      <c r="G166" s="1445" t="s">
        <v>616</v>
      </c>
      <c r="I166" s="1446" t="s">
        <v>11476</v>
      </c>
      <c r="J166" s="1446" t="s">
        <v>204</v>
      </c>
    </row>
    <row r="167" spans="1:10" x14ac:dyDescent="0.25">
      <c r="A167" s="1436" t="s">
        <v>2293</v>
      </c>
      <c r="B167" s="1437" t="s">
        <v>11453</v>
      </c>
      <c r="C167" s="1556" t="s">
        <v>447</v>
      </c>
      <c r="D167" s="1438" t="s">
        <v>2293</v>
      </c>
      <c r="E167" s="1438" t="s">
        <v>11372</v>
      </c>
      <c r="F167" s="1557" t="s">
        <v>54</v>
      </c>
      <c r="G167" s="1440" t="s">
        <v>2784</v>
      </c>
      <c r="H167" s="1438"/>
      <c r="I167" s="1439" t="s">
        <v>11455</v>
      </c>
      <c r="J167" s="1439" t="s">
        <v>11295</v>
      </c>
    </row>
    <row r="168" spans="1:10" x14ac:dyDescent="0.25">
      <c r="A168" s="1436" t="s">
        <v>952</v>
      </c>
      <c r="B168" s="1437" t="s">
        <v>11453</v>
      </c>
      <c r="C168" s="1438" t="s">
        <v>425</v>
      </c>
      <c r="D168" s="1438" t="s">
        <v>952</v>
      </c>
      <c r="E168" s="1438" t="s">
        <v>11373</v>
      </c>
      <c r="F168" s="1439" t="s">
        <v>54</v>
      </c>
      <c r="G168" s="1440" t="s">
        <v>2784</v>
      </c>
      <c r="H168" s="1438"/>
      <c r="I168" s="1439" t="s">
        <v>11456</v>
      </c>
      <c r="J168" s="1439" t="s">
        <v>11298</v>
      </c>
    </row>
    <row r="169" spans="1:10" x14ac:dyDescent="0.25">
      <c r="A169" s="1436" t="s">
        <v>1303</v>
      </c>
      <c r="B169" s="1437" t="s">
        <v>11453</v>
      </c>
      <c r="C169" s="1556" t="s">
        <v>14043</v>
      </c>
      <c r="D169" s="1438" t="s">
        <v>1303</v>
      </c>
      <c r="E169" s="1438" t="s">
        <v>11374</v>
      </c>
      <c r="F169" s="1439" t="s">
        <v>54</v>
      </c>
      <c r="G169" s="1440" t="s">
        <v>2784</v>
      </c>
      <c r="H169" s="1438"/>
      <c r="I169" s="1439" t="s">
        <v>11457</v>
      </c>
      <c r="J169" s="1439" t="s">
        <v>11407</v>
      </c>
    </row>
    <row r="170" spans="1:10" x14ac:dyDescent="0.25">
      <c r="A170" s="1436" t="s">
        <v>1914</v>
      </c>
      <c r="B170" s="1437" t="s">
        <v>11453</v>
      </c>
      <c r="C170" s="1556" t="s">
        <v>14084</v>
      </c>
      <c r="D170" s="1438" t="s">
        <v>1914</v>
      </c>
      <c r="E170" s="1438" t="s">
        <v>11375</v>
      </c>
      <c r="F170" s="1439" t="s">
        <v>3</v>
      </c>
      <c r="G170" s="1440" t="s">
        <v>2784</v>
      </c>
      <c r="H170" s="1438"/>
      <c r="I170" s="1439" t="s">
        <v>2</v>
      </c>
      <c r="J170" s="1439" t="s">
        <v>11304</v>
      </c>
    </row>
    <row r="171" spans="1:10" x14ac:dyDescent="0.25">
      <c r="A171" s="1436" t="s">
        <v>2692</v>
      </c>
      <c r="B171" s="1437" t="s">
        <v>11453</v>
      </c>
      <c r="C171" s="1556" t="s">
        <v>793</v>
      </c>
      <c r="D171" s="1438" t="s">
        <v>2692</v>
      </c>
      <c r="E171" s="1438" t="s">
        <v>11376</v>
      </c>
      <c r="F171" s="1439" t="s">
        <v>54</v>
      </c>
      <c r="G171" s="1440" t="s">
        <v>2784</v>
      </c>
      <c r="H171" s="1438"/>
      <c r="I171" s="1439" t="s">
        <v>11458</v>
      </c>
      <c r="J171" s="1439" t="s">
        <v>11307</v>
      </c>
    </row>
    <row r="172" spans="1:10" x14ac:dyDescent="0.25">
      <c r="A172" s="1436" t="s">
        <v>1268</v>
      </c>
      <c r="B172" s="1437" t="s">
        <v>11453</v>
      </c>
      <c r="C172" s="1556" t="s">
        <v>14045</v>
      </c>
      <c r="D172" s="1438" t="s">
        <v>1268</v>
      </c>
      <c r="E172" s="1438" t="s">
        <v>11377</v>
      </c>
      <c r="F172" s="1439" t="s">
        <v>54</v>
      </c>
      <c r="G172" s="1440" t="s">
        <v>2784</v>
      </c>
      <c r="H172" s="1438"/>
      <c r="I172" s="1439" t="s">
        <v>11459</v>
      </c>
      <c r="J172" s="1439" t="s">
        <v>11408</v>
      </c>
    </row>
    <row r="173" spans="1:10" x14ac:dyDescent="0.25">
      <c r="A173" s="1436" t="s">
        <v>1059</v>
      </c>
      <c r="B173" s="1437" t="s">
        <v>11453</v>
      </c>
      <c r="C173" s="1556" t="s">
        <v>436</v>
      </c>
      <c r="D173" s="1438" t="s">
        <v>1059</v>
      </c>
      <c r="E173" s="1438" t="s">
        <v>11378</v>
      </c>
      <c r="F173" s="1557" t="s">
        <v>54</v>
      </c>
      <c r="G173" s="1440" t="s">
        <v>2784</v>
      </c>
      <c r="H173" s="1438"/>
      <c r="I173" s="1566" t="s">
        <v>2</v>
      </c>
      <c r="J173" s="1439" t="s">
        <v>11313</v>
      </c>
    </row>
    <row r="174" spans="1:10" x14ac:dyDescent="0.25">
      <c r="A174" s="1436" t="s">
        <v>893</v>
      </c>
      <c r="B174" s="1437" t="s">
        <v>11453</v>
      </c>
      <c r="C174" s="1556" t="s">
        <v>443</v>
      </c>
      <c r="D174" s="1438" t="s">
        <v>893</v>
      </c>
      <c r="E174" s="1438" t="s">
        <v>11379</v>
      </c>
      <c r="F174" s="1439" t="s">
        <v>54</v>
      </c>
      <c r="G174" s="1440" t="s">
        <v>2784</v>
      </c>
      <c r="H174" s="1438"/>
      <c r="I174" s="1439" t="s">
        <v>11462</v>
      </c>
      <c r="J174" s="1439" t="s">
        <v>11316</v>
      </c>
    </row>
    <row r="175" spans="1:10" x14ac:dyDescent="0.25">
      <c r="A175" s="1436" t="s">
        <v>2191</v>
      </c>
      <c r="B175" s="1437" t="s">
        <v>11453</v>
      </c>
      <c r="C175" s="1556" t="s">
        <v>443</v>
      </c>
      <c r="D175" s="1438" t="s">
        <v>2191</v>
      </c>
      <c r="E175" s="1438" t="s">
        <v>11381</v>
      </c>
      <c r="F175" s="1439" t="s">
        <v>3</v>
      </c>
      <c r="G175" s="1440" t="s">
        <v>2784</v>
      </c>
      <c r="H175" s="1438"/>
      <c r="I175" s="1439" t="s">
        <v>2</v>
      </c>
      <c r="J175" s="1439" t="s">
        <v>11409</v>
      </c>
    </row>
    <row r="176" spans="1:10" x14ac:dyDescent="0.25">
      <c r="A176" s="1436" t="s">
        <v>2192</v>
      </c>
      <c r="B176" s="1437" t="s">
        <v>11453</v>
      </c>
      <c r="C176" s="1556" t="s">
        <v>443</v>
      </c>
      <c r="D176" s="1438" t="s">
        <v>2192</v>
      </c>
      <c r="E176" s="1438" t="s">
        <v>11380</v>
      </c>
      <c r="F176" s="1439" t="s">
        <v>3</v>
      </c>
      <c r="G176" s="1440" t="s">
        <v>2784</v>
      </c>
      <c r="H176" s="1438"/>
      <c r="I176" s="1439" t="s">
        <v>2</v>
      </c>
      <c r="J176" s="1439" t="s">
        <v>11409</v>
      </c>
    </row>
    <row r="177" spans="1:10" x14ac:dyDescent="0.25">
      <c r="A177" s="1436" t="s">
        <v>1728</v>
      </c>
      <c r="B177" s="1437" t="s">
        <v>11453</v>
      </c>
      <c r="C177" s="1556" t="s">
        <v>436</v>
      </c>
      <c r="D177" s="1438" t="s">
        <v>1728</v>
      </c>
      <c r="E177" s="1438" t="s">
        <v>11382</v>
      </c>
      <c r="F177" s="1439" t="s">
        <v>54</v>
      </c>
      <c r="G177" s="1440" t="s">
        <v>2784</v>
      </c>
      <c r="H177" s="1438"/>
      <c r="I177" s="1439" t="s">
        <v>11463</v>
      </c>
      <c r="J177" s="1439" t="s">
        <v>11410</v>
      </c>
    </row>
    <row r="178" spans="1:10" x14ac:dyDescent="0.25">
      <c r="A178" s="1436" t="s">
        <v>2096</v>
      </c>
      <c r="B178" s="1437" t="s">
        <v>11453</v>
      </c>
      <c r="C178" s="1556" t="s">
        <v>11327</v>
      </c>
      <c r="D178" s="1438" t="s">
        <v>2096</v>
      </c>
      <c r="E178" s="1438" t="s">
        <v>11383</v>
      </c>
      <c r="F178" s="1439" t="s">
        <v>3</v>
      </c>
      <c r="G178" s="1440" t="s">
        <v>2784</v>
      </c>
      <c r="H178" s="1438"/>
      <c r="I178" s="1439" t="s">
        <v>2</v>
      </c>
      <c r="J178" s="1439" t="s">
        <v>11327</v>
      </c>
    </row>
    <row r="179" spans="1:10" x14ac:dyDescent="0.25">
      <c r="A179" s="1436" t="s">
        <v>1577</v>
      </c>
      <c r="B179" s="1437" t="s">
        <v>11453</v>
      </c>
      <c r="C179" s="1556" t="s">
        <v>14048</v>
      </c>
      <c r="D179" s="1438" t="s">
        <v>1577</v>
      </c>
      <c r="E179" s="1438" t="s">
        <v>11386</v>
      </c>
      <c r="F179" s="1439" t="s">
        <v>54</v>
      </c>
      <c r="G179" s="1440" t="s">
        <v>2784</v>
      </c>
      <c r="H179" s="1438"/>
      <c r="I179" s="1439" t="s">
        <v>11464</v>
      </c>
      <c r="J179" s="1439" t="s">
        <v>11330</v>
      </c>
    </row>
    <row r="180" spans="1:10" x14ac:dyDescent="0.25">
      <c r="A180" s="1436" t="s">
        <v>1578</v>
      </c>
      <c r="B180" s="1437" t="s">
        <v>11453</v>
      </c>
      <c r="C180" s="1556" t="s">
        <v>14048</v>
      </c>
      <c r="D180" s="1438" t="s">
        <v>1578</v>
      </c>
      <c r="E180" s="1438" t="s">
        <v>11384</v>
      </c>
      <c r="F180" s="1439" t="s">
        <v>54</v>
      </c>
      <c r="G180" s="1440" t="s">
        <v>2784</v>
      </c>
      <c r="H180" s="1438"/>
      <c r="I180" s="1439" t="s">
        <v>11464</v>
      </c>
      <c r="J180" s="1439" t="s">
        <v>11330</v>
      </c>
    </row>
    <row r="181" spans="1:10" x14ac:dyDescent="0.25">
      <c r="A181" s="1436" t="s">
        <v>1581</v>
      </c>
      <c r="B181" s="1437" t="s">
        <v>11453</v>
      </c>
      <c r="C181" s="1556" t="s">
        <v>14048</v>
      </c>
      <c r="D181" s="1438" t="s">
        <v>1581</v>
      </c>
      <c r="E181" s="1438" t="s">
        <v>11387</v>
      </c>
      <c r="F181" s="1439" t="s">
        <v>3</v>
      </c>
      <c r="G181" s="1440" t="s">
        <v>2784</v>
      </c>
      <c r="H181" s="1438"/>
      <c r="I181" s="1439" t="s">
        <v>2</v>
      </c>
      <c r="J181" s="1439" t="s">
        <v>11330</v>
      </c>
    </row>
    <row r="182" spans="1:10" x14ac:dyDescent="0.25">
      <c r="A182" s="1436" t="s">
        <v>1582</v>
      </c>
      <c r="B182" s="1437" t="s">
        <v>11453</v>
      </c>
      <c r="C182" s="1556" t="s">
        <v>14048</v>
      </c>
      <c r="D182" s="1438" t="s">
        <v>1582</v>
      </c>
      <c r="E182" s="1438" t="s">
        <v>11385</v>
      </c>
      <c r="F182" s="1439" t="s">
        <v>3</v>
      </c>
      <c r="G182" s="1440" t="s">
        <v>2784</v>
      </c>
      <c r="H182" s="1438"/>
      <c r="I182" s="1439" t="s">
        <v>2</v>
      </c>
      <c r="J182" s="1439" t="s">
        <v>11330</v>
      </c>
    </row>
    <row r="183" spans="1:10" x14ac:dyDescent="0.25">
      <c r="A183" s="1436" t="s">
        <v>838</v>
      </c>
      <c r="B183" s="1437" t="s">
        <v>11453</v>
      </c>
      <c r="C183" s="1556" t="s">
        <v>14051</v>
      </c>
      <c r="D183" s="1438" t="s">
        <v>838</v>
      </c>
      <c r="E183" s="1438" t="s">
        <v>11388</v>
      </c>
      <c r="F183" s="1557" t="s">
        <v>11406</v>
      </c>
      <c r="G183" s="1440" t="s">
        <v>2784</v>
      </c>
      <c r="H183" s="1438"/>
      <c r="I183" s="1566" t="s">
        <v>2</v>
      </c>
      <c r="J183" s="1439" t="s">
        <v>11411</v>
      </c>
    </row>
    <row r="184" spans="1:10" x14ac:dyDescent="0.25">
      <c r="A184" s="1436" t="s">
        <v>1017</v>
      </c>
      <c r="B184" s="1437" t="s">
        <v>11453</v>
      </c>
      <c r="C184" s="1556" t="s">
        <v>11337</v>
      </c>
      <c r="D184" s="1438" t="s">
        <v>1017</v>
      </c>
      <c r="E184" s="1438" t="s">
        <v>11389</v>
      </c>
      <c r="F184" s="1439" t="s">
        <v>54</v>
      </c>
      <c r="G184" s="1440" t="s">
        <v>2784</v>
      </c>
      <c r="H184" s="1438"/>
      <c r="I184" s="1439" t="s">
        <v>11466</v>
      </c>
      <c r="J184" s="1439" t="s">
        <v>11337</v>
      </c>
    </row>
    <row r="185" spans="1:10" x14ac:dyDescent="0.25">
      <c r="A185" s="1441" t="s">
        <v>2299</v>
      </c>
      <c r="B185" s="1437" t="s">
        <v>11453</v>
      </c>
      <c r="C185" s="1556" t="s">
        <v>14052</v>
      </c>
      <c r="D185" s="1438" t="s">
        <v>2299</v>
      </c>
      <c r="E185" s="1438" t="s">
        <v>11391</v>
      </c>
      <c r="F185" s="1558" t="s">
        <v>3</v>
      </c>
      <c r="G185" s="1440" t="s">
        <v>2784</v>
      </c>
      <c r="H185" s="1438"/>
      <c r="I185" s="1439" t="s">
        <v>11467</v>
      </c>
      <c r="J185" s="1439" t="s">
        <v>11412</v>
      </c>
    </row>
    <row r="186" spans="1:10" x14ac:dyDescent="0.25">
      <c r="A186" s="1436" t="s">
        <v>2301</v>
      </c>
      <c r="B186" s="1437" t="s">
        <v>11453</v>
      </c>
      <c r="C186" s="1556" t="s">
        <v>14052</v>
      </c>
      <c r="D186" s="1438" t="s">
        <v>2301</v>
      </c>
      <c r="E186" s="1438" t="s">
        <v>11390</v>
      </c>
      <c r="F186" s="1558" t="s">
        <v>3</v>
      </c>
      <c r="G186" s="1440" t="s">
        <v>2784</v>
      </c>
      <c r="H186" s="1438"/>
      <c r="I186" s="1439" t="s">
        <v>11467</v>
      </c>
      <c r="J186" s="1439" t="s">
        <v>11412</v>
      </c>
    </row>
    <row r="187" spans="1:10" x14ac:dyDescent="0.25">
      <c r="A187" s="1436" t="s">
        <v>867</v>
      </c>
      <c r="B187" s="1437" t="s">
        <v>11453</v>
      </c>
      <c r="C187" s="1556" t="s">
        <v>11343</v>
      </c>
      <c r="D187" s="1438" t="s">
        <v>867</v>
      </c>
      <c r="E187" s="1438" t="s">
        <v>11392</v>
      </c>
      <c r="F187" s="1439" t="s">
        <v>54</v>
      </c>
      <c r="G187" s="1440" t="s">
        <v>2784</v>
      </c>
      <c r="H187" s="1438"/>
      <c r="I187" s="1439" t="s">
        <v>11468</v>
      </c>
      <c r="J187" s="1439" t="s">
        <v>11343</v>
      </c>
    </row>
    <row r="188" spans="1:10" x14ac:dyDescent="0.25">
      <c r="A188" s="1436" t="s">
        <v>1313</v>
      </c>
      <c r="B188" s="1437" t="s">
        <v>11453</v>
      </c>
      <c r="C188" s="1556" t="s">
        <v>11347</v>
      </c>
      <c r="D188" s="1438" t="s">
        <v>1313</v>
      </c>
      <c r="E188" s="1438" t="s">
        <v>11393</v>
      </c>
      <c r="F188" s="1439" t="s">
        <v>3</v>
      </c>
      <c r="G188" s="1440" t="s">
        <v>2784</v>
      </c>
      <c r="H188" s="1438"/>
      <c r="I188" s="1439" t="s">
        <v>2</v>
      </c>
      <c r="J188" s="1439" t="s">
        <v>11347</v>
      </c>
    </row>
    <row r="189" spans="1:10" x14ac:dyDescent="0.25">
      <c r="A189" s="1436" t="s">
        <v>1326</v>
      </c>
      <c r="B189" s="1437" t="s">
        <v>11453</v>
      </c>
      <c r="C189" s="1556" t="s">
        <v>11347</v>
      </c>
      <c r="D189" s="1438" t="s">
        <v>1326</v>
      </c>
      <c r="E189" s="1438" t="s">
        <v>11394</v>
      </c>
      <c r="F189" s="1439" t="s">
        <v>54</v>
      </c>
      <c r="G189" s="1440" t="s">
        <v>2784</v>
      </c>
      <c r="H189" s="1438"/>
      <c r="I189" s="1439" t="s">
        <v>11469</v>
      </c>
      <c r="J189" s="1439" t="s">
        <v>11347</v>
      </c>
    </row>
    <row r="190" spans="1:10" x14ac:dyDescent="0.25">
      <c r="A190" s="1436" t="s">
        <v>2293</v>
      </c>
      <c r="B190" s="1437" t="s">
        <v>11453</v>
      </c>
      <c r="C190" s="1556" t="s">
        <v>11413</v>
      </c>
      <c r="D190" s="1438" t="s">
        <v>2293</v>
      </c>
      <c r="E190" s="1438" t="s">
        <v>11372</v>
      </c>
      <c r="F190" s="1555" t="s">
        <v>3</v>
      </c>
      <c r="G190" s="1440" t="s">
        <v>2784</v>
      </c>
      <c r="H190" s="1438"/>
      <c r="I190" s="1439" t="s">
        <v>11455</v>
      </c>
      <c r="J190" s="1439" t="s">
        <v>11295</v>
      </c>
    </row>
    <row r="191" spans="1:10" x14ac:dyDescent="0.25">
      <c r="A191" s="1436" t="s">
        <v>2707</v>
      </c>
      <c r="B191" s="1437" t="s">
        <v>11453</v>
      </c>
      <c r="C191" s="1438" t="s">
        <v>11470</v>
      </c>
      <c r="D191" s="1438" t="s">
        <v>2707</v>
      </c>
      <c r="E191" s="1438" t="s">
        <v>2708</v>
      </c>
      <c r="F191" s="1439" t="s">
        <v>3</v>
      </c>
      <c r="G191" s="1440" t="s">
        <v>2784</v>
      </c>
      <c r="H191" s="1438"/>
      <c r="I191" s="1439" t="s">
        <v>2</v>
      </c>
      <c r="J191" s="1439" t="s">
        <v>11354</v>
      </c>
    </row>
    <row r="192" spans="1:10" x14ac:dyDescent="0.25">
      <c r="A192" s="1436" t="s">
        <v>1735</v>
      </c>
      <c r="B192" s="1437" t="s">
        <v>11453</v>
      </c>
      <c r="C192" s="1438" t="s">
        <v>11460</v>
      </c>
      <c r="D192" s="1438" t="s">
        <v>1735</v>
      </c>
      <c r="E192" s="1438" t="s">
        <v>11395</v>
      </c>
      <c r="F192" s="1439" t="s">
        <v>54</v>
      </c>
      <c r="G192" s="1440" t="s">
        <v>2784</v>
      </c>
      <c r="H192" s="1438"/>
      <c r="I192" s="1439" t="s">
        <v>11471</v>
      </c>
      <c r="J192" s="1439" t="s">
        <v>11356</v>
      </c>
    </row>
    <row r="193" spans="1:14" x14ac:dyDescent="0.25">
      <c r="A193" s="1436" t="s">
        <v>2727</v>
      </c>
      <c r="B193" s="1437" t="s">
        <v>11453</v>
      </c>
      <c r="C193" s="1556" t="s">
        <v>14055</v>
      </c>
      <c r="D193" s="1438" t="s">
        <v>2727</v>
      </c>
      <c r="E193" s="1438" t="s">
        <v>2728</v>
      </c>
      <c r="F193" s="1439" t="s">
        <v>54</v>
      </c>
      <c r="G193" s="1440" t="s">
        <v>2784</v>
      </c>
      <c r="H193" s="1438"/>
      <c r="I193" s="1566" t="s">
        <v>11472</v>
      </c>
      <c r="J193" s="1439" t="s">
        <v>11414</v>
      </c>
    </row>
    <row r="194" spans="1:14" x14ac:dyDescent="0.25">
      <c r="A194" s="1436" t="s">
        <v>2753</v>
      </c>
      <c r="B194" s="1437" t="s">
        <v>11453</v>
      </c>
      <c r="C194" s="1556" t="s">
        <v>14055</v>
      </c>
      <c r="D194" s="1438" t="s">
        <v>2753</v>
      </c>
      <c r="E194" s="1438" t="s">
        <v>11396</v>
      </c>
      <c r="F194" s="1439" t="s">
        <v>54</v>
      </c>
      <c r="G194" s="1440" t="s">
        <v>2784</v>
      </c>
      <c r="H194" s="1438"/>
      <c r="I194" s="1439" t="s">
        <v>11472</v>
      </c>
      <c r="J194" s="1439" t="s">
        <v>11414</v>
      </c>
    </row>
    <row r="195" spans="1:14" x14ac:dyDescent="0.25">
      <c r="A195" s="1436" t="s">
        <v>2280</v>
      </c>
      <c r="B195" s="1437" t="s">
        <v>11453</v>
      </c>
      <c r="C195" s="1556" t="s">
        <v>11364</v>
      </c>
      <c r="D195" s="1438" t="s">
        <v>2280</v>
      </c>
      <c r="E195" s="1438" t="s">
        <v>11397</v>
      </c>
      <c r="F195" s="1439" t="s">
        <v>54</v>
      </c>
      <c r="G195" s="1440" t="s">
        <v>2784</v>
      </c>
      <c r="H195" s="1438"/>
      <c r="I195" s="1439" t="s">
        <v>11473</v>
      </c>
      <c r="J195" s="1439" t="s">
        <v>11364</v>
      </c>
    </row>
    <row r="196" spans="1:14" x14ac:dyDescent="0.25">
      <c r="A196" s="972" t="s">
        <v>2300</v>
      </c>
      <c r="B196" s="1437" t="s">
        <v>11453</v>
      </c>
      <c r="C196" s="1438" t="s">
        <v>11454</v>
      </c>
      <c r="D196" s="1438" t="s">
        <v>2299</v>
      </c>
      <c r="E196" s="701" t="s">
        <v>11477</v>
      </c>
      <c r="F196" s="1439" t="s">
        <v>54</v>
      </c>
      <c r="G196" s="1440" t="s">
        <v>2784</v>
      </c>
      <c r="H196" s="1438"/>
      <c r="I196" s="1439" t="s">
        <v>11467</v>
      </c>
      <c r="J196" s="1439" t="s">
        <v>11412</v>
      </c>
    </row>
    <row r="197" spans="1:14" x14ac:dyDescent="0.25">
      <c r="A197" s="1509" t="s">
        <v>2773</v>
      </c>
      <c r="B197" s="701" t="str">
        <f>B196</f>
        <v>New DayCase BPTs</v>
      </c>
      <c r="C197" s="1510" t="s">
        <v>14028</v>
      </c>
      <c r="E197" s="1438"/>
      <c r="F197" s="1510" t="s">
        <v>3</v>
      </c>
      <c r="G197" s="1440" t="s">
        <v>2784</v>
      </c>
      <c r="I197" s="1510" t="s">
        <v>2</v>
      </c>
    </row>
    <row r="200" spans="1:14" x14ac:dyDescent="0.25">
      <c r="A200" s="1561" t="s">
        <v>14089</v>
      </c>
    </row>
    <row r="202" spans="1:14" x14ac:dyDescent="0.25">
      <c r="C202" s="701" t="s">
        <v>467</v>
      </c>
      <c r="E202" s="701" t="s">
        <v>11</v>
      </c>
      <c r="F202" s="701" t="s">
        <v>204</v>
      </c>
      <c r="H202" s="701" t="s">
        <v>10</v>
      </c>
      <c r="I202" s="701" t="s">
        <v>467</v>
      </c>
      <c r="J202" s="701" t="s">
        <v>204</v>
      </c>
      <c r="K202" s="701" t="s">
        <v>466</v>
      </c>
      <c r="L202" s="701" t="s">
        <v>465</v>
      </c>
      <c r="M202" s="701" t="s">
        <v>9</v>
      </c>
      <c r="N202" s="701" t="s">
        <v>8</v>
      </c>
    </row>
    <row r="203" spans="1:14" x14ac:dyDescent="0.25">
      <c r="A203" s="1560" t="s">
        <v>2293</v>
      </c>
      <c r="B203" t="s">
        <v>11295</v>
      </c>
      <c r="C203" t="s">
        <v>447</v>
      </c>
      <c r="D203" s="701" t="e">
        <f>VLOOKUP(E203,$A$203:$A$231,1,FALSE)</f>
        <v>#N/A</v>
      </c>
      <c r="E203" s="701" t="s">
        <v>2052</v>
      </c>
      <c r="H203" s="701" t="s">
        <v>2053</v>
      </c>
      <c r="I203" s="701" t="s">
        <v>464</v>
      </c>
      <c r="J203" s="701" t="s">
        <v>463</v>
      </c>
      <c r="K203" s="701">
        <v>1968.3721317979068</v>
      </c>
      <c r="L203" s="701">
        <v>1668.3721317979068</v>
      </c>
      <c r="M203" s="701" t="s">
        <v>54</v>
      </c>
      <c r="N203" s="701" t="s">
        <v>462</v>
      </c>
    </row>
    <row r="204" spans="1:14" x14ac:dyDescent="0.25">
      <c r="A204" s="1560" t="s">
        <v>952</v>
      </c>
      <c r="B204" t="s">
        <v>11298</v>
      </c>
      <c r="C204" t="s">
        <v>14042</v>
      </c>
      <c r="D204" s="701" t="e">
        <f t="shared" ref="D204:D255" si="0">VLOOKUP(E204,$A$203:$A$231,1,FALSE)</f>
        <v>#N/A</v>
      </c>
      <c r="E204" s="701" t="s">
        <v>2056</v>
      </c>
      <c r="H204" s="701" t="s">
        <v>2057</v>
      </c>
      <c r="K204" s="701">
        <v>1207.4605844529106</v>
      </c>
      <c r="L204" s="701">
        <v>907.46058445291055</v>
      </c>
      <c r="M204" s="701" t="s">
        <v>54</v>
      </c>
    </row>
    <row r="205" spans="1:14" x14ac:dyDescent="0.25">
      <c r="A205" s="1560" t="s">
        <v>1303</v>
      </c>
      <c r="B205" t="s">
        <v>11407</v>
      </c>
      <c r="C205" t="s">
        <v>14043</v>
      </c>
      <c r="D205" s="701" t="e">
        <f t="shared" si="0"/>
        <v>#N/A</v>
      </c>
      <c r="E205" s="701" t="s">
        <v>2052</v>
      </c>
      <c r="H205" s="701" t="s">
        <v>2053</v>
      </c>
      <c r="J205" s="701" t="s">
        <v>461</v>
      </c>
      <c r="K205" s="701">
        <v>2148.3721317979071</v>
      </c>
      <c r="L205" s="701">
        <v>1848.3721317979071</v>
      </c>
      <c r="M205" s="701" t="s">
        <v>54</v>
      </c>
      <c r="N205" s="701" t="s">
        <v>460</v>
      </c>
    </row>
    <row r="206" spans="1:14" x14ac:dyDescent="0.25">
      <c r="A206" s="1560" t="s">
        <v>1914</v>
      </c>
      <c r="B206" t="s">
        <v>11304</v>
      </c>
      <c r="C206" t="s">
        <v>14044</v>
      </c>
      <c r="D206" s="701" t="e">
        <f t="shared" si="0"/>
        <v>#N/A</v>
      </c>
      <c r="E206" s="701" t="s">
        <v>2056</v>
      </c>
      <c r="H206" s="701" t="s">
        <v>2057</v>
      </c>
      <c r="J206" s="701" t="s">
        <v>457</v>
      </c>
      <c r="K206" s="701">
        <v>1192.4605844529106</v>
      </c>
      <c r="L206" s="701">
        <v>892.46058445291055</v>
      </c>
      <c r="M206" s="701" t="s">
        <v>54</v>
      </c>
      <c r="N206" s="701" t="s">
        <v>456</v>
      </c>
    </row>
    <row r="207" spans="1:14" x14ac:dyDescent="0.25">
      <c r="A207" s="1560" t="s">
        <v>2692</v>
      </c>
      <c r="B207" t="s">
        <v>11307</v>
      </c>
      <c r="C207" t="s">
        <v>793</v>
      </c>
      <c r="D207" s="701" t="e">
        <f t="shared" si="0"/>
        <v>#N/A</v>
      </c>
      <c r="E207" s="701" t="s">
        <v>2066</v>
      </c>
      <c r="H207" s="701" t="s">
        <v>2067</v>
      </c>
      <c r="J207" s="701" t="s">
        <v>453</v>
      </c>
      <c r="K207" s="701">
        <v>2903.3785086991593</v>
      </c>
      <c r="L207" s="701">
        <v>2603.3785086991593</v>
      </c>
      <c r="M207" s="701" t="s">
        <v>54</v>
      </c>
      <c r="N207" s="701" t="s">
        <v>452</v>
      </c>
    </row>
    <row r="208" spans="1:14" x14ac:dyDescent="0.25">
      <c r="A208" s="1560" t="s">
        <v>1268</v>
      </c>
      <c r="B208" t="s">
        <v>11408</v>
      </c>
      <c r="C208" t="s">
        <v>14045</v>
      </c>
      <c r="D208" s="701" t="e">
        <f t="shared" si="0"/>
        <v>#N/A</v>
      </c>
      <c r="E208" s="701" t="s">
        <v>2250</v>
      </c>
      <c r="H208" s="701" t="s">
        <v>2251</v>
      </c>
      <c r="I208" s="701" t="s">
        <v>447</v>
      </c>
      <c r="J208" s="701" t="s">
        <v>446</v>
      </c>
      <c r="K208" s="701">
        <v>1431.2238558543431</v>
      </c>
      <c r="L208" s="701">
        <v>1231.2238558543431</v>
      </c>
      <c r="M208" s="701" t="s">
        <v>3</v>
      </c>
      <c r="N208" s="701" t="s">
        <v>2</v>
      </c>
    </row>
    <row r="209" spans="1:14" x14ac:dyDescent="0.25">
      <c r="A209" s="1560" t="s">
        <v>1059</v>
      </c>
      <c r="B209" t="s">
        <v>11313</v>
      </c>
      <c r="C209" t="s">
        <v>436</v>
      </c>
      <c r="D209" s="701" t="e">
        <f t="shared" si="0"/>
        <v>#N/A</v>
      </c>
      <c r="E209" s="701" t="s">
        <v>2252</v>
      </c>
      <c r="H209" s="701" t="s">
        <v>2253</v>
      </c>
      <c r="K209" s="701">
        <v>1237.360299766864</v>
      </c>
      <c r="L209" s="701">
        <v>1037.360299766864</v>
      </c>
      <c r="M209" s="701" t="s">
        <v>3</v>
      </c>
    </row>
    <row r="210" spans="1:14" x14ac:dyDescent="0.25">
      <c r="A210" s="1560" t="s">
        <v>893</v>
      </c>
      <c r="B210" t="s">
        <v>11316</v>
      </c>
      <c r="C210" t="s">
        <v>443</v>
      </c>
      <c r="D210" s="701" t="e">
        <f t="shared" si="0"/>
        <v>#N/A</v>
      </c>
      <c r="E210" s="701" t="s">
        <v>2217</v>
      </c>
      <c r="H210" s="701" t="s">
        <v>2218</v>
      </c>
      <c r="I210" s="701" t="s">
        <v>443</v>
      </c>
      <c r="J210" s="701" t="s">
        <v>442</v>
      </c>
      <c r="K210" s="701">
        <v>2193.2257533217139</v>
      </c>
      <c r="L210" s="701">
        <v>1993.2257533217139</v>
      </c>
      <c r="M210" s="701" t="s">
        <v>3</v>
      </c>
      <c r="N210" s="701" t="s">
        <v>2</v>
      </c>
    </row>
    <row r="211" spans="1:14" x14ac:dyDescent="0.25">
      <c r="A211" s="1560" t="s">
        <v>14085</v>
      </c>
      <c r="B211" t="s">
        <v>11409</v>
      </c>
      <c r="C211" t="s">
        <v>443</v>
      </c>
      <c r="D211" s="701" t="e">
        <f t="shared" si="0"/>
        <v>#N/A</v>
      </c>
      <c r="E211" s="701" t="s">
        <v>2215</v>
      </c>
      <c r="H211" s="701" t="s">
        <v>2216</v>
      </c>
      <c r="K211" s="701">
        <v>2427.9249379595412</v>
      </c>
      <c r="L211" s="701">
        <v>2227.9249379595412</v>
      </c>
      <c r="M211" s="701" t="s">
        <v>3</v>
      </c>
    </row>
    <row r="212" spans="1:14" x14ac:dyDescent="0.25">
      <c r="A212" s="1560" t="s">
        <v>2191</v>
      </c>
      <c r="B212" t="s">
        <v>11409</v>
      </c>
      <c r="C212" t="s">
        <v>443</v>
      </c>
      <c r="D212" s="701" t="e">
        <f t="shared" si="0"/>
        <v>#N/A</v>
      </c>
      <c r="E212" s="701" t="s">
        <v>1740</v>
      </c>
      <c r="H212" s="701" t="s">
        <v>1741</v>
      </c>
      <c r="I212" s="701" t="s">
        <v>436</v>
      </c>
      <c r="J212" s="701" t="s">
        <v>435</v>
      </c>
      <c r="K212" s="701">
        <v>1359.8737316516135</v>
      </c>
      <c r="L212" s="701">
        <v>1059.8737316516135</v>
      </c>
      <c r="M212" s="701" t="s">
        <v>3</v>
      </c>
      <c r="N212" s="701" t="s">
        <v>2</v>
      </c>
    </row>
    <row r="213" spans="1:14" x14ac:dyDescent="0.25">
      <c r="A213" s="1560" t="s">
        <v>1728</v>
      </c>
      <c r="B213" t="s">
        <v>11410</v>
      </c>
      <c r="C213" t="s">
        <v>436</v>
      </c>
      <c r="D213" s="701" t="e">
        <f t="shared" si="0"/>
        <v>#N/A</v>
      </c>
      <c r="E213" s="701" t="s">
        <v>1738</v>
      </c>
      <c r="H213" s="701" t="s">
        <v>1739</v>
      </c>
      <c r="K213" s="701">
        <v>1538.9167356649218</v>
      </c>
      <c r="L213" s="701">
        <v>1238.9167356649218</v>
      </c>
      <c r="M213" s="701" t="s">
        <v>3</v>
      </c>
    </row>
    <row r="214" spans="1:14" x14ac:dyDescent="0.25">
      <c r="A214" s="1560" t="s">
        <v>2096</v>
      </c>
      <c r="B214" t="s">
        <v>11327</v>
      </c>
      <c r="C214" t="s">
        <v>14043</v>
      </c>
      <c r="D214" s="701" t="e">
        <f t="shared" si="0"/>
        <v>#N/A</v>
      </c>
      <c r="E214" s="701" t="s">
        <v>1892</v>
      </c>
      <c r="H214" s="701" t="s">
        <v>1893</v>
      </c>
      <c r="J214" s="701" t="s">
        <v>430</v>
      </c>
      <c r="K214" s="701">
        <v>1913.3480382930861</v>
      </c>
      <c r="L214" s="701">
        <v>1588.3480382930861</v>
      </c>
      <c r="M214" s="701" t="s">
        <v>3</v>
      </c>
      <c r="N214" s="701" t="s">
        <v>2</v>
      </c>
    </row>
    <row r="215" spans="1:14" x14ac:dyDescent="0.25">
      <c r="A215" s="1560" t="s">
        <v>1578</v>
      </c>
      <c r="B215" t="s">
        <v>14048</v>
      </c>
      <c r="C215" t="s">
        <v>14044</v>
      </c>
      <c r="D215" s="701" t="e">
        <f t="shared" si="0"/>
        <v>#N/A</v>
      </c>
      <c r="E215" s="701" t="s">
        <v>427</v>
      </c>
      <c r="H215" s="701" t="s">
        <v>1942</v>
      </c>
      <c r="I215" s="701" t="s">
        <v>425</v>
      </c>
      <c r="J215" s="701" t="s">
        <v>424</v>
      </c>
      <c r="K215" s="701">
        <v>1444.5053160272955</v>
      </c>
      <c r="L215" s="701">
        <v>1244.5053160272955</v>
      </c>
      <c r="M215" s="701" t="s">
        <v>54</v>
      </c>
      <c r="N215" s="701" t="s">
        <v>423</v>
      </c>
    </row>
    <row r="216" spans="1:14" x14ac:dyDescent="0.25">
      <c r="A216" s="1560" t="s">
        <v>14086</v>
      </c>
      <c r="B216" t="s">
        <v>14048</v>
      </c>
      <c r="C216" t="s">
        <v>14044</v>
      </c>
      <c r="D216" s="701" t="str">
        <f t="shared" si="0"/>
        <v>HB22C</v>
      </c>
      <c r="E216" s="701" t="s">
        <v>952</v>
      </c>
      <c r="F216" s="701">
        <f t="shared" ref="F216:F255" si="1">IFERROR(IF(VLOOKUP(E216,A203:C231,2,FALSE)=J216,0,1),"N/A")</f>
        <v>0</v>
      </c>
      <c r="H216" s="701" t="s">
        <v>11373</v>
      </c>
      <c r="J216" s="1562" t="s">
        <v>11298</v>
      </c>
      <c r="K216" s="701">
        <v>1867.3979850612909</v>
      </c>
      <c r="L216" s="701">
        <v>1691.2283638290937</v>
      </c>
      <c r="M216" s="701" t="s">
        <v>54</v>
      </c>
      <c r="N216" s="701" t="s">
        <v>11456</v>
      </c>
    </row>
    <row r="217" spans="1:14" x14ac:dyDescent="0.25">
      <c r="A217" s="1560" t="s">
        <v>1582</v>
      </c>
      <c r="B217" t="s">
        <v>14048</v>
      </c>
      <c r="C217" t="s">
        <v>14044</v>
      </c>
      <c r="D217" s="701" t="e">
        <f t="shared" si="0"/>
        <v>#N/A</v>
      </c>
      <c r="E217" s="701" t="s">
        <v>422</v>
      </c>
      <c r="F217" s="701" t="str">
        <f t="shared" si="1"/>
        <v>N/A</v>
      </c>
      <c r="H217" s="701" t="s">
        <v>421</v>
      </c>
      <c r="J217" s="701" t="s">
        <v>420</v>
      </c>
      <c r="K217" s="701">
        <v>1238.3766215622329</v>
      </c>
      <c r="L217" s="701">
        <v>1038.3766215622329</v>
      </c>
      <c r="M217" s="701" t="s">
        <v>54</v>
      </c>
      <c r="N217" s="701" t="s">
        <v>419</v>
      </c>
    </row>
    <row r="218" spans="1:14" x14ac:dyDescent="0.25">
      <c r="A218" s="1560" t="s">
        <v>1581</v>
      </c>
      <c r="B218" t="s">
        <v>14048</v>
      </c>
      <c r="C218" t="s">
        <v>14044</v>
      </c>
      <c r="D218" s="701" t="e">
        <f t="shared" si="0"/>
        <v>#N/A</v>
      </c>
      <c r="E218" s="701" t="s">
        <v>418</v>
      </c>
      <c r="F218" s="701" t="str">
        <f t="shared" si="1"/>
        <v>N/A</v>
      </c>
      <c r="H218" s="701" t="s">
        <v>417</v>
      </c>
      <c r="K218" s="701">
        <v>1337.5651266876237</v>
      </c>
      <c r="L218" s="701">
        <v>1137.5651266876237</v>
      </c>
      <c r="M218" s="701" t="s">
        <v>54</v>
      </c>
    </row>
    <row r="219" spans="1:14" x14ac:dyDescent="0.25">
      <c r="A219" s="1560" t="s">
        <v>838</v>
      </c>
      <c r="B219" t="s">
        <v>14051</v>
      </c>
      <c r="C219" t="s">
        <v>447</v>
      </c>
      <c r="D219" s="701" t="e">
        <f t="shared" si="0"/>
        <v>#N/A</v>
      </c>
      <c r="E219" s="701" t="s">
        <v>416</v>
      </c>
      <c r="F219" s="701" t="str">
        <f t="shared" si="1"/>
        <v>N/A</v>
      </c>
      <c r="H219" s="701" t="s">
        <v>415</v>
      </c>
      <c r="K219" s="701">
        <v>1113.9473086265411</v>
      </c>
      <c r="L219" s="701">
        <v>913.94730862654114</v>
      </c>
      <c r="M219" s="701" t="s">
        <v>54</v>
      </c>
    </row>
    <row r="220" spans="1:14" x14ac:dyDescent="0.25">
      <c r="A220" s="1560" t="s">
        <v>1017</v>
      </c>
      <c r="B220" t="s">
        <v>11337</v>
      </c>
      <c r="C220" t="s">
        <v>14044</v>
      </c>
      <c r="D220" s="701" t="e">
        <f t="shared" si="0"/>
        <v>#N/A</v>
      </c>
      <c r="E220" s="701" t="s">
        <v>414</v>
      </c>
      <c r="F220" s="701" t="str">
        <f t="shared" si="1"/>
        <v>N/A</v>
      </c>
      <c r="H220" s="701" t="s">
        <v>413</v>
      </c>
      <c r="J220" s="701" t="s">
        <v>412</v>
      </c>
      <c r="K220" s="701">
        <v>1499.522717124574</v>
      </c>
      <c r="L220" s="701">
        <v>1299.522717124574</v>
      </c>
      <c r="M220" s="701" t="s">
        <v>54</v>
      </c>
      <c r="N220" s="701" t="s">
        <v>411</v>
      </c>
    </row>
    <row r="221" spans="1:14" x14ac:dyDescent="0.25">
      <c r="A221" s="1560" t="s">
        <v>14087</v>
      </c>
      <c r="B221" t="s">
        <v>14052</v>
      </c>
      <c r="C221" t="s">
        <v>447</v>
      </c>
      <c r="D221" s="701" t="e">
        <f t="shared" si="0"/>
        <v>#N/A</v>
      </c>
      <c r="E221" s="701" t="s">
        <v>1362</v>
      </c>
      <c r="F221" s="701" t="str">
        <f t="shared" si="1"/>
        <v>N/A</v>
      </c>
      <c r="H221" s="701" t="s">
        <v>1363</v>
      </c>
      <c r="I221" s="701" t="s">
        <v>408</v>
      </c>
      <c r="J221" s="701" t="s">
        <v>407</v>
      </c>
      <c r="K221" s="701">
        <v>1180.0802504367448</v>
      </c>
      <c r="L221" s="701">
        <v>880.08025043674479</v>
      </c>
      <c r="M221" s="701" t="s">
        <v>3</v>
      </c>
      <c r="N221" s="701" t="s">
        <v>2</v>
      </c>
    </row>
    <row r="222" spans="1:14" x14ac:dyDescent="0.25">
      <c r="A222" s="1560" t="s">
        <v>2299</v>
      </c>
      <c r="B222" t="s">
        <v>14052</v>
      </c>
      <c r="C222" t="s">
        <v>447</v>
      </c>
      <c r="D222" s="701" t="e">
        <f t="shared" si="0"/>
        <v>#N/A</v>
      </c>
      <c r="E222" s="701" t="s">
        <v>1364</v>
      </c>
      <c r="F222" s="701" t="str">
        <f t="shared" si="1"/>
        <v>N/A</v>
      </c>
      <c r="H222" s="701" t="s">
        <v>1365</v>
      </c>
      <c r="K222" s="701">
        <v>1145.5844384315524</v>
      </c>
      <c r="L222" s="701">
        <v>845.58443843155237</v>
      </c>
      <c r="M222" s="701" t="s">
        <v>3</v>
      </c>
    </row>
    <row r="223" spans="1:14" x14ac:dyDescent="0.25">
      <c r="A223" s="1560" t="s">
        <v>867</v>
      </c>
      <c r="B223" t="s">
        <v>11343</v>
      </c>
      <c r="C223" t="s">
        <v>14046</v>
      </c>
      <c r="D223" s="701" t="e">
        <f t="shared" si="0"/>
        <v>#N/A</v>
      </c>
      <c r="E223" s="701" t="s">
        <v>1366</v>
      </c>
      <c r="F223" s="701" t="str">
        <f t="shared" si="1"/>
        <v>N/A</v>
      </c>
      <c r="H223" s="701" t="s">
        <v>1367</v>
      </c>
      <c r="K223" s="701">
        <v>1243.1732676362726</v>
      </c>
      <c r="L223" s="701">
        <v>943.17326763627261</v>
      </c>
      <c r="M223" s="701" t="s">
        <v>3</v>
      </c>
    </row>
    <row r="224" spans="1:14" x14ac:dyDescent="0.25">
      <c r="A224" s="1560" t="s">
        <v>1313</v>
      </c>
      <c r="B224" t="s">
        <v>11347</v>
      </c>
      <c r="C224" t="s">
        <v>790</v>
      </c>
      <c r="D224" s="701" t="e">
        <f t="shared" si="0"/>
        <v>#N/A</v>
      </c>
      <c r="E224" s="701" t="s">
        <v>1307</v>
      </c>
      <c r="F224" s="701" t="str">
        <f t="shared" si="1"/>
        <v>N/A</v>
      </c>
      <c r="H224" s="701" t="s">
        <v>1308</v>
      </c>
      <c r="J224" s="701" t="s">
        <v>399</v>
      </c>
      <c r="K224" s="701">
        <v>1268.7139781930687</v>
      </c>
      <c r="L224" s="701">
        <v>968.71397819306867</v>
      </c>
      <c r="M224" s="701" t="s">
        <v>3</v>
      </c>
      <c r="N224" s="701" t="s">
        <v>2</v>
      </c>
    </row>
    <row r="225" spans="1:14" x14ac:dyDescent="0.25">
      <c r="A225" s="1560" t="s">
        <v>1326</v>
      </c>
      <c r="B225" t="s">
        <v>11347</v>
      </c>
      <c r="C225" t="s">
        <v>790</v>
      </c>
      <c r="D225" s="701" t="e">
        <f t="shared" si="0"/>
        <v>#N/A</v>
      </c>
      <c r="E225" s="701" t="s">
        <v>1331</v>
      </c>
      <c r="F225" s="701" t="str">
        <f t="shared" si="1"/>
        <v>N/A</v>
      </c>
      <c r="H225" s="701" t="s">
        <v>1332</v>
      </c>
      <c r="J225" s="701" t="s">
        <v>393</v>
      </c>
      <c r="K225" s="701">
        <v>1823.7332614458255</v>
      </c>
      <c r="L225" s="701">
        <v>1523.7332614458255</v>
      </c>
      <c r="M225" s="701" t="s">
        <v>3</v>
      </c>
      <c r="N225" s="701" t="s">
        <v>2</v>
      </c>
    </row>
    <row r="226" spans="1:14" x14ac:dyDescent="0.25">
      <c r="A226" s="1560" t="s">
        <v>2293</v>
      </c>
      <c r="B226" t="s">
        <v>11413</v>
      </c>
      <c r="C226" t="s">
        <v>447</v>
      </c>
      <c r="D226" s="701" t="e">
        <f t="shared" si="0"/>
        <v>#N/A</v>
      </c>
      <c r="E226" s="701" t="s">
        <v>1577</v>
      </c>
      <c r="F226" s="701" t="str">
        <f t="shared" si="1"/>
        <v>N/A</v>
      </c>
      <c r="H226" s="701" t="s">
        <v>11386</v>
      </c>
      <c r="I226" s="701" t="s">
        <v>14048</v>
      </c>
      <c r="J226" s="701" t="s">
        <v>11330</v>
      </c>
      <c r="K226" s="701">
        <v>1808.6671531607699</v>
      </c>
      <c r="L226" s="701">
        <v>1629.5911974022779</v>
      </c>
      <c r="M226" s="701" t="s">
        <v>54</v>
      </c>
      <c r="N226" s="701" t="s">
        <v>11464</v>
      </c>
    </row>
    <row r="227" spans="1:14" x14ac:dyDescent="0.25">
      <c r="A227" s="1560" t="s">
        <v>2773</v>
      </c>
      <c r="B227" t="s">
        <v>11354</v>
      </c>
      <c r="C227" t="s">
        <v>14044</v>
      </c>
      <c r="D227" s="701" t="str">
        <f t="shared" si="0"/>
        <v>EA03E</v>
      </c>
      <c r="E227" s="701" t="s">
        <v>1578</v>
      </c>
      <c r="F227" s="701">
        <f t="shared" si="1"/>
        <v>1</v>
      </c>
      <c r="H227" s="701" t="s">
        <v>11384</v>
      </c>
      <c r="I227" s="701" t="s">
        <v>14048</v>
      </c>
      <c r="J227" s="701" t="s">
        <v>11330</v>
      </c>
      <c r="K227" s="701">
        <v>1572.0587530280002</v>
      </c>
      <c r="L227" s="701">
        <v>1416.4093715400793</v>
      </c>
      <c r="M227" s="701" t="s">
        <v>54</v>
      </c>
      <c r="N227" s="701" t="s">
        <v>11464</v>
      </c>
    </row>
    <row r="228" spans="1:14" x14ac:dyDescent="0.25">
      <c r="A228" s="1560" t="s">
        <v>1735</v>
      </c>
      <c r="B228" t="s">
        <v>11356</v>
      </c>
      <c r="C228" t="s">
        <v>436</v>
      </c>
      <c r="D228" s="701" t="str">
        <f t="shared" si="0"/>
        <v>EA05C</v>
      </c>
      <c r="E228" s="701" t="s">
        <v>1581</v>
      </c>
      <c r="F228" s="701">
        <f t="shared" si="1"/>
        <v>1</v>
      </c>
      <c r="H228" s="701" t="s">
        <v>11387</v>
      </c>
      <c r="I228" s="701" t="s">
        <v>14048</v>
      </c>
      <c r="J228" s="701" t="s">
        <v>11330</v>
      </c>
      <c r="K228" s="701">
        <v>2394.3241607983196</v>
      </c>
      <c r="L228" s="701">
        <v>2157.2623626994759</v>
      </c>
      <c r="M228" s="701" t="s">
        <v>3</v>
      </c>
      <c r="N228" s="701" t="s">
        <v>2</v>
      </c>
    </row>
    <row r="229" spans="1:14" x14ac:dyDescent="0.25">
      <c r="A229" s="1560" t="s">
        <v>2727</v>
      </c>
      <c r="B229" t="s">
        <v>14088</v>
      </c>
      <c r="C229" t="s">
        <v>793</v>
      </c>
      <c r="D229" s="701" t="str">
        <f t="shared" si="0"/>
        <v>EA05D</v>
      </c>
      <c r="E229" s="701" t="s">
        <v>1582</v>
      </c>
      <c r="F229" s="701">
        <f t="shared" si="1"/>
        <v>1</v>
      </c>
      <c r="H229" s="701" t="s">
        <v>11385</v>
      </c>
      <c r="I229" s="701" t="s">
        <v>14048</v>
      </c>
      <c r="J229" s="701" t="s">
        <v>11330</v>
      </c>
      <c r="K229" s="701">
        <v>2098.0442242557874</v>
      </c>
      <c r="L229" s="701">
        <v>1890.3170733393729</v>
      </c>
      <c r="M229" s="701" t="s">
        <v>3</v>
      </c>
      <c r="N229" s="701" t="s">
        <v>2</v>
      </c>
    </row>
    <row r="230" spans="1:14" x14ac:dyDescent="0.25">
      <c r="A230" s="1560" t="s">
        <v>2753</v>
      </c>
      <c r="B230" t="s">
        <v>14088</v>
      </c>
      <c r="C230" t="s">
        <v>793</v>
      </c>
      <c r="D230" s="701" t="str">
        <f t="shared" si="0"/>
        <v>FZ13C</v>
      </c>
      <c r="E230" s="701" t="s">
        <v>1059</v>
      </c>
      <c r="F230" s="701" t="str">
        <f t="shared" si="1"/>
        <v>N/A</v>
      </c>
      <c r="H230" s="701" t="s">
        <v>11378</v>
      </c>
      <c r="I230" s="701" t="s">
        <v>436</v>
      </c>
      <c r="J230" s="701" t="s">
        <v>11313</v>
      </c>
      <c r="K230" s="701">
        <v>798.34719519405917</v>
      </c>
      <c r="L230" s="701">
        <v>719.6922991158267</v>
      </c>
      <c r="M230" s="701" t="s">
        <v>54</v>
      </c>
      <c r="N230" s="701" t="s">
        <v>11461</v>
      </c>
    </row>
    <row r="231" spans="1:14" x14ac:dyDescent="0.25">
      <c r="A231" s="1560" t="s">
        <v>2280</v>
      </c>
      <c r="B231" t="s">
        <v>11364</v>
      </c>
      <c r="C231" t="s">
        <v>443</v>
      </c>
      <c r="D231" s="701" t="str">
        <f t="shared" si="0"/>
        <v>FZ12Q</v>
      </c>
      <c r="E231" s="701" t="s">
        <v>1728</v>
      </c>
      <c r="F231" s="701" t="str">
        <f t="shared" si="1"/>
        <v>N/A</v>
      </c>
      <c r="H231" s="701" t="s">
        <v>11382</v>
      </c>
      <c r="I231" s="701" t="s">
        <v>436</v>
      </c>
      <c r="J231" s="701" t="s">
        <v>11410</v>
      </c>
      <c r="K231" s="701">
        <v>1792.0183236247387</v>
      </c>
      <c r="L231" s="701">
        <v>1616.3302526811369</v>
      </c>
      <c r="M231" s="701" t="s">
        <v>54</v>
      </c>
      <c r="N231" s="701" t="s">
        <v>11463</v>
      </c>
    </row>
    <row r="232" spans="1:14" x14ac:dyDescent="0.25">
      <c r="D232" s="701" t="str">
        <f t="shared" si="0"/>
        <v>FZ17G</v>
      </c>
      <c r="E232" s="701" t="s">
        <v>1735</v>
      </c>
      <c r="F232" s="701">
        <f t="shared" si="1"/>
        <v>0</v>
      </c>
      <c r="H232" s="701" t="s">
        <v>11395</v>
      </c>
      <c r="I232" s="701" t="s">
        <v>11460</v>
      </c>
      <c r="J232" s="701" t="s">
        <v>11356</v>
      </c>
      <c r="K232" s="701">
        <v>1859.9630565089326</v>
      </c>
      <c r="L232" s="701">
        <v>1676.7154647346536</v>
      </c>
      <c r="M232" s="701" t="s">
        <v>54</v>
      </c>
      <c r="N232" s="701" t="s">
        <v>11471</v>
      </c>
    </row>
    <row r="233" spans="1:14" x14ac:dyDescent="0.25">
      <c r="D233" s="701" t="str">
        <f t="shared" si="0"/>
        <v>CA05A</v>
      </c>
      <c r="E233" s="701" t="s">
        <v>1303</v>
      </c>
      <c r="F233" s="701" t="str">
        <f t="shared" si="1"/>
        <v>N/A</v>
      </c>
      <c r="H233" s="701" t="s">
        <v>11374</v>
      </c>
      <c r="I233" s="701" t="s">
        <v>14043</v>
      </c>
      <c r="J233" s="701" t="s">
        <v>11407</v>
      </c>
      <c r="K233" s="701">
        <v>1012.0732615857648</v>
      </c>
      <c r="L233" s="701">
        <v>912.85039280284673</v>
      </c>
      <c r="M233" s="701" t="s">
        <v>54</v>
      </c>
      <c r="N233" s="701" t="s">
        <v>11457</v>
      </c>
    </row>
    <row r="234" spans="1:14" x14ac:dyDescent="0.25">
      <c r="D234" s="701" t="str">
        <f t="shared" si="0"/>
        <v>CA14Z</v>
      </c>
      <c r="E234" s="701" t="s">
        <v>1313</v>
      </c>
      <c r="F234" s="701">
        <f t="shared" si="1"/>
        <v>0</v>
      </c>
      <c r="H234" s="701" t="s">
        <v>11393</v>
      </c>
      <c r="I234" s="701" t="s">
        <v>11347</v>
      </c>
      <c r="J234" s="701" t="s">
        <v>11347</v>
      </c>
      <c r="K234" s="701">
        <v>1215.4312041702781</v>
      </c>
      <c r="L234" s="701">
        <v>1095.091480985102</v>
      </c>
      <c r="M234" s="701" t="s">
        <v>3</v>
      </c>
      <c r="N234" s="701" t="s">
        <v>2</v>
      </c>
    </row>
    <row r="235" spans="1:14" x14ac:dyDescent="0.25">
      <c r="D235" s="701" t="str">
        <f t="shared" si="0"/>
        <v>CA28Z</v>
      </c>
      <c r="E235" s="701" t="s">
        <v>1326</v>
      </c>
      <c r="F235" s="701">
        <f t="shared" si="1"/>
        <v>0</v>
      </c>
      <c r="H235" s="701" t="s">
        <v>11394</v>
      </c>
      <c r="I235" s="701" t="s">
        <v>11347</v>
      </c>
      <c r="J235" s="701" t="s">
        <v>11347</v>
      </c>
      <c r="K235" s="701">
        <v>1449.3880430894892</v>
      </c>
      <c r="L235" s="701">
        <v>1305.8842764469655</v>
      </c>
      <c r="M235" s="701" t="s">
        <v>54</v>
      </c>
      <c r="N235" s="701" t="s">
        <v>11469</v>
      </c>
    </row>
    <row r="236" spans="1:14" x14ac:dyDescent="0.25">
      <c r="D236" s="701" t="str">
        <f t="shared" si="0"/>
        <v>KA03D</v>
      </c>
      <c r="E236" s="701" t="s">
        <v>2096</v>
      </c>
      <c r="F236" s="701" t="str">
        <f t="shared" si="1"/>
        <v>N/A</v>
      </c>
      <c r="H236" s="701" t="s">
        <v>11383</v>
      </c>
      <c r="I236" s="701" t="s">
        <v>11327</v>
      </c>
      <c r="J236" s="701" t="s">
        <v>11327</v>
      </c>
      <c r="K236" s="701">
        <v>2095.1426152964814</v>
      </c>
      <c r="L236" s="701">
        <v>1899.3348942407354</v>
      </c>
      <c r="M236" s="701" t="s">
        <v>3</v>
      </c>
      <c r="N236" s="701" t="s">
        <v>2</v>
      </c>
    </row>
    <row r="237" spans="1:14" x14ac:dyDescent="0.25">
      <c r="D237" s="701" t="str">
        <f t="shared" si="0"/>
        <v>BZ09D</v>
      </c>
      <c r="E237" s="701" t="s">
        <v>1268</v>
      </c>
      <c r="F237" s="701" t="str">
        <f t="shared" si="1"/>
        <v>N/A</v>
      </c>
      <c r="H237" s="701" t="s">
        <v>11377</v>
      </c>
      <c r="I237" s="701" t="s">
        <v>14045</v>
      </c>
      <c r="J237" s="701" t="s">
        <v>11408</v>
      </c>
      <c r="K237" s="701">
        <v>1366.3837009091355</v>
      </c>
      <c r="L237" s="701">
        <v>1231.0981859676369</v>
      </c>
      <c r="M237" s="701" t="s">
        <v>54</v>
      </c>
      <c r="N237" s="701" t="s">
        <v>11459</v>
      </c>
    </row>
    <row r="238" spans="1:14" x14ac:dyDescent="0.25">
      <c r="D238" s="701" t="str">
        <f t="shared" si="0"/>
        <v>MA04D</v>
      </c>
      <c r="E238" s="701" t="s">
        <v>2293</v>
      </c>
      <c r="F238" s="701">
        <f t="shared" si="1"/>
        <v>1</v>
      </c>
      <c r="H238" s="701" t="s">
        <v>11372</v>
      </c>
      <c r="I238" s="701" t="s">
        <v>447</v>
      </c>
      <c r="J238" s="701" t="s">
        <v>11295</v>
      </c>
      <c r="K238" s="701">
        <v>1701.7598377082143</v>
      </c>
      <c r="L238" s="701">
        <v>1541.2164567923451</v>
      </c>
      <c r="M238" s="701" t="s">
        <v>54</v>
      </c>
      <c r="N238" s="701" t="s">
        <v>11455</v>
      </c>
    </row>
    <row r="239" spans="1:14" x14ac:dyDescent="0.25">
      <c r="D239" s="701" t="str">
        <f t="shared" si="0"/>
        <v>MA04D</v>
      </c>
      <c r="E239" s="701" t="s">
        <v>2293</v>
      </c>
      <c r="F239" s="701">
        <f t="shared" si="1"/>
        <v>0</v>
      </c>
      <c r="H239" s="701" t="s">
        <v>11372</v>
      </c>
      <c r="I239" s="701" t="s">
        <v>11413</v>
      </c>
      <c r="J239" s="701" t="s">
        <v>11413</v>
      </c>
      <c r="K239" s="701">
        <v>1701.7598377082143</v>
      </c>
      <c r="L239" s="701">
        <v>1541.2164567923451</v>
      </c>
      <c r="M239" s="701" t="s">
        <v>54</v>
      </c>
      <c r="N239" s="701" t="s">
        <v>11455</v>
      </c>
    </row>
    <row r="240" spans="1:14" x14ac:dyDescent="0.25">
      <c r="D240" s="701" t="str">
        <f t="shared" si="0"/>
        <v>MA29Z</v>
      </c>
      <c r="E240" s="701" t="s">
        <v>838</v>
      </c>
      <c r="F240" s="701" t="str">
        <f t="shared" si="1"/>
        <v>N/A</v>
      </c>
      <c r="H240" s="701" t="s">
        <v>11388</v>
      </c>
      <c r="I240" s="701" t="s">
        <v>14051</v>
      </c>
      <c r="J240" s="701" t="s">
        <v>11411</v>
      </c>
      <c r="K240" s="701">
        <v>1804.9026216948278</v>
      </c>
      <c r="L240" s="701">
        <v>1629.6693574526114</v>
      </c>
      <c r="M240" s="701" t="s">
        <v>11406</v>
      </c>
      <c r="N240" s="701" t="s">
        <v>11465</v>
      </c>
    </row>
    <row r="241" spans="4:14" x14ac:dyDescent="0.25">
      <c r="D241" s="701" t="str">
        <f t="shared" si="0"/>
        <v>MA07G</v>
      </c>
      <c r="E241" s="701" t="s">
        <v>2299</v>
      </c>
      <c r="F241" s="701" t="str">
        <f t="shared" si="1"/>
        <v>N/A</v>
      </c>
      <c r="H241" s="701" t="s">
        <v>14090</v>
      </c>
      <c r="I241" s="701" t="s">
        <v>14052</v>
      </c>
      <c r="J241" s="701" t="s">
        <v>11412</v>
      </c>
      <c r="K241" s="701">
        <v>2865.347454059347</v>
      </c>
      <c r="L241" s="701">
        <v>2587.1583808497016</v>
      </c>
      <c r="M241" s="701" t="s">
        <v>3</v>
      </c>
      <c r="N241" s="701" t="s">
        <v>11467</v>
      </c>
    </row>
    <row r="242" spans="4:14" x14ac:dyDescent="0.25">
      <c r="D242" s="701" t="e">
        <f t="shared" si="0"/>
        <v>#N/A</v>
      </c>
      <c r="E242" s="701" t="s">
        <v>2300</v>
      </c>
      <c r="F242" s="701" t="str">
        <f t="shared" si="1"/>
        <v>N/A</v>
      </c>
      <c r="H242" s="701" t="s">
        <v>11477</v>
      </c>
      <c r="I242" s="701" t="s">
        <v>11454</v>
      </c>
      <c r="J242" s="701" t="s">
        <v>11412</v>
      </c>
      <c r="K242" s="701">
        <v>2756.1485765228526</v>
      </c>
      <c r="L242" s="701">
        <v>2488.5613360837406</v>
      </c>
      <c r="M242" s="701" t="s">
        <v>54</v>
      </c>
      <c r="N242" s="701" t="s">
        <v>11467</v>
      </c>
    </row>
    <row r="243" spans="4:14" x14ac:dyDescent="0.25">
      <c r="D243" s="701" t="e">
        <f t="shared" si="0"/>
        <v>#N/A</v>
      </c>
      <c r="E243" s="701" t="s">
        <v>2301</v>
      </c>
      <c r="F243" s="701" t="str">
        <f t="shared" si="1"/>
        <v>N/A</v>
      </c>
      <c r="H243" s="701" t="s">
        <v>14091</v>
      </c>
      <c r="I243" s="701" t="s">
        <v>14052</v>
      </c>
      <c r="J243" s="701" t="s">
        <v>11412</v>
      </c>
      <c r="K243" s="701">
        <v>2329.47763762154</v>
      </c>
      <c r="L243" s="701">
        <v>2103.3147601825553</v>
      </c>
      <c r="M243" s="701" t="s">
        <v>3</v>
      </c>
      <c r="N243" s="701" t="s">
        <v>11467</v>
      </c>
    </row>
    <row r="244" spans="4:14" x14ac:dyDescent="0.25">
      <c r="D244" s="701" t="str">
        <f t="shared" si="0"/>
        <v>GB06H</v>
      </c>
      <c r="E244" s="701" t="s">
        <v>1914</v>
      </c>
      <c r="F244" s="701" t="str">
        <f t="shared" si="1"/>
        <v>N/A</v>
      </c>
      <c r="H244" s="701" t="s">
        <v>11375</v>
      </c>
      <c r="I244" s="701" t="s">
        <v>14084</v>
      </c>
      <c r="J244" s="701" t="s">
        <v>11304</v>
      </c>
      <c r="K244" s="701">
        <v>878.51906294703963</v>
      </c>
      <c r="L244" s="701">
        <v>791.10423081300587</v>
      </c>
      <c r="M244" s="701" t="s">
        <v>3</v>
      </c>
      <c r="N244" s="701" t="s">
        <v>2</v>
      </c>
    </row>
    <row r="245" spans="4:14" x14ac:dyDescent="0.25">
      <c r="D245" s="701" t="str">
        <f t="shared" si="0"/>
        <v>GB04D</v>
      </c>
      <c r="E245" s="701" t="s">
        <v>1017</v>
      </c>
      <c r="F245" s="701" t="str">
        <f t="shared" si="1"/>
        <v>N/A</v>
      </c>
      <c r="H245" s="701" t="s">
        <v>11389</v>
      </c>
      <c r="I245" s="701" t="s">
        <v>11337</v>
      </c>
      <c r="J245" s="701" t="s">
        <v>11337</v>
      </c>
      <c r="K245" s="701">
        <v>532.47431815461846</v>
      </c>
      <c r="L245" s="701">
        <v>479.75408863435922</v>
      </c>
      <c r="M245" s="701" t="s">
        <v>54</v>
      </c>
      <c r="N245" s="701" t="s">
        <v>11466</v>
      </c>
    </row>
    <row r="246" spans="4:14" x14ac:dyDescent="0.25">
      <c r="D246" s="701" t="str">
        <f t="shared" si="0"/>
        <v>LB09D</v>
      </c>
      <c r="E246" s="701" t="s">
        <v>893</v>
      </c>
      <c r="F246" s="701" t="str">
        <f t="shared" si="1"/>
        <v>N/A</v>
      </c>
      <c r="H246" s="701" t="s">
        <v>11379</v>
      </c>
      <c r="I246" s="701" t="s">
        <v>443</v>
      </c>
      <c r="J246" s="701" t="s">
        <v>11316</v>
      </c>
      <c r="K246" s="701">
        <v>864.6374796676397</v>
      </c>
      <c r="L246" s="701">
        <v>779.02980841341798</v>
      </c>
      <c r="M246" s="701" t="s">
        <v>54</v>
      </c>
      <c r="N246" s="701" t="s">
        <v>11462</v>
      </c>
    </row>
    <row r="247" spans="4:14" x14ac:dyDescent="0.25">
      <c r="D247" s="701" t="str">
        <f t="shared" si="0"/>
        <v>LB13E</v>
      </c>
      <c r="E247" s="701" t="s">
        <v>2191</v>
      </c>
      <c r="F247" s="701" t="str">
        <f t="shared" si="1"/>
        <v>N/A</v>
      </c>
      <c r="H247" s="701" t="s">
        <v>11381</v>
      </c>
      <c r="I247" s="701" t="s">
        <v>443</v>
      </c>
      <c r="J247" s="701" t="s">
        <v>11409</v>
      </c>
      <c r="K247" s="701">
        <v>1737.9129577778906</v>
      </c>
      <c r="L247" s="701">
        <v>1572.3974379895201</v>
      </c>
      <c r="M247" s="701" t="s">
        <v>3</v>
      </c>
      <c r="N247" s="701" t="s">
        <v>2</v>
      </c>
    </row>
    <row r="248" spans="4:14" x14ac:dyDescent="0.25">
      <c r="D248" s="701" t="e">
        <f t="shared" si="0"/>
        <v>#N/A</v>
      </c>
      <c r="E248" s="701" t="s">
        <v>2192</v>
      </c>
      <c r="F248" s="701" t="str">
        <f t="shared" si="1"/>
        <v>N/A</v>
      </c>
      <c r="H248" s="701" t="s">
        <v>11380</v>
      </c>
      <c r="I248" s="701" t="s">
        <v>443</v>
      </c>
      <c r="J248" s="701" t="s">
        <v>11409</v>
      </c>
      <c r="K248" s="701">
        <v>1513.3787903132218</v>
      </c>
      <c r="L248" s="701">
        <v>1369.2474769500577</v>
      </c>
      <c r="M248" s="701" t="s">
        <v>3</v>
      </c>
      <c r="N248" s="701" t="s">
        <v>2</v>
      </c>
    </row>
    <row r="249" spans="4:14" x14ac:dyDescent="0.25">
      <c r="D249" s="701" t="str">
        <f t="shared" si="0"/>
        <v>LB55A</v>
      </c>
      <c r="E249" s="701" t="s">
        <v>867</v>
      </c>
      <c r="F249" s="701" t="str">
        <f t="shared" si="1"/>
        <v>N/A</v>
      </c>
      <c r="H249" s="701" t="s">
        <v>11392</v>
      </c>
      <c r="I249" s="701" t="s">
        <v>11343</v>
      </c>
      <c r="J249" s="701" t="s">
        <v>11343</v>
      </c>
      <c r="K249" s="701">
        <v>734.69538235412858</v>
      </c>
      <c r="L249" s="701">
        <v>661.95326528936334</v>
      </c>
      <c r="M249" s="701" t="s">
        <v>54</v>
      </c>
      <c r="N249" s="701" t="s">
        <v>11468</v>
      </c>
    </row>
    <row r="250" spans="4:14" x14ac:dyDescent="0.25">
      <c r="D250" s="701" t="str">
        <f t="shared" si="0"/>
        <v>LB65E</v>
      </c>
      <c r="E250" s="701" t="s">
        <v>2280</v>
      </c>
      <c r="F250" s="701" t="str">
        <f t="shared" si="1"/>
        <v>N/A</v>
      </c>
      <c r="H250" s="701" t="s">
        <v>11397</v>
      </c>
      <c r="I250" s="701" t="s">
        <v>11364</v>
      </c>
      <c r="J250" s="701" t="s">
        <v>11364</v>
      </c>
      <c r="K250" s="701">
        <v>1682.3184525447509</v>
      </c>
      <c r="L250" s="701">
        <v>1522.0976475404889</v>
      </c>
      <c r="M250" s="701" t="s">
        <v>54</v>
      </c>
      <c r="N250" s="701" t="s">
        <v>11473</v>
      </c>
    </row>
    <row r="251" spans="4:14" x14ac:dyDescent="0.25">
      <c r="D251" s="701" t="e">
        <f t="shared" si="0"/>
        <v>#N/A</v>
      </c>
      <c r="E251" s="701" t="s">
        <v>2707</v>
      </c>
      <c r="F251" s="701" t="str">
        <f t="shared" si="1"/>
        <v>N/A</v>
      </c>
      <c r="H251" s="701" t="s">
        <v>14092</v>
      </c>
      <c r="I251" s="701" t="s">
        <v>11470</v>
      </c>
      <c r="J251" s="701" t="s">
        <v>11354</v>
      </c>
      <c r="K251" s="701">
        <v>10542.55922735847</v>
      </c>
      <c r="L251" s="701">
        <v>9493.5483589645919</v>
      </c>
      <c r="M251" s="701" t="s">
        <v>3</v>
      </c>
      <c r="N251" s="701" t="s">
        <v>2</v>
      </c>
    </row>
    <row r="252" spans="4:14" x14ac:dyDescent="0.25">
      <c r="D252" s="701" t="str">
        <f t="shared" si="0"/>
        <v>YR11D</v>
      </c>
      <c r="E252" s="701" t="s">
        <v>2727</v>
      </c>
      <c r="F252" s="701" t="str">
        <f t="shared" si="1"/>
        <v>N/A</v>
      </c>
      <c r="H252" s="701" t="s">
        <v>2728</v>
      </c>
      <c r="I252" s="701" t="s">
        <v>14055</v>
      </c>
      <c r="J252" s="701" t="s">
        <v>11414</v>
      </c>
      <c r="K252" s="701">
        <v>1204.6228139070515</v>
      </c>
      <c r="L252" s="701">
        <v>1087.6691426539396</v>
      </c>
      <c r="M252" s="701" t="s">
        <v>54</v>
      </c>
      <c r="N252" s="1567" t="s">
        <v>11472</v>
      </c>
    </row>
    <row r="253" spans="4:14" x14ac:dyDescent="0.25">
      <c r="D253" s="701" t="str">
        <f t="shared" si="0"/>
        <v>YR25Z</v>
      </c>
      <c r="E253" s="701" t="s">
        <v>2753</v>
      </c>
      <c r="F253" s="701" t="str">
        <f t="shared" si="1"/>
        <v>N/A</v>
      </c>
      <c r="H253" s="701" t="s">
        <v>11396</v>
      </c>
      <c r="I253" s="701" t="s">
        <v>14055</v>
      </c>
      <c r="J253" s="701" t="s">
        <v>11414</v>
      </c>
      <c r="K253" s="701">
        <v>1043.0351513531825</v>
      </c>
      <c r="L253" s="701">
        <v>941.76960267811626</v>
      </c>
      <c r="M253" s="701" t="s">
        <v>54</v>
      </c>
      <c r="N253" s="701" t="s">
        <v>11472</v>
      </c>
    </row>
    <row r="254" spans="4:14" x14ac:dyDescent="0.25">
      <c r="D254" s="701" t="str">
        <f t="shared" si="0"/>
        <v>YQ42Z</v>
      </c>
      <c r="E254" s="701" t="s">
        <v>2692</v>
      </c>
      <c r="F254" s="701" t="str">
        <f t="shared" si="1"/>
        <v>N/A</v>
      </c>
      <c r="H254" s="701" t="s">
        <v>11376</v>
      </c>
      <c r="I254" s="701" t="s">
        <v>793</v>
      </c>
      <c r="J254" s="701" t="s">
        <v>11307</v>
      </c>
      <c r="K254" s="701">
        <v>1646.1927564586531</v>
      </c>
      <c r="L254" s="701">
        <v>1484.8013097470205</v>
      </c>
      <c r="M254" s="701" t="s">
        <v>54</v>
      </c>
      <c r="N254" s="701" t="s">
        <v>11458</v>
      </c>
    </row>
    <row r="255" spans="4:14" x14ac:dyDescent="0.25">
      <c r="D255" s="701" t="str">
        <f t="shared" si="0"/>
        <v>YZ01Z</v>
      </c>
      <c r="E255" s="701" t="s">
        <v>2773</v>
      </c>
      <c r="F255" s="701" t="str">
        <f t="shared" si="1"/>
        <v>N/A</v>
      </c>
      <c r="H255" s="701" t="s">
        <v>14093</v>
      </c>
      <c r="I255" s="701" t="s">
        <v>14031</v>
      </c>
      <c r="J255" s="701" t="s">
        <v>14032</v>
      </c>
      <c r="K255" s="701">
        <v>987.79925869455042</v>
      </c>
      <c r="L255" s="701">
        <v>892.35971679169529</v>
      </c>
      <c r="M255" s="701" t="s">
        <v>3</v>
      </c>
      <c r="N255" s="701" t="s">
        <v>2</v>
      </c>
    </row>
  </sheetData>
  <autoFilter ref="A1:G160"/>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C2362"/>
  <sheetViews>
    <sheetView workbookViewId="0"/>
  </sheetViews>
  <sheetFormatPr defaultColWidth="9.85546875" defaultRowHeight="12.75" x14ac:dyDescent="0.2"/>
  <cols>
    <col min="1" max="1" width="10.7109375" style="1476" customWidth="1"/>
    <col min="2" max="2" width="62.5703125" style="1476" customWidth="1"/>
    <col min="3" max="3" width="13.42578125" style="1476" customWidth="1"/>
    <col min="4" max="16384" width="9.85546875" style="1476"/>
  </cols>
  <sheetData>
    <row r="1" spans="1:3" s="1474" customFormat="1" ht="25.5" x14ac:dyDescent="0.2">
      <c r="A1" s="1472" t="s">
        <v>3</v>
      </c>
      <c r="B1" s="1472" t="s">
        <v>11525</v>
      </c>
      <c r="C1" s="1473" t="s">
        <v>11526</v>
      </c>
    </row>
    <row r="2" spans="1:3" x14ac:dyDescent="0.2">
      <c r="A2" s="1475" t="s">
        <v>1135</v>
      </c>
      <c r="B2" s="1475" t="s">
        <v>11527</v>
      </c>
      <c r="C2" s="1475" t="s">
        <v>11528</v>
      </c>
    </row>
    <row r="3" spans="1:3" x14ac:dyDescent="0.2">
      <c r="A3" s="1475" t="s">
        <v>1136</v>
      </c>
      <c r="B3" s="1475" t="s">
        <v>11529</v>
      </c>
      <c r="C3" s="1475" t="s">
        <v>11528</v>
      </c>
    </row>
    <row r="4" spans="1:3" x14ac:dyDescent="0.2">
      <c r="A4" s="1475" t="s">
        <v>1137</v>
      </c>
      <c r="B4" s="1475" t="s">
        <v>11530</v>
      </c>
      <c r="C4" s="1475" t="s">
        <v>11528</v>
      </c>
    </row>
    <row r="5" spans="1:3" x14ac:dyDescent="0.2">
      <c r="A5" s="1475" t="s">
        <v>1138</v>
      </c>
      <c r="B5" s="1475" t="s">
        <v>11531</v>
      </c>
      <c r="C5" s="1475" t="s">
        <v>11528</v>
      </c>
    </row>
    <row r="6" spans="1:3" x14ac:dyDescent="0.2">
      <c r="A6" s="1475" t="s">
        <v>1139</v>
      </c>
      <c r="B6" s="1475" t="s">
        <v>11532</v>
      </c>
      <c r="C6" s="1475" t="s">
        <v>11528</v>
      </c>
    </row>
    <row r="7" spans="1:3" x14ac:dyDescent="0.2">
      <c r="A7" s="1475" t="s">
        <v>1140</v>
      </c>
      <c r="B7" s="1475" t="s">
        <v>11533</v>
      </c>
      <c r="C7" s="1475" t="s">
        <v>11528</v>
      </c>
    </row>
    <row r="8" spans="1:3" x14ac:dyDescent="0.2">
      <c r="A8" s="1475" t="s">
        <v>1141</v>
      </c>
      <c r="B8" s="1475" t="s">
        <v>11534</v>
      </c>
      <c r="C8" s="1475" t="s">
        <v>11528</v>
      </c>
    </row>
    <row r="9" spans="1:3" x14ac:dyDescent="0.2">
      <c r="A9" s="1475" t="s">
        <v>1142</v>
      </c>
      <c r="B9" s="1475" t="s">
        <v>11535</v>
      </c>
      <c r="C9" s="1475" t="s">
        <v>11528</v>
      </c>
    </row>
    <row r="10" spans="1:3" x14ac:dyDescent="0.2">
      <c r="A10" s="1475" t="s">
        <v>1143</v>
      </c>
      <c r="B10" s="1475" t="s">
        <v>11536</v>
      </c>
      <c r="C10" s="1475" t="s">
        <v>11528</v>
      </c>
    </row>
    <row r="11" spans="1:3" x14ac:dyDescent="0.2">
      <c r="A11" s="1475" t="s">
        <v>1144</v>
      </c>
      <c r="B11" s="1475" t="s">
        <v>11537</v>
      </c>
      <c r="C11" s="1475" t="s">
        <v>11528</v>
      </c>
    </row>
    <row r="12" spans="1:3" x14ac:dyDescent="0.2">
      <c r="A12" s="1475" t="s">
        <v>1145</v>
      </c>
      <c r="B12" s="1475" t="s">
        <v>11538</v>
      </c>
      <c r="C12" s="1475" t="s">
        <v>11528</v>
      </c>
    </row>
    <row r="13" spans="1:3" x14ac:dyDescent="0.2">
      <c r="A13" s="1475" t="s">
        <v>1146</v>
      </c>
      <c r="B13" s="1475" t="s">
        <v>11539</v>
      </c>
      <c r="C13" s="1475" t="s">
        <v>11528</v>
      </c>
    </row>
    <row r="14" spans="1:3" x14ac:dyDescent="0.2">
      <c r="A14" s="1475" t="s">
        <v>1147</v>
      </c>
      <c r="B14" s="1475" t="s">
        <v>11540</v>
      </c>
      <c r="C14" s="1475" t="s">
        <v>11528</v>
      </c>
    </row>
    <row r="15" spans="1:3" x14ac:dyDescent="0.2">
      <c r="A15" s="1475" t="s">
        <v>1148</v>
      </c>
      <c r="B15" s="1475" t="s">
        <v>11541</v>
      </c>
      <c r="C15" s="1475" t="s">
        <v>11528</v>
      </c>
    </row>
    <row r="16" spans="1:3" x14ac:dyDescent="0.2">
      <c r="A16" s="1475" t="s">
        <v>1149</v>
      </c>
      <c r="B16" s="1475" t="s">
        <v>11542</v>
      </c>
      <c r="C16" s="1475" t="s">
        <v>11528</v>
      </c>
    </row>
    <row r="17" spans="1:3" x14ac:dyDescent="0.2">
      <c r="A17" s="1475" t="s">
        <v>1150</v>
      </c>
      <c r="B17" s="1475" t="s">
        <v>11543</v>
      </c>
      <c r="C17" s="1475" t="s">
        <v>11528</v>
      </c>
    </row>
    <row r="18" spans="1:3" x14ac:dyDescent="0.2">
      <c r="A18" s="1475" t="s">
        <v>1151</v>
      </c>
      <c r="B18" s="1475" t="s">
        <v>11544</v>
      </c>
      <c r="C18" s="1475" t="s">
        <v>11528</v>
      </c>
    </row>
    <row r="19" spans="1:3" x14ac:dyDescent="0.2">
      <c r="A19" s="1475" t="s">
        <v>1152</v>
      </c>
      <c r="B19" s="1475" t="s">
        <v>11545</v>
      </c>
      <c r="C19" s="1475" t="s">
        <v>11528</v>
      </c>
    </row>
    <row r="20" spans="1:3" x14ac:dyDescent="0.2">
      <c r="A20" s="1475" t="s">
        <v>1153</v>
      </c>
      <c r="B20" s="1475" t="s">
        <v>11546</v>
      </c>
      <c r="C20" s="1475" t="s">
        <v>11528</v>
      </c>
    </row>
    <row r="21" spans="1:3" x14ac:dyDescent="0.2">
      <c r="A21" s="1475" t="s">
        <v>1154</v>
      </c>
      <c r="B21" s="1475" t="s">
        <v>11547</v>
      </c>
      <c r="C21" s="1475" t="s">
        <v>11528</v>
      </c>
    </row>
    <row r="22" spans="1:3" x14ac:dyDescent="0.2">
      <c r="A22" s="1475" t="s">
        <v>1155</v>
      </c>
      <c r="B22" s="1475" t="s">
        <v>11548</v>
      </c>
      <c r="C22" s="1475" t="s">
        <v>11528</v>
      </c>
    </row>
    <row r="23" spans="1:3" x14ac:dyDescent="0.2">
      <c r="A23" s="1475" t="s">
        <v>1156</v>
      </c>
      <c r="B23" s="1475" t="s">
        <v>11549</v>
      </c>
      <c r="C23" s="1475" t="s">
        <v>11528</v>
      </c>
    </row>
    <row r="24" spans="1:3" x14ac:dyDescent="0.2">
      <c r="A24" s="1475" t="s">
        <v>1157</v>
      </c>
      <c r="B24" s="1475" t="s">
        <v>11550</v>
      </c>
      <c r="C24" s="1475" t="s">
        <v>11528</v>
      </c>
    </row>
    <row r="25" spans="1:3" x14ac:dyDescent="0.2">
      <c r="A25" s="1475" t="s">
        <v>1158</v>
      </c>
      <c r="B25" s="1475" t="s">
        <v>11551</v>
      </c>
      <c r="C25" s="1475" t="s">
        <v>11528</v>
      </c>
    </row>
    <row r="26" spans="1:3" x14ac:dyDescent="0.2">
      <c r="A26" s="1475" t="s">
        <v>1159</v>
      </c>
      <c r="B26" s="1475" t="s">
        <v>11552</v>
      </c>
      <c r="C26" s="1475" t="s">
        <v>11528</v>
      </c>
    </row>
    <row r="27" spans="1:3" x14ac:dyDescent="0.2">
      <c r="A27" s="1475" t="s">
        <v>1160</v>
      </c>
      <c r="B27" s="1475" t="s">
        <v>11553</v>
      </c>
      <c r="C27" s="1475" t="s">
        <v>11528</v>
      </c>
    </row>
    <row r="28" spans="1:3" x14ac:dyDescent="0.2">
      <c r="A28" s="1475" t="s">
        <v>1161</v>
      </c>
      <c r="B28" s="1475" t="s">
        <v>11554</v>
      </c>
      <c r="C28" s="1475" t="s">
        <v>11528</v>
      </c>
    </row>
    <row r="29" spans="1:3" x14ac:dyDescent="0.2">
      <c r="A29" s="1475" t="s">
        <v>1162</v>
      </c>
      <c r="B29" s="1475" t="s">
        <v>11555</v>
      </c>
      <c r="C29" s="1475" t="s">
        <v>11528</v>
      </c>
    </row>
    <row r="30" spans="1:3" x14ac:dyDescent="0.2">
      <c r="A30" s="1475" t="s">
        <v>1163</v>
      </c>
      <c r="B30" s="1475" t="s">
        <v>11556</v>
      </c>
      <c r="C30" s="1475" t="s">
        <v>11528</v>
      </c>
    </row>
    <row r="31" spans="1:3" x14ac:dyDescent="0.2">
      <c r="A31" s="1475" t="s">
        <v>1164</v>
      </c>
      <c r="B31" s="1475" t="s">
        <v>11557</v>
      </c>
      <c r="C31" s="1475" t="s">
        <v>11528</v>
      </c>
    </row>
    <row r="32" spans="1:3" x14ac:dyDescent="0.2">
      <c r="A32" s="1475" t="s">
        <v>1165</v>
      </c>
      <c r="B32" s="1475" t="s">
        <v>11558</v>
      </c>
      <c r="C32" s="1475" t="s">
        <v>11528</v>
      </c>
    </row>
    <row r="33" spans="1:3" x14ac:dyDescent="0.2">
      <c r="A33" s="1475" t="s">
        <v>1166</v>
      </c>
      <c r="B33" s="1475" t="s">
        <v>11559</v>
      </c>
      <c r="C33" s="1475" t="s">
        <v>11528</v>
      </c>
    </row>
    <row r="34" spans="1:3" x14ac:dyDescent="0.2">
      <c r="A34" s="1475" t="s">
        <v>1167</v>
      </c>
      <c r="B34" s="1475" t="s">
        <v>11560</v>
      </c>
      <c r="C34" s="1475" t="s">
        <v>11528</v>
      </c>
    </row>
    <row r="35" spans="1:3" x14ac:dyDescent="0.2">
      <c r="A35" s="1475" t="s">
        <v>1168</v>
      </c>
      <c r="B35" s="1475" t="s">
        <v>11561</v>
      </c>
      <c r="C35" s="1475" t="s">
        <v>11528</v>
      </c>
    </row>
    <row r="36" spans="1:3" x14ac:dyDescent="0.2">
      <c r="A36" s="1475" t="s">
        <v>1169</v>
      </c>
      <c r="B36" s="1475" t="s">
        <v>11562</v>
      </c>
      <c r="C36" s="1475" t="s">
        <v>11528</v>
      </c>
    </row>
    <row r="37" spans="1:3" x14ac:dyDescent="0.2">
      <c r="A37" s="1475" t="s">
        <v>1170</v>
      </c>
      <c r="B37" s="1475" t="s">
        <v>11563</v>
      </c>
      <c r="C37" s="1475" t="s">
        <v>11528</v>
      </c>
    </row>
    <row r="38" spans="1:3" x14ac:dyDescent="0.2">
      <c r="A38" s="1475" t="s">
        <v>1171</v>
      </c>
      <c r="B38" s="1475" t="s">
        <v>11564</v>
      </c>
      <c r="C38" s="1475" t="s">
        <v>11528</v>
      </c>
    </row>
    <row r="39" spans="1:3" x14ac:dyDescent="0.2">
      <c r="A39" s="1475" t="s">
        <v>1172</v>
      </c>
      <c r="B39" s="1475" t="s">
        <v>11565</v>
      </c>
      <c r="C39" s="1475" t="s">
        <v>11528</v>
      </c>
    </row>
    <row r="40" spans="1:3" x14ac:dyDescent="0.2">
      <c r="A40" s="1475" t="s">
        <v>1173</v>
      </c>
      <c r="B40" s="1475" t="s">
        <v>11566</v>
      </c>
      <c r="C40" s="1475" t="s">
        <v>11528</v>
      </c>
    </row>
    <row r="41" spans="1:3" x14ac:dyDescent="0.2">
      <c r="A41" s="1475" t="s">
        <v>1174</v>
      </c>
      <c r="B41" s="1475" t="s">
        <v>11567</v>
      </c>
      <c r="C41" s="1475" t="s">
        <v>11528</v>
      </c>
    </row>
    <row r="42" spans="1:3" x14ac:dyDescent="0.2">
      <c r="A42" s="1475" t="s">
        <v>1175</v>
      </c>
      <c r="B42" s="1475" t="s">
        <v>11568</v>
      </c>
      <c r="C42" s="1475" t="s">
        <v>11528</v>
      </c>
    </row>
    <row r="43" spans="1:3" x14ac:dyDescent="0.2">
      <c r="A43" s="1475" t="s">
        <v>1176</v>
      </c>
      <c r="B43" s="1475" t="s">
        <v>11569</v>
      </c>
      <c r="C43" s="1475" t="s">
        <v>11528</v>
      </c>
    </row>
    <row r="44" spans="1:3" x14ac:dyDescent="0.2">
      <c r="A44" s="1475" t="s">
        <v>1177</v>
      </c>
      <c r="B44" s="1475" t="s">
        <v>11570</v>
      </c>
      <c r="C44" s="1475" t="s">
        <v>11528</v>
      </c>
    </row>
    <row r="45" spans="1:3" x14ac:dyDescent="0.2">
      <c r="A45" s="1475" t="s">
        <v>1178</v>
      </c>
      <c r="B45" s="1475" t="s">
        <v>11571</v>
      </c>
      <c r="C45" s="1475" t="s">
        <v>11528</v>
      </c>
    </row>
    <row r="46" spans="1:3" x14ac:dyDescent="0.2">
      <c r="A46" s="1475" t="s">
        <v>1179</v>
      </c>
      <c r="B46" s="1475" t="s">
        <v>11572</v>
      </c>
      <c r="C46" s="1475" t="s">
        <v>11528</v>
      </c>
    </row>
    <row r="47" spans="1:3" x14ac:dyDescent="0.2">
      <c r="A47" s="1475" t="s">
        <v>1180</v>
      </c>
      <c r="B47" s="1475" t="s">
        <v>11573</v>
      </c>
      <c r="C47" s="1475" t="s">
        <v>11528</v>
      </c>
    </row>
    <row r="48" spans="1:3" x14ac:dyDescent="0.2">
      <c r="A48" s="1475" t="s">
        <v>1181</v>
      </c>
      <c r="B48" s="1475" t="s">
        <v>11574</v>
      </c>
      <c r="C48" s="1475" t="s">
        <v>11528</v>
      </c>
    </row>
    <row r="49" spans="1:3" x14ac:dyDescent="0.2">
      <c r="A49" s="1475" t="s">
        <v>1182</v>
      </c>
      <c r="B49" s="1475" t="s">
        <v>11575</v>
      </c>
      <c r="C49" s="1475" t="s">
        <v>11528</v>
      </c>
    </row>
    <row r="50" spans="1:3" x14ac:dyDescent="0.2">
      <c r="A50" s="1475" t="s">
        <v>1183</v>
      </c>
      <c r="B50" s="1475" t="s">
        <v>11576</v>
      </c>
      <c r="C50" s="1475" t="s">
        <v>11528</v>
      </c>
    </row>
    <row r="51" spans="1:3" x14ac:dyDescent="0.2">
      <c r="A51" s="1475" t="s">
        <v>1184</v>
      </c>
      <c r="B51" s="1475" t="s">
        <v>11577</v>
      </c>
      <c r="C51" s="1475" t="s">
        <v>11528</v>
      </c>
    </row>
    <row r="52" spans="1:3" x14ac:dyDescent="0.2">
      <c r="A52" s="1475" t="s">
        <v>1185</v>
      </c>
      <c r="B52" s="1475" t="s">
        <v>11578</v>
      </c>
      <c r="C52" s="1475" t="s">
        <v>11528</v>
      </c>
    </row>
    <row r="53" spans="1:3" x14ac:dyDescent="0.2">
      <c r="A53" s="1475" t="s">
        <v>1186</v>
      </c>
      <c r="B53" s="1475" t="s">
        <v>11579</v>
      </c>
      <c r="C53" s="1475" t="s">
        <v>11528</v>
      </c>
    </row>
    <row r="54" spans="1:3" x14ac:dyDescent="0.2">
      <c r="A54" s="1475" t="s">
        <v>1187</v>
      </c>
      <c r="B54" s="1475" t="s">
        <v>11580</v>
      </c>
      <c r="C54" s="1475" t="s">
        <v>11528</v>
      </c>
    </row>
    <row r="55" spans="1:3" x14ac:dyDescent="0.2">
      <c r="A55" s="1475" t="s">
        <v>1188</v>
      </c>
      <c r="B55" s="1475" t="s">
        <v>11581</v>
      </c>
      <c r="C55" s="1475" t="s">
        <v>11528</v>
      </c>
    </row>
    <row r="56" spans="1:3" x14ac:dyDescent="0.2">
      <c r="A56" s="1475" t="s">
        <v>1189</v>
      </c>
      <c r="B56" s="1475" t="s">
        <v>11582</v>
      </c>
      <c r="C56" s="1475" t="s">
        <v>11528</v>
      </c>
    </row>
    <row r="57" spans="1:3" x14ac:dyDescent="0.2">
      <c r="A57" s="1475" t="s">
        <v>1190</v>
      </c>
      <c r="B57" s="1475" t="s">
        <v>11583</v>
      </c>
      <c r="C57" s="1475" t="s">
        <v>11528</v>
      </c>
    </row>
    <row r="58" spans="1:3" x14ac:dyDescent="0.2">
      <c r="A58" s="1475" t="s">
        <v>1191</v>
      </c>
      <c r="B58" s="1475" t="s">
        <v>11584</v>
      </c>
      <c r="C58" s="1475" t="s">
        <v>11528</v>
      </c>
    </row>
    <row r="59" spans="1:3" x14ac:dyDescent="0.2">
      <c r="A59" s="1475" t="s">
        <v>1192</v>
      </c>
      <c r="B59" s="1475" t="s">
        <v>11585</v>
      </c>
      <c r="C59" s="1475" t="s">
        <v>11528</v>
      </c>
    </row>
    <row r="60" spans="1:3" x14ac:dyDescent="0.2">
      <c r="A60" s="1475" t="s">
        <v>1193</v>
      </c>
      <c r="B60" s="1475" t="s">
        <v>11586</v>
      </c>
      <c r="C60" s="1475" t="s">
        <v>11528</v>
      </c>
    </row>
    <row r="61" spans="1:3" x14ac:dyDescent="0.2">
      <c r="A61" s="1475" t="s">
        <v>1194</v>
      </c>
      <c r="B61" s="1475" t="s">
        <v>11587</v>
      </c>
      <c r="C61" s="1475" t="s">
        <v>11528</v>
      </c>
    </row>
    <row r="62" spans="1:3" x14ac:dyDescent="0.2">
      <c r="A62" s="1475" t="s">
        <v>1195</v>
      </c>
      <c r="B62" s="1475" t="s">
        <v>11588</v>
      </c>
      <c r="C62" s="1475" t="s">
        <v>11528</v>
      </c>
    </row>
    <row r="63" spans="1:3" x14ac:dyDescent="0.2">
      <c r="A63" s="1475" t="s">
        <v>1196</v>
      </c>
      <c r="B63" s="1475" t="s">
        <v>11589</v>
      </c>
      <c r="C63" s="1475" t="s">
        <v>11528</v>
      </c>
    </row>
    <row r="64" spans="1:3" x14ac:dyDescent="0.2">
      <c r="A64" s="1475" t="s">
        <v>1197</v>
      </c>
      <c r="B64" s="1475" t="s">
        <v>11590</v>
      </c>
      <c r="C64" s="1475" t="s">
        <v>11528</v>
      </c>
    </row>
    <row r="65" spans="1:3" x14ac:dyDescent="0.2">
      <c r="A65" s="1475" t="s">
        <v>1198</v>
      </c>
      <c r="B65" s="1475" t="s">
        <v>11591</v>
      </c>
      <c r="C65" s="1475" t="s">
        <v>11528</v>
      </c>
    </row>
    <row r="66" spans="1:3" x14ac:dyDescent="0.2">
      <c r="A66" s="1475" t="s">
        <v>1199</v>
      </c>
      <c r="B66" s="1475" t="s">
        <v>11592</v>
      </c>
      <c r="C66" s="1475" t="s">
        <v>11528</v>
      </c>
    </row>
    <row r="67" spans="1:3" x14ac:dyDescent="0.2">
      <c r="A67" s="1475" t="s">
        <v>1200</v>
      </c>
      <c r="B67" s="1475" t="s">
        <v>11593</v>
      </c>
      <c r="C67" s="1475" t="s">
        <v>11528</v>
      </c>
    </row>
    <row r="68" spans="1:3" x14ac:dyDescent="0.2">
      <c r="A68" s="1475" t="s">
        <v>1201</v>
      </c>
      <c r="B68" s="1475" t="s">
        <v>11594</v>
      </c>
      <c r="C68" s="1475" t="s">
        <v>11528</v>
      </c>
    </row>
    <row r="69" spans="1:3" x14ac:dyDescent="0.2">
      <c r="A69" s="1475" t="s">
        <v>1202</v>
      </c>
      <c r="B69" s="1475" t="s">
        <v>11595</v>
      </c>
      <c r="C69" s="1475" t="s">
        <v>11528</v>
      </c>
    </row>
    <row r="70" spans="1:3" x14ac:dyDescent="0.2">
      <c r="A70" s="1475" t="s">
        <v>1203</v>
      </c>
      <c r="B70" s="1475" t="s">
        <v>11596</v>
      </c>
      <c r="C70" s="1475" t="s">
        <v>11528</v>
      </c>
    </row>
    <row r="71" spans="1:3" x14ac:dyDescent="0.2">
      <c r="A71" s="1475" t="s">
        <v>1204</v>
      </c>
      <c r="B71" s="1475" t="s">
        <v>11597</v>
      </c>
      <c r="C71" s="1475" t="s">
        <v>11528</v>
      </c>
    </row>
    <row r="72" spans="1:3" x14ac:dyDescent="0.2">
      <c r="A72" s="1475" t="s">
        <v>1205</v>
      </c>
      <c r="B72" s="1475" t="s">
        <v>11598</v>
      </c>
      <c r="C72" s="1475" t="s">
        <v>11528</v>
      </c>
    </row>
    <row r="73" spans="1:3" x14ac:dyDescent="0.2">
      <c r="A73" s="1475" t="s">
        <v>1206</v>
      </c>
      <c r="B73" s="1475" t="s">
        <v>1207</v>
      </c>
      <c r="C73" s="1475" t="s">
        <v>11528</v>
      </c>
    </row>
    <row r="74" spans="1:3" x14ac:dyDescent="0.2">
      <c r="A74" s="1475" t="s">
        <v>1208</v>
      </c>
      <c r="B74" s="1475" t="s">
        <v>1209</v>
      </c>
      <c r="C74" s="1475" t="s">
        <v>11528</v>
      </c>
    </row>
    <row r="75" spans="1:3" x14ac:dyDescent="0.2">
      <c r="A75" s="1475" t="s">
        <v>1210</v>
      </c>
      <c r="B75" s="1475" t="s">
        <v>1211</v>
      </c>
      <c r="C75" s="1475" t="s">
        <v>11528</v>
      </c>
    </row>
    <row r="76" spans="1:3" x14ac:dyDescent="0.2">
      <c r="A76" s="1475" t="s">
        <v>1212</v>
      </c>
      <c r="B76" s="1475" t="s">
        <v>11599</v>
      </c>
      <c r="C76" s="1475" t="s">
        <v>11528</v>
      </c>
    </row>
    <row r="77" spans="1:3" x14ac:dyDescent="0.2">
      <c r="A77" s="1475" t="s">
        <v>1213</v>
      </c>
      <c r="B77" s="1475" t="s">
        <v>11600</v>
      </c>
      <c r="C77" s="1475" t="s">
        <v>11528</v>
      </c>
    </row>
    <row r="78" spans="1:3" x14ac:dyDescent="0.2">
      <c r="A78" s="1475" t="s">
        <v>1214</v>
      </c>
      <c r="B78" s="1475" t="s">
        <v>11601</v>
      </c>
      <c r="C78" s="1475" t="s">
        <v>11528</v>
      </c>
    </row>
    <row r="79" spans="1:3" x14ac:dyDescent="0.2">
      <c r="A79" s="1475" t="s">
        <v>1215</v>
      </c>
      <c r="B79" s="1475" t="s">
        <v>11602</v>
      </c>
      <c r="C79" s="1475" t="s">
        <v>11528</v>
      </c>
    </row>
    <row r="80" spans="1:3" x14ac:dyDescent="0.2">
      <c r="A80" s="1475" t="s">
        <v>1216</v>
      </c>
      <c r="B80" s="1475" t="s">
        <v>11603</v>
      </c>
      <c r="C80" s="1475" t="s">
        <v>11528</v>
      </c>
    </row>
    <row r="81" spans="1:3" x14ac:dyDescent="0.2">
      <c r="A81" s="1475" t="s">
        <v>1217</v>
      </c>
      <c r="B81" s="1475" t="s">
        <v>11604</v>
      </c>
      <c r="C81" s="1475" t="s">
        <v>11528</v>
      </c>
    </row>
    <row r="82" spans="1:3" x14ac:dyDescent="0.2">
      <c r="A82" s="1475" t="s">
        <v>1218</v>
      </c>
      <c r="B82" s="1475" t="s">
        <v>11605</v>
      </c>
      <c r="C82" s="1475" t="s">
        <v>11528</v>
      </c>
    </row>
    <row r="83" spans="1:3" x14ac:dyDescent="0.2">
      <c r="A83" s="1475" t="s">
        <v>1219</v>
      </c>
      <c r="B83" s="1475" t="s">
        <v>11606</v>
      </c>
      <c r="C83" s="1475" t="s">
        <v>11528</v>
      </c>
    </row>
    <row r="84" spans="1:3" x14ac:dyDescent="0.2">
      <c r="A84" s="1475" t="s">
        <v>1220</v>
      </c>
      <c r="B84" s="1475" t="s">
        <v>11607</v>
      </c>
      <c r="C84" s="1475" t="s">
        <v>11528</v>
      </c>
    </row>
    <row r="85" spans="1:3" x14ac:dyDescent="0.2">
      <c r="A85" s="1475" t="s">
        <v>1221</v>
      </c>
      <c r="B85" s="1475" t="s">
        <v>11608</v>
      </c>
      <c r="C85" s="1475" t="s">
        <v>11528</v>
      </c>
    </row>
    <row r="86" spans="1:3" x14ac:dyDescent="0.2">
      <c r="A86" s="1475" t="s">
        <v>1222</v>
      </c>
      <c r="B86" s="1475" t="s">
        <v>11609</v>
      </c>
      <c r="C86" s="1475" t="s">
        <v>11528</v>
      </c>
    </row>
    <row r="87" spans="1:3" x14ac:dyDescent="0.2">
      <c r="A87" s="1475" t="s">
        <v>1223</v>
      </c>
      <c r="B87" s="1475" t="s">
        <v>11610</v>
      </c>
      <c r="C87" s="1475" t="s">
        <v>11528</v>
      </c>
    </row>
    <row r="88" spans="1:3" x14ac:dyDescent="0.2">
      <c r="A88" s="1475" t="s">
        <v>1224</v>
      </c>
      <c r="B88" s="1475" t="s">
        <v>11611</v>
      </c>
      <c r="C88" s="1475" t="s">
        <v>11528</v>
      </c>
    </row>
    <row r="89" spans="1:3" x14ac:dyDescent="0.2">
      <c r="A89" s="1475" t="s">
        <v>1225</v>
      </c>
      <c r="B89" s="1475" t="s">
        <v>11612</v>
      </c>
      <c r="C89" s="1475" t="s">
        <v>11528</v>
      </c>
    </row>
    <row r="90" spans="1:3" x14ac:dyDescent="0.2">
      <c r="A90" s="1475" t="s">
        <v>1226</v>
      </c>
      <c r="B90" s="1475" t="s">
        <v>1227</v>
      </c>
      <c r="C90" s="1475" t="s">
        <v>11528</v>
      </c>
    </row>
    <row r="91" spans="1:3" x14ac:dyDescent="0.2">
      <c r="A91" s="1475" t="s">
        <v>1228</v>
      </c>
      <c r="B91" s="1475" t="s">
        <v>1229</v>
      </c>
      <c r="C91" s="1475" t="s">
        <v>11528</v>
      </c>
    </row>
    <row r="92" spans="1:3" x14ac:dyDescent="0.2">
      <c r="A92" s="1475" t="s">
        <v>1102</v>
      </c>
      <c r="B92" s="1475" t="s">
        <v>11613</v>
      </c>
      <c r="C92" s="1475" t="s">
        <v>11528</v>
      </c>
    </row>
    <row r="93" spans="1:3" x14ac:dyDescent="0.2">
      <c r="A93" s="1475" t="s">
        <v>1101</v>
      </c>
      <c r="B93" s="1475" t="s">
        <v>11614</v>
      </c>
      <c r="C93" s="1475" t="s">
        <v>11528</v>
      </c>
    </row>
    <row r="94" spans="1:3" x14ac:dyDescent="0.2">
      <c r="A94" s="1475" t="s">
        <v>1100</v>
      </c>
      <c r="B94" s="1475" t="s">
        <v>11615</v>
      </c>
      <c r="C94" s="1475" t="s">
        <v>11528</v>
      </c>
    </row>
    <row r="95" spans="1:3" x14ac:dyDescent="0.2">
      <c r="A95" s="1475" t="s">
        <v>1230</v>
      </c>
      <c r="B95" s="1475" t="s">
        <v>1231</v>
      </c>
      <c r="C95" s="1475" t="s">
        <v>11528</v>
      </c>
    </row>
    <row r="96" spans="1:3" x14ac:dyDescent="0.2">
      <c r="A96" s="1475" t="s">
        <v>1232</v>
      </c>
      <c r="B96" s="1475" t="s">
        <v>1233</v>
      </c>
      <c r="C96" s="1475" t="s">
        <v>11528</v>
      </c>
    </row>
    <row r="97" spans="1:3" x14ac:dyDescent="0.2">
      <c r="A97" s="1475" t="s">
        <v>1234</v>
      </c>
      <c r="B97" s="1475" t="s">
        <v>1235</v>
      </c>
      <c r="C97" s="1475" t="s">
        <v>11528</v>
      </c>
    </row>
    <row r="98" spans="1:3" x14ac:dyDescent="0.2">
      <c r="A98" s="1475" t="s">
        <v>1236</v>
      </c>
      <c r="B98" s="1475" t="s">
        <v>1237</v>
      </c>
      <c r="C98" s="1475" t="s">
        <v>11528</v>
      </c>
    </row>
    <row r="99" spans="1:3" x14ac:dyDescent="0.2">
      <c r="A99" s="1475" t="s">
        <v>1238</v>
      </c>
      <c r="B99" s="1475" t="s">
        <v>1239</v>
      </c>
      <c r="C99" s="1475" t="s">
        <v>11528</v>
      </c>
    </row>
    <row r="100" spans="1:3" x14ac:dyDescent="0.2">
      <c r="A100" s="1475" t="s">
        <v>1240</v>
      </c>
      <c r="B100" s="1475" t="s">
        <v>1241</v>
      </c>
      <c r="C100" s="1475" t="s">
        <v>11528</v>
      </c>
    </row>
    <row r="101" spans="1:3" x14ac:dyDescent="0.2">
      <c r="A101" s="1475" t="s">
        <v>1242</v>
      </c>
      <c r="B101" s="1475" t="s">
        <v>11616</v>
      </c>
      <c r="C101" s="1475" t="s">
        <v>11528</v>
      </c>
    </row>
    <row r="102" spans="1:3" x14ac:dyDescent="0.2">
      <c r="A102" s="1475" t="s">
        <v>1243</v>
      </c>
      <c r="B102" s="1475" t="s">
        <v>11617</v>
      </c>
      <c r="C102" s="1475" t="s">
        <v>11528</v>
      </c>
    </row>
    <row r="103" spans="1:3" x14ac:dyDescent="0.2">
      <c r="A103" s="1475" t="s">
        <v>1244</v>
      </c>
      <c r="B103" s="1475" t="s">
        <v>11618</v>
      </c>
      <c r="C103" s="1475" t="s">
        <v>11528</v>
      </c>
    </row>
    <row r="104" spans="1:3" x14ac:dyDescent="0.2">
      <c r="A104" s="1475" t="s">
        <v>1245</v>
      </c>
      <c r="B104" s="1475" t="s">
        <v>11619</v>
      </c>
      <c r="C104" s="1475" t="s">
        <v>11528</v>
      </c>
    </row>
    <row r="105" spans="1:3" x14ac:dyDescent="0.2">
      <c r="A105" s="1475" t="s">
        <v>1246</v>
      </c>
      <c r="B105" s="1475" t="s">
        <v>11620</v>
      </c>
      <c r="C105" s="1475" t="s">
        <v>11528</v>
      </c>
    </row>
    <row r="106" spans="1:3" x14ac:dyDescent="0.2">
      <c r="A106" s="1475" t="s">
        <v>1247</v>
      </c>
      <c r="B106" s="1475" t="s">
        <v>11621</v>
      </c>
      <c r="C106" s="1475" t="s">
        <v>11528</v>
      </c>
    </row>
    <row r="107" spans="1:3" x14ac:dyDescent="0.2">
      <c r="A107" s="1475" t="s">
        <v>1248</v>
      </c>
      <c r="B107" s="1475" t="s">
        <v>11622</v>
      </c>
      <c r="C107" s="1475" t="s">
        <v>11528</v>
      </c>
    </row>
    <row r="108" spans="1:3" x14ac:dyDescent="0.2">
      <c r="A108" s="1475" t="s">
        <v>1099</v>
      </c>
      <c r="B108" s="1475" t="s">
        <v>11623</v>
      </c>
      <c r="C108" s="1475" t="s">
        <v>11528</v>
      </c>
    </row>
    <row r="109" spans="1:3" x14ac:dyDescent="0.2">
      <c r="A109" s="1475" t="s">
        <v>1098</v>
      </c>
      <c r="B109" s="1475" t="s">
        <v>11624</v>
      </c>
      <c r="C109" s="1475" t="s">
        <v>11528</v>
      </c>
    </row>
    <row r="110" spans="1:3" x14ac:dyDescent="0.2">
      <c r="A110" s="1475" t="s">
        <v>1097</v>
      </c>
      <c r="B110" s="1475" t="s">
        <v>11625</v>
      </c>
      <c r="C110" s="1475" t="s">
        <v>11528</v>
      </c>
    </row>
    <row r="111" spans="1:3" x14ac:dyDescent="0.2">
      <c r="A111" s="1475" t="s">
        <v>1096</v>
      </c>
      <c r="B111" s="1475" t="s">
        <v>11626</v>
      </c>
      <c r="C111" s="1475" t="s">
        <v>11528</v>
      </c>
    </row>
    <row r="112" spans="1:3" x14ac:dyDescent="0.2">
      <c r="A112" s="1475" t="s">
        <v>1095</v>
      </c>
      <c r="B112" s="1475" t="s">
        <v>11627</v>
      </c>
      <c r="C112" s="1475" t="s">
        <v>11528</v>
      </c>
    </row>
    <row r="113" spans="1:3" x14ac:dyDescent="0.2">
      <c r="A113" s="1475" t="s">
        <v>1094</v>
      </c>
      <c r="B113" s="1475" t="s">
        <v>11628</v>
      </c>
      <c r="C113" s="1475" t="s">
        <v>11528</v>
      </c>
    </row>
    <row r="114" spans="1:3" x14ac:dyDescent="0.2">
      <c r="A114" s="1475" t="s">
        <v>1093</v>
      </c>
      <c r="B114" s="1475" t="s">
        <v>11629</v>
      </c>
      <c r="C114" s="1475" t="s">
        <v>11528</v>
      </c>
    </row>
    <row r="115" spans="1:3" x14ac:dyDescent="0.2">
      <c r="A115" s="1475" t="s">
        <v>1092</v>
      </c>
      <c r="B115" s="1475" t="s">
        <v>11630</v>
      </c>
      <c r="C115" s="1475" t="s">
        <v>11528</v>
      </c>
    </row>
    <row r="116" spans="1:3" x14ac:dyDescent="0.2">
      <c r="A116" s="1475" t="s">
        <v>1091</v>
      </c>
      <c r="B116" s="1475" t="s">
        <v>11631</v>
      </c>
      <c r="C116" s="1475" t="s">
        <v>11528</v>
      </c>
    </row>
    <row r="117" spans="1:3" x14ac:dyDescent="0.2">
      <c r="A117" s="1475" t="s">
        <v>1090</v>
      </c>
      <c r="B117" s="1475" t="s">
        <v>11632</v>
      </c>
      <c r="C117" s="1475" t="s">
        <v>11528</v>
      </c>
    </row>
    <row r="118" spans="1:3" x14ac:dyDescent="0.2">
      <c r="A118" s="1475" t="s">
        <v>1249</v>
      </c>
      <c r="B118" s="1475" t="s">
        <v>11633</v>
      </c>
      <c r="C118" s="1475" t="s">
        <v>11528</v>
      </c>
    </row>
    <row r="119" spans="1:3" x14ac:dyDescent="0.2">
      <c r="A119" s="1475" t="s">
        <v>1250</v>
      </c>
      <c r="B119" s="1475" t="s">
        <v>11634</v>
      </c>
      <c r="C119" s="1475" t="s">
        <v>11528</v>
      </c>
    </row>
    <row r="120" spans="1:3" x14ac:dyDescent="0.2">
      <c r="A120" s="1475" t="s">
        <v>1251</v>
      </c>
      <c r="B120" s="1475" t="s">
        <v>11635</v>
      </c>
      <c r="C120" s="1475" t="s">
        <v>11528</v>
      </c>
    </row>
    <row r="121" spans="1:3" x14ac:dyDescent="0.2">
      <c r="A121" s="1475" t="s">
        <v>1252</v>
      </c>
      <c r="B121" s="1475" t="s">
        <v>11636</v>
      </c>
      <c r="C121" s="1475" t="s">
        <v>11528</v>
      </c>
    </row>
    <row r="122" spans="1:3" x14ac:dyDescent="0.2">
      <c r="A122" s="1475" t="s">
        <v>1253</v>
      </c>
      <c r="B122" s="1475" t="s">
        <v>11637</v>
      </c>
      <c r="C122" s="1475" t="s">
        <v>11528</v>
      </c>
    </row>
    <row r="123" spans="1:3" x14ac:dyDescent="0.2">
      <c r="A123" s="1475" t="s">
        <v>1254</v>
      </c>
      <c r="B123" s="1475" t="s">
        <v>11638</v>
      </c>
      <c r="C123" s="1475" t="s">
        <v>11528</v>
      </c>
    </row>
    <row r="124" spans="1:3" x14ac:dyDescent="0.2">
      <c r="A124" s="1475" t="s">
        <v>1255</v>
      </c>
      <c r="B124" s="1475" t="s">
        <v>11639</v>
      </c>
      <c r="C124" s="1475" t="s">
        <v>11528</v>
      </c>
    </row>
    <row r="125" spans="1:3" x14ac:dyDescent="0.2">
      <c r="A125" s="1475" t="s">
        <v>1256</v>
      </c>
      <c r="B125" s="1475" t="s">
        <v>11640</v>
      </c>
      <c r="C125" s="1475" t="s">
        <v>11528</v>
      </c>
    </row>
    <row r="126" spans="1:3" x14ac:dyDescent="0.2">
      <c r="A126" s="1475" t="s">
        <v>1257</v>
      </c>
      <c r="B126" s="1475" t="s">
        <v>11641</v>
      </c>
      <c r="C126" s="1475" t="s">
        <v>11528</v>
      </c>
    </row>
    <row r="127" spans="1:3" x14ac:dyDescent="0.2">
      <c r="A127" s="1475" t="s">
        <v>1258</v>
      </c>
      <c r="B127" s="1475" t="s">
        <v>11642</v>
      </c>
      <c r="C127" s="1475" t="s">
        <v>11528</v>
      </c>
    </row>
    <row r="128" spans="1:3" x14ac:dyDescent="0.2">
      <c r="A128" s="1475" t="s">
        <v>1259</v>
      </c>
      <c r="B128" s="1475" t="s">
        <v>11643</v>
      </c>
      <c r="C128" s="1475" t="s">
        <v>11528</v>
      </c>
    </row>
    <row r="129" spans="1:3" x14ac:dyDescent="0.2">
      <c r="A129" s="1475" t="s">
        <v>1089</v>
      </c>
      <c r="B129" s="1475" t="s">
        <v>11644</v>
      </c>
      <c r="C129" s="1475" t="s">
        <v>11528</v>
      </c>
    </row>
    <row r="130" spans="1:3" x14ac:dyDescent="0.2">
      <c r="A130" s="1475" t="s">
        <v>1260</v>
      </c>
      <c r="B130" s="1475" t="s">
        <v>11645</v>
      </c>
      <c r="C130" s="1475" t="s">
        <v>11528</v>
      </c>
    </row>
    <row r="131" spans="1:3" x14ac:dyDescent="0.2">
      <c r="A131" s="1475" t="s">
        <v>1261</v>
      </c>
      <c r="B131" s="1475" t="s">
        <v>11646</v>
      </c>
      <c r="C131" s="1475" t="s">
        <v>11528</v>
      </c>
    </row>
    <row r="132" spans="1:3" x14ac:dyDescent="0.2">
      <c r="A132" s="1475" t="s">
        <v>1088</v>
      </c>
      <c r="B132" s="1475" t="s">
        <v>11647</v>
      </c>
      <c r="C132" s="1475" t="s">
        <v>11528</v>
      </c>
    </row>
    <row r="133" spans="1:3" x14ac:dyDescent="0.2">
      <c r="A133" s="1475" t="s">
        <v>1262</v>
      </c>
      <c r="B133" s="1475" t="s">
        <v>11648</v>
      </c>
      <c r="C133" s="1475" t="s">
        <v>11528</v>
      </c>
    </row>
    <row r="134" spans="1:3" x14ac:dyDescent="0.2">
      <c r="A134" s="1475" t="s">
        <v>1263</v>
      </c>
      <c r="B134" s="1475" t="s">
        <v>11649</v>
      </c>
      <c r="C134" s="1475" t="s">
        <v>11528</v>
      </c>
    </row>
    <row r="135" spans="1:3" x14ac:dyDescent="0.2">
      <c r="A135" s="1475" t="s">
        <v>1264</v>
      </c>
      <c r="B135" s="1475" t="s">
        <v>11650</v>
      </c>
      <c r="C135" s="1475" t="s">
        <v>11528</v>
      </c>
    </row>
    <row r="136" spans="1:3" x14ac:dyDescent="0.2">
      <c r="A136" s="1475" t="s">
        <v>1087</v>
      </c>
      <c r="B136" s="1475" t="s">
        <v>11651</v>
      </c>
      <c r="C136" s="1475" t="s">
        <v>11528</v>
      </c>
    </row>
    <row r="137" spans="1:3" x14ac:dyDescent="0.2">
      <c r="A137" s="1475" t="s">
        <v>1265</v>
      </c>
      <c r="B137" s="1475" t="s">
        <v>11652</v>
      </c>
      <c r="C137" s="1475" t="s">
        <v>11528</v>
      </c>
    </row>
    <row r="138" spans="1:3" x14ac:dyDescent="0.2">
      <c r="A138" s="1475" t="s">
        <v>1266</v>
      </c>
      <c r="B138" s="1475" t="s">
        <v>11653</v>
      </c>
      <c r="C138" s="1475" t="s">
        <v>11528</v>
      </c>
    </row>
    <row r="139" spans="1:3" x14ac:dyDescent="0.2">
      <c r="A139" s="1475" t="s">
        <v>1086</v>
      </c>
      <c r="B139" s="1475" t="s">
        <v>11654</v>
      </c>
      <c r="C139" s="1475" t="s">
        <v>11528</v>
      </c>
    </row>
    <row r="140" spans="1:3" x14ac:dyDescent="0.2">
      <c r="A140" s="1475" t="s">
        <v>1267</v>
      </c>
      <c r="B140" s="1475" t="s">
        <v>11655</v>
      </c>
      <c r="C140" s="1475" t="s">
        <v>11528</v>
      </c>
    </row>
    <row r="141" spans="1:3" x14ac:dyDescent="0.2">
      <c r="A141" s="1475" t="s">
        <v>1268</v>
      </c>
      <c r="B141" s="1475" t="s">
        <v>11377</v>
      </c>
      <c r="C141" s="1475" t="s">
        <v>11528</v>
      </c>
    </row>
    <row r="142" spans="1:3" x14ac:dyDescent="0.2">
      <c r="A142" s="1475" t="s">
        <v>1085</v>
      </c>
      <c r="B142" s="1475" t="s">
        <v>11656</v>
      </c>
      <c r="C142" s="1475" t="s">
        <v>11528</v>
      </c>
    </row>
    <row r="143" spans="1:3" x14ac:dyDescent="0.2">
      <c r="A143" s="1475" t="s">
        <v>1269</v>
      </c>
      <c r="B143" s="1475" t="s">
        <v>11657</v>
      </c>
      <c r="C143" s="1475" t="s">
        <v>11528</v>
      </c>
    </row>
    <row r="144" spans="1:3" x14ac:dyDescent="0.2">
      <c r="A144" s="1475" t="s">
        <v>1270</v>
      </c>
      <c r="B144" s="1475" t="s">
        <v>11658</v>
      </c>
      <c r="C144" s="1475" t="s">
        <v>11528</v>
      </c>
    </row>
    <row r="145" spans="1:3" x14ac:dyDescent="0.2">
      <c r="A145" s="1475" t="s">
        <v>1271</v>
      </c>
      <c r="B145" s="1475" t="s">
        <v>11659</v>
      </c>
      <c r="C145" s="1475" t="s">
        <v>11528</v>
      </c>
    </row>
    <row r="146" spans="1:3" x14ac:dyDescent="0.2">
      <c r="A146" s="1475" t="s">
        <v>1272</v>
      </c>
      <c r="B146" s="1475" t="s">
        <v>11660</v>
      </c>
      <c r="C146" s="1475" t="s">
        <v>11528</v>
      </c>
    </row>
    <row r="147" spans="1:3" x14ac:dyDescent="0.2">
      <c r="A147" s="1475" t="s">
        <v>1273</v>
      </c>
      <c r="B147" s="1475" t="s">
        <v>11661</v>
      </c>
      <c r="C147" s="1475" t="s">
        <v>11528</v>
      </c>
    </row>
    <row r="148" spans="1:3" x14ac:dyDescent="0.2">
      <c r="A148" s="1475" t="s">
        <v>1274</v>
      </c>
      <c r="B148" s="1475" t="s">
        <v>11662</v>
      </c>
      <c r="C148" s="1475" t="s">
        <v>11528</v>
      </c>
    </row>
    <row r="149" spans="1:3" x14ac:dyDescent="0.2">
      <c r="A149" s="1475" t="s">
        <v>1275</v>
      </c>
      <c r="B149" s="1475" t="s">
        <v>11663</v>
      </c>
      <c r="C149" s="1475" t="s">
        <v>11528</v>
      </c>
    </row>
    <row r="150" spans="1:3" x14ac:dyDescent="0.2">
      <c r="A150" s="1475" t="s">
        <v>1276</v>
      </c>
      <c r="B150" s="1475" t="s">
        <v>11664</v>
      </c>
      <c r="C150" s="1475" t="s">
        <v>11528</v>
      </c>
    </row>
    <row r="151" spans="1:3" x14ac:dyDescent="0.2">
      <c r="A151" s="1475" t="s">
        <v>1084</v>
      </c>
      <c r="B151" s="1475" t="s">
        <v>11665</v>
      </c>
      <c r="C151" s="1475" t="s">
        <v>11528</v>
      </c>
    </row>
    <row r="152" spans="1:3" x14ac:dyDescent="0.2">
      <c r="A152" s="1475" t="s">
        <v>1083</v>
      </c>
      <c r="B152" s="1475" t="s">
        <v>11666</v>
      </c>
      <c r="C152" s="1475" t="s">
        <v>11528</v>
      </c>
    </row>
    <row r="153" spans="1:3" x14ac:dyDescent="0.2">
      <c r="A153" s="1475" t="s">
        <v>1082</v>
      </c>
      <c r="B153" s="1475" t="s">
        <v>11667</v>
      </c>
      <c r="C153" s="1475" t="s">
        <v>11528</v>
      </c>
    </row>
    <row r="154" spans="1:3" x14ac:dyDescent="0.2">
      <c r="A154" s="1475" t="s">
        <v>1277</v>
      </c>
      <c r="B154" s="1475" t="s">
        <v>11668</v>
      </c>
      <c r="C154" s="1475" t="s">
        <v>11528</v>
      </c>
    </row>
    <row r="155" spans="1:3" x14ac:dyDescent="0.2">
      <c r="A155" s="1475" t="s">
        <v>1278</v>
      </c>
      <c r="B155" s="1475" t="s">
        <v>11669</v>
      </c>
      <c r="C155" s="1475" t="s">
        <v>11528</v>
      </c>
    </row>
    <row r="156" spans="1:3" x14ac:dyDescent="0.2">
      <c r="A156" s="1475" t="s">
        <v>1081</v>
      </c>
      <c r="B156" s="1475" t="s">
        <v>11670</v>
      </c>
      <c r="C156" s="1475" t="s">
        <v>11528</v>
      </c>
    </row>
    <row r="157" spans="1:3" x14ac:dyDescent="0.2">
      <c r="A157" s="1475" t="s">
        <v>1080</v>
      </c>
      <c r="B157" s="1475" t="s">
        <v>11671</v>
      </c>
      <c r="C157" s="1475" t="s">
        <v>11528</v>
      </c>
    </row>
    <row r="158" spans="1:3" x14ac:dyDescent="0.2">
      <c r="A158" s="1475" t="s">
        <v>1279</v>
      </c>
      <c r="B158" s="1475" t="s">
        <v>11672</v>
      </c>
      <c r="C158" s="1475" t="s">
        <v>11528</v>
      </c>
    </row>
    <row r="159" spans="1:3" x14ac:dyDescent="0.2">
      <c r="A159" s="1475" t="s">
        <v>1280</v>
      </c>
      <c r="B159" s="1475" t="s">
        <v>11673</v>
      </c>
      <c r="C159" s="1475" t="s">
        <v>11528</v>
      </c>
    </row>
    <row r="160" spans="1:3" x14ac:dyDescent="0.2">
      <c r="A160" s="1475" t="s">
        <v>1281</v>
      </c>
      <c r="B160" s="1475" t="s">
        <v>11674</v>
      </c>
      <c r="C160" s="1475" t="s">
        <v>11528</v>
      </c>
    </row>
    <row r="161" spans="1:3" x14ac:dyDescent="0.2">
      <c r="A161" s="1475" t="s">
        <v>1282</v>
      </c>
      <c r="B161" s="1475" t="s">
        <v>11675</v>
      </c>
      <c r="C161" s="1475" t="s">
        <v>11528</v>
      </c>
    </row>
    <row r="162" spans="1:3" x14ac:dyDescent="0.2">
      <c r="A162" s="1475" t="s">
        <v>1283</v>
      </c>
      <c r="B162" s="1475" t="s">
        <v>11676</v>
      </c>
      <c r="C162" s="1475" t="s">
        <v>11528</v>
      </c>
    </row>
    <row r="163" spans="1:3" x14ac:dyDescent="0.2">
      <c r="A163" s="1475" t="s">
        <v>1284</v>
      </c>
      <c r="B163" s="1475" t="s">
        <v>11677</v>
      </c>
      <c r="C163" s="1475" t="s">
        <v>11528</v>
      </c>
    </row>
    <row r="164" spans="1:3" x14ac:dyDescent="0.2">
      <c r="A164" s="1475" t="s">
        <v>1285</v>
      </c>
      <c r="B164" s="1475" t="s">
        <v>11678</v>
      </c>
      <c r="C164" s="1475" t="s">
        <v>11528</v>
      </c>
    </row>
    <row r="165" spans="1:3" x14ac:dyDescent="0.2">
      <c r="A165" s="1475" t="s">
        <v>1286</v>
      </c>
      <c r="B165" s="1475" t="s">
        <v>11679</v>
      </c>
      <c r="C165" s="1475" t="s">
        <v>11528</v>
      </c>
    </row>
    <row r="166" spans="1:3" x14ac:dyDescent="0.2">
      <c r="A166" s="1475" t="s">
        <v>1287</v>
      </c>
      <c r="B166" s="1475" t="s">
        <v>11680</v>
      </c>
      <c r="C166" s="1475" t="s">
        <v>11528</v>
      </c>
    </row>
    <row r="167" spans="1:3" x14ac:dyDescent="0.2">
      <c r="A167" s="1475" t="s">
        <v>1288</v>
      </c>
      <c r="B167" s="1475" t="s">
        <v>11681</v>
      </c>
      <c r="C167" s="1475" t="s">
        <v>11528</v>
      </c>
    </row>
    <row r="168" spans="1:3" x14ac:dyDescent="0.2">
      <c r="A168" s="1475" t="s">
        <v>1289</v>
      </c>
      <c r="B168" s="1475" t="s">
        <v>11682</v>
      </c>
      <c r="C168" s="1475" t="s">
        <v>11528</v>
      </c>
    </row>
    <row r="169" spans="1:3" x14ac:dyDescent="0.2">
      <c r="A169" s="1475" t="s">
        <v>1290</v>
      </c>
      <c r="B169" s="1475" t="s">
        <v>11683</v>
      </c>
      <c r="C169" s="1475" t="s">
        <v>11528</v>
      </c>
    </row>
    <row r="170" spans="1:3" x14ac:dyDescent="0.2">
      <c r="A170" s="1475" t="s">
        <v>1291</v>
      </c>
      <c r="B170" s="1475" t="s">
        <v>11684</v>
      </c>
      <c r="C170" s="1475" t="s">
        <v>11528</v>
      </c>
    </row>
    <row r="171" spans="1:3" x14ac:dyDescent="0.2">
      <c r="A171" s="1475" t="s">
        <v>1079</v>
      </c>
      <c r="B171" s="1475" t="s">
        <v>11685</v>
      </c>
      <c r="C171" s="1475" t="s">
        <v>11528</v>
      </c>
    </row>
    <row r="172" spans="1:3" x14ac:dyDescent="0.2">
      <c r="A172" s="1475" t="s">
        <v>1292</v>
      </c>
      <c r="B172" s="1475" t="s">
        <v>11686</v>
      </c>
      <c r="C172" s="1475" t="s">
        <v>11528</v>
      </c>
    </row>
    <row r="173" spans="1:3" x14ac:dyDescent="0.2">
      <c r="A173" s="1475" t="s">
        <v>1293</v>
      </c>
      <c r="B173" s="1475" t="s">
        <v>11687</v>
      </c>
      <c r="C173" s="1475" t="s">
        <v>11528</v>
      </c>
    </row>
    <row r="174" spans="1:3" x14ac:dyDescent="0.2">
      <c r="A174" s="1475" t="s">
        <v>1294</v>
      </c>
      <c r="B174" s="1475" t="s">
        <v>11688</v>
      </c>
      <c r="C174" s="1475" t="s">
        <v>11528</v>
      </c>
    </row>
    <row r="175" spans="1:3" x14ac:dyDescent="0.2">
      <c r="A175" s="1475" t="s">
        <v>1295</v>
      </c>
      <c r="B175" s="1475" t="s">
        <v>11689</v>
      </c>
      <c r="C175" s="1475" t="s">
        <v>11528</v>
      </c>
    </row>
    <row r="176" spans="1:3" x14ac:dyDescent="0.2">
      <c r="A176" s="1475" t="s">
        <v>1296</v>
      </c>
      <c r="B176" s="1475" t="s">
        <v>11690</v>
      </c>
      <c r="C176" s="1475" t="s">
        <v>11528</v>
      </c>
    </row>
    <row r="177" spans="1:3" x14ac:dyDescent="0.2">
      <c r="A177" s="1475" t="s">
        <v>1297</v>
      </c>
      <c r="B177" s="1475" t="s">
        <v>11691</v>
      </c>
      <c r="C177" s="1475" t="s">
        <v>11528</v>
      </c>
    </row>
    <row r="178" spans="1:3" x14ac:dyDescent="0.2">
      <c r="A178" s="1475" t="s">
        <v>1298</v>
      </c>
      <c r="B178" s="1475" t="s">
        <v>11692</v>
      </c>
      <c r="C178" s="1475" t="s">
        <v>11528</v>
      </c>
    </row>
    <row r="179" spans="1:3" x14ac:dyDescent="0.2">
      <c r="A179" s="1475" t="s">
        <v>1299</v>
      </c>
      <c r="B179" s="1475" t="s">
        <v>11693</v>
      </c>
      <c r="C179" s="1475" t="s">
        <v>11528</v>
      </c>
    </row>
    <row r="180" spans="1:3" x14ac:dyDescent="0.2">
      <c r="A180" s="1475" t="s">
        <v>1300</v>
      </c>
      <c r="B180" s="1475" t="s">
        <v>11694</v>
      </c>
      <c r="C180" s="1475" t="s">
        <v>11528</v>
      </c>
    </row>
    <row r="181" spans="1:3" x14ac:dyDescent="0.2">
      <c r="A181" s="1475" t="s">
        <v>1301</v>
      </c>
      <c r="B181" s="1475" t="s">
        <v>11695</v>
      </c>
      <c r="C181" s="1475" t="s">
        <v>11528</v>
      </c>
    </row>
    <row r="182" spans="1:3" x14ac:dyDescent="0.2">
      <c r="A182" s="1475" t="s">
        <v>1302</v>
      </c>
      <c r="B182" s="1475" t="s">
        <v>11696</v>
      </c>
      <c r="C182" s="1475" t="s">
        <v>11528</v>
      </c>
    </row>
    <row r="183" spans="1:3" x14ac:dyDescent="0.2">
      <c r="A183" s="1475" t="s">
        <v>1303</v>
      </c>
      <c r="B183" s="1475" t="s">
        <v>11374</v>
      </c>
      <c r="C183" s="1475" t="s">
        <v>11528</v>
      </c>
    </row>
    <row r="184" spans="1:3" x14ac:dyDescent="0.2">
      <c r="A184" s="1475" t="s">
        <v>1304</v>
      </c>
      <c r="B184" s="1475" t="s">
        <v>11697</v>
      </c>
      <c r="C184" s="1475" t="s">
        <v>11528</v>
      </c>
    </row>
    <row r="185" spans="1:3" x14ac:dyDescent="0.2">
      <c r="A185" s="1475" t="s">
        <v>1305</v>
      </c>
      <c r="B185" s="1475" t="s">
        <v>11698</v>
      </c>
      <c r="C185" s="1475" t="s">
        <v>11528</v>
      </c>
    </row>
    <row r="186" spans="1:3" x14ac:dyDescent="0.2">
      <c r="A186" s="1475" t="s">
        <v>1306</v>
      </c>
      <c r="B186" s="1475" t="s">
        <v>11699</v>
      </c>
      <c r="C186" s="1475" t="s">
        <v>11528</v>
      </c>
    </row>
    <row r="187" spans="1:3" x14ac:dyDescent="0.2">
      <c r="A187" s="1475" t="s">
        <v>1307</v>
      </c>
      <c r="B187" s="1475" t="s">
        <v>1308</v>
      </c>
      <c r="C187" s="1475" t="s">
        <v>11528</v>
      </c>
    </row>
    <row r="188" spans="1:3" x14ac:dyDescent="0.2">
      <c r="A188" s="1475" t="s">
        <v>1309</v>
      </c>
      <c r="B188" s="1475" t="s">
        <v>11700</v>
      </c>
      <c r="C188" s="1475" t="s">
        <v>11528</v>
      </c>
    </row>
    <row r="189" spans="1:3" x14ac:dyDescent="0.2">
      <c r="A189" s="1475" t="s">
        <v>1310</v>
      </c>
      <c r="B189" s="1475" t="s">
        <v>11701</v>
      </c>
      <c r="C189" s="1475" t="s">
        <v>11528</v>
      </c>
    </row>
    <row r="190" spans="1:3" x14ac:dyDescent="0.2">
      <c r="A190" s="1475" t="s">
        <v>1311</v>
      </c>
      <c r="B190" s="1475" t="s">
        <v>11702</v>
      </c>
      <c r="C190" s="1475" t="s">
        <v>11528</v>
      </c>
    </row>
    <row r="191" spans="1:3" x14ac:dyDescent="0.2">
      <c r="A191" s="1475" t="s">
        <v>1312</v>
      </c>
      <c r="B191" s="1475" t="s">
        <v>11703</v>
      </c>
      <c r="C191" s="1475" t="s">
        <v>11528</v>
      </c>
    </row>
    <row r="192" spans="1:3" x14ac:dyDescent="0.2">
      <c r="A192" s="1475" t="s">
        <v>1313</v>
      </c>
      <c r="B192" s="1475" t="s">
        <v>11393</v>
      </c>
      <c r="C192" s="1475" t="s">
        <v>11528</v>
      </c>
    </row>
    <row r="193" spans="1:3" x14ac:dyDescent="0.2">
      <c r="A193" s="1475" t="s">
        <v>1314</v>
      </c>
      <c r="B193" s="1475" t="s">
        <v>11704</v>
      </c>
      <c r="C193" s="1475" t="s">
        <v>11528</v>
      </c>
    </row>
    <row r="194" spans="1:3" x14ac:dyDescent="0.2">
      <c r="A194" s="1475" t="s">
        <v>1315</v>
      </c>
      <c r="B194" s="1475" t="s">
        <v>11705</v>
      </c>
      <c r="C194" s="1475" t="s">
        <v>11528</v>
      </c>
    </row>
    <row r="195" spans="1:3" x14ac:dyDescent="0.2">
      <c r="A195" s="1475" t="s">
        <v>1316</v>
      </c>
      <c r="B195" s="1475" t="s">
        <v>11706</v>
      </c>
      <c r="C195" s="1475" t="s">
        <v>11528</v>
      </c>
    </row>
    <row r="196" spans="1:3" x14ac:dyDescent="0.2">
      <c r="A196" s="1475" t="s">
        <v>1317</v>
      </c>
      <c r="B196" s="1475" t="s">
        <v>11707</v>
      </c>
      <c r="C196" s="1475" t="s">
        <v>11528</v>
      </c>
    </row>
    <row r="197" spans="1:3" x14ac:dyDescent="0.2">
      <c r="A197" s="1475" t="s">
        <v>1318</v>
      </c>
      <c r="B197" s="1475" t="s">
        <v>11708</v>
      </c>
      <c r="C197" s="1475" t="s">
        <v>11528</v>
      </c>
    </row>
    <row r="198" spans="1:3" x14ac:dyDescent="0.2">
      <c r="A198" s="1475" t="s">
        <v>1319</v>
      </c>
      <c r="B198" s="1475" t="s">
        <v>11709</v>
      </c>
      <c r="C198" s="1475" t="s">
        <v>11528</v>
      </c>
    </row>
    <row r="199" spans="1:3" x14ac:dyDescent="0.2">
      <c r="A199" s="1475" t="s">
        <v>1320</v>
      </c>
      <c r="B199" s="1475" t="s">
        <v>11710</v>
      </c>
      <c r="C199" s="1475" t="s">
        <v>11528</v>
      </c>
    </row>
    <row r="200" spans="1:3" x14ac:dyDescent="0.2">
      <c r="A200" s="1475" t="s">
        <v>1321</v>
      </c>
      <c r="B200" s="1475" t="s">
        <v>11711</v>
      </c>
      <c r="C200" s="1475" t="s">
        <v>11528</v>
      </c>
    </row>
    <row r="201" spans="1:3" x14ac:dyDescent="0.2">
      <c r="A201" s="1475" t="s">
        <v>1322</v>
      </c>
      <c r="B201" s="1475" t="s">
        <v>11712</v>
      </c>
      <c r="C201" s="1475" t="s">
        <v>11528</v>
      </c>
    </row>
    <row r="202" spans="1:3" x14ac:dyDescent="0.2">
      <c r="A202" s="1475" t="s">
        <v>1323</v>
      </c>
      <c r="B202" s="1475" t="s">
        <v>11713</v>
      </c>
      <c r="C202" s="1475" t="s">
        <v>11528</v>
      </c>
    </row>
    <row r="203" spans="1:3" x14ac:dyDescent="0.2">
      <c r="A203" s="1475" t="s">
        <v>1324</v>
      </c>
      <c r="B203" s="1475" t="s">
        <v>11714</v>
      </c>
      <c r="C203" s="1475" t="s">
        <v>11528</v>
      </c>
    </row>
    <row r="204" spans="1:3" x14ac:dyDescent="0.2">
      <c r="A204" s="1475" t="s">
        <v>1325</v>
      </c>
      <c r="B204" s="1475" t="s">
        <v>11715</v>
      </c>
      <c r="C204" s="1475" t="s">
        <v>11528</v>
      </c>
    </row>
    <row r="205" spans="1:3" x14ac:dyDescent="0.2">
      <c r="A205" s="1475" t="s">
        <v>1326</v>
      </c>
      <c r="B205" s="1475" t="s">
        <v>11394</v>
      </c>
      <c r="C205" s="1475" t="s">
        <v>11528</v>
      </c>
    </row>
    <row r="206" spans="1:3" x14ac:dyDescent="0.2">
      <c r="A206" s="1475" t="s">
        <v>1327</v>
      </c>
      <c r="B206" s="1475" t="s">
        <v>11716</v>
      </c>
      <c r="C206" s="1475" t="s">
        <v>11528</v>
      </c>
    </row>
    <row r="207" spans="1:3" x14ac:dyDescent="0.2">
      <c r="A207" s="1475" t="s">
        <v>1328</v>
      </c>
      <c r="B207" s="1475" t="s">
        <v>11717</v>
      </c>
      <c r="C207" s="1475" t="s">
        <v>11528</v>
      </c>
    </row>
    <row r="208" spans="1:3" x14ac:dyDescent="0.2">
      <c r="A208" s="1475" t="s">
        <v>1329</v>
      </c>
      <c r="B208" s="1475" t="s">
        <v>11718</v>
      </c>
      <c r="C208" s="1475" t="s">
        <v>11528</v>
      </c>
    </row>
    <row r="209" spans="1:3" x14ac:dyDescent="0.2">
      <c r="A209" s="1475" t="s">
        <v>1330</v>
      </c>
      <c r="B209" s="1475" t="s">
        <v>11719</v>
      </c>
      <c r="C209" s="1475" t="s">
        <v>11528</v>
      </c>
    </row>
    <row r="210" spans="1:3" x14ac:dyDescent="0.2">
      <c r="A210" s="1475" t="s">
        <v>1331</v>
      </c>
      <c r="B210" s="1475" t="s">
        <v>1332</v>
      </c>
      <c r="C210" s="1475" t="s">
        <v>11528</v>
      </c>
    </row>
    <row r="211" spans="1:3" x14ac:dyDescent="0.2">
      <c r="A211" s="1475" t="s">
        <v>1333</v>
      </c>
      <c r="B211" s="1475" t="s">
        <v>11720</v>
      </c>
      <c r="C211" s="1475" t="s">
        <v>11528</v>
      </c>
    </row>
    <row r="212" spans="1:3" x14ac:dyDescent="0.2">
      <c r="A212" s="1475" t="s">
        <v>1334</v>
      </c>
      <c r="B212" s="1475" t="s">
        <v>11721</v>
      </c>
      <c r="C212" s="1475" t="s">
        <v>11528</v>
      </c>
    </row>
    <row r="213" spans="1:3" x14ac:dyDescent="0.2">
      <c r="A213" s="1475" t="s">
        <v>1335</v>
      </c>
      <c r="B213" s="1475" t="s">
        <v>11722</v>
      </c>
      <c r="C213" s="1475" t="s">
        <v>11528</v>
      </c>
    </row>
    <row r="214" spans="1:3" x14ac:dyDescent="0.2">
      <c r="A214" s="1475" t="s">
        <v>1336</v>
      </c>
      <c r="B214" s="1475" t="s">
        <v>11723</v>
      </c>
      <c r="C214" s="1475" t="s">
        <v>11528</v>
      </c>
    </row>
    <row r="215" spans="1:3" x14ac:dyDescent="0.2">
      <c r="A215" s="1475" t="s">
        <v>1337</v>
      </c>
      <c r="B215" s="1475" t="s">
        <v>11724</v>
      </c>
      <c r="C215" s="1475" t="s">
        <v>11528</v>
      </c>
    </row>
    <row r="216" spans="1:3" x14ac:dyDescent="0.2">
      <c r="A216" s="1475" t="s">
        <v>1338</v>
      </c>
      <c r="B216" s="1475" t="s">
        <v>11725</v>
      </c>
      <c r="C216" s="1475" t="s">
        <v>11528</v>
      </c>
    </row>
    <row r="217" spans="1:3" x14ac:dyDescent="0.2">
      <c r="A217" s="1475" t="s">
        <v>1339</v>
      </c>
      <c r="B217" s="1475" t="s">
        <v>11726</v>
      </c>
      <c r="C217" s="1475" t="s">
        <v>11528</v>
      </c>
    </row>
    <row r="218" spans="1:3" x14ac:dyDescent="0.2">
      <c r="A218" s="1475" t="s">
        <v>1340</v>
      </c>
      <c r="B218" s="1475" t="s">
        <v>11727</v>
      </c>
      <c r="C218" s="1475" t="s">
        <v>11528</v>
      </c>
    </row>
    <row r="219" spans="1:3" x14ac:dyDescent="0.2">
      <c r="A219" s="1475" t="s">
        <v>1341</v>
      </c>
      <c r="B219" s="1475" t="s">
        <v>11728</v>
      </c>
      <c r="C219" s="1475" t="s">
        <v>11528</v>
      </c>
    </row>
    <row r="220" spans="1:3" x14ac:dyDescent="0.2">
      <c r="A220" s="1475" t="s">
        <v>1342</v>
      </c>
      <c r="B220" s="1475" t="s">
        <v>11729</v>
      </c>
      <c r="C220" s="1475" t="s">
        <v>11528</v>
      </c>
    </row>
    <row r="221" spans="1:3" x14ac:dyDescent="0.2">
      <c r="A221" s="1475" t="s">
        <v>1343</v>
      </c>
      <c r="B221" s="1475" t="s">
        <v>11730</v>
      </c>
      <c r="C221" s="1475" t="s">
        <v>11528</v>
      </c>
    </row>
    <row r="222" spans="1:3" x14ac:dyDescent="0.2">
      <c r="A222" s="1475" t="s">
        <v>1344</v>
      </c>
      <c r="B222" s="1475" t="s">
        <v>11731</v>
      </c>
      <c r="C222" s="1475" t="s">
        <v>11528</v>
      </c>
    </row>
    <row r="223" spans="1:3" x14ac:dyDescent="0.2">
      <c r="A223" s="1475" t="s">
        <v>1345</v>
      </c>
      <c r="B223" s="1475" t="s">
        <v>11732</v>
      </c>
      <c r="C223" s="1475" t="s">
        <v>11528</v>
      </c>
    </row>
    <row r="224" spans="1:3" x14ac:dyDescent="0.2">
      <c r="A224" s="1475" t="s">
        <v>1346</v>
      </c>
      <c r="B224" s="1475" t="s">
        <v>11733</v>
      </c>
      <c r="C224" s="1475" t="s">
        <v>11528</v>
      </c>
    </row>
    <row r="225" spans="1:3" x14ac:dyDescent="0.2">
      <c r="A225" s="1475" t="s">
        <v>1347</v>
      </c>
      <c r="B225" s="1475" t="s">
        <v>11734</v>
      </c>
      <c r="C225" s="1475" t="s">
        <v>11528</v>
      </c>
    </row>
    <row r="226" spans="1:3" x14ac:dyDescent="0.2">
      <c r="A226" s="1475" t="s">
        <v>3869</v>
      </c>
      <c r="B226" s="1475" t="s">
        <v>11735</v>
      </c>
      <c r="C226" s="1475" t="s">
        <v>11528</v>
      </c>
    </row>
    <row r="227" spans="1:3" x14ac:dyDescent="0.2">
      <c r="A227" s="1475" t="s">
        <v>1348</v>
      </c>
      <c r="B227" s="1475" t="s">
        <v>11736</v>
      </c>
      <c r="C227" s="1475" t="s">
        <v>11528</v>
      </c>
    </row>
    <row r="228" spans="1:3" x14ac:dyDescent="0.2">
      <c r="A228" s="1475" t="s">
        <v>1349</v>
      </c>
      <c r="B228" s="1475" t="s">
        <v>11737</v>
      </c>
      <c r="C228" s="1475" t="s">
        <v>11528</v>
      </c>
    </row>
    <row r="229" spans="1:3" x14ac:dyDescent="0.2">
      <c r="A229" s="1475" t="s">
        <v>1350</v>
      </c>
      <c r="B229" s="1475" t="s">
        <v>11738</v>
      </c>
      <c r="C229" s="1475" t="s">
        <v>11528</v>
      </c>
    </row>
    <row r="230" spans="1:3" x14ac:dyDescent="0.2">
      <c r="A230" s="1475" t="s">
        <v>1351</v>
      </c>
      <c r="B230" s="1475" t="s">
        <v>11739</v>
      </c>
      <c r="C230" s="1475" t="s">
        <v>11528</v>
      </c>
    </row>
    <row r="231" spans="1:3" x14ac:dyDescent="0.2">
      <c r="A231" s="1475" t="s">
        <v>1352</v>
      </c>
      <c r="B231" s="1475" t="s">
        <v>11740</v>
      </c>
      <c r="C231" s="1475" t="s">
        <v>11528</v>
      </c>
    </row>
    <row r="232" spans="1:3" x14ac:dyDescent="0.2">
      <c r="A232" s="1475" t="s">
        <v>1353</v>
      </c>
      <c r="B232" s="1475" t="s">
        <v>11741</v>
      </c>
      <c r="C232" s="1475" t="s">
        <v>11528</v>
      </c>
    </row>
    <row r="233" spans="1:3" x14ac:dyDescent="0.2">
      <c r="A233" s="1475" t="s">
        <v>1354</v>
      </c>
      <c r="B233" s="1475" t="s">
        <v>11742</v>
      </c>
      <c r="C233" s="1475" t="s">
        <v>11528</v>
      </c>
    </row>
    <row r="234" spans="1:3" x14ac:dyDescent="0.2">
      <c r="A234" s="1475" t="s">
        <v>1355</v>
      </c>
      <c r="B234" s="1475" t="s">
        <v>394</v>
      </c>
      <c r="C234" s="1475" t="s">
        <v>11528</v>
      </c>
    </row>
    <row r="235" spans="1:3" x14ac:dyDescent="0.2">
      <c r="A235" s="1475" t="s">
        <v>1356</v>
      </c>
      <c r="B235" s="1475" t="s">
        <v>11743</v>
      </c>
      <c r="C235" s="1475" t="s">
        <v>11528</v>
      </c>
    </row>
    <row r="236" spans="1:3" x14ac:dyDescent="0.2">
      <c r="A236" s="1475" t="s">
        <v>1357</v>
      </c>
      <c r="B236" s="1475" t="s">
        <v>11744</v>
      </c>
      <c r="C236" s="1475" t="s">
        <v>11528</v>
      </c>
    </row>
    <row r="237" spans="1:3" x14ac:dyDescent="0.2">
      <c r="A237" s="1475" t="s">
        <v>1358</v>
      </c>
      <c r="B237" s="1475" t="s">
        <v>11745</v>
      </c>
      <c r="C237" s="1475" t="s">
        <v>11528</v>
      </c>
    </row>
    <row r="238" spans="1:3" x14ac:dyDescent="0.2">
      <c r="A238" s="1475" t="s">
        <v>1359</v>
      </c>
      <c r="B238" s="1475" t="s">
        <v>11746</v>
      </c>
      <c r="C238" s="1475" t="s">
        <v>11528</v>
      </c>
    </row>
    <row r="239" spans="1:3" x14ac:dyDescent="0.2">
      <c r="A239" s="1475" t="s">
        <v>1360</v>
      </c>
      <c r="B239" s="1475" t="s">
        <v>11747</v>
      </c>
      <c r="C239" s="1475" t="s">
        <v>11528</v>
      </c>
    </row>
    <row r="240" spans="1:3" x14ac:dyDescent="0.2">
      <c r="A240" s="1475" t="s">
        <v>1361</v>
      </c>
      <c r="B240" s="1475" t="s">
        <v>11748</v>
      </c>
      <c r="C240" s="1475" t="s">
        <v>11528</v>
      </c>
    </row>
    <row r="241" spans="1:3" x14ac:dyDescent="0.2">
      <c r="A241" s="1475" t="s">
        <v>1362</v>
      </c>
      <c r="B241" s="1475" t="s">
        <v>1363</v>
      </c>
      <c r="C241" s="1475" t="s">
        <v>11528</v>
      </c>
    </row>
    <row r="242" spans="1:3" x14ac:dyDescent="0.2">
      <c r="A242" s="1475" t="s">
        <v>1364</v>
      </c>
      <c r="B242" s="1475" t="s">
        <v>1365</v>
      </c>
      <c r="C242" s="1475" t="s">
        <v>11528</v>
      </c>
    </row>
    <row r="243" spans="1:3" x14ac:dyDescent="0.2">
      <c r="A243" s="1475" t="s">
        <v>1366</v>
      </c>
      <c r="B243" s="1475" t="s">
        <v>1367</v>
      </c>
      <c r="C243" s="1475" t="s">
        <v>11528</v>
      </c>
    </row>
    <row r="244" spans="1:3" x14ac:dyDescent="0.2">
      <c r="A244" s="1475" t="s">
        <v>1368</v>
      </c>
      <c r="B244" s="1475" t="s">
        <v>11749</v>
      </c>
      <c r="C244" s="1475" t="s">
        <v>11528</v>
      </c>
    </row>
    <row r="245" spans="1:3" x14ac:dyDescent="0.2">
      <c r="A245" s="1475" t="s">
        <v>1369</v>
      </c>
      <c r="B245" s="1475" t="s">
        <v>11750</v>
      </c>
      <c r="C245" s="1475" t="s">
        <v>11528</v>
      </c>
    </row>
    <row r="246" spans="1:3" x14ac:dyDescent="0.2">
      <c r="A246" s="1475" t="s">
        <v>1370</v>
      </c>
      <c r="B246" s="1475" t="s">
        <v>11751</v>
      </c>
      <c r="C246" s="1475" t="s">
        <v>11528</v>
      </c>
    </row>
    <row r="247" spans="1:3" x14ac:dyDescent="0.2">
      <c r="A247" s="1475" t="s">
        <v>1371</v>
      </c>
      <c r="B247" s="1475" t="s">
        <v>11752</v>
      </c>
      <c r="C247" s="1475" t="s">
        <v>11528</v>
      </c>
    </row>
    <row r="248" spans="1:3" x14ac:dyDescent="0.2">
      <c r="A248" s="1475" t="s">
        <v>1372</v>
      </c>
      <c r="B248" s="1475" t="s">
        <v>11753</v>
      </c>
      <c r="C248" s="1475" t="s">
        <v>11528</v>
      </c>
    </row>
    <row r="249" spans="1:3" x14ac:dyDescent="0.2">
      <c r="A249" s="1475" t="s">
        <v>1373</v>
      </c>
      <c r="B249" s="1475" t="s">
        <v>11754</v>
      </c>
      <c r="C249" s="1475" t="s">
        <v>11528</v>
      </c>
    </row>
    <row r="250" spans="1:3" x14ac:dyDescent="0.2">
      <c r="A250" s="1475" t="s">
        <v>1374</v>
      </c>
      <c r="B250" s="1475" t="s">
        <v>11755</v>
      </c>
      <c r="C250" s="1475" t="s">
        <v>11528</v>
      </c>
    </row>
    <row r="251" spans="1:3" x14ac:dyDescent="0.2">
      <c r="A251" s="1475" t="s">
        <v>1375</v>
      </c>
      <c r="B251" s="1475" t="s">
        <v>11756</v>
      </c>
      <c r="C251" s="1475" t="s">
        <v>11528</v>
      </c>
    </row>
    <row r="252" spans="1:3" x14ac:dyDescent="0.2">
      <c r="A252" s="1475" t="s">
        <v>1376</v>
      </c>
      <c r="B252" s="1475" t="s">
        <v>11757</v>
      </c>
      <c r="C252" s="1475" t="s">
        <v>11528</v>
      </c>
    </row>
    <row r="253" spans="1:3" x14ac:dyDescent="0.2">
      <c r="A253" s="1475" t="s">
        <v>1377</v>
      </c>
      <c r="B253" s="1475" t="s">
        <v>11758</v>
      </c>
      <c r="C253" s="1475" t="s">
        <v>11528</v>
      </c>
    </row>
    <row r="254" spans="1:3" x14ac:dyDescent="0.2">
      <c r="A254" s="1475" t="s">
        <v>1378</v>
      </c>
      <c r="B254" s="1475" t="s">
        <v>11759</v>
      </c>
      <c r="C254" s="1475" t="s">
        <v>11528</v>
      </c>
    </row>
    <row r="255" spans="1:3" x14ac:dyDescent="0.2">
      <c r="A255" s="1475" t="s">
        <v>1379</v>
      </c>
      <c r="B255" s="1475" t="s">
        <v>11760</v>
      </c>
      <c r="C255" s="1475" t="s">
        <v>11528</v>
      </c>
    </row>
    <row r="256" spans="1:3" x14ac:dyDescent="0.2">
      <c r="A256" s="1475" t="s">
        <v>1380</v>
      </c>
      <c r="B256" s="1475" t="s">
        <v>11761</v>
      </c>
      <c r="C256" s="1475" t="s">
        <v>11528</v>
      </c>
    </row>
    <row r="257" spans="1:3" x14ac:dyDescent="0.2">
      <c r="A257" s="1475" t="s">
        <v>1381</v>
      </c>
      <c r="B257" s="1475" t="s">
        <v>11762</v>
      </c>
      <c r="C257" s="1475" t="s">
        <v>11528</v>
      </c>
    </row>
    <row r="258" spans="1:3" x14ac:dyDescent="0.2">
      <c r="A258" s="1475" t="s">
        <v>1382</v>
      </c>
      <c r="B258" s="1475" t="s">
        <v>11763</v>
      </c>
      <c r="C258" s="1475" t="s">
        <v>11528</v>
      </c>
    </row>
    <row r="259" spans="1:3" x14ac:dyDescent="0.2">
      <c r="A259" s="1475" t="s">
        <v>1383</v>
      </c>
      <c r="B259" s="1475" t="s">
        <v>11764</v>
      </c>
      <c r="C259" s="1475" t="s">
        <v>11528</v>
      </c>
    </row>
    <row r="260" spans="1:3" x14ac:dyDescent="0.2">
      <c r="A260" s="1475" t="s">
        <v>1384</v>
      </c>
      <c r="B260" s="1475" t="s">
        <v>11765</v>
      </c>
      <c r="C260" s="1475" t="s">
        <v>11528</v>
      </c>
    </row>
    <row r="261" spans="1:3" x14ac:dyDescent="0.2">
      <c r="A261" s="1475" t="s">
        <v>1385</v>
      </c>
      <c r="B261" s="1475" t="s">
        <v>11766</v>
      </c>
      <c r="C261" s="1475" t="s">
        <v>11528</v>
      </c>
    </row>
    <row r="262" spans="1:3" x14ac:dyDescent="0.2">
      <c r="A262" s="1475" t="s">
        <v>1386</v>
      </c>
      <c r="B262" s="1475" t="s">
        <v>11767</v>
      </c>
      <c r="C262" s="1475" t="s">
        <v>11528</v>
      </c>
    </row>
    <row r="263" spans="1:3" x14ac:dyDescent="0.2">
      <c r="A263" s="1475" t="s">
        <v>1387</v>
      </c>
      <c r="B263" s="1475" t="s">
        <v>11768</v>
      </c>
      <c r="C263" s="1475" t="s">
        <v>11528</v>
      </c>
    </row>
    <row r="264" spans="1:3" x14ac:dyDescent="0.2">
      <c r="A264" s="1475" t="s">
        <v>1388</v>
      </c>
      <c r="B264" s="1475" t="s">
        <v>11769</v>
      </c>
      <c r="C264" s="1475" t="s">
        <v>11528</v>
      </c>
    </row>
    <row r="265" spans="1:3" x14ac:dyDescent="0.2">
      <c r="A265" s="1475" t="s">
        <v>1389</v>
      </c>
      <c r="B265" s="1475" t="s">
        <v>11770</v>
      </c>
      <c r="C265" s="1475" t="s">
        <v>11528</v>
      </c>
    </row>
    <row r="266" spans="1:3" x14ac:dyDescent="0.2">
      <c r="A266" s="1475" t="s">
        <v>1390</v>
      </c>
      <c r="B266" s="1475" t="s">
        <v>11771</v>
      </c>
      <c r="C266" s="1475" t="s">
        <v>11528</v>
      </c>
    </row>
    <row r="267" spans="1:3" x14ac:dyDescent="0.2">
      <c r="A267" s="1475" t="s">
        <v>1391</v>
      </c>
      <c r="B267" s="1475" t="s">
        <v>11772</v>
      </c>
      <c r="C267" s="1475" t="s">
        <v>11528</v>
      </c>
    </row>
    <row r="268" spans="1:3" x14ac:dyDescent="0.2">
      <c r="A268" s="1475" t="s">
        <v>1392</v>
      </c>
      <c r="B268" s="1475" t="s">
        <v>11773</v>
      </c>
      <c r="C268" s="1475" t="s">
        <v>11528</v>
      </c>
    </row>
    <row r="269" spans="1:3" x14ac:dyDescent="0.2">
      <c r="A269" s="1475" t="s">
        <v>1393</v>
      </c>
      <c r="B269" s="1475" t="s">
        <v>11774</v>
      </c>
      <c r="C269" s="1475" t="s">
        <v>11528</v>
      </c>
    </row>
    <row r="270" spans="1:3" x14ac:dyDescent="0.2">
      <c r="A270" s="1475" t="s">
        <v>1394</v>
      </c>
      <c r="B270" s="1475" t="s">
        <v>11775</v>
      </c>
      <c r="C270" s="1475" t="s">
        <v>11528</v>
      </c>
    </row>
    <row r="271" spans="1:3" x14ac:dyDescent="0.2">
      <c r="A271" s="1475" t="s">
        <v>1395</v>
      </c>
      <c r="B271" s="1475" t="s">
        <v>11776</v>
      </c>
      <c r="C271" s="1475" t="s">
        <v>11528</v>
      </c>
    </row>
    <row r="272" spans="1:3" x14ac:dyDescent="0.2">
      <c r="A272" s="1475" t="s">
        <v>1396</v>
      </c>
      <c r="B272" s="1475" t="s">
        <v>11777</v>
      </c>
      <c r="C272" s="1475" t="s">
        <v>11528</v>
      </c>
    </row>
    <row r="273" spans="1:3" x14ac:dyDescent="0.2">
      <c r="A273" s="1475" t="s">
        <v>1397</v>
      </c>
      <c r="B273" s="1475" t="s">
        <v>11778</v>
      </c>
      <c r="C273" s="1475" t="s">
        <v>11528</v>
      </c>
    </row>
    <row r="274" spans="1:3" x14ac:dyDescent="0.2">
      <c r="A274" s="1475" t="s">
        <v>1398</v>
      </c>
      <c r="B274" s="1475" t="s">
        <v>11779</v>
      </c>
      <c r="C274" s="1475" t="s">
        <v>11528</v>
      </c>
    </row>
    <row r="275" spans="1:3" x14ac:dyDescent="0.2">
      <c r="A275" s="1475" t="s">
        <v>1399</v>
      </c>
      <c r="B275" s="1475" t="s">
        <v>11780</v>
      </c>
      <c r="C275" s="1475" t="s">
        <v>11528</v>
      </c>
    </row>
    <row r="276" spans="1:3" x14ac:dyDescent="0.2">
      <c r="A276" s="1475" t="s">
        <v>1400</v>
      </c>
      <c r="B276" s="1475" t="s">
        <v>11781</v>
      </c>
      <c r="C276" s="1475" t="s">
        <v>11528</v>
      </c>
    </row>
    <row r="277" spans="1:3" x14ac:dyDescent="0.2">
      <c r="A277" s="1475" t="s">
        <v>1401</v>
      </c>
      <c r="B277" s="1475" t="s">
        <v>11782</v>
      </c>
      <c r="C277" s="1475" t="s">
        <v>11528</v>
      </c>
    </row>
    <row r="278" spans="1:3" x14ac:dyDescent="0.2">
      <c r="A278" s="1475" t="s">
        <v>1402</v>
      </c>
      <c r="B278" s="1475" t="s">
        <v>11783</v>
      </c>
      <c r="C278" s="1475" t="s">
        <v>11528</v>
      </c>
    </row>
    <row r="279" spans="1:3" x14ac:dyDescent="0.2">
      <c r="A279" s="1475" t="s">
        <v>1403</v>
      </c>
      <c r="B279" s="1475" t="s">
        <v>11784</v>
      </c>
      <c r="C279" s="1475" t="s">
        <v>11528</v>
      </c>
    </row>
    <row r="280" spans="1:3" x14ac:dyDescent="0.2">
      <c r="A280" s="1475" t="s">
        <v>1404</v>
      </c>
      <c r="B280" s="1475" t="s">
        <v>11785</v>
      </c>
      <c r="C280" s="1475" t="s">
        <v>11528</v>
      </c>
    </row>
    <row r="281" spans="1:3" x14ac:dyDescent="0.2">
      <c r="A281" s="1475" t="s">
        <v>1405</v>
      </c>
      <c r="B281" s="1475" t="s">
        <v>11786</v>
      </c>
      <c r="C281" s="1475" t="s">
        <v>11528</v>
      </c>
    </row>
    <row r="282" spans="1:3" x14ac:dyDescent="0.2">
      <c r="A282" s="1475" t="s">
        <v>1406</v>
      </c>
      <c r="B282" s="1475" t="s">
        <v>11787</v>
      </c>
      <c r="C282" s="1475" t="s">
        <v>11528</v>
      </c>
    </row>
    <row r="283" spans="1:3" x14ac:dyDescent="0.2">
      <c r="A283" s="1475" t="s">
        <v>1407</v>
      </c>
      <c r="B283" s="1475" t="s">
        <v>11788</v>
      </c>
      <c r="C283" s="1475" t="s">
        <v>11528</v>
      </c>
    </row>
    <row r="284" spans="1:3" x14ac:dyDescent="0.2">
      <c r="A284" s="1475" t="s">
        <v>1408</v>
      </c>
      <c r="B284" s="1475" t="s">
        <v>11789</v>
      </c>
      <c r="C284" s="1475" t="s">
        <v>11528</v>
      </c>
    </row>
    <row r="285" spans="1:3" x14ac:dyDescent="0.2">
      <c r="A285" s="1475" t="s">
        <v>1409</v>
      </c>
      <c r="B285" s="1475" t="s">
        <v>11790</v>
      </c>
      <c r="C285" s="1475" t="s">
        <v>11528</v>
      </c>
    </row>
    <row r="286" spans="1:3" x14ac:dyDescent="0.2">
      <c r="A286" s="1475" t="s">
        <v>1410</v>
      </c>
      <c r="B286" s="1475" t="s">
        <v>11791</v>
      </c>
      <c r="C286" s="1475" t="s">
        <v>11528</v>
      </c>
    </row>
    <row r="287" spans="1:3" x14ac:dyDescent="0.2">
      <c r="A287" s="1475" t="s">
        <v>1411</v>
      </c>
      <c r="B287" s="1475" t="s">
        <v>11792</v>
      </c>
      <c r="C287" s="1475" t="s">
        <v>11528</v>
      </c>
    </row>
    <row r="288" spans="1:3" x14ac:dyDescent="0.2">
      <c r="A288" s="1475" t="s">
        <v>1412</v>
      </c>
      <c r="B288" s="1475" t="s">
        <v>11793</v>
      </c>
      <c r="C288" s="1475" t="s">
        <v>11528</v>
      </c>
    </row>
    <row r="289" spans="1:3" x14ac:dyDescent="0.2">
      <c r="A289" s="1475" t="s">
        <v>1413</v>
      </c>
      <c r="B289" s="1475" t="s">
        <v>11794</v>
      </c>
      <c r="C289" s="1475" t="s">
        <v>11528</v>
      </c>
    </row>
    <row r="290" spans="1:3" x14ac:dyDescent="0.2">
      <c r="A290" s="1475" t="s">
        <v>1414</v>
      </c>
      <c r="B290" s="1475" t="s">
        <v>11795</v>
      </c>
      <c r="C290" s="1475" t="s">
        <v>11528</v>
      </c>
    </row>
    <row r="291" spans="1:3" x14ac:dyDescent="0.2">
      <c r="A291" s="1475" t="s">
        <v>1415</v>
      </c>
      <c r="B291" s="1475" t="s">
        <v>11796</v>
      </c>
      <c r="C291" s="1475" t="s">
        <v>11528</v>
      </c>
    </row>
    <row r="292" spans="1:3" x14ac:dyDescent="0.2">
      <c r="A292" s="1475" t="s">
        <v>1416</v>
      </c>
      <c r="B292" s="1475" t="s">
        <v>11797</v>
      </c>
      <c r="C292" s="1475" t="s">
        <v>11528</v>
      </c>
    </row>
    <row r="293" spans="1:3" x14ac:dyDescent="0.2">
      <c r="A293" s="1475" t="s">
        <v>1417</v>
      </c>
      <c r="B293" s="1475" t="s">
        <v>11798</v>
      </c>
      <c r="C293" s="1475" t="s">
        <v>11528</v>
      </c>
    </row>
    <row r="294" spans="1:3" x14ac:dyDescent="0.2">
      <c r="A294" s="1475" t="s">
        <v>1418</v>
      </c>
      <c r="B294" s="1475" t="s">
        <v>11799</v>
      </c>
      <c r="C294" s="1475" t="s">
        <v>11528</v>
      </c>
    </row>
    <row r="295" spans="1:3" x14ac:dyDescent="0.2">
      <c r="A295" s="1475" t="s">
        <v>1419</v>
      </c>
      <c r="B295" s="1475" t="s">
        <v>11800</v>
      </c>
      <c r="C295" s="1475" t="s">
        <v>11528</v>
      </c>
    </row>
    <row r="296" spans="1:3" x14ac:dyDescent="0.2">
      <c r="A296" s="1475" t="s">
        <v>1420</v>
      </c>
      <c r="B296" s="1475" t="s">
        <v>11801</v>
      </c>
      <c r="C296" s="1475" t="s">
        <v>11528</v>
      </c>
    </row>
    <row r="297" spans="1:3" x14ac:dyDescent="0.2">
      <c r="A297" s="1475" t="s">
        <v>1421</v>
      </c>
      <c r="B297" s="1475" t="s">
        <v>11802</v>
      </c>
      <c r="C297" s="1475" t="s">
        <v>11528</v>
      </c>
    </row>
    <row r="298" spans="1:3" x14ac:dyDescent="0.2">
      <c r="A298" s="1475" t="s">
        <v>1422</v>
      </c>
      <c r="B298" s="1475" t="s">
        <v>11803</v>
      </c>
      <c r="C298" s="1475" t="s">
        <v>11528</v>
      </c>
    </row>
    <row r="299" spans="1:3" x14ac:dyDescent="0.2">
      <c r="A299" s="1475" t="s">
        <v>1423</v>
      </c>
      <c r="B299" s="1475" t="s">
        <v>11804</v>
      </c>
      <c r="C299" s="1475" t="s">
        <v>11528</v>
      </c>
    </row>
    <row r="300" spans="1:3" x14ac:dyDescent="0.2">
      <c r="A300" s="1475" t="s">
        <v>1424</v>
      </c>
      <c r="B300" s="1475" t="s">
        <v>11805</v>
      </c>
      <c r="C300" s="1475" t="s">
        <v>11528</v>
      </c>
    </row>
    <row r="301" spans="1:3" x14ac:dyDescent="0.2">
      <c r="A301" s="1475" t="s">
        <v>1425</v>
      </c>
      <c r="B301" s="1475" t="s">
        <v>11806</v>
      </c>
      <c r="C301" s="1475" t="s">
        <v>11528</v>
      </c>
    </row>
    <row r="302" spans="1:3" x14ac:dyDescent="0.2">
      <c r="A302" s="1475" t="s">
        <v>1426</v>
      </c>
      <c r="B302" s="1475" t="s">
        <v>11807</v>
      </c>
      <c r="C302" s="1475" t="s">
        <v>11528</v>
      </c>
    </row>
    <row r="303" spans="1:3" x14ac:dyDescent="0.2">
      <c r="A303" s="1475" t="s">
        <v>1427</v>
      </c>
      <c r="B303" s="1475" t="s">
        <v>11808</v>
      </c>
      <c r="C303" s="1475" t="s">
        <v>11528</v>
      </c>
    </row>
    <row r="304" spans="1:3" x14ac:dyDescent="0.2">
      <c r="A304" s="1475" t="s">
        <v>1428</v>
      </c>
      <c r="B304" s="1475" t="s">
        <v>11809</v>
      </c>
      <c r="C304" s="1475" t="s">
        <v>11528</v>
      </c>
    </row>
    <row r="305" spans="1:3" x14ac:dyDescent="0.2">
      <c r="A305" s="1475" t="s">
        <v>1429</v>
      </c>
      <c r="B305" s="1475" t="s">
        <v>11810</v>
      </c>
      <c r="C305" s="1475" t="s">
        <v>11528</v>
      </c>
    </row>
    <row r="306" spans="1:3" x14ac:dyDescent="0.2">
      <c r="A306" s="1475" t="s">
        <v>1430</v>
      </c>
      <c r="B306" s="1475" t="s">
        <v>11811</v>
      </c>
      <c r="C306" s="1475" t="s">
        <v>11528</v>
      </c>
    </row>
    <row r="307" spans="1:3" x14ac:dyDescent="0.2">
      <c r="A307" s="1475" t="s">
        <v>1431</v>
      </c>
      <c r="B307" s="1475" t="s">
        <v>11812</v>
      </c>
      <c r="C307" s="1475" t="s">
        <v>11528</v>
      </c>
    </row>
    <row r="308" spans="1:3" x14ac:dyDescent="0.2">
      <c r="A308" s="1475" t="s">
        <v>1432</v>
      </c>
      <c r="B308" s="1475" t="s">
        <v>11813</v>
      </c>
      <c r="C308" s="1475" t="s">
        <v>11528</v>
      </c>
    </row>
    <row r="309" spans="1:3" x14ac:dyDescent="0.2">
      <c r="A309" s="1475" t="s">
        <v>1433</v>
      </c>
      <c r="B309" s="1475" t="s">
        <v>11814</v>
      </c>
      <c r="C309" s="1475" t="s">
        <v>11528</v>
      </c>
    </row>
    <row r="310" spans="1:3" x14ac:dyDescent="0.2">
      <c r="A310" s="1475" t="s">
        <v>1434</v>
      </c>
      <c r="B310" s="1475" t="s">
        <v>11815</v>
      </c>
      <c r="C310" s="1475" t="s">
        <v>11528</v>
      </c>
    </row>
    <row r="311" spans="1:3" x14ac:dyDescent="0.2">
      <c r="A311" s="1475" t="s">
        <v>1435</v>
      </c>
      <c r="B311" s="1475" t="s">
        <v>11816</v>
      </c>
      <c r="C311" s="1475" t="s">
        <v>11528</v>
      </c>
    </row>
    <row r="312" spans="1:3" x14ac:dyDescent="0.2">
      <c r="A312" s="1475" t="s">
        <v>1436</v>
      </c>
      <c r="B312" s="1475" t="s">
        <v>11817</v>
      </c>
      <c r="C312" s="1475" t="s">
        <v>11528</v>
      </c>
    </row>
    <row r="313" spans="1:3" x14ac:dyDescent="0.2">
      <c r="A313" s="1475" t="s">
        <v>1437</v>
      </c>
      <c r="B313" s="1475" t="s">
        <v>11818</v>
      </c>
      <c r="C313" s="1475" t="s">
        <v>11528</v>
      </c>
    </row>
    <row r="314" spans="1:3" x14ac:dyDescent="0.2">
      <c r="A314" s="1475" t="s">
        <v>1438</v>
      </c>
      <c r="B314" s="1475" t="s">
        <v>11819</v>
      </c>
      <c r="C314" s="1475" t="s">
        <v>11528</v>
      </c>
    </row>
    <row r="315" spans="1:3" x14ac:dyDescent="0.2">
      <c r="A315" s="1475" t="s">
        <v>1439</v>
      </c>
      <c r="B315" s="1475" t="s">
        <v>11820</v>
      </c>
      <c r="C315" s="1475" t="s">
        <v>11528</v>
      </c>
    </row>
    <row r="316" spans="1:3" x14ac:dyDescent="0.2">
      <c r="A316" s="1475" t="s">
        <v>1440</v>
      </c>
      <c r="B316" s="1475" t="s">
        <v>11821</v>
      </c>
      <c r="C316" s="1475" t="s">
        <v>11528</v>
      </c>
    </row>
    <row r="317" spans="1:3" x14ac:dyDescent="0.2">
      <c r="A317" s="1475" t="s">
        <v>1441</v>
      </c>
      <c r="B317" s="1475" t="s">
        <v>11822</v>
      </c>
      <c r="C317" s="1475" t="s">
        <v>11528</v>
      </c>
    </row>
    <row r="318" spans="1:3" x14ac:dyDescent="0.2">
      <c r="A318" s="1475" t="s">
        <v>1442</v>
      </c>
      <c r="B318" s="1475" t="s">
        <v>11823</v>
      </c>
      <c r="C318" s="1475" t="s">
        <v>11528</v>
      </c>
    </row>
    <row r="319" spans="1:3" x14ac:dyDescent="0.2">
      <c r="A319" s="1475" t="s">
        <v>1443</v>
      </c>
      <c r="B319" s="1475" t="s">
        <v>11824</v>
      </c>
      <c r="C319" s="1475" t="s">
        <v>11528</v>
      </c>
    </row>
    <row r="320" spans="1:3" x14ac:dyDescent="0.2">
      <c r="A320" s="1475" t="s">
        <v>1444</v>
      </c>
      <c r="B320" s="1475" t="s">
        <v>11825</v>
      </c>
      <c r="C320" s="1475" t="s">
        <v>11528</v>
      </c>
    </row>
    <row r="321" spans="1:3" x14ac:dyDescent="0.2">
      <c r="A321" s="1475" t="s">
        <v>1445</v>
      </c>
      <c r="B321" s="1475" t="s">
        <v>11826</v>
      </c>
      <c r="C321" s="1475" t="s">
        <v>11528</v>
      </c>
    </row>
    <row r="322" spans="1:3" x14ac:dyDescent="0.2">
      <c r="A322" s="1475" t="s">
        <v>1446</v>
      </c>
      <c r="B322" s="1475" t="s">
        <v>11827</v>
      </c>
      <c r="C322" s="1475" t="s">
        <v>11528</v>
      </c>
    </row>
    <row r="323" spans="1:3" x14ac:dyDescent="0.2">
      <c r="A323" s="1475" t="s">
        <v>1447</v>
      </c>
      <c r="B323" s="1475" t="s">
        <v>11828</v>
      </c>
      <c r="C323" s="1475" t="s">
        <v>11528</v>
      </c>
    </row>
    <row r="324" spans="1:3" x14ac:dyDescent="0.2">
      <c r="A324" s="1475" t="s">
        <v>1448</v>
      </c>
      <c r="B324" s="1475" t="s">
        <v>11829</v>
      </c>
      <c r="C324" s="1475" t="s">
        <v>11528</v>
      </c>
    </row>
    <row r="325" spans="1:3" x14ac:dyDescent="0.2">
      <c r="A325" s="1475" t="s">
        <v>1449</v>
      </c>
      <c r="B325" s="1475" t="s">
        <v>11830</v>
      </c>
      <c r="C325" s="1475" t="s">
        <v>11528</v>
      </c>
    </row>
    <row r="326" spans="1:3" x14ac:dyDescent="0.2">
      <c r="A326" s="1475" t="s">
        <v>1450</v>
      </c>
      <c r="B326" s="1475" t="s">
        <v>11831</v>
      </c>
      <c r="C326" s="1475" t="s">
        <v>11528</v>
      </c>
    </row>
    <row r="327" spans="1:3" x14ac:dyDescent="0.2">
      <c r="A327" s="1475" t="s">
        <v>1451</v>
      </c>
      <c r="B327" s="1475" t="s">
        <v>11832</v>
      </c>
      <c r="C327" s="1475" t="s">
        <v>11528</v>
      </c>
    </row>
    <row r="328" spans="1:3" x14ac:dyDescent="0.2">
      <c r="A328" s="1475" t="s">
        <v>1452</v>
      </c>
      <c r="B328" s="1475" t="s">
        <v>11833</v>
      </c>
      <c r="C328" s="1475" t="s">
        <v>11528</v>
      </c>
    </row>
    <row r="329" spans="1:3" x14ac:dyDescent="0.2">
      <c r="A329" s="1475" t="s">
        <v>1453</v>
      </c>
      <c r="B329" s="1475" t="s">
        <v>11834</v>
      </c>
      <c r="C329" s="1475" t="s">
        <v>11528</v>
      </c>
    </row>
    <row r="330" spans="1:3" x14ac:dyDescent="0.2">
      <c r="A330" s="1475" t="s">
        <v>1454</v>
      </c>
      <c r="B330" s="1475" t="s">
        <v>11835</v>
      </c>
      <c r="C330" s="1475" t="s">
        <v>11528</v>
      </c>
    </row>
    <row r="331" spans="1:3" x14ac:dyDescent="0.2">
      <c r="A331" s="1475" t="s">
        <v>4284</v>
      </c>
      <c r="B331" s="1475" t="s">
        <v>11836</v>
      </c>
      <c r="C331" s="1475" t="s">
        <v>11528</v>
      </c>
    </row>
    <row r="332" spans="1:3" x14ac:dyDescent="0.2">
      <c r="A332" s="1475" t="s">
        <v>1455</v>
      </c>
      <c r="B332" s="1475" t="s">
        <v>11837</v>
      </c>
      <c r="C332" s="1475" t="s">
        <v>11528</v>
      </c>
    </row>
    <row r="333" spans="1:3" x14ac:dyDescent="0.2">
      <c r="A333" s="1475" t="s">
        <v>1456</v>
      </c>
      <c r="B333" s="1475" t="s">
        <v>11838</v>
      </c>
      <c r="C333" s="1475" t="s">
        <v>11528</v>
      </c>
    </row>
    <row r="334" spans="1:3" x14ac:dyDescent="0.2">
      <c r="A334" s="1475" t="s">
        <v>1457</v>
      </c>
      <c r="B334" s="1475" t="s">
        <v>11839</v>
      </c>
      <c r="C334" s="1475" t="s">
        <v>11528</v>
      </c>
    </row>
    <row r="335" spans="1:3" x14ac:dyDescent="0.2">
      <c r="A335" s="1475" t="s">
        <v>1458</v>
      </c>
      <c r="B335" s="1475" t="s">
        <v>11840</v>
      </c>
      <c r="C335" s="1475" t="s">
        <v>11528</v>
      </c>
    </row>
    <row r="336" spans="1:3" x14ac:dyDescent="0.2">
      <c r="A336" s="1475" t="s">
        <v>1459</v>
      </c>
      <c r="B336" s="1475" t="s">
        <v>11841</v>
      </c>
      <c r="C336" s="1475" t="s">
        <v>11528</v>
      </c>
    </row>
    <row r="337" spans="1:3" x14ac:dyDescent="0.2">
      <c r="A337" s="1475" t="s">
        <v>1460</v>
      </c>
      <c r="B337" s="1475" t="s">
        <v>1461</v>
      </c>
      <c r="C337" s="1475" t="s">
        <v>11528</v>
      </c>
    </row>
    <row r="338" spans="1:3" x14ac:dyDescent="0.2">
      <c r="A338" s="1475" t="s">
        <v>1462</v>
      </c>
      <c r="B338" s="1475" t="s">
        <v>11842</v>
      </c>
      <c r="C338" s="1475" t="s">
        <v>11528</v>
      </c>
    </row>
    <row r="339" spans="1:3" x14ac:dyDescent="0.2">
      <c r="A339" s="1475" t="s">
        <v>1078</v>
      </c>
      <c r="B339" s="1475" t="s">
        <v>11843</v>
      </c>
      <c r="C339" s="1475" t="s">
        <v>11528</v>
      </c>
    </row>
    <row r="340" spans="1:3" x14ac:dyDescent="0.2">
      <c r="A340" s="1475" t="s">
        <v>1077</v>
      </c>
      <c r="B340" s="1475" t="s">
        <v>11844</v>
      </c>
      <c r="C340" s="1475" t="s">
        <v>11528</v>
      </c>
    </row>
    <row r="341" spans="1:3" x14ac:dyDescent="0.2">
      <c r="A341" s="1475" t="s">
        <v>1076</v>
      </c>
      <c r="B341" s="1475" t="s">
        <v>11845</v>
      </c>
      <c r="C341" s="1475" t="s">
        <v>11528</v>
      </c>
    </row>
    <row r="342" spans="1:3" x14ac:dyDescent="0.2">
      <c r="A342" s="1475" t="s">
        <v>1463</v>
      </c>
      <c r="B342" s="1475" t="s">
        <v>11846</v>
      </c>
      <c r="C342" s="1475" t="s">
        <v>11528</v>
      </c>
    </row>
    <row r="343" spans="1:3" x14ac:dyDescent="0.2">
      <c r="A343" s="1475" t="s">
        <v>1464</v>
      </c>
      <c r="B343" s="1475" t="s">
        <v>11847</v>
      </c>
      <c r="C343" s="1475" t="s">
        <v>11528</v>
      </c>
    </row>
    <row r="344" spans="1:3" x14ac:dyDescent="0.2">
      <c r="A344" s="1475" t="s">
        <v>1465</v>
      </c>
      <c r="B344" s="1475" t="s">
        <v>11848</v>
      </c>
      <c r="C344" s="1475" t="s">
        <v>11528</v>
      </c>
    </row>
    <row r="345" spans="1:3" x14ac:dyDescent="0.2">
      <c r="A345" s="1475" t="s">
        <v>1466</v>
      </c>
      <c r="B345" s="1475" t="s">
        <v>1467</v>
      </c>
      <c r="C345" s="1475" t="s">
        <v>11528</v>
      </c>
    </row>
    <row r="346" spans="1:3" x14ac:dyDescent="0.2">
      <c r="A346" s="1475" t="s">
        <v>1468</v>
      </c>
      <c r="B346" s="1475" t="s">
        <v>1469</v>
      </c>
      <c r="C346" s="1475" t="s">
        <v>11528</v>
      </c>
    </row>
    <row r="347" spans="1:3" x14ac:dyDescent="0.2">
      <c r="A347" s="1475" t="s">
        <v>1470</v>
      </c>
      <c r="B347" s="1475" t="s">
        <v>11849</v>
      </c>
      <c r="C347" s="1475" t="s">
        <v>11528</v>
      </c>
    </row>
    <row r="348" spans="1:3" x14ac:dyDescent="0.2">
      <c r="A348" s="1475" t="s">
        <v>1471</v>
      </c>
      <c r="B348" s="1475" t="s">
        <v>11850</v>
      </c>
      <c r="C348" s="1475" t="s">
        <v>11528</v>
      </c>
    </row>
    <row r="349" spans="1:3" x14ac:dyDescent="0.2">
      <c r="A349" s="1475" t="s">
        <v>1472</v>
      </c>
      <c r="B349" s="1475" t="s">
        <v>11851</v>
      </c>
      <c r="C349" s="1475" t="s">
        <v>11528</v>
      </c>
    </row>
    <row r="350" spans="1:3" x14ac:dyDescent="0.2">
      <c r="A350" s="1475" t="s">
        <v>1473</v>
      </c>
      <c r="B350" s="1475" t="s">
        <v>11852</v>
      </c>
      <c r="C350" s="1475" t="s">
        <v>11528</v>
      </c>
    </row>
    <row r="351" spans="1:3" x14ac:dyDescent="0.2">
      <c r="A351" s="1475" t="s">
        <v>1474</v>
      </c>
      <c r="B351" s="1475" t="s">
        <v>11853</v>
      </c>
      <c r="C351" s="1475" t="s">
        <v>11528</v>
      </c>
    </row>
    <row r="352" spans="1:3" x14ac:dyDescent="0.2">
      <c r="A352" s="1475" t="s">
        <v>1475</v>
      </c>
      <c r="B352" s="1475" t="s">
        <v>11854</v>
      </c>
      <c r="C352" s="1475" t="s">
        <v>11528</v>
      </c>
    </row>
    <row r="353" spans="1:3" x14ac:dyDescent="0.2">
      <c r="A353" s="1475" t="s">
        <v>1476</v>
      </c>
      <c r="B353" s="1475" t="s">
        <v>11855</v>
      </c>
      <c r="C353" s="1475" t="s">
        <v>11528</v>
      </c>
    </row>
    <row r="354" spans="1:3" x14ac:dyDescent="0.2">
      <c r="A354" s="1475" t="s">
        <v>1477</v>
      </c>
      <c r="B354" s="1475" t="s">
        <v>11856</v>
      </c>
      <c r="C354" s="1475" t="s">
        <v>11528</v>
      </c>
    </row>
    <row r="355" spans="1:3" x14ac:dyDescent="0.2">
      <c r="A355" s="1475" t="s">
        <v>1478</v>
      </c>
      <c r="B355" s="1475" t="s">
        <v>11857</v>
      </c>
      <c r="C355" s="1475" t="s">
        <v>11528</v>
      </c>
    </row>
    <row r="356" spans="1:3" x14ac:dyDescent="0.2">
      <c r="A356" s="1475" t="s">
        <v>1479</v>
      </c>
      <c r="B356" s="1475" t="s">
        <v>1480</v>
      </c>
      <c r="C356" s="1475" t="s">
        <v>11528</v>
      </c>
    </row>
    <row r="357" spans="1:3" x14ac:dyDescent="0.2">
      <c r="A357" s="1475" t="s">
        <v>1481</v>
      </c>
      <c r="B357" s="1475" t="s">
        <v>11858</v>
      </c>
      <c r="C357" s="1475" t="s">
        <v>11528</v>
      </c>
    </row>
    <row r="358" spans="1:3" x14ac:dyDescent="0.2">
      <c r="A358" s="1475" t="s">
        <v>1482</v>
      </c>
      <c r="B358" s="1475" t="s">
        <v>11859</v>
      </c>
      <c r="C358" s="1475" t="s">
        <v>11528</v>
      </c>
    </row>
    <row r="359" spans="1:3" x14ac:dyDescent="0.2">
      <c r="A359" s="1475" t="s">
        <v>1483</v>
      </c>
      <c r="B359" s="1475" t="s">
        <v>11860</v>
      </c>
      <c r="C359" s="1475" t="s">
        <v>11528</v>
      </c>
    </row>
    <row r="360" spans="1:3" x14ac:dyDescent="0.2">
      <c r="A360" s="1475" t="s">
        <v>1484</v>
      </c>
      <c r="B360" s="1475" t="s">
        <v>11861</v>
      </c>
      <c r="C360" s="1475" t="s">
        <v>11528</v>
      </c>
    </row>
    <row r="361" spans="1:3" x14ac:dyDescent="0.2">
      <c r="A361" s="1475" t="s">
        <v>4410</v>
      </c>
      <c r="B361" s="1475" t="s">
        <v>11862</v>
      </c>
      <c r="C361" s="1475" t="s">
        <v>11528</v>
      </c>
    </row>
    <row r="362" spans="1:3" x14ac:dyDescent="0.2">
      <c r="A362" s="1475" t="s">
        <v>4416</v>
      </c>
      <c r="B362" s="1475" t="s">
        <v>11863</v>
      </c>
      <c r="C362" s="1475" t="s">
        <v>11528</v>
      </c>
    </row>
    <row r="363" spans="1:3" x14ac:dyDescent="0.2">
      <c r="A363" s="1475" t="s">
        <v>1485</v>
      </c>
      <c r="B363" s="1475" t="s">
        <v>11864</v>
      </c>
      <c r="C363" s="1475" t="s">
        <v>11528</v>
      </c>
    </row>
    <row r="364" spans="1:3" x14ac:dyDescent="0.2">
      <c r="A364" s="1475" t="s">
        <v>1486</v>
      </c>
      <c r="B364" s="1475" t="s">
        <v>11865</v>
      </c>
      <c r="C364" s="1475" t="s">
        <v>11528</v>
      </c>
    </row>
    <row r="365" spans="1:3" x14ac:dyDescent="0.2">
      <c r="A365" s="1475" t="s">
        <v>1487</v>
      </c>
      <c r="B365" s="1475" t="s">
        <v>11866</v>
      </c>
      <c r="C365" s="1475" t="s">
        <v>11528</v>
      </c>
    </row>
    <row r="366" spans="1:3" x14ac:dyDescent="0.2">
      <c r="A366" s="1475" t="s">
        <v>1488</v>
      </c>
      <c r="B366" s="1475" t="s">
        <v>11867</v>
      </c>
      <c r="C366" s="1475" t="s">
        <v>11528</v>
      </c>
    </row>
    <row r="367" spans="1:3" x14ac:dyDescent="0.2">
      <c r="A367" s="1475" t="s">
        <v>1489</v>
      </c>
      <c r="B367" s="1475" t="s">
        <v>11868</v>
      </c>
      <c r="C367" s="1475" t="s">
        <v>11528</v>
      </c>
    </row>
    <row r="368" spans="1:3" x14ac:dyDescent="0.2">
      <c r="A368" s="1475" t="s">
        <v>1490</v>
      </c>
      <c r="B368" s="1475" t="s">
        <v>11869</v>
      </c>
      <c r="C368" s="1475" t="s">
        <v>11528</v>
      </c>
    </row>
    <row r="369" spans="1:3" x14ac:dyDescent="0.2">
      <c r="A369" s="1475" t="s">
        <v>1491</v>
      </c>
      <c r="B369" s="1475" t="s">
        <v>1492</v>
      </c>
      <c r="C369" s="1475" t="s">
        <v>11528</v>
      </c>
    </row>
    <row r="370" spans="1:3" x14ac:dyDescent="0.2">
      <c r="A370" s="1475" t="s">
        <v>1493</v>
      </c>
      <c r="B370" s="1475" t="s">
        <v>1494</v>
      </c>
      <c r="C370" s="1475" t="s">
        <v>11528</v>
      </c>
    </row>
    <row r="371" spans="1:3" x14ac:dyDescent="0.2">
      <c r="A371" s="1475" t="s">
        <v>1495</v>
      </c>
      <c r="B371" s="1475" t="s">
        <v>11870</v>
      </c>
      <c r="C371" s="1475" t="s">
        <v>11528</v>
      </c>
    </row>
    <row r="372" spans="1:3" x14ac:dyDescent="0.2">
      <c r="A372" s="1475" t="s">
        <v>1496</v>
      </c>
      <c r="B372" s="1475" t="s">
        <v>11871</v>
      </c>
      <c r="C372" s="1475" t="s">
        <v>11528</v>
      </c>
    </row>
    <row r="373" spans="1:3" x14ac:dyDescent="0.2">
      <c r="A373" s="1475" t="s">
        <v>1497</v>
      </c>
      <c r="B373" s="1475" t="s">
        <v>1498</v>
      </c>
      <c r="C373" s="1475" t="s">
        <v>11528</v>
      </c>
    </row>
    <row r="374" spans="1:3" x14ac:dyDescent="0.2">
      <c r="A374" s="1475" t="s">
        <v>1499</v>
      </c>
      <c r="B374" s="1475" t="s">
        <v>1500</v>
      </c>
      <c r="C374" s="1475" t="s">
        <v>11528</v>
      </c>
    </row>
    <row r="375" spans="1:3" x14ac:dyDescent="0.2">
      <c r="A375" s="1475" t="s">
        <v>1501</v>
      </c>
      <c r="B375" s="1475" t="s">
        <v>11872</v>
      </c>
      <c r="C375" s="1475" t="s">
        <v>11528</v>
      </c>
    </row>
    <row r="376" spans="1:3" x14ac:dyDescent="0.2">
      <c r="A376" s="1475" t="s">
        <v>1502</v>
      </c>
      <c r="B376" s="1475" t="s">
        <v>11873</v>
      </c>
      <c r="C376" s="1475" t="s">
        <v>11528</v>
      </c>
    </row>
    <row r="377" spans="1:3" x14ac:dyDescent="0.2">
      <c r="A377" s="1475" t="s">
        <v>1503</v>
      </c>
      <c r="B377" s="1475" t="s">
        <v>11874</v>
      </c>
      <c r="C377" s="1475" t="s">
        <v>11528</v>
      </c>
    </row>
    <row r="378" spans="1:3" x14ac:dyDescent="0.2">
      <c r="A378" s="1475" t="s">
        <v>1504</v>
      </c>
      <c r="B378" s="1475" t="s">
        <v>11875</v>
      </c>
      <c r="C378" s="1475" t="s">
        <v>11528</v>
      </c>
    </row>
    <row r="379" spans="1:3" x14ac:dyDescent="0.2">
      <c r="A379" s="1475" t="s">
        <v>1505</v>
      </c>
      <c r="B379" s="1475" t="s">
        <v>11876</v>
      </c>
      <c r="C379" s="1475" t="s">
        <v>11528</v>
      </c>
    </row>
    <row r="380" spans="1:3" x14ac:dyDescent="0.2">
      <c r="A380" s="1475" t="s">
        <v>1506</v>
      </c>
      <c r="B380" s="1475" t="s">
        <v>11877</v>
      </c>
      <c r="C380" s="1475" t="s">
        <v>11528</v>
      </c>
    </row>
    <row r="381" spans="1:3" x14ac:dyDescent="0.2">
      <c r="A381" s="1475" t="s">
        <v>1507</v>
      </c>
      <c r="B381" s="1475" t="s">
        <v>11878</v>
      </c>
      <c r="C381" s="1475" t="s">
        <v>11528</v>
      </c>
    </row>
    <row r="382" spans="1:3" x14ac:dyDescent="0.2">
      <c r="A382" s="1475" t="s">
        <v>1508</v>
      </c>
      <c r="B382" s="1475" t="s">
        <v>11879</v>
      </c>
      <c r="C382" s="1475" t="s">
        <v>11528</v>
      </c>
    </row>
    <row r="383" spans="1:3" x14ac:dyDescent="0.2">
      <c r="A383" s="1475" t="s">
        <v>1509</v>
      </c>
      <c r="B383" s="1475" t="s">
        <v>11880</v>
      </c>
      <c r="C383" s="1475" t="s">
        <v>11528</v>
      </c>
    </row>
    <row r="384" spans="1:3" x14ac:dyDescent="0.2">
      <c r="A384" s="1475" t="s">
        <v>1510</v>
      </c>
      <c r="B384" s="1475" t="s">
        <v>11881</v>
      </c>
      <c r="C384" s="1475" t="s">
        <v>11528</v>
      </c>
    </row>
    <row r="385" spans="1:3" x14ac:dyDescent="0.2">
      <c r="A385" s="1475" t="s">
        <v>1511</v>
      </c>
      <c r="B385" s="1475" t="s">
        <v>11882</v>
      </c>
      <c r="C385" s="1475" t="s">
        <v>11528</v>
      </c>
    </row>
    <row r="386" spans="1:3" x14ac:dyDescent="0.2">
      <c r="A386" s="1475" t="s">
        <v>1512</v>
      </c>
      <c r="B386" s="1475" t="s">
        <v>11883</v>
      </c>
      <c r="C386" s="1475" t="s">
        <v>11528</v>
      </c>
    </row>
    <row r="387" spans="1:3" x14ac:dyDescent="0.2">
      <c r="A387" s="1475" t="s">
        <v>1513</v>
      </c>
      <c r="B387" s="1475" t="s">
        <v>11884</v>
      </c>
      <c r="C387" s="1475" t="s">
        <v>11528</v>
      </c>
    </row>
    <row r="388" spans="1:3" x14ac:dyDescent="0.2">
      <c r="A388" s="1475" t="s">
        <v>1514</v>
      </c>
      <c r="B388" s="1475" t="s">
        <v>11885</v>
      </c>
      <c r="C388" s="1475" t="s">
        <v>11528</v>
      </c>
    </row>
    <row r="389" spans="1:3" x14ac:dyDescent="0.2">
      <c r="A389" s="1475" t="s">
        <v>1515</v>
      </c>
      <c r="B389" s="1475" t="s">
        <v>11886</v>
      </c>
      <c r="C389" s="1475" t="s">
        <v>11528</v>
      </c>
    </row>
    <row r="390" spans="1:3" x14ac:dyDescent="0.2">
      <c r="A390" s="1475" t="s">
        <v>1516</v>
      </c>
      <c r="B390" s="1475" t="s">
        <v>11887</v>
      </c>
      <c r="C390" s="1475" t="s">
        <v>11528</v>
      </c>
    </row>
    <row r="391" spans="1:3" x14ac:dyDescent="0.2">
      <c r="A391" s="1475" t="s">
        <v>1075</v>
      </c>
      <c r="B391" s="1475" t="s">
        <v>11888</v>
      </c>
      <c r="C391" s="1475" t="s">
        <v>11528</v>
      </c>
    </row>
    <row r="392" spans="1:3" x14ac:dyDescent="0.2">
      <c r="A392" s="1475" t="s">
        <v>1517</v>
      </c>
      <c r="B392" s="1475" t="s">
        <v>11889</v>
      </c>
      <c r="C392" s="1475" t="s">
        <v>11528</v>
      </c>
    </row>
    <row r="393" spans="1:3" x14ac:dyDescent="0.2">
      <c r="A393" s="1475" t="s">
        <v>1518</v>
      </c>
      <c r="B393" s="1475" t="s">
        <v>11890</v>
      </c>
      <c r="C393" s="1475" t="s">
        <v>11528</v>
      </c>
    </row>
    <row r="394" spans="1:3" x14ac:dyDescent="0.2">
      <c r="A394" s="1475" t="s">
        <v>1519</v>
      </c>
      <c r="B394" s="1475" t="s">
        <v>11891</v>
      </c>
      <c r="C394" s="1475" t="s">
        <v>11528</v>
      </c>
    </row>
    <row r="395" spans="1:3" x14ac:dyDescent="0.2">
      <c r="A395" s="1475" t="s">
        <v>1520</v>
      </c>
      <c r="B395" s="1475" t="s">
        <v>11892</v>
      </c>
      <c r="C395" s="1475" t="s">
        <v>11528</v>
      </c>
    </row>
    <row r="396" spans="1:3" x14ac:dyDescent="0.2">
      <c r="A396" s="1475" t="s">
        <v>1521</v>
      </c>
      <c r="B396" s="1475" t="s">
        <v>11893</v>
      </c>
      <c r="C396" s="1475" t="s">
        <v>11528</v>
      </c>
    </row>
    <row r="397" spans="1:3" x14ac:dyDescent="0.2">
      <c r="A397" s="1475" t="s">
        <v>1522</v>
      </c>
      <c r="B397" s="1475" t="s">
        <v>11894</v>
      </c>
      <c r="C397" s="1475" t="s">
        <v>11528</v>
      </c>
    </row>
    <row r="398" spans="1:3" x14ac:dyDescent="0.2">
      <c r="A398" s="1475" t="s">
        <v>1523</v>
      </c>
      <c r="B398" s="1475" t="s">
        <v>11895</v>
      </c>
      <c r="C398" s="1475" t="s">
        <v>11528</v>
      </c>
    </row>
    <row r="399" spans="1:3" x14ac:dyDescent="0.2">
      <c r="A399" s="1475" t="s">
        <v>1524</v>
      </c>
      <c r="B399" s="1475" t="s">
        <v>11896</v>
      </c>
      <c r="C399" s="1475" t="s">
        <v>11528</v>
      </c>
    </row>
    <row r="400" spans="1:3" x14ac:dyDescent="0.2">
      <c r="A400" s="1475" t="s">
        <v>1525</v>
      </c>
      <c r="B400" s="1475" t="s">
        <v>11897</v>
      </c>
      <c r="C400" s="1475" t="s">
        <v>11528</v>
      </c>
    </row>
    <row r="401" spans="1:3" x14ac:dyDescent="0.2">
      <c r="A401" s="1475" t="s">
        <v>1526</v>
      </c>
      <c r="B401" s="1475" t="s">
        <v>11898</v>
      </c>
      <c r="C401" s="1475" t="s">
        <v>11528</v>
      </c>
    </row>
    <row r="402" spans="1:3" x14ac:dyDescent="0.2">
      <c r="A402" s="1475" t="s">
        <v>1527</v>
      </c>
      <c r="B402" s="1475" t="s">
        <v>11899</v>
      </c>
      <c r="C402" s="1475" t="s">
        <v>11528</v>
      </c>
    </row>
    <row r="403" spans="1:3" x14ac:dyDescent="0.2">
      <c r="A403" s="1475" t="s">
        <v>1528</v>
      </c>
      <c r="B403" s="1475" t="s">
        <v>11900</v>
      </c>
      <c r="C403" s="1475" t="s">
        <v>11528</v>
      </c>
    </row>
    <row r="404" spans="1:3" x14ac:dyDescent="0.2">
      <c r="A404" s="1475" t="s">
        <v>1529</v>
      </c>
      <c r="B404" s="1475" t="s">
        <v>11901</v>
      </c>
      <c r="C404" s="1475" t="s">
        <v>11528</v>
      </c>
    </row>
    <row r="405" spans="1:3" x14ac:dyDescent="0.2">
      <c r="A405" s="1475" t="s">
        <v>1530</v>
      </c>
      <c r="B405" s="1475" t="s">
        <v>11902</v>
      </c>
      <c r="C405" s="1475" t="s">
        <v>11528</v>
      </c>
    </row>
    <row r="406" spans="1:3" x14ac:dyDescent="0.2">
      <c r="A406" s="1475" t="s">
        <v>1531</v>
      </c>
      <c r="B406" s="1475" t="s">
        <v>1532</v>
      </c>
      <c r="C406" s="1475" t="s">
        <v>11528</v>
      </c>
    </row>
    <row r="407" spans="1:3" x14ac:dyDescent="0.2">
      <c r="A407" s="1475" t="s">
        <v>1533</v>
      </c>
      <c r="B407" s="1475" t="s">
        <v>11903</v>
      </c>
      <c r="C407" s="1475" t="s">
        <v>11528</v>
      </c>
    </row>
    <row r="408" spans="1:3" x14ac:dyDescent="0.2">
      <c r="A408" s="1475" t="s">
        <v>1534</v>
      </c>
      <c r="B408" s="1475" t="s">
        <v>11904</v>
      </c>
      <c r="C408" s="1475" t="s">
        <v>11528</v>
      </c>
    </row>
    <row r="409" spans="1:3" x14ac:dyDescent="0.2">
      <c r="A409" s="1475" t="s">
        <v>1535</v>
      </c>
      <c r="B409" s="1475" t="s">
        <v>11905</v>
      </c>
      <c r="C409" s="1475" t="s">
        <v>11528</v>
      </c>
    </row>
    <row r="410" spans="1:3" x14ac:dyDescent="0.2">
      <c r="A410" s="1475" t="s">
        <v>1536</v>
      </c>
      <c r="B410" s="1475" t="s">
        <v>11906</v>
      </c>
      <c r="C410" s="1475" t="s">
        <v>11528</v>
      </c>
    </row>
    <row r="411" spans="1:3" x14ac:dyDescent="0.2">
      <c r="A411" s="1475" t="s">
        <v>1537</v>
      </c>
      <c r="B411" s="1475" t="s">
        <v>11907</v>
      </c>
      <c r="C411" s="1475" t="s">
        <v>11528</v>
      </c>
    </row>
    <row r="412" spans="1:3" x14ac:dyDescent="0.2">
      <c r="A412" s="1475" t="s">
        <v>1538</v>
      </c>
      <c r="B412" s="1475" t="s">
        <v>11908</v>
      </c>
      <c r="C412" s="1475" t="s">
        <v>11528</v>
      </c>
    </row>
    <row r="413" spans="1:3" x14ac:dyDescent="0.2">
      <c r="A413" s="1475" t="s">
        <v>1539</v>
      </c>
      <c r="B413" s="1475" t="s">
        <v>11909</v>
      </c>
      <c r="C413" s="1475" t="s">
        <v>11528</v>
      </c>
    </row>
    <row r="414" spans="1:3" x14ac:dyDescent="0.2">
      <c r="A414" s="1475" t="s">
        <v>1540</v>
      </c>
      <c r="B414" s="1475" t="s">
        <v>11910</v>
      </c>
      <c r="C414" s="1475" t="s">
        <v>11528</v>
      </c>
    </row>
    <row r="415" spans="1:3" x14ac:dyDescent="0.2">
      <c r="A415" s="1475" t="s">
        <v>1541</v>
      </c>
      <c r="B415" s="1475" t="s">
        <v>11911</v>
      </c>
      <c r="C415" s="1475" t="s">
        <v>11528</v>
      </c>
    </row>
    <row r="416" spans="1:3" x14ac:dyDescent="0.2">
      <c r="A416" s="1475" t="s">
        <v>1542</v>
      </c>
      <c r="B416" s="1475" t="s">
        <v>11912</v>
      </c>
      <c r="C416" s="1475" t="s">
        <v>11528</v>
      </c>
    </row>
    <row r="417" spans="1:3" x14ac:dyDescent="0.2">
      <c r="A417" s="1475" t="s">
        <v>1543</v>
      </c>
      <c r="B417" s="1475" t="s">
        <v>11913</v>
      </c>
      <c r="C417" s="1475" t="s">
        <v>11528</v>
      </c>
    </row>
    <row r="418" spans="1:3" x14ac:dyDescent="0.2">
      <c r="A418" s="1475" t="s">
        <v>1544</v>
      </c>
      <c r="B418" s="1475" t="s">
        <v>11914</v>
      </c>
      <c r="C418" s="1475" t="s">
        <v>11528</v>
      </c>
    </row>
    <row r="419" spans="1:3" x14ac:dyDescent="0.2">
      <c r="A419" s="1475" t="s">
        <v>1545</v>
      </c>
      <c r="B419" s="1475" t="s">
        <v>11915</v>
      </c>
      <c r="C419" s="1475" t="s">
        <v>11528</v>
      </c>
    </row>
    <row r="420" spans="1:3" x14ac:dyDescent="0.2">
      <c r="A420" s="1475" t="s">
        <v>1546</v>
      </c>
      <c r="B420" s="1475" t="s">
        <v>11916</v>
      </c>
      <c r="C420" s="1475" t="s">
        <v>11528</v>
      </c>
    </row>
    <row r="421" spans="1:3" x14ac:dyDescent="0.2">
      <c r="A421" s="1475" t="s">
        <v>1547</v>
      </c>
      <c r="B421" s="1475" t="s">
        <v>11917</v>
      </c>
      <c r="C421" s="1475" t="s">
        <v>11528</v>
      </c>
    </row>
    <row r="422" spans="1:3" x14ac:dyDescent="0.2">
      <c r="A422" s="1475" t="s">
        <v>1548</v>
      </c>
      <c r="B422" s="1475" t="s">
        <v>11918</v>
      </c>
      <c r="C422" s="1475" t="s">
        <v>11528</v>
      </c>
    </row>
    <row r="423" spans="1:3" x14ac:dyDescent="0.2">
      <c r="A423" s="1475" t="s">
        <v>1549</v>
      </c>
      <c r="B423" s="1475" t="s">
        <v>11919</v>
      </c>
      <c r="C423" s="1475" t="s">
        <v>11528</v>
      </c>
    </row>
    <row r="424" spans="1:3" x14ac:dyDescent="0.2">
      <c r="A424" s="1475" t="s">
        <v>1550</v>
      </c>
      <c r="B424" s="1475" t="s">
        <v>11920</v>
      </c>
      <c r="C424" s="1475" t="s">
        <v>11528</v>
      </c>
    </row>
    <row r="425" spans="1:3" x14ac:dyDescent="0.2">
      <c r="A425" s="1475" t="s">
        <v>1551</v>
      </c>
      <c r="B425" s="1475" t="s">
        <v>11921</v>
      </c>
      <c r="C425" s="1475" t="s">
        <v>11528</v>
      </c>
    </row>
    <row r="426" spans="1:3" x14ac:dyDescent="0.2">
      <c r="A426" s="1475" t="s">
        <v>1552</v>
      </c>
      <c r="B426" s="1475" t="s">
        <v>11922</v>
      </c>
      <c r="C426" s="1475" t="s">
        <v>11528</v>
      </c>
    </row>
    <row r="427" spans="1:3" x14ac:dyDescent="0.2">
      <c r="A427" s="1475" t="s">
        <v>1553</v>
      </c>
      <c r="B427" s="1475" t="s">
        <v>11923</v>
      </c>
      <c r="C427" s="1475" t="s">
        <v>11528</v>
      </c>
    </row>
    <row r="428" spans="1:3" x14ac:dyDescent="0.2">
      <c r="A428" s="1475" t="s">
        <v>1554</v>
      </c>
      <c r="B428" s="1475" t="s">
        <v>11924</v>
      </c>
      <c r="C428" s="1475" t="s">
        <v>11528</v>
      </c>
    </row>
    <row r="429" spans="1:3" x14ac:dyDescent="0.2">
      <c r="A429" s="1475" t="s">
        <v>1555</v>
      </c>
      <c r="B429" s="1475" t="s">
        <v>11925</v>
      </c>
      <c r="C429" s="1475" t="s">
        <v>11528</v>
      </c>
    </row>
    <row r="430" spans="1:3" x14ac:dyDescent="0.2">
      <c r="A430" s="1475" t="s">
        <v>1556</v>
      </c>
      <c r="B430" s="1475" t="s">
        <v>11926</v>
      </c>
      <c r="C430" s="1475" t="s">
        <v>11528</v>
      </c>
    </row>
    <row r="431" spans="1:3" x14ac:dyDescent="0.2">
      <c r="A431" s="1475" t="s">
        <v>1557</v>
      </c>
      <c r="B431" s="1475" t="s">
        <v>11927</v>
      </c>
      <c r="C431" s="1475" t="s">
        <v>11528</v>
      </c>
    </row>
    <row r="432" spans="1:3" x14ac:dyDescent="0.2">
      <c r="A432" s="1475" t="s">
        <v>1558</v>
      </c>
      <c r="B432" s="1475" t="s">
        <v>11928</v>
      </c>
      <c r="C432" s="1475" t="s">
        <v>11528</v>
      </c>
    </row>
    <row r="433" spans="1:3" x14ac:dyDescent="0.2">
      <c r="A433" s="1475" t="s">
        <v>1559</v>
      </c>
      <c r="B433" s="1475" t="s">
        <v>11929</v>
      </c>
      <c r="C433" s="1475" t="s">
        <v>11528</v>
      </c>
    </row>
    <row r="434" spans="1:3" x14ac:dyDescent="0.2">
      <c r="A434" s="1475" t="s">
        <v>1560</v>
      </c>
      <c r="B434" s="1475" t="s">
        <v>11930</v>
      </c>
      <c r="C434" s="1475" t="s">
        <v>11528</v>
      </c>
    </row>
    <row r="435" spans="1:3" x14ac:dyDescent="0.2">
      <c r="A435" s="1475" t="s">
        <v>1074</v>
      </c>
      <c r="B435" s="1475" t="s">
        <v>11931</v>
      </c>
      <c r="C435" s="1475" t="s">
        <v>11528</v>
      </c>
    </row>
    <row r="436" spans="1:3" x14ac:dyDescent="0.2">
      <c r="A436" s="1475" t="s">
        <v>1073</v>
      </c>
      <c r="B436" s="1475" t="s">
        <v>11932</v>
      </c>
      <c r="C436" s="1475" t="s">
        <v>11528</v>
      </c>
    </row>
    <row r="437" spans="1:3" x14ac:dyDescent="0.2">
      <c r="A437" s="1475" t="s">
        <v>1072</v>
      </c>
      <c r="B437" s="1475" t="s">
        <v>11933</v>
      </c>
      <c r="C437" s="1475" t="s">
        <v>11528</v>
      </c>
    </row>
    <row r="438" spans="1:3" x14ac:dyDescent="0.2">
      <c r="A438" s="1475" t="s">
        <v>4723</v>
      </c>
      <c r="B438" s="1475" t="s">
        <v>11934</v>
      </c>
      <c r="C438" s="1475" t="s">
        <v>11528</v>
      </c>
    </row>
    <row r="439" spans="1:3" x14ac:dyDescent="0.2">
      <c r="A439" s="1475" t="s">
        <v>4726</v>
      </c>
      <c r="B439" s="1475" t="s">
        <v>11935</v>
      </c>
      <c r="C439" s="1475" t="s">
        <v>11528</v>
      </c>
    </row>
    <row r="440" spans="1:3" x14ac:dyDescent="0.2">
      <c r="A440" s="1475" t="s">
        <v>1071</v>
      </c>
      <c r="B440" s="1475" t="s">
        <v>11936</v>
      </c>
      <c r="C440" s="1475" t="s">
        <v>11528</v>
      </c>
    </row>
    <row r="441" spans="1:3" x14ac:dyDescent="0.2">
      <c r="A441" s="1475" t="s">
        <v>1070</v>
      </c>
      <c r="B441" s="1475" t="s">
        <v>11937</v>
      </c>
      <c r="C441" s="1475" t="s">
        <v>11528</v>
      </c>
    </row>
    <row r="442" spans="1:3" x14ac:dyDescent="0.2">
      <c r="A442" s="1475" t="s">
        <v>4736</v>
      </c>
      <c r="B442" s="1475" t="s">
        <v>11938</v>
      </c>
      <c r="C442" s="1475" t="s">
        <v>11528</v>
      </c>
    </row>
    <row r="443" spans="1:3" x14ac:dyDescent="0.2">
      <c r="A443" s="1475" t="s">
        <v>1069</v>
      </c>
      <c r="B443" s="1475" t="s">
        <v>11939</v>
      </c>
      <c r="C443" s="1475" t="s">
        <v>11528</v>
      </c>
    </row>
    <row r="444" spans="1:3" x14ac:dyDescent="0.2">
      <c r="A444" s="1475" t="s">
        <v>4744</v>
      </c>
      <c r="B444" s="1475" t="s">
        <v>11940</v>
      </c>
      <c r="C444" s="1475" t="s">
        <v>11528</v>
      </c>
    </row>
    <row r="445" spans="1:3" x14ac:dyDescent="0.2">
      <c r="A445" s="1475" t="s">
        <v>4747</v>
      </c>
      <c r="B445" s="1475" t="s">
        <v>11941</v>
      </c>
      <c r="C445" s="1475" t="s">
        <v>11528</v>
      </c>
    </row>
    <row r="446" spans="1:3" x14ac:dyDescent="0.2">
      <c r="A446" s="1475" t="s">
        <v>1123</v>
      </c>
      <c r="B446" s="1475" t="s">
        <v>11942</v>
      </c>
      <c r="C446" s="1475" t="s">
        <v>11528</v>
      </c>
    </row>
    <row r="447" spans="1:3" x14ac:dyDescent="0.2">
      <c r="A447" s="1475" t="s">
        <v>1068</v>
      </c>
      <c r="B447" s="1475" t="s">
        <v>11943</v>
      </c>
      <c r="C447" s="1475" t="s">
        <v>11528</v>
      </c>
    </row>
    <row r="448" spans="1:3" x14ac:dyDescent="0.2">
      <c r="A448" s="1475" t="s">
        <v>1067</v>
      </c>
      <c r="B448" s="1475" t="s">
        <v>11944</v>
      </c>
      <c r="C448" s="1475" t="s">
        <v>11528</v>
      </c>
    </row>
    <row r="449" spans="1:3" x14ac:dyDescent="0.2">
      <c r="A449" s="1475" t="s">
        <v>1066</v>
      </c>
      <c r="B449" s="1475" t="s">
        <v>11945</v>
      </c>
      <c r="C449" s="1475" t="s">
        <v>11528</v>
      </c>
    </row>
    <row r="450" spans="1:3" x14ac:dyDescent="0.2">
      <c r="A450" s="1475" t="s">
        <v>1065</v>
      </c>
      <c r="B450" s="1475" t="s">
        <v>11946</v>
      </c>
      <c r="C450" s="1475" t="s">
        <v>11528</v>
      </c>
    </row>
    <row r="451" spans="1:3" x14ac:dyDescent="0.2">
      <c r="A451" s="1475" t="s">
        <v>4763</v>
      </c>
      <c r="B451" s="1475" t="s">
        <v>11947</v>
      </c>
      <c r="C451" s="1475" t="s">
        <v>11528</v>
      </c>
    </row>
    <row r="452" spans="1:3" x14ac:dyDescent="0.2">
      <c r="A452" s="1475" t="s">
        <v>4765</v>
      </c>
      <c r="B452" s="1475" t="s">
        <v>11948</v>
      </c>
      <c r="C452" s="1475" t="s">
        <v>11528</v>
      </c>
    </row>
    <row r="453" spans="1:3" x14ac:dyDescent="0.2">
      <c r="A453" s="1475" t="s">
        <v>4767</v>
      </c>
      <c r="B453" s="1475" t="s">
        <v>11949</v>
      </c>
      <c r="C453" s="1475" t="s">
        <v>11528</v>
      </c>
    </row>
    <row r="454" spans="1:3" x14ac:dyDescent="0.2">
      <c r="A454" s="1475" t="s">
        <v>11950</v>
      </c>
      <c r="B454" s="1475" t="s">
        <v>11951</v>
      </c>
      <c r="C454" s="1475" t="s">
        <v>11528</v>
      </c>
    </row>
    <row r="455" spans="1:3" x14ac:dyDescent="0.2">
      <c r="A455" s="1475" t="s">
        <v>4771</v>
      </c>
      <c r="B455" s="1475" t="s">
        <v>11952</v>
      </c>
      <c r="C455" s="1475" t="s">
        <v>11528</v>
      </c>
    </row>
    <row r="456" spans="1:3" x14ac:dyDescent="0.2">
      <c r="A456" s="1475" t="s">
        <v>4775</v>
      </c>
      <c r="B456" s="1475" t="s">
        <v>11953</v>
      </c>
      <c r="C456" s="1475" t="s">
        <v>11528</v>
      </c>
    </row>
    <row r="457" spans="1:3" x14ac:dyDescent="0.2">
      <c r="A457" s="1475" t="s">
        <v>1561</v>
      </c>
      <c r="B457" s="1475" t="s">
        <v>11954</v>
      </c>
      <c r="C457" s="1475" t="s">
        <v>11528</v>
      </c>
    </row>
    <row r="458" spans="1:3" x14ac:dyDescent="0.2">
      <c r="A458" s="1475" t="s">
        <v>1562</v>
      </c>
      <c r="B458" s="1475" t="s">
        <v>11955</v>
      </c>
      <c r="C458" s="1475" t="s">
        <v>11528</v>
      </c>
    </row>
    <row r="459" spans="1:3" x14ac:dyDescent="0.2">
      <c r="A459" s="1475" t="s">
        <v>1563</v>
      </c>
      <c r="B459" s="1475" t="s">
        <v>11956</v>
      </c>
      <c r="C459" s="1475" t="s">
        <v>11528</v>
      </c>
    </row>
    <row r="460" spans="1:3" x14ac:dyDescent="0.2">
      <c r="A460" s="1475" t="s">
        <v>1564</v>
      </c>
      <c r="B460" s="1475" t="s">
        <v>11957</v>
      </c>
      <c r="C460" s="1475" t="s">
        <v>11528</v>
      </c>
    </row>
    <row r="461" spans="1:3" x14ac:dyDescent="0.2">
      <c r="A461" s="1475" t="s">
        <v>1565</v>
      </c>
      <c r="B461" s="1475" t="s">
        <v>11958</v>
      </c>
      <c r="C461" s="1475" t="s">
        <v>11528</v>
      </c>
    </row>
    <row r="462" spans="1:3" x14ac:dyDescent="0.2">
      <c r="A462" s="1475" t="s">
        <v>1566</v>
      </c>
      <c r="B462" s="1475" t="s">
        <v>11959</v>
      </c>
      <c r="C462" s="1475" t="s">
        <v>11528</v>
      </c>
    </row>
    <row r="463" spans="1:3" x14ac:dyDescent="0.2">
      <c r="A463" s="1475" t="s">
        <v>1567</v>
      </c>
      <c r="B463" s="1475" t="s">
        <v>11960</v>
      </c>
      <c r="C463" s="1475" t="s">
        <v>11528</v>
      </c>
    </row>
    <row r="464" spans="1:3" x14ac:dyDescent="0.2">
      <c r="A464" s="1475" t="s">
        <v>1568</v>
      </c>
      <c r="B464" s="1475" t="s">
        <v>11961</v>
      </c>
      <c r="C464" s="1475" t="s">
        <v>11528</v>
      </c>
    </row>
    <row r="465" spans="1:3" x14ac:dyDescent="0.2">
      <c r="A465" s="1475" t="s">
        <v>1569</v>
      </c>
      <c r="B465" s="1475" t="s">
        <v>11962</v>
      </c>
      <c r="C465" s="1475" t="s">
        <v>11528</v>
      </c>
    </row>
    <row r="466" spans="1:3" x14ac:dyDescent="0.2">
      <c r="A466" s="1475" t="s">
        <v>1570</v>
      </c>
      <c r="B466" s="1475" t="s">
        <v>11963</v>
      </c>
      <c r="C466" s="1475" t="s">
        <v>11528</v>
      </c>
    </row>
    <row r="467" spans="1:3" x14ac:dyDescent="0.2">
      <c r="A467" s="1475" t="s">
        <v>1571</v>
      </c>
      <c r="B467" s="1475" t="s">
        <v>11964</v>
      </c>
      <c r="C467" s="1475" t="s">
        <v>11528</v>
      </c>
    </row>
    <row r="468" spans="1:3" x14ac:dyDescent="0.2">
      <c r="A468" s="1475" t="s">
        <v>1572</v>
      </c>
      <c r="B468" s="1475" t="s">
        <v>11965</v>
      </c>
      <c r="C468" s="1475" t="s">
        <v>11528</v>
      </c>
    </row>
    <row r="469" spans="1:3" x14ac:dyDescent="0.2">
      <c r="A469" s="1475" t="s">
        <v>1573</v>
      </c>
      <c r="B469" s="1475" t="s">
        <v>11966</v>
      </c>
      <c r="C469" s="1475" t="s">
        <v>11528</v>
      </c>
    </row>
    <row r="470" spans="1:3" x14ac:dyDescent="0.2">
      <c r="A470" s="1475" t="s">
        <v>4828</v>
      </c>
      <c r="B470" s="1475" t="s">
        <v>11967</v>
      </c>
      <c r="C470" s="1475" t="s">
        <v>11528</v>
      </c>
    </row>
    <row r="471" spans="1:3" x14ac:dyDescent="0.2">
      <c r="A471" s="1475" t="s">
        <v>4832</v>
      </c>
      <c r="B471" s="1475" t="s">
        <v>11968</v>
      </c>
      <c r="C471" s="1475" t="s">
        <v>11528</v>
      </c>
    </row>
    <row r="472" spans="1:3" x14ac:dyDescent="0.2">
      <c r="A472" s="1475" t="s">
        <v>1574</v>
      </c>
      <c r="B472" s="1475" t="s">
        <v>11969</v>
      </c>
      <c r="C472" s="1475" t="s">
        <v>11528</v>
      </c>
    </row>
    <row r="473" spans="1:3" x14ac:dyDescent="0.2">
      <c r="A473" s="1475" t="s">
        <v>1575</v>
      </c>
      <c r="B473" s="1475" t="s">
        <v>11970</v>
      </c>
      <c r="C473" s="1475" t="s">
        <v>11528</v>
      </c>
    </row>
    <row r="474" spans="1:3" x14ac:dyDescent="0.2">
      <c r="A474" s="1475" t="s">
        <v>1576</v>
      </c>
      <c r="B474" s="1475" t="s">
        <v>11971</v>
      </c>
      <c r="C474" s="1475" t="s">
        <v>11528</v>
      </c>
    </row>
    <row r="475" spans="1:3" x14ac:dyDescent="0.2">
      <c r="A475" s="1475" t="s">
        <v>1577</v>
      </c>
      <c r="B475" s="1475" t="s">
        <v>11386</v>
      </c>
      <c r="C475" s="1475" t="s">
        <v>11528</v>
      </c>
    </row>
    <row r="476" spans="1:3" x14ac:dyDescent="0.2">
      <c r="A476" s="1475" t="s">
        <v>1578</v>
      </c>
      <c r="B476" s="1475" t="s">
        <v>11384</v>
      </c>
      <c r="C476" s="1475" t="s">
        <v>11528</v>
      </c>
    </row>
    <row r="477" spans="1:3" x14ac:dyDescent="0.2">
      <c r="A477" s="1475" t="s">
        <v>1579</v>
      </c>
      <c r="B477" s="1475" t="s">
        <v>11972</v>
      </c>
      <c r="C477" s="1475" t="s">
        <v>11528</v>
      </c>
    </row>
    <row r="478" spans="1:3" x14ac:dyDescent="0.2">
      <c r="A478" s="1475" t="s">
        <v>1580</v>
      </c>
      <c r="B478" s="1475" t="s">
        <v>11973</v>
      </c>
      <c r="C478" s="1475" t="s">
        <v>11528</v>
      </c>
    </row>
    <row r="479" spans="1:3" x14ac:dyDescent="0.2">
      <c r="A479" s="1475" t="s">
        <v>1581</v>
      </c>
      <c r="B479" s="1475" t="s">
        <v>11387</v>
      </c>
      <c r="C479" s="1475" t="s">
        <v>11528</v>
      </c>
    </row>
    <row r="480" spans="1:3" x14ac:dyDescent="0.2">
      <c r="A480" s="1475" t="s">
        <v>1582</v>
      </c>
      <c r="B480" s="1475" t="s">
        <v>11385</v>
      </c>
      <c r="C480" s="1475" t="s">
        <v>11528</v>
      </c>
    </row>
    <row r="481" spans="1:3" x14ac:dyDescent="0.2">
      <c r="A481" s="1475" t="s">
        <v>1583</v>
      </c>
      <c r="B481" s="1475" t="s">
        <v>11974</v>
      </c>
      <c r="C481" s="1475" t="s">
        <v>11528</v>
      </c>
    </row>
    <row r="482" spans="1:3" x14ac:dyDescent="0.2">
      <c r="A482" s="1475" t="s">
        <v>1584</v>
      </c>
      <c r="B482" s="1475" t="s">
        <v>11975</v>
      </c>
      <c r="C482" s="1475" t="s">
        <v>11528</v>
      </c>
    </row>
    <row r="483" spans="1:3" x14ac:dyDescent="0.2">
      <c r="A483" s="1475" t="s">
        <v>1585</v>
      </c>
      <c r="B483" s="1475" t="s">
        <v>11976</v>
      </c>
      <c r="C483" s="1475" t="s">
        <v>11528</v>
      </c>
    </row>
    <row r="484" spans="1:3" x14ac:dyDescent="0.2">
      <c r="A484" s="1475" t="s">
        <v>1586</v>
      </c>
      <c r="B484" s="1475" t="s">
        <v>11977</v>
      </c>
      <c r="C484" s="1475" t="s">
        <v>11528</v>
      </c>
    </row>
    <row r="485" spans="1:3" x14ac:dyDescent="0.2">
      <c r="A485" s="1475" t="s">
        <v>1587</v>
      </c>
      <c r="B485" s="1475" t="s">
        <v>11978</v>
      </c>
      <c r="C485" s="1475" t="s">
        <v>11528</v>
      </c>
    </row>
    <row r="486" spans="1:3" x14ac:dyDescent="0.2">
      <c r="A486" s="1475" t="s">
        <v>1588</v>
      </c>
      <c r="B486" s="1475" t="s">
        <v>11979</v>
      </c>
      <c r="C486" s="1475" t="s">
        <v>11528</v>
      </c>
    </row>
    <row r="487" spans="1:3" x14ac:dyDescent="0.2">
      <c r="A487" s="1475" t="s">
        <v>1589</v>
      </c>
      <c r="B487" s="1475" t="s">
        <v>11980</v>
      </c>
      <c r="C487" s="1475" t="s">
        <v>11528</v>
      </c>
    </row>
    <row r="488" spans="1:3" x14ac:dyDescent="0.2">
      <c r="A488" s="1475" t="s">
        <v>1590</v>
      </c>
      <c r="B488" s="1475" t="s">
        <v>11981</v>
      </c>
      <c r="C488" s="1475" t="s">
        <v>11528</v>
      </c>
    </row>
    <row r="489" spans="1:3" x14ac:dyDescent="0.2">
      <c r="A489" s="1475" t="s">
        <v>1591</v>
      </c>
      <c r="B489" s="1475" t="s">
        <v>11982</v>
      </c>
      <c r="C489" s="1475" t="s">
        <v>11528</v>
      </c>
    </row>
    <row r="490" spans="1:3" x14ac:dyDescent="0.2">
      <c r="A490" s="1475" t="s">
        <v>1592</v>
      </c>
      <c r="B490" s="1475" t="s">
        <v>11983</v>
      </c>
      <c r="C490" s="1475" t="s">
        <v>11528</v>
      </c>
    </row>
    <row r="491" spans="1:3" x14ac:dyDescent="0.2">
      <c r="A491" s="1475" t="s">
        <v>1593</v>
      </c>
      <c r="B491" s="1475" t="s">
        <v>11984</v>
      </c>
      <c r="C491" s="1475" t="s">
        <v>11528</v>
      </c>
    </row>
    <row r="492" spans="1:3" x14ac:dyDescent="0.2">
      <c r="A492" s="1475" t="s">
        <v>1594</v>
      </c>
      <c r="B492" s="1475" t="s">
        <v>11985</v>
      </c>
      <c r="C492" s="1475" t="s">
        <v>11528</v>
      </c>
    </row>
    <row r="493" spans="1:3" x14ac:dyDescent="0.2">
      <c r="A493" s="1475" t="s">
        <v>1595</v>
      </c>
      <c r="B493" s="1475" t="s">
        <v>11986</v>
      </c>
      <c r="C493" s="1475" t="s">
        <v>11528</v>
      </c>
    </row>
    <row r="494" spans="1:3" x14ac:dyDescent="0.2">
      <c r="A494" s="1475" t="s">
        <v>1596</v>
      </c>
      <c r="B494" s="1475" t="s">
        <v>11987</v>
      </c>
      <c r="C494" s="1475" t="s">
        <v>11528</v>
      </c>
    </row>
    <row r="495" spans="1:3" x14ac:dyDescent="0.2">
      <c r="A495" s="1475" t="s">
        <v>1597</v>
      </c>
      <c r="B495" s="1475" t="s">
        <v>11988</v>
      </c>
      <c r="C495" s="1475" t="s">
        <v>11528</v>
      </c>
    </row>
    <row r="496" spans="1:3" x14ac:dyDescent="0.2">
      <c r="A496" s="1475" t="s">
        <v>1598</v>
      </c>
      <c r="B496" s="1475" t="s">
        <v>11989</v>
      </c>
      <c r="C496" s="1475" t="s">
        <v>11528</v>
      </c>
    </row>
    <row r="497" spans="1:3" x14ac:dyDescent="0.2">
      <c r="A497" s="1475" t="s">
        <v>1599</v>
      </c>
      <c r="B497" s="1475" t="s">
        <v>11990</v>
      </c>
      <c r="C497" s="1475" t="s">
        <v>11528</v>
      </c>
    </row>
    <row r="498" spans="1:3" x14ac:dyDescent="0.2">
      <c r="A498" s="1475" t="s">
        <v>1600</v>
      </c>
      <c r="B498" s="1475" t="s">
        <v>11991</v>
      </c>
      <c r="C498" s="1475" t="s">
        <v>11528</v>
      </c>
    </row>
    <row r="499" spans="1:3" x14ac:dyDescent="0.2">
      <c r="A499" s="1475" t="s">
        <v>1601</v>
      </c>
      <c r="B499" s="1475" t="s">
        <v>11992</v>
      </c>
      <c r="C499" s="1475" t="s">
        <v>11528</v>
      </c>
    </row>
    <row r="500" spans="1:3" x14ac:dyDescent="0.2">
      <c r="A500" s="1475" t="s">
        <v>1602</v>
      </c>
      <c r="B500" s="1475" t="s">
        <v>11993</v>
      </c>
      <c r="C500" s="1475" t="s">
        <v>11528</v>
      </c>
    </row>
    <row r="501" spans="1:3" x14ac:dyDescent="0.2">
      <c r="A501" s="1475" t="s">
        <v>1603</v>
      </c>
      <c r="B501" s="1475" t="s">
        <v>11994</v>
      </c>
      <c r="C501" s="1475" t="s">
        <v>11528</v>
      </c>
    </row>
    <row r="502" spans="1:3" x14ac:dyDescent="0.2">
      <c r="A502" s="1475" t="s">
        <v>1604</v>
      </c>
      <c r="B502" s="1475" t="s">
        <v>11995</v>
      </c>
      <c r="C502" s="1475" t="s">
        <v>11528</v>
      </c>
    </row>
    <row r="503" spans="1:3" x14ac:dyDescent="0.2">
      <c r="A503" s="1475" t="s">
        <v>1605</v>
      </c>
      <c r="B503" s="1475" t="s">
        <v>11996</v>
      </c>
      <c r="C503" s="1475" t="s">
        <v>11528</v>
      </c>
    </row>
    <row r="504" spans="1:3" x14ac:dyDescent="0.2">
      <c r="A504" s="1475" t="s">
        <v>1606</v>
      </c>
      <c r="B504" s="1475" t="s">
        <v>11997</v>
      </c>
      <c r="C504" s="1475" t="s">
        <v>11528</v>
      </c>
    </row>
    <row r="505" spans="1:3" x14ac:dyDescent="0.2">
      <c r="A505" s="1475" t="s">
        <v>1607</v>
      </c>
      <c r="B505" s="1475" t="s">
        <v>11998</v>
      </c>
      <c r="C505" s="1475" t="s">
        <v>11528</v>
      </c>
    </row>
    <row r="506" spans="1:3" x14ac:dyDescent="0.2">
      <c r="A506" s="1475" t="s">
        <v>1608</v>
      </c>
      <c r="B506" s="1475" t="s">
        <v>11999</v>
      </c>
      <c r="C506" s="1475" t="s">
        <v>11528</v>
      </c>
    </row>
    <row r="507" spans="1:3" x14ac:dyDescent="0.2">
      <c r="A507" s="1475" t="s">
        <v>1609</v>
      </c>
      <c r="B507" s="1475" t="s">
        <v>12000</v>
      </c>
      <c r="C507" s="1475" t="s">
        <v>11528</v>
      </c>
    </row>
    <row r="508" spans="1:3" x14ac:dyDescent="0.2">
      <c r="A508" s="1475" t="s">
        <v>1064</v>
      </c>
      <c r="B508" s="1475" t="s">
        <v>12001</v>
      </c>
      <c r="C508" s="1475" t="s">
        <v>11528</v>
      </c>
    </row>
    <row r="509" spans="1:3" x14ac:dyDescent="0.2">
      <c r="A509" s="1475" t="s">
        <v>1610</v>
      </c>
      <c r="B509" s="1475" t="s">
        <v>12002</v>
      </c>
      <c r="C509" s="1475" t="s">
        <v>11528</v>
      </c>
    </row>
    <row r="510" spans="1:3" x14ac:dyDescent="0.2">
      <c r="A510" s="1475" t="s">
        <v>1611</v>
      </c>
      <c r="B510" s="1475" t="s">
        <v>12003</v>
      </c>
      <c r="C510" s="1475" t="s">
        <v>11528</v>
      </c>
    </row>
    <row r="511" spans="1:3" x14ac:dyDescent="0.2">
      <c r="A511" s="1475" t="s">
        <v>1612</v>
      </c>
      <c r="B511" s="1475" t="s">
        <v>12004</v>
      </c>
      <c r="C511" s="1475" t="s">
        <v>11528</v>
      </c>
    </row>
    <row r="512" spans="1:3" x14ac:dyDescent="0.2">
      <c r="A512" s="1475" t="s">
        <v>1613</v>
      </c>
      <c r="B512" s="1475" t="s">
        <v>12005</v>
      </c>
      <c r="C512" s="1475" t="s">
        <v>11528</v>
      </c>
    </row>
    <row r="513" spans="1:3" x14ac:dyDescent="0.2">
      <c r="A513" s="1475" t="s">
        <v>1614</v>
      </c>
      <c r="B513" s="1475" t="s">
        <v>12006</v>
      </c>
      <c r="C513" s="1475" t="s">
        <v>11528</v>
      </c>
    </row>
    <row r="514" spans="1:3" x14ac:dyDescent="0.2">
      <c r="A514" s="1475" t="s">
        <v>1615</v>
      </c>
      <c r="B514" s="1475" t="s">
        <v>12007</v>
      </c>
      <c r="C514" s="1475" t="s">
        <v>11528</v>
      </c>
    </row>
    <row r="515" spans="1:3" x14ac:dyDescent="0.2">
      <c r="A515" s="1475" t="s">
        <v>1616</v>
      </c>
      <c r="B515" s="1475" t="s">
        <v>12008</v>
      </c>
      <c r="C515" s="1475" t="s">
        <v>11528</v>
      </c>
    </row>
    <row r="516" spans="1:3" x14ac:dyDescent="0.2">
      <c r="A516" s="1475" t="s">
        <v>1617</v>
      </c>
      <c r="B516" s="1475" t="s">
        <v>12009</v>
      </c>
      <c r="C516" s="1475" t="s">
        <v>11528</v>
      </c>
    </row>
    <row r="517" spans="1:3" x14ac:dyDescent="0.2">
      <c r="A517" s="1475" t="s">
        <v>1618</v>
      </c>
      <c r="B517" s="1475" t="s">
        <v>12010</v>
      </c>
      <c r="C517" s="1475" t="s">
        <v>11528</v>
      </c>
    </row>
    <row r="518" spans="1:3" x14ac:dyDescent="0.2">
      <c r="A518" s="1475" t="s">
        <v>1619</v>
      </c>
      <c r="B518" s="1475" t="s">
        <v>12011</v>
      </c>
      <c r="C518" s="1475" t="s">
        <v>11528</v>
      </c>
    </row>
    <row r="519" spans="1:3" x14ac:dyDescent="0.2">
      <c r="A519" s="1475" t="s">
        <v>1620</v>
      </c>
      <c r="B519" s="1475" t="s">
        <v>12012</v>
      </c>
      <c r="C519" s="1475" t="s">
        <v>11528</v>
      </c>
    </row>
    <row r="520" spans="1:3" x14ac:dyDescent="0.2">
      <c r="A520" s="1475" t="s">
        <v>1621</v>
      </c>
      <c r="B520" s="1475" t="s">
        <v>12013</v>
      </c>
      <c r="C520" s="1475" t="s">
        <v>11528</v>
      </c>
    </row>
    <row r="521" spans="1:3" x14ac:dyDescent="0.2">
      <c r="A521" s="1475" t="s">
        <v>1622</v>
      </c>
      <c r="B521" s="1475" t="s">
        <v>12014</v>
      </c>
      <c r="C521" s="1475" t="s">
        <v>11528</v>
      </c>
    </row>
    <row r="522" spans="1:3" x14ac:dyDescent="0.2">
      <c r="A522" s="1475" t="s">
        <v>1623</v>
      </c>
      <c r="B522" s="1475" t="s">
        <v>12015</v>
      </c>
      <c r="C522" s="1475" t="s">
        <v>11528</v>
      </c>
    </row>
    <row r="523" spans="1:3" x14ac:dyDescent="0.2">
      <c r="A523" s="1475" t="s">
        <v>1624</v>
      </c>
      <c r="B523" s="1475" t="s">
        <v>12016</v>
      </c>
      <c r="C523" s="1475" t="s">
        <v>11528</v>
      </c>
    </row>
    <row r="524" spans="1:3" x14ac:dyDescent="0.2">
      <c r="A524" s="1475" t="s">
        <v>1625</v>
      </c>
      <c r="B524" s="1475" t="s">
        <v>12017</v>
      </c>
      <c r="C524" s="1475" t="s">
        <v>11528</v>
      </c>
    </row>
    <row r="525" spans="1:3" x14ac:dyDescent="0.2">
      <c r="A525" s="1475" t="s">
        <v>1626</v>
      </c>
      <c r="B525" s="1475" t="s">
        <v>12018</v>
      </c>
      <c r="C525" s="1475" t="s">
        <v>11528</v>
      </c>
    </row>
    <row r="526" spans="1:3" x14ac:dyDescent="0.2">
      <c r="A526" s="1475" t="s">
        <v>1627</v>
      </c>
      <c r="B526" s="1475" t="s">
        <v>12019</v>
      </c>
      <c r="C526" s="1475" t="s">
        <v>11528</v>
      </c>
    </row>
    <row r="527" spans="1:3" x14ac:dyDescent="0.2">
      <c r="A527" s="1475" t="s">
        <v>1628</v>
      </c>
      <c r="B527" s="1475" t="s">
        <v>12020</v>
      </c>
      <c r="C527" s="1475" t="s">
        <v>11528</v>
      </c>
    </row>
    <row r="528" spans="1:3" x14ac:dyDescent="0.2">
      <c r="A528" s="1475" t="s">
        <v>1629</v>
      </c>
      <c r="B528" s="1475" t="s">
        <v>12021</v>
      </c>
      <c r="C528" s="1475" t="s">
        <v>11528</v>
      </c>
    </row>
    <row r="529" spans="1:3" x14ac:dyDescent="0.2">
      <c r="A529" s="1475" t="s">
        <v>1063</v>
      </c>
      <c r="B529" s="1475" t="s">
        <v>12022</v>
      </c>
      <c r="C529" s="1475" t="s">
        <v>11528</v>
      </c>
    </row>
    <row r="530" spans="1:3" x14ac:dyDescent="0.2">
      <c r="A530" s="1475" t="s">
        <v>5067</v>
      </c>
      <c r="B530" s="1475" t="s">
        <v>12023</v>
      </c>
      <c r="C530" s="1475" t="s">
        <v>11528</v>
      </c>
    </row>
    <row r="531" spans="1:3" x14ac:dyDescent="0.2">
      <c r="A531" s="1475" t="s">
        <v>1630</v>
      </c>
      <c r="B531" s="1475" t="s">
        <v>12024</v>
      </c>
      <c r="C531" s="1475" t="s">
        <v>11528</v>
      </c>
    </row>
    <row r="532" spans="1:3" x14ac:dyDescent="0.2">
      <c r="A532" s="1475" t="s">
        <v>1631</v>
      </c>
      <c r="B532" s="1475" t="s">
        <v>12025</v>
      </c>
      <c r="C532" s="1475" t="s">
        <v>11528</v>
      </c>
    </row>
    <row r="533" spans="1:3" x14ac:dyDescent="0.2">
      <c r="A533" s="1475" t="s">
        <v>1062</v>
      </c>
      <c r="B533" s="1475" t="s">
        <v>12026</v>
      </c>
      <c r="C533" s="1475" t="s">
        <v>11528</v>
      </c>
    </row>
    <row r="534" spans="1:3" x14ac:dyDescent="0.2">
      <c r="A534" s="1475" t="s">
        <v>1061</v>
      </c>
      <c r="B534" s="1475" t="s">
        <v>12027</v>
      </c>
      <c r="C534" s="1475" t="s">
        <v>11528</v>
      </c>
    </row>
    <row r="535" spans="1:3" x14ac:dyDescent="0.2">
      <c r="A535" s="1475" t="s">
        <v>1060</v>
      </c>
      <c r="B535" s="1475" t="s">
        <v>12028</v>
      </c>
      <c r="C535" s="1475" t="s">
        <v>11528</v>
      </c>
    </row>
    <row r="536" spans="1:3" x14ac:dyDescent="0.2">
      <c r="A536" s="1475" t="s">
        <v>1632</v>
      </c>
      <c r="B536" s="1475" t="s">
        <v>12029</v>
      </c>
      <c r="C536" s="1475" t="s">
        <v>11528</v>
      </c>
    </row>
    <row r="537" spans="1:3" x14ac:dyDescent="0.2">
      <c r="A537" s="1475" t="s">
        <v>1633</v>
      </c>
      <c r="B537" s="1475" t="s">
        <v>12030</v>
      </c>
      <c r="C537" s="1475" t="s">
        <v>11528</v>
      </c>
    </row>
    <row r="538" spans="1:3" x14ac:dyDescent="0.2">
      <c r="A538" s="1475" t="s">
        <v>1634</v>
      </c>
      <c r="B538" s="1475" t="s">
        <v>12031</v>
      </c>
      <c r="C538" s="1475" t="s">
        <v>11528</v>
      </c>
    </row>
    <row r="539" spans="1:3" x14ac:dyDescent="0.2">
      <c r="A539" s="1475" t="s">
        <v>1635</v>
      </c>
      <c r="B539" s="1475" t="s">
        <v>12032</v>
      </c>
      <c r="C539" s="1475" t="s">
        <v>11528</v>
      </c>
    </row>
    <row r="540" spans="1:3" x14ac:dyDescent="0.2">
      <c r="A540" s="1475" t="s">
        <v>1636</v>
      </c>
      <c r="B540" s="1475" t="s">
        <v>12033</v>
      </c>
      <c r="C540" s="1475" t="s">
        <v>11528</v>
      </c>
    </row>
    <row r="541" spans="1:3" x14ac:dyDescent="0.2">
      <c r="A541" s="1475" t="s">
        <v>1637</v>
      </c>
      <c r="B541" s="1475" t="s">
        <v>12034</v>
      </c>
      <c r="C541" s="1475" t="s">
        <v>11528</v>
      </c>
    </row>
    <row r="542" spans="1:3" x14ac:dyDescent="0.2">
      <c r="A542" s="1475" t="s">
        <v>1638</v>
      </c>
      <c r="B542" s="1475" t="s">
        <v>12035</v>
      </c>
      <c r="C542" s="1475" t="s">
        <v>11528</v>
      </c>
    </row>
    <row r="543" spans="1:3" x14ac:dyDescent="0.2">
      <c r="A543" s="1475" t="s">
        <v>1639</v>
      </c>
      <c r="B543" s="1475" t="s">
        <v>12036</v>
      </c>
      <c r="C543" s="1475" t="s">
        <v>11528</v>
      </c>
    </row>
    <row r="544" spans="1:3" x14ac:dyDescent="0.2">
      <c r="A544" s="1475" t="s">
        <v>1640</v>
      </c>
      <c r="B544" s="1475" t="s">
        <v>12037</v>
      </c>
      <c r="C544" s="1475" t="s">
        <v>11528</v>
      </c>
    </row>
    <row r="545" spans="1:3" x14ac:dyDescent="0.2">
      <c r="A545" s="1475" t="s">
        <v>1641</v>
      </c>
      <c r="B545" s="1475" t="s">
        <v>12038</v>
      </c>
      <c r="C545" s="1475" t="s">
        <v>11528</v>
      </c>
    </row>
    <row r="546" spans="1:3" x14ac:dyDescent="0.2">
      <c r="A546" s="1475" t="s">
        <v>1642</v>
      </c>
      <c r="B546" s="1475" t="s">
        <v>12039</v>
      </c>
      <c r="C546" s="1475" t="s">
        <v>11528</v>
      </c>
    </row>
    <row r="547" spans="1:3" x14ac:dyDescent="0.2">
      <c r="A547" s="1475" t="s">
        <v>1643</v>
      </c>
      <c r="B547" s="1475" t="s">
        <v>12040</v>
      </c>
      <c r="C547" s="1475" t="s">
        <v>11528</v>
      </c>
    </row>
    <row r="548" spans="1:3" x14ac:dyDescent="0.2">
      <c r="A548" s="1475" t="s">
        <v>1644</v>
      </c>
      <c r="B548" s="1475" t="s">
        <v>12041</v>
      </c>
      <c r="C548" s="1475" t="s">
        <v>11528</v>
      </c>
    </row>
    <row r="549" spans="1:3" x14ac:dyDescent="0.2">
      <c r="A549" s="1475" t="s">
        <v>1645</v>
      </c>
      <c r="B549" s="1475" t="s">
        <v>12042</v>
      </c>
      <c r="C549" s="1475" t="s">
        <v>11528</v>
      </c>
    </row>
    <row r="550" spans="1:3" x14ac:dyDescent="0.2">
      <c r="A550" s="1475" t="s">
        <v>1646</v>
      </c>
      <c r="B550" s="1475" t="s">
        <v>12043</v>
      </c>
      <c r="C550" s="1475" t="s">
        <v>11528</v>
      </c>
    </row>
    <row r="551" spans="1:3" x14ac:dyDescent="0.2">
      <c r="A551" s="1475" t="s">
        <v>1647</v>
      </c>
      <c r="B551" s="1475" t="s">
        <v>12044</v>
      </c>
      <c r="C551" s="1475" t="s">
        <v>11528</v>
      </c>
    </row>
    <row r="552" spans="1:3" x14ac:dyDescent="0.2">
      <c r="A552" s="1475" t="s">
        <v>1648</v>
      </c>
      <c r="B552" s="1475" t="s">
        <v>12045</v>
      </c>
      <c r="C552" s="1475" t="s">
        <v>11528</v>
      </c>
    </row>
    <row r="553" spans="1:3" x14ac:dyDescent="0.2">
      <c r="A553" s="1475" t="s">
        <v>1649</v>
      </c>
      <c r="B553" s="1475" t="s">
        <v>12046</v>
      </c>
      <c r="C553" s="1475" t="s">
        <v>11528</v>
      </c>
    </row>
    <row r="554" spans="1:3" x14ac:dyDescent="0.2">
      <c r="A554" s="1475" t="s">
        <v>1650</v>
      </c>
      <c r="B554" s="1475" t="s">
        <v>12047</v>
      </c>
      <c r="C554" s="1475" t="s">
        <v>11528</v>
      </c>
    </row>
    <row r="555" spans="1:3" x14ac:dyDescent="0.2">
      <c r="A555" s="1475" t="s">
        <v>1651</v>
      </c>
      <c r="B555" s="1475" t="s">
        <v>12048</v>
      </c>
      <c r="C555" s="1475" t="s">
        <v>11528</v>
      </c>
    </row>
    <row r="556" spans="1:3" x14ac:dyDescent="0.2">
      <c r="A556" s="1475" t="s">
        <v>1652</v>
      </c>
      <c r="B556" s="1475" t="s">
        <v>12049</v>
      </c>
      <c r="C556" s="1475" t="s">
        <v>11528</v>
      </c>
    </row>
    <row r="557" spans="1:3" x14ac:dyDescent="0.2">
      <c r="A557" s="1475" t="s">
        <v>1653</v>
      </c>
      <c r="B557" s="1475" t="s">
        <v>12050</v>
      </c>
      <c r="C557" s="1475" t="s">
        <v>11528</v>
      </c>
    </row>
    <row r="558" spans="1:3" x14ac:dyDescent="0.2">
      <c r="A558" s="1475" t="s">
        <v>1654</v>
      </c>
      <c r="B558" s="1475" t="s">
        <v>12051</v>
      </c>
      <c r="C558" s="1475" t="s">
        <v>11528</v>
      </c>
    </row>
    <row r="559" spans="1:3" x14ac:dyDescent="0.2">
      <c r="A559" s="1475" t="s">
        <v>1655</v>
      </c>
      <c r="B559" s="1475" t="s">
        <v>12052</v>
      </c>
      <c r="C559" s="1475" t="s">
        <v>11528</v>
      </c>
    </row>
    <row r="560" spans="1:3" x14ac:dyDescent="0.2">
      <c r="A560" s="1475" t="s">
        <v>1656</v>
      </c>
      <c r="B560" s="1475" t="s">
        <v>12053</v>
      </c>
      <c r="C560" s="1475" t="s">
        <v>11528</v>
      </c>
    </row>
    <row r="561" spans="1:3" x14ac:dyDescent="0.2">
      <c r="A561" s="1475" t="s">
        <v>1657</v>
      </c>
      <c r="B561" s="1475" t="s">
        <v>1658</v>
      </c>
      <c r="C561" s="1475" t="s">
        <v>11528</v>
      </c>
    </row>
    <row r="562" spans="1:3" x14ac:dyDescent="0.2">
      <c r="A562" s="1475" t="s">
        <v>1659</v>
      </c>
      <c r="B562" s="1475" t="s">
        <v>1660</v>
      </c>
      <c r="C562" s="1475" t="s">
        <v>11528</v>
      </c>
    </row>
    <row r="563" spans="1:3" x14ac:dyDescent="0.2">
      <c r="A563" s="1475" t="s">
        <v>1661</v>
      </c>
      <c r="B563" s="1475" t="s">
        <v>1662</v>
      </c>
      <c r="C563" s="1475" t="s">
        <v>11528</v>
      </c>
    </row>
    <row r="564" spans="1:3" x14ac:dyDescent="0.2">
      <c r="A564" s="1475" t="s">
        <v>1663</v>
      </c>
      <c r="B564" s="1475" t="s">
        <v>1664</v>
      </c>
      <c r="C564" s="1475" t="s">
        <v>11528</v>
      </c>
    </row>
    <row r="565" spans="1:3" x14ac:dyDescent="0.2">
      <c r="A565" s="1475" t="s">
        <v>1665</v>
      </c>
      <c r="B565" s="1475" t="s">
        <v>1666</v>
      </c>
      <c r="C565" s="1475" t="s">
        <v>11528</v>
      </c>
    </row>
    <row r="566" spans="1:3" x14ac:dyDescent="0.2">
      <c r="A566" s="1475" t="s">
        <v>1667</v>
      </c>
      <c r="B566" s="1475" t="s">
        <v>12054</v>
      </c>
      <c r="C566" s="1475" t="s">
        <v>11528</v>
      </c>
    </row>
    <row r="567" spans="1:3" x14ac:dyDescent="0.2">
      <c r="A567" s="1475" t="s">
        <v>1668</v>
      </c>
      <c r="B567" s="1475" t="s">
        <v>12055</v>
      </c>
      <c r="C567" s="1475" t="s">
        <v>11528</v>
      </c>
    </row>
    <row r="568" spans="1:3" x14ac:dyDescent="0.2">
      <c r="A568" s="1475" t="s">
        <v>1669</v>
      </c>
      <c r="B568" s="1475" t="s">
        <v>12056</v>
      </c>
      <c r="C568" s="1475" t="s">
        <v>11528</v>
      </c>
    </row>
    <row r="569" spans="1:3" x14ac:dyDescent="0.2">
      <c r="A569" s="1475" t="s">
        <v>1670</v>
      </c>
      <c r="B569" s="1475" t="s">
        <v>12057</v>
      </c>
      <c r="C569" s="1475" t="s">
        <v>11528</v>
      </c>
    </row>
    <row r="570" spans="1:3" x14ac:dyDescent="0.2">
      <c r="A570" s="1475" t="s">
        <v>1671</v>
      </c>
      <c r="B570" s="1475" t="s">
        <v>12058</v>
      </c>
      <c r="C570" s="1475" t="s">
        <v>11528</v>
      </c>
    </row>
    <row r="571" spans="1:3" x14ac:dyDescent="0.2">
      <c r="A571" s="1475" t="s">
        <v>1672</v>
      </c>
      <c r="B571" s="1475" t="s">
        <v>12059</v>
      </c>
      <c r="C571" s="1475" t="s">
        <v>11528</v>
      </c>
    </row>
    <row r="572" spans="1:3" x14ac:dyDescent="0.2">
      <c r="A572" s="1475" t="s">
        <v>1673</v>
      </c>
      <c r="B572" s="1475" t="s">
        <v>12060</v>
      </c>
      <c r="C572" s="1475" t="s">
        <v>11528</v>
      </c>
    </row>
    <row r="573" spans="1:3" x14ac:dyDescent="0.2">
      <c r="A573" s="1475" t="s">
        <v>1674</v>
      </c>
      <c r="B573" s="1475" t="s">
        <v>12061</v>
      </c>
      <c r="C573" s="1475" t="s">
        <v>11528</v>
      </c>
    </row>
    <row r="574" spans="1:3" x14ac:dyDescent="0.2">
      <c r="A574" s="1475" t="s">
        <v>1675</v>
      </c>
      <c r="B574" s="1475" t="s">
        <v>12062</v>
      </c>
      <c r="C574" s="1475" t="s">
        <v>11528</v>
      </c>
    </row>
    <row r="575" spans="1:3" x14ac:dyDescent="0.2">
      <c r="A575" s="1475" t="s">
        <v>1676</v>
      </c>
      <c r="B575" s="1475" t="s">
        <v>12063</v>
      </c>
      <c r="C575" s="1475" t="s">
        <v>11528</v>
      </c>
    </row>
    <row r="576" spans="1:3" x14ac:dyDescent="0.2">
      <c r="A576" s="1475" t="s">
        <v>1677</v>
      </c>
      <c r="B576" s="1475" t="s">
        <v>1678</v>
      </c>
      <c r="C576" s="1475" t="s">
        <v>11528</v>
      </c>
    </row>
    <row r="577" spans="1:3" x14ac:dyDescent="0.2">
      <c r="A577" s="1475" t="s">
        <v>1679</v>
      </c>
      <c r="B577" s="1475" t="s">
        <v>1680</v>
      </c>
      <c r="C577" s="1475" t="s">
        <v>11528</v>
      </c>
    </row>
    <row r="578" spans="1:3" x14ac:dyDescent="0.2">
      <c r="A578" s="1475" t="s">
        <v>1681</v>
      </c>
      <c r="B578" s="1475" t="s">
        <v>1682</v>
      </c>
      <c r="C578" s="1475" t="s">
        <v>11528</v>
      </c>
    </row>
    <row r="579" spans="1:3" x14ac:dyDescent="0.2">
      <c r="A579" s="1475" t="s">
        <v>1683</v>
      </c>
      <c r="B579" s="1475" t="s">
        <v>12064</v>
      </c>
      <c r="C579" s="1475" t="s">
        <v>11528</v>
      </c>
    </row>
    <row r="580" spans="1:3" x14ac:dyDescent="0.2">
      <c r="A580" s="1475" t="s">
        <v>1684</v>
      </c>
      <c r="B580" s="1475" t="s">
        <v>12065</v>
      </c>
      <c r="C580" s="1475" t="s">
        <v>11528</v>
      </c>
    </row>
    <row r="581" spans="1:3" x14ac:dyDescent="0.2">
      <c r="A581" s="1475" t="s">
        <v>1685</v>
      </c>
      <c r="B581" s="1475" t="s">
        <v>12066</v>
      </c>
      <c r="C581" s="1475" t="s">
        <v>11528</v>
      </c>
    </row>
    <row r="582" spans="1:3" x14ac:dyDescent="0.2">
      <c r="A582" s="1475" t="s">
        <v>1686</v>
      </c>
      <c r="B582" s="1475" t="s">
        <v>12067</v>
      </c>
      <c r="C582" s="1475" t="s">
        <v>11528</v>
      </c>
    </row>
    <row r="583" spans="1:3" x14ac:dyDescent="0.2">
      <c r="A583" s="1475" t="s">
        <v>1687</v>
      </c>
      <c r="B583" s="1475" t="s">
        <v>1688</v>
      </c>
      <c r="C583" s="1475" t="s">
        <v>11528</v>
      </c>
    </row>
    <row r="584" spans="1:3" x14ac:dyDescent="0.2">
      <c r="A584" s="1475" t="s">
        <v>1689</v>
      </c>
      <c r="B584" s="1475" t="s">
        <v>12068</v>
      </c>
      <c r="C584" s="1475" t="s">
        <v>11528</v>
      </c>
    </row>
    <row r="585" spans="1:3" x14ac:dyDescent="0.2">
      <c r="A585" s="1475" t="s">
        <v>1690</v>
      </c>
      <c r="B585" s="1475" t="s">
        <v>12069</v>
      </c>
      <c r="C585" s="1475" t="s">
        <v>11528</v>
      </c>
    </row>
    <row r="586" spans="1:3" x14ac:dyDescent="0.2">
      <c r="A586" s="1475" t="s">
        <v>1691</v>
      </c>
      <c r="B586" s="1475" t="s">
        <v>12070</v>
      </c>
      <c r="C586" s="1475" t="s">
        <v>11528</v>
      </c>
    </row>
    <row r="587" spans="1:3" x14ac:dyDescent="0.2">
      <c r="A587" s="1475" t="s">
        <v>1692</v>
      </c>
      <c r="B587" s="1475" t="s">
        <v>12071</v>
      </c>
      <c r="C587" s="1475" t="s">
        <v>11528</v>
      </c>
    </row>
    <row r="588" spans="1:3" x14ac:dyDescent="0.2">
      <c r="A588" s="1475" t="s">
        <v>1693</v>
      </c>
      <c r="B588" s="1475" t="s">
        <v>12072</v>
      </c>
      <c r="C588" s="1475" t="s">
        <v>11528</v>
      </c>
    </row>
    <row r="589" spans="1:3" x14ac:dyDescent="0.2">
      <c r="A589" s="1475" t="s">
        <v>1694</v>
      </c>
      <c r="B589" s="1475" t="s">
        <v>12073</v>
      </c>
      <c r="C589" s="1475" t="s">
        <v>11528</v>
      </c>
    </row>
    <row r="590" spans="1:3" x14ac:dyDescent="0.2">
      <c r="A590" s="1475" t="s">
        <v>1695</v>
      </c>
      <c r="B590" s="1475" t="s">
        <v>12074</v>
      </c>
      <c r="C590" s="1475" t="s">
        <v>11528</v>
      </c>
    </row>
    <row r="591" spans="1:3" x14ac:dyDescent="0.2">
      <c r="A591" s="1475" t="s">
        <v>1696</v>
      </c>
      <c r="B591" s="1475" t="s">
        <v>12075</v>
      </c>
      <c r="C591" s="1475" t="s">
        <v>11528</v>
      </c>
    </row>
    <row r="592" spans="1:3" x14ac:dyDescent="0.2">
      <c r="A592" s="1475" t="s">
        <v>1697</v>
      </c>
      <c r="B592" s="1475" t="s">
        <v>1698</v>
      </c>
      <c r="C592" s="1475" t="s">
        <v>11528</v>
      </c>
    </row>
    <row r="593" spans="1:3" x14ac:dyDescent="0.2">
      <c r="A593" s="1475" t="s">
        <v>1699</v>
      </c>
      <c r="B593" s="1475" t="s">
        <v>1700</v>
      </c>
      <c r="C593" s="1475" t="s">
        <v>11528</v>
      </c>
    </row>
    <row r="594" spans="1:3" x14ac:dyDescent="0.2">
      <c r="A594" s="1475" t="s">
        <v>1701</v>
      </c>
      <c r="B594" s="1475" t="s">
        <v>12076</v>
      </c>
      <c r="C594" s="1475" t="s">
        <v>11528</v>
      </c>
    </row>
    <row r="595" spans="1:3" x14ac:dyDescent="0.2">
      <c r="A595" s="1475" t="s">
        <v>1702</v>
      </c>
      <c r="B595" s="1475" t="s">
        <v>12077</v>
      </c>
      <c r="C595" s="1475" t="s">
        <v>11528</v>
      </c>
    </row>
    <row r="596" spans="1:3" x14ac:dyDescent="0.2">
      <c r="A596" s="1475" t="s">
        <v>1703</v>
      </c>
      <c r="B596" s="1475" t="s">
        <v>1704</v>
      </c>
      <c r="C596" s="1475" t="s">
        <v>11528</v>
      </c>
    </row>
    <row r="597" spans="1:3" x14ac:dyDescent="0.2">
      <c r="A597" s="1475" t="s">
        <v>1705</v>
      </c>
      <c r="B597" s="1475" t="s">
        <v>1706</v>
      </c>
      <c r="C597" s="1475" t="s">
        <v>11528</v>
      </c>
    </row>
    <row r="598" spans="1:3" x14ac:dyDescent="0.2">
      <c r="A598" s="1475" t="s">
        <v>1707</v>
      </c>
      <c r="B598" s="1475" t="s">
        <v>12078</v>
      </c>
      <c r="C598" s="1475" t="s">
        <v>11528</v>
      </c>
    </row>
    <row r="599" spans="1:3" x14ac:dyDescent="0.2">
      <c r="A599" s="1475" t="s">
        <v>1708</v>
      </c>
      <c r="B599" s="1475" t="s">
        <v>12079</v>
      </c>
      <c r="C599" s="1475" t="s">
        <v>11528</v>
      </c>
    </row>
    <row r="600" spans="1:3" x14ac:dyDescent="0.2">
      <c r="A600" s="1475" t="s">
        <v>1709</v>
      </c>
      <c r="B600" s="1475" t="s">
        <v>12080</v>
      </c>
      <c r="C600" s="1475" t="s">
        <v>11528</v>
      </c>
    </row>
    <row r="601" spans="1:3" x14ac:dyDescent="0.2">
      <c r="A601" s="1475" t="s">
        <v>1710</v>
      </c>
      <c r="B601" s="1475" t="s">
        <v>12081</v>
      </c>
      <c r="C601" s="1475" t="s">
        <v>11528</v>
      </c>
    </row>
    <row r="602" spans="1:3" x14ac:dyDescent="0.2">
      <c r="A602" s="1475" t="s">
        <v>1711</v>
      </c>
      <c r="B602" s="1475" t="s">
        <v>12082</v>
      </c>
      <c r="C602" s="1475" t="s">
        <v>11528</v>
      </c>
    </row>
    <row r="603" spans="1:3" x14ac:dyDescent="0.2">
      <c r="A603" s="1475" t="s">
        <v>1712</v>
      </c>
      <c r="B603" s="1475" t="s">
        <v>12083</v>
      </c>
      <c r="C603" s="1475" t="s">
        <v>11528</v>
      </c>
    </row>
    <row r="604" spans="1:3" x14ac:dyDescent="0.2">
      <c r="A604" s="1475" t="s">
        <v>1713</v>
      </c>
      <c r="B604" s="1475" t="s">
        <v>12084</v>
      </c>
      <c r="C604" s="1475" t="s">
        <v>11528</v>
      </c>
    </row>
    <row r="605" spans="1:3" x14ac:dyDescent="0.2">
      <c r="A605" s="1475" t="s">
        <v>1714</v>
      </c>
      <c r="B605" s="1475" t="s">
        <v>12085</v>
      </c>
      <c r="C605" s="1475" t="s">
        <v>11528</v>
      </c>
    </row>
    <row r="606" spans="1:3" x14ac:dyDescent="0.2">
      <c r="A606" s="1475" t="s">
        <v>1715</v>
      </c>
      <c r="B606" s="1475" t="s">
        <v>12086</v>
      </c>
      <c r="C606" s="1475" t="s">
        <v>11528</v>
      </c>
    </row>
    <row r="607" spans="1:3" x14ac:dyDescent="0.2">
      <c r="A607" s="1475" t="s">
        <v>1716</v>
      </c>
      <c r="B607" s="1475" t="s">
        <v>12087</v>
      </c>
      <c r="C607" s="1475" t="s">
        <v>11528</v>
      </c>
    </row>
    <row r="608" spans="1:3" x14ac:dyDescent="0.2">
      <c r="A608" s="1475" t="s">
        <v>1717</v>
      </c>
      <c r="B608" s="1475" t="s">
        <v>12088</v>
      </c>
      <c r="C608" s="1475" t="s">
        <v>11528</v>
      </c>
    </row>
    <row r="609" spans="1:3" x14ac:dyDescent="0.2">
      <c r="A609" s="1475" t="s">
        <v>1718</v>
      </c>
      <c r="B609" s="1475" t="s">
        <v>12089</v>
      </c>
      <c r="C609" s="1475" t="s">
        <v>11528</v>
      </c>
    </row>
    <row r="610" spans="1:3" x14ac:dyDescent="0.2">
      <c r="A610" s="1475" t="s">
        <v>1719</v>
      </c>
      <c r="B610" s="1475" t="s">
        <v>12090</v>
      </c>
      <c r="C610" s="1475" t="s">
        <v>11528</v>
      </c>
    </row>
    <row r="611" spans="1:3" x14ac:dyDescent="0.2">
      <c r="A611" s="1475" t="s">
        <v>1720</v>
      </c>
      <c r="B611" s="1475" t="s">
        <v>12091</v>
      </c>
      <c r="C611" s="1475" t="s">
        <v>11528</v>
      </c>
    </row>
    <row r="612" spans="1:3" x14ac:dyDescent="0.2">
      <c r="A612" s="1475" t="s">
        <v>1721</v>
      </c>
      <c r="B612" s="1475" t="s">
        <v>12092</v>
      </c>
      <c r="C612" s="1475" t="s">
        <v>11528</v>
      </c>
    </row>
    <row r="613" spans="1:3" x14ac:dyDescent="0.2">
      <c r="A613" s="1475" t="s">
        <v>1722</v>
      </c>
      <c r="B613" s="1475" t="s">
        <v>12093</v>
      </c>
      <c r="C613" s="1475" t="s">
        <v>11528</v>
      </c>
    </row>
    <row r="614" spans="1:3" x14ac:dyDescent="0.2">
      <c r="A614" s="1475" t="s">
        <v>1723</v>
      </c>
      <c r="B614" s="1475" t="s">
        <v>12094</v>
      </c>
      <c r="C614" s="1475" t="s">
        <v>11528</v>
      </c>
    </row>
    <row r="615" spans="1:3" x14ac:dyDescent="0.2">
      <c r="A615" s="1475" t="s">
        <v>1724</v>
      </c>
      <c r="B615" s="1475" t="s">
        <v>12095</v>
      </c>
      <c r="C615" s="1475" t="s">
        <v>11528</v>
      </c>
    </row>
    <row r="616" spans="1:3" x14ac:dyDescent="0.2">
      <c r="A616" s="1475" t="s">
        <v>1725</v>
      </c>
      <c r="B616" s="1475" t="s">
        <v>12096</v>
      </c>
      <c r="C616" s="1475" t="s">
        <v>11528</v>
      </c>
    </row>
    <row r="617" spans="1:3" x14ac:dyDescent="0.2">
      <c r="A617" s="1475" t="s">
        <v>1726</v>
      </c>
      <c r="B617" s="1475" t="s">
        <v>12097</v>
      </c>
      <c r="C617" s="1475" t="s">
        <v>11528</v>
      </c>
    </row>
    <row r="618" spans="1:3" x14ac:dyDescent="0.2">
      <c r="A618" s="1475" t="s">
        <v>1727</v>
      </c>
      <c r="B618" s="1475" t="s">
        <v>12098</v>
      </c>
      <c r="C618" s="1475" t="s">
        <v>11528</v>
      </c>
    </row>
    <row r="619" spans="1:3" x14ac:dyDescent="0.2">
      <c r="A619" s="1475" t="s">
        <v>1728</v>
      </c>
      <c r="B619" s="1475" t="s">
        <v>11382</v>
      </c>
      <c r="C619" s="1475" t="s">
        <v>11528</v>
      </c>
    </row>
    <row r="620" spans="1:3" x14ac:dyDescent="0.2">
      <c r="A620" s="1475" t="s">
        <v>1729</v>
      </c>
      <c r="B620" s="1475" t="s">
        <v>12099</v>
      </c>
      <c r="C620" s="1475" t="s">
        <v>11528</v>
      </c>
    </row>
    <row r="621" spans="1:3" x14ac:dyDescent="0.2">
      <c r="A621" s="1475" t="s">
        <v>1730</v>
      </c>
      <c r="B621" s="1475" t="s">
        <v>12100</v>
      </c>
      <c r="C621" s="1475" t="s">
        <v>11528</v>
      </c>
    </row>
    <row r="622" spans="1:3" x14ac:dyDescent="0.2">
      <c r="A622" s="1475" t="s">
        <v>1731</v>
      </c>
      <c r="B622" s="1475" t="s">
        <v>12101</v>
      </c>
      <c r="C622" s="1475" t="s">
        <v>11528</v>
      </c>
    </row>
    <row r="623" spans="1:3" x14ac:dyDescent="0.2">
      <c r="A623" s="1475" t="s">
        <v>1732</v>
      </c>
      <c r="B623" s="1475" t="s">
        <v>12102</v>
      </c>
      <c r="C623" s="1475" t="s">
        <v>11528</v>
      </c>
    </row>
    <row r="624" spans="1:3" x14ac:dyDescent="0.2">
      <c r="A624" s="1475" t="s">
        <v>1059</v>
      </c>
      <c r="B624" s="1475" t="s">
        <v>11378</v>
      </c>
      <c r="C624" s="1475" t="s">
        <v>11528</v>
      </c>
    </row>
    <row r="625" spans="1:3" x14ac:dyDescent="0.2">
      <c r="A625" s="1475" t="s">
        <v>1058</v>
      </c>
      <c r="B625" s="1475" t="s">
        <v>12103</v>
      </c>
      <c r="C625" s="1475" t="s">
        <v>11528</v>
      </c>
    </row>
    <row r="626" spans="1:3" x14ac:dyDescent="0.2">
      <c r="A626" s="1475" t="s">
        <v>1057</v>
      </c>
      <c r="B626" s="1475" t="s">
        <v>12104</v>
      </c>
      <c r="C626" s="1475" t="s">
        <v>11528</v>
      </c>
    </row>
    <row r="627" spans="1:3" x14ac:dyDescent="0.2">
      <c r="A627" s="1475" t="s">
        <v>1733</v>
      </c>
      <c r="B627" s="1475" t="s">
        <v>12105</v>
      </c>
      <c r="C627" s="1475" t="s">
        <v>11528</v>
      </c>
    </row>
    <row r="628" spans="1:3" x14ac:dyDescent="0.2">
      <c r="A628" s="1475" t="s">
        <v>1734</v>
      </c>
      <c r="B628" s="1475" t="s">
        <v>12106</v>
      </c>
      <c r="C628" s="1475" t="s">
        <v>11528</v>
      </c>
    </row>
    <row r="629" spans="1:3" x14ac:dyDescent="0.2">
      <c r="A629" s="1475" t="s">
        <v>1735</v>
      </c>
      <c r="B629" s="1475" t="s">
        <v>11395</v>
      </c>
      <c r="C629" s="1475" t="s">
        <v>11528</v>
      </c>
    </row>
    <row r="630" spans="1:3" x14ac:dyDescent="0.2">
      <c r="A630" s="1475" t="s">
        <v>1056</v>
      </c>
      <c r="B630" s="1475" t="s">
        <v>12107</v>
      </c>
      <c r="C630" s="1475" t="s">
        <v>11528</v>
      </c>
    </row>
    <row r="631" spans="1:3" x14ac:dyDescent="0.2">
      <c r="A631" s="1475" t="s">
        <v>1055</v>
      </c>
      <c r="B631" s="1475" t="s">
        <v>12108</v>
      </c>
      <c r="C631" s="1475" t="s">
        <v>11528</v>
      </c>
    </row>
    <row r="632" spans="1:3" x14ac:dyDescent="0.2">
      <c r="A632" s="1475" t="s">
        <v>1736</v>
      </c>
      <c r="B632" s="1475" t="s">
        <v>12109</v>
      </c>
      <c r="C632" s="1475" t="s">
        <v>11528</v>
      </c>
    </row>
    <row r="633" spans="1:3" x14ac:dyDescent="0.2">
      <c r="A633" s="1475" t="s">
        <v>1737</v>
      </c>
      <c r="B633" s="1475" t="s">
        <v>12110</v>
      </c>
      <c r="C633" s="1475" t="s">
        <v>11528</v>
      </c>
    </row>
    <row r="634" spans="1:3" x14ac:dyDescent="0.2">
      <c r="A634" s="1475" t="s">
        <v>1738</v>
      </c>
      <c r="B634" s="1475" t="s">
        <v>1739</v>
      </c>
      <c r="C634" s="1475" t="s">
        <v>11528</v>
      </c>
    </row>
    <row r="635" spans="1:3" x14ac:dyDescent="0.2">
      <c r="A635" s="1475" t="s">
        <v>1740</v>
      </c>
      <c r="B635" s="1475" t="s">
        <v>1741</v>
      </c>
      <c r="C635" s="1475" t="s">
        <v>11528</v>
      </c>
    </row>
    <row r="636" spans="1:3" x14ac:dyDescent="0.2">
      <c r="A636" s="1475" t="s">
        <v>1054</v>
      </c>
      <c r="B636" s="1475" t="s">
        <v>12111</v>
      </c>
      <c r="C636" s="1475" t="s">
        <v>11528</v>
      </c>
    </row>
    <row r="637" spans="1:3" x14ac:dyDescent="0.2">
      <c r="A637" s="1475" t="s">
        <v>1053</v>
      </c>
      <c r="B637" s="1475" t="s">
        <v>12112</v>
      </c>
      <c r="C637" s="1475" t="s">
        <v>11528</v>
      </c>
    </row>
    <row r="638" spans="1:3" x14ac:dyDescent="0.2">
      <c r="A638" s="1475" t="s">
        <v>1742</v>
      </c>
      <c r="B638" s="1475" t="s">
        <v>12113</v>
      </c>
      <c r="C638" s="1475" t="s">
        <v>11528</v>
      </c>
    </row>
    <row r="639" spans="1:3" x14ac:dyDescent="0.2">
      <c r="A639" s="1475" t="s">
        <v>1743</v>
      </c>
      <c r="B639" s="1475" t="s">
        <v>12114</v>
      </c>
      <c r="C639" s="1475" t="s">
        <v>11528</v>
      </c>
    </row>
    <row r="640" spans="1:3" x14ac:dyDescent="0.2">
      <c r="A640" s="1475" t="s">
        <v>1744</v>
      </c>
      <c r="B640" s="1475" t="s">
        <v>12115</v>
      </c>
      <c r="C640" s="1475" t="s">
        <v>11528</v>
      </c>
    </row>
    <row r="641" spans="1:3" x14ac:dyDescent="0.2">
      <c r="A641" s="1475" t="s">
        <v>1745</v>
      </c>
      <c r="B641" s="1475" t="s">
        <v>12116</v>
      </c>
      <c r="C641" s="1475" t="s">
        <v>11528</v>
      </c>
    </row>
    <row r="642" spans="1:3" x14ac:dyDescent="0.2">
      <c r="A642" s="1475" t="s">
        <v>1746</v>
      </c>
      <c r="B642" s="1475" t="s">
        <v>12117</v>
      </c>
      <c r="C642" s="1475" t="s">
        <v>11528</v>
      </c>
    </row>
    <row r="643" spans="1:3" x14ac:dyDescent="0.2">
      <c r="A643" s="1475" t="s">
        <v>1747</v>
      </c>
      <c r="B643" s="1475" t="s">
        <v>12118</v>
      </c>
      <c r="C643" s="1475" t="s">
        <v>11528</v>
      </c>
    </row>
    <row r="644" spans="1:3" x14ac:dyDescent="0.2">
      <c r="A644" s="1475" t="s">
        <v>1748</v>
      </c>
      <c r="B644" s="1475" t="s">
        <v>12119</v>
      </c>
      <c r="C644" s="1475" t="s">
        <v>11528</v>
      </c>
    </row>
    <row r="645" spans="1:3" x14ac:dyDescent="0.2">
      <c r="A645" s="1475" t="s">
        <v>1052</v>
      </c>
      <c r="B645" s="1475" t="s">
        <v>12120</v>
      </c>
      <c r="C645" s="1475" t="s">
        <v>11528</v>
      </c>
    </row>
    <row r="646" spans="1:3" x14ac:dyDescent="0.2">
      <c r="A646" s="1475" t="s">
        <v>1749</v>
      </c>
      <c r="B646" s="1475" t="s">
        <v>12121</v>
      </c>
      <c r="C646" s="1475" t="s">
        <v>11528</v>
      </c>
    </row>
    <row r="647" spans="1:3" x14ac:dyDescent="0.2">
      <c r="A647" s="1475" t="s">
        <v>1750</v>
      </c>
      <c r="B647" s="1475" t="s">
        <v>12122</v>
      </c>
      <c r="C647" s="1475" t="s">
        <v>11528</v>
      </c>
    </row>
    <row r="648" spans="1:3" x14ac:dyDescent="0.2">
      <c r="A648" s="1475" t="s">
        <v>1051</v>
      </c>
      <c r="B648" s="1475" t="s">
        <v>12123</v>
      </c>
      <c r="C648" s="1475" t="s">
        <v>11528</v>
      </c>
    </row>
    <row r="649" spans="1:3" x14ac:dyDescent="0.2">
      <c r="A649" s="1475" t="s">
        <v>1751</v>
      </c>
      <c r="B649" s="1475" t="s">
        <v>12124</v>
      </c>
      <c r="C649" s="1475" t="s">
        <v>11528</v>
      </c>
    </row>
    <row r="650" spans="1:3" x14ac:dyDescent="0.2">
      <c r="A650" s="1475" t="s">
        <v>1752</v>
      </c>
      <c r="B650" s="1475" t="s">
        <v>12125</v>
      </c>
      <c r="C650" s="1475" t="s">
        <v>11528</v>
      </c>
    </row>
    <row r="651" spans="1:3" x14ac:dyDescent="0.2">
      <c r="A651" s="1475" t="s">
        <v>1753</v>
      </c>
      <c r="B651" s="1475" t="s">
        <v>12126</v>
      </c>
      <c r="C651" s="1475" t="s">
        <v>11528</v>
      </c>
    </row>
    <row r="652" spans="1:3" x14ac:dyDescent="0.2">
      <c r="A652" s="1475" t="s">
        <v>1050</v>
      </c>
      <c r="B652" s="1475" t="s">
        <v>12127</v>
      </c>
      <c r="C652" s="1475" t="s">
        <v>11528</v>
      </c>
    </row>
    <row r="653" spans="1:3" x14ac:dyDescent="0.2">
      <c r="A653" s="1475" t="s">
        <v>1049</v>
      </c>
      <c r="B653" s="1475" t="s">
        <v>12128</v>
      </c>
      <c r="C653" s="1475" t="s">
        <v>11528</v>
      </c>
    </row>
    <row r="654" spans="1:3" x14ac:dyDescent="0.2">
      <c r="A654" s="1475" t="s">
        <v>1048</v>
      </c>
      <c r="B654" s="1475" t="s">
        <v>12129</v>
      </c>
      <c r="C654" s="1475" t="s">
        <v>11528</v>
      </c>
    </row>
    <row r="655" spans="1:3" x14ac:dyDescent="0.2">
      <c r="A655" s="1475" t="s">
        <v>1047</v>
      </c>
      <c r="B655" s="1475" t="s">
        <v>12130</v>
      </c>
      <c r="C655" s="1475" t="s">
        <v>11528</v>
      </c>
    </row>
    <row r="656" spans="1:3" x14ac:dyDescent="0.2">
      <c r="A656" s="1475" t="s">
        <v>1754</v>
      </c>
      <c r="B656" s="1475" t="s">
        <v>12131</v>
      </c>
      <c r="C656" s="1475" t="s">
        <v>11528</v>
      </c>
    </row>
    <row r="657" spans="1:3" x14ac:dyDescent="0.2">
      <c r="A657" s="1475" t="s">
        <v>1755</v>
      </c>
      <c r="B657" s="1475" t="s">
        <v>12132</v>
      </c>
      <c r="C657" s="1475" t="s">
        <v>11528</v>
      </c>
    </row>
    <row r="658" spans="1:3" x14ac:dyDescent="0.2">
      <c r="A658" s="1475" t="s">
        <v>1756</v>
      </c>
      <c r="B658" s="1475" t="s">
        <v>1757</v>
      </c>
      <c r="C658" s="1475" t="s">
        <v>11528</v>
      </c>
    </row>
    <row r="659" spans="1:3" x14ac:dyDescent="0.2">
      <c r="A659" s="1475" t="s">
        <v>1046</v>
      </c>
      <c r="B659" s="1475" t="s">
        <v>12133</v>
      </c>
      <c r="C659" s="1475" t="s">
        <v>11528</v>
      </c>
    </row>
    <row r="660" spans="1:3" x14ac:dyDescent="0.2">
      <c r="A660" s="1475" t="s">
        <v>1758</v>
      </c>
      <c r="B660" s="1475" t="s">
        <v>12134</v>
      </c>
      <c r="C660" s="1475" t="s">
        <v>11528</v>
      </c>
    </row>
    <row r="661" spans="1:3" x14ac:dyDescent="0.2">
      <c r="A661" s="1475" t="s">
        <v>1759</v>
      </c>
      <c r="B661" s="1475" t="s">
        <v>12135</v>
      </c>
      <c r="C661" s="1475" t="s">
        <v>11528</v>
      </c>
    </row>
    <row r="662" spans="1:3" x14ac:dyDescent="0.2">
      <c r="A662" s="1475" t="s">
        <v>1760</v>
      </c>
      <c r="B662" s="1475" t="s">
        <v>12136</v>
      </c>
      <c r="C662" s="1475" t="s">
        <v>11528</v>
      </c>
    </row>
    <row r="663" spans="1:3" x14ac:dyDescent="0.2">
      <c r="A663" s="1475" t="s">
        <v>1761</v>
      </c>
      <c r="B663" s="1475" t="s">
        <v>12137</v>
      </c>
      <c r="C663" s="1475" t="s">
        <v>11528</v>
      </c>
    </row>
    <row r="664" spans="1:3" x14ac:dyDescent="0.2">
      <c r="A664" s="1475" t="s">
        <v>1762</v>
      </c>
      <c r="B664" s="1475" t="s">
        <v>12138</v>
      </c>
      <c r="C664" s="1475" t="s">
        <v>11528</v>
      </c>
    </row>
    <row r="665" spans="1:3" x14ac:dyDescent="0.2">
      <c r="A665" s="1475" t="s">
        <v>1763</v>
      </c>
      <c r="B665" s="1475" t="s">
        <v>12139</v>
      </c>
      <c r="C665" s="1475" t="s">
        <v>11528</v>
      </c>
    </row>
    <row r="666" spans="1:3" x14ac:dyDescent="0.2">
      <c r="A666" s="1475" t="s">
        <v>1764</v>
      </c>
      <c r="B666" s="1475" t="s">
        <v>12140</v>
      </c>
      <c r="C666" s="1475" t="s">
        <v>11528</v>
      </c>
    </row>
    <row r="667" spans="1:3" x14ac:dyDescent="0.2">
      <c r="A667" s="1475" t="s">
        <v>1765</v>
      </c>
      <c r="B667" s="1475" t="s">
        <v>12141</v>
      </c>
      <c r="C667" s="1475" t="s">
        <v>11528</v>
      </c>
    </row>
    <row r="668" spans="1:3" x14ac:dyDescent="0.2">
      <c r="A668" s="1475" t="s">
        <v>1766</v>
      </c>
      <c r="B668" s="1475" t="s">
        <v>12142</v>
      </c>
      <c r="C668" s="1475" t="s">
        <v>11528</v>
      </c>
    </row>
    <row r="669" spans="1:3" x14ac:dyDescent="0.2">
      <c r="A669" s="1475" t="s">
        <v>1767</v>
      </c>
      <c r="B669" s="1475" t="s">
        <v>12143</v>
      </c>
      <c r="C669" s="1475" t="s">
        <v>11528</v>
      </c>
    </row>
    <row r="670" spans="1:3" x14ac:dyDescent="0.2">
      <c r="A670" s="1475" t="s">
        <v>1768</v>
      </c>
      <c r="B670" s="1475" t="s">
        <v>12144</v>
      </c>
      <c r="C670" s="1475" t="s">
        <v>11528</v>
      </c>
    </row>
    <row r="671" spans="1:3" x14ac:dyDescent="0.2">
      <c r="A671" s="1475" t="s">
        <v>1769</v>
      </c>
      <c r="B671" s="1475" t="s">
        <v>12145</v>
      </c>
      <c r="C671" s="1475" t="s">
        <v>11528</v>
      </c>
    </row>
    <row r="672" spans="1:3" x14ac:dyDescent="0.2">
      <c r="A672" s="1475" t="s">
        <v>1770</v>
      </c>
      <c r="B672" s="1475" t="s">
        <v>12146</v>
      </c>
      <c r="C672" s="1475" t="s">
        <v>11528</v>
      </c>
    </row>
    <row r="673" spans="1:3" x14ac:dyDescent="0.2">
      <c r="A673" s="1475" t="s">
        <v>1771</v>
      </c>
      <c r="B673" s="1475" t="s">
        <v>12147</v>
      </c>
      <c r="C673" s="1475" t="s">
        <v>11528</v>
      </c>
    </row>
    <row r="674" spans="1:3" x14ac:dyDescent="0.2">
      <c r="A674" s="1475" t="s">
        <v>1772</v>
      </c>
      <c r="B674" s="1475" t="s">
        <v>12148</v>
      </c>
      <c r="C674" s="1475" t="s">
        <v>11528</v>
      </c>
    </row>
    <row r="675" spans="1:3" x14ac:dyDescent="0.2">
      <c r="A675" s="1475" t="s">
        <v>1773</v>
      </c>
      <c r="B675" s="1475" t="s">
        <v>12149</v>
      </c>
      <c r="C675" s="1475" t="s">
        <v>11528</v>
      </c>
    </row>
    <row r="676" spans="1:3" x14ac:dyDescent="0.2">
      <c r="A676" s="1475" t="s">
        <v>1774</v>
      </c>
      <c r="B676" s="1475" t="s">
        <v>12150</v>
      </c>
      <c r="C676" s="1475" t="s">
        <v>11528</v>
      </c>
    </row>
    <row r="677" spans="1:3" x14ac:dyDescent="0.2">
      <c r="A677" s="1475" t="s">
        <v>1775</v>
      </c>
      <c r="B677" s="1475" t="s">
        <v>12151</v>
      </c>
      <c r="C677" s="1475" t="s">
        <v>11528</v>
      </c>
    </row>
    <row r="678" spans="1:3" x14ac:dyDescent="0.2">
      <c r="A678" s="1475" t="s">
        <v>1776</v>
      </c>
      <c r="B678" s="1475" t="s">
        <v>12152</v>
      </c>
      <c r="C678" s="1475" t="s">
        <v>11528</v>
      </c>
    </row>
    <row r="679" spans="1:3" x14ac:dyDescent="0.2">
      <c r="A679" s="1475" t="s">
        <v>1777</v>
      </c>
      <c r="B679" s="1475" t="s">
        <v>12153</v>
      </c>
      <c r="C679" s="1475" t="s">
        <v>11528</v>
      </c>
    </row>
    <row r="680" spans="1:3" x14ac:dyDescent="0.2">
      <c r="A680" s="1475" t="s">
        <v>1778</v>
      </c>
      <c r="B680" s="1475" t="s">
        <v>12154</v>
      </c>
      <c r="C680" s="1475" t="s">
        <v>11528</v>
      </c>
    </row>
    <row r="681" spans="1:3" x14ac:dyDescent="0.2">
      <c r="A681" s="1475" t="s">
        <v>1779</v>
      </c>
      <c r="B681" s="1475" t="s">
        <v>12155</v>
      </c>
      <c r="C681" s="1475" t="s">
        <v>11528</v>
      </c>
    </row>
    <row r="682" spans="1:3" x14ac:dyDescent="0.2">
      <c r="A682" s="1475" t="s">
        <v>1780</v>
      </c>
      <c r="B682" s="1475" t="s">
        <v>12156</v>
      </c>
      <c r="C682" s="1475" t="s">
        <v>11528</v>
      </c>
    </row>
    <row r="683" spans="1:3" x14ac:dyDescent="0.2">
      <c r="A683" s="1475" t="s">
        <v>1781</v>
      </c>
      <c r="B683" s="1475" t="s">
        <v>12157</v>
      </c>
      <c r="C683" s="1475" t="s">
        <v>11528</v>
      </c>
    </row>
    <row r="684" spans="1:3" x14ac:dyDescent="0.2">
      <c r="A684" s="1475" t="s">
        <v>1782</v>
      </c>
      <c r="B684" s="1475" t="s">
        <v>12158</v>
      </c>
      <c r="C684" s="1475" t="s">
        <v>11528</v>
      </c>
    </row>
    <row r="685" spans="1:3" x14ac:dyDescent="0.2">
      <c r="A685" s="1475" t="s">
        <v>1783</v>
      </c>
      <c r="B685" s="1475" t="s">
        <v>12159</v>
      </c>
      <c r="C685" s="1475" t="s">
        <v>11528</v>
      </c>
    </row>
    <row r="686" spans="1:3" x14ac:dyDescent="0.2">
      <c r="A686" s="1475" t="s">
        <v>1784</v>
      </c>
      <c r="B686" s="1475" t="s">
        <v>12160</v>
      </c>
      <c r="C686" s="1475" t="s">
        <v>11528</v>
      </c>
    </row>
    <row r="687" spans="1:3" x14ac:dyDescent="0.2">
      <c r="A687" s="1475" t="s">
        <v>1785</v>
      </c>
      <c r="B687" s="1475" t="s">
        <v>12161</v>
      </c>
      <c r="C687" s="1475" t="s">
        <v>11528</v>
      </c>
    </row>
    <row r="688" spans="1:3" x14ac:dyDescent="0.2">
      <c r="A688" s="1475" t="s">
        <v>1045</v>
      </c>
      <c r="B688" s="1475" t="s">
        <v>12162</v>
      </c>
      <c r="C688" s="1475" t="s">
        <v>11528</v>
      </c>
    </row>
    <row r="689" spans="1:3" x14ac:dyDescent="0.2">
      <c r="A689" s="1475" t="s">
        <v>1044</v>
      </c>
      <c r="B689" s="1475" t="s">
        <v>12163</v>
      </c>
      <c r="C689" s="1475" t="s">
        <v>11528</v>
      </c>
    </row>
    <row r="690" spans="1:3" x14ac:dyDescent="0.2">
      <c r="A690" s="1475" t="s">
        <v>1786</v>
      </c>
      <c r="B690" s="1475" t="s">
        <v>12164</v>
      </c>
      <c r="C690" s="1475" t="s">
        <v>11528</v>
      </c>
    </row>
    <row r="691" spans="1:3" x14ac:dyDescent="0.2">
      <c r="A691" s="1475" t="s">
        <v>1787</v>
      </c>
      <c r="B691" s="1475" t="s">
        <v>12165</v>
      </c>
      <c r="C691" s="1475" t="s">
        <v>11528</v>
      </c>
    </row>
    <row r="692" spans="1:3" x14ac:dyDescent="0.2">
      <c r="A692" s="1475" t="s">
        <v>1788</v>
      </c>
      <c r="B692" s="1475" t="s">
        <v>12166</v>
      </c>
      <c r="C692" s="1475" t="s">
        <v>11528</v>
      </c>
    </row>
    <row r="693" spans="1:3" x14ac:dyDescent="0.2">
      <c r="A693" s="1475" t="s">
        <v>1789</v>
      </c>
      <c r="B693" s="1475" t="s">
        <v>12167</v>
      </c>
      <c r="C693" s="1475" t="s">
        <v>11528</v>
      </c>
    </row>
    <row r="694" spans="1:3" x14ac:dyDescent="0.2">
      <c r="A694" s="1475" t="s">
        <v>1790</v>
      </c>
      <c r="B694" s="1475" t="s">
        <v>12168</v>
      </c>
      <c r="C694" s="1475" t="s">
        <v>11528</v>
      </c>
    </row>
    <row r="695" spans="1:3" x14ac:dyDescent="0.2">
      <c r="A695" s="1475" t="s">
        <v>1043</v>
      </c>
      <c r="B695" s="1475" t="s">
        <v>12169</v>
      </c>
      <c r="C695" s="1475" t="s">
        <v>11528</v>
      </c>
    </row>
    <row r="696" spans="1:3" x14ac:dyDescent="0.2">
      <c r="A696" s="1475" t="s">
        <v>348</v>
      </c>
      <c r="B696" s="1475" t="s">
        <v>347</v>
      </c>
      <c r="C696" s="1475" t="s">
        <v>11528</v>
      </c>
    </row>
    <row r="697" spans="1:3" x14ac:dyDescent="0.2">
      <c r="A697" s="1475" t="s">
        <v>346</v>
      </c>
      <c r="B697" s="1475" t="s">
        <v>345</v>
      </c>
      <c r="C697" s="1475" t="s">
        <v>11528</v>
      </c>
    </row>
    <row r="698" spans="1:3" x14ac:dyDescent="0.2">
      <c r="A698" s="1475" t="s">
        <v>344</v>
      </c>
      <c r="B698" s="1475" t="s">
        <v>343</v>
      </c>
      <c r="C698" s="1475" t="s">
        <v>11528</v>
      </c>
    </row>
    <row r="699" spans="1:3" x14ac:dyDescent="0.2">
      <c r="A699" s="1475" t="s">
        <v>342</v>
      </c>
      <c r="B699" s="1475" t="s">
        <v>341</v>
      </c>
      <c r="C699" s="1475" t="s">
        <v>11528</v>
      </c>
    </row>
    <row r="700" spans="1:3" x14ac:dyDescent="0.2">
      <c r="A700" s="1475" t="s">
        <v>340</v>
      </c>
      <c r="B700" s="1475" t="s">
        <v>339</v>
      </c>
      <c r="C700" s="1475" t="s">
        <v>11528</v>
      </c>
    </row>
    <row r="701" spans="1:3" x14ac:dyDescent="0.2">
      <c r="A701" s="1475" t="s">
        <v>338</v>
      </c>
      <c r="B701" s="1475" t="s">
        <v>337</v>
      </c>
      <c r="C701" s="1475" t="s">
        <v>11528</v>
      </c>
    </row>
    <row r="702" spans="1:3" x14ac:dyDescent="0.2">
      <c r="A702" s="1475" t="s">
        <v>1042</v>
      </c>
      <c r="B702" s="1475" t="s">
        <v>12170</v>
      </c>
      <c r="C702" s="1475" t="s">
        <v>11528</v>
      </c>
    </row>
    <row r="703" spans="1:3" x14ac:dyDescent="0.2">
      <c r="A703" s="1475" t="s">
        <v>1041</v>
      </c>
      <c r="B703" s="1475" t="s">
        <v>12171</v>
      </c>
      <c r="C703" s="1475" t="s">
        <v>11528</v>
      </c>
    </row>
    <row r="704" spans="1:3" x14ac:dyDescent="0.2">
      <c r="A704" s="1475" t="s">
        <v>1040</v>
      </c>
      <c r="B704" s="1475" t="s">
        <v>12172</v>
      </c>
      <c r="C704" s="1475" t="s">
        <v>11528</v>
      </c>
    </row>
    <row r="705" spans="1:3" x14ac:dyDescent="0.2">
      <c r="A705" s="1475" t="s">
        <v>1039</v>
      </c>
      <c r="B705" s="1475" t="s">
        <v>12173</v>
      </c>
      <c r="C705" s="1475" t="s">
        <v>11528</v>
      </c>
    </row>
    <row r="706" spans="1:3" x14ac:dyDescent="0.2">
      <c r="A706" s="1475" t="s">
        <v>336</v>
      </c>
      <c r="B706" s="1475" t="s">
        <v>1791</v>
      </c>
      <c r="C706" s="1475" t="s">
        <v>11528</v>
      </c>
    </row>
    <row r="707" spans="1:3" x14ac:dyDescent="0.2">
      <c r="A707" s="1475" t="s">
        <v>334</v>
      </c>
      <c r="B707" s="1475" t="s">
        <v>1792</v>
      </c>
      <c r="C707" s="1475" t="s">
        <v>11528</v>
      </c>
    </row>
    <row r="708" spans="1:3" x14ac:dyDescent="0.2">
      <c r="A708" s="1475" t="s">
        <v>1038</v>
      </c>
      <c r="B708" s="1475" t="s">
        <v>12174</v>
      </c>
      <c r="C708" s="1475" t="s">
        <v>11528</v>
      </c>
    </row>
    <row r="709" spans="1:3" x14ac:dyDescent="0.2">
      <c r="A709" s="1475" t="s">
        <v>1037</v>
      </c>
      <c r="B709" s="1475" t="s">
        <v>12175</v>
      </c>
      <c r="C709" s="1475" t="s">
        <v>11528</v>
      </c>
    </row>
    <row r="710" spans="1:3" x14ac:dyDescent="0.2">
      <c r="A710" s="1475" t="s">
        <v>332</v>
      </c>
      <c r="B710" s="1475" t="s">
        <v>1793</v>
      </c>
      <c r="C710" s="1475" t="s">
        <v>11528</v>
      </c>
    </row>
    <row r="711" spans="1:3" x14ac:dyDescent="0.2">
      <c r="A711" s="1475" t="s">
        <v>328</v>
      </c>
      <c r="B711" s="1475" t="s">
        <v>1794</v>
      </c>
      <c r="C711" s="1475" t="s">
        <v>11528</v>
      </c>
    </row>
    <row r="712" spans="1:3" x14ac:dyDescent="0.2">
      <c r="A712" s="1475" t="s">
        <v>1036</v>
      </c>
      <c r="B712" s="1475" t="s">
        <v>12176</v>
      </c>
      <c r="C712" s="1475" t="s">
        <v>11528</v>
      </c>
    </row>
    <row r="713" spans="1:3" x14ac:dyDescent="0.2">
      <c r="A713" s="1475" t="s">
        <v>330</v>
      </c>
      <c r="B713" s="1475" t="s">
        <v>1795</v>
      </c>
      <c r="C713" s="1475" t="s">
        <v>11528</v>
      </c>
    </row>
    <row r="714" spans="1:3" x14ac:dyDescent="0.2">
      <c r="A714" s="1475" t="s">
        <v>1796</v>
      </c>
      <c r="B714" s="1475" t="s">
        <v>12177</v>
      </c>
      <c r="C714" s="1475" t="s">
        <v>11528</v>
      </c>
    </row>
    <row r="715" spans="1:3" x14ac:dyDescent="0.2">
      <c r="A715" s="1475" t="s">
        <v>1797</v>
      </c>
      <c r="B715" s="1475" t="s">
        <v>12178</v>
      </c>
      <c r="C715" s="1475" t="s">
        <v>11528</v>
      </c>
    </row>
    <row r="716" spans="1:3" x14ac:dyDescent="0.2">
      <c r="A716" s="1475" t="s">
        <v>1798</v>
      </c>
      <c r="B716" s="1475" t="s">
        <v>12179</v>
      </c>
      <c r="C716" s="1475" t="s">
        <v>11528</v>
      </c>
    </row>
    <row r="717" spans="1:3" x14ac:dyDescent="0.2">
      <c r="A717" s="1475" t="s">
        <v>1799</v>
      </c>
      <c r="B717" s="1475" t="s">
        <v>12180</v>
      </c>
      <c r="C717" s="1475" t="s">
        <v>11528</v>
      </c>
    </row>
    <row r="718" spans="1:3" x14ac:dyDescent="0.2">
      <c r="A718" s="1475" t="s">
        <v>1800</v>
      </c>
      <c r="B718" s="1475" t="s">
        <v>12181</v>
      </c>
      <c r="C718" s="1475" t="s">
        <v>11528</v>
      </c>
    </row>
    <row r="719" spans="1:3" x14ac:dyDescent="0.2">
      <c r="A719" s="1475" t="s">
        <v>1801</v>
      </c>
      <c r="B719" s="1475" t="s">
        <v>12182</v>
      </c>
      <c r="C719" s="1475" t="s">
        <v>11528</v>
      </c>
    </row>
    <row r="720" spans="1:3" x14ac:dyDescent="0.2">
      <c r="A720" s="1475" t="s">
        <v>1802</v>
      </c>
      <c r="B720" s="1475" t="s">
        <v>12183</v>
      </c>
      <c r="C720" s="1475" t="s">
        <v>11528</v>
      </c>
    </row>
    <row r="721" spans="1:3" x14ac:dyDescent="0.2">
      <c r="A721" s="1475" t="s">
        <v>1803</v>
      </c>
      <c r="B721" s="1475" t="s">
        <v>12184</v>
      </c>
      <c r="C721" s="1475" t="s">
        <v>11528</v>
      </c>
    </row>
    <row r="722" spans="1:3" x14ac:dyDescent="0.2">
      <c r="A722" s="1475" t="s">
        <v>1804</v>
      </c>
      <c r="B722" s="1475" t="s">
        <v>12185</v>
      </c>
      <c r="C722" s="1475" t="s">
        <v>11528</v>
      </c>
    </row>
    <row r="723" spans="1:3" x14ac:dyDescent="0.2">
      <c r="A723" s="1475" t="s">
        <v>1805</v>
      </c>
      <c r="B723" s="1475" t="s">
        <v>12186</v>
      </c>
      <c r="C723" s="1475" t="s">
        <v>11528</v>
      </c>
    </row>
    <row r="724" spans="1:3" x14ac:dyDescent="0.2">
      <c r="A724" s="1475" t="s">
        <v>1806</v>
      </c>
      <c r="B724" s="1475" t="s">
        <v>12187</v>
      </c>
      <c r="C724" s="1475" t="s">
        <v>11528</v>
      </c>
    </row>
    <row r="725" spans="1:3" x14ac:dyDescent="0.2">
      <c r="A725" s="1475" t="s">
        <v>1807</v>
      </c>
      <c r="B725" s="1475" t="s">
        <v>12188</v>
      </c>
      <c r="C725" s="1475" t="s">
        <v>11528</v>
      </c>
    </row>
    <row r="726" spans="1:3" x14ac:dyDescent="0.2">
      <c r="A726" s="1475" t="s">
        <v>1808</v>
      </c>
      <c r="B726" s="1475" t="s">
        <v>12189</v>
      </c>
      <c r="C726" s="1475" t="s">
        <v>11528</v>
      </c>
    </row>
    <row r="727" spans="1:3" x14ac:dyDescent="0.2">
      <c r="A727" s="1475" t="s">
        <v>1035</v>
      </c>
      <c r="B727" s="1475" t="s">
        <v>12190</v>
      </c>
      <c r="C727" s="1475" t="s">
        <v>11528</v>
      </c>
    </row>
    <row r="728" spans="1:3" x14ac:dyDescent="0.2">
      <c r="A728" s="1475" t="s">
        <v>1809</v>
      </c>
      <c r="B728" s="1475" t="s">
        <v>12191</v>
      </c>
      <c r="C728" s="1475" t="s">
        <v>11528</v>
      </c>
    </row>
    <row r="729" spans="1:3" x14ac:dyDescent="0.2">
      <c r="A729" s="1475" t="s">
        <v>1810</v>
      </c>
      <c r="B729" s="1475" t="s">
        <v>12192</v>
      </c>
      <c r="C729" s="1475" t="s">
        <v>11528</v>
      </c>
    </row>
    <row r="730" spans="1:3" x14ac:dyDescent="0.2">
      <c r="A730" s="1475" t="s">
        <v>1811</v>
      </c>
      <c r="B730" s="1475" t="s">
        <v>12193</v>
      </c>
      <c r="C730" s="1475" t="s">
        <v>11528</v>
      </c>
    </row>
    <row r="731" spans="1:3" x14ac:dyDescent="0.2">
      <c r="A731" s="1475" t="s">
        <v>326</v>
      </c>
      <c r="B731" s="1475" t="s">
        <v>1812</v>
      </c>
      <c r="C731" s="1475" t="s">
        <v>11528</v>
      </c>
    </row>
    <row r="732" spans="1:3" x14ac:dyDescent="0.2">
      <c r="A732" s="1475" t="s">
        <v>1813</v>
      </c>
      <c r="B732" s="1475" t="s">
        <v>12194</v>
      </c>
      <c r="C732" s="1475" t="s">
        <v>11528</v>
      </c>
    </row>
    <row r="733" spans="1:3" x14ac:dyDescent="0.2">
      <c r="A733" s="1475" t="s">
        <v>1814</v>
      </c>
      <c r="B733" s="1475" t="s">
        <v>12195</v>
      </c>
      <c r="C733" s="1475" t="s">
        <v>11528</v>
      </c>
    </row>
    <row r="734" spans="1:3" x14ac:dyDescent="0.2">
      <c r="A734" s="1475" t="s">
        <v>1815</v>
      </c>
      <c r="B734" s="1475" t="s">
        <v>12196</v>
      </c>
      <c r="C734" s="1475" t="s">
        <v>11528</v>
      </c>
    </row>
    <row r="735" spans="1:3" x14ac:dyDescent="0.2">
      <c r="A735" s="1475" t="s">
        <v>1816</v>
      </c>
      <c r="B735" s="1475" t="s">
        <v>12197</v>
      </c>
      <c r="C735" s="1475" t="s">
        <v>11528</v>
      </c>
    </row>
    <row r="736" spans="1:3" x14ac:dyDescent="0.2">
      <c r="A736" s="1475" t="s">
        <v>1034</v>
      </c>
      <c r="B736" s="1475" t="s">
        <v>12198</v>
      </c>
      <c r="C736" s="1475" t="s">
        <v>11528</v>
      </c>
    </row>
    <row r="737" spans="1:3" x14ac:dyDescent="0.2">
      <c r="A737" s="1475" t="s">
        <v>1817</v>
      </c>
      <c r="B737" s="1475" t="s">
        <v>12199</v>
      </c>
      <c r="C737" s="1475" t="s">
        <v>11528</v>
      </c>
    </row>
    <row r="738" spans="1:3" x14ac:dyDescent="0.2">
      <c r="A738" s="1475" t="s">
        <v>1818</v>
      </c>
      <c r="B738" s="1475" t="s">
        <v>12200</v>
      </c>
      <c r="C738" s="1475" t="s">
        <v>11528</v>
      </c>
    </row>
    <row r="739" spans="1:3" x14ac:dyDescent="0.2">
      <c r="A739" s="1475" t="s">
        <v>1819</v>
      </c>
      <c r="B739" s="1475" t="s">
        <v>12201</v>
      </c>
      <c r="C739" s="1475" t="s">
        <v>11528</v>
      </c>
    </row>
    <row r="740" spans="1:3" x14ac:dyDescent="0.2">
      <c r="A740" s="1475" t="s">
        <v>1820</v>
      </c>
      <c r="B740" s="1475" t="s">
        <v>12202</v>
      </c>
      <c r="C740" s="1475" t="s">
        <v>11528</v>
      </c>
    </row>
    <row r="741" spans="1:3" x14ac:dyDescent="0.2">
      <c r="A741" s="1475" t="s">
        <v>1821</v>
      </c>
      <c r="B741" s="1475" t="s">
        <v>12203</v>
      </c>
      <c r="C741" s="1475" t="s">
        <v>11528</v>
      </c>
    </row>
    <row r="742" spans="1:3" x14ac:dyDescent="0.2">
      <c r="A742" s="1475" t="s">
        <v>1822</v>
      </c>
      <c r="B742" s="1475" t="s">
        <v>12204</v>
      </c>
      <c r="C742" s="1475" t="s">
        <v>11528</v>
      </c>
    </row>
    <row r="743" spans="1:3" x14ac:dyDescent="0.2">
      <c r="A743" s="1475" t="s">
        <v>1823</v>
      </c>
      <c r="B743" s="1475" t="s">
        <v>12205</v>
      </c>
      <c r="C743" s="1475" t="s">
        <v>11528</v>
      </c>
    </row>
    <row r="744" spans="1:3" x14ac:dyDescent="0.2">
      <c r="A744" s="1475" t="s">
        <v>1824</v>
      </c>
      <c r="B744" s="1475" t="s">
        <v>12206</v>
      </c>
      <c r="C744" s="1475" t="s">
        <v>11528</v>
      </c>
    </row>
    <row r="745" spans="1:3" x14ac:dyDescent="0.2">
      <c r="A745" s="1475" t="s">
        <v>1825</v>
      </c>
      <c r="B745" s="1475" t="s">
        <v>12207</v>
      </c>
      <c r="C745" s="1475" t="s">
        <v>11528</v>
      </c>
    </row>
    <row r="746" spans="1:3" x14ac:dyDescent="0.2">
      <c r="A746" s="1475" t="s">
        <v>1826</v>
      </c>
      <c r="B746" s="1475" t="s">
        <v>12208</v>
      </c>
      <c r="C746" s="1475" t="s">
        <v>11528</v>
      </c>
    </row>
    <row r="747" spans="1:3" x14ac:dyDescent="0.2">
      <c r="A747" s="1475" t="s">
        <v>1827</v>
      </c>
      <c r="B747" s="1475" t="s">
        <v>12209</v>
      </c>
      <c r="C747" s="1475" t="s">
        <v>11528</v>
      </c>
    </row>
    <row r="748" spans="1:3" x14ac:dyDescent="0.2">
      <c r="A748" s="1475" t="s">
        <v>1828</v>
      </c>
      <c r="B748" s="1475" t="s">
        <v>12210</v>
      </c>
      <c r="C748" s="1475" t="s">
        <v>11528</v>
      </c>
    </row>
    <row r="749" spans="1:3" x14ac:dyDescent="0.2">
      <c r="A749" s="1475" t="s">
        <v>1829</v>
      </c>
      <c r="B749" s="1475" t="s">
        <v>12211</v>
      </c>
      <c r="C749" s="1475" t="s">
        <v>11528</v>
      </c>
    </row>
    <row r="750" spans="1:3" x14ac:dyDescent="0.2">
      <c r="A750" s="1475" t="s">
        <v>1830</v>
      </c>
      <c r="B750" s="1475" t="s">
        <v>12212</v>
      </c>
      <c r="C750" s="1475" t="s">
        <v>11528</v>
      </c>
    </row>
    <row r="751" spans="1:3" x14ac:dyDescent="0.2">
      <c r="A751" s="1475" t="s">
        <v>1831</v>
      </c>
      <c r="B751" s="1475" t="s">
        <v>12213</v>
      </c>
      <c r="C751" s="1475" t="s">
        <v>11528</v>
      </c>
    </row>
    <row r="752" spans="1:3" x14ac:dyDescent="0.2">
      <c r="A752" s="1475" t="s">
        <v>1832</v>
      </c>
      <c r="B752" s="1475" t="s">
        <v>12214</v>
      </c>
      <c r="C752" s="1475" t="s">
        <v>11528</v>
      </c>
    </row>
    <row r="753" spans="1:3" x14ac:dyDescent="0.2">
      <c r="A753" s="1475" t="s">
        <v>1033</v>
      </c>
      <c r="B753" s="1475" t="s">
        <v>12215</v>
      </c>
      <c r="C753" s="1475" t="s">
        <v>11528</v>
      </c>
    </row>
    <row r="754" spans="1:3" x14ac:dyDescent="0.2">
      <c r="A754" s="1475" t="s">
        <v>1032</v>
      </c>
      <c r="B754" s="1475" t="s">
        <v>12216</v>
      </c>
      <c r="C754" s="1475" t="s">
        <v>11528</v>
      </c>
    </row>
    <row r="755" spans="1:3" x14ac:dyDescent="0.2">
      <c r="A755" s="1475" t="s">
        <v>1031</v>
      </c>
      <c r="B755" s="1475" t="s">
        <v>12217</v>
      </c>
      <c r="C755" s="1475" t="s">
        <v>11528</v>
      </c>
    </row>
    <row r="756" spans="1:3" x14ac:dyDescent="0.2">
      <c r="A756" s="1475" t="s">
        <v>1030</v>
      </c>
      <c r="B756" s="1475" t="s">
        <v>12218</v>
      </c>
      <c r="C756" s="1475" t="s">
        <v>11528</v>
      </c>
    </row>
    <row r="757" spans="1:3" x14ac:dyDescent="0.2">
      <c r="A757" s="1475" t="s">
        <v>1833</v>
      </c>
      <c r="B757" s="1475" t="s">
        <v>12219</v>
      </c>
      <c r="C757" s="1475" t="s">
        <v>11528</v>
      </c>
    </row>
    <row r="758" spans="1:3" x14ac:dyDescent="0.2">
      <c r="A758" s="1475" t="s">
        <v>1834</v>
      </c>
      <c r="B758" s="1475" t="s">
        <v>12220</v>
      </c>
      <c r="C758" s="1475" t="s">
        <v>11528</v>
      </c>
    </row>
    <row r="759" spans="1:3" x14ac:dyDescent="0.2">
      <c r="A759" s="1475" t="s">
        <v>1835</v>
      </c>
      <c r="B759" s="1475" t="s">
        <v>12221</v>
      </c>
      <c r="C759" s="1475" t="s">
        <v>11528</v>
      </c>
    </row>
    <row r="760" spans="1:3" x14ac:dyDescent="0.2">
      <c r="A760" s="1475" t="s">
        <v>1836</v>
      </c>
      <c r="B760" s="1475" t="s">
        <v>12222</v>
      </c>
      <c r="C760" s="1475" t="s">
        <v>11528</v>
      </c>
    </row>
    <row r="761" spans="1:3" x14ac:dyDescent="0.2">
      <c r="A761" s="1475" t="s">
        <v>1837</v>
      </c>
      <c r="B761" s="1475" t="s">
        <v>12223</v>
      </c>
      <c r="C761" s="1475" t="s">
        <v>11528</v>
      </c>
    </row>
    <row r="762" spans="1:3" x14ac:dyDescent="0.2">
      <c r="A762" s="1475" t="s">
        <v>1838</v>
      </c>
      <c r="B762" s="1475" t="s">
        <v>12224</v>
      </c>
      <c r="C762" s="1475" t="s">
        <v>11528</v>
      </c>
    </row>
    <row r="763" spans="1:3" x14ac:dyDescent="0.2">
      <c r="A763" s="1475" t="s">
        <v>1839</v>
      </c>
      <c r="B763" s="1475" t="s">
        <v>12225</v>
      </c>
      <c r="C763" s="1475" t="s">
        <v>11528</v>
      </c>
    </row>
    <row r="764" spans="1:3" x14ac:dyDescent="0.2">
      <c r="A764" s="1475" t="s">
        <v>1840</v>
      </c>
      <c r="B764" s="1475" t="s">
        <v>12226</v>
      </c>
      <c r="C764" s="1475" t="s">
        <v>11528</v>
      </c>
    </row>
    <row r="765" spans="1:3" x14ac:dyDescent="0.2">
      <c r="A765" s="1475" t="s">
        <v>1841</v>
      </c>
      <c r="B765" s="1475" t="s">
        <v>12227</v>
      </c>
      <c r="C765" s="1475" t="s">
        <v>11528</v>
      </c>
    </row>
    <row r="766" spans="1:3" x14ac:dyDescent="0.2">
      <c r="A766" s="1475" t="s">
        <v>1842</v>
      </c>
      <c r="B766" s="1475" t="s">
        <v>12228</v>
      </c>
      <c r="C766" s="1475" t="s">
        <v>11528</v>
      </c>
    </row>
    <row r="767" spans="1:3" x14ac:dyDescent="0.2">
      <c r="A767" s="1475" t="s">
        <v>1843</v>
      </c>
      <c r="B767" s="1475" t="s">
        <v>12229</v>
      </c>
      <c r="C767" s="1475" t="s">
        <v>11528</v>
      </c>
    </row>
    <row r="768" spans="1:3" x14ac:dyDescent="0.2">
      <c r="A768" s="1475" t="s">
        <v>1029</v>
      </c>
      <c r="B768" s="1475" t="s">
        <v>12230</v>
      </c>
      <c r="C768" s="1475" t="s">
        <v>11528</v>
      </c>
    </row>
    <row r="769" spans="1:3" x14ac:dyDescent="0.2">
      <c r="A769" s="1475" t="s">
        <v>1028</v>
      </c>
      <c r="B769" s="1475" t="s">
        <v>12231</v>
      </c>
      <c r="C769" s="1475" t="s">
        <v>11528</v>
      </c>
    </row>
    <row r="770" spans="1:3" x14ac:dyDescent="0.2">
      <c r="A770" s="1475" t="s">
        <v>1027</v>
      </c>
      <c r="B770" s="1475" t="s">
        <v>12232</v>
      </c>
      <c r="C770" s="1475" t="s">
        <v>11528</v>
      </c>
    </row>
    <row r="771" spans="1:3" x14ac:dyDescent="0.2">
      <c r="A771" s="1475" t="s">
        <v>1026</v>
      </c>
      <c r="B771" s="1475" t="s">
        <v>12233</v>
      </c>
      <c r="C771" s="1475" t="s">
        <v>11528</v>
      </c>
    </row>
    <row r="772" spans="1:3" x14ac:dyDescent="0.2">
      <c r="A772" s="1475" t="s">
        <v>1844</v>
      </c>
      <c r="B772" s="1475" t="s">
        <v>12234</v>
      </c>
      <c r="C772" s="1475" t="s">
        <v>11528</v>
      </c>
    </row>
    <row r="773" spans="1:3" x14ac:dyDescent="0.2">
      <c r="A773" s="1475" t="s">
        <v>1845</v>
      </c>
      <c r="B773" s="1475" t="s">
        <v>12235</v>
      </c>
      <c r="C773" s="1475" t="s">
        <v>11528</v>
      </c>
    </row>
    <row r="774" spans="1:3" x14ac:dyDescent="0.2">
      <c r="A774" s="1475" t="s">
        <v>1846</v>
      </c>
      <c r="B774" s="1475" t="s">
        <v>12236</v>
      </c>
      <c r="C774" s="1475" t="s">
        <v>11528</v>
      </c>
    </row>
    <row r="775" spans="1:3" x14ac:dyDescent="0.2">
      <c r="A775" s="1475" t="s">
        <v>1847</v>
      </c>
      <c r="B775" s="1475" t="s">
        <v>12237</v>
      </c>
      <c r="C775" s="1475" t="s">
        <v>11528</v>
      </c>
    </row>
    <row r="776" spans="1:3" x14ac:dyDescent="0.2">
      <c r="A776" s="1475" t="s">
        <v>1025</v>
      </c>
      <c r="B776" s="1475" t="s">
        <v>12238</v>
      </c>
      <c r="C776" s="1475" t="s">
        <v>11528</v>
      </c>
    </row>
    <row r="777" spans="1:3" x14ac:dyDescent="0.2">
      <c r="A777" s="1475" t="s">
        <v>1024</v>
      </c>
      <c r="B777" s="1475" t="s">
        <v>12239</v>
      </c>
      <c r="C777" s="1475" t="s">
        <v>11528</v>
      </c>
    </row>
    <row r="778" spans="1:3" x14ac:dyDescent="0.2">
      <c r="A778" s="1475" t="s">
        <v>1023</v>
      </c>
      <c r="B778" s="1475" t="s">
        <v>12240</v>
      </c>
      <c r="C778" s="1475" t="s">
        <v>11528</v>
      </c>
    </row>
    <row r="779" spans="1:3" x14ac:dyDescent="0.2">
      <c r="A779" s="1475" t="s">
        <v>1848</v>
      </c>
      <c r="B779" s="1475" t="s">
        <v>12241</v>
      </c>
      <c r="C779" s="1475" t="s">
        <v>11528</v>
      </c>
    </row>
    <row r="780" spans="1:3" x14ac:dyDescent="0.2">
      <c r="A780" s="1475" t="s">
        <v>1849</v>
      </c>
      <c r="B780" s="1475" t="s">
        <v>12242</v>
      </c>
      <c r="C780" s="1475" t="s">
        <v>11528</v>
      </c>
    </row>
    <row r="781" spans="1:3" x14ac:dyDescent="0.2">
      <c r="A781" s="1475" t="s">
        <v>1850</v>
      </c>
      <c r="B781" s="1475" t="s">
        <v>12243</v>
      </c>
      <c r="C781" s="1475" t="s">
        <v>11528</v>
      </c>
    </row>
    <row r="782" spans="1:3" x14ac:dyDescent="0.2">
      <c r="A782" s="1475" t="s">
        <v>1851</v>
      </c>
      <c r="B782" s="1475" t="s">
        <v>12244</v>
      </c>
      <c r="C782" s="1475" t="s">
        <v>11528</v>
      </c>
    </row>
    <row r="783" spans="1:3" x14ac:dyDescent="0.2">
      <c r="A783" s="1475" t="s">
        <v>324</v>
      </c>
      <c r="B783" s="1475" t="s">
        <v>323</v>
      </c>
      <c r="C783" s="1475" t="s">
        <v>11528</v>
      </c>
    </row>
    <row r="784" spans="1:3" x14ac:dyDescent="0.2">
      <c r="A784" s="1475" t="s">
        <v>1022</v>
      </c>
      <c r="B784" s="1475" t="s">
        <v>12245</v>
      </c>
      <c r="C784" s="1475" t="s">
        <v>11528</v>
      </c>
    </row>
    <row r="785" spans="1:3" x14ac:dyDescent="0.2">
      <c r="A785" s="1475" t="s">
        <v>797</v>
      </c>
      <c r="B785" s="1475" t="s">
        <v>12246</v>
      </c>
      <c r="C785" s="1475" t="s">
        <v>11528</v>
      </c>
    </row>
    <row r="786" spans="1:3" x14ac:dyDescent="0.2">
      <c r="A786" s="1475" t="s">
        <v>1852</v>
      </c>
      <c r="B786" s="1475" t="s">
        <v>12247</v>
      </c>
      <c r="C786" s="1475" t="s">
        <v>11528</v>
      </c>
    </row>
    <row r="787" spans="1:3" x14ac:dyDescent="0.2">
      <c r="A787" s="1475" t="s">
        <v>1853</v>
      </c>
      <c r="B787" s="1475" t="s">
        <v>1854</v>
      </c>
      <c r="C787" s="1475" t="s">
        <v>11528</v>
      </c>
    </row>
    <row r="788" spans="1:3" x14ac:dyDescent="0.2">
      <c r="A788" s="1475" t="s">
        <v>1855</v>
      </c>
      <c r="B788" s="1475" t="s">
        <v>12248</v>
      </c>
      <c r="C788" s="1475" t="s">
        <v>11528</v>
      </c>
    </row>
    <row r="789" spans="1:3" x14ac:dyDescent="0.2">
      <c r="A789" s="1475" t="s">
        <v>1856</v>
      </c>
      <c r="B789" s="1475" t="s">
        <v>12249</v>
      </c>
      <c r="C789" s="1475" t="s">
        <v>11528</v>
      </c>
    </row>
    <row r="790" spans="1:3" x14ac:dyDescent="0.2">
      <c r="A790" s="1475" t="s">
        <v>1857</v>
      </c>
      <c r="B790" s="1475" t="s">
        <v>12250</v>
      </c>
      <c r="C790" s="1475" t="s">
        <v>11528</v>
      </c>
    </row>
    <row r="791" spans="1:3" x14ac:dyDescent="0.2">
      <c r="A791" s="1475" t="s">
        <v>1858</v>
      </c>
      <c r="B791" s="1475" t="s">
        <v>12251</v>
      </c>
      <c r="C791" s="1475" t="s">
        <v>11528</v>
      </c>
    </row>
    <row r="792" spans="1:3" x14ac:dyDescent="0.2">
      <c r="A792" s="1475" t="s">
        <v>1859</v>
      </c>
      <c r="B792" s="1475" t="s">
        <v>12252</v>
      </c>
      <c r="C792" s="1475" t="s">
        <v>11528</v>
      </c>
    </row>
    <row r="793" spans="1:3" x14ac:dyDescent="0.2">
      <c r="A793" s="1475" t="s">
        <v>1860</v>
      </c>
      <c r="B793" s="1475" t="s">
        <v>12253</v>
      </c>
      <c r="C793" s="1475" t="s">
        <v>11528</v>
      </c>
    </row>
    <row r="794" spans="1:3" x14ac:dyDescent="0.2">
      <c r="A794" s="1475" t="s">
        <v>1861</v>
      </c>
      <c r="B794" s="1475" t="s">
        <v>12254</v>
      </c>
      <c r="C794" s="1475" t="s">
        <v>11528</v>
      </c>
    </row>
    <row r="795" spans="1:3" x14ac:dyDescent="0.2">
      <c r="A795" s="1475" t="s">
        <v>1862</v>
      </c>
      <c r="B795" s="1475" t="s">
        <v>12255</v>
      </c>
      <c r="C795" s="1475" t="s">
        <v>11528</v>
      </c>
    </row>
    <row r="796" spans="1:3" x14ac:dyDescent="0.2">
      <c r="A796" s="1475" t="s">
        <v>1863</v>
      </c>
      <c r="B796" s="1475" t="s">
        <v>12256</v>
      </c>
      <c r="C796" s="1475" t="s">
        <v>11528</v>
      </c>
    </row>
    <row r="797" spans="1:3" x14ac:dyDescent="0.2">
      <c r="A797" s="1475" t="s">
        <v>1864</v>
      </c>
      <c r="B797" s="1475" t="s">
        <v>12257</v>
      </c>
      <c r="C797" s="1475" t="s">
        <v>11528</v>
      </c>
    </row>
    <row r="798" spans="1:3" x14ac:dyDescent="0.2">
      <c r="A798" s="1475" t="s">
        <v>1865</v>
      </c>
      <c r="B798" s="1475" t="s">
        <v>12258</v>
      </c>
      <c r="C798" s="1475" t="s">
        <v>11528</v>
      </c>
    </row>
    <row r="799" spans="1:3" x14ac:dyDescent="0.2">
      <c r="A799" s="1475" t="s">
        <v>1866</v>
      </c>
      <c r="B799" s="1475" t="s">
        <v>12259</v>
      </c>
      <c r="C799" s="1475" t="s">
        <v>11528</v>
      </c>
    </row>
    <row r="800" spans="1:3" x14ac:dyDescent="0.2">
      <c r="A800" s="1475" t="s">
        <v>1867</v>
      </c>
      <c r="B800" s="1475" t="s">
        <v>12260</v>
      </c>
      <c r="C800" s="1475" t="s">
        <v>11528</v>
      </c>
    </row>
    <row r="801" spans="1:3" x14ac:dyDescent="0.2">
      <c r="A801" s="1475" t="s">
        <v>1868</v>
      </c>
      <c r="B801" s="1475" t="s">
        <v>12261</v>
      </c>
      <c r="C801" s="1475" t="s">
        <v>11528</v>
      </c>
    </row>
    <row r="802" spans="1:3" x14ac:dyDescent="0.2">
      <c r="A802" s="1475" t="s">
        <v>1869</v>
      </c>
      <c r="B802" s="1475" t="s">
        <v>12262</v>
      </c>
      <c r="C802" s="1475" t="s">
        <v>11528</v>
      </c>
    </row>
    <row r="803" spans="1:3" x14ac:dyDescent="0.2">
      <c r="A803" s="1475" t="s">
        <v>1870</v>
      </c>
      <c r="B803" s="1475" t="s">
        <v>12263</v>
      </c>
      <c r="C803" s="1475" t="s">
        <v>11528</v>
      </c>
    </row>
    <row r="804" spans="1:3" x14ac:dyDescent="0.2">
      <c r="A804" s="1475" t="s">
        <v>1871</v>
      </c>
      <c r="B804" s="1475" t="s">
        <v>12264</v>
      </c>
      <c r="C804" s="1475" t="s">
        <v>11528</v>
      </c>
    </row>
    <row r="805" spans="1:3" x14ac:dyDescent="0.2">
      <c r="A805" s="1475" t="s">
        <v>1872</v>
      </c>
      <c r="B805" s="1475" t="s">
        <v>12265</v>
      </c>
      <c r="C805" s="1475" t="s">
        <v>11528</v>
      </c>
    </row>
    <row r="806" spans="1:3" x14ac:dyDescent="0.2">
      <c r="A806" s="1475" t="s">
        <v>1873</v>
      </c>
      <c r="B806" s="1475" t="s">
        <v>12266</v>
      </c>
      <c r="C806" s="1475" t="s">
        <v>11528</v>
      </c>
    </row>
    <row r="807" spans="1:3" x14ac:dyDescent="0.2">
      <c r="A807" s="1475" t="s">
        <v>1874</v>
      </c>
      <c r="B807" s="1475" t="s">
        <v>12267</v>
      </c>
      <c r="C807" s="1475" t="s">
        <v>11528</v>
      </c>
    </row>
    <row r="808" spans="1:3" x14ac:dyDescent="0.2">
      <c r="A808" s="1475" t="s">
        <v>1875</v>
      </c>
      <c r="B808" s="1475" t="s">
        <v>12268</v>
      </c>
      <c r="C808" s="1475" t="s">
        <v>11528</v>
      </c>
    </row>
    <row r="809" spans="1:3" x14ac:dyDescent="0.2">
      <c r="A809" s="1475" t="s">
        <v>1876</v>
      </c>
      <c r="B809" s="1475" t="s">
        <v>12269</v>
      </c>
      <c r="C809" s="1475" t="s">
        <v>11528</v>
      </c>
    </row>
    <row r="810" spans="1:3" x14ac:dyDescent="0.2">
      <c r="A810" s="1475" t="s">
        <v>1877</v>
      </c>
      <c r="B810" s="1475" t="s">
        <v>12270</v>
      </c>
      <c r="C810" s="1475" t="s">
        <v>11528</v>
      </c>
    </row>
    <row r="811" spans="1:3" x14ac:dyDescent="0.2">
      <c r="A811" s="1475" t="s">
        <v>6197</v>
      </c>
      <c r="B811" s="1475" t="s">
        <v>12271</v>
      </c>
      <c r="C811" s="1475" t="s">
        <v>11528</v>
      </c>
    </row>
    <row r="812" spans="1:3" x14ac:dyDescent="0.2">
      <c r="A812" s="1475" t="s">
        <v>6201</v>
      </c>
      <c r="B812" s="1475" t="s">
        <v>12272</v>
      </c>
      <c r="C812" s="1475" t="s">
        <v>11528</v>
      </c>
    </row>
    <row r="813" spans="1:3" x14ac:dyDescent="0.2">
      <c r="A813" s="1475" t="s">
        <v>6204</v>
      </c>
      <c r="B813" s="1475" t="s">
        <v>12273</v>
      </c>
      <c r="C813" s="1475" t="s">
        <v>11528</v>
      </c>
    </row>
    <row r="814" spans="1:3" x14ac:dyDescent="0.2">
      <c r="A814" s="1475" t="s">
        <v>1878</v>
      </c>
      <c r="B814" s="1475" t="s">
        <v>12274</v>
      </c>
      <c r="C814" s="1475" t="s">
        <v>11528</v>
      </c>
    </row>
    <row r="815" spans="1:3" x14ac:dyDescent="0.2">
      <c r="A815" s="1475" t="s">
        <v>1879</v>
      </c>
      <c r="B815" s="1475" t="s">
        <v>12275</v>
      </c>
      <c r="C815" s="1475" t="s">
        <v>11528</v>
      </c>
    </row>
    <row r="816" spans="1:3" x14ac:dyDescent="0.2">
      <c r="A816" s="1475" t="s">
        <v>1880</v>
      </c>
      <c r="B816" s="1475" t="s">
        <v>12276</v>
      </c>
      <c r="C816" s="1475" t="s">
        <v>11528</v>
      </c>
    </row>
    <row r="817" spans="1:3" x14ac:dyDescent="0.2">
      <c r="A817" s="1475" t="s">
        <v>1881</v>
      </c>
      <c r="B817" s="1475" t="s">
        <v>12277</v>
      </c>
      <c r="C817" s="1475" t="s">
        <v>11528</v>
      </c>
    </row>
    <row r="818" spans="1:3" x14ac:dyDescent="0.2">
      <c r="A818" s="1475" t="s">
        <v>1882</v>
      </c>
      <c r="B818" s="1475" t="s">
        <v>12278</v>
      </c>
      <c r="C818" s="1475" t="s">
        <v>11528</v>
      </c>
    </row>
    <row r="819" spans="1:3" x14ac:dyDescent="0.2">
      <c r="A819" s="1475" t="s">
        <v>1883</v>
      </c>
      <c r="B819" s="1475" t="s">
        <v>12279</v>
      </c>
      <c r="C819" s="1475" t="s">
        <v>11528</v>
      </c>
    </row>
    <row r="820" spans="1:3" x14ac:dyDescent="0.2">
      <c r="A820" s="1475" t="s">
        <v>1884</v>
      </c>
      <c r="B820" s="1475" t="s">
        <v>12280</v>
      </c>
      <c r="C820" s="1475" t="s">
        <v>11528</v>
      </c>
    </row>
    <row r="821" spans="1:3" x14ac:dyDescent="0.2">
      <c r="A821" s="1475" t="s">
        <v>1885</v>
      </c>
      <c r="B821" s="1475" t="s">
        <v>12281</v>
      </c>
      <c r="C821" s="1475" t="s">
        <v>11528</v>
      </c>
    </row>
    <row r="822" spans="1:3" x14ac:dyDescent="0.2">
      <c r="A822" s="1475" t="s">
        <v>1886</v>
      </c>
      <c r="B822" s="1475" t="s">
        <v>12282</v>
      </c>
      <c r="C822" s="1475" t="s">
        <v>11528</v>
      </c>
    </row>
    <row r="823" spans="1:3" x14ac:dyDescent="0.2">
      <c r="A823" s="1475" t="s">
        <v>1887</v>
      </c>
      <c r="B823" s="1475" t="s">
        <v>12283</v>
      </c>
      <c r="C823" s="1475" t="s">
        <v>11528</v>
      </c>
    </row>
    <row r="824" spans="1:3" x14ac:dyDescent="0.2">
      <c r="A824" s="1475" t="s">
        <v>1888</v>
      </c>
      <c r="B824" s="1475" t="s">
        <v>12284</v>
      </c>
      <c r="C824" s="1475" t="s">
        <v>11528</v>
      </c>
    </row>
    <row r="825" spans="1:3" x14ac:dyDescent="0.2">
      <c r="A825" s="1475" t="s">
        <v>1889</v>
      </c>
      <c r="B825" s="1475" t="s">
        <v>12285</v>
      </c>
      <c r="C825" s="1475" t="s">
        <v>11528</v>
      </c>
    </row>
    <row r="826" spans="1:3" x14ac:dyDescent="0.2">
      <c r="A826" s="1475" t="s">
        <v>1021</v>
      </c>
      <c r="B826" s="1475" t="s">
        <v>12286</v>
      </c>
      <c r="C826" s="1475" t="s">
        <v>11528</v>
      </c>
    </row>
    <row r="827" spans="1:3" x14ac:dyDescent="0.2">
      <c r="A827" s="1475" t="s">
        <v>1890</v>
      </c>
      <c r="B827" s="1475" t="s">
        <v>12287</v>
      </c>
      <c r="C827" s="1475" t="s">
        <v>11528</v>
      </c>
    </row>
    <row r="828" spans="1:3" x14ac:dyDescent="0.2">
      <c r="A828" s="1475" t="s">
        <v>1891</v>
      </c>
      <c r="B828" s="1475" t="s">
        <v>12288</v>
      </c>
      <c r="C828" s="1475" t="s">
        <v>11528</v>
      </c>
    </row>
    <row r="829" spans="1:3" x14ac:dyDescent="0.2">
      <c r="A829" s="1475" t="s">
        <v>1892</v>
      </c>
      <c r="B829" s="1475" t="s">
        <v>1893</v>
      </c>
      <c r="C829" s="1475" t="s">
        <v>11528</v>
      </c>
    </row>
    <row r="830" spans="1:3" x14ac:dyDescent="0.2">
      <c r="A830" s="1475" t="s">
        <v>1894</v>
      </c>
      <c r="B830" s="1475" t="s">
        <v>12289</v>
      </c>
      <c r="C830" s="1475" t="s">
        <v>11528</v>
      </c>
    </row>
    <row r="831" spans="1:3" x14ac:dyDescent="0.2">
      <c r="A831" s="1475" t="s">
        <v>1895</v>
      </c>
      <c r="B831" s="1475" t="s">
        <v>12290</v>
      </c>
      <c r="C831" s="1475" t="s">
        <v>11528</v>
      </c>
    </row>
    <row r="832" spans="1:3" x14ac:dyDescent="0.2">
      <c r="A832" s="1475" t="s">
        <v>1896</v>
      </c>
      <c r="B832" s="1475" t="s">
        <v>12291</v>
      </c>
      <c r="C832" s="1475" t="s">
        <v>11528</v>
      </c>
    </row>
    <row r="833" spans="1:3" x14ac:dyDescent="0.2">
      <c r="A833" s="1475" t="s">
        <v>1020</v>
      </c>
      <c r="B833" s="1475" t="s">
        <v>12292</v>
      </c>
      <c r="C833" s="1475" t="s">
        <v>11528</v>
      </c>
    </row>
    <row r="834" spans="1:3" x14ac:dyDescent="0.2">
      <c r="A834" s="1475" t="s">
        <v>6290</v>
      </c>
      <c r="B834" s="1475" t="s">
        <v>12293</v>
      </c>
      <c r="C834" s="1475" t="s">
        <v>11528</v>
      </c>
    </row>
    <row r="835" spans="1:3" x14ac:dyDescent="0.2">
      <c r="A835" s="1475" t="s">
        <v>1019</v>
      </c>
      <c r="B835" s="1475" t="s">
        <v>12294</v>
      </c>
      <c r="C835" s="1475" t="s">
        <v>11528</v>
      </c>
    </row>
    <row r="836" spans="1:3" x14ac:dyDescent="0.2">
      <c r="A836" s="1475" t="s">
        <v>1018</v>
      </c>
      <c r="B836" s="1475" t="s">
        <v>12295</v>
      </c>
      <c r="C836" s="1475" t="s">
        <v>11528</v>
      </c>
    </row>
    <row r="837" spans="1:3" x14ac:dyDescent="0.2">
      <c r="A837" s="1475" t="s">
        <v>1897</v>
      </c>
      <c r="B837" s="1475" t="s">
        <v>12296</v>
      </c>
      <c r="C837" s="1475" t="s">
        <v>11528</v>
      </c>
    </row>
    <row r="838" spans="1:3" x14ac:dyDescent="0.2">
      <c r="A838" s="1475" t="s">
        <v>1898</v>
      </c>
      <c r="B838" s="1475" t="s">
        <v>12297</v>
      </c>
      <c r="C838" s="1475" t="s">
        <v>11528</v>
      </c>
    </row>
    <row r="839" spans="1:3" x14ac:dyDescent="0.2">
      <c r="A839" s="1475" t="s">
        <v>1899</v>
      </c>
      <c r="B839" s="1475" t="s">
        <v>12298</v>
      </c>
      <c r="C839" s="1475" t="s">
        <v>11528</v>
      </c>
    </row>
    <row r="840" spans="1:3" x14ac:dyDescent="0.2">
      <c r="A840" s="1475" t="s">
        <v>1900</v>
      </c>
      <c r="B840" s="1475" t="s">
        <v>12299</v>
      </c>
      <c r="C840" s="1475" t="s">
        <v>11528</v>
      </c>
    </row>
    <row r="841" spans="1:3" x14ac:dyDescent="0.2">
      <c r="A841" s="1475" t="s">
        <v>1901</v>
      </c>
      <c r="B841" s="1475" t="s">
        <v>12300</v>
      </c>
      <c r="C841" s="1475" t="s">
        <v>11528</v>
      </c>
    </row>
    <row r="842" spans="1:3" x14ac:dyDescent="0.2">
      <c r="A842" s="1475" t="s">
        <v>1902</v>
      </c>
      <c r="B842" s="1475" t="s">
        <v>12301</v>
      </c>
      <c r="C842" s="1475" t="s">
        <v>11528</v>
      </c>
    </row>
    <row r="843" spans="1:3" x14ac:dyDescent="0.2">
      <c r="A843" s="1475" t="s">
        <v>1903</v>
      </c>
      <c r="B843" s="1475" t="s">
        <v>12302</v>
      </c>
      <c r="C843" s="1475" t="s">
        <v>11528</v>
      </c>
    </row>
    <row r="844" spans="1:3" x14ac:dyDescent="0.2">
      <c r="A844" s="1475" t="s">
        <v>1904</v>
      </c>
      <c r="B844" s="1475" t="s">
        <v>12303</v>
      </c>
      <c r="C844" s="1475" t="s">
        <v>11528</v>
      </c>
    </row>
    <row r="845" spans="1:3" x14ac:dyDescent="0.2">
      <c r="A845" s="1475" t="s">
        <v>1905</v>
      </c>
      <c r="B845" s="1475" t="s">
        <v>12304</v>
      </c>
      <c r="C845" s="1475" t="s">
        <v>11528</v>
      </c>
    </row>
    <row r="846" spans="1:3" x14ac:dyDescent="0.2">
      <c r="A846" s="1475" t="s">
        <v>1906</v>
      </c>
      <c r="B846" s="1475" t="s">
        <v>12305</v>
      </c>
      <c r="C846" s="1475" t="s">
        <v>11528</v>
      </c>
    </row>
    <row r="847" spans="1:3" x14ac:dyDescent="0.2">
      <c r="A847" s="1475" t="s">
        <v>1907</v>
      </c>
      <c r="B847" s="1475" t="s">
        <v>12306</v>
      </c>
      <c r="C847" s="1475" t="s">
        <v>11528</v>
      </c>
    </row>
    <row r="848" spans="1:3" x14ac:dyDescent="0.2">
      <c r="A848" s="1475" t="s">
        <v>1017</v>
      </c>
      <c r="B848" s="1475" t="s">
        <v>11389</v>
      </c>
      <c r="C848" s="1475" t="s">
        <v>11528</v>
      </c>
    </row>
    <row r="849" spans="1:3" x14ac:dyDescent="0.2">
      <c r="A849" s="1475" t="s">
        <v>1016</v>
      </c>
      <c r="B849" s="1475" t="s">
        <v>12307</v>
      </c>
      <c r="C849" s="1475" t="s">
        <v>11528</v>
      </c>
    </row>
    <row r="850" spans="1:3" x14ac:dyDescent="0.2">
      <c r="A850" s="1475" t="s">
        <v>1908</v>
      </c>
      <c r="B850" s="1475" t="s">
        <v>12308</v>
      </c>
      <c r="C850" s="1475" t="s">
        <v>11528</v>
      </c>
    </row>
    <row r="851" spans="1:3" x14ac:dyDescent="0.2">
      <c r="A851" s="1475" t="s">
        <v>1909</v>
      </c>
      <c r="B851" s="1475" t="s">
        <v>12309</v>
      </c>
      <c r="C851" s="1475" t="s">
        <v>11528</v>
      </c>
    </row>
    <row r="852" spans="1:3" x14ac:dyDescent="0.2">
      <c r="A852" s="1475" t="s">
        <v>1910</v>
      </c>
      <c r="B852" s="1475" t="s">
        <v>12310</v>
      </c>
      <c r="C852" s="1475" t="s">
        <v>11528</v>
      </c>
    </row>
    <row r="853" spans="1:3" x14ac:dyDescent="0.2">
      <c r="A853" s="1475" t="s">
        <v>1911</v>
      </c>
      <c r="B853" s="1475" t="s">
        <v>12311</v>
      </c>
      <c r="C853" s="1475" t="s">
        <v>11528</v>
      </c>
    </row>
    <row r="854" spans="1:3" x14ac:dyDescent="0.2">
      <c r="A854" s="1475" t="s">
        <v>1912</v>
      </c>
      <c r="B854" s="1475" t="s">
        <v>12312</v>
      </c>
      <c r="C854" s="1475" t="s">
        <v>11528</v>
      </c>
    </row>
    <row r="855" spans="1:3" x14ac:dyDescent="0.2">
      <c r="A855" s="1475" t="s">
        <v>1913</v>
      </c>
      <c r="B855" s="1475" t="s">
        <v>12313</v>
      </c>
      <c r="C855" s="1475" t="s">
        <v>11528</v>
      </c>
    </row>
    <row r="856" spans="1:3" x14ac:dyDescent="0.2">
      <c r="A856" s="1475" t="s">
        <v>1914</v>
      </c>
      <c r="B856" s="1475" t="s">
        <v>11375</v>
      </c>
      <c r="C856" s="1475" t="s">
        <v>11528</v>
      </c>
    </row>
    <row r="857" spans="1:3" x14ac:dyDescent="0.2">
      <c r="A857" s="1475" t="s">
        <v>1015</v>
      </c>
      <c r="B857" s="1475" t="s">
        <v>12314</v>
      </c>
      <c r="C857" s="1475" t="s">
        <v>11528</v>
      </c>
    </row>
    <row r="858" spans="1:3" x14ac:dyDescent="0.2">
      <c r="A858" s="1475" t="s">
        <v>1915</v>
      </c>
      <c r="B858" s="1475" t="s">
        <v>12315</v>
      </c>
      <c r="C858" s="1475" t="s">
        <v>11528</v>
      </c>
    </row>
    <row r="859" spans="1:3" x14ac:dyDescent="0.2">
      <c r="A859" s="1475" t="s">
        <v>1916</v>
      </c>
      <c r="B859" s="1475" t="s">
        <v>12316</v>
      </c>
      <c r="C859" s="1475" t="s">
        <v>11528</v>
      </c>
    </row>
    <row r="860" spans="1:3" x14ac:dyDescent="0.2">
      <c r="A860" s="1475" t="s">
        <v>1917</v>
      </c>
      <c r="B860" s="1475" t="s">
        <v>12317</v>
      </c>
      <c r="C860" s="1475" t="s">
        <v>11528</v>
      </c>
    </row>
    <row r="861" spans="1:3" x14ac:dyDescent="0.2">
      <c r="A861" s="1475" t="s">
        <v>1918</v>
      </c>
      <c r="B861" s="1475" t="s">
        <v>12318</v>
      </c>
      <c r="C861" s="1475" t="s">
        <v>11528</v>
      </c>
    </row>
    <row r="862" spans="1:3" x14ac:dyDescent="0.2">
      <c r="A862" s="1475" t="s">
        <v>1919</v>
      </c>
      <c r="B862" s="1475" t="s">
        <v>12319</v>
      </c>
      <c r="C862" s="1475" t="s">
        <v>11528</v>
      </c>
    </row>
    <row r="863" spans="1:3" x14ac:dyDescent="0.2">
      <c r="A863" s="1475" t="s">
        <v>1920</v>
      </c>
      <c r="B863" s="1475" t="s">
        <v>12320</v>
      </c>
      <c r="C863" s="1475" t="s">
        <v>11528</v>
      </c>
    </row>
    <row r="864" spans="1:3" x14ac:dyDescent="0.2">
      <c r="A864" s="1475" t="s">
        <v>1921</v>
      </c>
      <c r="B864" s="1475" t="s">
        <v>12321</v>
      </c>
      <c r="C864" s="1475" t="s">
        <v>11528</v>
      </c>
    </row>
    <row r="865" spans="1:3" x14ac:dyDescent="0.2">
      <c r="A865" s="1475" t="s">
        <v>1922</v>
      </c>
      <c r="B865" s="1475" t="s">
        <v>12322</v>
      </c>
      <c r="C865" s="1475" t="s">
        <v>11528</v>
      </c>
    </row>
    <row r="866" spans="1:3" x14ac:dyDescent="0.2">
      <c r="A866" s="1475" t="s">
        <v>1923</v>
      </c>
      <c r="B866" s="1475" t="s">
        <v>12323</v>
      </c>
      <c r="C866" s="1475" t="s">
        <v>11528</v>
      </c>
    </row>
    <row r="867" spans="1:3" x14ac:dyDescent="0.2">
      <c r="A867" s="1475" t="s">
        <v>1924</v>
      </c>
      <c r="B867" s="1475" t="s">
        <v>12324</v>
      </c>
      <c r="C867" s="1475" t="s">
        <v>11528</v>
      </c>
    </row>
    <row r="868" spans="1:3" x14ac:dyDescent="0.2">
      <c r="A868" s="1475" t="s">
        <v>1925</v>
      </c>
      <c r="B868" s="1475" t="s">
        <v>12325</v>
      </c>
      <c r="C868" s="1475" t="s">
        <v>11528</v>
      </c>
    </row>
    <row r="869" spans="1:3" x14ac:dyDescent="0.2">
      <c r="A869" s="1475" t="s">
        <v>1926</v>
      </c>
      <c r="B869" s="1475" t="s">
        <v>12326</v>
      </c>
      <c r="C869" s="1475" t="s">
        <v>11528</v>
      </c>
    </row>
    <row r="870" spans="1:3" x14ac:dyDescent="0.2">
      <c r="A870" s="1475" t="s">
        <v>1927</v>
      </c>
      <c r="B870" s="1475" t="s">
        <v>12327</v>
      </c>
      <c r="C870" s="1475" t="s">
        <v>11528</v>
      </c>
    </row>
    <row r="871" spans="1:3" x14ac:dyDescent="0.2">
      <c r="A871" s="1475" t="s">
        <v>1928</v>
      </c>
      <c r="B871" s="1475" t="s">
        <v>12328</v>
      </c>
      <c r="C871" s="1475" t="s">
        <v>11528</v>
      </c>
    </row>
    <row r="872" spans="1:3" x14ac:dyDescent="0.2">
      <c r="A872" s="1475" t="s">
        <v>1929</v>
      </c>
      <c r="B872" s="1475" t="s">
        <v>12329</v>
      </c>
      <c r="C872" s="1475" t="s">
        <v>11528</v>
      </c>
    </row>
    <row r="873" spans="1:3" x14ac:dyDescent="0.2">
      <c r="A873" s="1475" t="s">
        <v>1930</v>
      </c>
      <c r="B873" s="1475" t="s">
        <v>12330</v>
      </c>
      <c r="C873" s="1475" t="s">
        <v>11528</v>
      </c>
    </row>
    <row r="874" spans="1:3" x14ac:dyDescent="0.2">
      <c r="A874" s="1475" t="s">
        <v>1931</v>
      </c>
      <c r="B874" s="1475" t="s">
        <v>12331</v>
      </c>
      <c r="C874" s="1475" t="s">
        <v>11528</v>
      </c>
    </row>
    <row r="875" spans="1:3" x14ac:dyDescent="0.2">
      <c r="A875" s="1475" t="s">
        <v>1932</v>
      </c>
      <c r="B875" s="1475" t="s">
        <v>12332</v>
      </c>
      <c r="C875" s="1475" t="s">
        <v>11528</v>
      </c>
    </row>
    <row r="876" spans="1:3" x14ac:dyDescent="0.2">
      <c r="A876" s="1475" t="s">
        <v>1933</v>
      </c>
      <c r="B876" s="1475" t="s">
        <v>12333</v>
      </c>
      <c r="C876" s="1475" t="s">
        <v>11528</v>
      </c>
    </row>
    <row r="877" spans="1:3" x14ac:dyDescent="0.2">
      <c r="A877" s="1475" t="s">
        <v>1934</v>
      </c>
      <c r="B877" s="1475" t="s">
        <v>12334</v>
      </c>
      <c r="C877" s="1475" t="s">
        <v>11528</v>
      </c>
    </row>
    <row r="878" spans="1:3" x14ac:dyDescent="0.2">
      <c r="A878" s="1475" t="s">
        <v>1935</v>
      </c>
      <c r="B878" s="1475" t="s">
        <v>12335</v>
      </c>
      <c r="C878" s="1475" t="s">
        <v>11528</v>
      </c>
    </row>
    <row r="879" spans="1:3" x14ac:dyDescent="0.2">
      <c r="A879" s="1475" t="s">
        <v>1936</v>
      </c>
      <c r="B879" s="1475" t="s">
        <v>12336</v>
      </c>
      <c r="C879" s="1475" t="s">
        <v>11528</v>
      </c>
    </row>
    <row r="880" spans="1:3" x14ac:dyDescent="0.2">
      <c r="A880" s="1475" t="s">
        <v>1937</v>
      </c>
      <c r="B880" s="1475" t="s">
        <v>12337</v>
      </c>
      <c r="C880" s="1475" t="s">
        <v>11528</v>
      </c>
    </row>
    <row r="881" spans="1:3" x14ac:dyDescent="0.2">
      <c r="A881" s="1475" t="s">
        <v>1938</v>
      </c>
      <c r="B881" s="1475" t="s">
        <v>12338</v>
      </c>
      <c r="C881" s="1475" t="s">
        <v>11528</v>
      </c>
    </row>
    <row r="882" spans="1:3" x14ac:dyDescent="0.2">
      <c r="A882" s="1475" t="s">
        <v>1939</v>
      </c>
      <c r="B882" s="1475" t="s">
        <v>12339</v>
      </c>
      <c r="C882" s="1475" t="s">
        <v>11528</v>
      </c>
    </row>
    <row r="883" spans="1:3" x14ac:dyDescent="0.2">
      <c r="A883" s="1475" t="s">
        <v>1940</v>
      </c>
      <c r="B883" s="1475" t="s">
        <v>12340</v>
      </c>
      <c r="C883" s="1475" t="s">
        <v>11528</v>
      </c>
    </row>
    <row r="884" spans="1:3" x14ac:dyDescent="0.2">
      <c r="A884" s="1475" t="s">
        <v>1941</v>
      </c>
      <c r="B884" s="1475" t="s">
        <v>12341</v>
      </c>
      <c r="C884" s="1475" t="s">
        <v>11528</v>
      </c>
    </row>
    <row r="885" spans="1:3" x14ac:dyDescent="0.2">
      <c r="A885" s="1475" t="s">
        <v>314</v>
      </c>
      <c r="B885" s="1475" t="s">
        <v>313</v>
      </c>
      <c r="C885" s="1475" t="s">
        <v>11528</v>
      </c>
    </row>
    <row r="886" spans="1:3" x14ac:dyDescent="0.2">
      <c r="A886" s="1475" t="s">
        <v>311</v>
      </c>
      <c r="B886" s="1475" t="s">
        <v>310</v>
      </c>
      <c r="C886" s="1475" t="s">
        <v>11528</v>
      </c>
    </row>
    <row r="887" spans="1:3" x14ac:dyDescent="0.2">
      <c r="A887" s="1475" t="s">
        <v>309</v>
      </c>
      <c r="B887" s="1475" t="s">
        <v>308</v>
      </c>
      <c r="C887" s="1475" t="s">
        <v>11528</v>
      </c>
    </row>
    <row r="888" spans="1:3" x14ac:dyDescent="0.2">
      <c r="A888" s="1475" t="s">
        <v>307</v>
      </c>
      <c r="B888" s="1475" t="s">
        <v>306</v>
      </c>
      <c r="C888" s="1475" t="s">
        <v>11528</v>
      </c>
    </row>
    <row r="889" spans="1:3" x14ac:dyDescent="0.2">
      <c r="A889" s="1475" t="s">
        <v>305</v>
      </c>
      <c r="B889" s="1475" t="s">
        <v>304</v>
      </c>
      <c r="C889" s="1475" t="s">
        <v>11528</v>
      </c>
    </row>
    <row r="890" spans="1:3" x14ac:dyDescent="0.2">
      <c r="A890" s="1475" t="s">
        <v>303</v>
      </c>
      <c r="B890" s="1475" t="s">
        <v>302</v>
      </c>
      <c r="C890" s="1475" t="s">
        <v>11528</v>
      </c>
    </row>
    <row r="891" spans="1:3" x14ac:dyDescent="0.2">
      <c r="A891" s="1475" t="s">
        <v>301</v>
      </c>
      <c r="B891" s="1475" t="s">
        <v>300</v>
      </c>
      <c r="C891" s="1475" t="s">
        <v>11528</v>
      </c>
    </row>
    <row r="892" spans="1:3" x14ac:dyDescent="0.2">
      <c r="A892" s="1475" t="s">
        <v>299</v>
      </c>
      <c r="B892" s="1475" t="s">
        <v>298</v>
      </c>
      <c r="C892" s="1475" t="s">
        <v>11528</v>
      </c>
    </row>
    <row r="893" spans="1:3" x14ac:dyDescent="0.2">
      <c r="A893" s="1475" t="s">
        <v>297</v>
      </c>
      <c r="B893" s="1475" t="s">
        <v>296</v>
      </c>
      <c r="C893" s="1475" t="s">
        <v>11528</v>
      </c>
    </row>
    <row r="894" spans="1:3" x14ac:dyDescent="0.2">
      <c r="A894" s="1475" t="s">
        <v>295</v>
      </c>
      <c r="B894" s="1475" t="s">
        <v>294</v>
      </c>
      <c r="C894" s="1475" t="s">
        <v>11528</v>
      </c>
    </row>
    <row r="895" spans="1:3" x14ac:dyDescent="0.2">
      <c r="A895" s="1475" t="s">
        <v>293</v>
      </c>
      <c r="B895" s="1475" t="s">
        <v>292</v>
      </c>
      <c r="C895" s="1475" t="s">
        <v>11528</v>
      </c>
    </row>
    <row r="896" spans="1:3" x14ac:dyDescent="0.2">
      <c r="A896" s="1475" t="s">
        <v>1014</v>
      </c>
      <c r="B896" s="1475" t="s">
        <v>12342</v>
      </c>
      <c r="C896" s="1475" t="s">
        <v>11528</v>
      </c>
    </row>
    <row r="897" spans="1:3" x14ac:dyDescent="0.2">
      <c r="A897" s="1475" t="s">
        <v>1013</v>
      </c>
      <c r="B897" s="1475" t="s">
        <v>12343</v>
      </c>
      <c r="C897" s="1475" t="s">
        <v>11528</v>
      </c>
    </row>
    <row r="898" spans="1:3" x14ac:dyDescent="0.2">
      <c r="A898" s="1475" t="s">
        <v>1012</v>
      </c>
      <c r="B898" s="1475" t="s">
        <v>12344</v>
      </c>
      <c r="C898" s="1475" t="s">
        <v>11528</v>
      </c>
    </row>
    <row r="899" spans="1:3" x14ac:dyDescent="0.2">
      <c r="A899" s="1475" t="s">
        <v>1011</v>
      </c>
      <c r="B899" s="1475" t="s">
        <v>12345</v>
      </c>
      <c r="C899" s="1475" t="s">
        <v>11528</v>
      </c>
    </row>
    <row r="900" spans="1:3" x14ac:dyDescent="0.2">
      <c r="A900" s="1475" t="s">
        <v>1010</v>
      </c>
      <c r="B900" s="1475" t="s">
        <v>12346</v>
      </c>
      <c r="C900" s="1475" t="s">
        <v>11528</v>
      </c>
    </row>
    <row r="901" spans="1:3" x14ac:dyDescent="0.2">
      <c r="A901" s="1475" t="s">
        <v>1009</v>
      </c>
      <c r="B901" s="1475" t="s">
        <v>12347</v>
      </c>
      <c r="C901" s="1475" t="s">
        <v>11528</v>
      </c>
    </row>
    <row r="902" spans="1:3" x14ac:dyDescent="0.2">
      <c r="A902" s="1475" t="s">
        <v>1008</v>
      </c>
      <c r="B902" s="1475" t="s">
        <v>12348</v>
      </c>
      <c r="C902" s="1475" t="s">
        <v>11528</v>
      </c>
    </row>
    <row r="903" spans="1:3" x14ac:dyDescent="0.2">
      <c r="A903" s="1475" t="s">
        <v>1007</v>
      </c>
      <c r="B903" s="1475" t="s">
        <v>12349</v>
      </c>
      <c r="C903" s="1475" t="s">
        <v>11528</v>
      </c>
    </row>
    <row r="904" spans="1:3" x14ac:dyDescent="0.2">
      <c r="A904" s="1475" t="s">
        <v>1006</v>
      </c>
      <c r="B904" s="1475" t="s">
        <v>12350</v>
      </c>
      <c r="C904" s="1475" t="s">
        <v>11528</v>
      </c>
    </row>
    <row r="905" spans="1:3" x14ac:dyDescent="0.2">
      <c r="A905" s="1475" t="s">
        <v>1005</v>
      </c>
      <c r="B905" s="1475" t="s">
        <v>12351</v>
      </c>
      <c r="C905" s="1475" t="s">
        <v>11528</v>
      </c>
    </row>
    <row r="906" spans="1:3" x14ac:dyDescent="0.2">
      <c r="A906" s="1475" t="s">
        <v>1004</v>
      </c>
      <c r="B906" s="1475" t="s">
        <v>12352</v>
      </c>
      <c r="C906" s="1475" t="s">
        <v>11528</v>
      </c>
    </row>
    <row r="907" spans="1:3" x14ac:dyDescent="0.2">
      <c r="A907" s="1475" t="s">
        <v>1003</v>
      </c>
      <c r="B907" s="1475" t="s">
        <v>12353</v>
      </c>
      <c r="C907" s="1475" t="s">
        <v>11528</v>
      </c>
    </row>
    <row r="908" spans="1:3" x14ac:dyDescent="0.2">
      <c r="A908" s="1475" t="s">
        <v>1002</v>
      </c>
      <c r="B908" s="1475" t="s">
        <v>12354</v>
      </c>
      <c r="C908" s="1475" t="s">
        <v>11528</v>
      </c>
    </row>
    <row r="909" spans="1:3" x14ac:dyDescent="0.2">
      <c r="A909" s="1475" t="s">
        <v>1001</v>
      </c>
      <c r="B909" s="1475" t="s">
        <v>12355</v>
      </c>
      <c r="C909" s="1475" t="s">
        <v>11528</v>
      </c>
    </row>
    <row r="910" spans="1:3" x14ac:dyDescent="0.2">
      <c r="A910" s="1475" t="s">
        <v>1000</v>
      </c>
      <c r="B910" s="1475" t="s">
        <v>12356</v>
      </c>
      <c r="C910" s="1475" t="s">
        <v>11528</v>
      </c>
    </row>
    <row r="911" spans="1:3" x14ac:dyDescent="0.2">
      <c r="A911" s="1475" t="s">
        <v>999</v>
      </c>
      <c r="B911" s="1475" t="s">
        <v>12357</v>
      </c>
      <c r="C911" s="1475" t="s">
        <v>11528</v>
      </c>
    </row>
    <row r="912" spans="1:3" x14ac:dyDescent="0.2">
      <c r="A912" s="1475" t="s">
        <v>998</v>
      </c>
      <c r="B912" s="1475" t="s">
        <v>12358</v>
      </c>
      <c r="C912" s="1475" t="s">
        <v>11528</v>
      </c>
    </row>
    <row r="913" spans="1:3" x14ac:dyDescent="0.2">
      <c r="A913" s="1475" t="s">
        <v>997</v>
      </c>
      <c r="B913" s="1475" t="s">
        <v>12359</v>
      </c>
      <c r="C913" s="1475" t="s">
        <v>11528</v>
      </c>
    </row>
    <row r="914" spans="1:3" x14ac:dyDescent="0.2">
      <c r="A914" s="1475" t="s">
        <v>996</v>
      </c>
      <c r="B914" s="1475" t="s">
        <v>12360</v>
      </c>
      <c r="C914" s="1475" t="s">
        <v>11528</v>
      </c>
    </row>
    <row r="915" spans="1:3" x14ac:dyDescent="0.2">
      <c r="A915" s="1475" t="s">
        <v>995</v>
      </c>
      <c r="B915" s="1475" t="s">
        <v>12361</v>
      </c>
      <c r="C915" s="1475" t="s">
        <v>11528</v>
      </c>
    </row>
    <row r="916" spans="1:3" x14ac:dyDescent="0.2">
      <c r="A916" s="1475" t="s">
        <v>994</v>
      </c>
      <c r="B916" s="1475" t="s">
        <v>12362</v>
      </c>
      <c r="C916" s="1475" t="s">
        <v>11528</v>
      </c>
    </row>
    <row r="917" spans="1:3" x14ac:dyDescent="0.2">
      <c r="A917" s="1475" t="s">
        <v>993</v>
      </c>
      <c r="B917" s="1475" t="s">
        <v>12363</v>
      </c>
      <c r="C917" s="1475" t="s">
        <v>11528</v>
      </c>
    </row>
    <row r="918" spans="1:3" x14ac:dyDescent="0.2">
      <c r="A918" s="1475" t="s">
        <v>992</v>
      </c>
      <c r="B918" s="1475" t="s">
        <v>12364</v>
      </c>
      <c r="C918" s="1475" t="s">
        <v>11528</v>
      </c>
    </row>
    <row r="919" spans="1:3" x14ac:dyDescent="0.2">
      <c r="A919" s="1475" t="s">
        <v>991</v>
      </c>
      <c r="B919" s="1475" t="s">
        <v>12365</v>
      </c>
      <c r="C919" s="1475" t="s">
        <v>11528</v>
      </c>
    </row>
    <row r="920" spans="1:3" x14ac:dyDescent="0.2">
      <c r="A920" s="1475" t="s">
        <v>990</v>
      </c>
      <c r="B920" s="1475" t="s">
        <v>12366</v>
      </c>
      <c r="C920" s="1475" t="s">
        <v>11528</v>
      </c>
    </row>
    <row r="921" spans="1:3" x14ac:dyDescent="0.2">
      <c r="A921" s="1475" t="s">
        <v>989</v>
      </c>
      <c r="B921" s="1475" t="s">
        <v>12367</v>
      </c>
      <c r="C921" s="1475" t="s">
        <v>11528</v>
      </c>
    </row>
    <row r="922" spans="1:3" x14ac:dyDescent="0.2">
      <c r="A922" s="1475" t="s">
        <v>988</v>
      </c>
      <c r="B922" s="1475" t="s">
        <v>12368</v>
      </c>
      <c r="C922" s="1475" t="s">
        <v>11528</v>
      </c>
    </row>
    <row r="923" spans="1:3" x14ac:dyDescent="0.2">
      <c r="A923" s="1475" t="s">
        <v>987</v>
      </c>
      <c r="B923" s="1475" t="s">
        <v>12369</v>
      </c>
      <c r="C923" s="1475" t="s">
        <v>11528</v>
      </c>
    </row>
    <row r="924" spans="1:3" x14ac:dyDescent="0.2">
      <c r="A924" s="1475" t="s">
        <v>986</v>
      </c>
      <c r="B924" s="1475" t="s">
        <v>12370</v>
      </c>
      <c r="C924" s="1475" t="s">
        <v>11528</v>
      </c>
    </row>
    <row r="925" spans="1:3" x14ac:dyDescent="0.2">
      <c r="A925" s="1475" t="s">
        <v>985</v>
      </c>
      <c r="B925" s="1475" t="s">
        <v>12371</v>
      </c>
      <c r="C925" s="1475" t="s">
        <v>11528</v>
      </c>
    </row>
    <row r="926" spans="1:3" x14ac:dyDescent="0.2">
      <c r="A926" s="1475" t="s">
        <v>984</v>
      </c>
      <c r="B926" s="1475" t="s">
        <v>12372</v>
      </c>
      <c r="C926" s="1475" t="s">
        <v>11528</v>
      </c>
    </row>
    <row r="927" spans="1:3" x14ac:dyDescent="0.2">
      <c r="A927" s="1475" t="s">
        <v>983</v>
      </c>
      <c r="B927" s="1475" t="s">
        <v>12373</v>
      </c>
      <c r="C927" s="1475" t="s">
        <v>11528</v>
      </c>
    </row>
    <row r="928" spans="1:3" x14ac:dyDescent="0.2">
      <c r="A928" s="1475" t="s">
        <v>982</v>
      </c>
      <c r="B928" s="1475" t="s">
        <v>12374</v>
      </c>
      <c r="C928" s="1475" t="s">
        <v>11528</v>
      </c>
    </row>
    <row r="929" spans="1:3" x14ac:dyDescent="0.2">
      <c r="A929" s="1475" t="s">
        <v>981</v>
      </c>
      <c r="B929" s="1475" t="s">
        <v>12375</v>
      </c>
      <c r="C929" s="1475" t="s">
        <v>11528</v>
      </c>
    </row>
    <row r="930" spans="1:3" x14ac:dyDescent="0.2">
      <c r="A930" s="1475" t="s">
        <v>980</v>
      </c>
      <c r="B930" s="1475" t="s">
        <v>12376</v>
      </c>
      <c r="C930" s="1475" t="s">
        <v>11528</v>
      </c>
    </row>
    <row r="931" spans="1:3" x14ac:dyDescent="0.2">
      <c r="A931" s="1475" t="s">
        <v>979</v>
      </c>
      <c r="B931" s="1475" t="s">
        <v>12377</v>
      </c>
      <c r="C931" s="1475" t="s">
        <v>11528</v>
      </c>
    </row>
    <row r="932" spans="1:3" x14ac:dyDescent="0.2">
      <c r="A932" s="1475" t="s">
        <v>978</v>
      </c>
      <c r="B932" s="1475" t="s">
        <v>12378</v>
      </c>
      <c r="C932" s="1475" t="s">
        <v>11528</v>
      </c>
    </row>
    <row r="933" spans="1:3" x14ac:dyDescent="0.2">
      <c r="A933" s="1475" t="s">
        <v>977</v>
      </c>
      <c r="B933" s="1475" t="s">
        <v>12379</v>
      </c>
      <c r="C933" s="1475" t="s">
        <v>11528</v>
      </c>
    </row>
    <row r="934" spans="1:3" x14ac:dyDescent="0.2">
      <c r="A934" s="1475" t="s">
        <v>976</v>
      </c>
      <c r="B934" s="1475" t="s">
        <v>12380</v>
      </c>
      <c r="C934" s="1475" t="s">
        <v>11528</v>
      </c>
    </row>
    <row r="935" spans="1:3" x14ac:dyDescent="0.2">
      <c r="A935" s="1475" t="s">
        <v>975</v>
      </c>
      <c r="B935" s="1475" t="s">
        <v>12381</v>
      </c>
      <c r="C935" s="1475" t="s">
        <v>11528</v>
      </c>
    </row>
    <row r="936" spans="1:3" x14ac:dyDescent="0.2">
      <c r="A936" s="1475" t="s">
        <v>974</v>
      </c>
      <c r="B936" s="1475" t="s">
        <v>12382</v>
      </c>
      <c r="C936" s="1475" t="s">
        <v>11528</v>
      </c>
    </row>
    <row r="937" spans="1:3" x14ac:dyDescent="0.2">
      <c r="A937" s="1475" t="s">
        <v>973</v>
      </c>
      <c r="B937" s="1475" t="s">
        <v>12383</v>
      </c>
      <c r="C937" s="1475" t="s">
        <v>11528</v>
      </c>
    </row>
    <row r="938" spans="1:3" x14ac:dyDescent="0.2">
      <c r="A938" s="1475" t="s">
        <v>972</v>
      </c>
      <c r="B938" s="1475" t="s">
        <v>12384</v>
      </c>
      <c r="C938" s="1475" t="s">
        <v>11528</v>
      </c>
    </row>
    <row r="939" spans="1:3" x14ac:dyDescent="0.2">
      <c r="A939" s="1475" t="s">
        <v>63</v>
      </c>
      <c r="B939" s="1475" t="s">
        <v>62</v>
      </c>
      <c r="C939" s="1475" t="s">
        <v>11528</v>
      </c>
    </row>
    <row r="940" spans="1:3" x14ac:dyDescent="0.2">
      <c r="A940" s="1475" t="s">
        <v>59</v>
      </c>
      <c r="B940" s="1475" t="s">
        <v>58</v>
      </c>
      <c r="C940" s="1475" t="s">
        <v>11528</v>
      </c>
    </row>
    <row r="941" spans="1:3" x14ac:dyDescent="0.2">
      <c r="A941" s="1475" t="s">
        <v>57</v>
      </c>
      <c r="B941" s="1475" t="s">
        <v>56</v>
      </c>
      <c r="C941" s="1475" t="s">
        <v>11528</v>
      </c>
    </row>
    <row r="942" spans="1:3" x14ac:dyDescent="0.2">
      <c r="A942" s="1475" t="s">
        <v>113</v>
      </c>
      <c r="B942" s="1475" t="s">
        <v>112</v>
      </c>
      <c r="C942" s="1475" t="s">
        <v>11528</v>
      </c>
    </row>
    <row r="943" spans="1:3" x14ac:dyDescent="0.2">
      <c r="A943" s="1475" t="s">
        <v>109</v>
      </c>
      <c r="B943" s="1475" t="s">
        <v>108</v>
      </c>
      <c r="C943" s="1475" t="s">
        <v>11528</v>
      </c>
    </row>
    <row r="944" spans="1:3" x14ac:dyDescent="0.2">
      <c r="A944" s="1475" t="s">
        <v>107</v>
      </c>
      <c r="B944" s="1475" t="s">
        <v>106</v>
      </c>
      <c r="C944" s="1475" t="s">
        <v>11528</v>
      </c>
    </row>
    <row r="945" spans="1:3" x14ac:dyDescent="0.2">
      <c r="A945" s="1475" t="s">
        <v>105</v>
      </c>
      <c r="B945" s="1475" t="s">
        <v>104</v>
      </c>
      <c r="C945" s="1475" t="s">
        <v>11528</v>
      </c>
    </row>
    <row r="946" spans="1:3" x14ac:dyDescent="0.2">
      <c r="A946" s="1475" t="s">
        <v>971</v>
      </c>
      <c r="B946" s="1475" t="s">
        <v>12385</v>
      </c>
      <c r="C946" s="1475" t="s">
        <v>11528</v>
      </c>
    </row>
    <row r="947" spans="1:3" x14ac:dyDescent="0.2">
      <c r="A947" s="1475" t="s">
        <v>970</v>
      </c>
      <c r="B947" s="1475" t="s">
        <v>12386</v>
      </c>
      <c r="C947" s="1475" t="s">
        <v>11528</v>
      </c>
    </row>
    <row r="948" spans="1:3" x14ac:dyDescent="0.2">
      <c r="A948" s="1475" t="s">
        <v>969</v>
      </c>
      <c r="B948" s="1475" t="s">
        <v>12387</v>
      </c>
      <c r="C948" s="1475" t="s">
        <v>11528</v>
      </c>
    </row>
    <row r="949" spans="1:3" x14ac:dyDescent="0.2">
      <c r="A949" s="1475" t="s">
        <v>968</v>
      </c>
      <c r="B949" s="1475" t="s">
        <v>12388</v>
      </c>
      <c r="C949" s="1475" t="s">
        <v>11528</v>
      </c>
    </row>
    <row r="950" spans="1:3" x14ac:dyDescent="0.2">
      <c r="A950" s="1475" t="s">
        <v>967</v>
      </c>
      <c r="B950" s="1475" t="s">
        <v>12389</v>
      </c>
      <c r="C950" s="1475" t="s">
        <v>11528</v>
      </c>
    </row>
    <row r="951" spans="1:3" x14ac:dyDescent="0.2">
      <c r="A951" s="1475" t="s">
        <v>966</v>
      </c>
      <c r="B951" s="1475" t="s">
        <v>12390</v>
      </c>
      <c r="C951" s="1475" t="s">
        <v>11528</v>
      </c>
    </row>
    <row r="952" spans="1:3" x14ac:dyDescent="0.2">
      <c r="A952" s="1475" t="s">
        <v>965</v>
      </c>
      <c r="B952" s="1475" t="s">
        <v>12391</v>
      </c>
      <c r="C952" s="1475" t="s">
        <v>11528</v>
      </c>
    </row>
    <row r="953" spans="1:3" x14ac:dyDescent="0.2">
      <c r="A953" s="1475" t="s">
        <v>161</v>
      </c>
      <c r="B953" s="1475" t="s">
        <v>160</v>
      </c>
      <c r="C953" s="1475" t="s">
        <v>11528</v>
      </c>
    </row>
    <row r="954" spans="1:3" x14ac:dyDescent="0.2">
      <c r="A954" s="1475" t="s">
        <v>159</v>
      </c>
      <c r="B954" s="1475" t="s">
        <v>158</v>
      </c>
      <c r="C954" s="1475" t="s">
        <v>11528</v>
      </c>
    </row>
    <row r="955" spans="1:3" x14ac:dyDescent="0.2">
      <c r="A955" s="1475" t="s">
        <v>964</v>
      </c>
      <c r="B955" s="1475" t="s">
        <v>12392</v>
      </c>
      <c r="C955" s="1475" t="s">
        <v>11528</v>
      </c>
    </row>
    <row r="956" spans="1:3" x14ac:dyDescent="0.2">
      <c r="A956" s="1475" t="s">
        <v>963</v>
      </c>
      <c r="B956" s="1475" t="s">
        <v>12393</v>
      </c>
      <c r="C956" s="1475" t="s">
        <v>11528</v>
      </c>
    </row>
    <row r="957" spans="1:3" x14ac:dyDescent="0.2">
      <c r="A957" s="1475" t="s">
        <v>962</v>
      </c>
      <c r="B957" s="1475" t="s">
        <v>12394</v>
      </c>
      <c r="C957" s="1475" t="s">
        <v>11528</v>
      </c>
    </row>
    <row r="958" spans="1:3" x14ac:dyDescent="0.2">
      <c r="A958" s="1475" t="s">
        <v>961</v>
      </c>
      <c r="B958" s="1475" t="s">
        <v>12395</v>
      </c>
      <c r="C958" s="1475" t="s">
        <v>11528</v>
      </c>
    </row>
    <row r="959" spans="1:3" x14ac:dyDescent="0.2">
      <c r="A959" s="1475" t="s">
        <v>960</v>
      </c>
      <c r="B959" s="1475" t="s">
        <v>12396</v>
      </c>
      <c r="C959" s="1475" t="s">
        <v>11528</v>
      </c>
    </row>
    <row r="960" spans="1:3" x14ac:dyDescent="0.2">
      <c r="A960" s="1475" t="s">
        <v>959</v>
      </c>
      <c r="B960" s="1475" t="s">
        <v>12397</v>
      </c>
      <c r="C960" s="1475" t="s">
        <v>11528</v>
      </c>
    </row>
    <row r="961" spans="1:3" x14ac:dyDescent="0.2">
      <c r="A961" s="1475" t="s">
        <v>958</v>
      </c>
      <c r="B961" s="1475" t="s">
        <v>12398</v>
      </c>
      <c r="C961" s="1475" t="s">
        <v>11528</v>
      </c>
    </row>
    <row r="962" spans="1:3" x14ac:dyDescent="0.2">
      <c r="A962" s="1475" t="s">
        <v>957</v>
      </c>
      <c r="B962" s="1475" t="s">
        <v>12399</v>
      </c>
      <c r="C962" s="1475" t="s">
        <v>11528</v>
      </c>
    </row>
    <row r="963" spans="1:3" x14ac:dyDescent="0.2">
      <c r="A963" s="1475" t="s">
        <v>956</v>
      </c>
      <c r="B963" s="1475" t="s">
        <v>12400</v>
      </c>
      <c r="C963" s="1475" t="s">
        <v>11528</v>
      </c>
    </row>
    <row r="964" spans="1:3" x14ac:dyDescent="0.2">
      <c r="A964" s="1475" t="s">
        <v>955</v>
      </c>
      <c r="B964" s="1475" t="s">
        <v>12401</v>
      </c>
      <c r="C964" s="1475" t="s">
        <v>11528</v>
      </c>
    </row>
    <row r="965" spans="1:3" x14ac:dyDescent="0.2">
      <c r="A965" s="1475" t="s">
        <v>954</v>
      </c>
      <c r="B965" s="1475" t="s">
        <v>12402</v>
      </c>
      <c r="C965" s="1475" t="s">
        <v>11528</v>
      </c>
    </row>
    <row r="966" spans="1:3" x14ac:dyDescent="0.2">
      <c r="A966" s="1475" t="s">
        <v>157</v>
      </c>
      <c r="B966" s="1475" t="s">
        <v>156</v>
      </c>
      <c r="C966" s="1475" t="s">
        <v>11528</v>
      </c>
    </row>
    <row r="967" spans="1:3" x14ac:dyDescent="0.2">
      <c r="A967" s="1475" t="s">
        <v>155</v>
      </c>
      <c r="B967" s="1475" t="s">
        <v>154</v>
      </c>
      <c r="C967" s="1475" t="s">
        <v>11528</v>
      </c>
    </row>
    <row r="968" spans="1:3" x14ac:dyDescent="0.2">
      <c r="A968" s="1475" t="s">
        <v>953</v>
      </c>
      <c r="B968" s="1475" t="s">
        <v>12403</v>
      </c>
      <c r="C968" s="1475" t="s">
        <v>11528</v>
      </c>
    </row>
    <row r="969" spans="1:3" x14ac:dyDescent="0.2">
      <c r="A969" s="1475" t="s">
        <v>952</v>
      </c>
      <c r="B969" s="1475" t="s">
        <v>11373</v>
      </c>
      <c r="C969" s="1475" t="s">
        <v>11528</v>
      </c>
    </row>
    <row r="970" spans="1:3" x14ac:dyDescent="0.2">
      <c r="A970" s="1475" t="s">
        <v>951</v>
      </c>
      <c r="B970" s="1475" t="s">
        <v>12404</v>
      </c>
      <c r="C970" s="1475" t="s">
        <v>11528</v>
      </c>
    </row>
    <row r="971" spans="1:3" x14ac:dyDescent="0.2">
      <c r="A971" s="1475" t="s">
        <v>950</v>
      </c>
      <c r="B971" s="1475" t="s">
        <v>12405</v>
      </c>
      <c r="C971" s="1475" t="s">
        <v>11528</v>
      </c>
    </row>
    <row r="972" spans="1:3" x14ac:dyDescent="0.2">
      <c r="A972" s="1475" t="s">
        <v>949</v>
      </c>
      <c r="B972" s="1475" t="s">
        <v>12406</v>
      </c>
      <c r="C972" s="1475" t="s">
        <v>11528</v>
      </c>
    </row>
    <row r="973" spans="1:3" x14ac:dyDescent="0.2">
      <c r="A973" s="1475" t="s">
        <v>948</v>
      </c>
      <c r="B973" s="1475" t="s">
        <v>12407</v>
      </c>
      <c r="C973" s="1475" t="s">
        <v>11528</v>
      </c>
    </row>
    <row r="974" spans="1:3" x14ac:dyDescent="0.2">
      <c r="A974" s="1475" t="s">
        <v>947</v>
      </c>
      <c r="B974" s="1475" t="s">
        <v>12408</v>
      </c>
      <c r="C974" s="1475" t="s">
        <v>11528</v>
      </c>
    </row>
    <row r="975" spans="1:3" x14ac:dyDescent="0.2">
      <c r="A975" s="1475" t="s">
        <v>946</v>
      </c>
      <c r="B975" s="1475" t="s">
        <v>12409</v>
      </c>
      <c r="C975" s="1475" t="s">
        <v>11528</v>
      </c>
    </row>
    <row r="976" spans="1:3" x14ac:dyDescent="0.2">
      <c r="A976" s="1475" t="s">
        <v>945</v>
      </c>
      <c r="B976" s="1475" t="s">
        <v>12410</v>
      </c>
      <c r="C976" s="1475" t="s">
        <v>11528</v>
      </c>
    </row>
    <row r="977" spans="1:3" x14ac:dyDescent="0.2">
      <c r="A977" s="1475" t="s">
        <v>944</v>
      </c>
      <c r="B977" s="1475" t="s">
        <v>12411</v>
      </c>
      <c r="C977" s="1475" t="s">
        <v>11528</v>
      </c>
    </row>
    <row r="978" spans="1:3" x14ac:dyDescent="0.2">
      <c r="A978" s="1475" t="s">
        <v>943</v>
      </c>
      <c r="B978" s="1475" t="s">
        <v>12412</v>
      </c>
      <c r="C978" s="1475" t="s">
        <v>11528</v>
      </c>
    </row>
    <row r="979" spans="1:3" x14ac:dyDescent="0.2">
      <c r="A979" s="1475" t="s">
        <v>942</v>
      </c>
      <c r="B979" s="1475" t="s">
        <v>12413</v>
      </c>
      <c r="C979" s="1475" t="s">
        <v>11528</v>
      </c>
    </row>
    <row r="980" spans="1:3" x14ac:dyDescent="0.2">
      <c r="A980" s="1475" t="s">
        <v>941</v>
      </c>
      <c r="B980" s="1475" t="s">
        <v>12414</v>
      </c>
      <c r="C980" s="1475" t="s">
        <v>11528</v>
      </c>
    </row>
    <row r="981" spans="1:3" x14ac:dyDescent="0.2">
      <c r="A981" s="1475" t="s">
        <v>940</v>
      </c>
      <c r="B981" s="1475" t="s">
        <v>12415</v>
      </c>
      <c r="C981" s="1475" t="s">
        <v>11528</v>
      </c>
    </row>
    <row r="982" spans="1:3" x14ac:dyDescent="0.2">
      <c r="A982" s="1475" t="s">
        <v>939</v>
      </c>
      <c r="B982" s="1475" t="s">
        <v>12416</v>
      </c>
      <c r="C982" s="1475" t="s">
        <v>11528</v>
      </c>
    </row>
    <row r="983" spans="1:3" x14ac:dyDescent="0.2">
      <c r="A983" s="1475" t="s">
        <v>938</v>
      </c>
      <c r="B983" s="1475" t="s">
        <v>12417</v>
      </c>
      <c r="C983" s="1475" t="s">
        <v>11528</v>
      </c>
    </row>
    <row r="984" spans="1:3" x14ac:dyDescent="0.2">
      <c r="A984" s="1475" t="s">
        <v>937</v>
      </c>
      <c r="B984" s="1475" t="s">
        <v>12418</v>
      </c>
      <c r="C984" s="1475" t="s">
        <v>11528</v>
      </c>
    </row>
    <row r="985" spans="1:3" x14ac:dyDescent="0.2">
      <c r="A985" s="1475" t="s">
        <v>936</v>
      </c>
      <c r="B985" s="1475" t="s">
        <v>12419</v>
      </c>
      <c r="C985" s="1475" t="s">
        <v>11528</v>
      </c>
    </row>
    <row r="986" spans="1:3" x14ac:dyDescent="0.2">
      <c r="A986" s="1475" t="s">
        <v>935</v>
      </c>
      <c r="B986" s="1475" t="s">
        <v>12420</v>
      </c>
      <c r="C986" s="1475" t="s">
        <v>11528</v>
      </c>
    </row>
    <row r="987" spans="1:3" x14ac:dyDescent="0.2">
      <c r="A987" s="1475" t="s">
        <v>934</v>
      </c>
      <c r="B987" s="1475" t="s">
        <v>12421</v>
      </c>
      <c r="C987" s="1475" t="s">
        <v>11528</v>
      </c>
    </row>
    <row r="988" spans="1:3" x14ac:dyDescent="0.2">
      <c r="A988" s="1475" t="s">
        <v>933</v>
      </c>
      <c r="B988" s="1475" t="s">
        <v>12422</v>
      </c>
      <c r="C988" s="1475" t="s">
        <v>11528</v>
      </c>
    </row>
    <row r="989" spans="1:3" x14ac:dyDescent="0.2">
      <c r="A989" s="1475" t="s">
        <v>422</v>
      </c>
      <c r="B989" s="1475" t="s">
        <v>421</v>
      </c>
      <c r="C989" s="1475" t="s">
        <v>11528</v>
      </c>
    </row>
    <row r="990" spans="1:3" x14ac:dyDescent="0.2">
      <c r="A990" s="1475" t="s">
        <v>932</v>
      </c>
      <c r="B990" s="1475" t="s">
        <v>12423</v>
      </c>
      <c r="C990" s="1475" t="s">
        <v>11528</v>
      </c>
    </row>
    <row r="991" spans="1:3" x14ac:dyDescent="0.2">
      <c r="A991" s="1475" t="s">
        <v>931</v>
      </c>
      <c r="B991" s="1475" t="s">
        <v>12424</v>
      </c>
      <c r="C991" s="1475" t="s">
        <v>11528</v>
      </c>
    </row>
    <row r="992" spans="1:3" x14ac:dyDescent="0.2">
      <c r="A992" s="1475" t="s">
        <v>418</v>
      </c>
      <c r="B992" s="1475" t="s">
        <v>417</v>
      </c>
      <c r="C992" s="1475" t="s">
        <v>11528</v>
      </c>
    </row>
    <row r="993" spans="1:3" x14ac:dyDescent="0.2">
      <c r="A993" s="1475" t="s">
        <v>416</v>
      </c>
      <c r="B993" s="1475" t="s">
        <v>415</v>
      </c>
      <c r="C993" s="1475" t="s">
        <v>11528</v>
      </c>
    </row>
    <row r="994" spans="1:3" x14ac:dyDescent="0.2">
      <c r="A994" s="1475" t="s">
        <v>930</v>
      </c>
      <c r="B994" s="1475" t="s">
        <v>12425</v>
      </c>
      <c r="C994" s="1475" t="s">
        <v>11528</v>
      </c>
    </row>
    <row r="995" spans="1:3" x14ac:dyDescent="0.2">
      <c r="A995" s="1475" t="s">
        <v>929</v>
      </c>
      <c r="B995" s="1475" t="s">
        <v>12426</v>
      </c>
      <c r="C995" s="1475" t="s">
        <v>11528</v>
      </c>
    </row>
    <row r="996" spans="1:3" x14ac:dyDescent="0.2">
      <c r="A996" s="1475" t="s">
        <v>928</v>
      </c>
      <c r="B996" s="1475" t="s">
        <v>12427</v>
      </c>
      <c r="C996" s="1475" t="s">
        <v>11528</v>
      </c>
    </row>
    <row r="997" spans="1:3" x14ac:dyDescent="0.2">
      <c r="A997" s="1475" t="s">
        <v>927</v>
      </c>
      <c r="B997" s="1475" t="s">
        <v>12428</v>
      </c>
      <c r="C997" s="1475" t="s">
        <v>11528</v>
      </c>
    </row>
    <row r="998" spans="1:3" x14ac:dyDescent="0.2">
      <c r="A998" s="1475" t="s">
        <v>414</v>
      </c>
      <c r="B998" s="1475" t="s">
        <v>413</v>
      </c>
      <c r="C998" s="1475" t="s">
        <v>11528</v>
      </c>
    </row>
    <row r="999" spans="1:3" x14ac:dyDescent="0.2">
      <c r="A999" s="1475" t="s">
        <v>926</v>
      </c>
      <c r="B999" s="1475" t="s">
        <v>12429</v>
      </c>
      <c r="C999" s="1475" t="s">
        <v>11528</v>
      </c>
    </row>
    <row r="1000" spans="1:3" x14ac:dyDescent="0.2">
      <c r="A1000" s="1475" t="s">
        <v>925</v>
      </c>
      <c r="B1000" s="1475" t="s">
        <v>12430</v>
      </c>
      <c r="C1000" s="1475" t="s">
        <v>11528</v>
      </c>
    </row>
    <row r="1001" spans="1:3" x14ac:dyDescent="0.2">
      <c r="A1001" s="1475" t="s">
        <v>924</v>
      </c>
      <c r="B1001" s="1475" t="s">
        <v>12431</v>
      </c>
      <c r="C1001" s="1475" t="s">
        <v>11528</v>
      </c>
    </row>
    <row r="1002" spans="1:3" x14ac:dyDescent="0.2">
      <c r="A1002" s="1475" t="s">
        <v>923</v>
      </c>
      <c r="B1002" s="1475" t="s">
        <v>12432</v>
      </c>
      <c r="C1002" s="1475" t="s">
        <v>11528</v>
      </c>
    </row>
    <row r="1003" spans="1:3" x14ac:dyDescent="0.2">
      <c r="A1003" s="1475" t="s">
        <v>922</v>
      </c>
      <c r="B1003" s="1475" t="s">
        <v>12433</v>
      </c>
      <c r="C1003" s="1475" t="s">
        <v>11528</v>
      </c>
    </row>
    <row r="1004" spans="1:3" x14ac:dyDescent="0.2">
      <c r="A1004" s="1475" t="s">
        <v>921</v>
      </c>
      <c r="B1004" s="1475" t="s">
        <v>12434</v>
      </c>
      <c r="C1004" s="1475" t="s">
        <v>11528</v>
      </c>
    </row>
    <row r="1005" spans="1:3" x14ac:dyDescent="0.2">
      <c r="A1005" s="1475" t="s">
        <v>920</v>
      </c>
      <c r="B1005" s="1475" t="s">
        <v>12435</v>
      </c>
      <c r="C1005" s="1475" t="s">
        <v>11528</v>
      </c>
    </row>
    <row r="1006" spans="1:3" x14ac:dyDescent="0.2">
      <c r="A1006" s="1475" t="s">
        <v>919</v>
      </c>
      <c r="B1006" s="1475" t="s">
        <v>12436</v>
      </c>
      <c r="C1006" s="1475" t="s">
        <v>11528</v>
      </c>
    </row>
    <row r="1007" spans="1:3" x14ac:dyDescent="0.2">
      <c r="A1007" s="1475" t="s">
        <v>918</v>
      </c>
      <c r="B1007" s="1475" t="s">
        <v>12437</v>
      </c>
      <c r="C1007" s="1475" t="s">
        <v>11528</v>
      </c>
    </row>
    <row r="1008" spans="1:3" x14ac:dyDescent="0.2">
      <c r="A1008" s="1475" t="s">
        <v>917</v>
      </c>
      <c r="B1008" s="1475" t="s">
        <v>12438</v>
      </c>
      <c r="C1008" s="1475" t="s">
        <v>11528</v>
      </c>
    </row>
    <row r="1009" spans="1:3" x14ac:dyDescent="0.2">
      <c r="A1009" s="1475" t="s">
        <v>427</v>
      </c>
      <c r="B1009" s="1475" t="s">
        <v>1942</v>
      </c>
      <c r="C1009" s="1475" t="s">
        <v>11528</v>
      </c>
    </row>
    <row r="1010" spans="1:3" x14ac:dyDescent="0.2">
      <c r="A1010" s="1475" t="s">
        <v>916</v>
      </c>
      <c r="B1010" s="1475" t="s">
        <v>12439</v>
      </c>
      <c r="C1010" s="1475" t="s">
        <v>11528</v>
      </c>
    </row>
    <row r="1011" spans="1:3" x14ac:dyDescent="0.2">
      <c r="A1011" s="1475" t="s">
        <v>915</v>
      </c>
      <c r="B1011" s="1475" t="s">
        <v>12440</v>
      </c>
      <c r="C1011" s="1475" t="s">
        <v>11528</v>
      </c>
    </row>
    <row r="1012" spans="1:3" x14ac:dyDescent="0.2">
      <c r="A1012" s="1475" t="s">
        <v>914</v>
      </c>
      <c r="B1012" s="1475" t="s">
        <v>12441</v>
      </c>
      <c r="C1012" s="1475" t="s">
        <v>11528</v>
      </c>
    </row>
    <row r="1013" spans="1:3" x14ac:dyDescent="0.2">
      <c r="A1013" s="1475" t="s">
        <v>913</v>
      </c>
      <c r="B1013" s="1475" t="s">
        <v>12442</v>
      </c>
      <c r="C1013" s="1475" t="s">
        <v>11528</v>
      </c>
    </row>
    <row r="1014" spans="1:3" x14ac:dyDescent="0.2">
      <c r="A1014" s="1475" t="s">
        <v>912</v>
      </c>
      <c r="B1014" s="1475" t="s">
        <v>12443</v>
      </c>
      <c r="C1014" s="1475" t="s">
        <v>11528</v>
      </c>
    </row>
    <row r="1015" spans="1:3" x14ac:dyDescent="0.2">
      <c r="A1015" s="1475" t="s">
        <v>911</v>
      </c>
      <c r="B1015" s="1475" t="s">
        <v>12444</v>
      </c>
      <c r="C1015" s="1475" t="s">
        <v>11528</v>
      </c>
    </row>
    <row r="1016" spans="1:3" x14ac:dyDescent="0.2">
      <c r="A1016" s="1475" t="s">
        <v>910</v>
      </c>
      <c r="B1016" s="1475" t="s">
        <v>12445</v>
      </c>
      <c r="C1016" s="1475" t="s">
        <v>11528</v>
      </c>
    </row>
    <row r="1017" spans="1:3" x14ac:dyDescent="0.2">
      <c r="A1017" s="1475" t="s">
        <v>909</v>
      </c>
      <c r="B1017" s="1475" t="s">
        <v>12446</v>
      </c>
      <c r="C1017" s="1475" t="s">
        <v>11528</v>
      </c>
    </row>
    <row r="1018" spans="1:3" x14ac:dyDescent="0.2">
      <c r="A1018" s="1475" t="s">
        <v>908</v>
      </c>
      <c r="B1018" s="1475" t="s">
        <v>12447</v>
      </c>
      <c r="C1018" s="1475" t="s">
        <v>11528</v>
      </c>
    </row>
    <row r="1019" spans="1:3" x14ac:dyDescent="0.2">
      <c r="A1019" s="1475" t="s">
        <v>1943</v>
      </c>
      <c r="B1019" s="1475" t="s">
        <v>12448</v>
      </c>
      <c r="C1019" s="1475" t="s">
        <v>11528</v>
      </c>
    </row>
    <row r="1020" spans="1:3" x14ac:dyDescent="0.2">
      <c r="A1020" s="1475" t="s">
        <v>1944</v>
      </c>
      <c r="B1020" s="1475" t="s">
        <v>12449</v>
      </c>
      <c r="C1020" s="1475" t="s">
        <v>11528</v>
      </c>
    </row>
    <row r="1021" spans="1:3" x14ac:dyDescent="0.2">
      <c r="A1021" s="1475" t="s">
        <v>1945</v>
      </c>
      <c r="B1021" s="1475" t="s">
        <v>12450</v>
      </c>
      <c r="C1021" s="1475" t="s">
        <v>11528</v>
      </c>
    </row>
    <row r="1022" spans="1:3" x14ac:dyDescent="0.2">
      <c r="A1022" s="1475" t="s">
        <v>1946</v>
      </c>
      <c r="B1022" s="1475" t="s">
        <v>12451</v>
      </c>
      <c r="C1022" s="1475" t="s">
        <v>11528</v>
      </c>
    </row>
    <row r="1023" spans="1:3" x14ac:dyDescent="0.2">
      <c r="A1023" s="1475" t="s">
        <v>1947</v>
      </c>
      <c r="B1023" s="1475" t="s">
        <v>12452</v>
      </c>
      <c r="C1023" s="1475" t="s">
        <v>11528</v>
      </c>
    </row>
    <row r="1024" spans="1:3" x14ac:dyDescent="0.2">
      <c r="A1024" s="1475" t="s">
        <v>1948</v>
      </c>
      <c r="B1024" s="1475" t="s">
        <v>12453</v>
      </c>
      <c r="C1024" s="1475" t="s">
        <v>11528</v>
      </c>
    </row>
    <row r="1025" spans="1:3" x14ac:dyDescent="0.2">
      <c r="A1025" s="1475" t="s">
        <v>1949</v>
      </c>
      <c r="B1025" s="1475" t="s">
        <v>12454</v>
      </c>
      <c r="C1025" s="1475" t="s">
        <v>11528</v>
      </c>
    </row>
    <row r="1026" spans="1:3" x14ac:dyDescent="0.2">
      <c r="A1026" s="1475" t="s">
        <v>1950</v>
      </c>
      <c r="B1026" s="1475" t="s">
        <v>12455</v>
      </c>
      <c r="C1026" s="1475" t="s">
        <v>11528</v>
      </c>
    </row>
    <row r="1027" spans="1:3" x14ac:dyDescent="0.2">
      <c r="A1027" s="1475" t="s">
        <v>1951</v>
      </c>
      <c r="B1027" s="1475" t="s">
        <v>12456</v>
      </c>
      <c r="C1027" s="1475" t="s">
        <v>11528</v>
      </c>
    </row>
    <row r="1028" spans="1:3" x14ac:dyDescent="0.2">
      <c r="A1028" s="1475" t="s">
        <v>1952</v>
      </c>
      <c r="B1028" s="1475" t="s">
        <v>12457</v>
      </c>
      <c r="C1028" s="1475" t="s">
        <v>11528</v>
      </c>
    </row>
    <row r="1029" spans="1:3" x14ac:dyDescent="0.2">
      <c r="A1029" s="1475" t="s">
        <v>1953</v>
      </c>
      <c r="B1029" s="1475" t="s">
        <v>12458</v>
      </c>
      <c r="C1029" s="1475" t="s">
        <v>11528</v>
      </c>
    </row>
    <row r="1030" spans="1:3" x14ac:dyDescent="0.2">
      <c r="A1030" s="1475" t="s">
        <v>1954</v>
      </c>
      <c r="B1030" s="1475" t="s">
        <v>12459</v>
      </c>
      <c r="C1030" s="1475" t="s">
        <v>11528</v>
      </c>
    </row>
    <row r="1031" spans="1:3" x14ac:dyDescent="0.2">
      <c r="A1031" s="1475" t="s">
        <v>1955</v>
      </c>
      <c r="B1031" s="1475" t="s">
        <v>12460</v>
      </c>
      <c r="C1031" s="1475" t="s">
        <v>11528</v>
      </c>
    </row>
    <row r="1032" spans="1:3" x14ac:dyDescent="0.2">
      <c r="A1032" s="1475" t="s">
        <v>1956</v>
      </c>
      <c r="B1032" s="1475" t="s">
        <v>12461</v>
      </c>
      <c r="C1032" s="1475" t="s">
        <v>11528</v>
      </c>
    </row>
    <row r="1033" spans="1:3" x14ac:dyDescent="0.2">
      <c r="A1033" s="1475" t="s">
        <v>1957</v>
      </c>
      <c r="B1033" s="1475" t="s">
        <v>12462</v>
      </c>
      <c r="C1033" s="1475" t="s">
        <v>11528</v>
      </c>
    </row>
    <row r="1034" spans="1:3" x14ac:dyDescent="0.2">
      <c r="A1034" s="1475" t="s">
        <v>907</v>
      </c>
      <c r="B1034" s="1475" t="s">
        <v>12463</v>
      </c>
      <c r="C1034" s="1475" t="s">
        <v>11528</v>
      </c>
    </row>
    <row r="1035" spans="1:3" x14ac:dyDescent="0.2">
      <c r="A1035" s="1475" t="s">
        <v>1958</v>
      </c>
      <c r="B1035" s="1475" t="s">
        <v>12464</v>
      </c>
      <c r="C1035" s="1475" t="s">
        <v>11528</v>
      </c>
    </row>
    <row r="1036" spans="1:3" x14ac:dyDescent="0.2">
      <c r="A1036" s="1475" t="s">
        <v>1959</v>
      </c>
      <c r="B1036" s="1475" t="s">
        <v>12465</v>
      </c>
      <c r="C1036" s="1475" t="s">
        <v>11528</v>
      </c>
    </row>
    <row r="1037" spans="1:3" x14ac:dyDescent="0.2">
      <c r="A1037" s="1475" t="s">
        <v>906</v>
      </c>
      <c r="B1037" s="1475" t="s">
        <v>12466</v>
      </c>
      <c r="C1037" s="1475" t="s">
        <v>11528</v>
      </c>
    </row>
    <row r="1038" spans="1:3" x14ac:dyDescent="0.2">
      <c r="A1038" s="1475" t="s">
        <v>905</v>
      </c>
      <c r="B1038" s="1475" t="s">
        <v>12467</v>
      </c>
      <c r="C1038" s="1475" t="s">
        <v>11528</v>
      </c>
    </row>
    <row r="1039" spans="1:3" x14ac:dyDescent="0.2">
      <c r="A1039" s="1475" t="s">
        <v>904</v>
      </c>
      <c r="B1039" s="1475" t="s">
        <v>12468</v>
      </c>
      <c r="C1039" s="1475" t="s">
        <v>11528</v>
      </c>
    </row>
    <row r="1040" spans="1:3" x14ac:dyDescent="0.2">
      <c r="A1040" s="1475" t="s">
        <v>1960</v>
      </c>
      <c r="B1040" s="1475" t="s">
        <v>12469</v>
      </c>
      <c r="C1040" s="1475" t="s">
        <v>11528</v>
      </c>
    </row>
    <row r="1041" spans="1:3" x14ac:dyDescent="0.2">
      <c r="A1041" s="1475" t="s">
        <v>1961</v>
      </c>
      <c r="B1041" s="1475" t="s">
        <v>12470</v>
      </c>
      <c r="C1041" s="1475" t="s">
        <v>11528</v>
      </c>
    </row>
    <row r="1042" spans="1:3" x14ac:dyDescent="0.2">
      <c r="A1042" s="1475" t="s">
        <v>1962</v>
      </c>
      <c r="B1042" s="1475" t="s">
        <v>12471</v>
      </c>
      <c r="C1042" s="1475" t="s">
        <v>11528</v>
      </c>
    </row>
    <row r="1043" spans="1:3" x14ac:dyDescent="0.2">
      <c r="A1043" s="1475" t="s">
        <v>1963</v>
      </c>
      <c r="B1043" s="1475" t="s">
        <v>12472</v>
      </c>
      <c r="C1043" s="1475" t="s">
        <v>11528</v>
      </c>
    </row>
    <row r="1044" spans="1:3" x14ac:dyDescent="0.2">
      <c r="A1044" s="1475" t="s">
        <v>1964</v>
      </c>
      <c r="B1044" s="1475" t="s">
        <v>12473</v>
      </c>
      <c r="C1044" s="1475" t="s">
        <v>11528</v>
      </c>
    </row>
    <row r="1045" spans="1:3" x14ac:dyDescent="0.2">
      <c r="A1045" s="1475" t="s">
        <v>1965</v>
      </c>
      <c r="B1045" s="1475" t="s">
        <v>12474</v>
      </c>
      <c r="C1045" s="1475" t="s">
        <v>11528</v>
      </c>
    </row>
    <row r="1046" spans="1:3" x14ac:dyDescent="0.2">
      <c r="A1046" s="1475" t="s">
        <v>1966</v>
      </c>
      <c r="B1046" s="1475" t="s">
        <v>12475</v>
      </c>
      <c r="C1046" s="1475" t="s">
        <v>11528</v>
      </c>
    </row>
    <row r="1047" spans="1:3" x14ac:dyDescent="0.2">
      <c r="A1047" s="1475" t="s">
        <v>1967</v>
      </c>
      <c r="B1047" s="1475" t="s">
        <v>12476</v>
      </c>
      <c r="C1047" s="1475" t="s">
        <v>11528</v>
      </c>
    </row>
    <row r="1048" spans="1:3" x14ac:dyDescent="0.2">
      <c r="A1048" s="1475" t="s">
        <v>1968</v>
      </c>
      <c r="B1048" s="1475" t="s">
        <v>12477</v>
      </c>
      <c r="C1048" s="1475" t="s">
        <v>11528</v>
      </c>
    </row>
    <row r="1049" spans="1:3" x14ac:dyDescent="0.2">
      <c r="A1049" s="1475" t="s">
        <v>1969</v>
      </c>
      <c r="B1049" s="1475" t="s">
        <v>12478</v>
      </c>
      <c r="C1049" s="1475" t="s">
        <v>11528</v>
      </c>
    </row>
    <row r="1050" spans="1:3" x14ac:dyDescent="0.2">
      <c r="A1050" s="1475" t="s">
        <v>1970</v>
      </c>
      <c r="B1050" s="1475" t="s">
        <v>12479</v>
      </c>
      <c r="C1050" s="1475" t="s">
        <v>11528</v>
      </c>
    </row>
    <row r="1051" spans="1:3" x14ac:dyDescent="0.2">
      <c r="A1051" s="1475" t="s">
        <v>1971</v>
      </c>
      <c r="B1051" s="1475" t="s">
        <v>12480</v>
      </c>
      <c r="C1051" s="1475" t="s">
        <v>11528</v>
      </c>
    </row>
    <row r="1052" spans="1:3" x14ac:dyDescent="0.2">
      <c r="A1052" s="1475" t="s">
        <v>1972</v>
      </c>
      <c r="B1052" s="1475" t="s">
        <v>12481</v>
      </c>
      <c r="C1052" s="1475" t="s">
        <v>11528</v>
      </c>
    </row>
    <row r="1053" spans="1:3" x14ac:dyDescent="0.2">
      <c r="A1053" s="1475" t="s">
        <v>1973</v>
      </c>
      <c r="B1053" s="1475" t="s">
        <v>12482</v>
      </c>
      <c r="C1053" s="1475" t="s">
        <v>11528</v>
      </c>
    </row>
    <row r="1054" spans="1:3" x14ac:dyDescent="0.2">
      <c r="A1054" s="1475" t="s">
        <v>1974</v>
      </c>
      <c r="B1054" s="1475" t="s">
        <v>12483</v>
      </c>
      <c r="C1054" s="1475" t="s">
        <v>11528</v>
      </c>
    </row>
    <row r="1055" spans="1:3" x14ac:dyDescent="0.2">
      <c r="A1055" s="1475" t="s">
        <v>1975</v>
      </c>
      <c r="B1055" s="1475" t="s">
        <v>12484</v>
      </c>
      <c r="C1055" s="1475" t="s">
        <v>11528</v>
      </c>
    </row>
    <row r="1056" spans="1:3" x14ac:dyDescent="0.2">
      <c r="A1056" s="1475" t="s">
        <v>1976</v>
      </c>
      <c r="B1056" s="1475" t="s">
        <v>12485</v>
      </c>
      <c r="C1056" s="1475" t="s">
        <v>11528</v>
      </c>
    </row>
    <row r="1057" spans="1:3" x14ac:dyDescent="0.2">
      <c r="A1057" s="1475" t="s">
        <v>1977</v>
      </c>
      <c r="B1057" s="1475" t="s">
        <v>12486</v>
      </c>
      <c r="C1057" s="1475" t="s">
        <v>11528</v>
      </c>
    </row>
    <row r="1058" spans="1:3" x14ac:dyDescent="0.2">
      <c r="A1058" s="1475" t="s">
        <v>1978</v>
      </c>
      <c r="B1058" s="1475" t="s">
        <v>12487</v>
      </c>
      <c r="C1058" s="1475" t="s">
        <v>11528</v>
      </c>
    </row>
    <row r="1059" spans="1:3" x14ac:dyDescent="0.2">
      <c r="A1059" s="1475" t="s">
        <v>1979</v>
      </c>
      <c r="B1059" s="1475" t="s">
        <v>12488</v>
      </c>
      <c r="C1059" s="1475" t="s">
        <v>11528</v>
      </c>
    </row>
    <row r="1060" spans="1:3" x14ac:dyDescent="0.2">
      <c r="A1060" s="1475" t="s">
        <v>1980</v>
      </c>
      <c r="B1060" s="1475" t="s">
        <v>12489</v>
      </c>
      <c r="C1060" s="1475" t="s">
        <v>11528</v>
      </c>
    </row>
    <row r="1061" spans="1:3" x14ac:dyDescent="0.2">
      <c r="A1061" s="1475" t="s">
        <v>1981</v>
      </c>
      <c r="B1061" s="1475" t="s">
        <v>12490</v>
      </c>
      <c r="C1061" s="1475" t="s">
        <v>11528</v>
      </c>
    </row>
    <row r="1062" spans="1:3" x14ac:dyDescent="0.2">
      <c r="A1062" s="1475" t="s">
        <v>1982</v>
      </c>
      <c r="B1062" s="1475" t="s">
        <v>12491</v>
      </c>
      <c r="C1062" s="1475" t="s">
        <v>11528</v>
      </c>
    </row>
    <row r="1063" spans="1:3" x14ac:dyDescent="0.2">
      <c r="A1063" s="1475" t="s">
        <v>1983</v>
      </c>
      <c r="B1063" s="1475" t="s">
        <v>12492</v>
      </c>
      <c r="C1063" s="1475" t="s">
        <v>11528</v>
      </c>
    </row>
    <row r="1064" spans="1:3" x14ac:dyDescent="0.2">
      <c r="A1064" s="1475" t="s">
        <v>1984</v>
      </c>
      <c r="B1064" s="1475" t="s">
        <v>12493</v>
      </c>
      <c r="C1064" s="1475" t="s">
        <v>11528</v>
      </c>
    </row>
    <row r="1065" spans="1:3" x14ac:dyDescent="0.2">
      <c r="A1065" s="1475" t="s">
        <v>1985</v>
      </c>
      <c r="B1065" s="1475" t="s">
        <v>12494</v>
      </c>
      <c r="C1065" s="1475" t="s">
        <v>11528</v>
      </c>
    </row>
    <row r="1066" spans="1:3" x14ac:dyDescent="0.2">
      <c r="A1066" s="1475" t="s">
        <v>1986</v>
      </c>
      <c r="B1066" s="1475" t="s">
        <v>12495</v>
      </c>
      <c r="C1066" s="1475" t="s">
        <v>11528</v>
      </c>
    </row>
    <row r="1067" spans="1:3" x14ac:dyDescent="0.2">
      <c r="A1067" s="1475" t="s">
        <v>1987</v>
      </c>
      <c r="B1067" s="1475" t="s">
        <v>12496</v>
      </c>
      <c r="C1067" s="1475" t="s">
        <v>11528</v>
      </c>
    </row>
    <row r="1068" spans="1:3" x14ac:dyDescent="0.2">
      <c r="A1068" s="1475" t="s">
        <v>1988</v>
      </c>
      <c r="B1068" s="1475" t="s">
        <v>12497</v>
      </c>
      <c r="C1068" s="1475" t="s">
        <v>11528</v>
      </c>
    </row>
    <row r="1069" spans="1:3" x14ac:dyDescent="0.2">
      <c r="A1069" s="1475" t="s">
        <v>1989</v>
      </c>
      <c r="B1069" s="1475" t="s">
        <v>12498</v>
      </c>
      <c r="C1069" s="1475" t="s">
        <v>11528</v>
      </c>
    </row>
    <row r="1070" spans="1:3" x14ac:dyDescent="0.2">
      <c r="A1070" s="1475" t="s">
        <v>1990</v>
      </c>
      <c r="B1070" s="1475" t="s">
        <v>12499</v>
      </c>
      <c r="C1070" s="1475" t="s">
        <v>11528</v>
      </c>
    </row>
    <row r="1071" spans="1:3" x14ac:dyDescent="0.2">
      <c r="A1071" s="1475" t="s">
        <v>1991</v>
      </c>
      <c r="B1071" s="1475" t="s">
        <v>12500</v>
      </c>
      <c r="C1071" s="1475" t="s">
        <v>11528</v>
      </c>
    </row>
    <row r="1072" spans="1:3" x14ac:dyDescent="0.2">
      <c r="A1072" s="1475" t="s">
        <v>1992</v>
      </c>
      <c r="B1072" s="1475" t="s">
        <v>12501</v>
      </c>
      <c r="C1072" s="1475" t="s">
        <v>11528</v>
      </c>
    </row>
    <row r="1073" spans="1:3" x14ac:dyDescent="0.2">
      <c r="A1073" s="1475" t="s">
        <v>1993</v>
      </c>
      <c r="B1073" s="1475" t="s">
        <v>12502</v>
      </c>
      <c r="C1073" s="1475" t="s">
        <v>11528</v>
      </c>
    </row>
    <row r="1074" spans="1:3" x14ac:dyDescent="0.2">
      <c r="A1074" s="1475" t="s">
        <v>1994</v>
      </c>
      <c r="B1074" s="1475" t="s">
        <v>12503</v>
      </c>
      <c r="C1074" s="1475" t="s">
        <v>11528</v>
      </c>
    </row>
    <row r="1075" spans="1:3" x14ac:dyDescent="0.2">
      <c r="A1075" s="1475" t="s">
        <v>1995</v>
      </c>
      <c r="B1075" s="1475" t="s">
        <v>12504</v>
      </c>
      <c r="C1075" s="1475" t="s">
        <v>11528</v>
      </c>
    </row>
    <row r="1076" spans="1:3" x14ac:dyDescent="0.2">
      <c r="A1076" s="1475" t="s">
        <v>1996</v>
      </c>
      <c r="B1076" s="1475" t="s">
        <v>12505</v>
      </c>
      <c r="C1076" s="1475" t="s">
        <v>11528</v>
      </c>
    </row>
    <row r="1077" spans="1:3" x14ac:dyDescent="0.2">
      <c r="A1077" s="1475" t="s">
        <v>1997</v>
      </c>
      <c r="B1077" s="1475" t="s">
        <v>12506</v>
      </c>
      <c r="C1077" s="1475" t="s">
        <v>11528</v>
      </c>
    </row>
    <row r="1078" spans="1:3" x14ac:dyDescent="0.2">
      <c r="A1078" s="1475" t="s">
        <v>1998</v>
      </c>
      <c r="B1078" s="1475" t="s">
        <v>12507</v>
      </c>
      <c r="C1078" s="1475" t="s">
        <v>11528</v>
      </c>
    </row>
    <row r="1079" spans="1:3" x14ac:dyDescent="0.2">
      <c r="A1079" s="1475" t="s">
        <v>1999</v>
      </c>
      <c r="B1079" s="1475" t="s">
        <v>12508</v>
      </c>
      <c r="C1079" s="1475" t="s">
        <v>11528</v>
      </c>
    </row>
    <row r="1080" spans="1:3" x14ac:dyDescent="0.2">
      <c r="A1080" s="1475" t="s">
        <v>2000</v>
      </c>
      <c r="B1080" s="1475" t="s">
        <v>12509</v>
      </c>
      <c r="C1080" s="1475" t="s">
        <v>11528</v>
      </c>
    </row>
    <row r="1081" spans="1:3" x14ac:dyDescent="0.2">
      <c r="A1081" s="1475" t="s">
        <v>2001</v>
      </c>
      <c r="B1081" s="1475" t="s">
        <v>12510</v>
      </c>
      <c r="C1081" s="1475" t="s">
        <v>11528</v>
      </c>
    </row>
    <row r="1082" spans="1:3" x14ac:dyDescent="0.2">
      <c r="A1082" s="1475" t="s">
        <v>2002</v>
      </c>
      <c r="B1082" s="1475" t="s">
        <v>12511</v>
      </c>
      <c r="C1082" s="1475" t="s">
        <v>11528</v>
      </c>
    </row>
    <row r="1083" spans="1:3" x14ac:dyDescent="0.2">
      <c r="A1083" s="1475" t="s">
        <v>2003</v>
      </c>
      <c r="B1083" s="1475" t="s">
        <v>12512</v>
      </c>
      <c r="C1083" s="1475" t="s">
        <v>11528</v>
      </c>
    </row>
    <row r="1084" spans="1:3" x14ac:dyDescent="0.2">
      <c r="A1084" s="1475" t="s">
        <v>2004</v>
      </c>
      <c r="B1084" s="1475" t="s">
        <v>12513</v>
      </c>
      <c r="C1084" s="1475" t="s">
        <v>11528</v>
      </c>
    </row>
    <row r="1085" spans="1:3" x14ac:dyDescent="0.2">
      <c r="A1085" s="1475" t="s">
        <v>2005</v>
      </c>
      <c r="B1085" s="1475" t="s">
        <v>12514</v>
      </c>
      <c r="C1085" s="1475" t="s">
        <v>11528</v>
      </c>
    </row>
    <row r="1086" spans="1:3" x14ac:dyDescent="0.2">
      <c r="A1086" s="1475" t="s">
        <v>2006</v>
      </c>
      <c r="B1086" s="1475" t="s">
        <v>12515</v>
      </c>
      <c r="C1086" s="1475" t="s">
        <v>11528</v>
      </c>
    </row>
    <row r="1087" spans="1:3" x14ac:dyDescent="0.2">
      <c r="A1087" s="1475" t="s">
        <v>2007</v>
      </c>
      <c r="B1087" s="1475" t="s">
        <v>12516</v>
      </c>
      <c r="C1087" s="1475" t="s">
        <v>11528</v>
      </c>
    </row>
    <row r="1088" spans="1:3" x14ac:dyDescent="0.2">
      <c r="A1088" s="1475" t="s">
        <v>2008</v>
      </c>
      <c r="B1088" s="1475" t="s">
        <v>12517</v>
      </c>
      <c r="C1088" s="1475" t="s">
        <v>11528</v>
      </c>
    </row>
    <row r="1089" spans="1:3" x14ac:dyDescent="0.2">
      <c r="A1089" s="1475" t="s">
        <v>2009</v>
      </c>
      <c r="B1089" s="1475" t="s">
        <v>12518</v>
      </c>
      <c r="C1089" s="1475" t="s">
        <v>11528</v>
      </c>
    </row>
    <row r="1090" spans="1:3" x14ac:dyDescent="0.2">
      <c r="A1090" s="1475" t="s">
        <v>2010</v>
      </c>
      <c r="B1090" s="1475" t="s">
        <v>12519</v>
      </c>
      <c r="C1090" s="1475" t="s">
        <v>11528</v>
      </c>
    </row>
    <row r="1091" spans="1:3" x14ac:dyDescent="0.2">
      <c r="A1091" s="1475" t="s">
        <v>2011</v>
      </c>
      <c r="B1091" s="1475" t="s">
        <v>12520</v>
      </c>
      <c r="C1091" s="1475" t="s">
        <v>11528</v>
      </c>
    </row>
    <row r="1092" spans="1:3" x14ac:dyDescent="0.2">
      <c r="A1092" s="1475" t="s">
        <v>2012</v>
      </c>
      <c r="B1092" s="1475" t="s">
        <v>12521</v>
      </c>
      <c r="C1092" s="1475" t="s">
        <v>11528</v>
      </c>
    </row>
    <row r="1093" spans="1:3" x14ac:dyDescent="0.2">
      <c r="A1093" s="1475" t="s">
        <v>2013</v>
      </c>
      <c r="B1093" s="1475" t="s">
        <v>12522</v>
      </c>
      <c r="C1093" s="1475" t="s">
        <v>11528</v>
      </c>
    </row>
    <row r="1094" spans="1:3" x14ac:dyDescent="0.2">
      <c r="A1094" s="1475" t="s">
        <v>2014</v>
      </c>
      <c r="B1094" s="1475" t="s">
        <v>12523</v>
      </c>
      <c r="C1094" s="1475" t="s">
        <v>11528</v>
      </c>
    </row>
    <row r="1095" spans="1:3" x14ac:dyDescent="0.2">
      <c r="A1095" s="1475" t="s">
        <v>2015</v>
      </c>
      <c r="B1095" s="1475" t="s">
        <v>12524</v>
      </c>
      <c r="C1095" s="1475" t="s">
        <v>11528</v>
      </c>
    </row>
    <row r="1096" spans="1:3" x14ac:dyDescent="0.2">
      <c r="A1096" s="1475" t="s">
        <v>2016</v>
      </c>
      <c r="B1096" s="1475" t="s">
        <v>12525</v>
      </c>
      <c r="C1096" s="1475" t="s">
        <v>11528</v>
      </c>
    </row>
    <row r="1097" spans="1:3" x14ac:dyDescent="0.2">
      <c r="A1097" s="1475" t="s">
        <v>2017</v>
      </c>
      <c r="B1097" s="1475" t="s">
        <v>12526</v>
      </c>
      <c r="C1097" s="1475" t="s">
        <v>11528</v>
      </c>
    </row>
    <row r="1098" spans="1:3" x14ac:dyDescent="0.2">
      <c r="A1098" s="1475" t="s">
        <v>2018</v>
      </c>
      <c r="B1098" s="1475" t="s">
        <v>12527</v>
      </c>
      <c r="C1098" s="1475" t="s">
        <v>11528</v>
      </c>
    </row>
    <row r="1099" spans="1:3" x14ac:dyDescent="0.2">
      <c r="A1099" s="1475" t="s">
        <v>2019</v>
      </c>
      <c r="B1099" s="1475" t="s">
        <v>12528</v>
      </c>
      <c r="C1099" s="1475" t="s">
        <v>11528</v>
      </c>
    </row>
    <row r="1100" spans="1:3" x14ac:dyDescent="0.2">
      <c r="A1100" s="1475" t="s">
        <v>2020</v>
      </c>
      <c r="B1100" s="1475" t="s">
        <v>12529</v>
      </c>
      <c r="C1100" s="1475" t="s">
        <v>11528</v>
      </c>
    </row>
    <row r="1101" spans="1:3" x14ac:dyDescent="0.2">
      <c r="A1101" s="1475" t="s">
        <v>2021</v>
      </c>
      <c r="B1101" s="1475" t="s">
        <v>12530</v>
      </c>
      <c r="C1101" s="1475" t="s">
        <v>11528</v>
      </c>
    </row>
    <row r="1102" spans="1:3" x14ac:dyDescent="0.2">
      <c r="A1102" s="1475" t="s">
        <v>2022</v>
      </c>
      <c r="B1102" s="1475" t="s">
        <v>12531</v>
      </c>
      <c r="C1102" s="1475" t="s">
        <v>11528</v>
      </c>
    </row>
    <row r="1103" spans="1:3" x14ac:dyDescent="0.2">
      <c r="A1103" s="1475" t="s">
        <v>2023</v>
      </c>
      <c r="B1103" s="1475" t="s">
        <v>12532</v>
      </c>
      <c r="C1103" s="1475" t="s">
        <v>11528</v>
      </c>
    </row>
    <row r="1104" spans="1:3" x14ac:dyDescent="0.2">
      <c r="A1104" s="1475" t="s">
        <v>2024</v>
      </c>
      <c r="B1104" s="1475" t="s">
        <v>12533</v>
      </c>
      <c r="C1104" s="1475" t="s">
        <v>11528</v>
      </c>
    </row>
    <row r="1105" spans="1:3" x14ac:dyDescent="0.2">
      <c r="A1105" s="1475" t="s">
        <v>2025</v>
      </c>
      <c r="B1105" s="1475" t="s">
        <v>12534</v>
      </c>
      <c r="C1105" s="1475" t="s">
        <v>11528</v>
      </c>
    </row>
    <row r="1106" spans="1:3" x14ac:dyDescent="0.2">
      <c r="A1106" s="1475" t="s">
        <v>2026</v>
      </c>
      <c r="B1106" s="1475" t="s">
        <v>12535</v>
      </c>
      <c r="C1106" s="1475" t="s">
        <v>11528</v>
      </c>
    </row>
    <row r="1107" spans="1:3" x14ac:dyDescent="0.2">
      <c r="A1107" s="1475" t="s">
        <v>2027</v>
      </c>
      <c r="B1107" s="1475" t="s">
        <v>12536</v>
      </c>
      <c r="C1107" s="1475" t="s">
        <v>11528</v>
      </c>
    </row>
    <row r="1108" spans="1:3" x14ac:dyDescent="0.2">
      <c r="A1108" s="1475" t="s">
        <v>2028</v>
      </c>
      <c r="B1108" s="1475" t="s">
        <v>12537</v>
      </c>
      <c r="C1108" s="1475" t="s">
        <v>11528</v>
      </c>
    </row>
    <row r="1109" spans="1:3" x14ac:dyDescent="0.2">
      <c r="A1109" s="1475" t="s">
        <v>2029</v>
      </c>
      <c r="B1109" s="1475" t="s">
        <v>12538</v>
      </c>
      <c r="C1109" s="1475" t="s">
        <v>11528</v>
      </c>
    </row>
    <row r="1110" spans="1:3" x14ac:dyDescent="0.2">
      <c r="A1110" s="1475" t="s">
        <v>2030</v>
      </c>
      <c r="B1110" s="1475" t="s">
        <v>12539</v>
      </c>
      <c r="C1110" s="1475" t="s">
        <v>11528</v>
      </c>
    </row>
    <row r="1111" spans="1:3" x14ac:dyDescent="0.2">
      <c r="A1111" s="1475" t="s">
        <v>2031</v>
      </c>
      <c r="B1111" s="1475" t="s">
        <v>12540</v>
      </c>
      <c r="C1111" s="1475" t="s">
        <v>11528</v>
      </c>
    </row>
    <row r="1112" spans="1:3" x14ac:dyDescent="0.2">
      <c r="A1112" s="1475" t="s">
        <v>2032</v>
      </c>
      <c r="B1112" s="1475" t="s">
        <v>12541</v>
      </c>
      <c r="C1112" s="1475" t="s">
        <v>11528</v>
      </c>
    </row>
    <row r="1113" spans="1:3" x14ac:dyDescent="0.2">
      <c r="A1113" s="1475" t="s">
        <v>2033</v>
      </c>
      <c r="B1113" s="1475" t="s">
        <v>12542</v>
      </c>
      <c r="C1113" s="1475" t="s">
        <v>11528</v>
      </c>
    </row>
    <row r="1114" spans="1:3" x14ac:dyDescent="0.2">
      <c r="A1114" s="1475" t="s">
        <v>2034</v>
      </c>
      <c r="B1114" s="1475" t="s">
        <v>12543</v>
      </c>
      <c r="C1114" s="1475" t="s">
        <v>11528</v>
      </c>
    </row>
    <row r="1115" spans="1:3" x14ac:dyDescent="0.2">
      <c r="A1115" s="1475" t="s">
        <v>2035</v>
      </c>
      <c r="B1115" s="1475" t="s">
        <v>12544</v>
      </c>
      <c r="C1115" s="1475" t="s">
        <v>11528</v>
      </c>
    </row>
    <row r="1116" spans="1:3" x14ac:dyDescent="0.2">
      <c r="A1116" s="1475" t="s">
        <v>2036</v>
      </c>
      <c r="B1116" s="1475" t="s">
        <v>12545</v>
      </c>
      <c r="C1116" s="1475" t="s">
        <v>11528</v>
      </c>
    </row>
    <row r="1117" spans="1:3" x14ac:dyDescent="0.2">
      <c r="A1117" s="1475" t="s">
        <v>2037</v>
      </c>
      <c r="B1117" s="1475" t="s">
        <v>12546</v>
      </c>
      <c r="C1117" s="1475" t="s">
        <v>11528</v>
      </c>
    </row>
    <row r="1118" spans="1:3" x14ac:dyDescent="0.2">
      <c r="A1118" s="1475" t="s">
        <v>2038</v>
      </c>
      <c r="B1118" s="1475" t="s">
        <v>12547</v>
      </c>
      <c r="C1118" s="1475" t="s">
        <v>11528</v>
      </c>
    </row>
    <row r="1119" spans="1:3" x14ac:dyDescent="0.2">
      <c r="A1119" s="1475" t="s">
        <v>2039</v>
      </c>
      <c r="B1119" s="1475" t="s">
        <v>12548</v>
      </c>
      <c r="C1119" s="1475" t="s">
        <v>11528</v>
      </c>
    </row>
    <row r="1120" spans="1:3" x14ac:dyDescent="0.2">
      <c r="A1120" s="1475" t="s">
        <v>2040</v>
      </c>
      <c r="B1120" s="1475" t="s">
        <v>12549</v>
      </c>
      <c r="C1120" s="1475" t="s">
        <v>11528</v>
      </c>
    </row>
    <row r="1121" spans="1:3" x14ac:dyDescent="0.2">
      <c r="A1121" s="1475" t="s">
        <v>2041</v>
      </c>
      <c r="B1121" s="1475" t="s">
        <v>12550</v>
      </c>
      <c r="C1121" s="1475" t="s">
        <v>11528</v>
      </c>
    </row>
    <row r="1122" spans="1:3" x14ac:dyDescent="0.2">
      <c r="A1122" s="1475" t="s">
        <v>2042</v>
      </c>
      <c r="B1122" s="1475" t="s">
        <v>12551</v>
      </c>
      <c r="C1122" s="1475" t="s">
        <v>11528</v>
      </c>
    </row>
    <row r="1123" spans="1:3" x14ac:dyDescent="0.2">
      <c r="A1123" s="1475" t="s">
        <v>2043</v>
      </c>
      <c r="B1123" s="1475" t="s">
        <v>12552</v>
      </c>
      <c r="C1123" s="1475" t="s">
        <v>11528</v>
      </c>
    </row>
    <row r="1124" spans="1:3" x14ac:dyDescent="0.2">
      <c r="A1124" s="1475" t="s">
        <v>2044</v>
      </c>
      <c r="B1124" s="1475" t="s">
        <v>12553</v>
      </c>
      <c r="C1124" s="1475" t="s">
        <v>11528</v>
      </c>
    </row>
    <row r="1125" spans="1:3" x14ac:dyDescent="0.2">
      <c r="A1125" s="1475" t="s">
        <v>2045</v>
      </c>
      <c r="B1125" s="1475" t="s">
        <v>12554</v>
      </c>
      <c r="C1125" s="1475" t="s">
        <v>11528</v>
      </c>
    </row>
    <row r="1126" spans="1:3" x14ac:dyDescent="0.2">
      <c r="A1126" s="1475" t="s">
        <v>2046</v>
      </c>
      <c r="B1126" s="1475" t="s">
        <v>12555</v>
      </c>
      <c r="C1126" s="1475" t="s">
        <v>11528</v>
      </c>
    </row>
    <row r="1127" spans="1:3" x14ac:dyDescent="0.2">
      <c r="A1127" s="1475" t="s">
        <v>2047</v>
      </c>
      <c r="B1127" s="1475" t="s">
        <v>12556</v>
      </c>
      <c r="C1127" s="1475" t="s">
        <v>11528</v>
      </c>
    </row>
    <row r="1128" spans="1:3" x14ac:dyDescent="0.2">
      <c r="A1128" s="1475" t="s">
        <v>2048</v>
      </c>
      <c r="B1128" s="1475" t="s">
        <v>12557</v>
      </c>
      <c r="C1128" s="1475" t="s">
        <v>11528</v>
      </c>
    </row>
    <row r="1129" spans="1:3" x14ac:dyDescent="0.2">
      <c r="A1129" s="1475" t="s">
        <v>2049</v>
      </c>
      <c r="B1129" s="1475" t="s">
        <v>12558</v>
      </c>
      <c r="C1129" s="1475" t="s">
        <v>11528</v>
      </c>
    </row>
    <row r="1130" spans="1:3" x14ac:dyDescent="0.2">
      <c r="A1130" s="1475" t="s">
        <v>903</v>
      </c>
      <c r="B1130" s="1475" t="s">
        <v>12559</v>
      </c>
      <c r="C1130" s="1475" t="s">
        <v>11528</v>
      </c>
    </row>
    <row r="1131" spans="1:3" x14ac:dyDescent="0.2">
      <c r="A1131" s="1475" t="s">
        <v>2050</v>
      </c>
      <c r="B1131" s="1475" t="s">
        <v>12560</v>
      </c>
      <c r="C1131" s="1475" t="s">
        <v>11528</v>
      </c>
    </row>
    <row r="1132" spans="1:3" x14ac:dyDescent="0.2">
      <c r="A1132" s="1475" t="s">
        <v>2051</v>
      </c>
      <c r="B1132" s="1475" t="s">
        <v>12561</v>
      </c>
      <c r="C1132" s="1475" t="s">
        <v>11528</v>
      </c>
    </row>
    <row r="1133" spans="1:3" x14ac:dyDescent="0.2">
      <c r="A1133" s="1475" t="s">
        <v>2052</v>
      </c>
      <c r="B1133" s="1475" t="s">
        <v>2053</v>
      </c>
      <c r="C1133" s="1475" t="s">
        <v>11528</v>
      </c>
    </row>
    <row r="1134" spans="1:3" x14ac:dyDescent="0.2">
      <c r="A1134" s="1475" t="s">
        <v>902</v>
      </c>
      <c r="B1134" s="1475" t="s">
        <v>12562</v>
      </c>
      <c r="C1134" s="1475" t="s">
        <v>11528</v>
      </c>
    </row>
    <row r="1135" spans="1:3" x14ac:dyDescent="0.2">
      <c r="A1135" s="1475" t="s">
        <v>901</v>
      </c>
      <c r="B1135" s="1475" t="s">
        <v>12563</v>
      </c>
      <c r="C1135" s="1475" t="s">
        <v>11528</v>
      </c>
    </row>
    <row r="1136" spans="1:3" x14ac:dyDescent="0.2">
      <c r="A1136" s="1475" t="s">
        <v>2054</v>
      </c>
      <c r="B1136" s="1475" t="s">
        <v>12564</v>
      </c>
      <c r="C1136" s="1475" t="s">
        <v>11528</v>
      </c>
    </row>
    <row r="1137" spans="1:3" x14ac:dyDescent="0.2">
      <c r="A1137" s="1475" t="s">
        <v>2055</v>
      </c>
      <c r="B1137" s="1475" t="s">
        <v>12565</v>
      </c>
      <c r="C1137" s="1475" t="s">
        <v>11528</v>
      </c>
    </row>
    <row r="1138" spans="1:3" x14ac:dyDescent="0.2">
      <c r="A1138" s="1475" t="s">
        <v>2056</v>
      </c>
      <c r="B1138" s="1475" t="s">
        <v>2057</v>
      </c>
      <c r="C1138" s="1475" t="s">
        <v>11528</v>
      </c>
    </row>
    <row r="1139" spans="1:3" x14ac:dyDescent="0.2">
      <c r="A1139" s="1475" t="s">
        <v>900</v>
      </c>
      <c r="B1139" s="1475" t="s">
        <v>12566</v>
      </c>
      <c r="C1139" s="1475" t="s">
        <v>11528</v>
      </c>
    </row>
    <row r="1140" spans="1:3" x14ac:dyDescent="0.2">
      <c r="A1140" s="1475" t="s">
        <v>899</v>
      </c>
      <c r="B1140" s="1475" t="s">
        <v>12567</v>
      </c>
      <c r="C1140" s="1475" t="s">
        <v>11528</v>
      </c>
    </row>
    <row r="1141" spans="1:3" x14ac:dyDescent="0.2">
      <c r="A1141" s="1475" t="s">
        <v>898</v>
      </c>
      <c r="B1141" s="1475" t="s">
        <v>12568</v>
      </c>
      <c r="C1141" s="1475" t="s">
        <v>11528</v>
      </c>
    </row>
    <row r="1142" spans="1:3" x14ac:dyDescent="0.2">
      <c r="A1142" s="1475" t="s">
        <v>2058</v>
      </c>
      <c r="B1142" s="1475" t="s">
        <v>12569</v>
      </c>
      <c r="C1142" s="1475" t="s">
        <v>11528</v>
      </c>
    </row>
    <row r="1143" spans="1:3" x14ac:dyDescent="0.2">
      <c r="A1143" s="1475" t="s">
        <v>2059</v>
      </c>
      <c r="B1143" s="1475" t="s">
        <v>12570</v>
      </c>
      <c r="C1143" s="1475" t="s">
        <v>11528</v>
      </c>
    </row>
    <row r="1144" spans="1:3" x14ac:dyDescent="0.2">
      <c r="A1144" s="1475" t="s">
        <v>2060</v>
      </c>
      <c r="B1144" s="1475" t="s">
        <v>12571</v>
      </c>
      <c r="C1144" s="1475" t="s">
        <v>11528</v>
      </c>
    </row>
    <row r="1145" spans="1:3" x14ac:dyDescent="0.2">
      <c r="A1145" s="1475" t="s">
        <v>2061</v>
      </c>
      <c r="B1145" s="1475" t="s">
        <v>12572</v>
      </c>
      <c r="C1145" s="1475" t="s">
        <v>11528</v>
      </c>
    </row>
    <row r="1146" spans="1:3" x14ac:dyDescent="0.2">
      <c r="A1146" s="1475" t="s">
        <v>2062</v>
      </c>
      <c r="B1146" s="1475" t="s">
        <v>12573</v>
      </c>
      <c r="C1146" s="1475" t="s">
        <v>11528</v>
      </c>
    </row>
    <row r="1147" spans="1:3" x14ac:dyDescent="0.2">
      <c r="A1147" s="1475" t="s">
        <v>2063</v>
      </c>
      <c r="B1147" s="1475" t="s">
        <v>12574</v>
      </c>
      <c r="C1147" s="1475" t="s">
        <v>11528</v>
      </c>
    </row>
    <row r="1148" spans="1:3" x14ac:dyDescent="0.2">
      <c r="A1148" s="1475" t="s">
        <v>2064</v>
      </c>
      <c r="B1148" s="1475" t="s">
        <v>12575</v>
      </c>
      <c r="C1148" s="1475" t="s">
        <v>11528</v>
      </c>
    </row>
    <row r="1149" spans="1:3" x14ac:dyDescent="0.2">
      <c r="A1149" s="1475" t="s">
        <v>2065</v>
      </c>
      <c r="B1149" s="1475" t="s">
        <v>12576</v>
      </c>
      <c r="C1149" s="1475" t="s">
        <v>11528</v>
      </c>
    </row>
    <row r="1150" spans="1:3" x14ac:dyDescent="0.2">
      <c r="A1150" s="1475" t="s">
        <v>2066</v>
      </c>
      <c r="B1150" s="1475" t="s">
        <v>2067</v>
      </c>
      <c r="C1150" s="1475" t="s">
        <v>11528</v>
      </c>
    </row>
    <row r="1151" spans="1:3" x14ac:dyDescent="0.2">
      <c r="A1151" s="1475" t="s">
        <v>2068</v>
      </c>
      <c r="B1151" s="1475" t="s">
        <v>12577</v>
      </c>
      <c r="C1151" s="1475" t="s">
        <v>11528</v>
      </c>
    </row>
    <row r="1152" spans="1:3" x14ac:dyDescent="0.2">
      <c r="A1152" s="1475" t="s">
        <v>2069</v>
      </c>
      <c r="B1152" s="1475" t="s">
        <v>12578</v>
      </c>
      <c r="C1152" s="1475" t="s">
        <v>11528</v>
      </c>
    </row>
    <row r="1153" spans="1:3" x14ac:dyDescent="0.2">
      <c r="A1153" s="1475" t="s">
        <v>2070</v>
      </c>
      <c r="B1153" s="1475" t="s">
        <v>12579</v>
      </c>
      <c r="C1153" s="1475" t="s">
        <v>11528</v>
      </c>
    </row>
    <row r="1154" spans="1:3" x14ac:dyDescent="0.2">
      <c r="A1154" s="1475" t="s">
        <v>7587</v>
      </c>
      <c r="B1154" s="1475" t="s">
        <v>12580</v>
      </c>
      <c r="C1154" s="1475" t="s">
        <v>11528</v>
      </c>
    </row>
    <row r="1155" spans="1:3" x14ac:dyDescent="0.2">
      <c r="A1155" s="1475" t="s">
        <v>7590</v>
      </c>
      <c r="B1155" s="1475" t="s">
        <v>12581</v>
      </c>
      <c r="C1155" s="1475" t="s">
        <v>11528</v>
      </c>
    </row>
    <row r="1156" spans="1:3" x14ac:dyDescent="0.2">
      <c r="A1156" s="1475" t="s">
        <v>7593</v>
      </c>
      <c r="B1156" s="1475" t="s">
        <v>12582</v>
      </c>
      <c r="C1156" s="1475" t="s">
        <v>11528</v>
      </c>
    </row>
    <row r="1157" spans="1:3" x14ac:dyDescent="0.2">
      <c r="A1157" s="1475" t="s">
        <v>7597</v>
      </c>
      <c r="B1157" s="1475" t="s">
        <v>12583</v>
      </c>
      <c r="C1157" s="1475" t="s">
        <v>11528</v>
      </c>
    </row>
    <row r="1158" spans="1:3" x14ac:dyDescent="0.2">
      <c r="A1158" s="1475" t="s">
        <v>7601</v>
      </c>
      <c r="B1158" s="1475" t="s">
        <v>12584</v>
      </c>
      <c r="C1158" s="1475" t="s">
        <v>11528</v>
      </c>
    </row>
    <row r="1159" spans="1:3" x14ac:dyDescent="0.2">
      <c r="A1159" s="1475" t="s">
        <v>7606</v>
      </c>
      <c r="B1159" s="1475" t="s">
        <v>12585</v>
      </c>
      <c r="C1159" s="1475" t="s">
        <v>11528</v>
      </c>
    </row>
    <row r="1160" spans="1:3" x14ac:dyDescent="0.2">
      <c r="A1160" s="1475" t="s">
        <v>7610</v>
      </c>
      <c r="B1160" s="1475" t="s">
        <v>12586</v>
      </c>
      <c r="C1160" s="1475" t="s">
        <v>11528</v>
      </c>
    </row>
    <row r="1161" spans="1:3" x14ac:dyDescent="0.2">
      <c r="A1161" s="1475" t="s">
        <v>7615</v>
      </c>
      <c r="B1161" s="1475" t="s">
        <v>12587</v>
      </c>
      <c r="C1161" s="1475" t="s">
        <v>11528</v>
      </c>
    </row>
    <row r="1162" spans="1:3" x14ac:dyDescent="0.2">
      <c r="A1162" s="1475" t="s">
        <v>7620</v>
      </c>
      <c r="B1162" s="1475" t="s">
        <v>12588</v>
      </c>
      <c r="C1162" s="1475" t="s">
        <v>11528</v>
      </c>
    </row>
    <row r="1163" spans="1:3" x14ac:dyDescent="0.2">
      <c r="A1163" s="1475" t="s">
        <v>7626</v>
      </c>
      <c r="B1163" s="1475" t="s">
        <v>12589</v>
      </c>
      <c r="C1163" s="1475" t="s">
        <v>11528</v>
      </c>
    </row>
    <row r="1164" spans="1:3" x14ac:dyDescent="0.2">
      <c r="A1164" s="1475" t="s">
        <v>7631</v>
      </c>
      <c r="B1164" s="1475" t="s">
        <v>12590</v>
      </c>
      <c r="C1164" s="1475" t="s">
        <v>11528</v>
      </c>
    </row>
    <row r="1165" spans="1:3" x14ac:dyDescent="0.2">
      <c r="A1165" s="1475" t="s">
        <v>7637</v>
      </c>
      <c r="B1165" s="1475" t="s">
        <v>12591</v>
      </c>
      <c r="C1165" s="1475" t="s">
        <v>11528</v>
      </c>
    </row>
    <row r="1166" spans="1:3" x14ac:dyDescent="0.2">
      <c r="A1166" s="1475" t="s">
        <v>2071</v>
      </c>
      <c r="B1166" s="1475" t="s">
        <v>12592</v>
      </c>
      <c r="C1166" s="1475" t="s">
        <v>11528</v>
      </c>
    </row>
    <row r="1167" spans="1:3" x14ac:dyDescent="0.2">
      <c r="A1167" s="1475" t="s">
        <v>2072</v>
      </c>
      <c r="B1167" s="1475" t="s">
        <v>12593</v>
      </c>
      <c r="C1167" s="1475" t="s">
        <v>11528</v>
      </c>
    </row>
    <row r="1168" spans="1:3" x14ac:dyDescent="0.2">
      <c r="A1168" s="1475" t="s">
        <v>2073</v>
      </c>
      <c r="B1168" s="1475" t="s">
        <v>2074</v>
      </c>
      <c r="C1168" s="1475" t="s">
        <v>11528</v>
      </c>
    </row>
    <row r="1169" spans="1:3" x14ac:dyDescent="0.2">
      <c r="A1169" s="1475" t="s">
        <v>2075</v>
      </c>
      <c r="B1169" s="1475" t="s">
        <v>12594</v>
      </c>
      <c r="C1169" s="1475" t="s">
        <v>11528</v>
      </c>
    </row>
    <row r="1170" spans="1:3" x14ac:dyDescent="0.2">
      <c r="A1170" s="1475" t="s">
        <v>2076</v>
      </c>
      <c r="B1170" s="1475" t="s">
        <v>12595</v>
      </c>
      <c r="C1170" s="1475" t="s">
        <v>11528</v>
      </c>
    </row>
    <row r="1171" spans="1:3" x14ac:dyDescent="0.2">
      <c r="A1171" s="1475" t="s">
        <v>2077</v>
      </c>
      <c r="B1171" s="1475" t="s">
        <v>12596</v>
      </c>
      <c r="C1171" s="1475" t="s">
        <v>11528</v>
      </c>
    </row>
    <row r="1172" spans="1:3" x14ac:dyDescent="0.2">
      <c r="A1172" s="1475" t="s">
        <v>2078</v>
      </c>
      <c r="B1172" s="1475" t="s">
        <v>12597</v>
      </c>
      <c r="C1172" s="1475" t="s">
        <v>11528</v>
      </c>
    </row>
    <row r="1173" spans="1:3" x14ac:dyDescent="0.2">
      <c r="A1173" s="1475" t="s">
        <v>2079</v>
      </c>
      <c r="B1173" s="1475" t="s">
        <v>12598</v>
      </c>
      <c r="C1173" s="1475" t="s">
        <v>11528</v>
      </c>
    </row>
    <row r="1174" spans="1:3" x14ac:dyDescent="0.2">
      <c r="A1174" s="1475" t="s">
        <v>2080</v>
      </c>
      <c r="B1174" s="1475" t="s">
        <v>12599</v>
      </c>
      <c r="C1174" s="1475" t="s">
        <v>11528</v>
      </c>
    </row>
    <row r="1175" spans="1:3" x14ac:dyDescent="0.2">
      <c r="A1175" s="1475" t="s">
        <v>2081</v>
      </c>
      <c r="B1175" s="1475" t="s">
        <v>12600</v>
      </c>
      <c r="C1175" s="1475" t="s">
        <v>11528</v>
      </c>
    </row>
    <row r="1176" spans="1:3" x14ac:dyDescent="0.2">
      <c r="A1176" s="1475" t="s">
        <v>2082</v>
      </c>
      <c r="B1176" s="1475" t="s">
        <v>12601</v>
      </c>
      <c r="C1176" s="1475" t="s">
        <v>11528</v>
      </c>
    </row>
    <row r="1177" spans="1:3" x14ac:dyDescent="0.2">
      <c r="A1177" s="1475" t="s">
        <v>2083</v>
      </c>
      <c r="B1177" s="1475" t="s">
        <v>12602</v>
      </c>
      <c r="C1177" s="1475" t="s">
        <v>11528</v>
      </c>
    </row>
    <row r="1178" spans="1:3" x14ac:dyDescent="0.2">
      <c r="A1178" s="1475" t="s">
        <v>2084</v>
      </c>
      <c r="B1178" s="1475" t="s">
        <v>12603</v>
      </c>
      <c r="C1178" s="1475" t="s">
        <v>11528</v>
      </c>
    </row>
    <row r="1179" spans="1:3" x14ac:dyDescent="0.2">
      <c r="A1179" s="1475" t="s">
        <v>2085</v>
      </c>
      <c r="B1179" s="1475" t="s">
        <v>12604</v>
      </c>
      <c r="C1179" s="1475" t="s">
        <v>11528</v>
      </c>
    </row>
    <row r="1180" spans="1:3" x14ac:dyDescent="0.2">
      <c r="A1180" s="1475" t="s">
        <v>2086</v>
      </c>
      <c r="B1180" s="1475" t="s">
        <v>12605</v>
      </c>
      <c r="C1180" s="1475" t="s">
        <v>11528</v>
      </c>
    </row>
    <row r="1181" spans="1:3" x14ac:dyDescent="0.2">
      <c r="A1181" s="1475" t="s">
        <v>2087</v>
      </c>
      <c r="B1181" s="1475" t="s">
        <v>12606</v>
      </c>
      <c r="C1181" s="1475" t="s">
        <v>11528</v>
      </c>
    </row>
    <row r="1182" spans="1:3" x14ac:dyDescent="0.2">
      <c r="A1182" s="1475" t="s">
        <v>2088</v>
      </c>
      <c r="B1182" s="1475" t="s">
        <v>12607</v>
      </c>
      <c r="C1182" s="1475" t="s">
        <v>11528</v>
      </c>
    </row>
    <row r="1183" spans="1:3" x14ac:dyDescent="0.2">
      <c r="A1183" s="1475" t="s">
        <v>2089</v>
      </c>
      <c r="B1183" s="1475" t="s">
        <v>12608</v>
      </c>
      <c r="C1183" s="1475" t="s">
        <v>11528</v>
      </c>
    </row>
    <row r="1184" spans="1:3" x14ac:dyDescent="0.2">
      <c r="A1184" s="1475" t="s">
        <v>2090</v>
      </c>
      <c r="B1184" s="1475" t="s">
        <v>12609</v>
      </c>
      <c r="C1184" s="1475" t="s">
        <v>11528</v>
      </c>
    </row>
    <row r="1185" spans="1:3" x14ac:dyDescent="0.2">
      <c r="A1185" s="1475" t="s">
        <v>2091</v>
      </c>
      <c r="B1185" s="1475" t="s">
        <v>12610</v>
      </c>
      <c r="C1185" s="1475" t="s">
        <v>11528</v>
      </c>
    </row>
    <row r="1186" spans="1:3" x14ac:dyDescent="0.2">
      <c r="A1186" s="1475" t="s">
        <v>2092</v>
      </c>
      <c r="B1186" s="1475" t="s">
        <v>12611</v>
      </c>
      <c r="C1186" s="1475" t="s">
        <v>11528</v>
      </c>
    </row>
    <row r="1187" spans="1:3" x14ac:dyDescent="0.2">
      <c r="A1187" s="1475" t="s">
        <v>2093</v>
      </c>
      <c r="B1187" s="1475" t="s">
        <v>2094</v>
      </c>
      <c r="C1187" s="1475" t="s">
        <v>11528</v>
      </c>
    </row>
    <row r="1188" spans="1:3" x14ac:dyDescent="0.2">
      <c r="A1188" s="1475" t="s">
        <v>2095</v>
      </c>
      <c r="B1188" s="1475" t="s">
        <v>12612</v>
      </c>
      <c r="C1188" s="1475" t="s">
        <v>11528</v>
      </c>
    </row>
    <row r="1189" spans="1:3" x14ac:dyDescent="0.2">
      <c r="A1189" s="1475" t="s">
        <v>2096</v>
      </c>
      <c r="B1189" s="1475" t="s">
        <v>11383</v>
      </c>
      <c r="C1189" s="1475" t="s">
        <v>11528</v>
      </c>
    </row>
    <row r="1190" spans="1:3" x14ac:dyDescent="0.2">
      <c r="A1190" s="1475" t="s">
        <v>2097</v>
      </c>
      <c r="B1190" s="1475" t="s">
        <v>12613</v>
      </c>
      <c r="C1190" s="1475" t="s">
        <v>11528</v>
      </c>
    </row>
    <row r="1191" spans="1:3" x14ac:dyDescent="0.2">
      <c r="A1191" s="1475" t="s">
        <v>2098</v>
      </c>
      <c r="B1191" s="1475" t="s">
        <v>12614</v>
      </c>
      <c r="C1191" s="1475" t="s">
        <v>11528</v>
      </c>
    </row>
    <row r="1192" spans="1:3" x14ac:dyDescent="0.2">
      <c r="A1192" s="1475" t="s">
        <v>2099</v>
      </c>
      <c r="B1192" s="1475" t="s">
        <v>12615</v>
      </c>
      <c r="C1192" s="1475" t="s">
        <v>11528</v>
      </c>
    </row>
    <row r="1193" spans="1:3" x14ac:dyDescent="0.2">
      <c r="A1193" s="1475" t="s">
        <v>2100</v>
      </c>
      <c r="B1193" s="1475" t="s">
        <v>12616</v>
      </c>
      <c r="C1193" s="1475" t="s">
        <v>11528</v>
      </c>
    </row>
    <row r="1194" spans="1:3" x14ac:dyDescent="0.2">
      <c r="A1194" s="1475" t="s">
        <v>2101</v>
      </c>
      <c r="B1194" s="1475" t="s">
        <v>12617</v>
      </c>
      <c r="C1194" s="1475" t="s">
        <v>11528</v>
      </c>
    </row>
    <row r="1195" spans="1:3" x14ac:dyDescent="0.2">
      <c r="A1195" s="1475" t="s">
        <v>2102</v>
      </c>
      <c r="B1195" s="1475" t="s">
        <v>12618</v>
      </c>
      <c r="C1195" s="1475" t="s">
        <v>11528</v>
      </c>
    </row>
    <row r="1196" spans="1:3" x14ac:dyDescent="0.2">
      <c r="A1196" s="1475" t="s">
        <v>2103</v>
      </c>
      <c r="B1196" s="1475" t="s">
        <v>12619</v>
      </c>
      <c r="C1196" s="1475" t="s">
        <v>11528</v>
      </c>
    </row>
    <row r="1197" spans="1:3" x14ac:dyDescent="0.2">
      <c r="A1197" s="1475" t="s">
        <v>2104</v>
      </c>
      <c r="B1197" s="1475" t="s">
        <v>12620</v>
      </c>
      <c r="C1197" s="1475" t="s">
        <v>11528</v>
      </c>
    </row>
    <row r="1198" spans="1:3" x14ac:dyDescent="0.2">
      <c r="A1198" s="1475" t="s">
        <v>2105</v>
      </c>
      <c r="B1198" s="1475" t="s">
        <v>12621</v>
      </c>
      <c r="C1198" s="1475" t="s">
        <v>11528</v>
      </c>
    </row>
    <row r="1199" spans="1:3" x14ac:dyDescent="0.2">
      <c r="A1199" s="1475" t="s">
        <v>2106</v>
      </c>
      <c r="B1199" s="1475" t="s">
        <v>12622</v>
      </c>
      <c r="C1199" s="1475" t="s">
        <v>11528</v>
      </c>
    </row>
    <row r="1200" spans="1:3" x14ac:dyDescent="0.2">
      <c r="A1200" s="1475" t="s">
        <v>2107</v>
      </c>
      <c r="B1200" s="1475" t="s">
        <v>12623</v>
      </c>
      <c r="C1200" s="1475" t="s">
        <v>11528</v>
      </c>
    </row>
    <row r="1201" spans="1:3" x14ac:dyDescent="0.2">
      <c r="A1201" s="1475" t="s">
        <v>2108</v>
      </c>
      <c r="B1201" s="1475" t="s">
        <v>12624</v>
      </c>
      <c r="C1201" s="1475" t="s">
        <v>11528</v>
      </c>
    </row>
    <row r="1202" spans="1:3" x14ac:dyDescent="0.2">
      <c r="A1202" s="1475" t="s">
        <v>2109</v>
      </c>
      <c r="B1202" s="1475" t="s">
        <v>12625</v>
      </c>
      <c r="C1202" s="1475" t="s">
        <v>11528</v>
      </c>
    </row>
    <row r="1203" spans="1:3" x14ac:dyDescent="0.2">
      <c r="A1203" s="1475" t="s">
        <v>2110</v>
      </c>
      <c r="B1203" s="1475" t="s">
        <v>12626</v>
      </c>
      <c r="C1203" s="1475" t="s">
        <v>11528</v>
      </c>
    </row>
    <row r="1204" spans="1:3" x14ac:dyDescent="0.2">
      <c r="A1204" s="1475" t="s">
        <v>2111</v>
      </c>
      <c r="B1204" s="1475" t="s">
        <v>12627</v>
      </c>
      <c r="C1204" s="1475" t="s">
        <v>11528</v>
      </c>
    </row>
    <row r="1205" spans="1:3" x14ac:dyDescent="0.2">
      <c r="A1205" s="1475" t="s">
        <v>2112</v>
      </c>
      <c r="B1205" s="1475" t="s">
        <v>12628</v>
      </c>
      <c r="C1205" s="1475" t="s">
        <v>11528</v>
      </c>
    </row>
    <row r="1206" spans="1:3" x14ac:dyDescent="0.2">
      <c r="A1206" s="1475" t="s">
        <v>2113</v>
      </c>
      <c r="B1206" s="1475" t="s">
        <v>2114</v>
      </c>
      <c r="C1206" s="1475" t="s">
        <v>11528</v>
      </c>
    </row>
    <row r="1207" spans="1:3" x14ac:dyDescent="0.2">
      <c r="A1207" s="1475" t="s">
        <v>2115</v>
      </c>
      <c r="B1207" s="1475" t="s">
        <v>2116</v>
      </c>
      <c r="C1207" s="1475" t="s">
        <v>11528</v>
      </c>
    </row>
    <row r="1208" spans="1:3" x14ac:dyDescent="0.2">
      <c r="A1208" s="1475" t="s">
        <v>2117</v>
      </c>
      <c r="B1208" s="1475" t="s">
        <v>2118</v>
      </c>
      <c r="C1208" s="1475" t="s">
        <v>11528</v>
      </c>
    </row>
    <row r="1209" spans="1:3" x14ac:dyDescent="0.2">
      <c r="A1209" s="1475" t="s">
        <v>2119</v>
      </c>
      <c r="B1209" s="1475" t="s">
        <v>2120</v>
      </c>
      <c r="C1209" s="1475" t="s">
        <v>11528</v>
      </c>
    </row>
    <row r="1210" spans="1:3" x14ac:dyDescent="0.2">
      <c r="A1210" s="1475" t="s">
        <v>2121</v>
      </c>
      <c r="B1210" s="1475" t="s">
        <v>2122</v>
      </c>
      <c r="C1210" s="1475" t="s">
        <v>11528</v>
      </c>
    </row>
    <row r="1211" spans="1:3" x14ac:dyDescent="0.2">
      <c r="A1211" s="1475" t="s">
        <v>2123</v>
      </c>
      <c r="B1211" s="1475" t="s">
        <v>2124</v>
      </c>
      <c r="C1211" s="1475" t="s">
        <v>11528</v>
      </c>
    </row>
    <row r="1212" spans="1:3" x14ac:dyDescent="0.2">
      <c r="A1212" s="1475" t="s">
        <v>2125</v>
      </c>
      <c r="B1212" s="1475" t="s">
        <v>2126</v>
      </c>
      <c r="C1212" s="1475" t="s">
        <v>11528</v>
      </c>
    </row>
    <row r="1213" spans="1:3" x14ac:dyDescent="0.2">
      <c r="A1213" s="1475" t="s">
        <v>2127</v>
      </c>
      <c r="B1213" s="1475" t="s">
        <v>2128</v>
      </c>
      <c r="C1213" s="1475" t="s">
        <v>11528</v>
      </c>
    </row>
    <row r="1214" spans="1:3" x14ac:dyDescent="0.2">
      <c r="A1214" s="1475" t="s">
        <v>2129</v>
      </c>
      <c r="B1214" s="1475" t="s">
        <v>12629</v>
      </c>
      <c r="C1214" s="1475" t="s">
        <v>11528</v>
      </c>
    </row>
    <row r="1215" spans="1:3" x14ac:dyDescent="0.2">
      <c r="A1215" s="1475" t="s">
        <v>2130</v>
      </c>
      <c r="B1215" s="1475" t="s">
        <v>12630</v>
      </c>
      <c r="C1215" s="1475" t="s">
        <v>11528</v>
      </c>
    </row>
    <row r="1216" spans="1:3" x14ac:dyDescent="0.2">
      <c r="A1216" s="1475" t="s">
        <v>2131</v>
      </c>
      <c r="B1216" s="1475" t="s">
        <v>12631</v>
      </c>
      <c r="C1216" s="1475" t="s">
        <v>11528</v>
      </c>
    </row>
    <row r="1217" spans="1:3" x14ac:dyDescent="0.2">
      <c r="A1217" s="1475" t="s">
        <v>897</v>
      </c>
      <c r="B1217" s="1475" t="s">
        <v>12632</v>
      </c>
      <c r="C1217" s="1475" t="s">
        <v>11528</v>
      </c>
    </row>
    <row r="1218" spans="1:3" x14ac:dyDescent="0.2">
      <c r="A1218" s="1475" t="s">
        <v>2132</v>
      </c>
      <c r="B1218" s="1475" t="s">
        <v>12633</v>
      </c>
      <c r="C1218" s="1475" t="s">
        <v>11528</v>
      </c>
    </row>
    <row r="1219" spans="1:3" x14ac:dyDescent="0.2">
      <c r="A1219" s="1475" t="s">
        <v>2133</v>
      </c>
      <c r="B1219" s="1475" t="s">
        <v>12634</v>
      </c>
      <c r="C1219" s="1475" t="s">
        <v>11528</v>
      </c>
    </row>
    <row r="1220" spans="1:3" x14ac:dyDescent="0.2">
      <c r="A1220" s="1475" t="s">
        <v>2134</v>
      </c>
      <c r="B1220" s="1475" t="s">
        <v>12635</v>
      </c>
      <c r="C1220" s="1475" t="s">
        <v>11528</v>
      </c>
    </row>
    <row r="1221" spans="1:3" x14ac:dyDescent="0.2">
      <c r="A1221" s="1475" t="s">
        <v>2135</v>
      </c>
      <c r="B1221" s="1475" t="s">
        <v>12636</v>
      </c>
      <c r="C1221" s="1475" t="s">
        <v>11528</v>
      </c>
    </row>
    <row r="1222" spans="1:3" x14ac:dyDescent="0.2">
      <c r="A1222" s="1475" t="s">
        <v>2136</v>
      </c>
      <c r="B1222" s="1475" t="s">
        <v>12637</v>
      </c>
      <c r="C1222" s="1475" t="s">
        <v>11528</v>
      </c>
    </row>
    <row r="1223" spans="1:3" x14ac:dyDescent="0.2">
      <c r="A1223" s="1475" t="s">
        <v>2137</v>
      </c>
      <c r="B1223" s="1475" t="s">
        <v>12638</v>
      </c>
      <c r="C1223" s="1475" t="s">
        <v>11528</v>
      </c>
    </row>
    <row r="1224" spans="1:3" x14ac:dyDescent="0.2">
      <c r="A1224" s="1475" t="s">
        <v>2138</v>
      </c>
      <c r="B1224" s="1475" t="s">
        <v>12639</v>
      </c>
      <c r="C1224" s="1475" t="s">
        <v>11528</v>
      </c>
    </row>
    <row r="1225" spans="1:3" x14ac:dyDescent="0.2">
      <c r="A1225" s="1475" t="s">
        <v>2139</v>
      </c>
      <c r="B1225" s="1475" t="s">
        <v>12640</v>
      </c>
      <c r="C1225" s="1475" t="s">
        <v>11528</v>
      </c>
    </row>
    <row r="1226" spans="1:3" x14ac:dyDescent="0.2">
      <c r="A1226" s="1475" t="s">
        <v>2140</v>
      </c>
      <c r="B1226" s="1475" t="s">
        <v>12641</v>
      </c>
      <c r="C1226" s="1475" t="s">
        <v>11528</v>
      </c>
    </row>
    <row r="1227" spans="1:3" x14ac:dyDescent="0.2">
      <c r="A1227" s="1475" t="s">
        <v>7894</v>
      </c>
      <c r="B1227" s="1475" t="s">
        <v>12642</v>
      </c>
      <c r="C1227" s="1475" t="s">
        <v>11528</v>
      </c>
    </row>
    <row r="1228" spans="1:3" x14ac:dyDescent="0.2">
      <c r="A1228" s="1475" t="s">
        <v>7898</v>
      </c>
      <c r="B1228" s="1475" t="s">
        <v>12643</v>
      </c>
      <c r="C1228" s="1475" t="s">
        <v>11528</v>
      </c>
    </row>
    <row r="1229" spans="1:3" x14ac:dyDescent="0.2">
      <c r="A1229" s="1475" t="s">
        <v>7902</v>
      </c>
      <c r="B1229" s="1475" t="s">
        <v>12644</v>
      </c>
      <c r="C1229" s="1475" t="s">
        <v>11528</v>
      </c>
    </row>
    <row r="1230" spans="1:3" x14ac:dyDescent="0.2">
      <c r="A1230" s="1475" t="s">
        <v>7906</v>
      </c>
      <c r="B1230" s="1475" t="s">
        <v>12645</v>
      </c>
      <c r="C1230" s="1475" t="s">
        <v>11528</v>
      </c>
    </row>
    <row r="1231" spans="1:3" x14ac:dyDescent="0.2">
      <c r="A1231" s="1475" t="s">
        <v>7910</v>
      </c>
      <c r="B1231" s="1475" t="s">
        <v>12646</v>
      </c>
      <c r="C1231" s="1475" t="s">
        <v>11528</v>
      </c>
    </row>
    <row r="1232" spans="1:3" x14ac:dyDescent="0.2">
      <c r="A1232" s="1475" t="s">
        <v>7913</v>
      </c>
      <c r="B1232" s="1475" t="s">
        <v>12647</v>
      </c>
      <c r="C1232" s="1475" t="s">
        <v>11528</v>
      </c>
    </row>
    <row r="1233" spans="1:3" x14ac:dyDescent="0.2">
      <c r="A1233" s="1475" t="s">
        <v>2141</v>
      </c>
      <c r="B1233" s="1475" t="s">
        <v>12648</v>
      </c>
      <c r="C1233" s="1475" t="s">
        <v>11528</v>
      </c>
    </row>
    <row r="1234" spans="1:3" x14ac:dyDescent="0.2">
      <c r="A1234" s="1475" t="s">
        <v>2142</v>
      </c>
      <c r="B1234" s="1475" t="s">
        <v>12649</v>
      </c>
      <c r="C1234" s="1475" t="s">
        <v>11528</v>
      </c>
    </row>
    <row r="1235" spans="1:3" x14ac:dyDescent="0.2">
      <c r="A1235" s="1475" t="s">
        <v>2143</v>
      </c>
      <c r="B1235" s="1475" t="s">
        <v>12650</v>
      </c>
      <c r="C1235" s="1475" t="s">
        <v>11528</v>
      </c>
    </row>
    <row r="1236" spans="1:3" x14ac:dyDescent="0.2">
      <c r="A1236" s="1475" t="s">
        <v>2144</v>
      </c>
      <c r="B1236" s="1475" t="s">
        <v>12651</v>
      </c>
      <c r="C1236" s="1475" t="s">
        <v>11528</v>
      </c>
    </row>
    <row r="1237" spans="1:3" x14ac:dyDescent="0.2">
      <c r="A1237" s="1475" t="s">
        <v>2145</v>
      </c>
      <c r="B1237" s="1475" t="s">
        <v>12652</v>
      </c>
      <c r="C1237" s="1475" t="s">
        <v>11528</v>
      </c>
    </row>
    <row r="1238" spans="1:3" x14ac:dyDescent="0.2">
      <c r="A1238" s="1475" t="s">
        <v>2146</v>
      </c>
      <c r="B1238" s="1475" t="s">
        <v>12653</v>
      </c>
      <c r="C1238" s="1475" t="s">
        <v>11528</v>
      </c>
    </row>
    <row r="1239" spans="1:3" x14ac:dyDescent="0.2">
      <c r="A1239" s="1475" t="s">
        <v>2147</v>
      </c>
      <c r="B1239" s="1475" t="s">
        <v>12654</v>
      </c>
      <c r="C1239" s="1475" t="s">
        <v>11528</v>
      </c>
    </row>
    <row r="1240" spans="1:3" x14ac:dyDescent="0.2">
      <c r="A1240" s="1475" t="s">
        <v>2148</v>
      </c>
      <c r="B1240" s="1475" t="s">
        <v>12655</v>
      </c>
      <c r="C1240" s="1475" t="s">
        <v>11528</v>
      </c>
    </row>
    <row r="1241" spans="1:3" x14ac:dyDescent="0.2">
      <c r="A1241" s="1475" t="s">
        <v>2149</v>
      </c>
      <c r="B1241" s="1475" t="s">
        <v>12656</v>
      </c>
      <c r="C1241" s="1475" t="s">
        <v>11528</v>
      </c>
    </row>
    <row r="1242" spans="1:3" x14ac:dyDescent="0.2">
      <c r="A1242" s="1475" t="s">
        <v>2150</v>
      </c>
      <c r="B1242" s="1475" t="s">
        <v>12657</v>
      </c>
      <c r="C1242" s="1475" t="s">
        <v>11528</v>
      </c>
    </row>
    <row r="1243" spans="1:3" x14ac:dyDescent="0.2">
      <c r="A1243" s="1475" t="s">
        <v>896</v>
      </c>
      <c r="B1243" s="1475" t="s">
        <v>12658</v>
      </c>
      <c r="C1243" s="1475" t="s">
        <v>11528</v>
      </c>
    </row>
    <row r="1244" spans="1:3" x14ac:dyDescent="0.2">
      <c r="A1244" s="1475" t="s">
        <v>2151</v>
      </c>
      <c r="B1244" s="1475" t="s">
        <v>12659</v>
      </c>
      <c r="C1244" s="1475" t="s">
        <v>11528</v>
      </c>
    </row>
    <row r="1245" spans="1:3" x14ac:dyDescent="0.2">
      <c r="A1245" s="1475" t="s">
        <v>2152</v>
      </c>
      <c r="B1245" s="1475" t="s">
        <v>12660</v>
      </c>
      <c r="C1245" s="1475" t="s">
        <v>11528</v>
      </c>
    </row>
    <row r="1246" spans="1:3" x14ac:dyDescent="0.2">
      <c r="A1246" s="1475" t="s">
        <v>2153</v>
      </c>
      <c r="B1246" s="1475" t="s">
        <v>12661</v>
      </c>
      <c r="C1246" s="1475" t="s">
        <v>11528</v>
      </c>
    </row>
    <row r="1247" spans="1:3" x14ac:dyDescent="0.2">
      <c r="A1247" s="1475" t="s">
        <v>2154</v>
      </c>
      <c r="B1247" s="1475" t="s">
        <v>12662</v>
      </c>
      <c r="C1247" s="1475" t="s">
        <v>11528</v>
      </c>
    </row>
    <row r="1248" spans="1:3" x14ac:dyDescent="0.2">
      <c r="A1248" s="1475" t="s">
        <v>2155</v>
      </c>
      <c r="B1248" s="1475" t="s">
        <v>12663</v>
      </c>
      <c r="C1248" s="1475" t="s">
        <v>11528</v>
      </c>
    </row>
    <row r="1249" spans="1:3" x14ac:dyDescent="0.2">
      <c r="A1249" s="1475" t="s">
        <v>2156</v>
      </c>
      <c r="B1249" s="1475" t="s">
        <v>12664</v>
      </c>
      <c r="C1249" s="1475" t="s">
        <v>11528</v>
      </c>
    </row>
    <row r="1250" spans="1:3" x14ac:dyDescent="0.2">
      <c r="A1250" s="1475" t="s">
        <v>2157</v>
      </c>
      <c r="B1250" s="1475" t="s">
        <v>12665</v>
      </c>
      <c r="C1250" s="1475" t="s">
        <v>11528</v>
      </c>
    </row>
    <row r="1251" spans="1:3" x14ac:dyDescent="0.2">
      <c r="A1251" s="1475" t="s">
        <v>2158</v>
      </c>
      <c r="B1251" s="1475" t="s">
        <v>12666</v>
      </c>
      <c r="C1251" s="1475" t="s">
        <v>11528</v>
      </c>
    </row>
    <row r="1252" spans="1:3" x14ac:dyDescent="0.2">
      <c r="A1252" s="1475" t="s">
        <v>2159</v>
      </c>
      <c r="B1252" s="1475" t="s">
        <v>12667</v>
      </c>
      <c r="C1252" s="1475" t="s">
        <v>11528</v>
      </c>
    </row>
    <row r="1253" spans="1:3" x14ac:dyDescent="0.2">
      <c r="A1253" s="1475" t="s">
        <v>2160</v>
      </c>
      <c r="B1253" s="1475" t="s">
        <v>12668</v>
      </c>
      <c r="C1253" s="1475" t="s">
        <v>11528</v>
      </c>
    </row>
    <row r="1254" spans="1:3" x14ac:dyDescent="0.2">
      <c r="A1254" s="1475" t="s">
        <v>2161</v>
      </c>
      <c r="B1254" s="1475" t="s">
        <v>12669</v>
      </c>
      <c r="C1254" s="1475" t="s">
        <v>11528</v>
      </c>
    </row>
    <row r="1255" spans="1:3" x14ac:dyDescent="0.2">
      <c r="A1255" s="1475" t="s">
        <v>2162</v>
      </c>
      <c r="B1255" s="1475" t="s">
        <v>12670</v>
      </c>
      <c r="C1255" s="1475" t="s">
        <v>11528</v>
      </c>
    </row>
    <row r="1256" spans="1:3" x14ac:dyDescent="0.2">
      <c r="A1256" s="1475" t="s">
        <v>2163</v>
      </c>
      <c r="B1256" s="1475" t="s">
        <v>12671</v>
      </c>
      <c r="C1256" s="1475" t="s">
        <v>11528</v>
      </c>
    </row>
    <row r="1257" spans="1:3" x14ac:dyDescent="0.2">
      <c r="A1257" s="1475" t="s">
        <v>2164</v>
      </c>
      <c r="B1257" s="1475" t="s">
        <v>12672</v>
      </c>
      <c r="C1257" s="1475" t="s">
        <v>11528</v>
      </c>
    </row>
    <row r="1258" spans="1:3" x14ac:dyDescent="0.2">
      <c r="A1258" s="1475" t="s">
        <v>2165</v>
      </c>
      <c r="B1258" s="1475" t="s">
        <v>12673</v>
      </c>
      <c r="C1258" s="1475" t="s">
        <v>11528</v>
      </c>
    </row>
    <row r="1259" spans="1:3" x14ac:dyDescent="0.2">
      <c r="A1259" s="1475" t="s">
        <v>2166</v>
      </c>
      <c r="B1259" s="1475" t="s">
        <v>12674</v>
      </c>
      <c r="C1259" s="1475" t="s">
        <v>11528</v>
      </c>
    </row>
    <row r="1260" spans="1:3" x14ac:dyDescent="0.2">
      <c r="A1260" s="1475" t="s">
        <v>2167</v>
      </c>
      <c r="B1260" s="1475" t="s">
        <v>12675</v>
      </c>
      <c r="C1260" s="1475" t="s">
        <v>11528</v>
      </c>
    </row>
    <row r="1261" spans="1:3" x14ac:dyDescent="0.2">
      <c r="A1261" s="1475" t="s">
        <v>2168</v>
      </c>
      <c r="B1261" s="1475" t="s">
        <v>12676</v>
      </c>
      <c r="C1261" s="1475" t="s">
        <v>11528</v>
      </c>
    </row>
    <row r="1262" spans="1:3" x14ac:dyDescent="0.2">
      <c r="A1262" s="1475" t="s">
        <v>2169</v>
      </c>
      <c r="B1262" s="1475" t="s">
        <v>12677</v>
      </c>
      <c r="C1262" s="1475" t="s">
        <v>11528</v>
      </c>
    </row>
    <row r="1263" spans="1:3" x14ac:dyDescent="0.2">
      <c r="A1263" s="1475" t="s">
        <v>2170</v>
      </c>
      <c r="B1263" s="1475" t="s">
        <v>12678</v>
      </c>
      <c r="C1263" s="1475" t="s">
        <v>11528</v>
      </c>
    </row>
    <row r="1264" spans="1:3" x14ac:dyDescent="0.2">
      <c r="A1264" s="1475" t="s">
        <v>2171</v>
      </c>
      <c r="B1264" s="1475" t="s">
        <v>12679</v>
      </c>
      <c r="C1264" s="1475" t="s">
        <v>11528</v>
      </c>
    </row>
    <row r="1265" spans="1:3" x14ac:dyDescent="0.2">
      <c r="A1265" s="1475" t="s">
        <v>2172</v>
      </c>
      <c r="B1265" s="1475" t="s">
        <v>12680</v>
      </c>
      <c r="C1265" s="1475" t="s">
        <v>11528</v>
      </c>
    </row>
    <row r="1266" spans="1:3" x14ac:dyDescent="0.2">
      <c r="A1266" s="1475" t="s">
        <v>8047</v>
      </c>
      <c r="B1266" s="1475" t="s">
        <v>12681</v>
      </c>
      <c r="C1266" s="1475" t="s">
        <v>11528</v>
      </c>
    </row>
    <row r="1267" spans="1:3" x14ac:dyDescent="0.2">
      <c r="A1267" s="1475" t="s">
        <v>8049</v>
      </c>
      <c r="B1267" s="1475" t="s">
        <v>12682</v>
      </c>
      <c r="C1267" s="1475" t="s">
        <v>11528</v>
      </c>
    </row>
    <row r="1268" spans="1:3" x14ac:dyDescent="0.2">
      <c r="A1268" s="1475" t="s">
        <v>8052</v>
      </c>
      <c r="B1268" s="1475" t="s">
        <v>12683</v>
      </c>
      <c r="C1268" s="1475" t="s">
        <v>11528</v>
      </c>
    </row>
    <row r="1269" spans="1:3" x14ac:dyDescent="0.2">
      <c r="A1269" s="1475" t="s">
        <v>12684</v>
      </c>
      <c r="B1269" s="1475" t="s">
        <v>12685</v>
      </c>
      <c r="C1269" s="1475" t="s">
        <v>11528</v>
      </c>
    </row>
    <row r="1270" spans="1:3" x14ac:dyDescent="0.2">
      <c r="A1270" s="1475" t="s">
        <v>8056</v>
      </c>
      <c r="B1270" s="1475" t="s">
        <v>12686</v>
      </c>
      <c r="C1270" s="1475" t="s">
        <v>11528</v>
      </c>
    </row>
    <row r="1271" spans="1:3" x14ac:dyDescent="0.2">
      <c r="A1271" s="1475" t="s">
        <v>12687</v>
      </c>
      <c r="B1271" s="1475" t="s">
        <v>12688</v>
      </c>
      <c r="C1271" s="1475" t="s">
        <v>11528</v>
      </c>
    </row>
    <row r="1272" spans="1:3" x14ac:dyDescent="0.2">
      <c r="A1272" s="1475" t="s">
        <v>8058</v>
      </c>
      <c r="B1272" s="1475" t="s">
        <v>12689</v>
      </c>
      <c r="C1272" s="1475" t="s">
        <v>11528</v>
      </c>
    </row>
    <row r="1273" spans="1:3" x14ac:dyDescent="0.2">
      <c r="A1273" s="1475" t="s">
        <v>2173</v>
      </c>
      <c r="B1273" s="1475" t="s">
        <v>12690</v>
      </c>
      <c r="C1273" s="1475" t="s">
        <v>11528</v>
      </c>
    </row>
    <row r="1274" spans="1:3" x14ac:dyDescent="0.2">
      <c r="A1274" s="1475" t="s">
        <v>8065</v>
      </c>
      <c r="B1274" s="1475" t="s">
        <v>12691</v>
      </c>
      <c r="C1274" s="1475" t="s">
        <v>11528</v>
      </c>
    </row>
    <row r="1275" spans="1:3" x14ac:dyDescent="0.2">
      <c r="A1275" s="1475" t="s">
        <v>895</v>
      </c>
      <c r="B1275" s="1475" t="s">
        <v>12692</v>
      </c>
      <c r="C1275" s="1475" t="s">
        <v>11528</v>
      </c>
    </row>
    <row r="1276" spans="1:3" x14ac:dyDescent="0.2">
      <c r="A1276" s="1475" t="s">
        <v>2174</v>
      </c>
      <c r="B1276" s="1475" t="s">
        <v>12693</v>
      </c>
      <c r="C1276" s="1475" t="s">
        <v>11528</v>
      </c>
    </row>
    <row r="1277" spans="1:3" x14ac:dyDescent="0.2">
      <c r="A1277" s="1475" t="s">
        <v>2175</v>
      </c>
      <c r="B1277" s="1475" t="s">
        <v>12694</v>
      </c>
      <c r="C1277" s="1475" t="s">
        <v>11528</v>
      </c>
    </row>
    <row r="1278" spans="1:3" x14ac:dyDescent="0.2">
      <c r="A1278" s="1475" t="s">
        <v>2176</v>
      </c>
      <c r="B1278" s="1475" t="s">
        <v>12695</v>
      </c>
      <c r="C1278" s="1475" t="s">
        <v>11528</v>
      </c>
    </row>
    <row r="1279" spans="1:3" x14ac:dyDescent="0.2">
      <c r="A1279" s="1475" t="s">
        <v>2177</v>
      </c>
      <c r="B1279" s="1475" t="s">
        <v>12696</v>
      </c>
      <c r="C1279" s="1475" t="s">
        <v>11528</v>
      </c>
    </row>
    <row r="1280" spans="1:3" x14ac:dyDescent="0.2">
      <c r="A1280" s="1475" t="s">
        <v>2178</v>
      </c>
      <c r="B1280" s="1475" t="s">
        <v>12697</v>
      </c>
      <c r="C1280" s="1475" t="s">
        <v>11528</v>
      </c>
    </row>
    <row r="1281" spans="1:3" x14ac:dyDescent="0.2">
      <c r="A1281" s="1475" t="s">
        <v>2179</v>
      </c>
      <c r="B1281" s="1475" t="s">
        <v>12698</v>
      </c>
      <c r="C1281" s="1475" t="s">
        <v>11528</v>
      </c>
    </row>
    <row r="1282" spans="1:3" x14ac:dyDescent="0.2">
      <c r="A1282" s="1475" t="s">
        <v>2180</v>
      </c>
      <c r="B1282" s="1475" t="s">
        <v>12699</v>
      </c>
      <c r="C1282" s="1475" t="s">
        <v>11528</v>
      </c>
    </row>
    <row r="1283" spans="1:3" x14ac:dyDescent="0.2">
      <c r="A1283" s="1475" t="s">
        <v>2181</v>
      </c>
      <c r="B1283" s="1475" t="s">
        <v>12700</v>
      </c>
      <c r="C1283" s="1475" t="s">
        <v>11528</v>
      </c>
    </row>
    <row r="1284" spans="1:3" x14ac:dyDescent="0.2">
      <c r="A1284" s="1475" t="s">
        <v>2182</v>
      </c>
      <c r="B1284" s="1475" t="s">
        <v>12701</v>
      </c>
      <c r="C1284" s="1475" t="s">
        <v>11528</v>
      </c>
    </row>
    <row r="1285" spans="1:3" x14ac:dyDescent="0.2">
      <c r="A1285" s="1475" t="s">
        <v>2183</v>
      </c>
      <c r="B1285" s="1475" t="s">
        <v>12702</v>
      </c>
      <c r="C1285" s="1475" t="s">
        <v>11528</v>
      </c>
    </row>
    <row r="1286" spans="1:3" x14ac:dyDescent="0.2">
      <c r="A1286" s="1475" t="s">
        <v>2184</v>
      </c>
      <c r="B1286" s="1475" t="s">
        <v>12703</v>
      </c>
      <c r="C1286" s="1475" t="s">
        <v>11528</v>
      </c>
    </row>
    <row r="1287" spans="1:3" x14ac:dyDescent="0.2">
      <c r="A1287" s="1475" t="s">
        <v>2185</v>
      </c>
      <c r="B1287" s="1475" t="s">
        <v>12704</v>
      </c>
      <c r="C1287" s="1475" t="s">
        <v>11528</v>
      </c>
    </row>
    <row r="1288" spans="1:3" x14ac:dyDescent="0.2">
      <c r="A1288" s="1475" t="s">
        <v>2186</v>
      </c>
      <c r="B1288" s="1475" t="s">
        <v>12705</v>
      </c>
      <c r="C1288" s="1475" t="s">
        <v>11528</v>
      </c>
    </row>
    <row r="1289" spans="1:3" x14ac:dyDescent="0.2">
      <c r="A1289" s="1475" t="s">
        <v>894</v>
      </c>
      <c r="B1289" s="1475" t="s">
        <v>12706</v>
      </c>
      <c r="C1289" s="1475" t="s">
        <v>11528</v>
      </c>
    </row>
    <row r="1290" spans="1:3" x14ac:dyDescent="0.2">
      <c r="A1290" s="1475" t="s">
        <v>893</v>
      </c>
      <c r="B1290" s="1475" t="s">
        <v>11379</v>
      </c>
      <c r="C1290" s="1475" t="s">
        <v>11528</v>
      </c>
    </row>
    <row r="1291" spans="1:3" x14ac:dyDescent="0.2">
      <c r="A1291" s="1475" t="s">
        <v>892</v>
      </c>
      <c r="B1291" s="1475" t="s">
        <v>12707</v>
      </c>
      <c r="C1291" s="1475" t="s">
        <v>11528</v>
      </c>
    </row>
    <row r="1292" spans="1:3" x14ac:dyDescent="0.2">
      <c r="A1292" s="1475" t="s">
        <v>2187</v>
      </c>
      <c r="B1292" s="1475" t="s">
        <v>12708</v>
      </c>
      <c r="C1292" s="1475" t="s">
        <v>11528</v>
      </c>
    </row>
    <row r="1293" spans="1:3" x14ac:dyDescent="0.2">
      <c r="A1293" s="1475" t="s">
        <v>2188</v>
      </c>
      <c r="B1293" s="1475" t="s">
        <v>12709</v>
      </c>
      <c r="C1293" s="1475" t="s">
        <v>11528</v>
      </c>
    </row>
    <row r="1294" spans="1:3" x14ac:dyDescent="0.2">
      <c r="A1294" s="1475" t="s">
        <v>891</v>
      </c>
      <c r="B1294" s="1475" t="s">
        <v>12710</v>
      </c>
      <c r="C1294" s="1475" t="s">
        <v>11528</v>
      </c>
    </row>
    <row r="1295" spans="1:3" x14ac:dyDescent="0.2">
      <c r="A1295" s="1475" t="s">
        <v>2189</v>
      </c>
      <c r="B1295" s="1475" t="s">
        <v>12711</v>
      </c>
      <c r="C1295" s="1475" t="s">
        <v>11528</v>
      </c>
    </row>
    <row r="1296" spans="1:3" x14ac:dyDescent="0.2">
      <c r="A1296" s="1475" t="s">
        <v>2190</v>
      </c>
      <c r="B1296" s="1475" t="s">
        <v>12712</v>
      </c>
      <c r="C1296" s="1475" t="s">
        <v>11528</v>
      </c>
    </row>
    <row r="1297" spans="1:3" x14ac:dyDescent="0.2">
      <c r="A1297" s="1475" t="s">
        <v>2191</v>
      </c>
      <c r="B1297" s="1475" t="s">
        <v>11381</v>
      </c>
      <c r="C1297" s="1475" t="s">
        <v>11528</v>
      </c>
    </row>
    <row r="1298" spans="1:3" x14ac:dyDescent="0.2">
      <c r="A1298" s="1475" t="s">
        <v>2192</v>
      </c>
      <c r="B1298" s="1475" t="s">
        <v>11380</v>
      </c>
      <c r="C1298" s="1475" t="s">
        <v>11528</v>
      </c>
    </row>
    <row r="1299" spans="1:3" x14ac:dyDescent="0.2">
      <c r="A1299" s="1475" t="s">
        <v>196</v>
      </c>
      <c r="B1299" s="1475" t="s">
        <v>195</v>
      </c>
      <c r="C1299" s="1475" t="s">
        <v>11528</v>
      </c>
    </row>
    <row r="1300" spans="1:3" x14ac:dyDescent="0.2">
      <c r="A1300" s="1475" t="s">
        <v>890</v>
      </c>
      <c r="B1300" s="1475" t="s">
        <v>12713</v>
      </c>
      <c r="C1300" s="1475" t="s">
        <v>11528</v>
      </c>
    </row>
    <row r="1301" spans="1:3" x14ac:dyDescent="0.2">
      <c r="A1301" s="1475" t="s">
        <v>889</v>
      </c>
      <c r="B1301" s="1475" t="s">
        <v>12714</v>
      </c>
      <c r="C1301" s="1475" t="s">
        <v>11528</v>
      </c>
    </row>
    <row r="1302" spans="1:3" x14ac:dyDescent="0.2">
      <c r="A1302" s="1475" t="s">
        <v>2193</v>
      </c>
      <c r="B1302" s="1475" t="s">
        <v>12715</v>
      </c>
      <c r="C1302" s="1475" t="s">
        <v>11528</v>
      </c>
    </row>
    <row r="1303" spans="1:3" x14ac:dyDescent="0.2">
      <c r="A1303" s="1475" t="s">
        <v>2194</v>
      </c>
      <c r="B1303" s="1475" t="s">
        <v>12716</v>
      </c>
      <c r="C1303" s="1475" t="s">
        <v>11528</v>
      </c>
    </row>
    <row r="1304" spans="1:3" x14ac:dyDescent="0.2">
      <c r="A1304" s="1475" t="s">
        <v>2195</v>
      </c>
      <c r="B1304" s="1475" t="s">
        <v>12717</v>
      </c>
      <c r="C1304" s="1475" t="s">
        <v>11528</v>
      </c>
    </row>
    <row r="1305" spans="1:3" x14ac:dyDescent="0.2">
      <c r="A1305" s="1475" t="s">
        <v>2196</v>
      </c>
      <c r="B1305" s="1475" t="s">
        <v>12718</v>
      </c>
      <c r="C1305" s="1475" t="s">
        <v>11528</v>
      </c>
    </row>
    <row r="1306" spans="1:3" x14ac:dyDescent="0.2">
      <c r="A1306" s="1475" t="s">
        <v>2197</v>
      </c>
      <c r="B1306" s="1475" t="s">
        <v>12719</v>
      </c>
      <c r="C1306" s="1475" t="s">
        <v>11528</v>
      </c>
    </row>
    <row r="1307" spans="1:3" x14ac:dyDescent="0.2">
      <c r="A1307" s="1475" t="s">
        <v>2198</v>
      </c>
      <c r="B1307" s="1475" t="s">
        <v>2199</v>
      </c>
      <c r="C1307" s="1475" t="s">
        <v>11528</v>
      </c>
    </row>
    <row r="1308" spans="1:3" x14ac:dyDescent="0.2">
      <c r="A1308" s="1475" t="s">
        <v>2200</v>
      </c>
      <c r="B1308" s="1475" t="s">
        <v>2201</v>
      </c>
      <c r="C1308" s="1475" t="s">
        <v>11528</v>
      </c>
    </row>
    <row r="1309" spans="1:3" x14ac:dyDescent="0.2">
      <c r="A1309" s="1475" t="s">
        <v>888</v>
      </c>
      <c r="B1309" s="1475" t="s">
        <v>12720</v>
      </c>
      <c r="C1309" s="1475" t="s">
        <v>11528</v>
      </c>
    </row>
    <row r="1310" spans="1:3" x14ac:dyDescent="0.2">
      <c r="A1310" s="1475" t="s">
        <v>887</v>
      </c>
      <c r="B1310" s="1475" t="s">
        <v>12721</v>
      </c>
      <c r="C1310" s="1475" t="s">
        <v>11528</v>
      </c>
    </row>
    <row r="1311" spans="1:3" x14ac:dyDescent="0.2">
      <c r="A1311" s="1475" t="s">
        <v>2202</v>
      </c>
      <c r="B1311" s="1475" t="s">
        <v>12722</v>
      </c>
      <c r="C1311" s="1475" t="s">
        <v>11528</v>
      </c>
    </row>
    <row r="1312" spans="1:3" x14ac:dyDescent="0.2">
      <c r="A1312" s="1475" t="s">
        <v>2203</v>
      </c>
      <c r="B1312" s="1475" t="s">
        <v>12723</v>
      </c>
      <c r="C1312" s="1475" t="s">
        <v>11528</v>
      </c>
    </row>
    <row r="1313" spans="1:3" x14ac:dyDescent="0.2">
      <c r="A1313" s="1475" t="s">
        <v>2204</v>
      </c>
      <c r="B1313" s="1475" t="s">
        <v>12724</v>
      </c>
      <c r="C1313" s="1475" t="s">
        <v>11528</v>
      </c>
    </row>
    <row r="1314" spans="1:3" x14ac:dyDescent="0.2">
      <c r="A1314" s="1475" t="s">
        <v>2205</v>
      </c>
      <c r="B1314" s="1475" t="s">
        <v>12725</v>
      </c>
      <c r="C1314" s="1475" t="s">
        <v>11528</v>
      </c>
    </row>
    <row r="1315" spans="1:3" x14ac:dyDescent="0.2">
      <c r="A1315" s="1475" t="s">
        <v>2206</v>
      </c>
      <c r="B1315" s="1475" t="s">
        <v>12726</v>
      </c>
      <c r="C1315" s="1475" t="s">
        <v>11528</v>
      </c>
    </row>
    <row r="1316" spans="1:3" x14ac:dyDescent="0.2">
      <c r="A1316" s="1475" t="s">
        <v>2207</v>
      </c>
      <c r="B1316" s="1475" t="s">
        <v>12727</v>
      </c>
      <c r="C1316" s="1475" t="s">
        <v>11528</v>
      </c>
    </row>
    <row r="1317" spans="1:3" x14ac:dyDescent="0.2">
      <c r="A1317" s="1475" t="s">
        <v>2208</v>
      </c>
      <c r="B1317" s="1475" t="s">
        <v>12728</v>
      </c>
      <c r="C1317" s="1475" t="s">
        <v>11528</v>
      </c>
    </row>
    <row r="1318" spans="1:3" x14ac:dyDescent="0.2">
      <c r="A1318" s="1475" t="s">
        <v>2209</v>
      </c>
      <c r="B1318" s="1475" t="s">
        <v>12729</v>
      </c>
      <c r="C1318" s="1475" t="s">
        <v>11528</v>
      </c>
    </row>
    <row r="1319" spans="1:3" x14ac:dyDescent="0.2">
      <c r="A1319" s="1475" t="s">
        <v>2210</v>
      </c>
      <c r="B1319" s="1475" t="s">
        <v>12730</v>
      </c>
      <c r="C1319" s="1475" t="s">
        <v>11528</v>
      </c>
    </row>
    <row r="1320" spans="1:3" x14ac:dyDescent="0.2">
      <c r="A1320" s="1475" t="s">
        <v>2211</v>
      </c>
      <c r="B1320" s="1475" t="s">
        <v>12731</v>
      </c>
      <c r="C1320" s="1475" t="s">
        <v>11528</v>
      </c>
    </row>
    <row r="1321" spans="1:3" x14ac:dyDescent="0.2">
      <c r="A1321" s="1475" t="s">
        <v>2212</v>
      </c>
      <c r="B1321" s="1475" t="s">
        <v>12732</v>
      </c>
      <c r="C1321" s="1475" t="s">
        <v>11528</v>
      </c>
    </row>
    <row r="1322" spans="1:3" x14ac:dyDescent="0.2">
      <c r="A1322" s="1475" t="s">
        <v>2213</v>
      </c>
      <c r="B1322" s="1475" t="s">
        <v>12733</v>
      </c>
      <c r="C1322" s="1475" t="s">
        <v>11528</v>
      </c>
    </row>
    <row r="1323" spans="1:3" x14ac:dyDescent="0.2">
      <c r="A1323" s="1475" t="s">
        <v>886</v>
      </c>
      <c r="B1323" s="1475" t="s">
        <v>12734</v>
      </c>
      <c r="C1323" s="1475" t="s">
        <v>11528</v>
      </c>
    </row>
    <row r="1324" spans="1:3" x14ac:dyDescent="0.2">
      <c r="A1324" s="1475" t="s">
        <v>2214</v>
      </c>
      <c r="B1324" s="1475" t="s">
        <v>12735</v>
      </c>
      <c r="C1324" s="1475" t="s">
        <v>11528</v>
      </c>
    </row>
    <row r="1325" spans="1:3" x14ac:dyDescent="0.2">
      <c r="A1325" s="1475" t="s">
        <v>2215</v>
      </c>
      <c r="B1325" s="1475" t="s">
        <v>2216</v>
      </c>
      <c r="C1325" s="1475" t="s">
        <v>11528</v>
      </c>
    </row>
    <row r="1326" spans="1:3" x14ac:dyDescent="0.2">
      <c r="A1326" s="1475" t="s">
        <v>2217</v>
      </c>
      <c r="B1326" s="1475" t="s">
        <v>2218</v>
      </c>
      <c r="C1326" s="1475" t="s">
        <v>11528</v>
      </c>
    </row>
    <row r="1327" spans="1:3" x14ac:dyDescent="0.2">
      <c r="A1327" s="1475" t="s">
        <v>2219</v>
      </c>
      <c r="B1327" s="1475" t="s">
        <v>12736</v>
      </c>
      <c r="C1327" s="1475" t="s">
        <v>11528</v>
      </c>
    </row>
    <row r="1328" spans="1:3" x14ac:dyDescent="0.2">
      <c r="A1328" s="1475" t="s">
        <v>2220</v>
      </c>
      <c r="B1328" s="1475" t="s">
        <v>12737</v>
      </c>
      <c r="C1328" s="1475" t="s">
        <v>11528</v>
      </c>
    </row>
    <row r="1329" spans="1:3" x14ac:dyDescent="0.2">
      <c r="A1329" s="1475" t="s">
        <v>885</v>
      </c>
      <c r="B1329" s="1475" t="s">
        <v>12738</v>
      </c>
      <c r="C1329" s="1475" t="s">
        <v>11528</v>
      </c>
    </row>
    <row r="1330" spans="1:3" x14ac:dyDescent="0.2">
      <c r="A1330" s="1475" t="s">
        <v>2221</v>
      </c>
      <c r="B1330" s="1475" t="s">
        <v>12739</v>
      </c>
      <c r="C1330" s="1475" t="s">
        <v>11528</v>
      </c>
    </row>
    <row r="1331" spans="1:3" x14ac:dyDescent="0.2">
      <c r="A1331" s="1475" t="s">
        <v>2222</v>
      </c>
      <c r="B1331" s="1475" t="s">
        <v>12740</v>
      </c>
      <c r="C1331" s="1475" t="s">
        <v>11528</v>
      </c>
    </row>
    <row r="1332" spans="1:3" x14ac:dyDescent="0.2">
      <c r="A1332" s="1475" t="s">
        <v>2223</v>
      </c>
      <c r="B1332" s="1475" t="s">
        <v>12741</v>
      </c>
      <c r="C1332" s="1475" t="s">
        <v>11528</v>
      </c>
    </row>
    <row r="1333" spans="1:3" x14ac:dyDescent="0.2">
      <c r="A1333" s="1475" t="s">
        <v>2224</v>
      </c>
      <c r="B1333" s="1475" t="s">
        <v>12742</v>
      </c>
      <c r="C1333" s="1475" t="s">
        <v>11528</v>
      </c>
    </row>
    <row r="1334" spans="1:3" x14ac:dyDescent="0.2">
      <c r="A1334" s="1475" t="s">
        <v>2225</v>
      </c>
      <c r="B1334" s="1475" t="s">
        <v>12743</v>
      </c>
      <c r="C1334" s="1475" t="s">
        <v>11528</v>
      </c>
    </row>
    <row r="1335" spans="1:3" x14ac:dyDescent="0.2">
      <c r="A1335" s="1475" t="s">
        <v>884</v>
      </c>
      <c r="B1335" s="1475" t="s">
        <v>12744</v>
      </c>
      <c r="C1335" s="1475" t="s">
        <v>11528</v>
      </c>
    </row>
    <row r="1336" spans="1:3" x14ac:dyDescent="0.2">
      <c r="A1336" s="1475" t="s">
        <v>883</v>
      </c>
      <c r="B1336" s="1475" t="s">
        <v>12745</v>
      </c>
      <c r="C1336" s="1475" t="s">
        <v>11528</v>
      </c>
    </row>
    <row r="1337" spans="1:3" x14ac:dyDescent="0.2">
      <c r="A1337" s="1475" t="s">
        <v>882</v>
      </c>
      <c r="B1337" s="1475" t="s">
        <v>12746</v>
      </c>
      <c r="C1337" s="1475" t="s">
        <v>11528</v>
      </c>
    </row>
    <row r="1338" spans="1:3" x14ac:dyDescent="0.2">
      <c r="A1338" s="1475" t="s">
        <v>881</v>
      </c>
      <c r="B1338" s="1475" t="s">
        <v>12747</v>
      </c>
      <c r="C1338" s="1475" t="s">
        <v>11528</v>
      </c>
    </row>
    <row r="1339" spans="1:3" x14ac:dyDescent="0.2">
      <c r="A1339" s="1475" t="s">
        <v>2226</v>
      </c>
      <c r="B1339" s="1475" t="s">
        <v>12748</v>
      </c>
      <c r="C1339" s="1475" t="s">
        <v>11528</v>
      </c>
    </row>
    <row r="1340" spans="1:3" x14ac:dyDescent="0.2">
      <c r="A1340" s="1475" t="s">
        <v>2227</v>
      </c>
      <c r="B1340" s="1475" t="s">
        <v>12749</v>
      </c>
      <c r="C1340" s="1475" t="s">
        <v>11528</v>
      </c>
    </row>
    <row r="1341" spans="1:3" x14ac:dyDescent="0.2">
      <c r="A1341" s="1475" t="s">
        <v>2228</v>
      </c>
      <c r="B1341" s="1475" t="s">
        <v>12750</v>
      </c>
      <c r="C1341" s="1475" t="s">
        <v>11528</v>
      </c>
    </row>
    <row r="1342" spans="1:3" x14ac:dyDescent="0.2">
      <c r="A1342" s="1475" t="s">
        <v>2229</v>
      </c>
      <c r="B1342" s="1475" t="s">
        <v>12751</v>
      </c>
      <c r="C1342" s="1475" t="s">
        <v>11528</v>
      </c>
    </row>
    <row r="1343" spans="1:3" x14ac:dyDescent="0.2">
      <c r="A1343" s="1475" t="s">
        <v>2230</v>
      </c>
      <c r="B1343" s="1475" t="s">
        <v>12752</v>
      </c>
      <c r="C1343" s="1475" t="s">
        <v>11528</v>
      </c>
    </row>
    <row r="1344" spans="1:3" x14ac:dyDescent="0.2">
      <c r="A1344" s="1475" t="s">
        <v>2231</v>
      </c>
      <c r="B1344" s="1475" t="s">
        <v>12753</v>
      </c>
      <c r="C1344" s="1475" t="s">
        <v>11528</v>
      </c>
    </row>
    <row r="1345" spans="1:3" x14ac:dyDescent="0.2">
      <c r="A1345" s="1475" t="s">
        <v>880</v>
      </c>
      <c r="B1345" s="1475" t="s">
        <v>12754</v>
      </c>
      <c r="C1345" s="1475" t="s">
        <v>11528</v>
      </c>
    </row>
    <row r="1346" spans="1:3" x14ac:dyDescent="0.2">
      <c r="A1346" s="1475" t="s">
        <v>2232</v>
      </c>
      <c r="B1346" s="1475" t="s">
        <v>12755</v>
      </c>
      <c r="C1346" s="1475" t="s">
        <v>11528</v>
      </c>
    </row>
    <row r="1347" spans="1:3" x14ac:dyDescent="0.2">
      <c r="A1347" s="1475" t="s">
        <v>2233</v>
      </c>
      <c r="B1347" s="1475" t="s">
        <v>12756</v>
      </c>
      <c r="C1347" s="1475" t="s">
        <v>11528</v>
      </c>
    </row>
    <row r="1348" spans="1:3" x14ac:dyDescent="0.2">
      <c r="A1348" s="1475" t="s">
        <v>2234</v>
      </c>
      <c r="B1348" s="1475" t="s">
        <v>12757</v>
      </c>
      <c r="C1348" s="1475" t="s">
        <v>11528</v>
      </c>
    </row>
    <row r="1349" spans="1:3" x14ac:dyDescent="0.2">
      <c r="A1349" s="1475" t="s">
        <v>2235</v>
      </c>
      <c r="B1349" s="1475" t="s">
        <v>12758</v>
      </c>
      <c r="C1349" s="1475" t="s">
        <v>11528</v>
      </c>
    </row>
    <row r="1350" spans="1:3" x14ac:dyDescent="0.2">
      <c r="A1350" s="1475" t="s">
        <v>2236</v>
      </c>
      <c r="B1350" s="1475" t="s">
        <v>12759</v>
      </c>
      <c r="C1350" s="1475" t="s">
        <v>11528</v>
      </c>
    </row>
    <row r="1351" spans="1:3" x14ac:dyDescent="0.2">
      <c r="A1351" s="1475" t="s">
        <v>2237</v>
      </c>
      <c r="B1351" s="1475" t="s">
        <v>12760</v>
      </c>
      <c r="C1351" s="1475" t="s">
        <v>11528</v>
      </c>
    </row>
    <row r="1352" spans="1:3" x14ac:dyDescent="0.2">
      <c r="A1352" s="1475" t="s">
        <v>2238</v>
      </c>
      <c r="B1352" s="1475" t="s">
        <v>12761</v>
      </c>
      <c r="C1352" s="1475" t="s">
        <v>11528</v>
      </c>
    </row>
    <row r="1353" spans="1:3" x14ac:dyDescent="0.2">
      <c r="A1353" s="1475" t="s">
        <v>2239</v>
      </c>
      <c r="B1353" s="1475" t="s">
        <v>12762</v>
      </c>
      <c r="C1353" s="1475" t="s">
        <v>11528</v>
      </c>
    </row>
    <row r="1354" spans="1:3" x14ac:dyDescent="0.2">
      <c r="A1354" s="1475" t="s">
        <v>2240</v>
      </c>
      <c r="B1354" s="1475" t="s">
        <v>12763</v>
      </c>
      <c r="C1354" s="1475" t="s">
        <v>11528</v>
      </c>
    </row>
    <row r="1355" spans="1:3" x14ac:dyDescent="0.2">
      <c r="A1355" s="1475" t="s">
        <v>2241</v>
      </c>
      <c r="B1355" s="1475" t="s">
        <v>12764</v>
      </c>
      <c r="C1355" s="1475" t="s">
        <v>11528</v>
      </c>
    </row>
    <row r="1356" spans="1:3" x14ac:dyDescent="0.2">
      <c r="A1356" s="1475" t="s">
        <v>2242</v>
      </c>
      <c r="B1356" s="1475" t="s">
        <v>12765</v>
      </c>
      <c r="C1356" s="1475" t="s">
        <v>11528</v>
      </c>
    </row>
    <row r="1357" spans="1:3" x14ac:dyDescent="0.2">
      <c r="A1357" s="1475" t="s">
        <v>2243</v>
      </c>
      <c r="B1357" s="1475" t="s">
        <v>12766</v>
      </c>
      <c r="C1357" s="1475" t="s">
        <v>11528</v>
      </c>
    </row>
    <row r="1358" spans="1:3" x14ac:dyDescent="0.2">
      <c r="A1358" s="1475" t="s">
        <v>2244</v>
      </c>
      <c r="B1358" s="1475" t="s">
        <v>12767</v>
      </c>
      <c r="C1358" s="1475" t="s">
        <v>11528</v>
      </c>
    </row>
    <row r="1359" spans="1:3" x14ac:dyDescent="0.2">
      <c r="A1359" s="1475" t="s">
        <v>2245</v>
      </c>
      <c r="B1359" s="1475" t="s">
        <v>12768</v>
      </c>
      <c r="C1359" s="1475" t="s">
        <v>11528</v>
      </c>
    </row>
    <row r="1360" spans="1:3" x14ac:dyDescent="0.2">
      <c r="A1360" s="1475" t="s">
        <v>2246</v>
      </c>
      <c r="B1360" s="1475" t="s">
        <v>2247</v>
      </c>
      <c r="C1360" s="1475" t="s">
        <v>11528</v>
      </c>
    </row>
    <row r="1361" spans="1:3" x14ac:dyDescent="0.2">
      <c r="A1361" s="1475" t="s">
        <v>2248</v>
      </c>
      <c r="B1361" s="1475" t="s">
        <v>2249</v>
      </c>
      <c r="C1361" s="1475" t="s">
        <v>11528</v>
      </c>
    </row>
    <row r="1362" spans="1:3" x14ac:dyDescent="0.2">
      <c r="A1362" s="1475" t="s">
        <v>879</v>
      </c>
      <c r="B1362" s="1475" t="s">
        <v>12769</v>
      </c>
      <c r="C1362" s="1475" t="s">
        <v>11528</v>
      </c>
    </row>
    <row r="1363" spans="1:3" x14ac:dyDescent="0.2">
      <c r="A1363" s="1475" t="s">
        <v>878</v>
      </c>
      <c r="B1363" s="1475" t="s">
        <v>12770</v>
      </c>
      <c r="C1363" s="1475" t="s">
        <v>11528</v>
      </c>
    </row>
    <row r="1364" spans="1:3" x14ac:dyDescent="0.2">
      <c r="A1364" s="1475" t="s">
        <v>877</v>
      </c>
      <c r="B1364" s="1475" t="s">
        <v>12771</v>
      </c>
      <c r="C1364" s="1475" t="s">
        <v>11528</v>
      </c>
    </row>
    <row r="1365" spans="1:3" x14ac:dyDescent="0.2">
      <c r="A1365" s="1475" t="s">
        <v>876</v>
      </c>
      <c r="B1365" s="1475" t="s">
        <v>12772</v>
      </c>
      <c r="C1365" s="1475" t="s">
        <v>11528</v>
      </c>
    </row>
    <row r="1366" spans="1:3" x14ac:dyDescent="0.2">
      <c r="A1366" s="1475" t="s">
        <v>8413</v>
      </c>
      <c r="B1366" s="1475" t="s">
        <v>12773</v>
      </c>
      <c r="C1366" s="1475" t="s">
        <v>11528</v>
      </c>
    </row>
    <row r="1367" spans="1:3" x14ac:dyDescent="0.2">
      <c r="A1367" s="1475" t="s">
        <v>875</v>
      </c>
      <c r="B1367" s="1475" t="s">
        <v>12774</v>
      </c>
      <c r="C1367" s="1475" t="s">
        <v>11528</v>
      </c>
    </row>
    <row r="1368" spans="1:3" x14ac:dyDescent="0.2">
      <c r="A1368" s="1475" t="s">
        <v>874</v>
      </c>
      <c r="B1368" s="1475" t="s">
        <v>12775</v>
      </c>
      <c r="C1368" s="1475" t="s">
        <v>11528</v>
      </c>
    </row>
    <row r="1369" spans="1:3" x14ac:dyDescent="0.2">
      <c r="A1369" s="1475" t="s">
        <v>873</v>
      </c>
      <c r="B1369" s="1475" t="s">
        <v>12776</v>
      </c>
      <c r="C1369" s="1475" t="s">
        <v>11528</v>
      </c>
    </row>
    <row r="1370" spans="1:3" x14ac:dyDescent="0.2">
      <c r="A1370" s="1475" t="s">
        <v>872</v>
      </c>
      <c r="B1370" s="1475" t="s">
        <v>12777</v>
      </c>
      <c r="C1370" s="1475" t="s">
        <v>11528</v>
      </c>
    </row>
    <row r="1371" spans="1:3" x14ac:dyDescent="0.2">
      <c r="A1371" s="1475" t="s">
        <v>2250</v>
      </c>
      <c r="B1371" s="1475" t="s">
        <v>2251</v>
      </c>
      <c r="C1371" s="1475" t="s">
        <v>11528</v>
      </c>
    </row>
    <row r="1372" spans="1:3" x14ac:dyDescent="0.2">
      <c r="A1372" s="1475" t="s">
        <v>2252</v>
      </c>
      <c r="B1372" s="1475" t="s">
        <v>2253</v>
      </c>
      <c r="C1372" s="1475" t="s">
        <v>11528</v>
      </c>
    </row>
    <row r="1373" spans="1:3" x14ac:dyDescent="0.2">
      <c r="A1373" s="1475" t="s">
        <v>2254</v>
      </c>
      <c r="B1373" s="1475" t="s">
        <v>12778</v>
      </c>
      <c r="C1373" s="1475" t="s">
        <v>11528</v>
      </c>
    </row>
    <row r="1374" spans="1:3" x14ac:dyDescent="0.2">
      <c r="A1374" s="1475" t="s">
        <v>2255</v>
      </c>
      <c r="B1374" s="1475" t="s">
        <v>12779</v>
      </c>
      <c r="C1374" s="1475" t="s">
        <v>11528</v>
      </c>
    </row>
    <row r="1375" spans="1:3" x14ac:dyDescent="0.2">
      <c r="A1375" s="1475" t="s">
        <v>871</v>
      </c>
      <c r="B1375" s="1475" t="s">
        <v>12780</v>
      </c>
      <c r="C1375" s="1475" t="s">
        <v>11528</v>
      </c>
    </row>
    <row r="1376" spans="1:3" x14ac:dyDescent="0.2">
      <c r="A1376" s="1475" t="s">
        <v>2256</v>
      </c>
      <c r="B1376" s="1475" t="s">
        <v>12781</v>
      </c>
      <c r="C1376" s="1475" t="s">
        <v>11528</v>
      </c>
    </row>
    <row r="1377" spans="1:3" x14ac:dyDescent="0.2">
      <c r="A1377" s="1476" t="s">
        <v>2257</v>
      </c>
      <c r="B1377" s="1476" t="s">
        <v>12782</v>
      </c>
      <c r="C1377" s="1476" t="s">
        <v>11528</v>
      </c>
    </row>
    <row r="1378" spans="1:3" x14ac:dyDescent="0.2">
      <c r="A1378" s="1476" t="s">
        <v>870</v>
      </c>
      <c r="B1378" s="1476" t="s">
        <v>12783</v>
      </c>
      <c r="C1378" s="1476" t="s">
        <v>11528</v>
      </c>
    </row>
    <row r="1379" spans="1:3" x14ac:dyDescent="0.2">
      <c r="A1379" s="1476" t="s">
        <v>869</v>
      </c>
      <c r="B1379" s="1476" t="s">
        <v>12784</v>
      </c>
      <c r="C1379" s="1476" t="s">
        <v>11528</v>
      </c>
    </row>
    <row r="1380" spans="1:3" x14ac:dyDescent="0.2">
      <c r="A1380" s="1476" t="s">
        <v>868</v>
      </c>
      <c r="B1380" s="1476" t="s">
        <v>12785</v>
      </c>
      <c r="C1380" s="1476" t="s">
        <v>11528</v>
      </c>
    </row>
    <row r="1381" spans="1:3" x14ac:dyDescent="0.2">
      <c r="A1381" s="1476" t="s">
        <v>867</v>
      </c>
      <c r="B1381" s="1476" t="s">
        <v>11392</v>
      </c>
      <c r="C1381" s="1476" t="s">
        <v>11528</v>
      </c>
    </row>
    <row r="1382" spans="1:3" x14ac:dyDescent="0.2">
      <c r="A1382" s="1476" t="s">
        <v>866</v>
      </c>
      <c r="B1382" s="1476" t="s">
        <v>12786</v>
      </c>
      <c r="C1382" s="1476" t="s">
        <v>11528</v>
      </c>
    </row>
    <row r="1383" spans="1:3" x14ac:dyDescent="0.2">
      <c r="A1383" s="1476" t="s">
        <v>865</v>
      </c>
      <c r="B1383" s="1476" t="s">
        <v>12787</v>
      </c>
      <c r="C1383" s="1476" t="s">
        <v>11528</v>
      </c>
    </row>
    <row r="1384" spans="1:3" x14ac:dyDescent="0.2">
      <c r="A1384" s="1476" t="s">
        <v>864</v>
      </c>
      <c r="B1384" s="1476" t="s">
        <v>12788</v>
      </c>
      <c r="C1384" s="1476" t="s">
        <v>11528</v>
      </c>
    </row>
    <row r="1385" spans="1:3" x14ac:dyDescent="0.2">
      <c r="A1385" s="1476" t="s">
        <v>863</v>
      </c>
      <c r="B1385" s="1476" t="s">
        <v>12789</v>
      </c>
      <c r="C1385" s="1476" t="s">
        <v>11528</v>
      </c>
    </row>
    <row r="1386" spans="1:3" x14ac:dyDescent="0.2">
      <c r="A1386" s="1476" t="s">
        <v>2258</v>
      </c>
      <c r="B1386" s="1476" t="s">
        <v>12790</v>
      </c>
      <c r="C1386" s="1476" t="s">
        <v>11528</v>
      </c>
    </row>
    <row r="1387" spans="1:3" x14ac:dyDescent="0.2">
      <c r="A1387" s="1476" t="s">
        <v>2259</v>
      </c>
      <c r="B1387" s="1476" t="s">
        <v>12791</v>
      </c>
      <c r="C1387" s="1476" t="s">
        <v>11528</v>
      </c>
    </row>
    <row r="1388" spans="1:3" x14ac:dyDescent="0.2">
      <c r="A1388" s="1476" t="s">
        <v>2260</v>
      </c>
      <c r="B1388" s="1476" t="s">
        <v>12792</v>
      </c>
      <c r="C1388" s="1476" t="s">
        <v>11528</v>
      </c>
    </row>
    <row r="1389" spans="1:3" x14ac:dyDescent="0.2">
      <c r="A1389" s="1476" t="s">
        <v>2261</v>
      </c>
      <c r="B1389" s="1476" t="s">
        <v>12793</v>
      </c>
      <c r="C1389" s="1476" t="s">
        <v>11528</v>
      </c>
    </row>
    <row r="1390" spans="1:3" x14ac:dyDescent="0.2">
      <c r="A1390" s="1476" t="s">
        <v>862</v>
      </c>
      <c r="B1390" s="1476" t="s">
        <v>12794</v>
      </c>
      <c r="C1390" s="1476" t="s">
        <v>11528</v>
      </c>
    </row>
    <row r="1391" spans="1:3" x14ac:dyDescent="0.2">
      <c r="A1391" s="1476" t="s">
        <v>2262</v>
      </c>
      <c r="B1391" s="1476" t="s">
        <v>12795</v>
      </c>
      <c r="C1391" s="1476" t="s">
        <v>11528</v>
      </c>
    </row>
    <row r="1392" spans="1:3" x14ac:dyDescent="0.2">
      <c r="A1392" s="1476" t="s">
        <v>2263</v>
      </c>
      <c r="B1392" s="1476" t="s">
        <v>12796</v>
      </c>
      <c r="C1392" s="1476" t="s">
        <v>11528</v>
      </c>
    </row>
    <row r="1393" spans="1:3" x14ac:dyDescent="0.2">
      <c r="A1393" s="1476" t="s">
        <v>2264</v>
      </c>
      <c r="B1393" s="1476" t="s">
        <v>12797</v>
      </c>
      <c r="C1393" s="1476" t="s">
        <v>11528</v>
      </c>
    </row>
    <row r="1394" spans="1:3" x14ac:dyDescent="0.2">
      <c r="A1394" s="1476" t="s">
        <v>2265</v>
      </c>
      <c r="B1394" s="1476" t="s">
        <v>12798</v>
      </c>
      <c r="C1394" s="1476" t="s">
        <v>11528</v>
      </c>
    </row>
    <row r="1395" spans="1:3" x14ac:dyDescent="0.2">
      <c r="A1395" s="1476" t="s">
        <v>2266</v>
      </c>
      <c r="B1395" s="1476" t="s">
        <v>12799</v>
      </c>
      <c r="C1395" s="1476" t="s">
        <v>11528</v>
      </c>
    </row>
    <row r="1396" spans="1:3" x14ac:dyDescent="0.2">
      <c r="A1396" s="1476" t="s">
        <v>2267</v>
      </c>
      <c r="B1396" s="1476" t="s">
        <v>12800</v>
      </c>
      <c r="C1396" s="1476" t="s">
        <v>11528</v>
      </c>
    </row>
    <row r="1397" spans="1:3" x14ac:dyDescent="0.2">
      <c r="A1397" s="1476" t="s">
        <v>2268</v>
      </c>
      <c r="B1397" s="1476" t="s">
        <v>12801</v>
      </c>
      <c r="C1397" s="1476" t="s">
        <v>11528</v>
      </c>
    </row>
    <row r="1398" spans="1:3" x14ac:dyDescent="0.2">
      <c r="A1398" s="1476" t="s">
        <v>2269</v>
      </c>
      <c r="B1398" s="1476" t="s">
        <v>12802</v>
      </c>
      <c r="C1398" s="1476" t="s">
        <v>11528</v>
      </c>
    </row>
    <row r="1399" spans="1:3" x14ac:dyDescent="0.2">
      <c r="A1399" s="1476" t="s">
        <v>2270</v>
      </c>
      <c r="B1399" s="1476" t="s">
        <v>12803</v>
      </c>
      <c r="C1399" s="1476" t="s">
        <v>11528</v>
      </c>
    </row>
    <row r="1400" spans="1:3" x14ac:dyDescent="0.2">
      <c r="A1400" s="1476" t="s">
        <v>2271</v>
      </c>
      <c r="B1400" s="1476" t="s">
        <v>12804</v>
      </c>
      <c r="C1400" s="1476" t="s">
        <v>11528</v>
      </c>
    </row>
    <row r="1401" spans="1:3" x14ac:dyDescent="0.2">
      <c r="A1401" s="1476" t="s">
        <v>2272</v>
      </c>
      <c r="B1401" s="1476" t="s">
        <v>12805</v>
      </c>
      <c r="C1401" s="1476" t="s">
        <v>11528</v>
      </c>
    </row>
    <row r="1402" spans="1:3" x14ac:dyDescent="0.2">
      <c r="A1402" s="1476" t="s">
        <v>2273</v>
      </c>
      <c r="B1402" s="1476" t="s">
        <v>12806</v>
      </c>
      <c r="C1402" s="1476" t="s">
        <v>11528</v>
      </c>
    </row>
    <row r="1403" spans="1:3" x14ac:dyDescent="0.2">
      <c r="A1403" s="1476" t="s">
        <v>2274</v>
      </c>
      <c r="B1403" s="1476" t="s">
        <v>12807</v>
      </c>
      <c r="C1403" s="1476" t="s">
        <v>11528</v>
      </c>
    </row>
    <row r="1404" spans="1:3" x14ac:dyDescent="0.2">
      <c r="A1404" s="1476" t="s">
        <v>2275</v>
      </c>
      <c r="B1404" s="1476" t="s">
        <v>12808</v>
      </c>
      <c r="C1404" s="1476" t="s">
        <v>11528</v>
      </c>
    </row>
    <row r="1405" spans="1:3" x14ac:dyDescent="0.2">
      <c r="A1405" s="1477" t="s">
        <v>2276</v>
      </c>
      <c r="B1405" s="1477" t="s">
        <v>12809</v>
      </c>
      <c r="C1405" s="1477" t="s">
        <v>11528</v>
      </c>
    </row>
    <row r="1406" spans="1:3" x14ac:dyDescent="0.2">
      <c r="A1406" s="1477" t="s">
        <v>2277</v>
      </c>
      <c r="B1406" s="1477" t="s">
        <v>12810</v>
      </c>
      <c r="C1406" s="1477" t="s">
        <v>11528</v>
      </c>
    </row>
    <row r="1407" spans="1:3" x14ac:dyDescent="0.2">
      <c r="A1407" s="1477" t="s">
        <v>2278</v>
      </c>
      <c r="B1407" s="1477" t="s">
        <v>12811</v>
      </c>
      <c r="C1407" s="1477" t="s">
        <v>11528</v>
      </c>
    </row>
    <row r="1408" spans="1:3" x14ac:dyDescent="0.2">
      <c r="A1408" s="1477" t="s">
        <v>2279</v>
      </c>
      <c r="B1408" s="1477" t="s">
        <v>12812</v>
      </c>
      <c r="C1408" s="1477" t="s">
        <v>11528</v>
      </c>
    </row>
    <row r="1409" spans="1:3" x14ac:dyDescent="0.2">
      <c r="A1409" s="1477" t="s">
        <v>2280</v>
      </c>
      <c r="B1409" s="1477" t="s">
        <v>11397</v>
      </c>
      <c r="C1409" s="1477" t="s">
        <v>11528</v>
      </c>
    </row>
    <row r="1410" spans="1:3" x14ac:dyDescent="0.2">
      <c r="A1410" s="1477" t="s">
        <v>861</v>
      </c>
      <c r="B1410" s="1477" t="s">
        <v>12813</v>
      </c>
      <c r="C1410" s="1477" t="s">
        <v>11528</v>
      </c>
    </row>
    <row r="1411" spans="1:3" x14ac:dyDescent="0.2">
      <c r="A1411" s="1477" t="s">
        <v>2281</v>
      </c>
      <c r="B1411" s="1477" t="s">
        <v>12814</v>
      </c>
      <c r="C1411" s="1477" t="s">
        <v>11528</v>
      </c>
    </row>
    <row r="1412" spans="1:3" x14ac:dyDescent="0.2">
      <c r="A1412" s="1477" t="s">
        <v>2282</v>
      </c>
      <c r="B1412" s="1477" t="s">
        <v>12815</v>
      </c>
      <c r="C1412" s="1477" t="s">
        <v>11528</v>
      </c>
    </row>
    <row r="1413" spans="1:3" x14ac:dyDescent="0.2">
      <c r="A1413" s="1477" t="s">
        <v>2283</v>
      </c>
      <c r="B1413" s="1477" t="s">
        <v>12816</v>
      </c>
      <c r="C1413" s="1477" t="s">
        <v>11528</v>
      </c>
    </row>
    <row r="1414" spans="1:3" x14ac:dyDescent="0.2">
      <c r="A1414" s="1477" t="s">
        <v>2284</v>
      </c>
      <c r="B1414" s="1477" t="s">
        <v>12817</v>
      </c>
      <c r="C1414" s="1477" t="s">
        <v>11528</v>
      </c>
    </row>
    <row r="1415" spans="1:3" x14ac:dyDescent="0.2">
      <c r="A1415" s="1477" t="s">
        <v>860</v>
      </c>
      <c r="B1415" s="1477" t="s">
        <v>12818</v>
      </c>
      <c r="C1415" s="1477" t="s">
        <v>11528</v>
      </c>
    </row>
    <row r="1416" spans="1:3" x14ac:dyDescent="0.2">
      <c r="A1416" s="1477" t="s">
        <v>2285</v>
      </c>
      <c r="B1416" s="1477" t="s">
        <v>12819</v>
      </c>
      <c r="C1416" s="1477" t="s">
        <v>11528</v>
      </c>
    </row>
    <row r="1417" spans="1:3" x14ac:dyDescent="0.2">
      <c r="A1417" s="1477" t="s">
        <v>2286</v>
      </c>
      <c r="B1417" s="1477" t="s">
        <v>12820</v>
      </c>
      <c r="C1417" s="1477" t="s">
        <v>11528</v>
      </c>
    </row>
    <row r="1418" spans="1:3" x14ac:dyDescent="0.2">
      <c r="A1418" s="1477" t="s">
        <v>859</v>
      </c>
      <c r="B1418" s="1477" t="s">
        <v>12821</v>
      </c>
      <c r="C1418" s="1477" t="s">
        <v>11528</v>
      </c>
    </row>
    <row r="1419" spans="1:3" x14ac:dyDescent="0.2">
      <c r="A1419" s="1477" t="s">
        <v>193</v>
      </c>
      <c r="B1419" s="1477" t="s">
        <v>192</v>
      </c>
      <c r="C1419" s="1477" t="s">
        <v>11528</v>
      </c>
    </row>
    <row r="1420" spans="1:3" x14ac:dyDescent="0.2">
      <c r="A1420" s="1477" t="s">
        <v>858</v>
      </c>
      <c r="B1420" s="1477" t="s">
        <v>12822</v>
      </c>
      <c r="C1420" s="1477" t="s">
        <v>11528</v>
      </c>
    </row>
    <row r="1421" spans="1:3" x14ac:dyDescent="0.2">
      <c r="A1421" s="1477" t="s">
        <v>857</v>
      </c>
      <c r="B1421" s="1477" t="s">
        <v>12823</v>
      </c>
      <c r="C1421" s="1477" t="s">
        <v>11528</v>
      </c>
    </row>
    <row r="1422" spans="1:3" x14ac:dyDescent="0.2">
      <c r="A1422" s="1477" t="s">
        <v>856</v>
      </c>
      <c r="B1422" s="1477" t="s">
        <v>12824</v>
      </c>
      <c r="C1422" s="1477" t="s">
        <v>11528</v>
      </c>
    </row>
    <row r="1423" spans="1:3" x14ac:dyDescent="0.2">
      <c r="A1423" s="1477" t="s">
        <v>504</v>
      </c>
      <c r="B1423" s="1477" t="s">
        <v>503</v>
      </c>
      <c r="C1423" s="1477" t="s">
        <v>11528</v>
      </c>
    </row>
    <row r="1424" spans="1:3" x14ac:dyDescent="0.2">
      <c r="A1424" s="1477" t="s">
        <v>12825</v>
      </c>
      <c r="B1424" s="1477" t="s">
        <v>12826</v>
      </c>
      <c r="C1424" s="1477" t="s">
        <v>11528</v>
      </c>
    </row>
    <row r="1425" spans="1:3" x14ac:dyDescent="0.2">
      <c r="A1425" s="1477" t="s">
        <v>502</v>
      </c>
      <c r="B1425" s="1477" t="s">
        <v>501</v>
      </c>
      <c r="C1425" s="1477" t="s">
        <v>11528</v>
      </c>
    </row>
    <row r="1426" spans="1:3" x14ac:dyDescent="0.2">
      <c r="A1426" s="1476" t="s">
        <v>12827</v>
      </c>
      <c r="B1426" s="1476" t="s">
        <v>12828</v>
      </c>
      <c r="C1426" s="1476" t="s">
        <v>11528</v>
      </c>
    </row>
    <row r="1427" spans="1:3" x14ac:dyDescent="0.2">
      <c r="A1427" s="1476" t="s">
        <v>500</v>
      </c>
      <c r="B1427" s="1476" t="s">
        <v>12829</v>
      </c>
      <c r="C1427" s="1476" t="s">
        <v>11528</v>
      </c>
    </row>
    <row r="1428" spans="1:3" x14ac:dyDescent="0.2">
      <c r="A1428" s="1476" t="s">
        <v>12830</v>
      </c>
      <c r="B1428" s="1476" t="s">
        <v>12831</v>
      </c>
      <c r="C1428" s="1476" t="s">
        <v>11528</v>
      </c>
    </row>
    <row r="1429" spans="1:3" x14ac:dyDescent="0.2">
      <c r="A1429" s="1476" t="s">
        <v>498</v>
      </c>
      <c r="B1429" s="1476" t="s">
        <v>12832</v>
      </c>
      <c r="C1429" s="1476" t="s">
        <v>11528</v>
      </c>
    </row>
    <row r="1430" spans="1:3" x14ac:dyDescent="0.2">
      <c r="A1430" s="1476" t="s">
        <v>12833</v>
      </c>
      <c r="B1430" s="1476" t="s">
        <v>12834</v>
      </c>
      <c r="C1430" s="1476" t="s">
        <v>11528</v>
      </c>
    </row>
    <row r="1431" spans="1:3" x14ac:dyDescent="0.2">
      <c r="A1431" s="1476" t="s">
        <v>494</v>
      </c>
      <c r="B1431" s="1476" t="s">
        <v>493</v>
      </c>
      <c r="C1431" s="1476" t="s">
        <v>11528</v>
      </c>
    </row>
    <row r="1432" spans="1:3" x14ac:dyDescent="0.2">
      <c r="A1432" s="1476" t="s">
        <v>12835</v>
      </c>
      <c r="B1432" s="1476" t="s">
        <v>12836</v>
      </c>
      <c r="C1432" s="1476" t="s">
        <v>11528</v>
      </c>
    </row>
    <row r="1433" spans="1:3" x14ac:dyDescent="0.2">
      <c r="A1433" s="1476" t="s">
        <v>492</v>
      </c>
      <c r="B1433" s="1476" t="s">
        <v>491</v>
      </c>
      <c r="C1433" s="1476" t="s">
        <v>11528</v>
      </c>
    </row>
    <row r="1434" spans="1:3" x14ac:dyDescent="0.2">
      <c r="A1434" s="1476" t="s">
        <v>12837</v>
      </c>
      <c r="B1434" s="1476" t="s">
        <v>12838</v>
      </c>
      <c r="C1434" s="1476" t="s">
        <v>11528</v>
      </c>
    </row>
    <row r="1435" spans="1:3" x14ac:dyDescent="0.2">
      <c r="A1435" s="1476" t="s">
        <v>490</v>
      </c>
      <c r="B1435" s="1476" t="s">
        <v>12839</v>
      </c>
      <c r="C1435" s="1476" t="s">
        <v>11528</v>
      </c>
    </row>
    <row r="1436" spans="1:3" x14ac:dyDescent="0.2">
      <c r="A1436" s="1476" t="s">
        <v>12840</v>
      </c>
      <c r="B1436" s="1476" t="s">
        <v>12841</v>
      </c>
      <c r="C1436" s="1476" t="s">
        <v>11528</v>
      </c>
    </row>
    <row r="1437" spans="1:3" x14ac:dyDescent="0.2">
      <c r="A1437" s="1476" t="s">
        <v>488</v>
      </c>
      <c r="B1437" s="1476" t="s">
        <v>12842</v>
      </c>
      <c r="C1437" s="1476" t="s">
        <v>11528</v>
      </c>
    </row>
    <row r="1438" spans="1:3" x14ac:dyDescent="0.2">
      <c r="A1438" s="1476" t="s">
        <v>12843</v>
      </c>
      <c r="B1438" s="1476" t="s">
        <v>12844</v>
      </c>
      <c r="C1438" s="1476" t="s">
        <v>11528</v>
      </c>
    </row>
    <row r="1439" spans="1:3" x14ac:dyDescent="0.2">
      <c r="A1439" s="1476" t="s">
        <v>484</v>
      </c>
      <c r="B1439" s="1476" t="s">
        <v>483</v>
      </c>
      <c r="C1439" s="1476" t="s">
        <v>11528</v>
      </c>
    </row>
    <row r="1440" spans="1:3" x14ac:dyDescent="0.2">
      <c r="A1440" s="1476" t="s">
        <v>12845</v>
      </c>
      <c r="B1440" s="1476" t="s">
        <v>12846</v>
      </c>
      <c r="C1440" s="1476" t="s">
        <v>11528</v>
      </c>
    </row>
    <row r="1441" spans="1:3" x14ac:dyDescent="0.2">
      <c r="A1441" s="1476" t="s">
        <v>482</v>
      </c>
      <c r="B1441" s="1476" t="s">
        <v>481</v>
      </c>
      <c r="C1441" s="1476" t="s">
        <v>11528</v>
      </c>
    </row>
    <row r="1442" spans="1:3" x14ac:dyDescent="0.2">
      <c r="A1442" s="1476" t="s">
        <v>12847</v>
      </c>
      <c r="B1442" s="1476" t="s">
        <v>12848</v>
      </c>
      <c r="C1442" s="1476" t="s">
        <v>11528</v>
      </c>
    </row>
    <row r="1443" spans="1:3" x14ac:dyDescent="0.2">
      <c r="A1443" s="1476" t="s">
        <v>478</v>
      </c>
      <c r="B1443" s="1476" t="s">
        <v>477</v>
      </c>
      <c r="C1443" s="1476" t="s">
        <v>11528</v>
      </c>
    </row>
    <row r="1444" spans="1:3" x14ac:dyDescent="0.2">
      <c r="A1444" s="1476" t="s">
        <v>12849</v>
      </c>
      <c r="B1444" s="1476" t="s">
        <v>12850</v>
      </c>
      <c r="C1444" s="1476" t="s">
        <v>11528</v>
      </c>
    </row>
    <row r="1445" spans="1:3" x14ac:dyDescent="0.2">
      <c r="A1445" s="1476" t="s">
        <v>476</v>
      </c>
      <c r="B1445" s="1476" t="s">
        <v>475</v>
      </c>
      <c r="C1445" s="1476" t="s">
        <v>11528</v>
      </c>
    </row>
    <row r="1446" spans="1:3" x14ac:dyDescent="0.2">
      <c r="A1446" s="1476" t="s">
        <v>12851</v>
      </c>
      <c r="B1446" s="1476" t="s">
        <v>12852</v>
      </c>
      <c r="C1446" s="1476" t="s">
        <v>11528</v>
      </c>
    </row>
    <row r="1447" spans="1:3" x14ac:dyDescent="0.2">
      <c r="A1447" s="1476" t="s">
        <v>474</v>
      </c>
      <c r="B1447" s="1476" t="s">
        <v>473</v>
      </c>
      <c r="C1447" s="1476" t="s">
        <v>11528</v>
      </c>
    </row>
    <row r="1448" spans="1:3" x14ac:dyDescent="0.2">
      <c r="A1448" s="1476" t="s">
        <v>472</v>
      </c>
      <c r="B1448" s="1476" t="s">
        <v>471</v>
      </c>
      <c r="C1448" s="1476" t="s">
        <v>11528</v>
      </c>
    </row>
    <row r="1449" spans="1:3" x14ac:dyDescent="0.2">
      <c r="A1449" s="1476" t="s">
        <v>12853</v>
      </c>
      <c r="B1449" s="1476" t="s">
        <v>12854</v>
      </c>
      <c r="C1449" s="1476" t="s">
        <v>12855</v>
      </c>
    </row>
    <row r="1450" spans="1:3" x14ac:dyDescent="0.2">
      <c r="A1450" s="1476" t="s">
        <v>12856</v>
      </c>
      <c r="B1450" s="1476" t="s">
        <v>12857</v>
      </c>
      <c r="C1450" s="1476" t="s">
        <v>12855</v>
      </c>
    </row>
    <row r="1451" spans="1:3" x14ac:dyDescent="0.2">
      <c r="A1451" s="1476" t="s">
        <v>12858</v>
      </c>
      <c r="B1451" s="1476" t="s">
        <v>12859</v>
      </c>
      <c r="C1451" s="1476" t="s">
        <v>12855</v>
      </c>
    </row>
    <row r="1452" spans="1:3" x14ac:dyDescent="0.2">
      <c r="A1452" s="1476" t="s">
        <v>12860</v>
      </c>
      <c r="B1452" s="1476" t="s">
        <v>12861</v>
      </c>
      <c r="C1452" s="1476" t="s">
        <v>12855</v>
      </c>
    </row>
    <row r="1453" spans="1:3" x14ac:dyDescent="0.2">
      <c r="A1453" s="1476" t="s">
        <v>855</v>
      </c>
      <c r="B1453" s="1476" t="s">
        <v>12862</v>
      </c>
      <c r="C1453" s="1476" t="s">
        <v>11528</v>
      </c>
    </row>
    <row r="1454" spans="1:3" x14ac:dyDescent="0.2">
      <c r="A1454" s="1476" t="s">
        <v>2287</v>
      </c>
      <c r="B1454" s="1476" t="s">
        <v>12863</v>
      </c>
      <c r="C1454" s="1476" t="s">
        <v>11528</v>
      </c>
    </row>
    <row r="1455" spans="1:3" x14ac:dyDescent="0.2">
      <c r="A1455" s="1476" t="s">
        <v>2288</v>
      </c>
      <c r="B1455" s="1476" t="s">
        <v>12864</v>
      </c>
      <c r="C1455" s="1476" t="s">
        <v>11528</v>
      </c>
    </row>
    <row r="1456" spans="1:3" x14ac:dyDescent="0.2">
      <c r="A1456" s="1476" t="s">
        <v>2289</v>
      </c>
      <c r="B1456" s="1476" t="s">
        <v>12865</v>
      </c>
      <c r="C1456" s="1476" t="s">
        <v>11528</v>
      </c>
    </row>
    <row r="1457" spans="1:3" x14ac:dyDescent="0.2">
      <c r="A1457" s="1476" t="s">
        <v>2290</v>
      </c>
      <c r="B1457" s="1476" t="s">
        <v>12866</v>
      </c>
      <c r="C1457" s="1476" t="s">
        <v>11528</v>
      </c>
    </row>
    <row r="1458" spans="1:3" x14ac:dyDescent="0.2">
      <c r="A1458" s="1476" t="s">
        <v>2291</v>
      </c>
      <c r="B1458" s="1476" t="s">
        <v>12867</v>
      </c>
      <c r="C1458" s="1476" t="s">
        <v>11528</v>
      </c>
    </row>
    <row r="1459" spans="1:3" x14ac:dyDescent="0.2">
      <c r="A1459" s="1476" t="s">
        <v>2292</v>
      </c>
      <c r="B1459" s="1476" t="s">
        <v>12868</v>
      </c>
      <c r="C1459" s="1476" t="s">
        <v>11528</v>
      </c>
    </row>
    <row r="1460" spans="1:3" x14ac:dyDescent="0.2">
      <c r="A1460" s="1476" t="s">
        <v>2293</v>
      </c>
      <c r="B1460" s="1476" t="s">
        <v>11372</v>
      </c>
      <c r="C1460" s="1476" t="s">
        <v>11528</v>
      </c>
    </row>
    <row r="1461" spans="1:3" x14ac:dyDescent="0.2">
      <c r="A1461" s="1476" t="s">
        <v>2294</v>
      </c>
      <c r="B1461" s="1476" t="s">
        <v>12869</v>
      </c>
      <c r="C1461" s="1476" t="s">
        <v>11528</v>
      </c>
    </row>
    <row r="1462" spans="1:3" x14ac:dyDescent="0.2">
      <c r="A1462" s="1476" t="s">
        <v>2295</v>
      </c>
      <c r="B1462" s="1476" t="s">
        <v>12870</v>
      </c>
      <c r="C1462" s="1476" t="s">
        <v>11528</v>
      </c>
    </row>
    <row r="1463" spans="1:3" x14ac:dyDescent="0.2">
      <c r="A1463" s="1476" t="s">
        <v>2296</v>
      </c>
      <c r="B1463" s="1476" t="s">
        <v>12871</v>
      </c>
      <c r="C1463" s="1476" t="s">
        <v>11528</v>
      </c>
    </row>
    <row r="1464" spans="1:3" x14ac:dyDescent="0.2">
      <c r="A1464" s="1476" t="s">
        <v>2297</v>
      </c>
      <c r="B1464" s="1476" t="s">
        <v>12872</v>
      </c>
      <c r="C1464" s="1476" t="s">
        <v>11528</v>
      </c>
    </row>
    <row r="1465" spans="1:3" x14ac:dyDescent="0.2">
      <c r="A1465" s="1476" t="s">
        <v>2298</v>
      </c>
      <c r="B1465" s="1476" t="s">
        <v>12873</v>
      </c>
      <c r="C1465" s="1476" t="s">
        <v>11528</v>
      </c>
    </row>
    <row r="1466" spans="1:3" x14ac:dyDescent="0.2">
      <c r="A1466" s="1476" t="s">
        <v>2299</v>
      </c>
      <c r="B1466" s="1476" t="s">
        <v>11391</v>
      </c>
      <c r="C1466" s="1476" t="s">
        <v>11528</v>
      </c>
    </row>
    <row r="1467" spans="1:3" x14ac:dyDescent="0.2">
      <c r="A1467" s="1476" t="s">
        <v>2300</v>
      </c>
      <c r="B1467" s="1476" t="s">
        <v>11477</v>
      </c>
      <c r="C1467" s="1476" t="s">
        <v>11528</v>
      </c>
    </row>
    <row r="1468" spans="1:3" x14ac:dyDescent="0.2">
      <c r="A1468" s="1476" t="s">
        <v>2301</v>
      </c>
      <c r="B1468" s="1476" t="s">
        <v>11390</v>
      </c>
      <c r="C1468" s="1476" t="s">
        <v>11528</v>
      </c>
    </row>
    <row r="1469" spans="1:3" x14ac:dyDescent="0.2">
      <c r="A1469" s="1476" t="s">
        <v>854</v>
      </c>
      <c r="B1469" s="1476" t="s">
        <v>12874</v>
      </c>
      <c r="C1469" s="1476" t="s">
        <v>11528</v>
      </c>
    </row>
    <row r="1470" spans="1:3" x14ac:dyDescent="0.2">
      <c r="A1470" s="1476" t="s">
        <v>201</v>
      </c>
      <c r="B1470" s="1476" t="s">
        <v>2302</v>
      </c>
      <c r="C1470" s="1476" t="s">
        <v>11528</v>
      </c>
    </row>
    <row r="1471" spans="1:3" x14ac:dyDescent="0.2">
      <c r="A1471" s="1476" t="s">
        <v>853</v>
      </c>
      <c r="B1471" s="1476" t="s">
        <v>12875</v>
      </c>
      <c r="C1471" s="1476" t="s">
        <v>11528</v>
      </c>
    </row>
    <row r="1472" spans="1:3" x14ac:dyDescent="0.2">
      <c r="A1472" s="1476" t="s">
        <v>852</v>
      </c>
      <c r="B1472" s="1476" t="s">
        <v>12876</v>
      </c>
      <c r="C1472" s="1476" t="s">
        <v>11528</v>
      </c>
    </row>
    <row r="1473" spans="1:3" x14ac:dyDescent="0.2">
      <c r="A1473" s="1476" t="s">
        <v>851</v>
      </c>
      <c r="B1473" s="1476" t="s">
        <v>12877</v>
      </c>
      <c r="C1473" s="1476" t="s">
        <v>11528</v>
      </c>
    </row>
    <row r="1474" spans="1:3" x14ac:dyDescent="0.2">
      <c r="A1474" s="1476" t="s">
        <v>850</v>
      </c>
      <c r="B1474" s="1476" t="s">
        <v>12878</v>
      </c>
      <c r="C1474" s="1476" t="s">
        <v>11528</v>
      </c>
    </row>
    <row r="1475" spans="1:3" x14ac:dyDescent="0.2">
      <c r="A1475" s="1476" t="s">
        <v>849</v>
      </c>
      <c r="B1475" s="1476" t="s">
        <v>12879</v>
      </c>
      <c r="C1475" s="1476" t="s">
        <v>11528</v>
      </c>
    </row>
    <row r="1476" spans="1:3" x14ac:dyDescent="0.2">
      <c r="A1476" s="1476" t="s">
        <v>848</v>
      </c>
      <c r="B1476" s="1476" t="s">
        <v>12880</v>
      </c>
      <c r="C1476" s="1476" t="s">
        <v>11528</v>
      </c>
    </row>
    <row r="1477" spans="1:3" x14ac:dyDescent="0.2">
      <c r="A1477" s="1476" t="s">
        <v>847</v>
      </c>
      <c r="B1477" s="1476" t="s">
        <v>12881</v>
      </c>
      <c r="C1477" s="1476" t="s">
        <v>11528</v>
      </c>
    </row>
    <row r="1478" spans="1:3" x14ac:dyDescent="0.2">
      <c r="A1478" s="1476" t="s">
        <v>846</v>
      </c>
      <c r="B1478" s="1476" t="s">
        <v>12882</v>
      </c>
      <c r="C1478" s="1476" t="s">
        <v>11528</v>
      </c>
    </row>
    <row r="1479" spans="1:3" x14ac:dyDescent="0.2">
      <c r="A1479" s="1476" t="s">
        <v>845</v>
      </c>
      <c r="B1479" s="1476" t="s">
        <v>12883</v>
      </c>
      <c r="C1479" s="1476" t="s">
        <v>11528</v>
      </c>
    </row>
    <row r="1480" spans="1:3" x14ac:dyDescent="0.2">
      <c r="A1480" s="1476" t="s">
        <v>844</v>
      </c>
      <c r="B1480" s="1476" t="s">
        <v>12884</v>
      </c>
      <c r="C1480" s="1476" t="s">
        <v>11528</v>
      </c>
    </row>
    <row r="1481" spans="1:3" x14ac:dyDescent="0.2">
      <c r="A1481" s="1476" t="s">
        <v>843</v>
      </c>
      <c r="B1481" s="1476" t="s">
        <v>12885</v>
      </c>
      <c r="C1481" s="1476" t="s">
        <v>11528</v>
      </c>
    </row>
    <row r="1482" spans="1:3" x14ac:dyDescent="0.2">
      <c r="A1482" s="1476" t="s">
        <v>842</v>
      </c>
      <c r="B1482" s="1476" t="s">
        <v>12886</v>
      </c>
      <c r="C1482" s="1476" t="s">
        <v>11528</v>
      </c>
    </row>
    <row r="1483" spans="1:3" x14ac:dyDescent="0.2">
      <c r="A1483" s="1476" t="s">
        <v>841</v>
      </c>
      <c r="B1483" s="1476" t="s">
        <v>12887</v>
      </c>
      <c r="C1483" s="1476" t="s">
        <v>11528</v>
      </c>
    </row>
    <row r="1484" spans="1:3" x14ac:dyDescent="0.2">
      <c r="A1484" s="1476" t="s">
        <v>2303</v>
      </c>
      <c r="B1484" s="1476" t="s">
        <v>12888</v>
      </c>
      <c r="C1484" s="1476" t="s">
        <v>11528</v>
      </c>
    </row>
    <row r="1485" spans="1:3" x14ac:dyDescent="0.2">
      <c r="A1485" s="1476" t="s">
        <v>2304</v>
      </c>
      <c r="B1485" s="1476" t="s">
        <v>12889</v>
      </c>
      <c r="C1485" s="1476" t="s">
        <v>11528</v>
      </c>
    </row>
    <row r="1486" spans="1:3" x14ac:dyDescent="0.2">
      <c r="A1486" s="1476" t="s">
        <v>2305</v>
      </c>
      <c r="B1486" s="1476" t="s">
        <v>12890</v>
      </c>
      <c r="C1486" s="1476" t="s">
        <v>11528</v>
      </c>
    </row>
    <row r="1487" spans="1:3" x14ac:dyDescent="0.2">
      <c r="A1487" s="1476" t="s">
        <v>840</v>
      </c>
      <c r="B1487" s="1476" t="s">
        <v>12891</v>
      </c>
      <c r="C1487" s="1476" t="s">
        <v>11528</v>
      </c>
    </row>
    <row r="1488" spans="1:3" x14ac:dyDescent="0.2">
      <c r="A1488" s="1476" t="s">
        <v>839</v>
      </c>
      <c r="B1488" s="1476" t="s">
        <v>12892</v>
      </c>
      <c r="C1488" s="1476" t="s">
        <v>11528</v>
      </c>
    </row>
    <row r="1489" spans="1:3" x14ac:dyDescent="0.2">
      <c r="A1489" s="1476" t="s">
        <v>838</v>
      </c>
      <c r="B1489" s="1476" t="s">
        <v>11388</v>
      </c>
      <c r="C1489" s="1476" t="s">
        <v>11528</v>
      </c>
    </row>
    <row r="1490" spans="1:3" x14ac:dyDescent="0.2">
      <c r="A1490" s="1476" t="s">
        <v>837</v>
      </c>
      <c r="B1490" s="1476" t="s">
        <v>12893</v>
      </c>
      <c r="C1490" s="1476" t="s">
        <v>11528</v>
      </c>
    </row>
    <row r="1491" spans="1:3" x14ac:dyDescent="0.2">
      <c r="A1491" s="1476" t="s">
        <v>2306</v>
      </c>
      <c r="B1491" s="1476" t="s">
        <v>197</v>
      </c>
      <c r="C1491" s="1476" t="s">
        <v>11528</v>
      </c>
    </row>
    <row r="1492" spans="1:3" x14ac:dyDescent="0.2">
      <c r="A1492" s="1476" t="s">
        <v>2307</v>
      </c>
      <c r="B1492" s="1476" t="s">
        <v>2308</v>
      </c>
      <c r="C1492" s="1476" t="s">
        <v>11528</v>
      </c>
    </row>
    <row r="1493" spans="1:3" x14ac:dyDescent="0.2">
      <c r="A1493" s="1476" t="s">
        <v>2309</v>
      </c>
      <c r="B1493" s="1476" t="s">
        <v>12894</v>
      </c>
      <c r="C1493" s="1476" t="s">
        <v>11528</v>
      </c>
    </row>
    <row r="1494" spans="1:3" x14ac:dyDescent="0.2">
      <c r="A1494" s="1476" t="s">
        <v>2310</v>
      </c>
      <c r="B1494" s="1476" t="s">
        <v>12895</v>
      </c>
      <c r="C1494" s="1476" t="s">
        <v>11528</v>
      </c>
    </row>
    <row r="1495" spans="1:3" x14ac:dyDescent="0.2">
      <c r="A1495" s="1476" t="s">
        <v>2311</v>
      </c>
      <c r="B1495" s="1476" t="s">
        <v>12896</v>
      </c>
      <c r="C1495" s="1476" t="s">
        <v>11528</v>
      </c>
    </row>
    <row r="1496" spans="1:3" x14ac:dyDescent="0.2">
      <c r="A1496" s="1476" t="s">
        <v>2312</v>
      </c>
      <c r="B1496" s="1476" t="s">
        <v>12897</v>
      </c>
      <c r="C1496" s="1476" t="s">
        <v>11528</v>
      </c>
    </row>
    <row r="1497" spans="1:3" x14ac:dyDescent="0.2">
      <c r="A1497" s="1476" t="s">
        <v>2313</v>
      </c>
      <c r="B1497" s="1476" t="s">
        <v>12898</v>
      </c>
      <c r="C1497" s="1476" t="s">
        <v>11528</v>
      </c>
    </row>
    <row r="1498" spans="1:3" x14ac:dyDescent="0.2">
      <c r="A1498" s="1476" t="s">
        <v>2314</v>
      </c>
      <c r="B1498" s="1476" t="s">
        <v>12899</v>
      </c>
      <c r="C1498" s="1476" t="s">
        <v>11528</v>
      </c>
    </row>
    <row r="1499" spans="1:3" x14ac:dyDescent="0.2">
      <c r="A1499" s="1476" t="s">
        <v>2315</v>
      </c>
      <c r="B1499" s="1476" t="s">
        <v>12900</v>
      </c>
      <c r="C1499" s="1476" t="s">
        <v>11528</v>
      </c>
    </row>
    <row r="1500" spans="1:3" x14ac:dyDescent="0.2">
      <c r="A1500" s="1476" t="s">
        <v>2316</v>
      </c>
      <c r="B1500" s="1476" t="s">
        <v>12901</v>
      </c>
      <c r="C1500" s="1476" t="s">
        <v>11528</v>
      </c>
    </row>
    <row r="1501" spans="1:3" x14ac:dyDescent="0.2">
      <c r="A1501" s="1476" t="s">
        <v>2317</v>
      </c>
      <c r="B1501" s="1476" t="s">
        <v>12902</v>
      </c>
      <c r="C1501" s="1476" t="s">
        <v>11528</v>
      </c>
    </row>
    <row r="1502" spans="1:3" x14ac:dyDescent="0.2">
      <c r="A1502" s="1476" t="s">
        <v>2318</v>
      </c>
      <c r="B1502" s="1476" t="s">
        <v>12903</v>
      </c>
      <c r="C1502" s="1476" t="s">
        <v>11528</v>
      </c>
    </row>
    <row r="1503" spans="1:3" x14ac:dyDescent="0.2">
      <c r="A1503" s="1476" t="s">
        <v>2319</v>
      </c>
      <c r="B1503" s="1476" t="s">
        <v>12904</v>
      </c>
      <c r="C1503" s="1476" t="s">
        <v>11528</v>
      </c>
    </row>
    <row r="1504" spans="1:3" x14ac:dyDescent="0.2">
      <c r="A1504" s="1476" t="s">
        <v>2320</v>
      </c>
      <c r="B1504" s="1476" t="s">
        <v>12905</v>
      </c>
      <c r="C1504" s="1476" t="s">
        <v>11528</v>
      </c>
    </row>
    <row r="1505" spans="1:3" x14ac:dyDescent="0.2">
      <c r="A1505" s="1476" t="s">
        <v>2321</v>
      </c>
      <c r="B1505" s="1476" t="s">
        <v>12906</v>
      </c>
      <c r="C1505" s="1476" t="s">
        <v>11528</v>
      </c>
    </row>
    <row r="1506" spans="1:3" x14ac:dyDescent="0.2">
      <c r="A1506" s="1476" t="s">
        <v>2322</v>
      </c>
      <c r="B1506" s="1476" t="s">
        <v>12907</v>
      </c>
      <c r="C1506" s="1476" t="s">
        <v>11528</v>
      </c>
    </row>
    <row r="1507" spans="1:3" x14ac:dyDescent="0.2">
      <c r="A1507" s="1476" t="s">
        <v>2323</v>
      </c>
      <c r="B1507" s="1476" t="s">
        <v>12908</v>
      </c>
      <c r="C1507" s="1476" t="s">
        <v>11528</v>
      </c>
    </row>
    <row r="1508" spans="1:3" x14ac:dyDescent="0.2">
      <c r="A1508" s="1476" t="s">
        <v>2324</v>
      </c>
      <c r="B1508" s="1476" t="s">
        <v>12909</v>
      </c>
      <c r="C1508" s="1476" t="s">
        <v>11528</v>
      </c>
    </row>
    <row r="1509" spans="1:3" x14ac:dyDescent="0.2">
      <c r="A1509" s="1476" t="s">
        <v>2325</v>
      </c>
      <c r="B1509" s="1476" t="s">
        <v>12910</v>
      </c>
      <c r="C1509" s="1476" t="s">
        <v>11528</v>
      </c>
    </row>
    <row r="1510" spans="1:3" x14ac:dyDescent="0.2">
      <c r="A1510" s="1476" t="s">
        <v>2326</v>
      </c>
      <c r="B1510" s="1476" t="s">
        <v>12911</v>
      </c>
      <c r="C1510" s="1476" t="s">
        <v>11528</v>
      </c>
    </row>
    <row r="1511" spans="1:3" x14ac:dyDescent="0.2">
      <c r="A1511" s="1476" t="s">
        <v>2327</v>
      </c>
      <c r="B1511" s="1476" t="s">
        <v>12912</v>
      </c>
      <c r="C1511" s="1476" t="s">
        <v>11528</v>
      </c>
    </row>
    <row r="1512" spans="1:3" x14ac:dyDescent="0.2">
      <c r="A1512" s="1476" t="s">
        <v>2328</v>
      </c>
      <c r="B1512" s="1476" t="s">
        <v>12913</v>
      </c>
      <c r="C1512" s="1476" t="s">
        <v>11528</v>
      </c>
    </row>
    <row r="1513" spans="1:3" x14ac:dyDescent="0.2">
      <c r="A1513" s="1476" t="s">
        <v>2329</v>
      </c>
      <c r="B1513" s="1476" t="s">
        <v>12914</v>
      </c>
      <c r="C1513" s="1476" t="s">
        <v>11528</v>
      </c>
    </row>
    <row r="1514" spans="1:3" x14ac:dyDescent="0.2">
      <c r="A1514" s="1476" t="s">
        <v>2330</v>
      </c>
      <c r="B1514" s="1476" t="s">
        <v>12915</v>
      </c>
      <c r="C1514" s="1476" t="s">
        <v>11528</v>
      </c>
    </row>
    <row r="1515" spans="1:3" x14ac:dyDescent="0.2">
      <c r="A1515" s="1476" t="s">
        <v>2331</v>
      </c>
      <c r="B1515" s="1476" t="s">
        <v>12916</v>
      </c>
      <c r="C1515" s="1476" t="s">
        <v>11528</v>
      </c>
    </row>
    <row r="1516" spans="1:3" x14ac:dyDescent="0.2">
      <c r="A1516" s="1476" t="s">
        <v>2332</v>
      </c>
      <c r="B1516" s="1476" t="s">
        <v>12917</v>
      </c>
      <c r="C1516" s="1476" t="s">
        <v>11528</v>
      </c>
    </row>
    <row r="1517" spans="1:3" x14ac:dyDescent="0.2">
      <c r="A1517" s="1476" t="s">
        <v>2333</v>
      </c>
      <c r="B1517" s="1476" t="s">
        <v>12918</v>
      </c>
      <c r="C1517" s="1476" t="s">
        <v>11528</v>
      </c>
    </row>
    <row r="1518" spans="1:3" x14ac:dyDescent="0.2">
      <c r="A1518" s="1476" t="s">
        <v>8890</v>
      </c>
      <c r="B1518" s="1476" t="s">
        <v>12919</v>
      </c>
      <c r="C1518" s="1476" t="s">
        <v>11528</v>
      </c>
    </row>
    <row r="1519" spans="1:3" x14ac:dyDescent="0.2">
      <c r="A1519" s="1476" t="s">
        <v>8893</v>
      </c>
      <c r="B1519" s="1476" t="s">
        <v>12920</v>
      </c>
      <c r="C1519" s="1476" t="s">
        <v>11528</v>
      </c>
    </row>
    <row r="1520" spans="1:3" x14ac:dyDescent="0.2">
      <c r="A1520" s="1476" t="s">
        <v>8896</v>
      </c>
      <c r="B1520" s="1476" t="s">
        <v>12921</v>
      </c>
      <c r="C1520" s="1476" t="s">
        <v>11528</v>
      </c>
    </row>
    <row r="1521" spans="1:3" x14ac:dyDescent="0.2">
      <c r="A1521" s="1476" t="s">
        <v>8898</v>
      </c>
      <c r="B1521" s="1476" t="s">
        <v>12922</v>
      </c>
      <c r="C1521" s="1476" t="s">
        <v>11528</v>
      </c>
    </row>
    <row r="1522" spans="1:3" x14ac:dyDescent="0.2">
      <c r="A1522" s="1476" t="s">
        <v>8901</v>
      </c>
      <c r="B1522" s="1476" t="s">
        <v>12923</v>
      </c>
      <c r="C1522" s="1476" t="s">
        <v>11528</v>
      </c>
    </row>
    <row r="1523" spans="1:3" x14ac:dyDescent="0.2">
      <c r="A1523" s="1476" t="s">
        <v>8903</v>
      </c>
      <c r="B1523" s="1476" t="s">
        <v>12924</v>
      </c>
      <c r="C1523" s="1476" t="s">
        <v>11528</v>
      </c>
    </row>
    <row r="1524" spans="1:3" x14ac:dyDescent="0.2">
      <c r="A1524" s="1476" t="s">
        <v>8907</v>
      </c>
      <c r="B1524" s="1476" t="s">
        <v>12925</v>
      </c>
      <c r="C1524" s="1476" t="s">
        <v>11528</v>
      </c>
    </row>
    <row r="1525" spans="1:3" x14ac:dyDescent="0.2">
      <c r="A1525" s="1476" t="s">
        <v>8912</v>
      </c>
      <c r="B1525" s="1476" t="s">
        <v>12926</v>
      </c>
      <c r="C1525" s="1476" t="s">
        <v>11528</v>
      </c>
    </row>
    <row r="1526" spans="1:3" x14ac:dyDescent="0.2">
      <c r="A1526" s="1476" t="s">
        <v>8914</v>
      </c>
      <c r="B1526" s="1476" t="s">
        <v>12927</v>
      </c>
      <c r="C1526" s="1476" t="s">
        <v>11528</v>
      </c>
    </row>
    <row r="1527" spans="1:3" x14ac:dyDescent="0.2">
      <c r="A1527" s="1476" t="s">
        <v>12928</v>
      </c>
      <c r="B1527" s="1476" t="s">
        <v>12929</v>
      </c>
      <c r="C1527" s="1476" t="s">
        <v>11528</v>
      </c>
    </row>
    <row r="1528" spans="1:3" x14ac:dyDescent="0.2">
      <c r="A1528" s="1476" t="s">
        <v>8922</v>
      </c>
      <c r="B1528" s="1476" t="s">
        <v>12930</v>
      </c>
      <c r="C1528" s="1476" t="s">
        <v>11528</v>
      </c>
    </row>
    <row r="1529" spans="1:3" x14ac:dyDescent="0.2">
      <c r="A1529" s="1476" t="s">
        <v>8928</v>
      </c>
      <c r="B1529" s="1476" t="s">
        <v>12931</v>
      </c>
      <c r="C1529" s="1476" t="s">
        <v>11528</v>
      </c>
    </row>
    <row r="1530" spans="1:3" x14ac:dyDescent="0.2">
      <c r="A1530" s="1476" t="s">
        <v>8934</v>
      </c>
      <c r="B1530" s="1476" t="s">
        <v>12932</v>
      </c>
      <c r="C1530" s="1476" t="s">
        <v>11528</v>
      </c>
    </row>
    <row r="1531" spans="1:3" x14ac:dyDescent="0.2">
      <c r="A1531" s="1476" t="s">
        <v>8940</v>
      </c>
      <c r="B1531" s="1476" t="s">
        <v>12933</v>
      </c>
      <c r="C1531" s="1476" t="s">
        <v>11528</v>
      </c>
    </row>
    <row r="1532" spans="1:3" x14ac:dyDescent="0.2">
      <c r="A1532" s="1476" t="s">
        <v>8945</v>
      </c>
      <c r="B1532" s="1476" t="s">
        <v>12934</v>
      </c>
      <c r="C1532" s="1476" t="s">
        <v>11528</v>
      </c>
    </row>
    <row r="1533" spans="1:3" x14ac:dyDescent="0.2">
      <c r="A1533" s="1476" t="s">
        <v>8951</v>
      </c>
      <c r="B1533" s="1476" t="s">
        <v>12935</v>
      </c>
      <c r="C1533" s="1476" t="s">
        <v>11528</v>
      </c>
    </row>
    <row r="1534" spans="1:3" x14ac:dyDescent="0.2">
      <c r="A1534" s="1476" t="s">
        <v>8957</v>
      </c>
      <c r="B1534" s="1476" t="s">
        <v>12936</v>
      </c>
      <c r="C1534" s="1476" t="s">
        <v>11528</v>
      </c>
    </row>
    <row r="1535" spans="1:3" x14ac:dyDescent="0.2">
      <c r="A1535" s="1476" t="s">
        <v>8963</v>
      </c>
      <c r="B1535" s="1476" t="s">
        <v>12937</v>
      </c>
      <c r="C1535" s="1476" t="s">
        <v>11528</v>
      </c>
    </row>
    <row r="1536" spans="1:3" x14ac:dyDescent="0.2">
      <c r="A1536" s="1476" t="s">
        <v>8969</v>
      </c>
      <c r="B1536" s="1476" t="s">
        <v>12938</v>
      </c>
      <c r="C1536" s="1476" t="s">
        <v>11528</v>
      </c>
    </row>
    <row r="1537" spans="1:3" x14ac:dyDescent="0.2">
      <c r="A1537" s="1476" t="s">
        <v>8975</v>
      </c>
      <c r="B1537" s="1476" t="s">
        <v>12939</v>
      </c>
      <c r="C1537" s="1476" t="s">
        <v>11528</v>
      </c>
    </row>
    <row r="1538" spans="1:3" x14ac:dyDescent="0.2">
      <c r="A1538" s="1476" t="s">
        <v>8980</v>
      </c>
      <c r="B1538" s="1476" t="s">
        <v>12940</v>
      </c>
      <c r="C1538" s="1476" t="s">
        <v>11528</v>
      </c>
    </row>
    <row r="1539" spans="1:3" x14ac:dyDescent="0.2">
      <c r="A1539" s="1476" t="s">
        <v>8989</v>
      </c>
      <c r="B1539" s="1476" t="s">
        <v>12941</v>
      </c>
      <c r="C1539" s="1476" t="s">
        <v>11528</v>
      </c>
    </row>
    <row r="1540" spans="1:3" x14ac:dyDescent="0.2">
      <c r="A1540" s="1476" t="s">
        <v>8994</v>
      </c>
      <c r="B1540" s="1476" t="s">
        <v>12942</v>
      </c>
      <c r="C1540" s="1476" t="s">
        <v>11528</v>
      </c>
    </row>
    <row r="1541" spans="1:3" x14ac:dyDescent="0.2">
      <c r="A1541" s="1476" t="s">
        <v>8999</v>
      </c>
      <c r="B1541" s="1476" t="s">
        <v>12943</v>
      </c>
      <c r="C1541" s="1476" t="s">
        <v>11528</v>
      </c>
    </row>
    <row r="1542" spans="1:3" x14ac:dyDescent="0.2">
      <c r="A1542" s="1476" t="s">
        <v>9005</v>
      </c>
      <c r="B1542" s="1476" t="s">
        <v>12944</v>
      </c>
      <c r="C1542" s="1476" t="s">
        <v>11528</v>
      </c>
    </row>
    <row r="1543" spans="1:3" x14ac:dyDescent="0.2">
      <c r="A1543" s="1476" t="s">
        <v>9009</v>
      </c>
      <c r="B1543" s="1476" t="s">
        <v>12945</v>
      </c>
      <c r="C1543" s="1476" t="s">
        <v>11528</v>
      </c>
    </row>
    <row r="1544" spans="1:3" x14ac:dyDescent="0.2">
      <c r="A1544" s="1476" t="s">
        <v>9015</v>
      </c>
      <c r="B1544" s="1476" t="s">
        <v>12946</v>
      </c>
      <c r="C1544" s="1476" t="s">
        <v>11528</v>
      </c>
    </row>
    <row r="1545" spans="1:3" x14ac:dyDescent="0.2">
      <c r="A1545" s="1476" t="s">
        <v>9021</v>
      </c>
      <c r="B1545" s="1476" t="s">
        <v>12947</v>
      </c>
      <c r="C1545" s="1476" t="s">
        <v>11528</v>
      </c>
    </row>
    <row r="1546" spans="1:3" x14ac:dyDescent="0.2">
      <c r="A1546" s="1476" t="s">
        <v>9027</v>
      </c>
      <c r="B1546" s="1476" t="s">
        <v>12948</v>
      </c>
      <c r="C1546" s="1476" t="s">
        <v>11528</v>
      </c>
    </row>
    <row r="1547" spans="1:3" x14ac:dyDescent="0.2">
      <c r="A1547" s="1476" t="s">
        <v>9032</v>
      </c>
      <c r="B1547" s="1476" t="s">
        <v>12949</v>
      </c>
      <c r="C1547" s="1476" t="s">
        <v>11528</v>
      </c>
    </row>
    <row r="1548" spans="1:3" x14ac:dyDescent="0.2">
      <c r="A1548" s="1476" t="s">
        <v>9038</v>
      </c>
      <c r="B1548" s="1476" t="s">
        <v>12950</v>
      </c>
      <c r="C1548" s="1476" t="s">
        <v>11528</v>
      </c>
    </row>
    <row r="1549" spans="1:3" x14ac:dyDescent="0.2">
      <c r="A1549" s="1476" t="s">
        <v>9043</v>
      </c>
      <c r="B1549" s="1476" t="s">
        <v>12951</v>
      </c>
      <c r="C1549" s="1476" t="s">
        <v>11528</v>
      </c>
    </row>
    <row r="1550" spans="1:3" x14ac:dyDescent="0.2">
      <c r="A1550" s="1476" t="s">
        <v>9048</v>
      </c>
      <c r="B1550" s="1476" t="s">
        <v>12952</v>
      </c>
      <c r="C1550" s="1476" t="s">
        <v>11528</v>
      </c>
    </row>
    <row r="1551" spans="1:3" x14ac:dyDescent="0.2">
      <c r="A1551" s="1476" t="s">
        <v>9053</v>
      </c>
      <c r="B1551" s="1476" t="s">
        <v>12953</v>
      </c>
      <c r="C1551" s="1476" t="s">
        <v>11528</v>
      </c>
    </row>
    <row r="1552" spans="1:3" x14ac:dyDescent="0.2">
      <c r="A1552" s="1476" t="s">
        <v>9058</v>
      </c>
      <c r="B1552" s="1476" t="s">
        <v>12954</v>
      </c>
      <c r="C1552" s="1476" t="s">
        <v>11528</v>
      </c>
    </row>
    <row r="1553" spans="1:3" x14ac:dyDescent="0.2">
      <c r="A1553" s="1476" t="s">
        <v>9062</v>
      </c>
      <c r="B1553" s="1476" t="s">
        <v>12955</v>
      </c>
      <c r="C1553" s="1476" t="s">
        <v>11528</v>
      </c>
    </row>
    <row r="1554" spans="1:3" x14ac:dyDescent="0.2">
      <c r="A1554" s="1476" t="s">
        <v>9066</v>
      </c>
      <c r="B1554" s="1476" t="s">
        <v>12956</v>
      </c>
      <c r="C1554" s="1476" t="s">
        <v>11528</v>
      </c>
    </row>
    <row r="1555" spans="1:3" x14ac:dyDescent="0.2">
      <c r="A1555" s="1476" t="s">
        <v>9070</v>
      </c>
      <c r="B1555" s="1476" t="s">
        <v>12957</v>
      </c>
      <c r="C1555" s="1476" t="s">
        <v>11528</v>
      </c>
    </row>
    <row r="1556" spans="1:3" x14ac:dyDescent="0.2">
      <c r="A1556" s="1476" t="s">
        <v>9075</v>
      </c>
      <c r="B1556" s="1476" t="s">
        <v>12958</v>
      </c>
      <c r="C1556" s="1476" t="s">
        <v>11528</v>
      </c>
    </row>
    <row r="1557" spans="1:3" x14ac:dyDescent="0.2">
      <c r="A1557" s="1476" t="s">
        <v>9079</v>
      </c>
      <c r="B1557" s="1476" t="s">
        <v>12959</v>
      </c>
      <c r="C1557" s="1476" t="s">
        <v>11528</v>
      </c>
    </row>
    <row r="1558" spans="1:3" x14ac:dyDescent="0.2">
      <c r="A1558" s="1476" t="s">
        <v>9083</v>
      </c>
      <c r="B1558" s="1476" t="s">
        <v>12960</v>
      </c>
      <c r="C1558" s="1476" t="s">
        <v>11528</v>
      </c>
    </row>
    <row r="1559" spans="1:3" x14ac:dyDescent="0.2">
      <c r="A1559" s="1476" t="s">
        <v>9087</v>
      </c>
      <c r="B1559" s="1476" t="s">
        <v>12961</v>
      </c>
      <c r="C1559" s="1476" t="s">
        <v>11528</v>
      </c>
    </row>
    <row r="1560" spans="1:3" x14ac:dyDescent="0.2">
      <c r="A1560" s="1476" t="s">
        <v>9091</v>
      </c>
      <c r="B1560" s="1476" t="s">
        <v>12962</v>
      </c>
      <c r="C1560" s="1476" t="s">
        <v>11528</v>
      </c>
    </row>
    <row r="1561" spans="1:3" x14ac:dyDescent="0.2">
      <c r="A1561" s="1476" t="s">
        <v>9096</v>
      </c>
      <c r="B1561" s="1476" t="s">
        <v>12963</v>
      </c>
      <c r="C1561" s="1476" t="s">
        <v>11528</v>
      </c>
    </row>
    <row r="1562" spans="1:3" x14ac:dyDescent="0.2">
      <c r="A1562" s="1476" t="s">
        <v>9100</v>
      </c>
      <c r="B1562" s="1476" t="s">
        <v>12964</v>
      </c>
      <c r="C1562" s="1476" t="s">
        <v>11528</v>
      </c>
    </row>
    <row r="1563" spans="1:3" x14ac:dyDescent="0.2">
      <c r="A1563" s="1476" t="s">
        <v>9105</v>
      </c>
      <c r="B1563" s="1476" t="s">
        <v>12965</v>
      </c>
      <c r="C1563" s="1476" t="s">
        <v>11528</v>
      </c>
    </row>
    <row r="1564" spans="1:3" x14ac:dyDescent="0.2">
      <c r="A1564" s="1476" t="s">
        <v>9109</v>
      </c>
      <c r="B1564" s="1476" t="s">
        <v>12966</v>
      </c>
      <c r="C1564" s="1476" t="s">
        <v>11528</v>
      </c>
    </row>
    <row r="1565" spans="1:3" x14ac:dyDescent="0.2">
      <c r="A1565" s="1476" t="s">
        <v>9113</v>
      </c>
      <c r="B1565" s="1476" t="s">
        <v>12967</v>
      </c>
      <c r="C1565" s="1476" t="s">
        <v>11528</v>
      </c>
    </row>
    <row r="1566" spans="1:3" x14ac:dyDescent="0.2">
      <c r="A1566" s="1476" t="s">
        <v>9118</v>
      </c>
      <c r="B1566" s="1476" t="s">
        <v>12968</v>
      </c>
      <c r="C1566" s="1476" t="s">
        <v>11528</v>
      </c>
    </row>
    <row r="1567" spans="1:3" x14ac:dyDescent="0.2">
      <c r="A1567" s="1476" t="s">
        <v>9122</v>
      </c>
      <c r="B1567" s="1476" t="s">
        <v>12969</v>
      </c>
      <c r="C1567" s="1476" t="s">
        <v>11528</v>
      </c>
    </row>
    <row r="1568" spans="1:3" x14ac:dyDescent="0.2">
      <c r="A1568" s="1476" t="s">
        <v>9126</v>
      </c>
      <c r="B1568" s="1476" t="s">
        <v>12970</v>
      </c>
      <c r="C1568" s="1476" t="s">
        <v>11528</v>
      </c>
    </row>
    <row r="1569" spans="1:3" x14ac:dyDescent="0.2">
      <c r="A1569" s="1476" t="s">
        <v>9130</v>
      </c>
      <c r="B1569" s="1476" t="s">
        <v>12971</v>
      </c>
      <c r="C1569" s="1476" t="s">
        <v>11528</v>
      </c>
    </row>
    <row r="1570" spans="1:3" x14ac:dyDescent="0.2">
      <c r="A1570" s="1476" t="s">
        <v>9134</v>
      </c>
      <c r="B1570" s="1476" t="s">
        <v>12972</v>
      </c>
      <c r="C1570" s="1476" t="s">
        <v>11528</v>
      </c>
    </row>
    <row r="1571" spans="1:3" x14ac:dyDescent="0.2">
      <c r="A1571" s="1476" t="s">
        <v>9138</v>
      </c>
      <c r="B1571" s="1476" t="s">
        <v>12973</v>
      </c>
      <c r="C1571" s="1476" t="s">
        <v>11528</v>
      </c>
    </row>
    <row r="1572" spans="1:3" x14ac:dyDescent="0.2">
      <c r="A1572" s="1476" t="s">
        <v>9142</v>
      </c>
      <c r="B1572" s="1476" t="s">
        <v>12974</v>
      </c>
      <c r="C1572" s="1476" t="s">
        <v>11528</v>
      </c>
    </row>
    <row r="1573" spans="1:3" x14ac:dyDescent="0.2">
      <c r="A1573" s="1476" t="s">
        <v>9146</v>
      </c>
      <c r="B1573" s="1476" t="s">
        <v>12975</v>
      </c>
      <c r="C1573" s="1476" t="s">
        <v>11528</v>
      </c>
    </row>
    <row r="1574" spans="1:3" x14ac:dyDescent="0.2">
      <c r="A1574" s="1476" t="s">
        <v>9150</v>
      </c>
      <c r="B1574" s="1476" t="s">
        <v>12976</v>
      </c>
      <c r="C1574" s="1476" t="s">
        <v>11528</v>
      </c>
    </row>
    <row r="1575" spans="1:3" x14ac:dyDescent="0.2">
      <c r="A1575" s="1476" t="s">
        <v>9154</v>
      </c>
      <c r="B1575" s="1476" t="s">
        <v>12977</v>
      </c>
      <c r="C1575" s="1476" t="s">
        <v>11528</v>
      </c>
    </row>
    <row r="1576" spans="1:3" x14ac:dyDescent="0.2">
      <c r="A1576" s="1476" t="s">
        <v>9159</v>
      </c>
      <c r="B1576" s="1476" t="s">
        <v>12978</v>
      </c>
      <c r="C1576" s="1476" t="s">
        <v>11528</v>
      </c>
    </row>
    <row r="1577" spans="1:3" x14ac:dyDescent="0.2">
      <c r="A1577" s="1476" t="s">
        <v>9164</v>
      </c>
      <c r="B1577" s="1476" t="s">
        <v>12979</v>
      </c>
      <c r="C1577" s="1476" t="s">
        <v>11528</v>
      </c>
    </row>
    <row r="1578" spans="1:3" x14ac:dyDescent="0.2">
      <c r="A1578" s="1476" t="s">
        <v>9169</v>
      </c>
      <c r="B1578" s="1476" t="s">
        <v>12980</v>
      </c>
      <c r="C1578" s="1476" t="s">
        <v>11528</v>
      </c>
    </row>
    <row r="1579" spans="1:3" x14ac:dyDescent="0.2">
      <c r="A1579" s="1476" t="s">
        <v>9173</v>
      </c>
      <c r="B1579" s="1476" t="s">
        <v>12981</v>
      </c>
      <c r="C1579" s="1476" t="s">
        <v>11528</v>
      </c>
    </row>
    <row r="1580" spans="1:3" x14ac:dyDescent="0.2">
      <c r="A1580" s="1476" t="s">
        <v>9178</v>
      </c>
      <c r="B1580" s="1476" t="s">
        <v>12982</v>
      </c>
      <c r="C1580" s="1476" t="s">
        <v>11528</v>
      </c>
    </row>
    <row r="1581" spans="1:3" x14ac:dyDescent="0.2">
      <c r="A1581" s="1476" t="s">
        <v>12983</v>
      </c>
      <c r="B1581" s="1476" t="s">
        <v>12984</v>
      </c>
      <c r="C1581" s="1476" t="s">
        <v>11528</v>
      </c>
    </row>
    <row r="1582" spans="1:3" x14ac:dyDescent="0.2">
      <c r="A1582" s="1476" t="s">
        <v>12985</v>
      </c>
      <c r="B1582" s="1476" t="s">
        <v>12986</v>
      </c>
      <c r="C1582" s="1476" t="s">
        <v>11528</v>
      </c>
    </row>
    <row r="1583" spans="1:3" x14ac:dyDescent="0.2">
      <c r="A1583" s="1476" t="s">
        <v>12987</v>
      </c>
      <c r="B1583" s="1476" t="s">
        <v>12988</v>
      </c>
      <c r="C1583" s="1476" t="s">
        <v>11528</v>
      </c>
    </row>
    <row r="1584" spans="1:3" x14ac:dyDescent="0.2">
      <c r="A1584" s="1476" t="s">
        <v>835</v>
      </c>
      <c r="B1584" s="1476" t="s">
        <v>12989</v>
      </c>
      <c r="C1584" s="1476" t="s">
        <v>11528</v>
      </c>
    </row>
    <row r="1585" spans="1:3" x14ac:dyDescent="0.2">
      <c r="A1585" s="1476" t="s">
        <v>834</v>
      </c>
      <c r="B1585" s="1476" t="s">
        <v>12990</v>
      </c>
      <c r="C1585" s="1476" t="s">
        <v>11528</v>
      </c>
    </row>
    <row r="1586" spans="1:3" x14ac:dyDescent="0.2">
      <c r="A1586" s="1476" t="s">
        <v>833</v>
      </c>
      <c r="B1586" s="1476" t="s">
        <v>12991</v>
      </c>
      <c r="C1586" s="1476" t="s">
        <v>11528</v>
      </c>
    </row>
    <row r="1587" spans="1:3" x14ac:dyDescent="0.2">
      <c r="A1587" s="1476" t="s">
        <v>2334</v>
      </c>
      <c r="B1587" s="1476" t="s">
        <v>12992</v>
      </c>
      <c r="C1587" s="1476" t="s">
        <v>11528</v>
      </c>
    </row>
    <row r="1588" spans="1:3" x14ac:dyDescent="0.2">
      <c r="A1588" s="1476" t="s">
        <v>2335</v>
      </c>
      <c r="B1588" s="1476" t="s">
        <v>12993</v>
      </c>
      <c r="C1588" s="1476" t="s">
        <v>11528</v>
      </c>
    </row>
    <row r="1589" spans="1:3" x14ac:dyDescent="0.2">
      <c r="A1589" s="1476" t="s">
        <v>2336</v>
      </c>
      <c r="B1589" s="1476" t="s">
        <v>12994</v>
      </c>
      <c r="C1589" s="1476" t="s">
        <v>11528</v>
      </c>
    </row>
    <row r="1590" spans="1:3" x14ac:dyDescent="0.2">
      <c r="A1590" s="1476" t="s">
        <v>2337</v>
      </c>
      <c r="B1590" s="1476" t="s">
        <v>12995</v>
      </c>
      <c r="C1590" s="1476" t="s">
        <v>11528</v>
      </c>
    </row>
    <row r="1591" spans="1:3" x14ac:dyDescent="0.2">
      <c r="A1591" s="1476" t="s">
        <v>2338</v>
      </c>
      <c r="B1591" s="1476" t="s">
        <v>12996</v>
      </c>
      <c r="C1591" s="1476" t="s">
        <v>11528</v>
      </c>
    </row>
    <row r="1592" spans="1:3" x14ac:dyDescent="0.2">
      <c r="A1592" s="1476" t="s">
        <v>2339</v>
      </c>
      <c r="B1592" s="1476" t="s">
        <v>12997</v>
      </c>
      <c r="C1592" s="1476" t="s">
        <v>11528</v>
      </c>
    </row>
    <row r="1593" spans="1:3" x14ac:dyDescent="0.2">
      <c r="A1593" s="1476" t="s">
        <v>2340</v>
      </c>
      <c r="B1593" s="1476" t="s">
        <v>12998</v>
      </c>
      <c r="C1593" s="1476" t="s">
        <v>11528</v>
      </c>
    </row>
    <row r="1594" spans="1:3" x14ac:dyDescent="0.2">
      <c r="A1594" s="1476" t="s">
        <v>2341</v>
      </c>
      <c r="B1594" s="1476" t="s">
        <v>12999</v>
      </c>
      <c r="C1594" s="1476" t="s">
        <v>11528</v>
      </c>
    </row>
    <row r="1595" spans="1:3" x14ac:dyDescent="0.2">
      <c r="A1595" s="1476" t="s">
        <v>2342</v>
      </c>
      <c r="B1595" s="1476" t="s">
        <v>13000</v>
      </c>
      <c r="C1595" s="1476" t="s">
        <v>11528</v>
      </c>
    </row>
    <row r="1596" spans="1:3" x14ac:dyDescent="0.2">
      <c r="A1596" s="1476" t="s">
        <v>2343</v>
      </c>
      <c r="B1596" s="1476" t="s">
        <v>13001</v>
      </c>
      <c r="C1596" s="1476" t="s">
        <v>11528</v>
      </c>
    </row>
    <row r="1597" spans="1:3" x14ac:dyDescent="0.2">
      <c r="A1597" s="1476" t="s">
        <v>9246</v>
      </c>
      <c r="B1597" s="1476" t="s">
        <v>13002</v>
      </c>
      <c r="C1597" s="1476" t="s">
        <v>11528</v>
      </c>
    </row>
    <row r="1598" spans="1:3" x14ac:dyDescent="0.2">
      <c r="A1598" s="1476" t="s">
        <v>9252</v>
      </c>
      <c r="B1598" s="1476" t="s">
        <v>13003</v>
      </c>
      <c r="C1598" s="1476" t="s">
        <v>11528</v>
      </c>
    </row>
    <row r="1599" spans="1:3" x14ac:dyDescent="0.2">
      <c r="A1599" s="1476" t="s">
        <v>9257</v>
      </c>
      <c r="B1599" s="1476" t="s">
        <v>13004</v>
      </c>
      <c r="C1599" s="1476" t="s">
        <v>11528</v>
      </c>
    </row>
    <row r="1600" spans="1:3" x14ac:dyDescent="0.2">
      <c r="A1600" s="1476" t="s">
        <v>9263</v>
      </c>
      <c r="B1600" s="1476" t="s">
        <v>13005</v>
      </c>
      <c r="C1600" s="1476" t="s">
        <v>11528</v>
      </c>
    </row>
    <row r="1601" spans="1:3" x14ac:dyDescent="0.2">
      <c r="A1601" s="1476" t="s">
        <v>2344</v>
      </c>
      <c r="B1601" s="1476" t="s">
        <v>13006</v>
      </c>
      <c r="C1601" s="1476" t="s">
        <v>11528</v>
      </c>
    </row>
    <row r="1602" spans="1:3" x14ac:dyDescent="0.2">
      <c r="A1602" s="1476" t="s">
        <v>2345</v>
      </c>
      <c r="B1602" s="1476" t="s">
        <v>13007</v>
      </c>
      <c r="C1602" s="1476" t="s">
        <v>11528</v>
      </c>
    </row>
    <row r="1603" spans="1:3" x14ac:dyDescent="0.2">
      <c r="A1603" s="1476" t="s">
        <v>2346</v>
      </c>
      <c r="B1603" s="1476" t="s">
        <v>13008</v>
      </c>
      <c r="C1603" s="1476" t="s">
        <v>11528</v>
      </c>
    </row>
    <row r="1604" spans="1:3" x14ac:dyDescent="0.2">
      <c r="A1604" s="1476" t="s">
        <v>2347</v>
      </c>
      <c r="B1604" s="1476" t="s">
        <v>13009</v>
      </c>
      <c r="C1604" s="1476" t="s">
        <v>11528</v>
      </c>
    </row>
    <row r="1605" spans="1:3" x14ac:dyDescent="0.2">
      <c r="A1605" s="1476" t="s">
        <v>2348</v>
      </c>
      <c r="B1605" s="1476" t="s">
        <v>13010</v>
      </c>
      <c r="C1605" s="1476" t="s">
        <v>11528</v>
      </c>
    </row>
    <row r="1606" spans="1:3" x14ac:dyDescent="0.2">
      <c r="A1606" s="1476" t="s">
        <v>2349</v>
      </c>
      <c r="B1606" s="1476" t="s">
        <v>13011</v>
      </c>
      <c r="C1606" s="1476" t="s">
        <v>11528</v>
      </c>
    </row>
    <row r="1607" spans="1:3" x14ac:dyDescent="0.2">
      <c r="A1607" s="1476" t="s">
        <v>2350</v>
      </c>
      <c r="B1607" s="1476" t="s">
        <v>13012</v>
      </c>
      <c r="C1607" s="1476" t="s">
        <v>11528</v>
      </c>
    </row>
    <row r="1608" spans="1:3" x14ac:dyDescent="0.2">
      <c r="A1608" s="1476" t="s">
        <v>2351</v>
      </c>
      <c r="B1608" s="1476" t="s">
        <v>13013</v>
      </c>
      <c r="C1608" s="1476" t="s">
        <v>11528</v>
      </c>
    </row>
    <row r="1609" spans="1:3" x14ac:dyDescent="0.2">
      <c r="A1609" s="1476" t="s">
        <v>2352</v>
      </c>
      <c r="B1609" s="1476" t="s">
        <v>13014</v>
      </c>
      <c r="C1609" s="1476" t="s">
        <v>11528</v>
      </c>
    </row>
    <row r="1610" spans="1:3" x14ac:dyDescent="0.2">
      <c r="A1610" s="1476" t="s">
        <v>2353</v>
      </c>
      <c r="B1610" s="1476" t="s">
        <v>13015</v>
      </c>
      <c r="C1610" s="1476" t="s">
        <v>11528</v>
      </c>
    </row>
    <row r="1611" spans="1:3" x14ac:dyDescent="0.2">
      <c r="A1611" s="1476" t="s">
        <v>2354</v>
      </c>
      <c r="B1611" s="1476" t="s">
        <v>13016</v>
      </c>
      <c r="C1611" s="1476" t="s">
        <v>11528</v>
      </c>
    </row>
    <row r="1612" spans="1:3" x14ac:dyDescent="0.2">
      <c r="A1612" s="1476" t="s">
        <v>2355</v>
      </c>
      <c r="B1612" s="1476" t="s">
        <v>13017</v>
      </c>
      <c r="C1612" s="1476" t="s">
        <v>11528</v>
      </c>
    </row>
    <row r="1613" spans="1:3" x14ac:dyDescent="0.2">
      <c r="A1613" s="1476" t="s">
        <v>2356</v>
      </c>
      <c r="B1613" s="1476" t="s">
        <v>13018</v>
      </c>
      <c r="C1613" s="1476" t="s">
        <v>11528</v>
      </c>
    </row>
    <row r="1614" spans="1:3" x14ac:dyDescent="0.2">
      <c r="A1614" s="1476" t="s">
        <v>2357</v>
      </c>
      <c r="B1614" s="1476" t="s">
        <v>13019</v>
      </c>
      <c r="C1614" s="1476" t="s">
        <v>11528</v>
      </c>
    </row>
    <row r="1615" spans="1:3" x14ac:dyDescent="0.2">
      <c r="A1615" s="1476" t="s">
        <v>2358</v>
      </c>
      <c r="B1615" s="1476" t="s">
        <v>13020</v>
      </c>
      <c r="C1615" s="1476" t="s">
        <v>11528</v>
      </c>
    </row>
    <row r="1616" spans="1:3" x14ac:dyDescent="0.2">
      <c r="A1616" s="1476" t="s">
        <v>2359</v>
      </c>
      <c r="B1616" s="1476" t="s">
        <v>13021</v>
      </c>
      <c r="C1616" s="1476" t="s">
        <v>11528</v>
      </c>
    </row>
    <row r="1617" spans="1:3" x14ac:dyDescent="0.2">
      <c r="A1617" s="1476" t="s">
        <v>2360</v>
      </c>
      <c r="B1617" s="1476" t="s">
        <v>13022</v>
      </c>
      <c r="C1617" s="1476" t="s">
        <v>11528</v>
      </c>
    </row>
    <row r="1618" spans="1:3" x14ac:dyDescent="0.2">
      <c r="A1618" s="1476" t="s">
        <v>2361</v>
      </c>
      <c r="B1618" s="1476" t="s">
        <v>13023</v>
      </c>
      <c r="C1618" s="1476" t="s">
        <v>11528</v>
      </c>
    </row>
    <row r="1619" spans="1:3" x14ac:dyDescent="0.2">
      <c r="A1619" s="1476" t="s">
        <v>2362</v>
      </c>
      <c r="B1619" s="1476" t="s">
        <v>13024</v>
      </c>
      <c r="C1619" s="1476" t="s">
        <v>11528</v>
      </c>
    </row>
    <row r="1620" spans="1:3" x14ac:dyDescent="0.2">
      <c r="A1620" s="1476" t="s">
        <v>2363</v>
      </c>
      <c r="B1620" s="1476" t="s">
        <v>13025</v>
      </c>
      <c r="C1620" s="1476" t="s">
        <v>11528</v>
      </c>
    </row>
    <row r="1621" spans="1:3" x14ac:dyDescent="0.2">
      <c r="A1621" s="1476" t="s">
        <v>2364</v>
      </c>
      <c r="B1621" s="1476" t="s">
        <v>13026</v>
      </c>
      <c r="C1621" s="1476" t="s">
        <v>11528</v>
      </c>
    </row>
    <row r="1622" spans="1:3" x14ac:dyDescent="0.2">
      <c r="A1622" s="1476" t="s">
        <v>2365</v>
      </c>
      <c r="B1622" s="1476" t="s">
        <v>13027</v>
      </c>
      <c r="C1622" s="1476" t="s">
        <v>11528</v>
      </c>
    </row>
    <row r="1623" spans="1:3" x14ac:dyDescent="0.2">
      <c r="A1623" s="1476" t="s">
        <v>2366</v>
      </c>
      <c r="B1623" s="1476" t="s">
        <v>13028</v>
      </c>
      <c r="C1623" s="1476" t="s">
        <v>11528</v>
      </c>
    </row>
    <row r="1624" spans="1:3" x14ac:dyDescent="0.2">
      <c r="A1624" s="1476" t="s">
        <v>2367</v>
      </c>
      <c r="B1624" s="1476" t="s">
        <v>13029</v>
      </c>
      <c r="C1624" s="1476" t="s">
        <v>11528</v>
      </c>
    </row>
    <row r="1625" spans="1:3" x14ac:dyDescent="0.2">
      <c r="A1625" s="1476" t="s">
        <v>2368</v>
      </c>
      <c r="B1625" s="1476" t="s">
        <v>13030</v>
      </c>
      <c r="C1625" s="1476" t="s">
        <v>11528</v>
      </c>
    </row>
    <row r="1626" spans="1:3" x14ac:dyDescent="0.2">
      <c r="A1626" s="1476" t="s">
        <v>2369</v>
      </c>
      <c r="B1626" s="1476" t="s">
        <v>13031</v>
      </c>
      <c r="C1626" s="1476" t="s">
        <v>11528</v>
      </c>
    </row>
    <row r="1627" spans="1:3" x14ac:dyDescent="0.2">
      <c r="A1627" s="1476" t="s">
        <v>2370</v>
      </c>
      <c r="B1627" s="1476" t="s">
        <v>13032</v>
      </c>
      <c r="C1627" s="1476" t="s">
        <v>11528</v>
      </c>
    </row>
    <row r="1628" spans="1:3" x14ac:dyDescent="0.2">
      <c r="A1628" s="1476" t="s">
        <v>2371</v>
      </c>
      <c r="B1628" s="1476" t="s">
        <v>13033</v>
      </c>
      <c r="C1628" s="1476" t="s">
        <v>11528</v>
      </c>
    </row>
    <row r="1629" spans="1:3" x14ac:dyDescent="0.2">
      <c r="A1629" s="1476" t="s">
        <v>2372</v>
      </c>
      <c r="B1629" s="1476" t="s">
        <v>13034</v>
      </c>
      <c r="C1629" s="1476" t="s">
        <v>11528</v>
      </c>
    </row>
    <row r="1630" spans="1:3" x14ac:dyDescent="0.2">
      <c r="A1630" s="1476" t="s">
        <v>2373</v>
      </c>
      <c r="B1630" s="1476" t="s">
        <v>13035</v>
      </c>
      <c r="C1630" s="1476" t="s">
        <v>11528</v>
      </c>
    </row>
    <row r="1631" spans="1:3" x14ac:dyDescent="0.2">
      <c r="A1631" s="1476" t="s">
        <v>2374</v>
      </c>
      <c r="B1631" s="1476" t="s">
        <v>13036</v>
      </c>
      <c r="C1631" s="1476" t="s">
        <v>11528</v>
      </c>
    </row>
    <row r="1632" spans="1:3" x14ac:dyDescent="0.2">
      <c r="A1632" s="1476" t="s">
        <v>2375</v>
      </c>
      <c r="B1632" s="1476" t="s">
        <v>13037</v>
      </c>
      <c r="C1632" s="1476" t="s">
        <v>11528</v>
      </c>
    </row>
    <row r="1633" spans="1:3" x14ac:dyDescent="0.2">
      <c r="A1633" s="1476" t="s">
        <v>2376</v>
      </c>
      <c r="B1633" s="1476" t="s">
        <v>13038</v>
      </c>
      <c r="C1633" s="1476" t="s">
        <v>11528</v>
      </c>
    </row>
    <row r="1634" spans="1:3" x14ac:dyDescent="0.2">
      <c r="A1634" s="1476" t="s">
        <v>2377</v>
      </c>
      <c r="B1634" s="1476" t="s">
        <v>13039</v>
      </c>
      <c r="C1634" s="1476" t="s">
        <v>11528</v>
      </c>
    </row>
    <row r="1635" spans="1:3" x14ac:dyDescent="0.2">
      <c r="A1635" s="1476" t="s">
        <v>2378</v>
      </c>
      <c r="B1635" s="1476" t="s">
        <v>13040</v>
      </c>
      <c r="C1635" s="1476" t="s">
        <v>11528</v>
      </c>
    </row>
    <row r="1636" spans="1:3" x14ac:dyDescent="0.2">
      <c r="A1636" s="1476" t="s">
        <v>2379</v>
      </c>
      <c r="B1636" s="1476" t="s">
        <v>13041</v>
      </c>
      <c r="C1636" s="1476" t="s">
        <v>11528</v>
      </c>
    </row>
    <row r="1637" spans="1:3" x14ac:dyDescent="0.2">
      <c r="A1637" s="1476" t="s">
        <v>2380</v>
      </c>
      <c r="B1637" s="1476" t="s">
        <v>13042</v>
      </c>
      <c r="C1637" s="1476" t="s">
        <v>11528</v>
      </c>
    </row>
    <row r="1638" spans="1:3" x14ac:dyDescent="0.2">
      <c r="A1638" s="1476" t="s">
        <v>2381</v>
      </c>
      <c r="B1638" s="1476" t="s">
        <v>13043</v>
      </c>
      <c r="C1638" s="1476" t="s">
        <v>11528</v>
      </c>
    </row>
    <row r="1639" spans="1:3" x14ac:dyDescent="0.2">
      <c r="A1639" s="1476" t="s">
        <v>2382</v>
      </c>
      <c r="B1639" s="1476" t="s">
        <v>13044</v>
      </c>
      <c r="C1639" s="1476" t="s">
        <v>11528</v>
      </c>
    </row>
    <row r="1640" spans="1:3" x14ac:dyDescent="0.2">
      <c r="A1640" s="1476" t="s">
        <v>2383</v>
      </c>
      <c r="B1640" s="1476" t="s">
        <v>13045</v>
      </c>
      <c r="C1640" s="1476" t="s">
        <v>11528</v>
      </c>
    </row>
    <row r="1641" spans="1:3" x14ac:dyDescent="0.2">
      <c r="A1641" s="1476" t="s">
        <v>2384</v>
      </c>
      <c r="B1641" s="1476" t="s">
        <v>13046</v>
      </c>
      <c r="C1641" s="1476" t="s">
        <v>11528</v>
      </c>
    </row>
    <row r="1642" spans="1:3" x14ac:dyDescent="0.2">
      <c r="A1642" s="1476" t="s">
        <v>2385</v>
      </c>
      <c r="B1642" s="1476" t="s">
        <v>13047</v>
      </c>
      <c r="C1642" s="1476" t="s">
        <v>11528</v>
      </c>
    </row>
    <row r="1643" spans="1:3" x14ac:dyDescent="0.2">
      <c r="A1643" s="1476" t="s">
        <v>2386</v>
      </c>
      <c r="B1643" s="1476" t="s">
        <v>13048</v>
      </c>
      <c r="C1643" s="1476" t="s">
        <v>11528</v>
      </c>
    </row>
    <row r="1644" spans="1:3" x14ac:dyDescent="0.2">
      <c r="A1644" s="1476" t="s">
        <v>2387</v>
      </c>
      <c r="B1644" s="1476" t="s">
        <v>13049</v>
      </c>
      <c r="C1644" s="1476" t="s">
        <v>11528</v>
      </c>
    </row>
    <row r="1645" spans="1:3" x14ac:dyDescent="0.2">
      <c r="A1645" s="1476" t="s">
        <v>2388</v>
      </c>
      <c r="B1645" s="1476" t="s">
        <v>13050</v>
      </c>
      <c r="C1645" s="1476" t="s">
        <v>11528</v>
      </c>
    </row>
    <row r="1646" spans="1:3" x14ac:dyDescent="0.2">
      <c r="A1646" s="1476" t="s">
        <v>2389</v>
      </c>
      <c r="B1646" s="1476" t="s">
        <v>13051</v>
      </c>
      <c r="C1646" s="1476" t="s">
        <v>11528</v>
      </c>
    </row>
    <row r="1647" spans="1:3" x14ac:dyDescent="0.2">
      <c r="A1647" s="1476" t="s">
        <v>2390</v>
      </c>
      <c r="B1647" s="1476" t="s">
        <v>13052</v>
      </c>
      <c r="C1647" s="1476" t="s">
        <v>11528</v>
      </c>
    </row>
    <row r="1648" spans="1:3" x14ac:dyDescent="0.2">
      <c r="A1648" s="1476" t="s">
        <v>2391</v>
      </c>
      <c r="B1648" s="1476" t="s">
        <v>13053</v>
      </c>
      <c r="C1648" s="1476" t="s">
        <v>11528</v>
      </c>
    </row>
    <row r="1649" spans="1:3" x14ac:dyDescent="0.2">
      <c r="A1649" s="1476" t="s">
        <v>2392</v>
      </c>
      <c r="B1649" s="1476" t="s">
        <v>13054</v>
      </c>
      <c r="C1649" s="1476" t="s">
        <v>11528</v>
      </c>
    </row>
    <row r="1650" spans="1:3" x14ac:dyDescent="0.2">
      <c r="A1650" s="1476" t="s">
        <v>2393</v>
      </c>
      <c r="B1650" s="1476" t="s">
        <v>13055</v>
      </c>
      <c r="C1650" s="1476" t="s">
        <v>11528</v>
      </c>
    </row>
    <row r="1651" spans="1:3" x14ac:dyDescent="0.2">
      <c r="A1651" s="1476" t="s">
        <v>2394</v>
      </c>
      <c r="B1651" s="1476" t="s">
        <v>13056</v>
      </c>
      <c r="C1651" s="1476" t="s">
        <v>11528</v>
      </c>
    </row>
    <row r="1652" spans="1:3" x14ac:dyDescent="0.2">
      <c r="A1652" s="1476" t="s">
        <v>2395</v>
      </c>
      <c r="B1652" s="1476" t="s">
        <v>13057</v>
      </c>
      <c r="C1652" s="1476" t="s">
        <v>11528</v>
      </c>
    </row>
    <row r="1653" spans="1:3" x14ac:dyDescent="0.2">
      <c r="A1653" s="1476" t="s">
        <v>2396</v>
      </c>
      <c r="B1653" s="1476" t="s">
        <v>13058</v>
      </c>
      <c r="C1653" s="1476" t="s">
        <v>11528</v>
      </c>
    </row>
    <row r="1654" spans="1:3" x14ac:dyDescent="0.2">
      <c r="A1654" s="1476" t="s">
        <v>2397</v>
      </c>
      <c r="B1654" s="1476" t="s">
        <v>13059</v>
      </c>
      <c r="C1654" s="1476" t="s">
        <v>11528</v>
      </c>
    </row>
    <row r="1655" spans="1:3" x14ac:dyDescent="0.2">
      <c r="A1655" s="1476" t="s">
        <v>2398</v>
      </c>
      <c r="B1655" s="1476" t="s">
        <v>13060</v>
      </c>
      <c r="C1655" s="1476" t="s">
        <v>11528</v>
      </c>
    </row>
    <row r="1656" spans="1:3" x14ac:dyDescent="0.2">
      <c r="A1656" s="1476" t="s">
        <v>2399</v>
      </c>
      <c r="B1656" s="1476" t="s">
        <v>13061</v>
      </c>
      <c r="C1656" s="1476" t="s">
        <v>11528</v>
      </c>
    </row>
    <row r="1657" spans="1:3" x14ac:dyDescent="0.2">
      <c r="A1657" s="1476" t="s">
        <v>2400</v>
      </c>
      <c r="B1657" s="1476" t="s">
        <v>13062</v>
      </c>
      <c r="C1657" s="1476" t="s">
        <v>11528</v>
      </c>
    </row>
    <row r="1658" spans="1:3" x14ac:dyDescent="0.2">
      <c r="A1658" s="1476" t="s">
        <v>2401</v>
      </c>
      <c r="B1658" s="1476" t="s">
        <v>13063</v>
      </c>
      <c r="C1658" s="1476" t="s">
        <v>11528</v>
      </c>
    </row>
    <row r="1659" spans="1:3" x14ac:dyDescent="0.2">
      <c r="A1659" s="1476" t="s">
        <v>2402</v>
      </c>
      <c r="B1659" s="1476" t="s">
        <v>13064</v>
      </c>
      <c r="C1659" s="1476" t="s">
        <v>11528</v>
      </c>
    </row>
    <row r="1660" spans="1:3" x14ac:dyDescent="0.2">
      <c r="A1660" s="1476" t="s">
        <v>2403</v>
      </c>
      <c r="B1660" s="1476" t="s">
        <v>13065</v>
      </c>
      <c r="C1660" s="1476" t="s">
        <v>11528</v>
      </c>
    </row>
    <row r="1661" spans="1:3" x14ac:dyDescent="0.2">
      <c r="A1661" s="1476" t="s">
        <v>2404</v>
      </c>
      <c r="B1661" s="1476" t="s">
        <v>13066</v>
      </c>
      <c r="C1661" s="1476" t="s">
        <v>11528</v>
      </c>
    </row>
    <row r="1662" spans="1:3" x14ac:dyDescent="0.2">
      <c r="A1662" s="1476" t="s">
        <v>2405</v>
      </c>
      <c r="B1662" s="1476" t="s">
        <v>13067</v>
      </c>
      <c r="C1662" s="1476" t="s">
        <v>11528</v>
      </c>
    </row>
    <row r="1663" spans="1:3" x14ac:dyDescent="0.2">
      <c r="A1663" s="1476" t="s">
        <v>2406</v>
      </c>
      <c r="B1663" s="1476" t="s">
        <v>13068</v>
      </c>
      <c r="C1663" s="1476" t="s">
        <v>11528</v>
      </c>
    </row>
    <row r="1664" spans="1:3" x14ac:dyDescent="0.2">
      <c r="A1664" s="1476" t="s">
        <v>2407</v>
      </c>
      <c r="B1664" s="1476" t="s">
        <v>13069</v>
      </c>
      <c r="C1664" s="1476" t="s">
        <v>11528</v>
      </c>
    </row>
    <row r="1665" spans="1:3" x14ac:dyDescent="0.2">
      <c r="A1665" s="1476" t="s">
        <v>2408</v>
      </c>
      <c r="B1665" s="1476" t="s">
        <v>13070</v>
      </c>
      <c r="C1665" s="1476" t="s">
        <v>11528</v>
      </c>
    </row>
    <row r="1666" spans="1:3" x14ac:dyDescent="0.2">
      <c r="A1666" s="1476" t="s">
        <v>2409</v>
      </c>
      <c r="B1666" s="1476" t="s">
        <v>13071</v>
      </c>
      <c r="C1666" s="1476" t="s">
        <v>11528</v>
      </c>
    </row>
    <row r="1667" spans="1:3" x14ac:dyDescent="0.2">
      <c r="A1667" s="1476" t="s">
        <v>2410</v>
      </c>
      <c r="B1667" s="1476" t="s">
        <v>13072</v>
      </c>
      <c r="C1667" s="1476" t="s">
        <v>11528</v>
      </c>
    </row>
    <row r="1668" spans="1:3" x14ac:dyDescent="0.2">
      <c r="A1668" s="1476" t="s">
        <v>2411</v>
      </c>
      <c r="B1668" s="1476" t="s">
        <v>13073</v>
      </c>
      <c r="C1668" s="1476" t="s">
        <v>11528</v>
      </c>
    </row>
    <row r="1669" spans="1:3" x14ac:dyDescent="0.2">
      <c r="A1669" s="1476" t="s">
        <v>2412</v>
      </c>
      <c r="B1669" s="1476" t="s">
        <v>13074</v>
      </c>
      <c r="C1669" s="1476" t="s">
        <v>11528</v>
      </c>
    </row>
    <row r="1670" spans="1:3" x14ac:dyDescent="0.2">
      <c r="A1670" s="1476" t="s">
        <v>2413</v>
      </c>
      <c r="B1670" s="1476" t="s">
        <v>13075</v>
      </c>
      <c r="C1670" s="1476" t="s">
        <v>11528</v>
      </c>
    </row>
    <row r="1671" spans="1:3" x14ac:dyDescent="0.2">
      <c r="A1671" s="1476" t="s">
        <v>2414</v>
      </c>
      <c r="B1671" s="1476" t="s">
        <v>13076</v>
      </c>
      <c r="C1671" s="1476" t="s">
        <v>11528</v>
      </c>
    </row>
    <row r="1672" spans="1:3" x14ac:dyDescent="0.2">
      <c r="A1672" s="1476" t="s">
        <v>2415</v>
      </c>
      <c r="B1672" s="1476" t="s">
        <v>13077</v>
      </c>
      <c r="C1672" s="1476" t="s">
        <v>11528</v>
      </c>
    </row>
    <row r="1673" spans="1:3" x14ac:dyDescent="0.2">
      <c r="A1673" s="1476" t="s">
        <v>2416</v>
      </c>
      <c r="B1673" s="1476" t="s">
        <v>13078</v>
      </c>
      <c r="C1673" s="1476" t="s">
        <v>11528</v>
      </c>
    </row>
    <row r="1674" spans="1:3" x14ac:dyDescent="0.2">
      <c r="A1674" s="1476" t="s">
        <v>2417</v>
      </c>
      <c r="B1674" s="1476" t="s">
        <v>13079</v>
      </c>
      <c r="C1674" s="1476" t="s">
        <v>11528</v>
      </c>
    </row>
    <row r="1675" spans="1:3" x14ac:dyDescent="0.2">
      <c r="A1675" s="1476" t="s">
        <v>2418</v>
      </c>
      <c r="B1675" s="1476" t="s">
        <v>13080</v>
      </c>
      <c r="C1675" s="1476" t="s">
        <v>11528</v>
      </c>
    </row>
    <row r="1676" spans="1:3" x14ac:dyDescent="0.2">
      <c r="A1676" s="1476" t="s">
        <v>2419</v>
      </c>
      <c r="B1676" s="1476" t="s">
        <v>13081</v>
      </c>
      <c r="C1676" s="1476" t="s">
        <v>11528</v>
      </c>
    </row>
    <row r="1677" spans="1:3" x14ac:dyDescent="0.2">
      <c r="A1677" s="1476" t="s">
        <v>2420</v>
      </c>
      <c r="B1677" s="1476" t="s">
        <v>13082</v>
      </c>
      <c r="C1677" s="1476" t="s">
        <v>11528</v>
      </c>
    </row>
    <row r="1678" spans="1:3" x14ac:dyDescent="0.2">
      <c r="A1678" s="1476" t="s">
        <v>2421</v>
      </c>
      <c r="B1678" s="1476" t="s">
        <v>13083</v>
      </c>
      <c r="C1678" s="1476" t="s">
        <v>11528</v>
      </c>
    </row>
    <row r="1679" spans="1:3" x14ac:dyDescent="0.2">
      <c r="A1679" s="1476" t="s">
        <v>2422</v>
      </c>
      <c r="B1679" s="1476" t="s">
        <v>13084</v>
      </c>
      <c r="C1679" s="1476" t="s">
        <v>11528</v>
      </c>
    </row>
    <row r="1680" spans="1:3" x14ac:dyDescent="0.2">
      <c r="A1680" s="1476" t="s">
        <v>2423</v>
      </c>
      <c r="B1680" s="1476" t="s">
        <v>13085</v>
      </c>
      <c r="C1680" s="1476" t="s">
        <v>11528</v>
      </c>
    </row>
    <row r="1681" spans="1:3" x14ac:dyDescent="0.2">
      <c r="A1681" s="1476" t="s">
        <v>2424</v>
      </c>
      <c r="B1681" s="1476" t="s">
        <v>13086</v>
      </c>
      <c r="C1681" s="1476" t="s">
        <v>11528</v>
      </c>
    </row>
    <row r="1682" spans="1:3" x14ac:dyDescent="0.2">
      <c r="A1682" s="1476" t="s">
        <v>2425</v>
      </c>
      <c r="B1682" s="1476" t="s">
        <v>13087</v>
      </c>
      <c r="C1682" s="1476" t="s">
        <v>11528</v>
      </c>
    </row>
    <row r="1683" spans="1:3" x14ac:dyDescent="0.2">
      <c r="A1683" s="1476" t="s">
        <v>2426</v>
      </c>
      <c r="B1683" s="1476" t="s">
        <v>13088</v>
      </c>
      <c r="C1683" s="1476" t="s">
        <v>11528</v>
      </c>
    </row>
    <row r="1684" spans="1:3" x14ac:dyDescent="0.2">
      <c r="A1684" s="1476" t="s">
        <v>2427</v>
      </c>
      <c r="B1684" s="1476" t="s">
        <v>13089</v>
      </c>
      <c r="C1684" s="1476" t="s">
        <v>11528</v>
      </c>
    </row>
    <row r="1685" spans="1:3" x14ac:dyDescent="0.2">
      <c r="A1685" s="1476" t="s">
        <v>2428</v>
      </c>
      <c r="B1685" s="1476" t="s">
        <v>13090</v>
      </c>
      <c r="C1685" s="1476" t="s">
        <v>11528</v>
      </c>
    </row>
    <row r="1686" spans="1:3" x14ac:dyDescent="0.2">
      <c r="A1686" s="1476" t="s">
        <v>2429</v>
      </c>
      <c r="B1686" s="1476" t="s">
        <v>13091</v>
      </c>
      <c r="C1686" s="1476" t="s">
        <v>11528</v>
      </c>
    </row>
    <row r="1687" spans="1:3" x14ac:dyDescent="0.2">
      <c r="A1687" s="1476" t="s">
        <v>2430</v>
      </c>
      <c r="B1687" s="1476" t="s">
        <v>13092</v>
      </c>
      <c r="C1687" s="1476" t="s">
        <v>11528</v>
      </c>
    </row>
    <row r="1688" spans="1:3" x14ac:dyDescent="0.2">
      <c r="A1688" s="1476" t="s">
        <v>2431</v>
      </c>
      <c r="B1688" s="1476" t="s">
        <v>13093</v>
      </c>
      <c r="C1688" s="1476" t="s">
        <v>11528</v>
      </c>
    </row>
    <row r="1689" spans="1:3" x14ac:dyDescent="0.2">
      <c r="A1689" s="1476" t="s">
        <v>2432</v>
      </c>
      <c r="B1689" s="1476" t="s">
        <v>13094</v>
      </c>
      <c r="C1689" s="1476" t="s">
        <v>11528</v>
      </c>
    </row>
    <row r="1690" spans="1:3" x14ac:dyDescent="0.2">
      <c r="A1690" s="1476" t="s">
        <v>2433</v>
      </c>
      <c r="B1690" s="1476" t="s">
        <v>13095</v>
      </c>
      <c r="C1690" s="1476" t="s">
        <v>11528</v>
      </c>
    </row>
    <row r="1691" spans="1:3" x14ac:dyDescent="0.2">
      <c r="A1691" s="1476" t="s">
        <v>2434</v>
      </c>
      <c r="B1691" s="1476" t="s">
        <v>13096</v>
      </c>
      <c r="C1691" s="1476" t="s">
        <v>11528</v>
      </c>
    </row>
    <row r="1692" spans="1:3" x14ac:dyDescent="0.2">
      <c r="A1692" s="1476" t="s">
        <v>2435</v>
      </c>
      <c r="B1692" s="1476" t="s">
        <v>13097</v>
      </c>
      <c r="C1692" s="1476" t="s">
        <v>11528</v>
      </c>
    </row>
    <row r="1693" spans="1:3" x14ac:dyDescent="0.2">
      <c r="A1693" s="1476" t="s">
        <v>2436</v>
      </c>
      <c r="B1693" s="1476" t="s">
        <v>13098</v>
      </c>
      <c r="C1693" s="1476" t="s">
        <v>11528</v>
      </c>
    </row>
    <row r="1694" spans="1:3" x14ac:dyDescent="0.2">
      <c r="A1694" s="1476" t="s">
        <v>2437</v>
      </c>
      <c r="B1694" s="1476" t="s">
        <v>13099</v>
      </c>
      <c r="C1694" s="1476" t="s">
        <v>11528</v>
      </c>
    </row>
    <row r="1695" spans="1:3" x14ac:dyDescent="0.2">
      <c r="A1695" s="1476" t="s">
        <v>2438</v>
      </c>
      <c r="B1695" s="1476" t="s">
        <v>13100</v>
      </c>
      <c r="C1695" s="1476" t="s">
        <v>11528</v>
      </c>
    </row>
    <row r="1696" spans="1:3" x14ac:dyDescent="0.2">
      <c r="A1696" s="1476" t="s">
        <v>2439</v>
      </c>
      <c r="B1696" s="1476" t="s">
        <v>13101</v>
      </c>
      <c r="C1696" s="1476" t="s">
        <v>11528</v>
      </c>
    </row>
    <row r="1697" spans="1:3" x14ac:dyDescent="0.2">
      <c r="A1697" s="1476" t="s">
        <v>2440</v>
      </c>
      <c r="B1697" s="1476" t="s">
        <v>13102</v>
      </c>
      <c r="C1697" s="1476" t="s">
        <v>11528</v>
      </c>
    </row>
    <row r="1698" spans="1:3" x14ac:dyDescent="0.2">
      <c r="A1698" s="1476" t="s">
        <v>2441</v>
      </c>
      <c r="B1698" s="1476" t="s">
        <v>13103</v>
      </c>
      <c r="C1698" s="1476" t="s">
        <v>11528</v>
      </c>
    </row>
    <row r="1699" spans="1:3" x14ac:dyDescent="0.2">
      <c r="A1699" s="1476" t="s">
        <v>2442</v>
      </c>
      <c r="B1699" s="1476" t="s">
        <v>13104</v>
      </c>
      <c r="C1699" s="1476" t="s">
        <v>11528</v>
      </c>
    </row>
    <row r="1700" spans="1:3" x14ac:dyDescent="0.2">
      <c r="A1700" s="1476" t="s">
        <v>2443</v>
      </c>
      <c r="B1700" s="1476" t="s">
        <v>13105</v>
      </c>
      <c r="C1700" s="1476" t="s">
        <v>11528</v>
      </c>
    </row>
    <row r="1701" spans="1:3" x14ac:dyDescent="0.2">
      <c r="A1701" s="1476" t="s">
        <v>2444</v>
      </c>
      <c r="B1701" s="1476" t="s">
        <v>13106</v>
      </c>
      <c r="C1701" s="1476" t="s">
        <v>11528</v>
      </c>
    </row>
    <row r="1702" spans="1:3" x14ac:dyDescent="0.2">
      <c r="A1702" s="1476" t="s">
        <v>2445</v>
      </c>
      <c r="B1702" s="1476" t="s">
        <v>13107</v>
      </c>
      <c r="C1702" s="1476" t="s">
        <v>11528</v>
      </c>
    </row>
    <row r="1703" spans="1:3" x14ac:dyDescent="0.2">
      <c r="A1703" s="1476" t="s">
        <v>2446</v>
      </c>
      <c r="B1703" s="1476" t="s">
        <v>13108</v>
      </c>
      <c r="C1703" s="1476" t="s">
        <v>11528</v>
      </c>
    </row>
    <row r="1704" spans="1:3" x14ac:dyDescent="0.2">
      <c r="A1704" s="1476" t="s">
        <v>2447</v>
      </c>
      <c r="B1704" s="1476" t="s">
        <v>13109</v>
      </c>
      <c r="C1704" s="1476" t="s">
        <v>11528</v>
      </c>
    </row>
    <row r="1705" spans="1:3" x14ac:dyDescent="0.2">
      <c r="A1705" s="1476" t="s">
        <v>2448</v>
      </c>
      <c r="B1705" s="1476" t="s">
        <v>13110</v>
      </c>
      <c r="C1705" s="1476" t="s">
        <v>11528</v>
      </c>
    </row>
    <row r="1706" spans="1:3" x14ac:dyDescent="0.2">
      <c r="A1706" s="1476" t="s">
        <v>2449</v>
      </c>
      <c r="B1706" s="1476" t="s">
        <v>13111</v>
      </c>
      <c r="C1706" s="1476" t="s">
        <v>11528</v>
      </c>
    </row>
    <row r="1707" spans="1:3" x14ac:dyDescent="0.2">
      <c r="A1707" s="1476" t="s">
        <v>2450</v>
      </c>
      <c r="B1707" s="1476" t="s">
        <v>13112</v>
      </c>
      <c r="C1707" s="1476" t="s">
        <v>11528</v>
      </c>
    </row>
    <row r="1708" spans="1:3" x14ac:dyDescent="0.2">
      <c r="A1708" s="1476" t="s">
        <v>2451</v>
      </c>
      <c r="B1708" s="1476" t="s">
        <v>13113</v>
      </c>
      <c r="C1708" s="1476" t="s">
        <v>11528</v>
      </c>
    </row>
    <row r="1709" spans="1:3" x14ac:dyDescent="0.2">
      <c r="A1709" s="1476" t="s">
        <v>2452</v>
      </c>
      <c r="B1709" s="1476" t="s">
        <v>13114</v>
      </c>
      <c r="C1709" s="1476" t="s">
        <v>11528</v>
      </c>
    </row>
    <row r="1710" spans="1:3" x14ac:dyDescent="0.2">
      <c r="A1710" s="1476" t="s">
        <v>2453</v>
      </c>
      <c r="B1710" s="1476" t="s">
        <v>13115</v>
      </c>
      <c r="C1710" s="1476" t="s">
        <v>11528</v>
      </c>
    </row>
    <row r="1711" spans="1:3" x14ac:dyDescent="0.2">
      <c r="A1711" s="1476" t="s">
        <v>2454</v>
      </c>
      <c r="B1711" s="1476" t="s">
        <v>13116</v>
      </c>
      <c r="C1711" s="1476" t="s">
        <v>11528</v>
      </c>
    </row>
    <row r="1712" spans="1:3" x14ac:dyDescent="0.2">
      <c r="A1712" s="1476" t="s">
        <v>2455</v>
      </c>
      <c r="B1712" s="1476" t="s">
        <v>13117</v>
      </c>
      <c r="C1712" s="1476" t="s">
        <v>11528</v>
      </c>
    </row>
    <row r="1713" spans="1:3" x14ac:dyDescent="0.2">
      <c r="A1713" s="1476" t="s">
        <v>2456</v>
      </c>
      <c r="B1713" s="1476" t="s">
        <v>13118</v>
      </c>
      <c r="C1713" s="1476" t="s">
        <v>11528</v>
      </c>
    </row>
    <row r="1714" spans="1:3" x14ac:dyDescent="0.2">
      <c r="A1714" s="1476" t="s">
        <v>2457</v>
      </c>
      <c r="B1714" s="1476" t="s">
        <v>13119</v>
      </c>
      <c r="C1714" s="1476" t="s">
        <v>11528</v>
      </c>
    </row>
    <row r="1715" spans="1:3" x14ac:dyDescent="0.2">
      <c r="A1715" s="1476" t="s">
        <v>2458</v>
      </c>
      <c r="B1715" s="1476" t="s">
        <v>13120</v>
      </c>
      <c r="C1715" s="1476" t="s">
        <v>11528</v>
      </c>
    </row>
    <row r="1716" spans="1:3" x14ac:dyDescent="0.2">
      <c r="A1716" s="1476" t="s">
        <v>2459</v>
      </c>
      <c r="B1716" s="1476" t="s">
        <v>13121</v>
      </c>
      <c r="C1716" s="1476" t="s">
        <v>11528</v>
      </c>
    </row>
    <row r="1717" spans="1:3" x14ac:dyDescent="0.2">
      <c r="A1717" s="1476" t="s">
        <v>2460</v>
      </c>
      <c r="B1717" s="1476" t="s">
        <v>13122</v>
      </c>
      <c r="C1717" s="1476" t="s">
        <v>11528</v>
      </c>
    </row>
    <row r="1718" spans="1:3" x14ac:dyDescent="0.2">
      <c r="A1718" s="1476" t="s">
        <v>9784</v>
      </c>
      <c r="B1718" s="1476" t="s">
        <v>13123</v>
      </c>
      <c r="C1718" s="1476" t="s">
        <v>11528</v>
      </c>
    </row>
    <row r="1719" spans="1:3" x14ac:dyDescent="0.2">
      <c r="A1719" s="1476" t="s">
        <v>9789</v>
      </c>
      <c r="B1719" s="1476" t="s">
        <v>13124</v>
      </c>
      <c r="C1719" s="1476" t="s">
        <v>11528</v>
      </c>
    </row>
    <row r="1720" spans="1:3" x14ac:dyDescent="0.2">
      <c r="A1720" s="1476" t="s">
        <v>9794</v>
      </c>
      <c r="B1720" s="1476" t="s">
        <v>13125</v>
      </c>
      <c r="C1720" s="1476" t="s">
        <v>11528</v>
      </c>
    </row>
    <row r="1721" spans="1:3" x14ac:dyDescent="0.2">
      <c r="A1721" s="1476" t="s">
        <v>2461</v>
      </c>
      <c r="B1721" s="1476" t="s">
        <v>13126</v>
      </c>
      <c r="C1721" s="1476" t="s">
        <v>11528</v>
      </c>
    </row>
    <row r="1722" spans="1:3" x14ac:dyDescent="0.2">
      <c r="A1722" s="1476" t="s">
        <v>2462</v>
      </c>
      <c r="B1722" s="1476" t="s">
        <v>13127</v>
      </c>
      <c r="C1722" s="1476" t="s">
        <v>11528</v>
      </c>
    </row>
    <row r="1723" spans="1:3" x14ac:dyDescent="0.2">
      <c r="A1723" s="1476" t="s">
        <v>2463</v>
      </c>
      <c r="B1723" s="1476" t="s">
        <v>13128</v>
      </c>
      <c r="C1723" s="1476" t="s">
        <v>11528</v>
      </c>
    </row>
    <row r="1724" spans="1:3" x14ac:dyDescent="0.2">
      <c r="A1724" s="1476" t="s">
        <v>2464</v>
      </c>
      <c r="B1724" s="1476" t="s">
        <v>13129</v>
      </c>
      <c r="C1724" s="1476" t="s">
        <v>11528</v>
      </c>
    </row>
    <row r="1725" spans="1:3" x14ac:dyDescent="0.2">
      <c r="A1725" s="1476" t="s">
        <v>2465</v>
      </c>
      <c r="B1725" s="1476" t="s">
        <v>13130</v>
      </c>
      <c r="C1725" s="1476" t="s">
        <v>11528</v>
      </c>
    </row>
    <row r="1726" spans="1:3" x14ac:dyDescent="0.2">
      <c r="A1726" s="1476" t="s">
        <v>9821</v>
      </c>
      <c r="B1726" s="1476" t="s">
        <v>13131</v>
      </c>
      <c r="C1726" s="1476" t="s">
        <v>11528</v>
      </c>
    </row>
    <row r="1727" spans="1:3" x14ac:dyDescent="0.2">
      <c r="A1727" s="1476" t="s">
        <v>9827</v>
      </c>
      <c r="B1727" s="1476" t="s">
        <v>13132</v>
      </c>
      <c r="C1727" s="1476" t="s">
        <v>11528</v>
      </c>
    </row>
    <row r="1728" spans="1:3" x14ac:dyDescent="0.2">
      <c r="A1728" s="1476" t="s">
        <v>9832</v>
      </c>
      <c r="B1728" s="1476" t="s">
        <v>13133</v>
      </c>
      <c r="C1728" s="1476" t="s">
        <v>11528</v>
      </c>
    </row>
    <row r="1729" spans="1:3" x14ac:dyDescent="0.2">
      <c r="A1729" s="1476" t="s">
        <v>9837</v>
      </c>
      <c r="B1729" s="1476" t="s">
        <v>13134</v>
      </c>
      <c r="C1729" s="1476" t="s">
        <v>11528</v>
      </c>
    </row>
    <row r="1730" spans="1:3" x14ac:dyDescent="0.2">
      <c r="A1730" s="1476" t="s">
        <v>2466</v>
      </c>
      <c r="B1730" s="1476" t="s">
        <v>13135</v>
      </c>
      <c r="C1730" s="1476" t="s">
        <v>11528</v>
      </c>
    </row>
    <row r="1731" spans="1:3" x14ac:dyDescent="0.2">
      <c r="A1731" s="1476" t="s">
        <v>2467</v>
      </c>
      <c r="B1731" s="1476" t="s">
        <v>13136</v>
      </c>
      <c r="C1731" s="1476" t="s">
        <v>11528</v>
      </c>
    </row>
    <row r="1732" spans="1:3" x14ac:dyDescent="0.2">
      <c r="A1732" s="1476" t="s">
        <v>2468</v>
      </c>
      <c r="B1732" s="1476" t="s">
        <v>13137</v>
      </c>
      <c r="C1732" s="1476" t="s">
        <v>11528</v>
      </c>
    </row>
    <row r="1733" spans="1:3" x14ac:dyDescent="0.2">
      <c r="A1733" s="1476" t="s">
        <v>2469</v>
      </c>
      <c r="B1733" s="1476" t="s">
        <v>13138</v>
      </c>
      <c r="C1733" s="1476" t="s">
        <v>11528</v>
      </c>
    </row>
    <row r="1734" spans="1:3" x14ac:dyDescent="0.2">
      <c r="A1734" s="1476" t="s">
        <v>2470</v>
      </c>
      <c r="B1734" s="1476" t="s">
        <v>13139</v>
      </c>
      <c r="C1734" s="1476" t="s">
        <v>11528</v>
      </c>
    </row>
    <row r="1735" spans="1:3" x14ac:dyDescent="0.2">
      <c r="A1735" s="1476" t="s">
        <v>2471</v>
      </c>
      <c r="B1735" s="1476" t="s">
        <v>13140</v>
      </c>
      <c r="C1735" s="1476" t="s">
        <v>11528</v>
      </c>
    </row>
    <row r="1736" spans="1:3" x14ac:dyDescent="0.2">
      <c r="A1736" s="1476" t="s">
        <v>2472</v>
      </c>
      <c r="B1736" s="1476" t="s">
        <v>13141</v>
      </c>
      <c r="C1736" s="1476" t="s">
        <v>11528</v>
      </c>
    </row>
    <row r="1737" spans="1:3" x14ac:dyDescent="0.2">
      <c r="A1737" s="1476" t="s">
        <v>2473</v>
      </c>
      <c r="B1737" s="1476" t="s">
        <v>13142</v>
      </c>
      <c r="C1737" s="1476" t="s">
        <v>11528</v>
      </c>
    </row>
    <row r="1738" spans="1:3" x14ac:dyDescent="0.2">
      <c r="A1738" s="1476" t="s">
        <v>2474</v>
      </c>
      <c r="B1738" s="1476" t="s">
        <v>13143</v>
      </c>
      <c r="C1738" s="1476" t="s">
        <v>11528</v>
      </c>
    </row>
    <row r="1739" spans="1:3" x14ac:dyDescent="0.2">
      <c r="A1739" s="1476" t="s">
        <v>2475</v>
      </c>
      <c r="B1739" s="1476" t="s">
        <v>13144</v>
      </c>
      <c r="C1739" s="1476" t="s">
        <v>11528</v>
      </c>
    </row>
    <row r="1740" spans="1:3" x14ac:dyDescent="0.2">
      <c r="A1740" s="1476" t="s">
        <v>2476</v>
      </c>
      <c r="B1740" s="1476" t="s">
        <v>13145</v>
      </c>
      <c r="C1740" s="1476" t="s">
        <v>11528</v>
      </c>
    </row>
    <row r="1741" spans="1:3" x14ac:dyDescent="0.2">
      <c r="A1741" s="1476" t="s">
        <v>2477</v>
      </c>
      <c r="B1741" s="1476" t="s">
        <v>13146</v>
      </c>
      <c r="C1741" s="1476" t="s">
        <v>11528</v>
      </c>
    </row>
    <row r="1742" spans="1:3" x14ac:dyDescent="0.2">
      <c r="A1742" s="1476" t="s">
        <v>2478</v>
      </c>
      <c r="B1742" s="1476" t="s">
        <v>13147</v>
      </c>
      <c r="C1742" s="1476" t="s">
        <v>11528</v>
      </c>
    </row>
    <row r="1743" spans="1:3" x14ac:dyDescent="0.2">
      <c r="A1743" s="1476" t="s">
        <v>2479</v>
      </c>
      <c r="B1743" s="1476" t="s">
        <v>13148</v>
      </c>
      <c r="C1743" s="1476" t="s">
        <v>11528</v>
      </c>
    </row>
    <row r="1744" spans="1:3" x14ac:dyDescent="0.2">
      <c r="A1744" s="1476" t="s">
        <v>2480</v>
      </c>
      <c r="B1744" s="1476" t="s">
        <v>13149</v>
      </c>
      <c r="C1744" s="1476" t="s">
        <v>11528</v>
      </c>
    </row>
    <row r="1745" spans="1:3" x14ac:dyDescent="0.2">
      <c r="A1745" s="1476" t="s">
        <v>2481</v>
      </c>
      <c r="B1745" s="1476" t="s">
        <v>13150</v>
      </c>
      <c r="C1745" s="1476" t="s">
        <v>11528</v>
      </c>
    </row>
    <row r="1746" spans="1:3" x14ac:dyDescent="0.2">
      <c r="A1746" s="1476" t="s">
        <v>2482</v>
      </c>
      <c r="B1746" s="1476" t="s">
        <v>13151</v>
      </c>
      <c r="C1746" s="1476" t="s">
        <v>11528</v>
      </c>
    </row>
    <row r="1747" spans="1:3" x14ac:dyDescent="0.2">
      <c r="A1747" s="1476" t="s">
        <v>2483</v>
      </c>
      <c r="B1747" s="1476" t="s">
        <v>13152</v>
      </c>
      <c r="C1747" s="1476" t="s">
        <v>11528</v>
      </c>
    </row>
    <row r="1748" spans="1:3" x14ac:dyDescent="0.2">
      <c r="A1748" s="1476" t="s">
        <v>2484</v>
      </c>
      <c r="B1748" s="1476" t="s">
        <v>13153</v>
      </c>
      <c r="C1748" s="1476" t="s">
        <v>11528</v>
      </c>
    </row>
    <row r="1749" spans="1:3" x14ac:dyDescent="0.2">
      <c r="A1749" s="1476" t="s">
        <v>2485</v>
      </c>
      <c r="B1749" s="1476" t="s">
        <v>13154</v>
      </c>
      <c r="C1749" s="1476" t="s">
        <v>11528</v>
      </c>
    </row>
    <row r="1750" spans="1:3" x14ac:dyDescent="0.2">
      <c r="A1750" s="1476" t="s">
        <v>2486</v>
      </c>
      <c r="B1750" s="1476" t="s">
        <v>13155</v>
      </c>
      <c r="C1750" s="1476" t="s">
        <v>11528</v>
      </c>
    </row>
    <row r="1751" spans="1:3" x14ac:dyDescent="0.2">
      <c r="A1751" s="1476" t="s">
        <v>2487</v>
      </c>
      <c r="B1751" s="1476" t="s">
        <v>13156</v>
      </c>
      <c r="C1751" s="1476" t="s">
        <v>11528</v>
      </c>
    </row>
    <row r="1752" spans="1:3" x14ac:dyDescent="0.2">
      <c r="A1752" s="1476" t="s">
        <v>2488</v>
      </c>
      <c r="B1752" s="1476" t="s">
        <v>13157</v>
      </c>
      <c r="C1752" s="1476" t="s">
        <v>11528</v>
      </c>
    </row>
    <row r="1753" spans="1:3" x14ac:dyDescent="0.2">
      <c r="A1753" s="1476" t="s">
        <v>2489</v>
      </c>
      <c r="B1753" s="1476" t="s">
        <v>13158</v>
      </c>
      <c r="C1753" s="1476" t="s">
        <v>11528</v>
      </c>
    </row>
    <row r="1754" spans="1:3" x14ac:dyDescent="0.2">
      <c r="A1754" s="1476" t="s">
        <v>2490</v>
      </c>
      <c r="B1754" s="1476" t="s">
        <v>13159</v>
      </c>
      <c r="C1754" s="1476" t="s">
        <v>11528</v>
      </c>
    </row>
    <row r="1755" spans="1:3" x14ac:dyDescent="0.2">
      <c r="A1755" s="1476" t="s">
        <v>2491</v>
      </c>
      <c r="B1755" s="1476" t="s">
        <v>13160</v>
      </c>
      <c r="C1755" s="1476" t="s">
        <v>11528</v>
      </c>
    </row>
    <row r="1756" spans="1:3" x14ac:dyDescent="0.2">
      <c r="A1756" s="1476" t="s">
        <v>2492</v>
      </c>
      <c r="B1756" s="1476" t="s">
        <v>13161</v>
      </c>
      <c r="C1756" s="1476" t="s">
        <v>11528</v>
      </c>
    </row>
    <row r="1757" spans="1:3" x14ac:dyDescent="0.2">
      <c r="A1757" s="1476" t="s">
        <v>2493</v>
      </c>
      <c r="B1757" s="1476" t="s">
        <v>13162</v>
      </c>
      <c r="C1757" s="1476" t="s">
        <v>11528</v>
      </c>
    </row>
    <row r="1758" spans="1:3" x14ac:dyDescent="0.2">
      <c r="A1758" s="1476" t="s">
        <v>2494</v>
      </c>
      <c r="B1758" s="1476" t="s">
        <v>13163</v>
      </c>
      <c r="C1758" s="1476" t="s">
        <v>11528</v>
      </c>
    </row>
    <row r="1759" spans="1:3" x14ac:dyDescent="0.2">
      <c r="A1759" s="1476" t="s">
        <v>2495</v>
      </c>
      <c r="B1759" s="1476" t="s">
        <v>13164</v>
      </c>
      <c r="C1759" s="1476" t="s">
        <v>11528</v>
      </c>
    </row>
    <row r="1760" spans="1:3" x14ac:dyDescent="0.2">
      <c r="A1760" s="1476" t="s">
        <v>2496</v>
      </c>
      <c r="B1760" s="1476" t="s">
        <v>13165</v>
      </c>
      <c r="C1760" s="1476" t="s">
        <v>11528</v>
      </c>
    </row>
    <row r="1761" spans="1:3" x14ac:dyDescent="0.2">
      <c r="A1761" s="1476" t="s">
        <v>2497</v>
      </c>
      <c r="B1761" s="1476" t="s">
        <v>13166</v>
      </c>
      <c r="C1761" s="1476" t="s">
        <v>11528</v>
      </c>
    </row>
    <row r="1762" spans="1:3" x14ac:dyDescent="0.2">
      <c r="A1762" s="1476" t="s">
        <v>2498</v>
      </c>
      <c r="B1762" s="1476" t="s">
        <v>13167</v>
      </c>
      <c r="C1762" s="1476" t="s">
        <v>11528</v>
      </c>
    </row>
    <row r="1763" spans="1:3" x14ac:dyDescent="0.2">
      <c r="A1763" s="1476" t="s">
        <v>2499</v>
      </c>
      <c r="B1763" s="1476" t="s">
        <v>13168</v>
      </c>
      <c r="C1763" s="1476" t="s">
        <v>11528</v>
      </c>
    </row>
    <row r="1764" spans="1:3" x14ac:dyDescent="0.2">
      <c r="A1764" s="1476" t="s">
        <v>2500</v>
      </c>
      <c r="B1764" s="1476" t="s">
        <v>13169</v>
      </c>
      <c r="C1764" s="1476" t="s">
        <v>11528</v>
      </c>
    </row>
    <row r="1765" spans="1:3" x14ac:dyDescent="0.2">
      <c r="A1765" s="1476" t="s">
        <v>2501</v>
      </c>
      <c r="B1765" s="1476" t="s">
        <v>13170</v>
      </c>
      <c r="C1765" s="1476" t="s">
        <v>11528</v>
      </c>
    </row>
    <row r="1766" spans="1:3" x14ac:dyDescent="0.2">
      <c r="A1766" s="1476" t="s">
        <v>2502</v>
      </c>
      <c r="B1766" s="1476" t="s">
        <v>13171</v>
      </c>
      <c r="C1766" s="1476" t="s">
        <v>11528</v>
      </c>
    </row>
    <row r="1767" spans="1:3" x14ac:dyDescent="0.2">
      <c r="A1767" s="1476" t="s">
        <v>2503</v>
      </c>
      <c r="B1767" s="1476" t="s">
        <v>13172</v>
      </c>
      <c r="C1767" s="1476" t="s">
        <v>11528</v>
      </c>
    </row>
    <row r="1768" spans="1:3" x14ac:dyDescent="0.2">
      <c r="A1768" s="1476" t="s">
        <v>2504</v>
      </c>
      <c r="B1768" s="1476" t="s">
        <v>13173</v>
      </c>
      <c r="C1768" s="1476" t="s">
        <v>11528</v>
      </c>
    </row>
    <row r="1769" spans="1:3" x14ac:dyDescent="0.2">
      <c r="A1769" s="1476" t="s">
        <v>2505</v>
      </c>
      <c r="B1769" s="1476" t="s">
        <v>13174</v>
      </c>
      <c r="C1769" s="1476" t="s">
        <v>11528</v>
      </c>
    </row>
    <row r="1770" spans="1:3" x14ac:dyDescent="0.2">
      <c r="A1770" s="1476" t="s">
        <v>2506</v>
      </c>
      <c r="B1770" s="1476" t="s">
        <v>13175</v>
      </c>
      <c r="C1770" s="1476" t="s">
        <v>11528</v>
      </c>
    </row>
    <row r="1771" spans="1:3" x14ac:dyDescent="0.2">
      <c r="A1771" s="1476" t="s">
        <v>2507</v>
      </c>
      <c r="B1771" s="1476" t="s">
        <v>13176</v>
      </c>
      <c r="C1771" s="1476" t="s">
        <v>11528</v>
      </c>
    </row>
    <row r="1772" spans="1:3" x14ac:dyDescent="0.2">
      <c r="A1772" s="1476" t="s">
        <v>2508</v>
      </c>
      <c r="B1772" s="1476" t="s">
        <v>13177</v>
      </c>
      <c r="C1772" s="1476" t="s">
        <v>11528</v>
      </c>
    </row>
    <row r="1773" spans="1:3" x14ac:dyDescent="0.2">
      <c r="A1773" s="1476" t="s">
        <v>2509</v>
      </c>
      <c r="B1773" s="1476" t="s">
        <v>13178</v>
      </c>
      <c r="C1773" s="1476" t="s">
        <v>11528</v>
      </c>
    </row>
    <row r="1774" spans="1:3" x14ac:dyDescent="0.2">
      <c r="A1774" s="1476" t="s">
        <v>2510</v>
      </c>
      <c r="B1774" s="1476" t="s">
        <v>13179</v>
      </c>
      <c r="C1774" s="1476" t="s">
        <v>11528</v>
      </c>
    </row>
    <row r="1775" spans="1:3" x14ac:dyDescent="0.2">
      <c r="A1775" s="1476" t="s">
        <v>2511</v>
      </c>
      <c r="B1775" s="1476" t="s">
        <v>13180</v>
      </c>
      <c r="C1775" s="1476" t="s">
        <v>11528</v>
      </c>
    </row>
    <row r="1776" spans="1:3" x14ac:dyDescent="0.2">
      <c r="A1776" s="1476" t="s">
        <v>2512</v>
      </c>
      <c r="B1776" s="1476" t="s">
        <v>13181</v>
      </c>
      <c r="C1776" s="1476" t="s">
        <v>11528</v>
      </c>
    </row>
    <row r="1777" spans="1:3" x14ac:dyDescent="0.2">
      <c r="A1777" s="1476" t="s">
        <v>2513</v>
      </c>
      <c r="B1777" s="1476" t="s">
        <v>13182</v>
      </c>
      <c r="C1777" s="1476" t="s">
        <v>11528</v>
      </c>
    </row>
    <row r="1778" spans="1:3" x14ac:dyDescent="0.2">
      <c r="A1778" s="1476" t="s">
        <v>2514</v>
      </c>
      <c r="B1778" s="1476" t="s">
        <v>13183</v>
      </c>
      <c r="C1778" s="1476" t="s">
        <v>11528</v>
      </c>
    </row>
    <row r="1779" spans="1:3" x14ac:dyDescent="0.2">
      <c r="A1779" s="1476" t="s">
        <v>2515</v>
      </c>
      <c r="B1779" s="1476" t="s">
        <v>13184</v>
      </c>
      <c r="C1779" s="1476" t="s">
        <v>11528</v>
      </c>
    </row>
    <row r="1780" spans="1:3" x14ac:dyDescent="0.2">
      <c r="A1780" s="1476" t="s">
        <v>2516</v>
      </c>
      <c r="B1780" s="1476" t="s">
        <v>13185</v>
      </c>
      <c r="C1780" s="1476" t="s">
        <v>11528</v>
      </c>
    </row>
    <row r="1781" spans="1:3" x14ac:dyDescent="0.2">
      <c r="A1781" s="1476" t="s">
        <v>13186</v>
      </c>
      <c r="B1781" s="1476" t="s">
        <v>13187</v>
      </c>
      <c r="C1781" s="1476" t="s">
        <v>12855</v>
      </c>
    </row>
    <row r="1782" spans="1:3" x14ac:dyDescent="0.2">
      <c r="A1782" s="1476" t="s">
        <v>13188</v>
      </c>
      <c r="B1782" s="1476" t="s">
        <v>13189</v>
      </c>
      <c r="C1782" s="1476" t="s">
        <v>12855</v>
      </c>
    </row>
    <row r="1783" spans="1:3" x14ac:dyDescent="0.2">
      <c r="A1783" s="1476" t="s">
        <v>13190</v>
      </c>
      <c r="B1783" s="1476" t="s">
        <v>13191</v>
      </c>
      <c r="C1783" s="1476" t="s">
        <v>12855</v>
      </c>
    </row>
    <row r="1784" spans="1:3" x14ac:dyDescent="0.2">
      <c r="A1784" s="1476" t="s">
        <v>13192</v>
      </c>
      <c r="B1784" s="1476" t="s">
        <v>13193</v>
      </c>
      <c r="C1784" s="1476" t="s">
        <v>12855</v>
      </c>
    </row>
    <row r="1785" spans="1:3" x14ac:dyDescent="0.2">
      <c r="A1785" s="1476" t="s">
        <v>13194</v>
      </c>
      <c r="B1785" s="1476" t="s">
        <v>13195</v>
      </c>
      <c r="C1785" s="1476" t="s">
        <v>12855</v>
      </c>
    </row>
    <row r="1786" spans="1:3" x14ac:dyDescent="0.2">
      <c r="A1786" s="1476" t="s">
        <v>13196</v>
      </c>
      <c r="B1786" s="1476" t="s">
        <v>13197</v>
      </c>
      <c r="C1786" s="1476" t="s">
        <v>12855</v>
      </c>
    </row>
    <row r="1787" spans="1:3" x14ac:dyDescent="0.2">
      <c r="A1787" s="1476" t="s">
        <v>13198</v>
      </c>
      <c r="B1787" s="1476" t="s">
        <v>13199</v>
      </c>
      <c r="C1787" s="1476" t="s">
        <v>12855</v>
      </c>
    </row>
    <row r="1788" spans="1:3" x14ac:dyDescent="0.2">
      <c r="A1788" s="1476" t="s">
        <v>13200</v>
      </c>
      <c r="B1788" s="1476" t="s">
        <v>13201</v>
      </c>
      <c r="C1788" s="1476" t="s">
        <v>12855</v>
      </c>
    </row>
    <row r="1789" spans="1:3" x14ac:dyDescent="0.2">
      <c r="A1789" s="1476" t="s">
        <v>13202</v>
      </c>
      <c r="B1789" s="1476" t="s">
        <v>13203</v>
      </c>
      <c r="C1789" s="1476" t="s">
        <v>12855</v>
      </c>
    </row>
    <row r="1790" spans="1:3" x14ac:dyDescent="0.2">
      <c r="A1790" s="1476" t="s">
        <v>13204</v>
      </c>
      <c r="B1790" s="1476" t="s">
        <v>13205</v>
      </c>
      <c r="C1790" s="1476" t="s">
        <v>12855</v>
      </c>
    </row>
    <row r="1791" spans="1:3" x14ac:dyDescent="0.2">
      <c r="A1791" s="1476" t="s">
        <v>13206</v>
      </c>
      <c r="B1791" s="1476" t="s">
        <v>13207</v>
      </c>
      <c r="C1791" s="1476" t="s">
        <v>12855</v>
      </c>
    </row>
    <row r="1792" spans="1:3" x14ac:dyDescent="0.2">
      <c r="A1792" s="1476" t="s">
        <v>13208</v>
      </c>
      <c r="B1792" s="1476" t="s">
        <v>13209</v>
      </c>
      <c r="C1792" s="1476" t="s">
        <v>12855</v>
      </c>
    </row>
    <row r="1793" spans="1:3" x14ac:dyDescent="0.2">
      <c r="A1793" s="1476" t="s">
        <v>13210</v>
      </c>
      <c r="B1793" s="1476" t="s">
        <v>13211</v>
      </c>
      <c r="C1793" s="1476" t="s">
        <v>12855</v>
      </c>
    </row>
    <row r="1794" spans="1:3" x14ac:dyDescent="0.2">
      <c r="A1794" s="1476" t="s">
        <v>13212</v>
      </c>
      <c r="B1794" s="1476" t="s">
        <v>13213</v>
      </c>
      <c r="C1794" s="1476" t="s">
        <v>12855</v>
      </c>
    </row>
    <row r="1795" spans="1:3" x14ac:dyDescent="0.2">
      <c r="A1795" s="1476" t="s">
        <v>13214</v>
      </c>
      <c r="B1795" s="1476" t="s">
        <v>13215</v>
      </c>
      <c r="C1795" s="1476" t="s">
        <v>12855</v>
      </c>
    </row>
    <row r="1796" spans="1:3" x14ac:dyDescent="0.2">
      <c r="A1796" s="1476" t="s">
        <v>13216</v>
      </c>
      <c r="B1796" s="1476" t="s">
        <v>13217</v>
      </c>
      <c r="C1796" s="1476" t="s">
        <v>12855</v>
      </c>
    </row>
    <row r="1797" spans="1:3" x14ac:dyDescent="0.2">
      <c r="A1797" s="1476" t="s">
        <v>13218</v>
      </c>
      <c r="B1797" s="1476" t="s">
        <v>13219</v>
      </c>
      <c r="C1797" s="1476" t="s">
        <v>12855</v>
      </c>
    </row>
    <row r="1798" spans="1:3" x14ac:dyDescent="0.2">
      <c r="A1798" s="1476" t="s">
        <v>13220</v>
      </c>
      <c r="B1798" s="1476" t="s">
        <v>13221</v>
      </c>
      <c r="C1798" s="1476" t="s">
        <v>12855</v>
      </c>
    </row>
    <row r="1799" spans="1:3" x14ac:dyDescent="0.2">
      <c r="A1799" s="1476" t="s">
        <v>13222</v>
      </c>
      <c r="B1799" s="1476" t="s">
        <v>13223</v>
      </c>
      <c r="C1799" s="1476" t="s">
        <v>12855</v>
      </c>
    </row>
    <row r="1800" spans="1:3" x14ac:dyDescent="0.2">
      <c r="A1800" s="1476" t="s">
        <v>13224</v>
      </c>
      <c r="B1800" s="1476" t="s">
        <v>13225</v>
      </c>
      <c r="C1800" s="1476" t="s">
        <v>12855</v>
      </c>
    </row>
    <row r="1801" spans="1:3" x14ac:dyDescent="0.2">
      <c r="A1801" s="1476" t="s">
        <v>13226</v>
      </c>
      <c r="B1801" s="1476" t="s">
        <v>13227</v>
      </c>
      <c r="C1801" s="1476" t="s">
        <v>12855</v>
      </c>
    </row>
    <row r="1802" spans="1:3" x14ac:dyDescent="0.2">
      <c r="A1802" s="1476" t="s">
        <v>13228</v>
      </c>
      <c r="B1802" s="1476" t="s">
        <v>13229</v>
      </c>
      <c r="C1802" s="1476" t="s">
        <v>12855</v>
      </c>
    </row>
    <row r="1803" spans="1:3" x14ac:dyDescent="0.2">
      <c r="A1803" s="1476" t="s">
        <v>13230</v>
      </c>
      <c r="B1803" s="1476" t="s">
        <v>13231</v>
      </c>
      <c r="C1803" s="1476" t="s">
        <v>12855</v>
      </c>
    </row>
    <row r="1804" spans="1:3" x14ac:dyDescent="0.2">
      <c r="A1804" s="1476" t="s">
        <v>13232</v>
      </c>
      <c r="B1804" s="1476" t="s">
        <v>13233</v>
      </c>
      <c r="C1804" s="1476" t="s">
        <v>12855</v>
      </c>
    </row>
    <row r="1805" spans="1:3" x14ac:dyDescent="0.2">
      <c r="A1805" s="1476" t="s">
        <v>13234</v>
      </c>
      <c r="B1805" s="1476" t="s">
        <v>13235</v>
      </c>
      <c r="C1805" s="1476" t="s">
        <v>12855</v>
      </c>
    </row>
    <row r="1806" spans="1:3" x14ac:dyDescent="0.2">
      <c r="A1806" s="1476" t="s">
        <v>13236</v>
      </c>
      <c r="B1806" s="1476" t="s">
        <v>13237</v>
      </c>
      <c r="C1806" s="1476" t="s">
        <v>12855</v>
      </c>
    </row>
    <row r="1807" spans="1:3" x14ac:dyDescent="0.2">
      <c r="A1807" s="1476" t="s">
        <v>13238</v>
      </c>
      <c r="B1807" s="1476" t="s">
        <v>13239</v>
      </c>
      <c r="C1807" s="1476" t="s">
        <v>12855</v>
      </c>
    </row>
    <row r="1808" spans="1:3" x14ac:dyDescent="0.2">
      <c r="A1808" s="1476" t="s">
        <v>13240</v>
      </c>
      <c r="B1808" s="1476" t="s">
        <v>13241</v>
      </c>
      <c r="C1808" s="1476" t="s">
        <v>12855</v>
      </c>
    </row>
    <row r="1809" spans="1:3" x14ac:dyDescent="0.2">
      <c r="A1809" s="1476" t="s">
        <v>13242</v>
      </c>
      <c r="B1809" s="1476" t="s">
        <v>13243</v>
      </c>
      <c r="C1809" s="1476" t="s">
        <v>12855</v>
      </c>
    </row>
    <row r="1810" spans="1:3" x14ac:dyDescent="0.2">
      <c r="A1810" s="1476" t="s">
        <v>13244</v>
      </c>
      <c r="B1810" s="1476" t="s">
        <v>13245</v>
      </c>
      <c r="C1810" s="1476" t="s">
        <v>12855</v>
      </c>
    </row>
    <row r="1811" spans="1:3" x14ac:dyDescent="0.2">
      <c r="A1811" s="1476" t="s">
        <v>13246</v>
      </c>
      <c r="B1811" s="1476" t="s">
        <v>13247</v>
      </c>
      <c r="C1811" s="1476" t="s">
        <v>12855</v>
      </c>
    </row>
    <row r="1812" spans="1:3" x14ac:dyDescent="0.2">
      <c r="A1812" s="1476" t="s">
        <v>13248</v>
      </c>
      <c r="B1812" s="1476" t="s">
        <v>13249</v>
      </c>
      <c r="C1812" s="1476" t="s">
        <v>12855</v>
      </c>
    </row>
    <row r="1813" spans="1:3" x14ac:dyDescent="0.2">
      <c r="A1813" s="1476" t="s">
        <v>13250</v>
      </c>
      <c r="B1813" s="1476" t="s">
        <v>13251</v>
      </c>
      <c r="C1813" s="1476" t="s">
        <v>12855</v>
      </c>
    </row>
    <row r="1814" spans="1:3" x14ac:dyDescent="0.2">
      <c r="A1814" s="1476" t="s">
        <v>13252</v>
      </c>
      <c r="B1814" s="1476" t="s">
        <v>13253</v>
      </c>
      <c r="C1814" s="1476" t="s">
        <v>12855</v>
      </c>
    </row>
    <row r="1815" spans="1:3" x14ac:dyDescent="0.2">
      <c r="A1815" s="1476" t="s">
        <v>13254</v>
      </c>
      <c r="B1815" s="1476" t="s">
        <v>13255</v>
      </c>
      <c r="C1815" s="1476" t="s">
        <v>12855</v>
      </c>
    </row>
    <row r="1816" spans="1:3" x14ac:dyDescent="0.2">
      <c r="A1816" s="1476" t="s">
        <v>13256</v>
      </c>
      <c r="B1816" s="1476" t="s">
        <v>13257</v>
      </c>
      <c r="C1816" s="1476" t="s">
        <v>12855</v>
      </c>
    </row>
    <row r="1817" spans="1:3" x14ac:dyDescent="0.2">
      <c r="A1817" s="1476" t="s">
        <v>13258</v>
      </c>
      <c r="B1817" s="1476" t="s">
        <v>13259</v>
      </c>
      <c r="C1817" s="1476" t="s">
        <v>12855</v>
      </c>
    </row>
    <row r="1818" spans="1:3" x14ac:dyDescent="0.2">
      <c r="A1818" s="1476" t="s">
        <v>13260</v>
      </c>
      <c r="B1818" s="1476" t="s">
        <v>13261</v>
      </c>
      <c r="C1818" s="1476" t="s">
        <v>12855</v>
      </c>
    </row>
    <row r="1819" spans="1:3" x14ac:dyDescent="0.2">
      <c r="A1819" s="1476" t="s">
        <v>13262</v>
      </c>
      <c r="B1819" s="1476" t="s">
        <v>13263</v>
      </c>
      <c r="C1819" s="1476" t="s">
        <v>12855</v>
      </c>
    </row>
    <row r="1820" spans="1:3" x14ac:dyDescent="0.2">
      <c r="A1820" s="1476" t="s">
        <v>13264</v>
      </c>
      <c r="B1820" s="1476" t="s">
        <v>13265</v>
      </c>
      <c r="C1820" s="1476" t="s">
        <v>12855</v>
      </c>
    </row>
    <row r="1821" spans="1:3" x14ac:dyDescent="0.2">
      <c r="A1821" s="1476" t="s">
        <v>13266</v>
      </c>
      <c r="B1821" s="1476" t="s">
        <v>13267</v>
      </c>
      <c r="C1821" s="1476" t="s">
        <v>12855</v>
      </c>
    </row>
    <row r="1822" spans="1:3" x14ac:dyDescent="0.2">
      <c r="A1822" s="1476" t="s">
        <v>13268</v>
      </c>
      <c r="B1822" s="1476" t="s">
        <v>13269</v>
      </c>
      <c r="C1822" s="1476" t="s">
        <v>12855</v>
      </c>
    </row>
    <row r="1823" spans="1:3" x14ac:dyDescent="0.2">
      <c r="A1823" s="1476" t="s">
        <v>13270</v>
      </c>
      <c r="B1823" s="1476" t="s">
        <v>13271</v>
      </c>
      <c r="C1823" s="1476" t="s">
        <v>12855</v>
      </c>
    </row>
    <row r="1824" spans="1:3" x14ac:dyDescent="0.2">
      <c r="A1824" s="1476" t="s">
        <v>13272</v>
      </c>
      <c r="B1824" s="1476" t="s">
        <v>13273</v>
      </c>
      <c r="C1824" s="1476" t="s">
        <v>12855</v>
      </c>
    </row>
    <row r="1825" spans="1:3" x14ac:dyDescent="0.2">
      <c r="A1825" s="1476" t="s">
        <v>13274</v>
      </c>
      <c r="B1825" s="1476" t="s">
        <v>13275</v>
      </c>
      <c r="C1825" s="1476" t="s">
        <v>12855</v>
      </c>
    </row>
    <row r="1826" spans="1:3" x14ac:dyDescent="0.2">
      <c r="A1826" s="1476" t="s">
        <v>13276</v>
      </c>
      <c r="B1826" s="1476" t="s">
        <v>13277</v>
      </c>
      <c r="C1826" s="1476" t="s">
        <v>12855</v>
      </c>
    </row>
    <row r="1827" spans="1:3" x14ac:dyDescent="0.2">
      <c r="A1827" s="1476" t="s">
        <v>13278</v>
      </c>
      <c r="B1827" s="1476" t="s">
        <v>13279</v>
      </c>
      <c r="C1827" s="1476" t="s">
        <v>12855</v>
      </c>
    </row>
    <row r="1828" spans="1:3" x14ac:dyDescent="0.2">
      <c r="A1828" s="1476" t="s">
        <v>13280</v>
      </c>
      <c r="B1828" s="1476" t="s">
        <v>13281</v>
      </c>
      <c r="C1828" s="1476" t="s">
        <v>12855</v>
      </c>
    </row>
    <row r="1829" spans="1:3" x14ac:dyDescent="0.2">
      <c r="A1829" s="1476" t="s">
        <v>13282</v>
      </c>
      <c r="B1829" s="1476" t="s">
        <v>13283</v>
      </c>
      <c r="C1829" s="1476" t="s">
        <v>12855</v>
      </c>
    </row>
    <row r="1830" spans="1:3" x14ac:dyDescent="0.2">
      <c r="A1830" s="1476" t="s">
        <v>13284</v>
      </c>
      <c r="B1830" s="1476" t="s">
        <v>13285</v>
      </c>
      <c r="C1830" s="1476" t="s">
        <v>12855</v>
      </c>
    </row>
    <row r="1831" spans="1:3" x14ac:dyDescent="0.2">
      <c r="A1831" s="1476" t="s">
        <v>13286</v>
      </c>
      <c r="B1831" s="1476" t="s">
        <v>13287</v>
      </c>
      <c r="C1831" s="1476" t="s">
        <v>12855</v>
      </c>
    </row>
    <row r="1832" spans="1:3" x14ac:dyDescent="0.2">
      <c r="A1832" s="1476" t="s">
        <v>13288</v>
      </c>
      <c r="B1832" s="1476" t="s">
        <v>13289</v>
      </c>
      <c r="C1832" s="1476" t="s">
        <v>12855</v>
      </c>
    </row>
    <row r="1833" spans="1:3" x14ac:dyDescent="0.2">
      <c r="A1833" s="1476" t="s">
        <v>13290</v>
      </c>
      <c r="B1833" s="1476" t="s">
        <v>13291</v>
      </c>
      <c r="C1833" s="1476" t="s">
        <v>12855</v>
      </c>
    </row>
    <row r="1834" spans="1:3" x14ac:dyDescent="0.2">
      <c r="A1834" s="1476" t="s">
        <v>13292</v>
      </c>
      <c r="B1834" s="1476" t="s">
        <v>13293</v>
      </c>
      <c r="C1834" s="1476" t="s">
        <v>12855</v>
      </c>
    </row>
    <row r="1835" spans="1:3" x14ac:dyDescent="0.2">
      <c r="A1835" s="1476" t="s">
        <v>13294</v>
      </c>
      <c r="B1835" s="1476" t="s">
        <v>13295</v>
      </c>
      <c r="C1835" s="1476" t="s">
        <v>12855</v>
      </c>
    </row>
    <row r="1836" spans="1:3" x14ac:dyDescent="0.2">
      <c r="A1836" s="1476" t="s">
        <v>13296</v>
      </c>
      <c r="B1836" s="1476" t="s">
        <v>13297</v>
      </c>
      <c r="C1836" s="1476" t="s">
        <v>12855</v>
      </c>
    </row>
    <row r="1837" spans="1:3" x14ac:dyDescent="0.2">
      <c r="A1837" s="1476" t="s">
        <v>13298</v>
      </c>
      <c r="B1837" s="1476" t="s">
        <v>13299</v>
      </c>
      <c r="C1837" s="1476" t="s">
        <v>12855</v>
      </c>
    </row>
    <row r="1838" spans="1:3" x14ac:dyDescent="0.2">
      <c r="A1838" s="1476" t="s">
        <v>13300</v>
      </c>
      <c r="B1838" s="1476" t="s">
        <v>13301</v>
      </c>
      <c r="C1838" s="1476" t="s">
        <v>12855</v>
      </c>
    </row>
    <row r="1839" spans="1:3" x14ac:dyDescent="0.2">
      <c r="A1839" s="1476" t="s">
        <v>13302</v>
      </c>
      <c r="B1839" s="1476" t="s">
        <v>13303</v>
      </c>
      <c r="C1839" s="1476" t="s">
        <v>12855</v>
      </c>
    </row>
    <row r="1840" spans="1:3" x14ac:dyDescent="0.2">
      <c r="A1840" s="1476" t="s">
        <v>13304</v>
      </c>
      <c r="B1840" s="1476" t="s">
        <v>13305</v>
      </c>
      <c r="C1840" s="1476" t="s">
        <v>12855</v>
      </c>
    </row>
    <row r="1841" spans="1:3" x14ac:dyDescent="0.2">
      <c r="A1841" s="1476" t="s">
        <v>13306</v>
      </c>
      <c r="B1841" s="1476" t="s">
        <v>13307</v>
      </c>
      <c r="C1841" s="1476" t="s">
        <v>12855</v>
      </c>
    </row>
    <row r="1842" spans="1:3" x14ac:dyDescent="0.2">
      <c r="A1842" s="1476" t="s">
        <v>13308</v>
      </c>
      <c r="B1842" s="1476" t="s">
        <v>13309</v>
      </c>
      <c r="C1842" s="1476" t="s">
        <v>12855</v>
      </c>
    </row>
    <row r="1843" spans="1:3" x14ac:dyDescent="0.2">
      <c r="A1843" s="1476" t="s">
        <v>13310</v>
      </c>
      <c r="B1843" s="1476" t="s">
        <v>13311</v>
      </c>
      <c r="C1843" s="1476" t="s">
        <v>12855</v>
      </c>
    </row>
    <row r="1844" spans="1:3" x14ac:dyDescent="0.2">
      <c r="A1844" s="1476" t="s">
        <v>13312</v>
      </c>
      <c r="B1844" s="1476" t="s">
        <v>13313</v>
      </c>
      <c r="C1844" s="1476" t="s">
        <v>12855</v>
      </c>
    </row>
    <row r="1845" spans="1:3" x14ac:dyDescent="0.2">
      <c r="A1845" s="1476" t="s">
        <v>13314</v>
      </c>
      <c r="B1845" s="1476" t="s">
        <v>13315</v>
      </c>
      <c r="C1845" s="1476" t="s">
        <v>12855</v>
      </c>
    </row>
    <row r="1846" spans="1:3" x14ac:dyDescent="0.2">
      <c r="A1846" s="1476" t="s">
        <v>13316</v>
      </c>
      <c r="B1846" s="1476" t="s">
        <v>13317</v>
      </c>
      <c r="C1846" s="1476" t="s">
        <v>12855</v>
      </c>
    </row>
    <row r="1847" spans="1:3" x14ac:dyDescent="0.2">
      <c r="A1847" s="1476" t="s">
        <v>13318</v>
      </c>
      <c r="B1847" s="1476" t="s">
        <v>13319</v>
      </c>
      <c r="C1847" s="1476" t="s">
        <v>12855</v>
      </c>
    </row>
    <row r="1848" spans="1:3" x14ac:dyDescent="0.2">
      <c r="A1848" s="1476" t="s">
        <v>13320</v>
      </c>
      <c r="B1848" s="1476" t="s">
        <v>13321</v>
      </c>
      <c r="C1848" s="1476" t="s">
        <v>12855</v>
      </c>
    </row>
    <row r="1849" spans="1:3" x14ac:dyDescent="0.2">
      <c r="A1849" s="1476" t="s">
        <v>13322</v>
      </c>
      <c r="B1849" s="1476" t="s">
        <v>13323</v>
      </c>
      <c r="C1849" s="1476" t="s">
        <v>12855</v>
      </c>
    </row>
    <row r="1850" spans="1:3" x14ac:dyDescent="0.2">
      <c r="A1850" s="1476" t="s">
        <v>13324</v>
      </c>
      <c r="B1850" s="1476" t="s">
        <v>13325</v>
      </c>
      <c r="C1850" s="1476" t="s">
        <v>12855</v>
      </c>
    </row>
    <row r="1851" spans="1:3" x14ac:dyDescent="0.2">
      <c r="A1851" s="1476" t="s">
        <v>13326</v>
      </c>
      <c r="B1851" s="1476" t="s">
        <v>13327</v>
      </c>
      <c r="C1851" s="1476" t="s">
        <v>12855</v>
      </c>
    </row>
    <row r="1852" spans="1:3" x14ac:dyDescent="0.2">
      <c r="A1852" s="1476" t="s">
        <v>13328</v>
      </c>
      <c r="B1852" s="1476" t="s">
        <v>13329</v>
      </c>
      <c r="C1852" s="1476" t="s">
        <v>12855</v>
      </c>
    </row>
    <row r="1853" spans="1:3" x14ac:dyDescent="0.2">
      <c r="A1853" s="1476" t="s">
        <v>13330</v>
      </c>
      <c r="B1853" s="1476" t="s">
        <v>13331</v>
      </c>
      <c r="C1853" s="1476" t="s">
        <v>12855</v>
      </c>
    </row>
    <row r="1854" spans="1:3" x14ac:dyDescent="0.2">
      <c r="A1854" s="1476" t="s">
        <v>13332</v>
      </c>
      <c r="B1854" s="1476" t="s">
        <v>13333</v>
      </c>
      <c r="C1854" s="1476" t="s">
        <v>12855</v>
      </c>
    </row>
    <row r="1855" spans="1:3" x14ac:dyDescent="0.2">
      <c r="A1855" s="1476" t="s">
        <v>13334</v>
      </c>
      <c r="B1855" s="1476" t="s">
        <v>13335</v>
      </c>
      <c r="C1855" s="1476" t="s">
        <v>12855</v>
      </c>
    </row>
    <row r="1856" spans="1:3" x14ac:dyDescent="0.2">
      <c r="A1856" s="1476" t="s">
        <v>13336</v>
      </c>
      <c r="B1856" s="1476" t="s">
        <v>13337</v>
      </c>
      <c r="C1856" s="1476" t="s">
        <v>12855</v>
      </c>
    </row>
    <row r="1857" spans="1:3" x14ac:dyDescent="0.2">
      <c r="A1857" s="1476" t="s">
        <v>13338</v>
      </c>
      <c r="B1857" s="1476" t="s">
        <v>13339</v>
      </c>
      <c r="C1857" s="1476" t="s">
        <v>12855</v>
      </c>
    </row>
    <row r="1858" spans="1:3" x14ac:dyDescent="0.2">
      <c r="A1858" s="1476" t="s">
        <v>13340</v>
      </c>
      <c r="B1858" s="1476" t="s">
        <v>13341</v>
      </c>
      <c r="C1858" s="1476" t="s">
        <v>12855</v>
      </c>
    </row>
    <row r="1859" spans="1:3" x14ac:dyDescent="0.2">
      <c r="A1859" s="1476" t="s">
        <v>13342</v>
      </c>
      <c r="B1859" s="1476" t="s">
        <v>13343</v>
      </c>
      <c r="C1859" s="1476" t="s">
        <v>12855</v>
      </c>
    </row>
    <row r="1860" spans="1:3" x14ac:dyDescent="0.2">
      <c r="A1860" s="1476" t="s">
        <v>13344</v>
      </c>
      <c r="B1860" s="1476" t="s">
        <v>13345</v>
      </c>
      <c r="C1860" s="1476" t="s">
        <v>12855</v>
      </c>
    </row>
    <row r="1861" spans="1:3" x14ac:dyDescent="0.2">
      <c r="A1861" s="1476" t="s">
        <v>13346</v>
      </c>
      <c r="B1861" s="1476" t="s">
        <v>13347</v>
      </c>
      <c r="C1861" s="1476" t="s">
        <v>12855</v>
      </c>
    </row>
    <row r="1862" spans="1:3" x14ac:dyDescent="0.2">
      <c r="A1862" s="1476" t="s">
        <v>13348</v>
      </c>
      <c r="B1862" s="1476" t="s">
        <v>13349</v>
      </c>
      <c r="C1862" s="1476" t="s">
        <v>12855</v>
      </c>
    </row>
    <row r="1863" spans="1:3" x14ac:dyDescent="0.2">
      <c r="A1863" s="1476" t="s">
        <v>13350</v>
      </c>
      <c r="B1863" s="1476" t="s">
        <v>13351</v>
      </c>
      <c r="C1863" s="1476" t="s">
        <v>12855</v>
      </c>
    </row>
    <row r="1864" spans="1:3" x14ac:dyDescent="0.2">
      <c r="A1864" s="1476" t="s">
        <v>13352</v>
      </c>
      <c r="B1864" s="1476" t="s">
        <v>13353</v>
      </c>
      <c r="C1864" s="1476" t="s">
        <v>12855</v>
      </c>
    </row>
    <row r="1865" spans="1:3" x14ac:dyDescent="0.2">
      <c r="A1865" s="1476" t="s">
        <v>13354</v>
      </c>
      <c r="B1865" s="1476" t="s">
        <v>13355</v>
      </c>
      <c r="C1865" s="1476" t="s">
        <v>12855</v>
      </c>
    </row>
    <row r="1866" spans="1:3" x14ac:dyDescent="0.2">
      <c r="A1866" s="1476" t="s">
        <v>13356</v>
      </c>
      <c r="B1866" s="1476" t="s">
        <v>13357</v>
      </c>
      <c r="C1866" s="1476" t="s">
        <v>12855</v>
      </c>
    </row>
    <row r="1867" spans="1:3" x14ac:dyDescent="0.2">
      <c r="A1867" s="1476" t="s">
        <v>13358</v>
      </c>
      <c r="B1867" s="1476" t="s">
        <v>13359</v>
      </c>
      <c r="C1867" s="1476" t="s">
        <v>12855</v>
      </c>
    </row>
    <row r="1868" spans="1:3" x14ac:dyDescent="0.2">
      <c r="A1868" s="1476" t="s">
        <v>13360</v>
      </c>
      <c r="B1868" s="1476" t="s">
        <v>13361</v>
      </c>
      <c r="C1868" s="1476" t="s">
        <v>12855</v>
      </c>
    </row>
    <row r="1869" spans="1:3" x14ac:dyDescent="0.2">
      <c r="A1869" s="1476" t="s">
        <v>13362</v>
      </c>
      <c r="B1869" s="1476" t="s">
        <v>13363</v>
      </c>
      <c r="C1869" s="1476" t="s">
        <v>12855</v>
      </c>
    </row>
    <row r="1870" spans="1:3" x14ac:dyDescent="0.2">
      <c r="A1870" s="1476" t="s">
        <v>13364</v>
      </c>
      <c r="B1870" s="1476" t="s">
        <v>13365</v>
      </c>
      <c r="C1870" s="1476" t="s">
        <v>12855</v>
      </c>
    </row>
    <row r="1871" spans="1:3" x14ac:dyDescent="0.2">
      <c r="A1871" s="1476" t="s">
        <v>13366</v>
      </c>
      <c r="B1871" s="1476" t="s">
        <v>13367</v>
      </c>
      <c r="C1871" s="1476" t="s">
        <v>12855</v>
      </c>
    </row>
    <row r="1872" spans="1:3" x14ac:dyDescent="0.2">
      <c r="A1872" s="1476" t="s">
        <v>13368</v>
      </c>
      <c r="B1872" s="1476" t="s">
        <v>13369</v>
      </c>
      <c r="C1872" s="1476" t="s">
        <v>12855</v>
      </c>
    </row>
    <row r="1873" spans="1:3" x14ac:dyDescent="0.2">
      <c r="A1873" s="1476" t="s">
        <v>13370</v>
      </c>
      <c r="B1873" s="1476" t="s">
        <v>13371</v>
      </c>
      <c r="C1873" s="1476" t="s">
        <v>12855</v>
      </c>
    </row>
    <row r="1874" spans="1:3" x14ac:dyDescent="0.2">
      <c r="A1874" s="1476" t="s">
        <v>13372</v>
      </c>
      <c r="B1874" s="1476" t="s">
        <v>13373</v>
      </c>
      <c r="C1874" s="1476" t="s">
        <v>12855</v>
      </c>
    </row>
    <row r="1875" spans="1:3" x14ac:dyDescent="0.2">
      <c r="A1875" s="1476" t="s">
        <v>13374</v>
      </c>
      <c r="B1875" s="1476" t="s">
        <v>13375</v>
      </c>
      <c r="C1875" s="1476" t="s">
        <v>12855</v>
      </c>
    </row>
    <row r="1876" spans="1:3" x14ac:dyDescent="0.2">
      <c r="A1876" s="1476" t="s">
        <v>13376</v>
      </c>
      <c r="B1876" s="1476" t="s">
        <v>13377</v>
      </c>
      <c r="C1876" s="1476" t="s">
        <v>12855</v>
      </c>
    </row>
    <row r="1877" spans="1:3" x14ac:dyDescent="0.2">
      <c r="A1877" s="1476" t="s">
        <v>13378</v>
      </c>
      <c r="B1877" s="1476" t="s">
        <v>13379</v>
      </c>
      <c r="C1877" s="1476" t="s">
        <v>12855</v>
      </c>
    </row>
    <row r="1878" spans="1:3" x14ac:dyDescent="0.2">
      <c r="A1878" s="1476" t="s">
        <v>13380</v>
      </c>
      <c r="B1878" s="1476" t="s">
        <v>13381</v>
      </c>
      <c r="C1878" s="1476" t="s">
        <v>12855</v>
      </c>
    </row>
    <row r="1879" spans="1:3" x14ac:dyDescent="0.2">
      <c r="A1879" s="1476" t="s">
        <v>13382</v>
      </c>
      <c r="B1879" s="1476" t="s">
        <v>13383</v>
      </c>
      <c r="C1879" s="1476" t="s">
        <v>12855</v>
      </c>
    </row>
    <row r="1880" spans="1:3" x14ac:dyDescent="0.2">
      <c r="A1880" s="1476" t="s">
        <v>13384</v>
      </c>
      <c r="B1880" s="1476" t="s">
        <v>13385</v>
      </c>
      <c r="C1880" s="1476" t="s">
        <v>12855</v>
      </c>
    </row>
    <row r="1881" spans="1:3" x14ac:dyDescent="0.2">
      <c r="A1881" s="1476" t="s">
        <v>13386</v>
      </c>
      <c r="B1881" s="1476" t="s">
        <v>13387</v>
      </c>
      <c r="C1881" s="1476" t="s">
        <v>12855</v>
      </c>
    </row>
    <row r="1882" spans="1:3" x14ac:dyDescent="0.2">
      <c r="A1882" s="1476" t="s">
        <v>13388</v>
      </c>
      <c r="B1882" s="1476" t="s">
        <v>13389</v>
      </c>
      <c r="C1882" s="1476" t="s">
        <v>12855</v>
      </c>
    </row>
    <row r="1883" spans="1:3" x14ac:dyDescent="0.2">
      <c r="A1883" s="1476" t="s">
        <v>13390</v>
      </c>
      <c r="B1883" s="1476" t="s">
        <v>13391</v>
      </c>
      <c r="C1883" s="1476" t="s">
        <v>12855</v>
      </c>
    </row>
    <row r="1884" spans="1:3" x14ac:dyDescent="0.2">
      <c r="A1884" s="1476" t="s">
        <v>13392</v>
      </c>
      <c r="B1884" s="1476" t="s">
        <v>13393</v>
      </c>
      <c r="C1884" s="1476" t="s">
        <v>12855</v>
      </c>
    </row>
    <row r="1885" spans="1:3" x14ac:dyDescent="0.2">
      <c r="A1885" s="1476" t="s">
        <v>13394</v>
      </c>
      <c r="B1885" s="1476" t="s">
        <v>13395</v>
      </c>
      <c r="C1885" s="1476" t="s">
        <v>12855</v>
      </c>
    </row>
    <row r="1886" spans="1:3" x14ac:dyDescent="0.2">
      <c r="A1886" s="1476" t="s">
        <v>13396</v>
      </c>
      <c r="B1886" s="1476" t="s">
        <v>13397</v>
      </c>
      <c r="C1886" s="1476" t="s">
        <v>12855</v>
      </c>
    </row>
    <row r="1887" spans="1:3" x14ac:dyDescent="0.2">
      <c r="A1887" s="1476" t="s">
        <v>13398</v>
      </c>
      <c r="B1887" s="1476" t="s">
        <v>13399</v>
      </c>
      <c r="C1887" s="1476" t="s">
        <v>12855</v>
      </c>
    </row>
    <row r="1888" spans="1:3" x14ac:dyDescent="0.2">
      <c r="A1888" s="1476" t="s">
        <v>13400</v>
      </c>
      <c r="B1888" s="1476" t="s">
        <v>13401</v>
      </c>
      <c r="C1888" s="1476" t="s">
        <v>12855</v>
      </c>
    </row>
    <row r="1889" spans="1:3" x14ac:dyDescent="0.2">
      <c r="A1889" s="1476" t="s">
        <v>13402</v>
      </c>
      <c r="B1889" s="1476" t="s">
        <v>13403</v>
      </c>
      <c r="C1889" s="1476" t="s">
        <v>12855</v>
      </c>
    </row>
    <row r="1890" spans="1:3" x14ac:dyDescent="0.2">
      <c r="A1890" s="1476" t="s">
        <v>13404</v>
      </c>
      <c r="B1890" s="1476" t="s">
        <v>13405</v>
      </c>
      <c r="C1890" s="1476" t="s">
        <v>12855</v>
      </c>
    </row>
    <row r="1891" spans="1:3" x14ac:dyDescent="0.2">
      <c r="A1891" s="1476" t="s">
        <v>2517</v>
      </c>
      <c r="B1891" s="1476" t="s">
        <v>13406</v>
      </c>
      <c r="C1891" s="1476" t="s">
        <v>11528</v>
      </c>
    </row>
    <row r="1892" spans="1:3" x14ac:dyDescent="0.2">
      <c r="A1892" s="1476" t="s">
        <v>2518</v>
      </c>
      <c r="B1892" s="1476" t="s">
        <v>13407</v>
      </c>
      <c r="C1892" s="1476" t="s">
        <v>11528</v>
      </c>
    </row>
    <row r="1893" spans="1:3" x14ac:dyDescent="0.2">
      <c r="A1893" s="1476" t="s">
        <v>2519</v>
      </c>
      <c r="B1893" s="1476" t="s">
        <v>13408</v>
      </c>
      <c r="C1893" s="1476" t="s">
        <v>11528</v>
      </c>
    </row>
    <row r="1894" spans="1:3" x14ac:dyDescent="0.2">
      <c r="A1894" s="1476" t="s">
        <v>2520</v>
      </c>
      <c r="B1894" s="1476" t="s">
        <v>13409</v>
      </c>
      <c r="C1894" s="1476" t="s">
        <v>11528</v>
      </c>
    </row>
    <row r="1895" spans="1:3" x14ac:dyDescent="0.2">
      <c r="A1895" s="1476" t="s">
        <v>2521</v>
      </c>
      <c r="B1895" s="1476" t="s">
        <v>13410</v>
      </c>
      <c r="C1895" s="1476" t="s">
        <v>11528</v>
      </c>
    </row>
    <row r="1896" spans="1:3" x14ac:dyDescent="0.2">
      <c r="A1896" s="1476" t="s">
        <v>2522</v>
      </c>
      <c r="B1896" s="1476" t="s">
        <v>13411</v>
      </c>
      <c r="C1896" s="1476" t="s">
        <v>11528</v>
      </c>
    </row>
    <row r="1897" spans="1:3" x14ac:dyDescent="0.2">
      <c r="A1897" s="1476" t="s">
        <v>2523</v>
      </c>
      <c r="B1897" s="1476" t="s">
        <v>13412</v>
      </c>
      <c r="C1897" s="1476" t="s">
        <v>11528</v>
      </c>
    </row>
    <row r="1898" spans="1:3" x14ac:dyDescent="0.2">
      <c r="A1898" s="1476" t="s">
        <v>2524</v>
      </c>
      <c r="B1898" s="1476" t="s">
        <v>13413</v>
      </c>
      <c r="C1898" s="1476" t="s">
        <v>11528</v>
      </c>
    </row>
    <row r="1899" spans="1:3" x14ac:dyDescent="0.2">
      <c r="A1899" s="1476" t="s">
        <v>2525</v>
      </c>
      <c r="B1899" s="1476" t="s">
        <v>13414</v>
      </c>
      <c r="C1899" s="1476" t="s">
        <v>11528</v>
      </c>
    </row>
    <row r="1900" spans="1:3" x14ac:dyDescent="0.2">
      <c r="A1900" s="1476" t="s">
        <v>2526</v>
      </c>
      <c r="B1900" s="1476" t="s">
        <v>13415</v>
      </c>
      <c r="C1900" s="1476" t="s">
        <v>11528</v>
      </c>
    </row>
    <row r="1901" spans="1:3" x14ac:dyDescent="0.2">
      <c r="A1901" s="1476" t="s">
        <v>2527</v>
      </c>
      <c r="B1901" s="1476" t="s">
        <v>13416</v>
      </c>
      <c r="C1901" s="1476" t="s">
        <v>11528</v>
      </c>
    </row>
    <row r="1902" spans="1:3" x14ac:dyDescent="0.2">
      <c r="A1902" s="1476" t="s">
        <v>2528</v>
      </c>
      <c r="B1902" s="1476" t="s">
        <v>13417</v>
      </c>
      <c r="C1902" s="1476" t="s">
        <v>11528</v>
      </c>
    </row>
    <row r="1903" spans="1:3" x14ac:dyDescent="0.2">
      <c r="A1903" s="1476" t="s">
        <v>2529</v>
      </c>
      <c r="B1903" s="1476" t="s">
        <v>2530</v>
      </c>
      <c r="C1903" s="1476" t="s">
        <v>11528</v>
      </c>
    </row>
    <row r="1904" spans="1:3" x14ac:dyDescent="0.2">
      <c r="A1904" s="1476" t="s">
        <v>2531</v>
      </c>
      <c r="B1904" s="1476" t="s">
        <v>2532</v>
      </c>
      <c r="C1904" s="1476" t="s">
        <v>11528</v>
      </c>
    </row>
    <row r="1905" spans="1:3" x14ac:dyDescent="0.2">
      <c r="A1905" s="1476" t="s">
        <v>2533</v>
      </c>
      <c r="B1905" s="1476" t="s">
        <v>13418</v>
      </c>
      <c r="C1905" s="1476" t="s">
        <v>11528</v>
      </c>
    </row>
    <row r="1906" spans="1:3" x14ac:dyDescent="0.2">
      <c r="A1906" s="1476" t="s">
        <v>2534</v>
      </c>
      <c r="B1906" s="1476" t="s">
        <v>13419</v>
      </c>
      <c r="C1906" s="1476" t="s">
        <v>11528</v>
      </c>
    </row>
    <row r="1907" spans="1:3" x14ac:dyDescent="0.2">
      <c r="A1907" s="1476" t="s">
        <v>2535</v>
      </c>
      <c r="B1907" s="1476" t="s">
        <v>13420</v>
      </c>
      <c r="C1907" s="1476" t="s">
        <v>11528</v>
      </c>
    </row>
    <row r="1908" spans="1:3" x14ac:dyDescent="0.2">
      <c r="A1908" s="1476" t="s">
        <v>2536</v>
      </c>
      <c r="B1908" s="1476" t="s">
        <v>13421</v>
      </c>
      <c r="C1908" s="1476" t="s">
        <v>11528</v>
      </c>
    </row>
    <row r="1909" spans="1:3" x14ac:dyDescent="0.2">
      <c r="A1909" s="1476" t="s">
        <v>2537</v>
      </c>
      <c r="B1909" s="1476" t="s">
        <v>13422</v>
      </c>
      <c r="C1909" s="1476" t="s">
        <v>11528</v>
      </c>
    </row>
    <row r="1910" spans="1:3" x14ac:dyDescent="0.2">
      <c r="A1910" s="1476" t="s">
        <v>2538</v>
      </c>
      <c r="B1910" s="1476" t="s">
        <v>13423</v>
      </c>
      <c r="C1910" s="1476" t="s">
        <v>11528</v>
      </c>
    </row>
    <row r="1911" spans="1:3" x14ac:dyDescent="0.2">
      <c r="A1911" s="1476" t="s">
        <v>2539</v>
      </c>
      <c r="B1911" s="1476" t="s">
        <v>13424</v>
      </c>
      <c r="C1911" s="1476" t="s">
        <v>11528</v>
      </c>
    </row>
    <row r="1912" spans="1:3" x14ac:dyDescent="0.2">
      <c r="A1912" s="1476" t="s">
        <v>2540</v>
      </c>
      <c r="B1912" s="1476" t="s">
        <v>13425</v>
      </c>
      <c r="C1912" s="1476" t="s">
        <v>11528</v>
      </c>
    </row>
    <row r="1913" spans="1:3" x14ac:dyDescent="0.2">
      <c r="A1913" s="1476" t="s">
        <v>2541</v>
      </c>
      <c r="B1913" s="1476" t="s">
        <v>13426</v>
      </c>
      <c r="C1913" s="1476" t="s">
        <v>11528</v>
      </c>
    </row>
    <row r="1914" spans="1:3" x14ac:dyDescent="0.2">
      <c r="A1914" s="1476" t="s">
        <v>2542</v>
      </c>
      <c r="B1914" s="1476" t="s">
        <v>13427</v>
      </c>
      <c r="C1914" s="1476" t="s">
        <v>11528</v>
      </c>
    </row>
    <row r="1915" spans="1:3" x14ac:dyDescent="0.2">
      <c r="A1915" s="1476" t="s">
        <v>2543</v>
      </c>
      <c r="B1915" s="1476" t="s">
        <v>13428</v>
      </c>
      <c r="C1915" s="1476" t="s">
        <v>11528</v>
      </c>
    </row>
    <row r="1916" spans="1:3" x14ac:dyDescent="0.2">
      <c r="A1916" s="1476" t="s">
        <v>2544</v>
      </c>
      <c r="B1916" s="1476" t="s">
        <v>13429</v>
      </c>
      <c r="C1916" s="1476" t="s">
        <v>11528</v>
      </c>
    </row>
    <row r="1917" spans="1:3" x14ac:dyDescent="0.2">
      <c r="A1917" s="1476" t="s">
        <v>2545</v>
      </c>
      <c r="B1917" s="1476" t="s">
        <v>13430</v>
      </c>
      <c r="C1917" s="1476" t="s">
        <v>11528</v>
      </c>
    </row>
    <row r="1918" spans="1:3" x14ac:dyDescent="0.2">
      <c r="A1918" s="1476" t="s">
        <v>2546</v>
      </c>
      <c r="B1918" s="1476" t="s">
        <v>13431</v>
      </c>
      <c r="C1918" s="1476" t="s">
        <v>11528</v>
      </c>
    </row>
    <row r="1919" spans="1:3" x14ac:dyDescent="0.2">
      <c r="A1919" s="1476" t="s">
        <v>2547</v>
      </c>
      <c r="B1919" s="1476" t="s">
        <v>13432</v>
      </c>
      <c r="C1919" s="1476" t="s">
        <v>11528</v>
      </c>
    </row>
    <row r="1920" spans="1:3" x14ac:dyDescent="0.2">
      <c r="A1920" s="1476" t="s">
        <v>2548</v>
      </c>
      <c r="B1920" s="1476" t="s">
        <v>13433</v>
      </c>
      <c r="C1920" s="1476" t="s">
        <v>11528</v>
      </c>
    </row>
    <row r="1921" spans="1:3" x14ac:dyDescent="0.2">
      <c r="A1921" s="1476" t="s">
        <v>2549</v>
      </c>
      <c r="B1921" s="1476" t="s">
        <v>2550</v>
      </c>
      <c r="C1921" s="1476" t="s">
        <v>11528</v>
      </c>
    </row>
    <row r="1922" spans="1:3" x14ac:dyDescent="0.2">
      <c r="A1922" s="1476" t="s">
        <v>2551</v>
      </c>
      <c r="B1922" s="1476" t="s">
        <v>2552</v>
      </c>
      <c r="C1922" s="1476" t="s">
        <v>11528</v>
      </c>
    </row>
    <row r="1923" spans="1:3" x14ac:dyDescent="0.2">
      <c r="A1923" s="1476" t="s">
        <v>832</v>
      </c>
      <c r="B1923" s="1476" t="s">
        <v>13434</v>
      </c>
      <c r="C1923" s="1476" t="s">
        <v>11528</v>
      </c>
    </row>
    <row r="1924" spans="1:3" x14ac:dyDescent="0.2">
      <c r="A1924" s="1476" t="s">
        <v>2553</v>
      </c>
      <c r="B1924" s="1476" t="s">
        <v>13435</v>
      </c>
      <c r="C1924" s="1476" t="s">
        <v>11528</v>
      </c>
    </row>
    <row r="1925" spans="1:3" x14ac:dyDescent="0.2">
      <c r="A1925" s="1476" t="s">
        <v>2554</v>
      </c>
      <c r="B1925" s="1476" t="s">
        <v>13436</v>
      </c>
      <c r="C1925" s="1476" t="s">
        <v>11528</v>
      </c>
    </row>
    <row r="1926" spans="1:3" x14ac:dyDescent="0.2">
      <c r="A1926" s="1476" t="s">
        <v>2555</v>
      </c>
      <c r="B1926" s="1476" t="s">
        <v>13437</v>
      </c>
      <c r="C1926" s="1476" t="s">
        <v>11528</v>
      </c>
    </row>
    <row r="1927" spans="1:3" x14ac:dyDescent="0.2">
      <c r="A1927" s="1476" t="s">
        <v>2556</v>
      </c>
      <c r="B1927" s="1476" t="s">
        <v>13438</v>
      </c>
      <c r="C1927" s="1476" t="s">
        <v>11528</v>
      </c>
    </row>
    <row r="1928" spans="1:3" x14ac:dyDescent="0.2">
      <c r="A1928" s="1476" t="s">
        <v>831</v>
      </c>
      <c r="B1928" s="1476" t="s">
        <v>13439</v>
      </c>
      <c r="C1928" s="1476" t="s">
        <v>11528</v>
      </c>
    </row>
    <row r="1929" spans="1:3" x14ac:dyDescent="0.2">
      <c r="A1929" s="1476" t="s">
        <v>830</v>
      </c>
      <c r="B1929" s="1476" t="s">
        <v>13440</v>
      </c>
      <c r="C1929" s="1476" t="s">
        <v>11528</v>
      </c>
    </row>
    <row r="1930" spans="1:3" x14ac:dyDescent="0.2">
      <c r="A1930" s="1476" t="s">
        <v>829</v>
      </c>
      <c r="B1930" s="1476" t="s">
        <v>13441</v>
      </c>
      <c r="C1930" s="1476" t="s">
        <v>11528</v>
      </c>
    </row>
    <row r="1931" spans="1:3" x14ac:dyDescent="0.2">
      <c r="A1931" s="1476" t="s">
        <v>828</v>
      </c>
      <c r="B1931" s="1476" t="s">
        <v>13442</v>
      </c>
      <c r="C1931" s="1476" t="s">
        <v>11528</v>
      </c>
    </row>
    <row r="1932" spans="1:3" x14ac:dyDescent="0.2">
      <c r="A1932" s="1476" t="s">
        <v>827</v>
      </c>
      <c r="B1932" s="1476" t="s">
        <v>13443</v>
      </c>
      <c r="C1932" s="1476" t="s">
        <v>11528</v>
      </c>
    </row>
    <row r="1933" spans="1:3" x14ac:dyDescent="0.2">
      <c r="A1933" s="1476" t="s">
        <v>2557</v>
      </c>
      <c r="B1933" s="1476" t="s">
        <v>13444</v>
      </c>
      <c r="C1933" s="1476" t="s">
        <v>11528</v>
      </c>
    </row>
    <row r="1934" spans="1:3" x14ac:dyDescent="0.2">
      <c r="A1934" s="1476" t="s">
        <v>2558</v>
      </c>
      <c r="B1934" s="1476" t="s">
        <v>13445</v>
      </c>
      <c r="C1934" s="1476" t="s">
        <v>11528</v>
      </c>
    </row>
    <row r="1935" spans="1:3" x14ac:dyDescent="0.2">
      <c r="A1935" s="1476" t="s">
        <v>826</v>
      </c>
      <c r="B1935" s="1476" t="s">
        <v>13446</v>
      </c>
      <c r="C1935" s="1476" t="s">
        <v>11528</v>
      </c>
    </row>
    <row r="1936" spans="1:3" x14ac:dyDescent="0.2">
      <c r="A1936" s="1476" t="s">
        <v>10265</v>
      </c>
      <c r="B1936" s="1476" t="s">
        <v>13447</v>
      </c>
      <c r="C1936" s="1476" t="s">
        <v>11528</v>
      </c>
    </row>
    <row r="1937" spans="1:3" x14ac:dyDescent="0.2">
      <c r="A1937" s="1476" t="s">
        <v>10269</v>
      </c>
      <c r="B1937" s="1476" t="s">
        <v>13448</v>
      </c>
      <c r="C1937" s="1476" t="s">
        <v>11528</v>
      </c>
    </row>
    <row r="1938" spans="1:3" x14ac:dyDescent="0.2">
      <c r="A1938" s="1476" t="s">
        <v>10273</v>
      </c>
      <c r="B1938" s="1476" t="s">
        <v>13449</v>
      </c>
      <c r="C1938" s="1476" t="s">
        <v>11528</v>
      </c>
    </row>
    <row r="1939" spans="1:3" x14ac:dyDescent="0.2">
      <c r="A1939" s="1476" t="s">
        <v>10278</v>
      </c>
      <c r="B1939" s="1476" t="s">
        <v>13450</v>
      </c>
      <c r="C1939" s="1476" t="s">
        <v>11528</v>
      </c>
    </row>
    <row r="1940" spans="1:3" x14ac:dyDescent="0.2">
      <c r="A1940" s="1476" t="s">
        <v>10282</v>
      </c>
      <c r="B1940" s="1476" t="s">
        <v>13451</v>
      </c>
      <c r="C1940" s="1476" t="s">
        <v>11528</v>
      </c>
    </row>
    <row r="1941" spans="1:3" x14ac:dyDescent="0.2">
      <c r="A1941" s="1476" t="s">
        <v>10285</v>
      </c>
      <c r="B1941" s="1476" t="s">
        <v>13452</v>
      </c>
      <c r="C1941" s="1476" t="s">
        <v>11528</v>
      </c>
    </row>
    <row r="1942" spans="1:3" x14ac:dyDescent="0.2">
      <c r="A1942" s="1476" t="s">
        <v>10289</v>
      </c>
      <c r="B1942" s="1476" t="s">
        <v>13453</v>
      </c>
      <c r="C1942" s="1476" t="s">
        <v>11528</v>
      </c>
    </row>
    <row r="1943" spans="1:3" x14ac:dyDescent="0.2">
      <c r="A1943" s="1476" t="s">
        <v>10292</v>
      </c>
      <c r="B1943" s="1476" t="s">
        <v>13454</v>
      </c>
      <c r="C1943" s="1476" t="s">
        <v>11528</v>
      </c>
    </row>
    <row r="1944" spans="1:3" x14ac:dyDescent="0.2">
      <c r="A1944" s="1476" t="s">
        <v>10296</v>
      </c>
      <c r="B1944" s="1476" t="s">
        <v>13455</v>
      </c>
      <c r="C1944" s="1476" t="s">
        <v>11528</v>
      </c>
    </row>
    <row r="1945" spans="1:3" x14ac:dyDescent="0.2">
      <c r="A1945" s="1476" t="s">
        <v>10298</v>
      </c>
      <c r="B1945" s="1476" t="s">
        <v>13456</v>
      </c>
      <c r="C1945" s="1476" t="s">
        <v>11528</v>
      </c>
    </row>
    <row r="1946" spans="1:3" x14ac:dyDescent="0.2">
      <c r="A1946" s="1476" t="s">
        <v>2559</v>
      </c>
      <c r="B1946" s="1476" t="s">
        <v>13457</v>
      </c>
      <c r="C1946" s="1476" t="s">
        <v>11528</v>
      </c>
    </row>
    <row r="1947" spans="1:3" x14ac:dyDescent="0.2">
      <c r="A1947" s="1476" t="s">
        <v>2560</v>
      </c>
      <c r="B1947" s="1476" t="s">
        <v>13458</v>
      </c>
      <c r="C1947" s="1476" t="s">
        <v>11528</v>
      </c>
    </row>
    <row r="1948" spans="1:3" x14ac:dyDescent="0.2">
      <c r="A1948" s="1476" t="s">
        <v>2561</v>
      </c>
      <c r="B1948" s="1476" t="s">
        <v>13459</v>
      </c>
      <c r="C1948" s="1476" t="s">
        <v>11528</v>
      </c>
    </row>
    <row r="1949" spans="1:3" x14ac:dyDescent="0.2">
      <c r="A1949" s="1476" t="s">
        <v>2562</v>
      </c>
      <c r="B1949" s="1476" t="s">
        <v>13460</v>
      </c>
      <c r="C1949" s="1476" t="s">
        <v>11528</v>
      </c>
    </row>
    <row r="1950" spans="1:3" x14ac:dyDescent="0.2">
      <c r="A1950" s="1476" t="s">
        <v>2563</v>
      </c>
      <c r="B1950" s="1476" t="s">
        <v>13461</v>
      </c>
      <c r="C1950" s="1476" t="s">
        <v>11528</v>
      </c>
    </row>
    <row r="1951" spans="1:3" x14ac:dyDescent="0.2">
      <c r="A1951" s="1476" t="s">
        <v>2564</v>
      </c>
      <c r="B1951" s="1476" t="s">
        <v>13462</v>
      </c>
      <c r="C1951" s="1476" t="s">
        <v>11528</v>
      </c>
    </row>
    <row r="1952" spans="1:3" x14ac:dyDescent="0.2">
      <c r="A1952" s="1476" t="s">
        <v>2565</v>
      </c>
      <c r="B1952" s="1476" t="s">
        <v>13463</v>
      </c>
      <c r="C1952" s="1476" t="s">
        <v>11528</v>
      </c>
    </row>
    <row r="1953" spans="1:3" x14ac:dyDescent="0.2">
      <c r="A1953" s="1476" t="s">
        <v>2566</v>
      </c>
      <c r="B1953" s="1476" t="s">
        <v>13464</v>
      </c>
      <c r="C1953" s="1476" t="s">
        <v>11528</v>
      </c>
    </row>
    <row r="1954" spans="1:3" x14ac:dyDescent="0.2">
      <c r="A1954" s="1476" t="s">
        <v>2567</v>
      </c>
      <c r="B1954" s="1476" t="s">
        <v>13465</v>
      </c>
      <c r="C1954" s="1476" t="s">
        <v>11528</v>
      </c>
    </row>
    <row r="1955" spans="1:3" x14ac:dyDescent="0.2">
      <c r="A1955" s="1476" t="s">
        <v>10340</v>
      </c>
      <c r="B1955" s="1476" t="s">
        <v>13466</v>
      </c>
      <c r="C1955" s="1476" t="s">
        <v>11528</v>
      </c>
    </row>
    <row r="1956" spans="1:3" x14ac:dyDescent="0.2">
      <c r="A1956" s="1476" t="s">
        <v>10345</v>
      </c>
      <c r="B1956" s="1476" t="s">
        <v>13467</v>
      </c>
      <c r="C1956" s="1476" t="s">
        <v>11528</v>
      </c>
    </row>
    <row r="1957" spans="1:3" x14ac:dyDescent="0.2">
      <c r="A1957" s="1476" t="s">
        <v>10348</v>
      </c>
      <c r="B1957" s="1476" t="s">
        <v>13468</v>
      </c>
      <c r="C1957" s="1476" t="s">
        <v>11528</v>
      </c>
    </row>
    <row r="1958" spans="1:3" x14ac:dyDescent="0.2">
      <c r="A1958" s="1476" t="s">
        <v>10351</v>
      </c>
      <c r="B1958" s="1476" t="s">
        <v>13469</v>
      </c>
      <c r="C1958" s="1476" t="s">
        <v>11528</v>
      </c>
    </row>
    <row r="1959" spans="1:3" x14ac:dyDescent="0.2">
      <c r="A1959" s="1476" t="s">
        <v>10353</v>
      </c>
      <c r="B1959" s="1476" t="s">
        <v>13470</v>
      </c>
      <c r="C1959" s="1476" t="s">
        <v>11528</v>
      </c>
    </row>
    <row r="1960" spans="1:3" x14ac:dyDescent="0.2">
      <c r="A1960" s="1476" t="s">
        <v>10358</v>
      </c>
      <c r="B1960" s="1476" t="s">
        <v>13471</v>
      </c>
      <c r="C1960" s="1476" t="s">
        <v>11528</v>
      </c>
    </row>
    <row r="1961" spans="1:3" x14ac:dyDescent="0.2">
      <c r="A1961" s="1476" t="s">
        <v>2568</v>
      </c>
      <c r="B1961" s="1476" t="s">
        <v>13472</v>
      </c>
      <c r="C1961" s="1476" t="s">
        <v>11528</v>
      </c>
    </row>
    <row r="1962" spans="1:3" x14ac:dyDescent="0.2">
      <c r="A1962" s="1476" t="s">
        <v>2569</v>
      </c>
      <c r="B1962" s="1476" t="s">
        <v>13473</v>
      </c>
      <c r="C1962" s="1476" t="s">
        <v>11528</v>
      </c>
    </row>
    <row r="1963" spans="1:3" x14ac:dyDescent="0.2">
      <c r="A1963" s="1476" t="s">
        <v>2570</v>
      </c>
      <c r="B1963" s="1476" t="s">
        <v>13474</v>
      </c>
      <c r="C1963" s="1476" t="s">
        <v>11528</v>
      </c>
    </row>
    <row r="1964" spans="1:3" x14ac:dyDescent="0.2">
      <c r="A1964" s="1476" t="s">
        <v>2571</v>
      </c>
      <c r="B1964" s="1476" t="s">
        <v>13475</v>
      </c>
      <c r="C1964" s="1476" t="s">
        <v>11528</v>
      </c>
    </row>
    <row r="1965" spans="1:3" x14ac:dyDescent="0.2">
      <c r="A1965" s="1476" t="s">
        <v>2572</v>
      </c>
      <c r="B1965" s="1476" t="s">
        <v>13476</v>
      </c>
      <c r="C1965" s="1476" t="s">
        <v>11528</v>
      </c>
    </row>
    <row r="1966" spans="1:3" x14ac:dyDescent="0.2">
      <c r="A1966" s="1476" t="s">
        <v>2573</v>
      </c>
      <c r="B1966" s="1476" t="s">
        <v>13477</v>
      </c>
      <c r="C1966" s="1476" t="s">
        <v>11528</v>
      </c>
    </row>
    <row r="1967" spans="1:3" x14ac:dyDescent="0.2">
      <c r="A1967" s="1476" t="s">
        <v>2574</v>
      </c>
      <c r="B1967" s="1476" t="s">
        <v>13478</v>
      </c>
      <c r="C1967" s="1476" t="s">
        <v>11528</v>
      </c>
    </row>
    <row r="1968" spans="1:3" x14ac:dyDescent="0.2">
      <c r="A1968" s="1476" t="s">
        <v>2575</v>
      </c>
      <c r="B1968" s="1476" t="s">
        <v>13479</v>
      </c>
      <c r="C1968" s="1476" t="s">
        <v>11528</v>
      </c>
    </row>
    <row r="1969" spans="1:3" x14ac:dyDescent="0.2">
      <c r="A1969" s="1476" t="s">
        <v>2576</v>
      </c>
      <c r="B1969" s="1476" t="s">
        <v>13480</v>
      </c>
      <c r="C1969" s="1476" t="s">
        <v>11528</v>
      </c>
    </row>
    <row r="1970" spans="1:3" x14ac:dyDescent="0.2">
      <c r="A1970" s="1476" t="s">
        <v>2577</v>
      </c>
      <c r="B1970" s="1476" t="s">
        <v>13481</v>
      </c>
      <c r="C1970" s="1476" t="s">
        <v>11528</v>
      </c>
    </row>
    <row r="1971" spans="1:3" x14ac:dyDescent="0.2">
      <c r="A1971" s="1476" t="s">
        <v>2578</v>
      </c>
      <c r="B1971" s="1476" t="s">
        <v>13482</v>
      </c>
      <c r="C1971" s="1476" t="s">
        <v>11528</v>
      </c>
    </row>
    <row r="1972" spans="1:3" x14ac:dyDescent="0.2">
      <c r="A1972" s="1476" t="s">
        <v>2579</v>
      </c>
      <c r="B1972" s="1476" t="s">
        <v>13483</v>
      </c>
      <c r="C1972" s="1476" t="s">
        <v>11528</v>
      </c>
    </row>
    <row r="1973" spans="1:3" x14ac:dyDescent="0.2">
      <c r="A1973" s="1476" t="s">
        <v>2580</v>
      </c>
      <c r="B1973" s="1476" t="s">
        <v>13484</v>
      </c>
      <c r="C1973" s="1476" t="s">
        <v>11528</v>
      </c>
    </row>
    <row r="1974" spans="1:3" x14ac:dyDescent="0.2">
      <c r="A1974" s="1476" t="s">
        <v>2581</v>
      </c>
      <c r="B1974" s="1476" t="s">
        <v>13485</v>
      </c>
      <c r="C1974" s="1476" t="s">
        <v>11528</v>
      </c>
    </row>
    <row r="1975" spans="1:3" x14ac:dyDescent="0.2">
      <c r="A1975" s="1476" t="s">
        <v>2582</v>
      </c>
      <c r="B1975" s="1476" t="s">
        <v>13486</v>
      </c>
      <c r="C1975" s="1476" t="s">
        <v>11528</v>
      </c>
    </row>
    <row r="1976" spans="1:3" x14ac:dyDescent="0.2">
      <c r="A1976" s="1476" t="s">
        <v>825</v>
      </c>
      <c r="B1976" s="1476" t="s">
        <v>13487</v>
      </c>
      <c r="C1976" s="1476" t="s">
        <v>11528</v>
      </c>
    </row>
    <row r="1977" spans="1:3" x14ac:dyDescent="0.2">
      <c r="A1977" s="1476" t="s">
        <v>10430</v>
      </c>
      <c r="B1977" s="1476" t="s">
        <v>13488</v>
      </c>
      <c r="C1977" s="1476" t="s">
        <v>11528</v>
      </c>
    </row>
    <row r="1978" spans="1:3" x14ac:dyDescent="0.2">
      <c r="A1978" s="1476" t="s">
        <v>2583</v>
      </c>
      <c r="B1978" s="1476" t="s">
        <v>13489</v>
      </c>
      <c r="C1978" s="1476" t="s">
        <v>11528</v>
      </c>
    </row>
    <row r="1979" spans="1:3" x14ac:dyDescent="0.2">
      <c r="A1979" s="1476" t="s">
        <v>2584</v>
      </c>
      <c r="B1979" s="1476" t="s">
        <v>13490</v>
      </c>
      <c r="C1979" s="1476" t="s">
        <v>11528</v>
      </c>
    </row>
    <row r="1980" spans="1:3" x14ac:dyDescent="0.2">
      <c r="A1980" s="1476" t="s">
        <v>2585</v>
      </c>
      <c r="B1980" s="1476" t="s">
        <v>13491</v>
      </c>
      <c r="C1980" s="1476" t="s">
        <v>11528</v>
      </c>
    </row>
    <row r="1981" spans="1:3" x14ac:dyDescent="0.2">
      <c r="A1981" s="1476" t="s">
        <v>2586</v>
      </c>
      <c r="B1981" s="1476" t="s">
        <v>13492</v>
      </c>
      <c r="C1981" s="1476" t="s">
        <v>11528</v>
      </c>
    </row>
    <row r="1982" spans="1:3" x14ac:dyDescent="0.2">
      <c r="A1982" s="1476" t="s">
        <v>2587</v>
      </c>
      <c r="B1982" s="1476" t="s">
        <v>13493</v>
      </c>
      <c r="C1982" s="1476" t="s">
        <v>11528</v>
      </c>
    </row>
    <row r="1983" spans="1:3" x14ac:dyDescent="0.2">
      <c r="A1983" s="1476" t="s">
        <v>2588</v>
      </c>
      <c r="B1983" s="1476" t="s">
        <v>13494</v>
      </c>
      <c r="C1983" s="1476" t="s">
        <v>11528</v>
      </c>
    </row>
    <row r="1984" spans="1:3" x14ac:dyDescent="0.2">
      <c r="A1984" s="1476" t="s">
        <v>2589</v>
      </c>
      <c r="B1984" s="1476" t="s">
        <v>13495</v>
      </c>
      <c r="C1984" s="1476" t="s">
        <v>11528</v>
      </c>
    </row>
    <row r="1985" spans="1:3" x14ac:dyDescent="0.2">
      <c r="A1985" s="1476" t="s">
        <v>2590</v>
      </c>
      <c r="B1985" s="1476" t="s">
        <v>13496</v>
      </c>
      <c r="C1985" s="1476" t="s">
        <v>11528</v>
      </c>
    </row>
    <row r="1986" spans="1:3" x14ac:dyDescent="0.2">
      <c r="A1986" s="1476" t="s">
        <v>2591</v>
      </c>
      <c r="B1986" s="1476" t="s">
        <v>13497</v>
      </c>
      <c r="C1986" s="1476" t="s">
        <v>11528</v>
      </c>
    </row>
    <row r="1987" spans="1:3" x14ac:dyDescent="0.2">
      <c r="A1987" s="1476" t="s">
        <v>13498</v>
      </c>
      <c r="B1987" s="1476" t="s">
        <v>13499</v>
      </c>
      <c r="C1987" s="1476" t="s">
        <v>12855</v>
      </c>
    </row>
    <row r="1988" spans="1:3" x14ac:dyDescent="0.2">
      <c r="A1988" s="1476" t="s">
        <v>13500</v>
      </c>
      <c r="B1988" s="1476" t="s">
        <v>13501</v>
      </c>
      <c r="C1988" s="1476" t="s">
        <v>12855</v>
      </c>
    </row>
    <row r="1989" spans="1:3" x14ac:dyDescent="0.2">
      <c r="A1989" s="1476" t="s">
        <v>13502</v>
      </c>
      <c r="B1989" s="1476" t="s">
        <v>13503</v>
      </c>
      <c r="C1989" s="1476" t="s">
        <v>12855</v>
      </c>
    </row>
    <row r="1990" spans="1:3" x14ac:dyDescent="0.2">
      <c r="A1990" s="1476" t="s">
        <v>13504</v>
      </c>
      <c r="B1990" s="1476" t="s">
        <v>13505</v>
      </c>
      <c r="C1990" s="1476" t="s">
        <v>12855</v>
      </c>
    </row>
    <row r="1991" spans="1:3" x14ac:dyDescent="0.2">
      <c r="A1991" s="1476" t="s">
        <v>13506</v>
      </c>
      <c r="B1991" s="1476" t="s">
        <v>13507</v>
      </c>
      <c r="C1991" s="1476" t="s">
        <v>12855</v>
      </c>
    </row>
    <row r="1992" spans="1:3" x14ac:dyDescent="0.2">
      <c r="A1992" s="1476" t="s">
        <v>13508</v>
      </c>
      <c r="B1992" s="1476" t="s">
        <v>13509</v>
      </c>
      <c r="C1992" s="1476" t="s">
        <v>12855</v>
      </c>
    </row>
    <row r="1993" spans="1:3" x14ac:dyDescent="0.2">
      <c r="A1993" s="1476" t="s">
        <v>13510</v>
      </c>
      <c r="B1993" s="1476" t="s">
        <v>13511</v>
      </c>
      <c r="C1993" s="1476" t="s">
        <v>12855</v>
      </c>
    </row>
    <row r="1994" spans="1:3" x14ac:dyDescent="0.2">
      <c r="A1994" s="1476" t="s">
        <v>13512</v>
      </c>
      <c r="B1994" s="1476" t="s">
        <v>13513</v>
      </c>
      <c r="C1994" s="1476" t="s">
        <v>12855</v>
      </c>
    </row>
    <row r="1995" spans="1:3" x14ac:dyDescent="0.2">
      <c r="A1995" s="1476" t="s">
        <v>13514</v>
      </c>
      <c r="B1995" s="1476" t="s">
        <v>13515</v>
      </c>
      <c r="C1995" s="1476" t="s">
        <v>12855</v>
      </c>
    </row>
    <row r="1996" spans="1:3" x14ac:dyDescent="0.2">
      <c r="A1996" s="1476" t="s">
        <v>13516</v>
      </c>
      <c r="B1996" s="1476" t="s">
        <v>13517</v>
      </c>
      <c r="C1996" s="1476" t="s">
        <v>12855</v>
      </c>
    </row>
    <row r="1997" spans="1:3" x14ac:dyDescent="0.2">
      <c r="A1997" s="1476" t="s">
        <v>13518</v>
      </c>
      <c r="B1997" s="1476" t="s">
        <v>13519</v>
      </c>
      <c r="C1997" s="1476" t="s">
        <v>12855</v>
      </c>
    </row>
    <row r="1998" spans="1:3" x14ac:dyDescent="0.2">
      <c r="A1998" s="1476" t="s">
        <v>13520</v>
      </c>
      <c r="B1998" s="1476" t="s">
        <v>13521</v>
      </c>
      <c r="C1998" s="1476" t="s">
        <v>12855</v>
      </c>
    </row>
    <row r="1999" spans="1:3" x14ac:dyDescent="0.2">
      <c r="A1999" s="1476" t="s">
        <v>13522</v>
      </c>
      <c r="B1999" s="1476" t="s">
        <v>13523</v>
      </c>
      <c r="C1999" s="1476" t="s">
        <v>12855</v>
      </c>
    </row>
    <row r="2000" spans="1:3" x14ac:dyDescent="0.2">
      <c r="A2000" s="1476" t="s">
        <v>13524</v>
      </c>
      <c r="B2000" s="1476" t="s">
        <v>13525</v>
      </c>
      <c r="C2000" s="1476" t="s">
        <v>12855</v>
      </c>
    </row>
    <row r="2001" spans="1:3" x14ac:dyDescent="0.2">
      <c r="A2001" s="1476" t="s">
        <v>13526</v>
      </c>
      <c r="B2001" s="1476" t="s">
        <v>13527</v>
      </c>
      <c r="C2001" s="1476" t="s">
        <v>12855</v>
      </c>
    </row>
    <row r="2002" spans="1:3" x14ac:dyDescent="0.2">
      <c r="A2002" s="1476" t="s">
        <v>13528</v>
      </c>
      <c r="B2002" s="1476" t="s">
        <v>13529</v>
      </c>
      <c r="C2002" s="1476" t="s">
        <v>12855</v>
      </c>
    </row>
    <row r="2003" spans="1:3" x14ac:dyDescent="0.2">
      <c r="A2003" s="1476" t="s">
        <v>13530</v>
      </c>
      <c r="B2003" s="1476" t="s">
        <v>13531</v>
      </c>
      <c r="C2003" s="1476" t="s">
        <v>12855</v>
      </c>
    </row>
    <row r="2004" spans="1:3" x14ac:dyDescent="0.2">
      <c r="A2004" s="1476" t="s">
        <v>824</v>
      </c>
      <c r="B2004" s="1476" t="s">
        <v>13532</v>
      </c>
      <c r="C2004" s="1476" t="s">
        <v>11528</v>
      </c>
    </row>
    <row r="2005" spans="1:3" x14ac:dyDescent="0.2">
      <c r="A2005" s="1476" t="s">
        <v>13533</v>
      </c>
      <c r="B2005" s="1476" t="s">
        <v>13534</v>
      </c>
      <c r="C2005" s="1476" t="s">
        <v>12855</v>
      </c>
    </row>
    <row r="2006" spans="1:3" x14ac:dyDescent="0.2">
      <c r="A2006" s="1476" t="s">
        <v>13535</v>
      </c>
      <c r="B2006" s="1476" t="s">
        <v>13536</v>
      </c>
      <c r="C2006" s="1476" t="s">
        <v>12855</v>
      </c>
    </row>
    <row r="2007" spans="1:3" x14ac:dyDescent="0.2">
      <c r="A2007" s="1476" t="s">
        <v>13537</v>
      </c>
      <c r="B2007" s="1476" t="s">
        <v>13538</v>
      </c>
      <c r="C2007" s="1476" t="s">
        <v>12855</v>
      </c>
    </row>
    <row r="2008" spans="1:3" x14ac:dyDescent="0.2">
      <c r="A2008" s="1476" t="s">
        <v>13539</v>
      </c>
      <c r="B2008" s="1476" t="s">
        <v>13540</v>
      </c>
      <c r="C2008" s="1476" t="s">
        <v>12855</v>
      </c>
    </row>
    <row r="2009" spans="1:3" x14ac:dyDescent="0.2">
      <c r="A2009" s="1476" t="s">
        <v>13541</v>
      </c>
      <c r="B2009" s="1476" t="s">
        <v>13542</v>
      </c>
      <c r="C2009" s="1476" t="s">
        <v>12855</v>
      </c>
    </row>
    <row r="2010" spans="1:3" x14ac:dyDescent="0.2">
      <c r="A2010" s="1476" t="s">
        <v>13543</v>
      </c>
      <c r="B2010" s="1476" t="s">
        <v>13544</v>
      </c>
      <c r="C2010" s="1476" t="s">
        <v>12855</v>
      </c>
    </row>
    <row r="2011" spans="1:3" x14ac:dyDescent="0.2">
      <c r="A2011" s="1476" t="s">
        <v>13545</v>
      </c>
      <c r="B2011" s="1476" t="s">
        <v>13546</v>
      </c>
      <c r="C2011" s="1476" t="s">
        <v>12855</v>
      </c>
    </row>
    <row r="2012" spans="1:3" x14ac:dyDescent="0.2">
      <c r="A2012" s="1476" t="s">
        <v>13547</v>
      </c>
      <c r="B2012" s="1476" t="s">
        <v>13548</v>
      </c>
      <c r="C2012" s="1476" t="s">
        <v>12855</v>
      </c>
    </row>
    <row r="2013" spans="1:3" x14ac:dyDescent="0.2">
      <c r="A2013" s="1476" t="s">
        <v>13549</v>
      </c>
      <c r="B2013" s="1476" t="s">
        <v>13550</v>
      </c>
      <c r="C2013" s="1476" t="s">
        <v>12855</v>
      </c>
    </row>
    <row r="2014" spans="1:3" x14ac:dyDescent="0.2">
      <c r="A2014" s="1476" t="s">
        <v>13551</v>
      </c>
      <c r="B2014" s="1476" t="s">
        <v>13552</v>
      </c>
      <c r="C2014" s="1476" t="s">
        <v>12855</v>
      </c>
    </row>
    <row r="2015" spans="1:3" x14ac:dyDescent="0.2">
      <c r="A2015" s="1476" t="s">
        <v>13553</v>
      </c>
      <c r="B2015" s="1476" t="s">
        <v>13554</v>
      </c>
      <c r="C2015" s="1476" t="s">
        <v>12855</v>
      </c>
    </row>
    <row r="2016" spans="1:3" x14ac:dyDescent="0.2">
      <c r="A2016" s="1476" t="s">
        <v>13555</v>
      </c>
      <c r="B2016" s="1476" t="s">
        <v>13556</v>
      </c>
      <c r="C2016" s="1476" t="s">
        <v>12855</v>
      </c>
    </row>
    <row r="2017" spans="1:3" x14ac:dyDescent="0.2">
      <c r="A2017" s="1476" t="s">
        <v>13557</v>
      </c>
      <c r="B2017" s="1476" t="s">
        <v>13558</v>
      </c>
      <c r="C2017" s="1476" t="s">
        <v>12855</v>
      </c>
    </row>
    <row r="2018" spans="1:3" x14ac:dyDescent="0.2">
      <c r="A2018" s="1476" t="s">
        <v>13559</v>
      </c>
      <c r="B2018" s="1476" t="s">
        <v>13560</v>
      </c>
      <c r="C2018" s="1476" t="s">
        <v>12855</v>
      </c>
    </row>
    <row r="2019" spans="1:3" x14ac:dyDescent="0.2">
      <c r="A2019" s="1476" t="s">
        <v>13561</v>
      </c>
      <c r="B2019" s="1476" t="s">
        <v>13562</v>
      </c>
      <c r="C2019" s="1476" t="s">
        <v>12855</v>
      </c>
    </row>
    <row r="2020" spans="1:3" x14ac:dyDescent="0.2">
      <c r="A2020" s="1476" t="s">
        <v>13563</v>
      </c>
      <c r="B2020" s="1476" t="s">
        <v>13564</v>
      </c>
      <c r="C2020" s="1476" t="s">
        <v>12855</v>
      </c>
    </row>
    <row r="2021" spans="1:3" x14ac:dyDescent="0.2">
      <c r="A2021" s="1476" t="s">
        <v>13565</v>
      </c>
      <c r="B2021" s="1476" t="s">
        <v>13566</v>
      </c>
      <c r="C2021" s="1476" t="s">
        <v>12855</v>
      </c>
    </row>
    <row r="2022" spans="1:3" x14ac:dyDescent="0.2">
      <c r="A2022" s="1476" t="s">
        <v>13567</v>
      </c>
      <c r="B2022" s="1476" t="s">
        <v>13568</v>
      </c>
      <c r="C2022" s="1476" t="s">
        <v>12855</v>
      </c>
    </row>
    <row r="2023" spans="1:3" x14ac:dyDescent="0.2">
      <c r="A2023" s="1476" t="s">
        <v>13569</v>
      </c>
      <c r="B2023" s="1476" t="s">
        <v>13570</v>
      </c>
      <c r="C2023" s="1476" t="s">
        <v>12855</v>
      </c>
    </row>
    <row r="2024" spans="1:3" x14ac:dyDescent="0.2">
      <c r="A2024" s="1476" t="s">
        <v>13571</v>
      </c>
      <c r="B2024" s="1476" t="s">
        <v>13572</v>
      </c>
      <c r="C2024" s="1476" t="s">
        <v>12855</v>
      </c>
    </row>
    <row r="2025" spans="1:3" x14ac:dyDescent="0.2">
      <c r="A2025" s="1476" t="s">
        <v>13573</v>
      </c>
      <c r="B2025" s="1476" t="s">
        <v>13574</v>
      </c>
      <c r="C2025" s="1476" t="s">
        <v>12855</v>
      </c>
    </row>
    <row r="2026" spans="1:3" x14ac:dyDescent="0.2">
      <c r="A2026" s="1476" t="s">
        <v>13575</v>
      </c>
      <c r="B2026" s="1476" t="s">
        <v>13576</v>
      </c>
      <c r="C2026" s="1476" t="s">
        <v>12855</v>
      </c>
    </row>
    <row r="2027" spans="1:3" x14ac:dyDescent="0.2">
      <c r="A2027" s="1476" t="s">
        <v>13577</v>
      </c>
      <c r="B2027" s="1476" t="s">
        <v>13578</v>
      </c>
      <c r="C2027" s="1476" t="s">
        <v>12855</v>
      </c>
    </row>
    <row r="2028" spans="1:3" x14ac:dyDescent="0.2">
      <c r="A2028" s="1476" t="s">
        <v>13579</v>
      </c>
      <c r="B2028" s="1476" t="s">
        <v>13580</v>
      </c>
      <c r="C2028" s="1476" t="s">
        <v>12855</v>
      </c>
    </row>
    <row r="2029" spans="1:3" x14ac:dyDescent="0.2">
      <c r="A2029" s="1476" t="s">
        <v>13581</v>
      </c>
      <c r="B2029" s="1476" t="s">
        <v>13582</v>
      </c>
      <c r="C2029" s="1476" t="s">
        <v>12855</v>
      </c>
    </row>
    <row r="2030" spans="1:3" x14ac:dyDescent="0.2">
      <c r="A2030" s="1476" t="s">
        <v>13583</v>
      </c>
      <c r="B2030" s="1476" t="s">
        <v>13584</v>
      </c>
      <c r="C2030" s="1476" t="s">
        <v>12855</v>
      </c>
    </row>
    <row r="2031" spans="1:3" x14ac:dyDescent="0.2">
      <c r="A2031" s="1476" t="s">
        <v>13585</v>
      </c>
      <c r="B2031" s="1476" t="s">
        <v>13586</v>
      </c>
      <c r="C2031" s="1476" t="s">
        <v>12855</v>
      </c>
    </row>
    <row r="2032" spans="1:3" x14ac:dyDescent="0.2">
      <c r="A2032" s="1476" t="s">
        <v>13587</v>
      </c>
      <c r="B2032" s="1476" t="s">
        <v>13588</v>
      </c>
      <c r="C2032" s="1476" t="s">
        <v>12855</v>
      </c>
    </row>
    <row r="2033" spans="1:3" x14ac:dyDescent="0.2">
      <c r="A2033" s="1476" t="s">
        <v>13589</v>
      </c>
      <c r="B2033" s="1476" t="s">
        <v>13590</v>
      </c>
      <c r="C2033" s="1476" t="s">
        <v>12855</v>
      </c>
    </row>
    <row r="2034" spans="1:3" x14ac:dyDescent="0.2">
      <c r="A2034" s="1476" t="s">
        <v>823</v>
      </c>
      <c r="B2034" s="1476" t="s">
        <v>13591</v>
      </c>
      <c r="C2034" s="1476" t="s">
        <v>11528</v>
      </c>
    </row>
    <row r="2035" spans="1:3" x14ac:dyDescent="0.2">
      <c r="A2035" s="1476" t="s">
        <v>13592</v>
      </c>
      <c r="B2035" s="1476" t="s">
        <v>13593</v>
      </c>
      <c r="C2035" s="1476" t="s">
        <v>12855</v>
      </c>
    </row>
    <row r="2036" spans="1:3" x14ac:dyDescent="0.2">
      <c r="A2036" s="1476" t="s">
        <v>13594</v>
      </c>
      <c r="B2036" s="1476" t="s">
        <v>13595</v>
      </c>
      <c r="C2036" s="1476" t="s">
        <v>12855</v>
      </c>
    </row>
    <row r="2037" spans="1:3" x14ac:dyDescent="0.2">
      <c r="A2037" s="1476" t="s">
        <v>13596</v>
      </c>
      <c r="B2037" s="1476" t="s">
        <v>13597</v>
      </c>
      <c r="C2037" s="1476" t="s">
        <v>12855</v>
      </c>
    </row>
    <row r="2038" spans="1:3" x14ac:dyDescent="0.2">
      <c r="A2038" s="1476" t="s">
        <v>13598</v>
      </c>
      <c r="B2038" s="1476" t="s">
        <v>13599</v>
      </c>
      <c r="C2038" s="1476" t="s">
        <v>12855</v>
      </c>
    </row>
    <row r="2039" spans="1:3" x14ac:dyDescent="0.2">
      <c r="A2039" s="1476" t="s">
        <v>13600</v>
      </c>
      <c r="B2039" s="1476" t="s">
        <v>13601</v>
      </c>
      <c r="C2039" s="1476" t="s">
        <v>12855</v>
      </c>
    </row>
    <row r="2040" spans="1:3" x14ac:dyDescent="0.2">
      <c r="A2040" s="1476" t="s">
        <v>13602</v>
      </c>
      <c r="B2040" s="1476" t="s">
        <v>13603</v>
      </c>
      <c r="C2040" s="1476" t="s">
        <v>12855</v>
      </c>
    </row>
    <row r="2041" spans="1:3" x14ac:dyDescent="0.2">
      <c r="A2041" s="1476" t="s">
        <v>13604</v>
      </c>
      <c r="B2041" s="1476" t="s">
        <v>13605</v>
      </c>
      <c r="C2041" s="1476" t="s">
        <v>12855</v>
      </c>
    </row>
    <row r="2042" spans="1:3" x14ac:dyDescent="0.2">
      <c r="A2042" s="1476" t="s">
        <v>13606</v>
      </c>
      <c r="B2042" s="1476" t="s">
        <v>13607</v>
      </c>
      <c r="C2042" s="1476" t="s">
        <v>12855</v>
      </c>
    </row>
    <row r="2043" spans="1:3" x14ac:dyDescent="0.2">
      <c r="A2043" s="1476" t="s">
        <v>13608</v>
      </c>
      <c r="B2043" s="1476" t="s">
        <v>13609</v>
      </c>
      <c r="C2043" s="1476" t="s">
        <v>12855</v>
      </c>
    </row>
    <row r="2044" spans="1:3" x14ac:dyDescent="0.2">
      <c r="A2044" s="1476" t="s">
        <v>13610</v>
      </c>
      <c r="B2044" s="1476" t="s">
        <v>13611</v>
      </c>
      <c r="C2044" s="1476" t="s">
        <v>12855</v>
      </c>
    </row>
    <row r="2045" spans="1:3" x14ac:dyDescent="0.2">
      <c r="A2045" s="1476" t="s">
        <v>822</v>
      </c>
      <c r="B2045" s="1476" t="s">
        <v>13612</v>
      </c>
      <c r="C2045" s="1476" t="s">
        <v>13613</v>
      </c>
    </row>
    <row r="2046" spans="1:3" x14ac:dyDescent="0.2">
      <c r="A2046" s="1476" t="s">
        <v>821</v>
      </c>
      <c r="B2046" s="1476" t="s">
        <v>13614</v>
      </c>
      <c r="C2046" s="1476" t="s">
        <v>11528</v>
      </c>
    </row>
    <row r="2047" spans="1:3" x14ac:dyDescent="0.2">
      <c r="A2047" s="1476" t="s">
        <v>820</v>
      </c>
      <c r="B2047" s="1476" t="s">
        <v>13615</v>
      </c>
      <c r="C2047" s="1476" t="s">
        <v>11528</v>
      </c>
    </row>
    <row r="2048" spans="1:3" x14ac:dyDescent="0.2">
      <c r="A2048" s="1476" t="s">
        <v>819</v>
      </c>
      <c r="B2048" s="1476" t="s">
        <v>13616</v>
      </c>
      <c r="C2048" s="1476" t="s">
        <v>11528</v>
      </c>
    </row>
    <row r="2049" spans="1:3" x14ac:dyDescent="0.2">
      <c r="A2049" s="1476" t="s">
        <v>818</v>
      </c>
      <c r="B2049" s="1476" t="s">
        <v>13617</v>
      </c>
      <c r="C2049" s="1476" t="s">
        <v>11528</v>
      </c>
    </row>
    <row r="2050" spans="1:3" x14ac:dyDescent="0.2">
      <c r="A2050" s="1476" t="s">
        <v>291</v>
      </c>
      <c r="B2050" s="1476" t="s">
        <v>2592</v>
      </c>
      <c r="C2050" s="1476" t="s">
        <v>11528</v>
      </c>
    </row>
    <row r="2051" spans="1:3" x14ac:dyDescent="0.2">
      <c r="A2051" s="1476" t="s">
        <v>289</v>
      </c>
      <c r="B2051" s="1476" t="s">
        <v>2593</v>
      </c>
      <c r="C2051" s="1476" t="s">
        <v>11528</v>
      </c>
    </row>
    <row r="2052" spans="1:3" x14ac:dyDescent="0.2">
      <c r="A2052" s="1476" t="s">
        <v>287</v>
      </c>
      <c r="B2052" s="1476" t="s">
        <v>2594</v>
      </c>
      <c r="C2052" s="1476" t="s">
        <v>11528</v>
      </c>
    </row>
    <row r="2053" spans="1:3" x14ac:dyDescent="0.2">
      <c r="A2053" s="1476" t="s">
        <v>285</v>
      </c>
      <c r="B2053" s="1476" t="s">
        <v>2595</v>
      </c>
      <c r="C2053" s="1476" t="s">
        <v>11528</v>
      </c>
    </row>
    <row r="2054" spans="1:3" x14ac:dyDescent="0.2">
      <c r="A2054" s="1476" t="s">
        <v>283</v>
      </c>
      <c r="B2054" s="1476" t="s">
        <v>2596</v>
      </c>
      <c r="C2054" s="1476" t="s">
        <v>11528</v>
      </c>
    </row>
    <row r="2055" spans="1:3" x14ac:dyDescent="0.2">
      <c r="A2055" s="1476" t="s">
        <v>281</v>
      </c>
      <c r="B2055" s="1476" t="s">
        <v>2597</v>
      </c>
      <c r="C2055" s="1476" t="s">
        <v>11528</v>
      </c>
    </row>
    <row r="2056" spans="1:3" x14ac:dyDescent="0.2">
      <c r="A2056" s="1476" t="s">
        <v>279</v>
      </c>
      <c r="B2056" s="1476" t="s">
        <v>2598</v>
      </c>
      <c r="C2056" s="1476" t="s">
        <v>11528</v>
      </c>
    </row>
    <row r="2057" spans="1:3" x14ac:dyDescent="0.2">
      <c r="A2057" s="1476" t="s">
        <v>277</v>
      </c>
      <c r="B2057" s="1476" t="s">
        <v>2599</v>
      </c>
      <c r="C2057" s="1476" t="s">
        <v>11528</v>
      </c>
    </row>
    <row r="2058" spans="1:3" x14ac:dyDescent="0.2">
      <c r="A2058" s="1476" t="s">
        <v>817</v>
      </c>
      <c r="B2058" s="1476" t="s">
        <v>13618</v>
      </c>
      <c r="C2058" s="1476" t="s">
        <v>11528</v>
      </c>
    </row>
    <row r="2059" spans="1:3" x14ac:dyDescent="0.2">
      <c r="A2059" s="1476" t="s">
        <v>816</v>
      </c>
      <c r="B2059" s="1476" t="s">
        <v>13619</v>
      </c>
      <c r="C2059" s="1476" t="s">
        <v>11528</v>
      </c>
    </row>
    <row r="2060" spans="1:3" x14ac:dyDescent="0.2">
      <c r="A2060" s="1476" t="s">
        <v>815</v>
      </c>
      <c r="B2060" s="1476" t="s">
        <v>13620</v>
      </c>
      <c r="C2060" s="1476" t="s">
        <v>11528</v>
      </c>
    </row>
    <row r="2061" spans="1:3" x14ac:dyDescent="0.2">
      <c r="A2061" s="1476" t="s">
        <v>814</v>
      </c>
      <c r="B2061" s="1476" t="s">
        <v>13621</v>
      </c>
      <c r="C2061" s="1476" t="s">
        <v>11528</v>
      </c>
    </row>
    <row r="2062" spans="1:3" x14ac:dyDescent="0.2">
      <c r="A2062" s="1476" t="s">
        <v>813</v>
      </c>
      <c r="B2062" s="1476" t="s">
        <v>13622</v>
      </c>
      <c r="C2062" s="1476" t="s">
        <v>11528</v>
      </c>
    </row>
    <row r="2063" spans="1:3" x14ac:dyDescent="0.2">
      <c r="A2063" s="1476" t="s">
        <v>812</v>
      </c>
      <c r="B2063" s="1476" t="s">
        <v>13623</v>
      </c>
      <c r="C2063" s="1476" t="s">
        <v>11528</v>
      </c>
    </row>
    <row r="2064" spans="1:3" x14ac:dyDescent="0.2">
      <c r="A2064" s="1476" t="s">
        <v>811</v>
      </c>
      <c r="B2064" s="1476" t="s">
        <v>13624</v>
      </c>
      <c r="C2064" s="1476" t="s">
        <v>11528</v>
      </c>
    </row>
    <row r="2065" spans="1:3" x14ac:dyDescent="0.2">
      <c r="A2065" s="1476" t="s">
        <v>810</v>
      </c>
      <c r="B2065" s="1476" t="s">
        <v>13625</v>
      </c>
      <c r="C2065" s="1476" t="s">
        <v>11528</v>
      </c>
    </row>
    <row r="2066" spans="1:3" x14ac:dyDescent="0.2">
      <c r="A2066" s="1476" t="s">
        <v>809</v>
      </c>
      <c r="B2066" s="1476" t="s">
        <v>13626</v>
      </c>
      <c r="C2066" s="1476" t="s">
        <v>11528</v>
      </c>
    </row>
    <row r="2067" spans="1:3" x14ac:dyDescent="0.2">
      <c r="A2067" s="1476" t="s">
        <v>808</v>
      </c>
      <c r="B2067" s="1476" t="s">
        <v>13627</v>
      </c>
      <c r="C2067" s="1476" t="s">
        <v>11528</v>
      </c>
    </row>
    <row r="2068" spans="1:3" x14ac:dyDescent="0.2">
      <c r="A2068" s="1476" t="s">
        <v>807</v>
      </c>
      <c r="B2068" s="1476" t="s">
        <v>13628</v>
      </c>
      <c r="C2068" s="1476" t="s">
        <v>11528</v>
      </c>
    </row>
    <row r="2069" spans="1:3" x14ac:dyDescent="0.2">
      <c r="A2069" s="1476" t="s">
        <v>806</v>
      </c>
      <c r="B2069" s="1476" t="s">
        <v>13629</v>
      </c>
      <c r="C2069" s="1476" t="s">
        <v>11528</v>
      </c>
    </row>
    <row r="2070" spans="1:3" x14ac:dyDescent="0.2">
      <c r="A2070" s="1476" t="s">
        <v>13630</v>
      </c>
      <c r="B2070" s="1476" t="s">
        <v>13631</v>
      </c>
      <c r="C2070" s="1476" t="s">
        <v>11528</v>
      </c>
    </row>
    <row r="2071" spans="1:3" x14ac:dyDescent="0.2">
      <c r="A2071" s="1476" t="s">
        <v>13632</v>
      </c>
      <c r="B2071" s="1476" t="s">
        <v>13633</v>
      </c>
      <c r="C2071" s="1476" t="s">
        <v>11528</v>
      </c>
    </row>
    <row r="2072" spans="1:3" x14ac:dyDescent="0.2">
      <c r="A2072" s="1476" t="s">
        <v>13634</v>
      </c>
      <c r="B2072" s="1476" t="s">
        <v>13635</v>
      </c>
      <c r="C2072" s="1476" t="s">
        <v>11528</v>
      </c>
    </row>
    <row r="2073" spans="1:3" x14ac:dyDescent="0.2">
      <c r="A2073" s="1476" t="s">
        <v>13636</v>
      </c>
      <c r="B2073" s="1476" t="s">
        <v>13637</v>
      </c>
      <c r="C2073" s="1476" t="s">
        <v>11528</v>
      </c>
    </row>
    <row r="2074" spans="1:3" x14ac:dyDescent="0.2">
      <c r="A2074" s="1476" t="s">
        <v>13638</v>
      </c>
      <c r="B2074" s="1476" t="s">
        <v>13639</v>
      </c>
      <c r="C2074" s="1476" t="s">
        <v>11528</v>
      </c>
    </row>
    <row r="2075" spans="1:3" x14ac:dyDescent="0.2">
      <c r="A2075" s="1476" t="s">
        <v>13640</v>
      </c>
      <c r="B2075" s="1476" t="s">
        <v>13641</v>
      </c>
      <c r="C2075" s="1476" t="s">
        <v>11528</v>
      </c>
    </row>
    <row r="2076" spans="1:3" x14ac:dyDescent="0.2">
      <c r="A2076" s="1476" t="s">
        <v>13642</v>
      </c>
      <c r="B2076" s="1476" t="s">
        <v>13643</v>
      </c>
      <c r="C2076" s="1476" t="s">
        <v>11528</v>
      </c>
    </row>
    <row r="2077" spans="1:3" x14ac:dyDescent="0.2">
      <c r="A2077" s="1476" t="s">
        <v>13644</v>
      </c>
      <c r="B2077" s="1476" t="s">
        <v>13645</v>
      </c>
      <c r="C2077" s="1476" t="s">
        <v>11528</v>
      </c>
    </row>
    <row r="2078" spans="1:3" x14ac:dyDescent="0.2">
      <c r="A2078" s="1476" t="s">
        <v>13646</v>
      </c>
      <c r="B2078" s="1476" t="s">
        <v>13647</v>
      </c>
      <c r="C2078" s="1476" t="s">
        <v>11528</v>
      </c>
    </row>
    <row r="2079" spans="1:3" x14ac:dyDescent="0.2">
      <c r="A2079" s="1476" t="s">
        <v>13648</v>
      </c>
      <c r="B2079" s="1476" t="s">
        <v>13649</v>
      </c>
      <c r="C2079" s="1476" t="s">
        <v>11528</v>
      </c>
    </row>
    <row r="2080" spans="1:3" x14ac:dyDescent="0.2">
      <c r="A2080" s="1476" t="s">
        <v>13650</v>
      </c>
      <c r="B2080" s="1476" t="s">
        <v>13651</v>
      </c>
      <c r="C2080" s="1476" t="s">
        <v>11528</v>
      </c>
    </row>
    <row r="2081" spans="1:3" x14ac:dyDescent="0.2">
      <c r="A2081" s="1476" t="s">
        <v>13652</v>
      </c>
      <c r="B2081" s="1476" t="s">
        <v>13653</v>
      </c>
      <c r="C2081" s="1476" t="s">
        <v>11528</v>
      </c>
    </row>
    <row r="2082" spans="1:3" x14ac:dyDescent="0.2">
      <c r="A2082" s="1476" t="s">
        <v>13654</v>
      </c>
      <c r="B2082" s="1476" t="s">
        <v>13655</v>
      </c>
      <c r="C2082" s="1476" t="s">
        <v>12855</v>
      </c>
    </row>
    <row r="2083" spans="1:3" x14ac:dyDescent="0.2">
      <c r="A2083" s="1476" t="s">
        <v>13656</v>
      </c>
      <c r="B2083" s="1476" t="s">
        <v>13657</v>
      </c>
      <c r="C2083" s="1476" t="s">
        <v>12855</v>
      </c>
    </row>
    <row r="2084" spans="1:3" x14ac:dyDescent="0.2">
      <c r="A2084" s="1476" t="s">
        <v>13658</v>
      </c>
      <c r="B2084" s="1476" t="s">
        <v>13659</v>
      </c>
      <c r="C2084" s="1476" t="s">
        <v>12855</v>
      </c>
    </row>
    <row r="2085" spans="1:3" x14ac:dyDescent="0.2">
      <c r="A2085" s="1476" t="s">
        <v>13660</v>
      </c>
      <c r="B2085" s="1476" t="s">
        <v>13661</v>
      </c>
      <c r="C2085" s="1476" t="s">
        <v>12855</v>
      </c>
    </row>
    <row r="2086" spans="1:3" x14ac:dyDescent="0.2">
      <c r="A2086" s="1476" t="s">
        <v>13662</v>
      </c>
      <c r="B2086" s="1476" t="s">
        <v>13663</v>
      </c>
      <c r="C2086" s="1476" t="s">
        <v>12855</v>
      </c>
    </row>
    <row r="2087" spans="1:3" x14ac:dyDescent="0.2">
      <c r="A2087" s="1476" t="s">
        <v>13664</v>
      </c>
      <c r="B2087" s="1476" t="s">
        <v>13665</v>
      </c>
      <c r="C2087" s="1476" t="s">
        <v>12855</v>
      </c>
    </row>
    <row r="2088" spans="1:3" x14ac:dyDescent="0.2">
      <c r="A2088" s="1476" t="s">
        <v>13666</v>
      </c>
      <c r="B2088" s="1476" t="s">
        <v>13667</v>
      </c>
      <c r="C2088" s="1476" t="s">
        <v>12855</v>
      </c>
    </row>
    <row r="2089" spans="1:3" x14ac:dyDescent="0.2">
      <c r="A2089" s="1476" t="s">
        <v>13668</v>
      </c>
      <c r="B2089" s="1476" t="s">
        <v>13669</v>
      </c>
      <c r="C2089" s="1476" t="s">
        <v>12855</v>
      </c>
    </row>
    <row r="2090" spans="1:3" x14ac:dyDescent="0.2">
      <c r="A2090" s="1476" t="s">
        <v>13670</v>
      </c>
      <c r="B2090" s="1476" t="s">
        <v>13671</v>
      </c>
      <c r="C2090" s="1476" t="s">
        <v>12855</v>
      </c>
    </row>
    <row r="2091" spans="1:3" x14ac:dyDescent="0.2">
      <c r="A2091" s="1476" t="s">
        <v>13672</v>
      </c>
      <c r="B2091" s="1476" t="s">
        <v>13673</v>
      </c>
      <c r="C2091" s="1476" t="s">
        <v>12855</v>
      </c>
    </row>
    <row r="2092" spans="1:3" x14ac:dyDescent="0.2">
      <c r="A2092" s="1476" t="s">
        <v>13674</v>
      </c>
      <c r="B2092" s="1476" t="s">
        <v>13675</v>
      </c>
      <c r="C2092" s="1476" t="s">
        <v>12855</v>
      </c>
    </row>
    <row r="2093" spans="1:3" x14ac:dyDescent="0.2">
      <c r="A2093" s="1476" t="s">
        <v>13676</v>
      </c>
      <c r="B2093" s="1476" t="s">
        <v>13677</v>
      </c>
      <c r="C2093" s="1476" t="s">
        <v>12855</v>
      </c>
    </row>
    <row r="2094" spans="1:3" x14ac:dyDescent="0.2">
      <c r="A2094" s="1476" t="s">
        <v>13678</v>
      </c>
      <c r="B2094" s="1476" t="s">
        <v>13679</v>
      </c>
      <c r="C2094" s="1476" t="s">
        <v>12855</v>
      </c>
    </row>
    <row r="2095" spans="1:3" x14ac:dyDescent="0.2">
      <c r="A2095" s="1476" t="s">
        <v>13680</v>
      </c>
      <c r="B2095" s="1476" t="s">
        <v>13681</v>
      </c>
      <c r="C2095" s="1476" t="s">
        <v>12855</v>
      </c>
    </row>
    <row r="2096" spans="1:3" x14ac:dyDescent="0.2">
      <c r="A2096" s="1476" t="s">
        <v>13682</v>
      </c>
      <c r="B2096" s="1476" t="s">
        <v>13683</v>
      </c>
      <c r="C2096" s="1476" t="s">
        <v>12855</v>
      </c>
    </row>
    <row r="2097" spans="1:3" x14ac:dyDescent="0.2">
      <c r="A2097" s="1476" t="s">
        <v>13684</v>
      </c>
      <c r="B2097" s="1476" t="s">
        <v>13685</v>
      </c>
      <c r="C2097" s="1476" t="s">
        <v>12855</v>
      </c>
    </row>
    <row r="2098" spans="1:3" x14ac:dyDescent="0.2">
      <c r="A2098" s="1476" t="s">
        <v>13686</v>
      </c>
      <c r="B2098" s="1476" t="s">
        <v>13687</v>
      </c>
      <c r="C2098" s="1476" t="s">
        <v>12855</v>
      </c>
    </row>
    <row r="2099" spans="1:3" x14ac:dyDescent="0.2">
      <c r="A2099" s="1476" t="s">
        <v>13688</v>
      </c>
      <c r="B2099" s="1476" t="s">
        <v>13689</v>
      </c>
      <c r="C2099" s="1476" t="s">
        <v>12855</v>
      </c>
    </row>
    <row r="2100" spans="1:3" x14ac:dyDescent="0.2">
      <c r="A2100" s="1476" t="s">
        <v>13690</v>
      </c>
      <c r="B2100" s="1476" t="s">
        <v>13691</v>
      </c>
      <c r="C2100" s="1476" t="s">
        <v>12855</v>
      </c>
    </row>
    <row r="2101" spans="1:3" x14ac:dyDescent="0.2">
      <c r="A2101" s="1476" t="s">
        <v>13692</v>
      </c>
      <c r="B2101" s="1476" t="s">
        <v>13693</v>
      </c>
      <c r="C2101" s="1476" t="s">
        <v>12855</v>
      </c>
    </row>
    <row r="2102" spans="1:3" x14ac:dyDescent="0.2">
      <c r="A2102" s="1476" t="s">
        <v>13694</v>
      </c>
      <c r="B2102" s="1476" t="s">
        <v>13695</v>
      </c>
      <c r="C2102" s="1476" t="s">
        <v>12855</v>
      </c>
    </row>
    <row r="2103" spans="1:3" x14ac:dyDescent="0.2">
      <c r="A2103" s="1476" t="s">
        <v>13696</v>
      </c>
      <c r="B2103" s="1476" t="s">
        <v>13697</v>
      </c>
      <c r="C2103" s="1476" t="s">
        <v>12855</v>
      </c>
    </row>
    <row r="2104" spans="1:3" x14ac:dyDescent="0.2">
      <c r="A2104" s="1476" t="s">
        <v>13698</v>
      </c>
      <c r="B2104" s="1476" t="s">
        <v>13699</v>
      </c>
      <c r="C2104" s="1476" t="s">
        <v>12855</v>
      </c>
    </row>
    <row r="2105" spans="1:3" x14ac:dyDescent="0.2">
      <c r="A2105" s="1476" t="s">
        <v>805</v>
      </c>
      <c r="B2105" s="1476" t="s">
        <v>13700</v>
      </c>
      <c r="C2105" s="1476" t="s">
        <v>11528</v>
      </c>
    </row>
    <row r="2106" spans="1:3" x14ac:dyDescent="0.2">
      <c r="A2106" s="1476" t="s">
        <v>804</v>
      </c>
      <c r="B2106" s="1476" t="s">
        <v>13701</v>
      </c>
      <c r="C2106" s="1476" t="s">
        <v>11528</v>
      </c>
    </row>
    <row r="2107" spans="1:3" x14ac:dyDescent="0.2">
      <c r="A2107" s="1476" t="s">
        <v>2600</v>
      </c>
      <c r="B2107" s="1476" t="s">
        <v>13702</v>
      </c>
      <c r="C2107" s="1476" t="s">
        <v>11528</v>
      </c>
    </row>
    <row r="2108" spans="1:3" x14ac:dyDescent="0.2">
      <c r="A2108" s="1476" t="s">
        <v>2601</v>
      </c>
      <c r="B2108" s="1476" t="s">
        <v>13703</v>
      </c>
      <c r="C2108" s="1476" t="s">
        <v>11528</v>
      </c>
    </row>
    <row r="2109" spans="1:3" x14ac:dyDescent="0.2">
      <c r="A2109" s="1476" t="s">
        <v>2602</v>
      </c>
      <c r="B2109" s="1476" t="s">
        <v>13704</v>
      </c>
      <c r="C2109" s="1476" t="s">
        <v>11528</v>
      </c>
    </row>
    <row r="2110" spans="1:3" x14ac:dyDescent="0.2">
      <c r="A2110" s="1476" t="s">
        <v>2603</v>
      </c>
      <c r="B2110" s="1476" t="s">
        <v>13705</v>
      </c>
      <c r="C2110" s="1476" t="s">
        <v>11528</v>
      </c>
    </row>
    <row r="2111" spans="1:3" x14ac:dyDescent="0.2">
      <c r="A2111" s="1476" t="s">
        <v>2604</v>
      </c>
      <c r="B2111" s="1476" t="s">
        <v>13706</v>
      </c>
      <c r="C2111" s="1476" t="s">
        <v>11528</v>
      </c>
    </row>
    <row r="2112" spans="1:3" x14ac:dyDescent="0.2">
      <c r="A2112" s="1476" t="s">
        <v>2605</v>
      </c>
      <c r="B2112" s="1476" t="s">
        <v>13707</v>
      </c>
      <c r="C2112" s="1476" t="s">
        <v>11528</v>
      </c>
    </row>
    <row r="2113" spans="1:3" x14ac:dyDescent="0.2">
      <c r="A2113" s="1476" t="s">
        <v>2606</v>
      </c>
      <c r="B2113" s="1476" t="s">
        <v>13708</v>
      </c>
      <c r="C2113" s="1476" t="s">
        <v>11528</v>
      </c>
    </row>
    <row r="2114" spans="1:3" x14ac:dyDescent="0.2">
      <c r="A2114" s="1476" t="s">
        <v>2607</v>
      </c>
      <c r="B2114" s="1476" t="s">
        <v>13709</v>
      </c>
      <c r="C2114" s="1476" t="s">
        <v>11528</v>
      </c>
    </row>
    <row r="2115" spans="1:3" x14ac:dyDescent="0.2">
      <c r="A2115" s="1476" t="s">
        <v>2608</v>
      </c>
      <c r="B2115" s="1476" t="s">
        <v>13710</v>
      </c>
      <c r="C2115" s="1476" t="s">
        <v>11528</v>
      </c>
    </row>
    <row r="2116" spans="1:3" x14ac:dyDescent="0.2">
      <c r="A2116" s="1476" t="s">
        <v>803</v>
      </c>
      <c r="B2116" s="1476" t="s">
        <v>13711</v>
      </c>
      <c r="C2116" s="1476" t="s">
        <v>11528</v>
      </c>
    </row>
    <row r="2117" spans="1:3" x14ac:dyDescent="0.2">
      <c r="A2117" s="1476" t="s">
        <v>802</v>
      </c>
      <c r="B2117" s="1476" t="s">
        <v>13712</v>
      </c>
      <c r="C2117" s="1476" t="s">
        <v>11528</v>
      </c>
    </row>
    <row r="2118" spans="1:3" x14ac:dyDescent="0.2">
      <c r="A2118" s="1476" t="s">
        <v>2609</v>
      </c>
      <c r="B2118" s="1476" t="s">
        <v>13713</v>
      </c>
      <c r="C2118" s="1476" t="s">
        <v>11528</v>
      </c>
    </row>
    <row r="2119" spans="1:3" x14ac:dyDescent="0.2">
      <c r="A2119" s="1476" t="s">
        <v>2610</v>
      </c>
      <c r="B2119" s="1476" t="s">
        <v>13714</v>
      </c>
      <c r="C2119" s="1476" t="s">
        <v>11528</v>
      </c>
    </row>
    <row r="2120" spans="1:3" x14ac:dyDescent="0.2">
      <c r="A2120" s="1476" t="s">
        <v>2611</v>
      </c>
      <c r="B2120" s="1476" t="s">
        <v>13715</v>
      </c>
      <c r="C2120" s="1476" t="s">
        <v>11528</v>
      </c>
    </row>
    <row r="2121" spans="1:3" x14ac:dyDescent="0.2">
      <c r="A2121" s="1476" t="s">
        <v>801</v>
      </c>
      <c r="B2121" s="1476" t="s">
        <v>13716</v>
      </c>
      <c r="C2121" s="1476" t="s">
        <v>11528</v>
      </c>
    </row>
    <row r="2122" spans="1:3" x14ac:dyDescent="0.2">
      <c r="A2122" s="1476" t="s">
        <v>2612</v>
      </c>
      <c r="B2122" s="1476" t="s">
        <v>13717</v>
      </c>
      <c r="C2122" s="1476" t="s">
        <v>11528</v>
      </c>
    </row>
    <row r="2123" spans="1:3" x14ac:dyDescent="0.2">
      <c r="A2123" s="1476" t="s">
        <v>2613</v>
      </c>
      <c r="B2123" s="1476" t="s">
        <v>2614</v>
      </c>
      <c r="C2123" s="1476" t="s">
        <v>11528</v>
      </c>
    </row>
    <row r="2124" spans="1:3" x14ac:dyDescent="0.2">
      <c r="A2124" s="1476" t="s">
        <v>2615</v>
      </c>
      <c r="B2124" s="1476" t="s">
        <v>2616</v>
      </c>
      <c r="C2124" s="1476" t="s">
        <v>11528</v>
      </c>
    </row>
    <row r="2125" spans="1:3" x14ac:dyDescent="0.2">
      <c r="A2125" s="1476" t="s">
        <v>2617</v>
      </c>
      <c r="B2125" s="1476" t="s">
        <v>13718</v>
      </c>
      <c r="C2125" s="1476" t="s">
        <v>11528</v>
      </c>
    </row>
    <row r="2126" spans="1:3" x14ac:dyDescent="0.2">
      <c r="A2126" s="1476" t="s">
        <v>2618</v>
      </c>
      <c r="B2126" s="1476" t="s">
        <v>13719</v>
      </c>
      <c r="C2126" s="1476" t="s">
        <v>11528</v>
      </c>
    </row>
    <row r="2127" spans="1:3" x14ac:dyDescent="0.2">
      <c r="A2127" s="1476" t="s">
        <v>2619</v>
      </c>
      <c r="B2127" s="1476" t="s">
        <v>13720</v>
      </c>
      <c r="C2127" s="1476" t="s">
        <v>11528</v>
      </c>
    </row>
    <row r="2128" spans="1:3" x14ac:dyDescent="0.2">
      <c r="A2128" s="1476" t="s">
        <v>2620</v>
      </c>
      <c r="B2128" s="1476" t="s">
        <v>13721</v>
      </c>
      <c r="C2128" s="1476" t="s">
        <v>11528</v>
      </c>
    </row>
    <row r="2129" spans="1:3" x14ac:dyDescent="0.2">
      <c r="A2129" s="1476" t="s">
        <v>10679</v>
      </c>
      <c r="B2129" s="1476" t="s">
        <v>13722</v>
      </c>
      <c r="C2129" s="1476" t="s">
        <v>11528</v>
      </c>
    </row>
    <row r="2130" spans="1:3" x14ac:dyDescent="0.2">
      <c r="A2130" s="1476" t="s">
        <v>10685</v>
      </c>
      <c r="B2130" s="1476" t="s">
        <v>13723</v>
      </c>
      <c r="C2130" s="1476" t="s">
        <v>11528</v>
      </c>
    </row>
    <row r="2131" spans="1:3" x14ac:dyDescent="0.2">
      <c r="A2131" s="1476" t="s">
        <v>2621</v>
      </c>
      <c r="B2131" s="1476" t="s">
        <v>13724</v>
      </c>
      <c r="C2131" s="1476" t="s">
        <v>11528</v>
      </c>
    </row>
    <row r="2132" spans="1:3" x14ac:dyDescent="0.2">
      <c r="A2132" s="1476" t="s">
        <v>2622</v>
      </c>
      <c r="B2132" s="1476" t="s">
        <v>13725</v>
      </c>
      <c r="C2132" s="1476" t="s">
        <v>11528</v>
      </c>
    </row>
    <row r="2133" spans="1:3" x14ac:dyDescent="0.2">
      <c r="A2133" s="1476" t="s">
        <v>800</v>
      </c>
      <c r="B2133" s="1476" t="s">
        <v>13726</v>
      </c>
      <c r="C2133" s="1476" t="s">
        <v>11528</v>
      </c>
    </row>
    <row r="2134" spans="1:3" x14ac:dyDescent="0.2">
      <c r="A2134" s="1476" t="s">
        <v>799</v>
      </c>
      <c r="B2134" s="1476" t="s">
        <v>13727</v>
      </c>
      <c r="C2134" s="1476" t="s">
        <v>11528</v>
      </c>
    </row>
    <row r="2135" spans="1:3" x14ac:dyDescent="0.2">
      <c r="A2135" s="1476" t="s">
        <v>798</v>
      </c>
      <c r="B2135" s="1476" t="s">
        <v>13728</v>
      </c>
      <c r="C2135" s="1476" t="s">
        <v>11528</v>
      </c>
    </row>
    <row r="2136" spans="1:3" x14ac:dyDescent="0.2">
      <c r="A2136" s="1476" t="s">
        <v>2623</v>
      </c>
      <c r="B2136" s="1476" t="s">
        <v>13729</v>
      </c>
      <c r="C2136" s="1476" t="s">
        <v>11528</v>
      </c>
    </row>
    <row r="2137" spans="1:3" x14ac:dyDescent="0.2">
      <c r="A2137" s="1476" t="s">
        <v>2624</v>
      </c>
      <c r="B2137" s="1476" t="s">
        <v>13730</v>
      </c>
      <c r="C2137" s="1476" t="s">
        <v>11528</v>
      </c>
    </row>
    <row r="2138" spans="1:3" x14ac:dyDescent="0.2">
      <c r="A2138" s="1476" t="s">
        <v>2625</v>
      </c>
      <c r="B2138" s="1476" t="s">
        <v>13731</v>
      </c>
      <c r="C2138" s="1476" t="s">
        <v>11528</v>
      </c>
    </row>
    <row r="2139" spans="1:3" x14ac:dyDescent="0.2">
      <c r="A2139" s="1476" t="s">
        <v>2626</v>
      </c>
      <c r="B2139" s="1476" t="s">
        <v>13732</v>
      </c>
      <c r="C2139" s="1476" t="s">
        <v>11528</v>
      </c>
    </row>
    <row r="2140" spans="1:3" x14ac:dyDescent="0.2">
      <c r="A2140" s="1476" t="s">
        <v>2627</v>
      </c>
      <c r="B2140" s="1476" t="s">
        <v>13733</v>
      </c>
      <c r="C2140" s="1476" t="s">
        <v>11528</v>
      </c>
    </row>
    <row r="2141" spans="1:3" x14ac:dyDescent="0.2">
      <c r="A2141" s="1476" t="s">
        <v>2628</v>
      </c>
      <c r="B2141" s="1476" t="s">
        <v>13734</v>
      </c>
      <c r="C2141" s="1476" t="s">
        <v>11528</v>
      </c>
    </row>
    <row r="2142" spans="1:3" x14ac:dyDescent="0.2">
      <c r="A2142" s="1476" t="s">
        <v>2629</v>
      </c>
      <c r="B2142" s="1476" t="s">
        <v>13735</v>
      </c>
      <c r="C2142" s="1476" t="s">
        <v>11528</v>
      </c>
    </row>
    <row r="2143" spans="1:3" x14ac:dyDescent="0.2">
      <c r="A2143" s="1476" t="s">
        <v>2630</v>
      </c>
      <c r="B2143" s="1476" t="s">
        <v>13736</v>
      </c>
      <c r="C2143" s="1476" t="s">
        <v>11528</v>
      </c>
    </row>
    <row r="2144" spans="1:3" x14ac:dyDescent="0.2">
      <c r="A2144" s="1476" t="s">
        <v>2631</v>
      </c>
      <c r="B2144" s="1476" t="s">
        <v>13737</v>
      </c>
      <c r="C2144" s="1476" t="s">
        <v>11528</v>
      </c>
    </row>
    <row r="2145" spans="1:3" x14ac:dyDescent="0.2">
      <c r="A2145" s="1476" t="s">
        <v>2632</v>
      </c>
      <c r="B2145" s="1476" t="s">
        <v>13738</v>
      </c>
      <c r="C2145" s="1476" t="s">
        <v>11528</v>
      </c>
    </row>
    <row r="2146" spans="1:3" x14ac:dyDescent="0.2">
      <c r="A2146" s="1476" t="s">
        <v>2633</v>
      </c>
      <c r="B2146" s="1476" t="s">
        <v>13739</v>
      </c>
      <c r="C2146" s="1476" t="s">
        <v>11528</v>
      </c>
    </row>
    <row r="2147" spans="1:3" x14ac:dyDescent="0.2">
      <c r="A2147" s="1476" t="s">
        <v>2634</v>
      </c>
      <c r="B2147" s="1476" t="s">
        <v>13740</v>
      </c>
      <c r="C2147" s="1476" t="s">
        <v>11528</v>
      </c>
    </row>
    <row r="2148" spans="1:3" x14ac:dyDescent="0.2">
      <c r="A2148" s="1476" t="s">
        <v>2635</v>
      </c>
      <c r="B2148" s="1476" t="s">
        <v>13741</v>
      </c>
      <c r="C2148" s="1476" t="s">
        <v>11528</v>
      </c>
    </row>
    <row r="2149" spans="1:3" x14ac:dyDescent="0.2">
      <c r="A2149" s="1476" t="s">
        <v>2636</v>
      </c>
      <c r="B2149" s="1476" t="s">
        <v>13742</v>
      </c>
      <c r="C2149" s="1476" t="s">
        <v>11528</v>
      </c>
    </row>
    <row r="2150" spans="1:3" x14ac:dyDescent="0.2">
      <c r="A2150" s="1476" t="s">
        <v>2637</v>
      </c>
      <c r="B2150" s="1476" t="s">
        <v>13743</v>
      </c>
      <c r="C2150" s="1476" t="s">
        <v>11528</v>
      </c>
    </row>
    <row r="2151" spans="1:3" x14ac:dyDescent="0.2">
      <c r="A2151" s="1476" t="s">
        <v>2638</v>
      </c>
      <c r="B2151" s="1476" t="s">
        <v>13744</v>
      </c>
      <c r="C2151" s="1476" t="s">
        <v>11528</v>
      </c>
    </row>
    <row r="2152" spans="1:3" x14ac:dyDescent="0.2">
      <c r="A2152" s="1476" t="s">
        <v>2639</v>
      </c>
      <c r="B2152" s="1476" t="s">
        <v>13745</v>
      </c>
      <c r="C2152" s="1476" t="s">
        <v>11528</v>
      </c>
    </row>
    <row r="2153" spans="1:3" x14ac:dyDescent="0.2">
      <c r="A2153" s="1476" t="s">
        <v>2640</v>
      </c>
      <c r="B2153" s="1476" t="s">
        <v>13746</v>
      </c>
      <c r="C2153" s="1476" t="s">
        <v>11528</v>
      </c>
    </row>
    <row r="2154" spans="1:3" x14ac:dyDescent="0.2">
      <c r="A2154" s="1476" t="s">
        <v>2641</v>
      </c>
      <c r="B2154" s="1476" t="s">
        <v>13747</v>
      </c>
      <c r="C2154" s="1476" t="s">
        <v>11528</v>
      </c>
    </row>
    <row r="2155" spans="1:3" x14ac:dyDescent="0.2">
      <c r="A2155" s="1476" t="s">
        <v>2642</v>
      </c>
      <c r="B2155" s="1476" t="s">
        <v>13748</v>
      </c>
      <c r="C2155" s="1476" t="s">
        <v>11528</v>
      </c>
    </row>
    <row r="2156" spans="1:3" x14ac:dyDescent="0.2">
      <c r="A2156" s="1476" t="s">
        <v>2643</v>
      </c>
      <c r="B2156" s="1476" t="s">
        <v>13749</v>
      </c>
      <c r="C2156" s="1476" t="s">
        <v>11528</v>
      </c>
    </row>
    <row r="2157" spans="1:3" x14ac:dyDescent="0.2">
      <c r="A2157" s="1476" t="s">
        <v>1124</v>
      </c>
      <c r="B2157" s="1476" t="s">
        <v>13750</v>
      </c>
      <c r="C2157" s="1476" t="s">
        <v>11528</v>
      </c>
    </row>
    <row r="2158" spans="1:3" x14ac:dyDescent="0.2">
      <c r="A2158" s="1476" t="s">
        <v>1122</v>
      </c>
      <c r="B2158" s="1476" t="s">
        <v>13751</v>
      </c>
      <c r="C2158" s="1476" t="s">
        <v>11528</v>
      </c>
    </row>
    <row r="2159" spans="1:3" x14ac:dyDescent="0.2">
      <c r="A2159" s="1476" t="s">
        <v>10806</v>
      </c>
      <c r="B2159" s="1476" t="s">
        <v>13752</v>
      </c>
      <c r="C2159" s="1476" t="s">
        <v>11528</v>
      </c>
    </row>
    <row r="2160" spans="1:3" x14ac:dyDescent="0.2">
      <c r="A2160" s="1476" t="s">
        <v>538</v>
      </c>
      <c r="B2160" s="1476" t="s">
        <v>13753</v>
      </c>
      <c r="C2160" s="1476" t="s">
        <v>11528</v>
      </c>
    </row>
    <row r="2161" spans="1:3" x14ac:dyDescent="0.2">
      <c r="A2161" s="1476" t="s">
        <v>13754</v>
      </c>
      <c r="B2161" s="1476" t="s">
        <v>13755</v>
      </c>
      <c r="C2161" s="1476" t="s">
        <v>11528</v>
      </c>
    </row>
    <row r="2162" spans="1:3" x14ac:dyDescent="0.2">
      <c r="A2162" s="1476" t="s">
        <v>13756</v>
      </c>
      <c r="B2162" s="1476" t="s">
        <v>13757</v>
      </c>
      <c r="C2162" s="1476" t="s">
        <v>11528</v>
      </c>
    </row>
    <row r="2163" spans="1:3" x14ac:dyDescent="0.2">
      <c r="A2163" s="1476" t="s">
        <v>13758</v>
      </c>
      <c r="B2163" s="1476" t="s">
        <v>13759</v>
      </c>
      <c r="C2163" s="1476" t="s">
        <v>11528</v>
      </c>
    </row>
    <row r="2164" spans="1:3" x14ac:dyDescent="0.2">
      <c r="A2164" s="1476" t="s">
        <v>537</v>
      </c>
      <c r="B2164" s="1476" t="s">
        <v>13760</v>
      </c>
      <c r="C2164" s="1476" t="s">
        <v>11528</v>
      </c>
    </row>
    <row r="2165" spans="1:3" x14ac:dyDescent="0.2">
      <c r="A2165" s="1476" t="s">
        <v>13761</v>
      </c>
      <c r="B2165" s="1476" t="s">
        <v>13762</v>
      </c>
      <c r="C2165" s="1476" t="s">
        <v>11528</v>
      </c>
    </row>
    <row r="2166" spans="1:3" x14ac:dyDescent="0.2">
      <c r="A2166" s="1476" t="s">
        <v>13763</v>
      </c>
      <c r="B2166" s="1476" t="s">
        <v>13764</v>
      </c>
      <c r="C2166" s="1476" t="s">
        <v>11528</v>
      </c>
    </row>
    <row r="2167" spans="1:3" x14ac:dyDescent="0.2">
      <c r="A2167" s="1476" t="s">
        <v>13765</v>
      </c>
      <c r="B2167" s="1476" t="s">
        <v>13766</v>
      </c>
      <c r="C2167" s="1476" t="s">
        <v>11528</v>
      </c>
    </row>
    <row r="2168" spans="1:3" x14ac:dyDescent="0.2">
      <c r="A2168" s="1476" t="s">
        <v>13767</v>
      </c>
      <c r="B2168" s="1476" t="s">
        <v>13768</v>
      </c>
      <c r="C2168" s="1476" t="s">
        <v>12855</v>
      </c>
    </row>
    <row r="2169" spans="1:3" x14ac:dyDescent="0.2">
      <c r="A2169" s="1476" t="s">
        <v>13769</v>
      </c>
      <c r="B2169" s="1476" t="s">
        <v>13770</v>
      </c>
      <c r="C2169" s="1476" t="s">
        <v>12855</v>
      </c>
    </row>
    <row r="2170" spans="1:3" x14ac:dyDescent="0.2">
      <c r="A2170" s="1476" t="s">
        <v>13771</v>
      </c>
      <c r="B2170" s="1476" t="s">
        <v>13772</v>
      </c>
      <c r="C2170" s="1476" t="s">
        <v>12855</v>
      </c>
    </row>
    <row r="2171" spans="1:3" x14ac:dyDescent="0.2">
      <c r="A2171" s="1476" t="s">
        <v>13773</v>
      </c>
      <c r="B2171" s="1476" t="s">
        <v>13774</v>
      </c>
      <c r="C2171" s="1476" t="s">
        <v>12855</v>
      </c>
    </row>
    <row r="2172" spans="1:3" x14ac:dyDescent="0.2">
      <c r="A2172" s="1476" t="s">
        <v>13775</v>
      </c>
      <c r="B2172" s="1476" t="s">
        <v>13776</v>
      </c>
      <c r="C2172" s="1476" t="s">
        <v>12855</v>
      </c>
    </row>
    <row r="2173" spans="1:3" x14ac:dyDescent="0.2">
      <c r="A2173" s="1476" t="s">
        <v>13777</v>
      </c>
      <c r="B2173" s="1476" t="s">
        <v>13778</v>
      </c>
      <c r="C2173" s="1476" t="s">
        <v>12855</v>
      </c>
    </row>
    <row r="2174" spans="1:3" x14ac:dyDescent="0.2">
      <c r="A2174" s="1476" t="s">
        <v>13779</v>
      </c>
      <c r="B2174" s="1476" t="s">
        <v>13780</v>
      </c>
      <c r="C2174" s="1476" t="s">
        <v>12855</v>
      </c>
    </row>
    <row r="2175" spans="1:3" x14ac:dyDescent="0.2">
      <c r="A2175" s="1476" t="s">
        <v>13781</v>
      </c>
      <c r="B2175" s="1476" t="s">
        <v>13782</v>
      </c>
      <c r="C2175" s="1476" t="s">
        <v>12855</v>
      </c>
    </row>
    <row r="2176" spans="1:3" x14ac:dyDescent="0.2">
      <c r="A2176" s="1476" t="s">
        <v>13783</v>
      </c>
      <c r="B2176" s="1476" t="s">
        <v>13784</v>
      </c>
      <c r="C2176" s="1476" t="s">
        <v>12855</v>
      </c>
    </row>
    <row r="2177" spans="1:3" x14ac:dyDescent="0.2">
      <c r="A2177" s="1476" t="s">
        <v>13785</v>
      </c>
      <c r="B2177" s="1476" t="s">
        <v>13786</v>
      </c>
      <c r="C2177" s="1476" t="s">
        <v>12855</v>
      </c>
    </row>
    <row r="2178" spans="1:3" x14ac:dyDescent="0.2">
      <c r="A2178" s="1476" t="s">
        <v>13787</v>
      </c>
      <c r="B2178" s="1476" t="s">
        <v>13788</v>
      </c>
      <c r="C2178" s="1476" t="s">
        <v>12855</v>
      </c>
    </row>
    <row r="2179" spans="1:3" x14ac:dyDescent="0.2">
      <c r="A2179" s="1476" t="s">
        <v>13789</v>
      </c>
      <c r="B2179" s="1476" t="s">
        <v>13790</v>
      </c>
      <c r="C2179" s="1476" t="s">
        <v>12855</v>
      </c>
    </row>
    <row r="2180" spans="1:3" x14ac:dyDescent="0.2">
      <c r="A2180" s="1476" t="s">
        <v>13791</v>
      </c>
      <c r="B2180" s="1476" t="s">
        <v>13792</v>
      </c>
      <c r="C2180" s="1476" t="s">
        <v>12855</v>
      </c>
    </row>
    <row r="2181" spans="1:3" x14ac:dyDescent="0.2">
      <c r="A2181" s="1476" t="s">
        <v>13793</v>
      </c>
      <c r="B2181" s="1476" t="s">
        <v>13794</v>
      </c>
      <c r="C2181" s="1476" t="s">
        <v>12855</v>
      </c>
    </row>
    <row r="2182" spans="1:3" x14ac:dyDescent="0.2">
      <c r="A2182" s="1476" t="s">
        <v>13795</v>
      </c>
      <c r="B2182" s="1476" t="s">
        <v>13796</v>
      </c>
      <c r="C2182" s="1476" t="s">
        <v>12855</v>
      </c>
    </row>
    <row r="2183" spans="1:3" x14ac:dyDescent="0.2">
      <c r="A2183" s="1476" t="s">
        <v>13797</v>
      </c>
      <c r="B2183" s="1476" t="s">
        <v>13798</v>
      </c>
      <c r="C2183" s="1476" t="s">
        <v>12855</v>
      </c>
    </row>
    <row r="2184" spans="1:3" x14ac:dyDescent="0.2">
      <c r="A2184" s="1476" t="s">
        <v>13799</v>
      </c>
      <c r="B2184" s="1476" t="s">
        <v>13800</v>
      </c>
      <c r="C2184" s="1476" t="s">
        <v>12855</v>
      </c>
    </row>
    <row r="2185" spans="1:3" x14ac:dyDescent="0.2">
      <c r="A2185" s="1476" t="s">
        <v>13801</v>
      </c>
      <c r="B2185" s="1476" t="s">
        <v>13802</v>
      </c>
      <c r="C2185" s="1476" t="s">
        <v>12855</v>
      </c>
    </row>
    <row r="2186" spans="1:3" x14ac:dyDescent="0.2">
      <c r="A2186" s="1476" t="s">
        <v>13803</v>
      </c>
      <c r="B2186" s="1476" t="s">
        <v>13804</v>
      </c>
      <c r="C2186" s="1476" t="s">
        <v>12855</v>
      </c>
    </row>
    <row r="2187" spans="1:3" x14ac:dyDescent="0.2">
      <c r="A2187" s="1476" t="s">
        <v>13805</v>
      </c>
      <c r="B2187" s="1476" t="s">
        <v>13806</v>
      </c>
      <c r="C2187" s="1476" t="s">
        <v>12855</v>
      </c>
    </row>
    <row r="2188" spans="1:3" x14ac:dyDescent="0.2">
      <c r="A2188" s="1476" t="s">
        <v>13807</v>
      </c>
      <c r="B2188" s="1476" t="s">
        <v>13808</v>
      </c>
      <c r="C2188" s="1476" t="s">
        <v>12855</v>
      </c>
    </row>
    <row r="2189" spans="1:3" x14ac:dyDescent="0.2">
      <c r="A2189" s="1476" t="s">
        <v>13809</v>
      </c>
      <c r="B2189" s="1476" t="s">
        <v>13810</v>
      </c>
      <c r="C2189" s="1476" t="s">
        <v>12855</v>
      </c>
    </row>
    <row r="2190" spans="1:3" x14ac:dyDescent="0.2">
      <c r="A2190" s="1476" t="s">
        <v>13811</v>
      </c>
      <c r="B2190" s="1476" t="s">
        <v>13812</v>
      </c>
      <c r="C2190" s="1476" t="s">
        <v>12855</v>
      </c>
    </row>
    <row r="2191" spans="1:3" x14ac:dyDescent="0.2">
      <c r="A2191" s="1476" t="s">
        <v>13813</v>
      </c>
      <c r="B2191" s="1476" t="s">
        <v>13814</v>
      </c>
      <c r="C2191" s="1476" t="s">
        <v>12855</v>
      </c>
    </row>
    <row r="2192" spans="1:3" x14ac:dyDescent="0.2">
      <c r="A2192" s="1476" t="s">
        <v>13815</v>
      </c>
      <c r="B2192" s="1476" t="s">
        <v>13816</v>
      </c>
      <c r="C2192" s="1476" t="s">
        <v>12855</v>
      </c>
    </row>
    <row r="2193" spans="1:3" x14ac:dyDescent="0.2">
      <c r="A2193" s="1476" t="s">
        <v>13817</v>
      </c>
      <c r="B2193" s="1476" t="s">
        <v>13818</v>
      </c>
      <c r="C2193" s="1476" t="s">
        <v>12855</v>
      </c>
    </row>
    <row r="2194" spans="1:3" x14ac:dyDescent="0.2">
      <c r="A2194" s="1476" t="s">
        <v>13819</v>
      </c>
      <c r="B2194" s="1476" t="s">
        <v>13820</v>
      </c>
      <c r="C2194" s="1476" t="s">
        <v>12855</v>
      </c>
    </row>
    <row r="2195" spans="1:3" x14ac:dyDescent="0.2">
      <c r="A2195" s="1476" t="s">
        <v>13821</v>
      </c>
      <c r="B2195" s="1476" t="s">
        <v>13822</v>
      </c>
      <c r="C2195" s="1476" t="s">
        <v>12855</v>
      </c>
    </row>
    <row r="2196" spans="1:3" x14ac:dyDescent="0.2">
      <c r="A2196" s="1476" t="s">
        <v>13823</v>
      </c>
      <c r="B2196" s="1476" t="s">
        <v>13824</v>
      </c>
      <c r="C2196" s="1476" t="s">
        <v>12855</v>
      </c>
    </row>
    <row r="2197" spans="1:3" x14ac:dyDescent="0.2">
      <c r="A2197" s="1476" t="s">
        <v>13825</v>
      </c>
      <c r="B2197" s="1476" t="s">
        <v>13826</v>
      </c>
      <c r="C2197" s="1476" t="s">
        <v>12855</v>
      </c>
    </row>
    <row r="2198" spans="1:3" x14ac:dyDescent="0.2">
      <c r="A2198" s="1476" t="s">
        <v>13827</v>
      </c>
      <c r="B2198" s="1476" t="s">
        <v>13828</v>
      </c>
      <c r="C2198" s="1476" t="s">
        <v>12855</v>
      </c>
    </row>
    <row r="2199" spans="1:3" x14ac:dyDescent="0.2">
      <c r="A2199" s="1476" t="s">
        <v>13829</v>
      </c>
      <c r="B2199" s="1476" t="s">
        <v>13830</v>
      </c>
      <c r="C2199" s="1476" t="s">
        <v>12855</v>
      </c>
    </row>
    <row r="2200" spans="1:3" x14ac:dyDescent="0.2">
      <c r="A2200" s="1476" t="s">
        <v>13831</v>
      </c>
      <c r="B2200" s="1476" t="s">
        <v>13832</v>
      </c>
      <c r="C2200" s="1476" t="s">
        <v>12855</v>
      </c>
    </row>
    <row r="2201" spans="1:3" x14ac:dyDescent="0.2">
      <c r="A2201" s="1476" t="s">
        <v>13833</v>
      </c>
      <c r="B2201" s="1476" t="s">
        <v>13834</v>
      </c>
      <c r="C2201" s="1476" t="s">
        <v>12855</v>
      </c>
    </row>
    <row r="2202" spans="1:3" x14ac:dyDescent="0.2">
      <c r="A2202" s="1476" t="s">
        <v>13835</v>
      </c>
      <c r="B2202" s="1476" t="s">
        <v>13836</v>
      </c>
      <c r="C2202" s="1476" t="s">
        <v>12855</v>
      </c>
    </row>
    <row r="2203" spans="1:3" x14ac:dyDescent="0.2">
      <c r="A2203" s="1476" t="s">
        <v>13837</v>
      </c>
      <c r="B2203" s="1476" t="s">
        <v>13838</v>
      </c>
      <c r="C2203" s="1476" t="s">
        <v>12855</v>
      </c>
    </row>
    <row r="2204" spans="1:3" x14ac:dyDescent="0.2">
      <c r="A2204" s="1476" t="s">
        <v>13839</v>
      </c>
      <c r="B2204" s="1476" t="s">
        <v>13840</v>
      </c>
      <c r="C2204" s="1476" t="s">
        <v>12855</v>
      </c>
    </row>
    <row r="2205" spans="1:3" x14ac:dyDescent="0.2">
      <c r="A2205" s="1476" t="s">
        <v>13841</v>
      </c>
      <c r="B2205" s="1476" t="s">
        <v>13842</v>
      </c>
      <c r="C2205" s="1476" t="s">
        <v>12855</v>
      </c>
    </row>
    <row r="2206" spans="1:3" x14ac:dyDescent="0.2">
      <c r="A2206" s="1476" t="s">
        <v>13843</v>
      </c>
      <c r="B2206" s="1476" t="s">
        <v>13844</v>
      </c>
      <c r="C2206" s="1476" t="s">
        <v>12855</v>
      </c>
    </row>
    <row r="2207" spans="1:3" x14ac:dyDescent="0.2">
      <c r="A2207" s="1476" t="s">
        <v>13845</v>
      </c>
      <c r="B2207" s="1476" t="s">
        <v>13846</v>
      </c>
      <c r="C2207" s="1476" t="s">
        <v>12855</v>
      </c>
    </row>
    <row r="2208" spans="1:3" x14ac:dyDescent="0.2">
      <c r="A2208" s="1476" t="s">
        <v>13847</v>
      </c>
      <c r="B2208" s="1476" t="s">
        <v>13848</v>
      </c>
      <c r="C2208" s="1476" t="s">
        <v>12855</v>
      </c>
    </row>
    <row r="2209" spans="1:3" x14ac:dyDescent="0.2">
      <c r="A2209" s="1476" t="s">
        <v>13849</v>
      </c>
      <c r="B2209" s="1476" t="s">
        <v>13850</v>
      </c>
      <c r="C2209" s="1476" t="s">
        <v>12855</v>
      </c>
    </row>
    <row r="2210" spans="1:3" x14ac:dyDescent="0.2">
      <c r="A2210" s="1476" t="s">
        <v>13851</v>
      </c>
      <c r="B2210" s="1476" t="s">
        <v>13852</v>
      </c>
      <c r="C2210" s="1476" t="s">
        <v>12855</v>
      </c>
    </row>
    <row r="2211" spans="1:3" x14ac:dyDescent="0.2">
      <c r="A2211" s="1476" t="s">
        <v>13853</v>
      </c>
      <c r="B2211" s="1476" t="s">
        <v>13854</v>
      </c>
      <c r="C2211" s="1476" t="s">
        <v>12855</v>
      </c>
    </row>
    <row r="2212" spans="1:3" x14ac:dyDescent="0.2">
      <c r="A2212" s="1476" t="s">
        <v>13855</v>
      </c>
      <c r="B2212" s="1476" t="s">
        <v>13856</v>
      </c>
      <c r="C2212" s="1476" t="s">
        <v>12855</v>
      </c>
    </row>
    <row r="2213" spans="1:3" x14ac:dyDescent="0.2">
      <c r="A2213" s="1476" t="s">
        <v>13857</v>
      </c>
      <c r="B2213" s="1476" t="s">
        <v>13858</v>
      </c>
      <c r="C2213" s="1476" t="s">
        <v>12855</v>
      </c>
    </row>
    <row r="2214" spans="1:3" x14ac:dyDescent="0.2">
      <c r="A2214" s="1476" t="s">
        <v>13859</v>
      </c>
      <c r="B2214" s="1476" t="s">
        <v>13860</v>
      </c>
      <c r="C2214" s="1476" t="s">
        <v>12855</v>
      </c>
    </row>
    <row r="2215" spans="1:3" x14ac:dyDescent="0.2">
      <c r="A2215" s="1476" t="s">
        <v>13861</v>
      </c>
      <c r="B2215" s="1476" t="s">
        <v>13862</v>
      </c>
      <c r="C2215" s="1476" t="s">
        <v>12855</v>
      </c>
    </row>
    <row r="2216" spans="1:3" x14ac:dyDescent="0.2">
      <c r="A2216" s="1476" t="s">
        <v>13863</v>
      </c>
      <c r="B2216" s="1476" t="s">
        <v>13864</v>
      </c>
      <c r="C2216" s="1476" t="s">
        <v>12855</v>
      </c>
    </row>
    <row r="2217" spans="1:3" x14ac:dyDescent="0.2">
      <c r="A2217" s="1476" t="s">
        <v>13865</v>
      </c>
      <c r="B2217" s="1476" t="s">
        <v>13866</v>
      </c>
      <c r="C2217" s="1476" t="s">
        <v>12855</v>
      </c>
    </row>
    <row r="2218" spans="1:3" x14ac:dyDescent="0.2">
      <c r="A2218" s="1476" t="s">
        <v>13867</v>
      </c>
      <c r="B2218" s="1476" t="s">
        <v>13868</v>
      </c>
      <c r="C2218" s="1476" t="s">
        <v>12855</v>
      </c>
    </row>
    <row r="2219" spans="1:3" x14ac:dyDescent="0.2">
      <c r="A2219" s="1476" t="s">
        <v>13869</v>
      </c>
      <c r="B2219" s="1476" t="s">
        <v>13870</v>
      </c>
      <c r="C2219" s="1476" t="s">
        <v>12855</v>
      </c>
    </row>
    <row r="2220" spans="1:3" x14ac:dyDescent="0.2">
      <c r="A2220" s="1476" t="s">
        <v>13871</v>
      </c>
      <c r="B2220" s="1476" t="s">
        <v>13872</v>
      </c>
      <c r="C2220" s="1476" t="s">
        <v>12855</v>
      </c>
    </row>
    <row r="2221" spans="1:3" x14ac:dyDescent="0.2">
      <c r="A2221" s="1476" t="s">
        <v>13873</v>
      </c>
      <c r="B2221" s="1476" t="s">
        <v>13874</v>
      </c>
      <c r="C2221" s="1476" t="s">
        <v>12855</v>
      </c>
    </row>
    <row r="2222" spans="1:3" x14ac:dyDescent="0.2">
      <c r="A2222" s="1476" t="s">
        <v>13875</v>
      </c>
      <c r="B2222" s="1476" t="s">
        <v>13876</v>
      </c>
      <c r="C2222" s="1476" t="s">
        <v>12855</v>
      </c>
    </row>
    <row r="2223" spans="1:3" x14ac:dyDescent="0.2">
      <c r="A2223" s="1476" t="s">
        <v>13877</v>
      </c>
      <c r="B2223" s="1476" t="s">
        <v>13878</v>
      </c>
      <c r="C2223" s="1476" t="s">
        <v>12855</v>
      </c>
    </row>
    <row r="2224" spans="1:3" x14ac:dyDescent="0.2">
      <c r="A2224" s="1476" t="s">
        <v>13879</v>
      </c>
      <c r="B2224" s="1476" t="s">
        <v>13880</v>
      </c>
      <c r="C2224" s="1476" t="s">
        <v>12855</v>
      </c>
    </row>
    <row r="2225" spans="1:3" x14ac:dyDescent="0.2">
      <c r="A2225" s="1476" t="s">
        <v>13881</v>
      </c>
      <c r="B2225" s="1476" t="s">
        <v>13882</v>
      </c>
      <c r="C2225" s="1476" t="s">
        <v>12855</v>
      </c>
    </row>
    <row r="2226" spans="1:3" x14ac:dyDescent="0.2">
      <c r="A2226" s="1476" t="s">
        <v>13883</v>
      </c>
      <c r="B2226" s="1476" t="s">
        <v>13884</v>
      </c>
      <c r="C2226" s="1476" t="s">
        <v>12855</v>
      </c>
    </row>
    <row r="2227" spans="1:3" x14ac:dyDescent="0.2">
      <c r="A2227" s="1476" t="s">
        <v>13885</v>
      </c>
      <c r="B2227" s="1476" t="s">
        <v>13886</v>
      </c>
      <c r="C2227" s="1476" t="s">
        <v>12855</v>
      </c>
    </row>
    <row r="2228" spans="1:3" x14ac:dyDescent="0.2">
      <c r="A2228" s="1476" t="s">
        <v>13887</v>
      </c>
      <c r="B2228" s="1476" t="s">
        <v>13888</v>
      </c>
      <c r="C2228" s="1476" t="s">
        <v>12855</v>
      </c>
    </row>
    <row r="2229" spans="1:3" x14ac:dyDescent="0.2">
      <c r="A2229" s="1476" t="s">
        <v>13889</v>
      </c>
      <c r="B2229" s="1476" t="s">
        <v>13890</v>
      </c>
      <c r="C2229" s="1476" t="s">
        <v>12855</v>
      </c>
    </row>
    <row r="2230" spans="1:3" x14ac:dyDescent="0.2">
      <c r="A2230" s="1476" t="s">
        <v>13891</v>
      </c>
      <c r="B2230" s="1476" t="s">
        <v>13892</v>
      </c>
      <c r="C2230" s="1476" t="s">
        <v>12855</v>
      </c>
    </row>
    <row r="2231" spans="1:3" x14ac:dyDescent="0.2">
      <c r="A2231" s="1476" t="s">
        <v>13893</v>
      </c>
      <c r="B2231" s="1476" t="s">
        <v>13894</v>
      </c>
      <c r="C2231" s="1476" t="s">
        <v>12855</v>
      </c>
    </row>
    <row r="2232" spans="1:3" x14ac:dyDescent="0.2">
      <c r="A2232" s="1476" t="s">
        <v>13895</v>
      </c>
      <c r="B2232" s="1476" t="s">
        <v>13896</v>
      </c>
      <c r="C2232" s="1476" t="s">
        <v>12855</v>
      </c>
    </row>
    <row r="2233" spans="1:3" x14ac:dyDescent="0.2">
      <c r="A2233" s="1476" t="s">
        <v>13897</v>
      </c>
      <c r="B2233" s="1476" t="s">
        <v>13898</v>
      </c>
      <c r="C2233" s="1476" t="s">
        <v>12855</v>
      </c>
    </row>
    <row r="2234" spans="1:3" x14ac:dyDescent="0.2">
      <c r="A2234" s="1476" t="s">
        <v>13899</v>
      </c>
      <c r="B2234" s="1476" t="s">
        <v>13900</v>
      </c>
      <c r="C2234" s="1476" t="s">
        <v>12855</v>
      </c>
    </row>
    <row r="2235" spans="1:3" x14ac:dyDescent="0.2">
      <c r="A2235" s="1476" t="s">
        <v>13901</v>
      </c>
      <c r="B2235" s="1476" t="s">
        <v>13902</v>
      </c>
      <c r="C2235" s="1476" t="s">
        <v>12855</v>
      </c>
    </row>
    <row r="2236" spans="1:3" x14ac:dyDescent="0.2">
      <c r="A2236" s="1476" t="s">
        <v>13903</v>
      </c>
      <c r="B2236" s="1476" t="s">
        <v>13904</v>
      </c>
      <c r="C2236" s="1476" t="s">
        <v>12855</v>
      </c>
    </row>
    <row r="2237" spans="1:3" x14ac:dyDescent="0.2">
      <c r="A2237" s="1476" t="s">
        <v>13905</v>
      </c>
      <c r="B2237" s="1476" t="s">
        <v>13906</v>
      </c>
      <c r="C2237" s="1476" t="s">
        <v>12855</v>
      </c>
    </row>
    <row r="2238" spans="1:3" x14ac:dyDescent="0.2">
      <c r="A2238" s="1476" t="s">
        <v>13907</v>
      </c>
      <c r="B2238" s="1476" t="s">
        <v>13908</v>
      </c>
      <c r="C2238" s="1476" t="s">
        <v>12855</v>
      </c>
    </row>
    <row r="2239" spans="1:3" x14ac:dyDescent="0.2">
      <c r="A2239" s="1476" t="s">
        <v>13909</v>
      </c>
      <c r="B2239" s="1476" t="s">
        <v>13910</v>
      </c>
      <c r="C2239" s="1476" t="s">
        <v>12855</v>
      </c>
    </row>
    <row r="2240" spans="1:3" x14ac:dyDescent="0.2">
      <c r="A2240" s="1476" t="s">
        <v>13911</v>
      </c>
      <c r="B2240" s="1476" t="s">
        <v>13912</v>
      </c>
      <c r="C2240" s="1476" t="s">
        <v>12855</v>
      </c>
    </row>
    <row r="2241" spans="1:3" x14ac:dyDescent="0.2">
      <c r="A2241" s="1476" t="s">
        <v>13913</v>
      </c>
      <c r="B2241" s="1476" t="s">
        <v>13914</v>
      </c>
      <c r="C2241" s="1476" t="s">
        <v>12855</v>
      </c>
    </row>
    <row r="2242" spans="1:3" x14ac:dyDescent="0.2">
      <c r="A2242" s="1476" t="s">
        <v>13915</v>
      </c>
      <c r="B2242" s="1476" t="s">
        <v>13916</v>
      </c>
      <c r="C2242" s="1476" t="s">
        <v>12855</v>
      </c>
    </row>
    <row r="2243" spans="1:3" x14ac:dyDescent="0.2">
      <c r="A2243" s="1476" t="s">
        <v>13917</v>
      </c>
      <c r="B2243" s="1476" t="s">
        <v>13918</v>
      </c>
      <c r="C2243" s="1476" t="s">
        <v>12855</v>
      </c>
    </row>
    <row r="2244" spans="1:3" x14ac:dyDescent="0.2">
      <c r="A2244" s="1476" t="s">
        <v>13919</v>
      </c>
      <c r="B2244" s="1476" t="s">
        <v>13920</v>
      </c>
      <c r="C2244" s="1476" t="s">
        <v>12855</v>
      </c>
    </row>
    <row r="2245" spans="1:3" x14ac:dyDescent="0.2">
      <c r="A2245" s="1476" t="s">
        <v>13921</v>
      </c>
      <c r="B2245" s="1476" t="s">
        <v>13922</v>
      </c>
      <c r="C2245" s="1476" t="s">
        <v>12855</v>
      </c>
    </row>
    <row r="2246" spans="1:3" x14ac:dyDescent="0.2">
      <c r="A2246" s="1476" t="s">
        <v>13923</v>
      </c>
      <c r="B2246" s="1476" t="s">
        <v>13924</v>
      </c>
      <c r="C2246" s="1476" t="s">
        <v>12855</v>
      </c>
    </row>
    <row r="2247" spans="1:3" x14ac:dyDescent="0.2">
      <c r="A2247" s="1476" t="s">
        <v>13925</v>
      </c>
      <c r="B2247" s="1476" t="s">
        <v>13926</v>
      </c>
      <c r="C2247" s="1476" t="s">
        <v>12855</v>
      </c>
    </row>
    <row r="2248" spans="1:3" x14ac:dyDescent="0.2">
      <c r="A2248" s="1476" t="s">
        <v>2644</v>
      </c>
      <c r="B2248" s="1476" t="s">
        <v>13927</v>
      </c>
      <c r="C2248" s="1476" t="s">
        <v>11528</v>
      </c>
    </row>
    <row r="2249" spans="1:3" x14ac:dyDescent="0.2">
      <c r="A2249" s="1476" t="s">
        <v>2646</v>
      </c>
      <c r="B2249" s="1476" t="s">
        <v>13928</v>
      </c>
      <c r="C2249" s="1476" t="s">
        <v>11528</v>
      </c>
    </row>
    <row r="2250" spans="1:3" x14ac:dyDescent="0.2">
      <c r="A2250" s="1476" t="s">
        <v>2647</v>
      </c>
      <c r="B2250" s="1476" t="s">
        <v>13929</v>
      </c>
      <c r="C2250" s="1476" t="s">
        <v>11528</v>
      </c>
    </row>
    <row r="2251" spans="1:3" x14ac:dyDescent="0.2">
      <c r="A2251" s="1476" t="s">
        <v>2648</v>
      </c>
      <c r="B2251" s="1476" t="s">
        <v>13930</v>
      </c>
      <c r="C2251" s="1476" t="s">
        <v>11528</v>
      </c>
    </row>
    <row r="2252" spans="1:3" x14ac:dyDescent="0.2">
      <c r="A2252" s="1476" t="s">
        <v>2649</v>
      </c>
      <c r="B2252" s="1476" t="s">
        <v>13931</v>
      </c>
      <c r="C2252" s="1476" t="s">
        <v>11528</v>
      </c>
    </row>
    <row r="2253" spans="1:3" x14ac:dyDescent="0.2">
      <c r="A2253" s="1476" t="s">
        <v>2650</v>
      </c>
      <c r="B2253" s="1476" t="s">
        <v>13932</v>
      </c>
      <c r="C2253" s="1476" t="s">
        <v>11528</v>
      </c>
    </row>
    <row r="2254" spans="1:3" x14ac:dyDescent="0.2">
      <c r="A2254" s="1476" t="s">
        <v>2651</v>
      </c>
      <c r="B2254" s="1476" t="s">
        <v>13933</v>
      </c>
      <c r="C2254" s="1476" t="s">
        <v>11528</v>
      </c>
    </row>
    <row r="2255" spans="1:3" x14ac:dyDescent="0.2">
      <c r="A2255" s="1476" t="s">
        <v>2652</v>
      </c>
      <c r="B2255" s="1476" t="s">
        <v>13934</v>
      </c>
      <c r="C2255" s="1476" t="s">
        <v>11528</v>
      </c>
    </row>
    <row r="2256" spans="1:3" x14ac:dyDescent="0.2">
      <c r="A2256" s="1476" t="s">
        <v>2653</v>
      </c>
      <c r="B2256" s="1476" t="s">
        <v>13935</v>
      </c>
      <c r="C2256" s="1476" t="s">
        <v>11528</v>
      </c>
    </row>
    <row r="2257" spans="1:3" x14ac:dyDescent="0.2">
      <c r="A2257" s="1476" t="s">
        <v>2654</v>
      </c>
      <c r="B2257" s="1476" t="s">
        <v>13936</v>
      </c>
      <c r="C2257" s="1476" t="s">
        <v>11528</v>
      </c>
    </row>
    <row r="2258" spans="1:3" x14ac:dyDescent="0.2">
      <c r="A2258" s="1476" t="s">
        <v>2655</v>
      </c>
      <c r="B2258" s="1476" t="s">
        <v>13937</v>
      </c>
      <c r="C2258" s="1476" t="s">
        <v>11528</v>
      </c>
    </row>
    <row r="2259" spans="1:3" x14ac:dyDescent="0.2">
      <c r="A2259" s="1476" t="s">
        <v>2656</v>
      </c>
      <c r="B2259" s="1476" t="s">
        <v>13938</v>
      </c>
      <c r="C2259" s="1476" t="s">
        <v>11528</v>
      </c>
    </row>
    <row r="2260" spans="1:3" x14ac:dyDescent="0.2">
      <c r="A2260" s="1476" t="s">
        <v>2657</v>
      </c>
      <c r="B2260" s="1476" t="s">
        <v>13939</v>
      </c>
      <c r="C2260" s="1476" t="s">
        <v>11528</v>
      </c>
    </row>
    <row r="2261" spans="1:3" x14ac:dyDescent="0.2">
      <c r="A2261" s="1476" t="s">
        <v>2658</v>
      </c>
      <c r="B2261" s="1476" t="s">
        <v>13940</v>
      </c>
      <c r="C2261" s="1476" t="s">
        <v>11528</v>
      </c>
    </row>
    <row r="2262" spans="1:3" x14ac:dyDescent="0.2">
      <c r="A2262" s="1476" t="s">
        <v>2659</v>
      </c>
      <c r="B2262" s="1476" t="s">
        <v>13941</v>
      </c>
      <c r="C2262" s="1476" t="s">
        <v>11528</v>
      </c>
    </row>
    <row r="2263" spans="1:3" x14ac:dyDescent="0.2">
      <c r="A2263" s="1476" t="s">
        <v>2660</v>
      </c>
      <c r="B2263" s="1476" t="s">
        <v>13942</v>
      </c>
      <c r="C2263" s="1476" t="s">
        <v>11528</v>
      </c>
    </row>
    <row r="2264" spans="1:3" x14ac:dyDescent="0.2">
      <c r="A2264" s="1476" t="s">
        <v>2661</v>
      </c>
      <c r="B2264" s="1476" t="s">
        <v>13943</v>
      </c>
      <c r="C2264" s="1476" t="s">
        <v>11528</v>
      </c>
    </row>
    <row r="2265" spans="1:3" x14ac:dyDescent="0.2">
      <c r="A2265" s="1476" t="s">
        <v>2662</v>
      </c>
      <c r="B2265" s="1476" t="s">
        <v>13944</v>
      </c>
      <c r="C2265" s="1476" t="s">
        <v>11528</v>
      </c>
    </row>
    <row r="2266" spans="1:3" x14ac:dyDescent="0.2">
      <c r="A2266" s="1476" t="s">
        <v>2663</v>
      </c>
      <c r="B2266" s="1476" t="s">
        <v>13945</v>
      </c>
      <c r="C2266" s="1476" t="s">
        <v>11528</v>
      </c>
    </row>
    <row r="2267" spans="1:3" x14ac:dyDescent="0.2">
      <c r="A2267" s="1476" t="s">
        <v>2664</v>
      </c>
      <c r="B2267" s="1476" t="s">
        <v>13946</v>
      </c>
      <c r="C2267" s="1476" t="s">
        <v>11528</v>
      </c>
    </row>
    <row r="2268" spans="1:3" x14ac:dyDescent="0.2">
      <c r="A2268" s="1476" t="s">
        <v>2665</v>
      </c>
      <c r="B2268" s="1476" t="s">
        <v>13947</v>
      </c>
      <c r="C2268" s="1476" t="s">
        <v>11528</v>
      </c>
    </row>
    <row r="2269" spans="1:3" x14ac:dyDescent="0.2">
      <c r="A2269" s="1476" t="s">
        <v>2666</v>
      </c>
      <c r="B2269" s="1476" t="s">
        <v>13948</v>
      </c>
      <c r="C2269" s="1476" t="s">
        <v>11528</v>
      </c>
    </row>
    <row r="2270" spans="1:3" x14ac:dyDescent="0.2">
      <c r="A2270" s="1476" t="s">
        <v>2667</v>
      </c>
      <c r="B2270" s="1476" t="s">
        <v>13949</v>
      </c>
      <c r="C2270" s="1476" t="s">
        <v>11528</v>
      </c>
    </row>
    <row r="2271" spans="1:3" x14ac:dyDescent="0.2">
      <c r="A2271" s="1476" t="s">
        <v>2668</v>
      </c>
      <c r="B2271" s="1476" t="s">
        <v>13950</v>
      </c>
      <c r="C2271" s="1476" t="s">
        <v>11528</v>
      </c>
    </row>
    <row r="2272" spans="1:3" x14ac:dyDescent="0.2">
      <c r="A2272" s="1476" t="s">
        <v>2669</v>
      </c>
      <c r="B2272" s="1476" t="s">
        <v>13951</v>
      </c>
      <c r="C2272" s="1476" t="s">
        <v>11528</v>
      </c>
    </row>
    <row r="2273" spans="1:3" x14ac:dyDescent="0.2">
      <c r="A2273" s="1476" t="s">
        <v>2670</v>
      </c>
      <c r="B2273" s="1476" t="s">
        <v>13952</v>
      </c>
      <c r="C2273" s="1476" t="s">
        <v>11528</v>
      </c>
    </row>
    <row r="2274" spans="1:3" x14ac:dyDescent="0.2">
      <c r="A2274" s="1476" t="s">
        <v>2671</v>
      </c>
      <c r="B2274" s="1476" t="s">
        <v>13953</v>
      </c>
      <c r="C2274" s="1476" t="s">
        <v>11528</v>
      </c>
    </row>
    <row r="2275" spans="1:3" x14ac:dyDescent="0.2">
      <c r="A2275" s="1476" t="s">
        <v>2672</v>
      </c>
      <c r="B2275" s="1476" t="s">
        <v>13954</v>
      </c>
      <c r="C2275" s="1476" t="s">
        <v>11528</v>
      </c>
    </row>
    <row r="2276" spans="1:3" x14ac:dyDescent="0.2">
      <c r="A2276" s="1476" t="s">
        <v>2673</v>
      </c>
      <c r="B2276" s="1476" t="s">
        <v>13955</v>
      </c>
      <c r="C2276" s="1476" t="s">
        <v>11528</v>
      </c>
    </row>
    <row r="2277" spans="1:3" x14ac:dyDescent="0.2">
      <c r="A2277" s="1476" t="s">
        <v>2674</v>
      </c>
      <c r="B2277" s="1476" t="s">
        <v>13956</v>
      </c>
      <c r="C2277" s="1476" t="s">
        <v>11528</v>
      </c>
    </row>
    <row r="2278" spans="1:3" x14ac:dyDescent="0.2">
      <c r="A2278" s="1476" t="s">
        <v>2675</v>
      </c>
      <c r="B2278" s="1476" t="s">
        <v>13957</v>
      </c>
      <c r="C2278" s="1476" t="s">
        <v>11528</v>
      </c>
    </row>
    <row r="2279" spans="1:3" x14ac:dyDescent="0.2">
      <c r="A2279" s="1476" t="s">
        <v>2676</v>
      </c>
      <c r="B2279" s="1476" t="s">
        <v>13958</v>
      </c>
      <c r="C2279" s="1476" t="s">
        <v>11528</v>
      </c>
    </row>
    <row r="2280" spans="1:3" x14ac:dyDescent="0.2">
      <c r="A2280" s="1476" t="s">
        <v>2677</v>
      </c>
      <c r="B2280" s="1476" t="s">
        <v>13959</v>
      </c>
      <c r="C2280" s="1476" t="s">
        <v>11528</v>
      </c>
    </row>
    <row r="2281" spans="1:3" x14ac:dyDescent="0.2">
      <c r="A2281" s="1476" t="s">
        <v>2678</v>
      </c>
      <c r="B2281" s="1476" t="s">
        <v>13960</v>
      </c>
      <c r="C2281" s="1476" t="s">
        <v>11528</v>
      </c>
    </row>
    <row r="2282" spans="1:3" x14ac:dyDescent="0.2">
      <c r="A2282" s="1476" t="s">
        <v>2679</v>
      </c>
      <c r="B2282" s="1476" t="s">
        <v>13961</v>
      </c>
      <c r="C2282" s="1476" t="s">
        <v>11528</v>
      </c>
    </row>
    <row r="2283" spans="1:3" x14ac:dyDescent="0.2">
      <c r="A2283" s="1476" t="s">
        <v>2680</v>
      </c>
      <c r="B2283" s="1476" t="s">
        <v>13962</v>
      </c>
      <c r="C2283" s="1476" t="s">
        <v>11528</v>
      </c>
    </row>
    <row r="2284" spans="1:3" x14ac:dyDescent="0.2">
      <c r="A2284" s="1476" t="s">
        <v>2681</v>
      </c>
      <c r="B2284" s="1476" t="s">
        <v>13963</v>
      </c>
      <c r="C2284" s="1476" t="s">
        <v>11528</v>
      </c>
    </row>
    <row r="2285" spans="1:3" x14ac:dyDescent="0.2">
      <c r="A2285" s="1476" t="s">
        <v>2682</v>
      </c>
      <c r="B2285" s="1476" t="s">
        <v>13964</v>
      </c>
      <c r="C2285" s="1476" t="s">
        <v>11528</v>
      </c>
    </row>
    <row r="2286" spans="1:3" x14ac:dyDescent="0.2">
      <c r="A2286" s="1476" t="s">
        <v>2683</v>
      </c>
      <c r="B2286" s="1476" t="s">
        <v>13965</v>
      </c>
      <c r="C2286" s="1476" t="s">
        <v>11528</v>
      </c>
    </row>
    <row r="2287" spans="1:3" x14ac:dyDescent="0.2">
      <c r="A2287" s="1476" t="s">
        <v>2684</v>
      </c>
      <c r="B2287" s="1476" t="s">
        <v>13966</v>
      </c>
      <c r="C2287" s="1476" t="s">
        <v>11528</v>
      </c>
    </row>
    <row r="2288" spans="1:3" x14ac:dyDescent="0.2">
      <c r="A2288" s="1476" t="s">
        <v>2685</v>
      </c>
      <c r="B2288" s="1476" t="s">
        <v>13967</v>
      </c>
      <c r="C2288" s="1476" t="s">
        <v>11528</v>
      </c>
    </row>
    <row r="2289" spans="1:3" x14ac:dyDescent="0.2">
      <c r="A2289" s="1476" t="s">
        <v>2686</v>
      </c>
      <c r="B2289" s="1476" t="s">
        <v>13968</v>
      </c>
      <c r="C2289" s="1476" t="s">
        <v>11528</v>
      </c>
    </row>
    <row r="2290" spans="1:3" x14ac:dyDescent="0.2">
      <c r="A2290" s="1476" t="s">
        <v>2687</v>
      </c>
      <c r="B2290" s="1476" t="s">
        <v>13969</v>
      </c>
      <c r="C2290" s="1476" t="s">
        <v>11528</v>
      </c>
    </row>
    <row r="2291" spans="1:3" x14ac:dyDescent="0.2">
      <c r="A2291" s="1476" t="s">
        <v>2688</v>
      </c>
      <c r="B2291" s="1476" t="s">
        <v>13970</v>
      </c>
      <c r="C2291" s="1476" t="s">
        <v>11528</v>
      </c>
    </row>
    <row r="2292" spans="1:3" x14ac:dyDescent="0.2">
      <c r="A2292" s="1476" t="s">
        <v>2689</v>
      </c>
      <c r="B2292" s="1476" t="s">
        <v>13971</v>
      </c>
      <c r="C2292" s="1476" t="s">
        <v>11528</v>
      </c>
    </row>
    <row r="2293" spans="1:3" x14ac:dyDescent="0.2">
      <c r="A2293" s="1476" t="s">
        <v>2690</v>
      </c>
      <c r="B2293" s="1476" t="s">
        <v>13972</v>
      </c>
      <c r="C2293" s="1476" t="s">
        <v>11528</v>
      </c>
    </row>
    <row r="2294" spans="1:3" x14ac:dyDescent="0.2">
      <c r="A2294" s="1476" t="s">
        <v>2691</v>
      </c>
      <c r="B2294" s="1476" t="s">
        <v>13973</v>
      </c>
      <c r="C2294" s="1476" t="s">
        <v>11528</v>
      </c>
    </row>
    <row r="2295" spans="1:3" x14ac:dyDescent="0.2">
      <c r="A2295" s="1476" t="s">
        <v>2692</v>
      </c>
      <c r="B2295" s="1476" t="s">
        <v>11376</v>
      </c>
      <c r="C2295" s="1476" t="s">
        <v>11528</v>
      </c>
    </row>
    <row r="2296" spans="1:3" x14ac:dyDescent="0.2">
      <c r="A2296" s="1476" t="s">
        <v>2693</v>
      </c>
      <c r="B2296" s="1476" t="s">
        <v>13974</v>
      </c>
      <c r="C2296" s="1476" t="s">
        <v>11528</v>
      </c>
    </row>
    <row r="2297" spans="1:3" x14ac:dyDescent="0.2">
      <c r="A2297" s="1476" t="s">
        <v>2694</v>
      </c>
      <c r="B2297" s="1476" t="s">
        <v>13975</v>
      </c>
      <c r="C2297" s="1476" t="s">
        <v>11528</v>
      </c>
    </row>
    <row r="2298" spans="1:3" x14ac:dyDescent="0.2">
      <c r="A2298" s="1476" t="s">
        <v>2695</v>
      </c>
      <c r="B2298" s="1476" t="s">
        <v>13976</v>
      </c>
      <c r="C2298" s="1476" t="s">
        <v>11528</v>
      </c>
    </row>
    <row r="2299" spans="1:3" x14ac:dyDescent="0.2">
      <c r="A2299" s="1476" t="s">
        <v>2696</v>
      </c>
      <c r="B2299" s="1476" t="s">
        <v>13977</v>
      </c>
      <c r="C2299" s="1476" t="s">
        <v>11528</v>
      </c>
    </row>
    <row r="2300" spans="1:3" x14ac:dyDescent="0.2">
      <c r="A2300" s="1476" t="s">
        <v>2697</v>
      </c>
      <c r="B2300" s="1476" t="s">
        <v>13978</v>
      </c>
      <c r="C2300" s="1476" t="s">
        <v>11528</v>
      </c>
    </row>
    <row r="2301" spans="1:3" x14ac:dyDescent="0.2">
      <c r="A2301" s="1476" t="s">
        <v>2698</v>
      </c>
      <c r="B2301" s="1476" t="s">
        <v>13979</v>
      </c>
      <c r="C2301" s="1476" t="s">
        <v>11528</v>
      </c>
    </row>
    <row r="2302" spans="1:3" x14ac:dyDescent="0.2">
      <c r="A2302" s="1476" t="s">
        <v>2699</v>
      </c>
      <c r="B2302" s="1476" t="s">
        <v>13980</v>
      </c>
      <c r="C2302" s="1476" t="s">
        <v>11528</v>
      </c>
    </row>
    <row r="2303" spans="1:3" x14ac:dyDescent="0.2">
      <c r="A2303" s="1476" t="s">
        <v>2700</v>
      </c>
      <c r="B2303" s="1476" t="s">
        <v>13981</v>
      </c>
      <c r="C2303" s="1476" t="s">
        <v>11528</v>
      </c>
    </row>
    <row r="2304" spans="1:3" x14ac:dyDescent="0.2">
      <c r="A2304" s="1476" t="s">
        <v>2701</v>
      </c>
      <c r="B2304" s="1476" t="s">
        <v>2702</v>
      </c>
      <c r="C2304" s="1476" t="s">
        <v>11528</v>
      </c>
    </row>
    <row r="2305" spans="1:3" x14ac:dyDescent="0.2">
      <c r="A2305" s="1476" t="s">
        <v>2703</v>
      </c>
      <c r="B2305" s="1476" t="s">
        <v>2704</v>
      </c>
      <c r="C2305" s="1476" t="s">
        <v>11528</v>
      </c>
    </row>
    <row r="2306" spans="1:3" x14ac:dyDescent="0.2">
      <c r="A2306" s="1476" t="s">
        <v>2705</v>
      </c>
      <c r="B2306" s="1476" t="s">
        <v>2706</v>
      </c>
      <c r="C2306" s="1476" t="s">
        <v>11528</v>
      </c>
    </row>
    <row r="2307" spans="1:3" x14ac:dyDescent="0.2">
      <c r="A2307" s="1476" t="s">
        <v>2707</v>
      </c>
      <c r="B2307" s="1476" t="s">
        <v>2708</v>
      </c>
      <c r="C2307" s="1476" t="s">
        <v>11528</v>
      </c>
    </row>
    <row r="2308" spans="1:3" x14ac:dyDescent="0.2">
      <c r="A2308" s="1476" t="s">
        <v>2709</v>
      </c>
      <c r="B2308" s="1476" t="s">
        <v>2710</v>
      </c>
      <c r="C2308" s="1476" t="s">
        <v>11528</v>
      </c>
    </row>
    <row r="2309" spans="1:3" x14ac:dyDescent="0.2">
      <c r="A2309" s="1476" t="s">
        <v>2711</v>
      </c>
      <c r="B2309" s="1476" t="s">
        <v>2712</v>
      </c>
      <c r="C2309" s="1476" t="s">
        <v>11528</v>
      </c>
    </row>
    <row r="2310" spans="1:3" x14ac:dyDescent="0.2">
      <c r="A2310" s="1476" t="s">
        <v>2713</v>
      </c>
      <c r="B2310" s="1476" t="s">
        <v>2714</v>
      </c>
      <c r="C2310" s="1476" t="s">
        <v>11528</v>
      </c>
    </row>
    <row r="2311" spans="1:3" x14ac:dyDescent="0.2">
      <c r="A2311" s="1476" t="s">
        <v>2715</v>
      </c>
      <c r="B2311" s="1476" t="s">
        <v>2716</v>
      </c>
      <c r="C2311" s="1476" t="s">
        <v>11528</v>
      </c>
    </row>
    <row r="2312" spans="1:3" x14ac:dyDescent="0.2">
      <c r="A2312" s="1476" t="s">
        <v>2717</v>
      </c>
      <c r="B2312" s="1476" t="s">
        <v>2718</v>
      </c>
      <c r="C2312" s="1476" t="s">
        <v>11528</v>
      </c>
    </row>
    <row r="2313" spans="1:3" x14ac:dyDescent="0.2">
      <c r="A2313" s="1476" t="s">
        <v>2719</v>
      </c>
      <c r="B2313" s="1476" t="s">
        <v>2720</v>
      </c>
      <c r="C2313" s="1476" t="s">
        <v>11528</v>
      </c>
    </row>
    <row r="2314" spans="1:3" x14ac:dyDescent="0.2">
      <c r="A2314" s="1476" t="s">
        <v>2721</v>
      </c>
      <c r="B2314" s="1476" t="s">
        <v>2722</v>
      </c>
      <c r="C2314" s="1476" t="s">
        <v>11528</v>
      </c>
    </row>
    <row r="2315" spans="1:3" x14ac:dyDescent="0.2">
      <c r="A2315" s="1476" t="s">
        <v>2723</v>
      </c>
      <c r="B2315" s="1476" t="s">
        <v>2724</v>
      </c>
      <c r="C2315" s="1476" t="s">
        <v>11528</v>
      </c>
    </row>
    <row r="2316" spans="1:3" x14ac:dyDescent="0.2">
      <c r="A2316" s="1476" t="s">
        <v>2725</v>
      </c>
      <c r="B2316" s="1476" t="s">
        <v>2726</v>
      </c>
      <c r="C2316" s="1476" t="s">
        <v>11528</v>
      </c>
    </row>
    <row r="2317" spans="1:3" x14ac:dyDescent="0.2">
      <c r="A2317" s="1476" t="s">
        <v>2727</v>
      </c>
      <c r="B2317" s="1476" t="s">
        <v>2728</v>
      </c>
      <c r="C2317" s="1476" t="s">
        <v>11528</v>
      </c>
    </row>
    <row r="2318" spans="1:3" x14ac:dyDescent="0.2">
      <c r="A2318" s="1476" t="s">
        <v>2729</v>
      </c>
      <c r="B2318" s="1476" t="s">
        <v>2730</v>
      </c>
      <c r="C2318" s="1476" t="s">
        <v>11528</v>
      </c>
    </row>
    <row r="2319" spans="1:3" x14ac:dyDescent="0.2">
      <c r="A2319" s="1476" t="s">
        <v>2731</v>
      </c>
      <c r="B2319" s="1476" t="s">
        <v>2732</v>
      </c>
      <c r="C2319" s="1476" t="s">
        <v>11528</v>
      </c>
    </row>
    <row r="2320" spans="1:3" x14ac:dyDescent="0.2">
      <c r="A2320" s="1476" t="s">
        <v>2733</v>
      </c>
      <c r="B2320" s="1476" t="s">
        <v>2734</v>
      </c>
      <c r="C2320" s="1476" t="s">
        <v>11528</v>
      </c>
    </row>
    <row r="2321" spans="1:3" x14ac:dyDescent="0.2">
      <c r="A2321" s="1476" t="s">
        <v>2735</v>
      </c>
      <c r="B2321" s="1476" t="s">
        <v>2736</v>
      </c>
      <c r="C2321" s="1476" t="s">
        <v>11528</v>
      </c>
    </row>
    <row r="2322" spans="1:3" x14ac:dyDescent="0.2">
      <c r="A2322" s="1476" t="s">
        <v>2737</v>
      </c>
      <c r="B2322" s="1476" t="s">
        <v>2738</v>
      </c>
      <c r="C2322" s="1476" t="s">
        <v>11528</v>
      </c>
    </row>
    <row r="2323" spans="1:3" x14ac:dyDescent="0.2">
      <c r="A2323" s="1476" t="s">
        <v>2739</v>
      </c>
      <c r="B2323" s="1476" t="s">
        <v>2740</v>
      </c>
      <c r="C2323" s="1476" t="s">
        <v>11528</v>
      </c>
    </row>
    <row r="2324" spans="1:3" x14ac:dyDescent="0.2">
      <c r="A2324" s="1476" t="s">
        <v>2741</v>
      </c>
      <c r="B2324" s="1476" t="s">
        <v>2742</v>
      </c>
      <c r="C2324" s="1476" t="s">
        <v>11528</v>
      </c>
    </row>
    <row r="2325" spans="1:3" x14ac:dyDescent="0.2">
      <c r="A2325" s="1476" t="s">
        <v>2743</v>
      </c>
      <c r="B2325" s="1476" t="s">
        <v>13982</v>
      </c>
      <c r="C2325" s="1476" t="s">
        <v>11528</v>
      </c>
    </row>
    <row r="2326" spans="1:3" x14ac:dyDescent="0.2">
      <c r="A2326" s="1476" t="s">
        <v>2744</v>
      </c>
      <c r="B2326" s="1476" t="s">
        <v>13983</v>
      </c>
      <c r="C2326" s="1476" t="s">
        <v>11528</v>
      </c>
    </row>
    <row r="2327" spans="1:3" x14ac:dyDescent="0.2">
      <c r="A2327" s="1476" t="s">
        <v>2745</v>
      </c>
      <c r="B2327" s="1476" t="s">
        <v>13984</v>
      </c>
      <c r="C2327" s="1476" t="s">
        <v>11528</v>
      </c>
    </row>
    <row r="2328" spans="1:3" x14ac:dyDescent="0.2">
      <c r="A2328" s="1476" t="s">
        <v>2746</v>
      </c>
      <c r="B2328" s="1476" t="s">
        <v>13985</v>
      </c>
      <c r="C2328" s="1476" t="s">
        <v>11528</v>
      </c>
    </row>
    <row r="2329" spans="1:3" x14ac:dyDescent="0.2">
      <c r="A2329" s="1476" t="s">
        <v>2747</v>
      </c>
      <c r="B2329" s="1476" t="s">
        <v>13986</v>
      </c>
      <c r="C2329" s="1476" t="s">
        <v>11528</v>
      </c>
    </row>
    <row r="2330" spans="1:3" x14ac:dyDescent="0.2">
      <c r="A2330" s="1476" t="s">
        <v>2748</v>
      </c>
      <c r="B2330" s="1476" t="s">
        <v>13987</v>
      </c>
      <c r="C2330" s="1476" t="s">
        <v>11528</v>
      </c>
    </row>
    <row r="2331" spans="1:3" x14ac:dyDescent="0.2">
      <c r="A2331" s="1476" t="s">
        <v>2749</v>
      </c>
      <c r="B2331" s="1476" t="s">
        <v>13988</v>
      </c>
      <c r="C2331" s="1476" t="s">
        <v>11528</v>
      </c>
    </row>
    <row r="2332" spans="1:3" x14ac:dyDescent="0.2">
      <c r="A2332" s="1476" t="s">
        <v>2750</v>
      </c>
      <c r="B2332" s="1476" t="s">
        <v>13989</v>
      </c>
      <c r="C2332" s="1476" t="s">
        <v>11528</v>
      </c>
    </row>
    <row r="2333" spans="1:3" x14ac:dyDescent="0.2">
      <c r="A2333" s="1476" t="s">
        <v>2751</v>
      </c>
      <c r="B2333" s="1476" t="s">
        <v>13990</v>
      </c>
      <c r="C2333" s="1476" t="s">
        <v>11528</v>
      </c>
    </row>
    <row r="2334" spans="1:3" x14ac:dyDescent="0.2">
      <c r="A2334" s="1476" t="s">
        <v>2752</v>
      </c>
      <c r="B2334" s="1476" t="s">
        <v>13991</v>
      </c>
      <c r="C2334" s="1476" t="s">
        <v>11528</v>
      </c>
    </row>
    <row r="2335" spans="1:3" x14ac:dyDescent="0.2">
      <c r="A2335" s="1476" t="s">
        <v>2753</v>
      </c>
      <c r="B2335" s="1476" t="s">
        <v>11396</v>
      </c>
      <c r="C2335" s="1476" t="s">
        <v>11528</v>
      </c>
    </row>
    <row r="2336" spans="1:3" x14ac:dyDescent="0.2">
      <c r="A2336" s="1476" t="s">
        <v>2754</v>
      </c>
      <c r="B2336" s="1476" t="s">
        <v>13992</v>
      </c>
      <c r="C2336" s="1476" t="s">
        <v>11528</v>
      </c>
    </row>
    <row r="2337" spans="1:3" x14ac:dyDescent="0.2">
      <c r="A2337" s="1476" t="s">
        <v>2755</v>
      </c>
      <c r="B2337" s="1476" t="s">
        <v>13993</v>
      </c>
      <c r="C2337" s="1476" t="s">
        <v>11528</v>
      </c>
    </row>
    <row r="2338" spans="1:3" x14ac:dyDescent="0.2">
      <c r="A2338" s="1476" t="s">
        <v>2756</v>
      </c>
      <c r="B2338" s="1476" t="s">
        <v>13994</v>
      </c>
      <c r="C2338" s="1476" t="s">
        <v>11528</v>
      </c>
    </row>
    <row r="2339" spans="1:3" x14ac:dyDescent="0.2">
      <c r="A2339" s="1476" t="s">
        <v>2757</v>
      </c>
      <c r="B2339" s="1476" t="s">
        <v>13995</v>
      </c>
      <c r="C2339" s="1476" t="s">
        <v>11528</v>
      </c>
    </row>
    <row r="2340" spans="1:3" x14ac:dyDescent="0.2">
      <c r="A2340" s="1476" t="s">
        <v>2758</v>
      </c>
      <c r="B2340" s="1476" t="s">
        <v>13996</v>
      </c>
      <c r="C2340" s="1476" t="s">
        <v>11528</v>
      </c>
    </row>
    <row r="2341" spans="1:3" x14ac:dyDescent="0.2">
      <c r="A2341" s="1476" t="s">
        <v>2759</v>
      </c>
      <c r="B2341" s="1476" t="s">
        <v>13997</v>
      </c>
      <c r="C2341" s="1476" t="s">
        <v>11528</v>
      </c>
    </row>
    <row r="2342" spans="1:3" x14ac:dyDescent="0.2">
      <c r="A2342" s="1476" t="s">
        <v>2760</v>
      </c>
      <c r="B2342" s="1476" t="s">
        <v>13998</v>
      </c>
      <c r="C2342" s="1476" t="s">
        <v>11528</v>
      </c>
    </row>
    <row r="2343" spans="1:3" x14ac:dyDescent="0.2">
      <c r="A2343" s="1476" t="s">
        <v>2761</v>
      </c>
      <c r="B2343" s="1476" t="s">
        <v>13999</v>
      </c>
      <c r="C2343" s="1476" t="s">
        <v>11528</v>
      </c>
    </row>
    <row r="2344" spans="1:3" x14ac:dyDescent="0.2">
      <c r="A2344" s="1476" t="s">
        <v>2762</v>
      </c>
      <c r="B2344" s="1476" t="s">
        <v>14000</v>
      </c>
      <c r="C2344" s="1476" t="s">
        <v>11528</v>
      </c>
    </row>
    <row r="2345" spans="1:3" x14ac:dyDescent="0.2">
      <c r="A2345" s="1476" t="s">
        <v>2763</v>
      </c>
      <c r="B2345" s="1476" t="s">
        <v>14001</v>
      </c>
      <c r="C2345" s="1476" t="s">
        <v>11528</v>
      </c>
    </row>
    <row r="2346" spans="1:3" x14ac:dyDescent="0.2">
      <c r="A2346" s="1476" t="s">
        <v>2764</v>
      </c>
      <c r="B2346" s="1476" t="s">
        <v>14002</v>
      </c>
      <c r="C2346" s="1476" t="s">
        <v>11528</v>
      </c>
    </row>
    <row r="2347" spans="1:3" x14ac:dyDescent="0.2">
      <c r="A2347" s="1476" t="s">
        <v>2765</v>
      </c>
      <c r="B2347" s="1476" t="s">
        <v>14003</v>
      </c>
      <c r="C2347" s="1476" t="s">
        <v>11528</v>
      </c>
    </row>
    <row r="2348" spans="1:3" x14ac:dyDescent="0.2">
      <c r="A2348" s="1476" t="s">
        <v>2766</v>
      </c>
      <c r="B2348" s="1476" t="s">
        <v>14004</v>
      </c>
      <c r="C2348" s="1476" t="s">
        <v>11528</v>
      </c>
    </row>
    <row r="2349" spans="1:3" x14ac:dyDescent="0.2">
      <c r="A2349" s="1476" t="s">
        <v>2767</v>
      </c>
      <c r="B2349" s="1476" t="s">
        <v>14005</v>
      </c>
      <c r="C2349" s="1476" t="s">
        <v>11528</v>
      </c>
    </row>
    <row r="2350" spans="1:3" x14ac:dyDescent="0.2">
      <c r="A2350" s="1476" t="s">
        <v>2768</v>
      </c>
      <c r="B2350" s="1476" t="s">
        <v>14006</v>
      </c>
      <c r="C2350" s="1476" t="s">
        <v>11528</v>
      </c>
    </row>
    <row r="2351" spans="1:3" x14ac:dyDescent="0.2">
      <c r="A2351" s="1476" t="s">
        <v>2769</v>
      </c>
      <c r="B2351" s="1476" t="s">
        <v>14007</v>
      </c>
      <c r="C2351" s="1476" t="s">
        <v>11528</v>
      </c>
    </row>
    <row r="2352" spans="1:3" x14ac:dyDescent="0.2">
      <c r="A2352" s="1476" t="s">
        <v>2770</v>
      </c>
      <c r="B2352" s="1476" t="s">
        <v>14008</v>
      </c>
      <c r="C2352" s="1476" t="s">
        <v>11528</v>
      </c>
    </row>
    <row r="2353" spans="1:3" x14ac:dyDescent="0.2">
      <c r="A2353" s="1476" t="s">
        <v>2771</v>
      </c>
      <c r="B2353" s="1476" t="s">
        <v>14009</v>
      </c>
      <c r="C2353" s="1476" t="s">
        <v>11528</v>
      </c>
    </row>
    <row r="2354" spans="1:3" x14ac:dyDescent="0.2">
      <c r="A2354" s="1476" t="s">
        <v>2772</v>
      </c>
      <c r="B2354" s="1476" t="s">
        <v>14010</v>
      </c>
      <c r="C2354" s="1476" t="s">
        <v>11528</v>
      </c>
    </row>
    <row r="2355" spans="1:3" x14ac:dyDescent="0.2">
      <c r="A2355" s="1476" t="s">
        <v>2773</v>
      </c>
      <c r="B2355" s="1476" t="s">
        <v>14011</v>
      </c>
      <c r="C2355" s="1476" t="s">
        <v>11528</v>
      </c>
    </row>
    <row r="2356" spans="1:3" x14ac:dyDescent="0.2">
      <c r="A2356" s="1476" t="s">
        <v>2774</v>
      </c>
      <c r="B2356" s="1476" t="s">
        <v>2775</v>
      </c>
      <c r="C2356" s="1476" t="s">
        <v>11528</v>
      </c>
    </row>
    <row r="2357" spans="1:3" x14ac:dyDescent="0.2">
      <c r="A2357" s="1476" t="s">
        <v>2776</v>
      </c>
      <c r="B2357" s="1476" t="s">
        <v>14012</v>
      </c>
      <c r="C2357" s="1476" t="s">
        <v>11528</v>
      </c>
    </row>
    <row r="2358" spans="1:3" x14ac:dyDescent="0.2">
      <c r="A2358" s="1476" t="s">
        <v>2777</v>
      </c>
      <c r="B2358" s="1476" t="s">
        <v>14013</v>
      </c>
      <c r="C2358" s="1476" t="s">
        <v>11528</v>
      </c>
    </row>
    <row r="2359" spans="1:3" x14ac:dyDescent="0.2">
      <c r="A2359" s="1476" t="s">
        <v>2778</v>
      </c>
      <c r="B2359" s="1476" t="s">
        <v>14014</v>
      </c>
      <c r="C2359" s="1476" t="s">
        <v>11528</v>
      </c>
    </row>
    <row r="2360" spans="1:3" x14ac:dyDescent="0.2">
      <c r="A2360" s="1476" t="s">
        <v>2779</v>
      </c>
      <c r="B2360" s="1476" t="s">
        <v>14015</v>
      </c>
      <c r="C2360" s="1476" t="s">
        <v>11528</v>
      </c>
    </row>
    <row r="2361" spans="1:3" x14ac:dyDescent="0.2">
      <c r="A2361" s="1476" t="s">
        <v>2780</v>
      </c>
      <c r="B2361" s="1476" t="s">
        <v>14016</v>
      </c>
      <c r="C2361" s="1476" t="s">
        <v>11528</v>
      </c>
    </row>
    <row r="2362" spans="1:3" x14ac:dyDescent="0.2">
      <c r="A2362" s="1476" t="s">
        <v>2781</v>
      </c>
      <c r="B2362" s="1476" t="s">
        <v>247</v>
      </c>
      <c r="C2362" s="1476" t="s">
        <v>11528</v>
      </c>
    </row>
  </sheetData>
  <printOptions gridLines="1"/>
  <pageMargins left="0.74803149606299213" right="0.69" top="0.85" bottom="0.39370078740157483" header="0.23622047244094491" footer="0.15748031496062992"/>
  <pageSetup paperSize="9" scale="84" orientation="landscape" r:id="rId1"/>
  <headerFooter alignWithMargins="0">
    <oddHeader>&amp;L&amp;"Arial,Bold"&amp;22&amp;A&amp;R&amp;G</oddHeader>
    <oddFooter>&amp;L&amp;8&amp;F&amp;R&amp;8&amp;P of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
  <sheetViews>
    <sheetView workbookViewId="0"/>
  </sheetViews>
  <sheetFormatPr defaultRowHeight="12.75" x14ac:dyDescent="0.2"/>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tint="0.39997558519241921"/>
    <pageSetUpPr fitToPage="1"/>
  </sheetPr>
  <dimension ref="A1:BJ250"/>
  <sheetViews>
    <sheetView topLeftCell="A85" workbookViewId="0">
      <selection activeCell="E51" sqref="E51"/>
    </sheetView>
  </sheetViews>
  <sheetFormatPr defaultColWidth="9.140625" defaultRowHeight="12.75" x14ac:dyDescent="0.2"/>
  <cols>
    <col min="1" max="1" width="7.7109375" style="277" customWidth="1"/>
    <col min="2" max="2" width="89" style="276" customWidth="1"/>
    <col min="3" max="3" width="13.5703125" style="276" customWidth="1"/>
    <col min="4" max="4" width="13.5703125" style="273" customWidth="1"/>
    <col min="5" max="6" width="13.42578125" style="273" customWidth="1"/>
    <col min="7" max="8" width="13.7109375" style="273" customWidth="1"/>
    <col min="9" max="9" width="13.7109375" style="275" customWidth="1"/>
    <col min="10" max="14" width="13.7109375" style="273" customWidth="1"/>
    <col min="15" max="15" width="7.85546875" style="273" customWidth="1"/>
    <col min="16" max="17" width="12.85546875" style="273" customWidth="1"/>
    <col min="18" max="18" width="10" style="273" customWidth="1"/>
    <col min="19" max="21" width="14.7109375" style="273" customWidth="1"/>
    <col min="22" max="23" width="14.7109375" style="274" customWidth="1"/>
    <col min="24" max="24" width="12.85546875" style="274" customWidth="1"/>
    <col min="25" max="26" width="9.140625" style="273"/>
    <col min="27" max="27" width="1.140625" style="273" customWidth="1"/>
    <col min="28" max="31" width="11.140625" style="273" customWidth="1"/>
    <col min="32" max="32" width="1.140625" style="273" customWidth="1"/>
    <col min="33" max="33" width="9.140625" style="273"/>
    <col min="34" max="34" width="10" style="273" customWidth="1"/>
    <col min="35" max="35" width="13.7109375" style="273" customWidth="1"/>
    <col min="36" max="36" width="1.140625" style="273" customWidth="1"/>
    <col min="37" max="37" width="14.28515625" style="273" customWidth="1"/>
    <col min="38" max="38" width="69.140625" style="273" bestFit="1" customWidth="1"/>
    <col min="39" max="39" width="22.42578125" style="273" customWidth="1"/>
    <col min="40" max="40" width="13.7109375" style="273" customWidth="1"/>
    <col min="41" max="41" width="1.140625" style="273" customWidth="1"/>
    <col min="42" max="42" width="13.7109375" style="273" customWidth="1"/>
    <col min="43" max="43" width="1.140625" style="273" customWidth="1"/>
    <col min="44" max="44" width="15.7109375" style="273" customWidth="1"/>
    <col min="45" max="45" width="1.140625" style="273" customWidth="1"/>
    <col min="46" max="46" width="15.7109375" style="273" customWidth="1"/>
    <col min="47" max="47" width="1.140625" style="273" customWidth="1"/>
    <col min="48" max="48" width="15.7109375" style="273" customWidth="1"/>
    <col min="49" max="49" width="1.140625" style="273" customWidth="1"/>
    <col min="50" max="50" width="14.85546875" style="273" customWidth="1"/>
    <col min="51" max="51" width="1.140625" style="273" customWidth="1"/>
    <col min="52" max="52" width="14.85546875" style="273" customWidth="1"/>
    <col min="53" max="53" width="1.140625" style="273" customWidth="1"/>
    <col min="54" max="54" width="14.85546875" style="273" customWidth="1"/>
    <col min="55" max="55" width="1.140625" style="273" customWidth="1"/>
    <col min="56" max="56" width="14.85546875" style="273" customWidth="1"/>
    <col min="57" max="57" width="1.140625" style="273" customWidth="1"/>
    <col min="58" max="58" width="14.85546875" style="273" customWidth="1"/>
    <col min="59" max="59" width="1.140625" style="273" customWidth="1"/>
    <col min="60" max="60" width="14.85546875" style="273" customWidth="1"/>
    <col min="61" max="61" width="1.140625" style="273" customWidth="1"/>
    <col min="62" max="62" width="14.85546875" style="273" customWidth="1"/>
    <col min="63" max="16384" width="9.140625" style="273"/>
  </cols>
  <sheetData>
    <row r="1" spans="1:24" s="278" customFormat="1" ht="12.75" customHeight="1" x14ac:dyDescent="0.2">
      <c r="A1" s="416" t="s">
        <v>14103</v>
      </c>
      <c r="B1" s="415"/>
      <c r="C1" s="415"/>
      <c r="D1" s="301"/>
      <c r="E1" s="398"/>
      <c r="F1" s="397"/>
      <c r="G1" s="397"/>
      <c r="V1" s="274"/>
      <c r="W1" s="274"/>
      <c r="X1" s="274"/>
    </row>
    <row r="2" spans="1:24" s="278" customFormat="1" ht="11.25" customHeight="1" x14ac:dyDescent="0.2">
      <c r="A2" s="414"/>
      <c r="B2" s="339"/>
      <c r="C2" s="339"/>
      <c r="D2" s="301"/>
      <c r="E2" s="398"/>
      <c r="F2" s="413"/>
      <c r="G2" s="413"/>
      <c r="L2" s="274"/>
      <c r="M2" s="274"/>
      <c r="N2" s="274"/>
    </row>
    <row r="3" spans="1:24" s="278" customFormat="1" ht="13.5" thickBot="1" x14ac:dyDescent="0.25">
      <c r="A3" s="334"/>
      <c r="B3" s="412"/>
      <c r="C3" s="339"/>
      <c r="D3" s="339"/>
      <c r="E3" s="398"/>
      <c r="F3" s="1643"/>
      <c r="G3" s="1643"/>
      <c r="L3" s="274"/>
      <c r="M3" s="274"/>
      <c r="N3" s="274"/>
    </row>
    <row r="4" spans="1:24" s="278" customFormat="1" ht="11.25" customHeight="1" x14ac:dyDescent="0.2">
      <c r="A4" s="334"/>
      <c r="B4" s="692" t="str">
        <f>'Price Adjustments'!H7</f>
        <v xml:space="preserve">Table 1 :  Price Adjustments : Inflation and Efficiency </v>
      </c>
      <c r="C4" s="693"/>
      <c r="D4" s="693"/>
      <c r="E4" s="693"/>
      <c r="F4" s="693"/>
      <c r="G4" s="694"/>
      <c r="K4" s="274"/>
      <c r="L4" s="274"/>
      <c r="M4" s="274"/>
    </row>
    <row r="5" spans="1:24" s="278" customFormat="1" ht="12" customHeight="1" thickBot="1" x14ac:dyDescent="0.25">
      <c r="A5" s="686"/>
      <c r="B5" s="695"/>
      <c r="C5" s="696"/>
      <c r="D5" s="696"/>
      <c r="E5" s="696"/>
      <c r="F5" s="696"/>
      <c r="G5" s="697"/>
      <c r="K5" s="274"/>
      <c r="L5" s="274"/>
      <c r="M5" s="274"/>
    </row>
    <row r="6" spans="1:24" s="278" customFormat="1" ht="15.75" thickBot="1" x14ac:dyDescent="0.25">
      <c r="A6" s="334"/>
      <c r="B6" s="411" t="str">
        <f>'Price Adjustments'!H9</f>
        <v>Adjustment Type</v>
      </c>
      <c r="C6" s="408" t="str">
        <f>'Price Adjustments'!I9</f>
        <v>2014/15</v>
      </c>
      <c r="D6" s="410" t="str">
        <f>'Price Adjustments'!J9</f>
        <v>2015/16</v>
      </c>
      <c r="E6" s="409" t="s">
        <v>583</v>
      </c>
      <c r="F6" s="408" t="str">
        <f>'Price Adjustments'!L9</f>
        <v>Total</v>
      </c>
      <c r="G6" s="407"/>
      <c r="K6" s="274"/>
      <c r="L6" s="274"/>
      <c r="M6" s="274"/>
    </row>
    <row r="7" spans="1:24" s="278" customFormat="1" x14ac:dyDescent="0.2">
      <c r="A7" s="334"/>
      <c r="B7" s="406" t="str">
        <f>'Price Adjustments'!H10</f>
        <v>Inflation</v>
      </c>
      <c r="C7" s="400">
        <f>'Price Adjustments'!I10</f>
        <v>2.5000000000000001E-2</v>
      </c>
      <c r="D7" s="405">
        <f>'Price Adjustments'!J10</f>
        <v>1.92529689878824E-2</v>
      </c>
      <c r="E7" s="404">
        <v>0</v>
      </c>
      <c r="F7" s="403">
        <f>'Price Adjustments'!L10</f>
        <v>4.4734293212579379E-2</v>
      </c>
      <c r="G7" s="401"/>
      <c r="K7" s="274"/>
      <c r="L7" s="274"/>
      <c r="M7" s="274"/>
    </row>
    <row r="8" spans="1:24" s="278" customFormat="1" x14ac:dyDescent="0.2">
      <c r="A8" s="334"/>
      <c r="B8" s="406" t="str">
        <f>'Price Adjustments'!H11</f>
        <v>Efficiency*</v>
      </c>
      <c r="C8" s="400">
        <f>'Price Adjustments'!I11</f>
        <v>-0.04</v>
      </c>
      <c r="D8" s="405">
        <f>'Price Adjustments'!J11</f>
        <v>-3.5000000000000003E-2</v>
      </c>
      <c r="E8" s="404">
        <v>0</v>
      </c>
      <c r="F8" s="403">
        <f>'Price Adjustments'!L11</f>
        <v>-7.360000000000011E-2</v>
      </c>
      <c r="G8" s="401"/>
      <c r="K8" s="274"/>
      <c r="L8" s="274"/>
      <c r="M8" s="274"/>
    </row>
    <row r="9" spans="1:24" s="278" customFormat="1" x14ac:dyDescent="0.2">
      <c r="A9" s="334"/>
      <c r="B9" s="402" t="str">
        <f>'Price Adjustments'!H12</f>
        <v>Inflation and Efficiency (total adjustment)</v>
      </c>
      <c r="C9" s="400">
        <f>'Price Adjustments'!I12</f>
        <v>-1.4999999999999999E-2</v>
      </c>
      <c r="D9" s="400">
        <f>'Price Adjustments'!J12</f>
        <v>-1.6420884926693469E-2</v>
      </c>
      <c r="E9" s="400">
        <v>0</v>
      </c>
      <c r="F9" s="400">
        <f>'Price Adjustments'!L12</f>
        <v>-3.1174571652793026E-2</v>
      </c>
      <c r="G9" s="401"/>
      <c r="K9" s="274"/>
      <c r="L9" s="274"/>
      <c r="M9" s="274"/>
    </row>
    <row r="10" spans="1:24" s="278" customFormat="1" x14ac:dyDescent="0.2">
      <c r="A10" s="334"/>
      <c r="B10" s="399"/>
      <c r="D10" s="339"/>
      <c r="E10" s="398"/>
      <c r="F10" s="397"/>
      <c r="G10" s="397"/>
      <c r="L10" s="274"/>
      <c r="M10" s="274"/>
      <c r="N10" s="274"/>
    </row>
    <row r="11" spans="1:24" s="278" customFormat="1" x14ac:dyDescent="0.2">
      <c r="A11" s="334"/>
      <c r="B11" s="399"/>
      <c r="D11" s="339"/>
      <c r="E11" s="398"/>
      <c r="F11" s="397"/>
      <c r="G11" s="397"/>
      <c r="L11" s="274"/>
      <c r="M11" s="274"/>
      <c r="N11" s="274"/>
    </row>
    <row r="12" spans="1:24" s="278" customFormat="1" ht="12" thickBot="1" x14ac:dyDescent="0.25">
      <c r="A12" s="396"/>
      <c r="B12" s="395"/>
      <c r="L12" s="274"/>
      <c r="M12" s="274"/>
      <c r="N12" s="274"/>
    </row>
    <row r="13" spans="1:24" s="278" customFormat="1" ht="11.25" x14ac:dyDescent="0.2">
      <c r="A13" s="394"/>
      <c r="B13" s="339"/>
      <c r="I13" s="294"/>
      <c r="V13" s="274"/>
      <c r="W13" s="274"/>
      <c r="X13" s="274"/>
    </row>
    <row r="14" spans="1:24" s="278" customFormat="1" ht="11.25" x14ac:dyDescent="0.2">
      <c r="A14" s="305">
        <v>4</v>
      </c>
      <c r="B14" s="304" t="s">
        <v>385</v>
      </c>
      <c r="C14" s="294"/>
      <c r="E14" s="294"/>
      <c r="H14" s="294"/>
      <c r="I14" s="294"/>
      <c r="V14" s="274"/>
      <c r="W14" s="274"/>
      <c r="X14" s="274"/>
    </row>
    <row r="15" spans="1:24" s="278" customFormat="1" ht="11.25" x14ac:dyDescent="0.2">
      <c r="A15" s="334"/>
      <c r="B15" s="393"/>
      <c r="C15" s="294"/>
      <c r="D15" s="301"/>
      <c r="E15" s="301"/>
      <c r="F15" s="302"/>
      <c r="H15" s="306"/>
      <c r="I15" s="294"/>
      <c r="V15" s="274"/>
      <c r="W15" s="274"/>
      <c r="X15" s="274"/>
    </row>
    <row r="16" spans="1:24" s="278" customFormat="1" ht="12.75" customHeight="1" x14ac:dyDescent="0.2">
      <c r="A16" s="300" t="s">
        <v>384</v>
      </c>
      <c r="B16" s="300"/>
      <c r="C16" s="302"/>
      <c r="D16" s="301"/>
      <c r="E16" s="301"/>
      <c r="F16" s="302"/>
      <c r="G16" s="302"/>
      <c r="H16" s="302"/>
      <c r="I16" s="294"/>
      <c r="V16" s="274"/>
      <c r="W16" s="274"/>
      <c r="X16" s="274"/>
    </row>
    <row r="17" spans="1:53" s="278" customFormat="1" ht="12.75" customHeight="1" x14ac:dyDescent="0.2">
      <c r="A17" s="300" t="s">
        <v>383</v>
      </c>
      <c r="B17" s="300"/>
      <c r="C17" s="300"/>
      <c r="D17" s="300"/>
      <c r="E17" s="300"/>
      <c r="F17" s="300"/>
      <c r="G17" s="300"/>
      <c r="H17" s="300"/>
      <c r="I17" s="294"/>
      <c r="V17" s="274"/>
      <c r="W17" s="274"/>
      <c r="X17" s="274"/>
    </row>
    <row r="18" spans="1:53" s="278" customFormat="1" ht="26.25" x14ac:dyDescent="0.4">
      <c r="A18" s="299" t="s">
        <v>382</v>
      </c>
      <c r="B18" s="299"/>
      <c r="C18" s="300"/>
      <c r="D18" s="300"/>
      <c r="E18" s="300"/>
      <c r="F18" s="300"/>
      <c r="G18" s="300"/>
      <c r="H18" s="300"/>
      <c r="I18" s="294"/>
      <c r="V18" s="274"/>
      <c r="W18" s="274"/>
      <c r="X18" s="274"/>
      <c r="AK18" s="348" t="s">
        <v>582</v>
      </c>
    </row>
    <row r="19" spans="1:53" s="278" customFormat="1" ht="24.75" customHeight="1" thickBot="1" x14ac:dyDescent="0.25">
      <c r="A19" s="300"/>
      <c r="B19" s="300"/>
      <c r="C19" s="299"/>
      <c r="D19" s="299"/>
      <c r="E19" s="299"/>
      <c r="F19" s="299"/>
      <c r="G19" s="299"/>
      <c r="H19" s="299"/>
      <c r="I19" s="294"/>
      <c r="K19" s="274"/>
      <c r="L19" s="274"/>
      <c r="M19" s="274"/>
      <c r="N19" s="361"/>
      <c r="O19" s="361"/>
      <c r="P19" s="274"/>
      <c r="Q19" s="274"/>
      <c r="R19" s="274"/>
      <c r="S19" s="274"/>
    </row>
    <row r="20" spans="1:53" s="686" customFormat="1" ht="45.75" thickBot="1" x14ac:dyDescent="0.25">
      <c r="A20" s="293" t="s">
        <v>11</v>
      </c>
      <c r="B20" s="292" t="s">
        <v>10</v>
      </c>
      <c r="C20" s="392" t="s">
        <v>9</v>
      </c>
      <c r="D20" s="289" t="s">
        <v>581</v>
      </c>
      <c r="E20" s="300"/>
      <c r="F20" s="288" t="s">
        <v>2931</v>
      </c>
      <c r="G20" s="288" t="s">
        <v>646</v>
      </c>
      <c r="H20" s="288" t="s">
        <v>2957</v>
      </c>
      <c r="I20" s="288" t="s">
        <v>548</v>
      </c>
      <c r="J20" s="288" t="s">
        <v>580</v>
      </c>
      <c r="K20" s="288" t="s">
        <v>579</v>
      </c>
      <c r="L20" s="361"/>
      <c r="M20" s="288" t="s">
        <v>526</v>
      </c>
      <c r="N20" s="288" t="s">
        <v>526</v>
      </c>
    </row>
    <row r="21" spans="1:53" s="278" customFormat="1" ht="12" thickBot="1" x14ac:dyDescent="0.25">
      <c r="A21" s="391" t="str">
        <f>'Currency design BPT HRGs'!C90</f>
        <v>KB02K</v>
      </c>
      <c r="B21" s="391" t="str">
        <f>'Currency design BPT HRGs'!D90</f>
        <v>Diabetes with Hyperglycaemic Disorders, with CC Score 0-1</v>
      </c>
      <c r="C21" s="1644" t="s">
        <v>54</v>
      </c>
      <c r="D21" s="1647" t="s">
        <v>379</v>
      </c>
      <c r="E21" s="686"/>
      <c r="F21" s="383">
        <f>VLOOKUP(A21,'APROC data for BPT'!$A:$P,5,FALSE)</f>
        <v>811.73874655731731</v>
      </c>
      <c r="G21" s="1143">
        <v>0.15</v>
      </c>
      <c r="H21" s="278">
        <f>G21*F21</f>
        <v>121.76081198359759</v>
      </c>
      <c r="I21" s="1211">
        <v>1</v>
      </c>
      <c r="J21" s="382">
        <f t="shared" ref="J21:J28" si="0">K21-H21</f>
        <v>689.97793457371972</v>
      </c>
      <c r="K21" s="382">
        <f>F21+H21*(1-I21)</f>
        <v>811.73874655731731</v>
      </c>
      <c r="L21" s="361"/>
      <c r="M21" s="278">
        <f t="shared" ref="M21:M28" si="1">K21*I21+(1-I21)*J21</f>
        <v>811.73874655731731</v>
      </c>
      <c r="N21" s="1125">
        <f t="shared" ref="N21:N28" si="2">M21-F21</f>
        <v>0</v>
      </c>
    </row>
    <row r="22" spans="1:53" s="278" customFormat="1" ht="12.75" customHeight="1" thickBot="1" x14ac:dyDescent="0.25">
      <c r="A22" s="391" t="str">
        <f>'Currency design BPT HRGs'!C91</f>
        <v>KB02J</v>
      </c>
      <c r="B22" s="391" t="str">
        <f>'Currency design BPT HRGs'!D91</f>
        <v>Diabetes with Hyperglycaemic Disorders, with CC Score 2-4</v>
      </c>
      <c r="C22" s="1645"/>
      <c r="D22" s="1648"/>
      <c r="E22" s="242"/>
      <c r="F22" s="383">
        <f>VLOOKUP(A22,'APROC data for BPT'!$A:$P,5,FALSE)</f>
        <v>1357.3097356882743</v>
      </c>
      <c r="G22" s="1144">
        <f>G21</f>
        <v>0.15</v>
      </c>
      <c r="H22" s="278">
        <f t="shared" ref="H22:H28" si="3">G22*F22</f>
        <v>203.59646035324113</v>
      </c>
      <c r="I22" s="1211">
        <f>I21</f>
        <v>1</v>
      </c>
      <c r="J22" s="382">
        <f t="shared" si="0"/>
        <v>1153.7132753350331</v>
      </c>
      <c r="K22" s="382">
        <f t="shared" ref="K22:K28" si="4">F22+H22*(1-I22)</f>
        <v>1357.3097356882743</v>
      </c>
      <c r="L22" s="361"/>
      <c r="M22" s="278">
        <f t="shared" si="1"/>
        <v>1357.3097356882743</v>
      </c>
      <c r="N22" s="1125">
        <f t="shared" si="2"/>
        <v>0</v>
      </c>
    </row>
    <row r="23" spans="1:53" s="278" customFormat="1" ht="12.75" customHeight="1" thickBot="1" x14ac:dyDescent="0.25">
      <c r="A23" s="391" t="str">
        <f>'Currency design BPT HRGs'!C92</f>
        <v>KB02H</v>
      </c>
      <c r="B23" s="391" t="str">
        <f>'Currency design BPT HRGs'!D92</f>
        <v>Diabetes with Hyperglycaemic Disorders, with CC Score 5-7</v>
      </c>
      <c r="C23" s="1645"/>
      <c r="D23" s="1648"/>
      <c r="E23" s="242"/>
      <c r="F23" s="383">
        <f>VLOOKUP(A23,'APROC data for BPT'!$A:$P,5,FALSE)</f>
        <v>2158.4999608425128</v>
      </c>
      <c r="G23" s="1144">
        <f t="shared" ref="G23:G28" si="5">G22</f>
        <v>0.15</v>
      </c>
      <c r="H23" s="278">
        <f t="shared" si="3"/>
        <v>323.7749941263769</v>
      </c>
      <c r="I23" s="1211">
        <f t="shared" ref="I23:I28" si="6">I22</f>
        <v>1</v>
      </c>
      <c r="J23" s="382">
        <f t="shared" si="0"/>
        <v>1834.7249667161359</v>
      </c>
      <c r="K23" s="382">
        <f t="shared" si="4"/>
        <v>2158.4999608425128</v>
      </c>
      <c r="L23" s="361"/>
      <c r="M23" s="278">
        <f t="shared" si="1"/>
        <v>2158.4999608425128</v>
      </c>
      <c r="N23" s="1125">
        <f t="shared" si="2"/>
        <v>0</v>
      </c>
    </row>
    <row r="24" spans="1:53" s="278" customFormat="1" ht="12.75" customHeight="1" thickBot="1" x14ac:dyDescent="0.25">
      <c r="A24" s="391" t="str">
        <f>'Currency design BPT HRGs'!C93</f>
        <v>KB02G</v>
      </c>
      <c r="B24" s="391" t="str">
        <f>'Currency design BPT HRGs'!D93</f>
        <v>Diabetes with Hyperglycaemic Disorders, with CC Score 8+</v>
      </c>
      <c r="C24" s="1645"/>
      <c r="D24" s="1648"/>
      <c r="E24" s="242"/>
      <c r="F24" s="383">
        <f>VLOOKUP(A24,'APROC data for BPT'!$A:$P,5,FALSE)</f>
        <v>3585.1884221136756</v>
      </c>
      <c r="G24" s="1144">
        <f t="shared" si="5"/>
        <v>0.15</v>
      </c>
      <c r="H24" s="278">
        <f t="shared" si="3"/>
        <v>537.77826331705137</v>
      </c>
      <c r="I24" s="1211">
        <f t="shared" si="6"/>
        <v>1</v>
      </c>
      <c r="J24" s="382">
        <f t="shared" si="0"/>
        <v>3047.4101587966243</v>
      </c>
      <c r="K24" s="382">
        <f t="shared" si="4"/>
        <v>3585.1884221136756</v>
      </c>
      <c r="L24" s="361"/>
      <c r="M24" s="278">
        <f t="shared" si="1"/>
        <v>3585.1884221136756</v>
      </c>
      <c r="N24" s="1125">
        <f t="shared" si="2"/>
        <v>0</v>
      </c>
    </row>
    <row r="25" spans="1:53" s="278" customFormat="1" ht="12.75" customHeight="1" thickBot="1" x14ac:dyDescent="0.25">
      <c r="A25" s="391" t="str">
        <f>'Currency design BPT HRGs'!C94</f>
        <v>KB01C</v>
      </c>
      <c r="B25" s="391" t="str">
        <f>'Currency design BPT HRGs'!D94</f>
        <v>Diabetes with Hypoglycaemic Disorders, with CC Score 8+</v>
      </c>
      <c r="C25" s="1645"/>
      <c r="D25" s="1648"/>
      <c r="E25" s="242"/>
      <c r="F25" s="383">
        <f>VLOOKUP(A25,'APROC data for BPT'!$A:$P,5,FALSE)</f>
        <v>3228.1876715128028</v>
      </c>
      <c r="G25" s="1144">
        <f t="shared" si="5"/>
        <v>0.15</v>
      </c>
      <c r="H25" s="278">
        <f t="shared" si="3"/>
        <v>484.22815072692038</v>
      </c>
      <c r="I25" s="1211">
        <f t="shared" si="6"/>
        <v>1</v>
      </c>
      <c r="J25" s="382">
        <f t="shared" si="0"/>
        <v>2743.9595207858824</v>
      </c>
      <c r="K25" s="382">
        <f t="shared" si="4"/>
        <v>3228.1876715128028</v>
      </c>
      <c r="L25" s="361"/>
      <c r="M25" s="278">
        <f t="shared" si="1"/>
        <v>3228.1876715128028</v>
      </c>
      <c r="N25" s="1125">
        <f t="shared" si="2"/>
        <v>0</v>
      </c>
    </row>
    <row r="26" spans="1:53" s="278" customFormat="1" ht="12.75" customHeight="1" thickBot="1" x14ac:dyDescent="0.25">
      <c r="A26" s="391" t="str">
        <f>'Currency design BPT HRGs'!C95</f>
        <v>KB01F</v>
      </c>
      <c r="B26" s="391" t="str">
        <f>'Currency design BPT HRGs'!D95</f>
        <v>Diabetes with Hypoglycaemic Disorders, with CC Score 0-2</v>
      </c>
      <c r="C26" s="1645"/>
      <c r="D26" s="1648"/>
      <c r="E26" s="242"/>
      <c r="F26" s="383">
        <f>VLOOKUP(A26,'APROC data for BPT'!$A:$P,5,FALSE)</f>
        <v>510.14400261670448</v>
      </c>
      <c r="G26" s="1144">
        <f t="shared" si="5"/>
        <v>0.15</v>
      </c>
      <c r="H26" s="278">
        <f t="shared" si="3"/>
        <v>76.521600392505675</v>
      </c>
      <c r="I26" s="1211">
        <f t="shared" si="6"/>
        <v>1</v>
      </c>
      <c r="J26" s="382">
        <f t="shared" si="0"/>
        <v>433.62240222419882</v>
      </c>
      <c r="K26" s="382">
        <f t="shared" si="4"/>
        <v>510.14400261670448</v>
      </c>
      <c r="L26" s="361"/>
      <c r="M26" s="278">
        <f t="shared" si="1"/>
        <v>510.14400261670448</v>
      </c>
      <c r="N26" s="1125">
        <f t="shared" si="2"/>
        <v>0</v>
      </c>
    </row>
    <row r="27" spans="1:53" s="278" customFormat="1" ht="12.75" customHeight="1" thickBot="1" x14ac:dyDescent="0.25">
      <c r="A27" s="391" t="str">
        <f>'Currency design BPT HRGs'!C96</f>
        <v>KB01D</v>
      </c>
      <c r="B27" s="391" t="str">
        <f>'Currency design BPT HRGs'!D96</f>
        <v>Diabetes with Hypoglycaemic Disorders, with CC Score 5-7</v>
      </c>
      <c r="C27" s="1645"/>
      <c r="D27" s="1648"/>
      <c r="E27" s="242"/>
      <c r="F27" s="383">
        <f>VLOOKUP(A27,'APROC data for BPT'!$A:$P,5,FALSE)</f>
        <v>1841.3522987327865</v>
      </c>
      <c r="G27" s="1144">
        <f t="shared" si="5"/>
        <v>0.15</v>
      </c>
      <c r="H27" s="278">
        <f t="shared" si="3"/>
        <v>276.20284480991796</v>
      </c>
      <c r="I27" s="1211">
        <f t="shared" si="6"/>
        <v>1</v>
      </c>
      <c r="J27" s="382">
        <f t="shared" si="0"/>
        <v>1565.1494539228686</v>
      </c>
      <c r="K27" s="382">
        <f t="shared" si="4"/>
        <v>1841.3522987327865</v>
      </c>
      <c r="L27" s="361"/>
      <c r="M27" s="278">
        <f t="shared" si="1"/>
        <v>1841.3522987327865</v>
      </c>
      <c r="N27" s="1125">
        <f t="shared" si="2"/>
        <v>0</v>
      </c>
    </row>
    <row r="28" spans="1:53" s="278" customFormat="1" ht="13.5" customHeight="1" thickBot="1" x14ac:dyDescent="0.25">
      <c r="A28" s="391" t="str">
        <f>'Currency design BPT HRGs'!C97</f>
        <v>KB01E</v>
      </c>
      <c r="B28" s="391" t="str">
        <f>'Currency design BPT HRGs'!D97</f>
        <v>Diabetes with Hypoglycaemic Disorders, with CC Score 3-4</v>
      </c>
      <c r="C28" s="1646"/>
      <c r="D28" s="1649"/>
      <c r="E28" s="242"/>
      <c r="F28" s="383">
        <f>VLOOKUP(A28,'APROC data for BPT'!$A:$P,5,FALSE)</f>
        <v>1274.5907955565372</v>
      </c>
      <c r="G28" s="1145">
        <f t="shared" si="5"/>
        <v>0.15</v>
      </c>
      <c r="H28" s="278">
        <f t="shared" si="3"/>
        <v>191.18861933348057</v>
      </c>
      <c r="I28" s="1211">
        <f t="shared" si="6"/>
        <v>1</v>
      </c>
      <c r="J28" s="382">
        <f t="shared" si="0"/>
        <v>1083.4021762230566</v>
      </c>
      <c r="K28" s="382">
        <f t="shared" si="4"/>
        <v>1274.5907955565372</v>
      </c>
      <c r="L28" s="361"/>
      <c r="M28" s="278">
        <f t="shared" si="1"/>
        <v>1274.5907955565372</v>
      </c>
      <c r="N28" s="1125">
        <f t="shared" si="2"/>
        <v>0</v>
      </c>
    </row>
    <row r="29" spans="1:53" s="278" customFormat="1" ht="12" thickBot="1" x14ac:dyDescent="0.25">
      <c r="A29" s="328"/>
      <c r="B29" s="328"/>
      <c r="C29" s="327"/>
      <c r="D29" s="327"/>
      <c r="E29" s="341"/>
      <c r="F29" s="328"/>
      <c r="G29" s="328"/>
      <c r="H29" s="327"/>
      <c r="J29" s="301"/>
      <c r="O29" s="361"/>
    </row>
    <row r="30" spans="1:53" s="278" customFormat="1" ht="10.5" customHeight="1" x14ac:dyDescent="0.2">
      <c r="C30" s="307"/>
      <c r="D30" s="323"/>
      <c r="E30" s="323"/>
      <c r="F30" s="294"/>
      <c r="I30" s="294"/>
      <c r="K30" s="302"/>
      <c r="L30" s="302"/>
      <c r="N30" s="302"/>
      <c r="O30" s="302"/>
      <c r="P30" s="302"/>
      <c r="Q30" s="302"/>
      <c r="R30" s="302"/>
      <c r="S30" s="302"/>
      <c r="T30" s="302"/>
      <c r="U30" s="302"/>
      <c r="V30" s="274"/>
      <c r="W30" s="274"/>
      <c r="X30" s="274"/>
      <c r="Y30" s="302"/>
      <c r="Z30" s="302"/>
      <c r="AA30" s="302"/>
      <c r="AB30" s="302"/>
      <c r="AC30" s="302"/>
      <c r="AE30" s="302"/>
      <c r="AF30" s="302"/>
      <c r="AG30" s="302"/>
      <c r="AH30" s="302"/>
      <c r="AI30" s="302"/>
      <c r="AJ30" s="302"/>
      <c r="AK30" s="302"/>
      <c r="AL30" s="302"/>
      <c r="AM30" s="302"/>
      <c r="AN30" s="302"/>
      <c r="AO30" s="302"/>
      <c r="AP30" s="302"/>
      <c r="AQ30" s="302"/>
      <c r="AR30" s="302"/>
      <c r="AS30" s="302"/>
      <c r="AT30" s="302"/>
      <c r="AU30" s="302"/>
      <c r="AV30" s="302"/>
      <c r="AW30" s="302"/>
      <c r="AX30" s="302"/>
      <c r="AY30" s="302"/>
      <c r="AZ30" s="302"/>
      <c r="BA30" s="302"/>
    </row>
    <row r="31" spans="1:53" s="278" customFormat="1" ht="11.25" x14ac:dyDescent="0.2">
      <c r="A31" s="326">
        <v>5</v>
      </c>
      <c r="B31" s="325" t="s">
        <v>364</v>
      </c>
      <c r="C31" s="294"/>
      <c r="D31" s="323"/>
      <c r="E31" s="323"/>
      <c r="F31" s="302"/>
      <c r="H31" s="306"/>
      <c r="I31" s="294"/>
      <c r="K31" s="301"/>
      <c r="L31" s="301"/>
      <c r="M31" s="301"/>
      <c r="N31" s="301"/>
      <c r="O31" s="301"/>
      <c r="P31" s="301"/>
      <c r="Q31" s="301"/>
      <c r="R31" s="301"/>
      <c r="S31" s="301"/>
      <c r="T31" s="301"/>
      <c r="U31" s="301"/>
      <c r="V31" s="274"/>
      <c r="W31" s="274"/>
      <c r="X31" s="274"/>
      <c r="Y31" s="301"/>
      <c r="Z31" s="301"/>
      <c r="AA31" s="301"/>
      <c r="AB31" s="301"/>
      <c r="AC31" s="301"/>
      <c r="AD31" s="301"/>
      <c r="AE31" s="301"/>
      <c r="AF31" s="301"/>
      <c r="AG31" s="301"/>
      <c r="AH31" s="301"/>
      <c r="AI31" s="301"/>
      <c r="AJ31" s="301"/>
      <c r="AK31" s="301"/>
      <c r="AL31" s="301"/>
      <c r="AM31" s="301"/>
      <c r="AN31" s="301"/>
      <c r="AO31" s="301"/>
      <c r="AP31" s="301"/>
      <c r="AQ31" s="301"/>
      <c r="AR31" s="301"/>
      <c r="AS31" s="301"/>
      <c r="AT31" s="301"/>
      <c r="AU31" s="301"/>
      <c r="AV31" s="301"/>
      <c r="AW31" s="301"/>
      <c r="AX31" s="301"/>
      <c r="AY31" s="301"/>
      <c r="AZ31" s="301"/>
      <c r="BA31" s="301"/>
    </row>
    <row r="32" spans="1:53" s="278" customFormat="1" ht="11.25" x14ac:dyDescent="0.2">
      <c r="A32" s="326"/>
      <c r="B32" s="325"/>
      <c r="C32" s="303"/>
      <c r="D32" s="323"/>
      <c r="E32" s="323"/>
      <c r="F32" s="302"/>
      <c r="G32" s="324"/>
      <c r="I32" s="294"/>
      <c r="V32" s="274"/>
      <c r="W32" s="274"/>
      <c r="X32" s="274"/>
    </row>
    <row r="33" spans="1:62" s="294" customFormat="1" ht="11.25" customHeight="1" x14ac:dyDescent="0.4">
      <c r="A33" s="299" t="s">
        <v>363</v>
      </c>
      <c r="B33" s="324"/>
      <c r="C33" s="324"/>
      <c r="D33" s="324"/>
      <c r="E33" s="324"/>
      <c r="F33" s="324"/>
      <c r="G33" s="299"/>
      <c r="H33" s="324"/>
      <c r="J33" s="278"/>
      <c r="K33" s="278"/>
      <c r="L33" s="278"/>
      <c r="M33" s="278"/>
      <c r="N33" s="278"/>
      <c r="O33" s="278"/>
      <c r="P33" s="278"/>
      <c r="Q33" s="278"/>
      <c r="V33" s="274"/>
      <c r="W33" s="274"/>
      <c r="X33" s="274"/>
      <c r="AK33" s="348"/>
      <c r="BH33" s="278"/>
      <c r="BJ33" s="278"/>
    </row>
    <row r="34" spans="1:62" s="278" customFormat="1" ht="15" customHeight="1" x14ac:dyDescent="0.4">
      <c r="A34" s="322" t="s">
        <v>362</v>
      </c>
      <c r="B34" s="322"/>
      <c r="C34" s="322"/>
      <c r="D34" s="322"/>
      <c r="E34" s="299"/>
      <c r="F34" s="299"/>
      <c r="G34" s="299"/>
      <c r="H34" s="299"/>
      <c r="I34" s="294"/>
      <c r="J34" s="294"/>
      <c r="T34" s="294"/>
      <c r="V34" s="274"/>
      <c r="W34" s="274"/>
      <c r="X34" s="274"/>
      <c r="AK34" s="348"/>
    </row>
    <row r="35" spans="1:62" s="278" customFormat="1" ht="15" thickBot="1" x14ac:dyDescent="0.25">
      <c r="C35" s="307"/>
      <c r="D35" s="323"/>
      <c r="E35" s="323"/>
      <c r="F35" s="302"/>
      <c r="G35" s="381"/>
      <c r="I35" s="294"/>
      <c r="K35" s="297"/>
      <c r="L35" s="274"/>
      <c r="N35" s="274"/>
      <c r="O35" s="274"/>
      <c r="P35" s="274"/>
      <c r="Q35" s="274"/>
      <c r="R35" s="274"/>
      <c r="S35" s="274"/>
      <c r="T35" s="294"/>
      <c r="U35" s="361"/>
      <c r="V35" s="274"/>
      <c r="W35" s="274"/>
      <c r="X35" s="274"/>
      <c r="Z35" s="297"/>
      <c r="AA35" s="274"/>
      <c r="AC35" s="274"/>
      <c r="AE35" s="361"/>
      <c r="AF35" s="274"/>
      <c r="AG35" s="274"/>
      <c r="AH35" s="274"/>
      <c r="AI35" s="274"/>
      <c r="AJ35" s="274"/>
      <c r="AK35" s="274"/>
      <c r="AL35" s="274"/>
      <c r="AM35" s="274"/>
      <c r="AN35" s="274"/>
      <c r="AO35" s="274"/>
    </row>
    <row r="36" spans="1:62" s="686" customFormat="1" ht="26.25" thickBot="1" x14ac:dyDescent="0.25">
      <c r="A36" s="291" t="s">
        <v>361</v>
      </c>
      <c r="B36" s="380" t="s">
        <v>10</v>
      </c>
      <c r="C36" s="379" t="s">
        <v>2898</v>
      </c>
      <c r="E36" s="319" t="s">
        <v>553</v>
      </c>
      <c r="F36" s="319" t="s">
        <v>552</v>
      </c>
      <c r="G36" s="318" t="s">
        <v>551</v>
      </c>
      <c r="H36" s="317" t="s">
        <v>550</v>
      </c>
      <c r="I36"/>
      <c r="X36" s="278"/>
    </row>
    <row r="37" spans="1:62" s="278" customFormat="1" ht="15.75" thickBot="1" x14ac:dyDescent="0.25">
      <c r="A37" s="378" t="s">
        <v>2</v>
      </c>
      <c r="B37" s="377" t="s">
        <v>360</v>
      </c>
      <c r="C37" s="371">
        <f>'201415_BPTs'!C144</f>
        <v>298</v>
      </c>
      <c r="D37" s="374"/>
      <c r="E37" s="313">
        <f>(1+$E$7)*(1+$D$7)-1</f>
        <v>1.9252968987882424E-2</v>
      </c>
      <c r="F37" s="312">
        <f>(1+$E$8)*(1+$D$8)-1</f>
        <v>-3.5000000000000031E-2</v>
      </c>
      <c r="G37" s="311"/>
      <c r="H37" s="310">
        <f>C37*(1+E37)*(1+F37)*(1+G37)</f>
        <v>293.10657629184533</v>
      </c>
      <c r="I37"/>
    </row>
    <row r="38" spans="1:62" s="278" customFormat="1" ht="15.75" thickBot="1" x14ac:dyDescent="0.25">
      <c r="A38" s="376" t="s">
        <v>2</v>
      </c>
      <c r="B38" s="375" t="s">
        <v>359</v>
      </c>
      <c r="C38" s="371">
        <f>'201415_BPTs'!C145</f>
        <v>943</v>
      </c>
      <c r="D38" s="374"/>
      <c r="E38" s="313">
        <f t="shared" ref="E38:E39" si="7">(1+$E$7)*(1+$D$7)-1</f>
        <v>1.9252968987882424E-2</v>
      </c>
      <c r="F38" s="312">
        <f t="shared" ref="F38:F39" si="8">(1+$E$8)*(1+$D$8)-1</f>
        <v>-3.5000000000000031E-2</v>
      </c>
      <c r="G38" s="342"/>
      <c r="H38" s="310">
        <f>C38*(1+E38)*(1+F38)*(1+G38)</f>
        <v>927.51510551412809</v>
      </c>
      <c r="I38"/>
    </row>
    <row r="39" spans="1:62" s="278" customFormat="1" ht="15.75" thickBot="1" x14ac:dyDescent="0.25">
      <c r="A39" s="373" t="s">
        <v>2</v>
      </c>
      <c r="B39" s="372" t="s">
        <v>358</v>
      </c>
      <c r="C39" s="371">
        <f>'201415_BPTs'!C146</f>
        <v>969</v>
      </c>
      <c r="E39" s="313">
        <f t="shared" si="7"/>
        <v>1.9252968987882424E-2</v>
      </c>
      <c r="F39" s="312">
        <f t="shared" si="8"/>
        <v>-3.5000000000000031E-2</v>
      </c>
      <c r="G39" s="370"/>
      <c r="H39" s="310">
        <f>C39*(1+E39)*(1+F39)*(1+G39)</f>
        <v>953.08816250603411</v>
      </c>
      <c r="I39"/>
    </row>
    <row r="40" spans="1:62" s="278" customFormat="1" ht="11.25" x14ac:dyDescent="0.2">
      <c r="C40" s="307"/>
      <c r="D40" s="323"/>
      <c r="E40" s="323"/>
      <c r="F40" s="294"/>
      <c r="I40" s="294"/>
      <c r="J40" s="301"/>
      <c r="T40" s="294"/>
      <c r="V40" s="274"/>
      <c r="W40" s="274"/>
      <c r="X40" s="274"/>
      <c r="AH40" s="274"/>
    </row>
    <row r="41" spans="1:62" s="278" customFormat="1" ht="11.25" x14ac:dyDescent="0.2">
      <c r="A41" s="278" t="s">
        <v>357</v>
      </c>
      <c r="C41" s="307"/>
      <c r="D41" s="323"/>
      <c r="E41" s="323"/>
      <c r="F41" s="294"/>
      <c r="G41" s="306"/>
      <c r="I41" s="294"/>
      <c r="K41" s="301"/>
      <c r="L41" s="301"/>
      <c r="M41" s="301"/>
      <c r="N41" s="301"/>
      <c r="O41" s="301"/>
      <c r="P41" s="301"/>
      <c r="Q41" s="301"/>
      <c r="T41" s="294"/>
      <c r="V41" s="274"/>
      <c r="W41" s="274"/>
      <c r="X41" s="274"/>
      <c r="AH41" s="274"/>
    </row>
    <row r="42" spans="1:62" s="362" customFormat="1" ht="11.25" customHeight="1" thickBot="1" x14ac:dyDescent="0.25">
      <c r="A42" s="367"/>
      <c r="B42" s="369"/>
      <c r="C42" s="368"/>
      <c r="D42" s="367"/>
      <c r="E42" s="367"/>
      <c r="F42" s="367"/>
      <c r="G42" s="366"/>
      <c r="H42" s="366"/>
      <c r="I42" s="365"/>
      <c r="J42" s="278"/>
      <c r="V42" s="274"/>
      <c r="W42" s="274"/>
      <c r="X42" s="274"/>
      <c r="BH42" s="278"/>
      <c r="BJ42" s="278"/>
    </row>
    <row r="43" spans="1:62" s="278" customFormat="1" x14ac:dyDescent="0.2">
      <c r="A43" s="299"/>
      <c r="B43" s="294"/>
      <c r="C43" s="364"/>
      <c r="D43" s="363"/>
      <c r="E43" s="363"/>
      <c r="F43" s="294"/>
      <c r="I43" s="294"/>
      <c r="J43" s="362"/>
      <c r="V43" s="274"/>
      <c r="W43" s="274"/>
      <c r="X43" s="274"/>
    </row>
    <row r="44" spans="1:62" s="278" customFormat="1" ht="12" thickBot="1" x14ac:dyDescent="0.25">
      <c r="A44" s="305">
        <v>6</v>
      </c>
      <c r="B44" s="304" t="s">
        <v>356</v>
      </c>
      <c r="C44" s="294"/>
      <c r="D44" s="301"/>
      <c r="E44" s="301"/>
      <c r="F44" s="302"/>
      <c r="H44" s="306"/>
      <c r="I44" s="294"/>
      <c r="V44" s="274"/>
      <c r="W44" s="274"/>
      <c r="X44" s="274"/>
    </row>
    <row r="45" spans="1:62" s="278" customFormat="1" thickBot="1" x14ac:dyDescent="0.25">
      <c r="A45" s="305"/>
      <c r="B45" s="304"/>
      <c r="C45" s="302"/>
      <c r="D45" s="301"/>
      <c r="E45" s="301"/>
      <c r="F45" s="288"/>
      <c r="G45" s="288" t="s">
        <v>2976</v>
      </c>
      <c r="H45" s="288" t="s">
        <v>2977</v>
      </c>
      <c r="S45" s="274"/>
      <c r="T45" s="274"/>
      <c r="U45" s="274"/>
    </row>
    <row r="46" spans="1:62" s="278" customFormat="1" thickBot="1" x14ac:dyDescent="0.25">
      <c r="A46" s="300" t="s">
        <v>355</v>
      </c>
      <c r="B46" s="300"/>
      <c r="C46" s="300"/>
      <c r="D46" s="300"/>
      <c r="E46" s="300"/>
      <c r="F46" s="288" t="s">
        <v>2975</v>
      </c>
      <c r="G46" s="1150">
        <v>0.08</v>
      </c>
      <c r="H46" s="1151">
        <v>0.04</v>
      </c>
      <c r="S46" s="274"/>
      <c r="T46" s="274"/>
      <c r="U46" s="274"/>
    </row>
    <row r="47" spans="1:62" s="278" customFormat="1" ht="11.25" x14ac:dyDescent="0.2">
      <c r="A47" s="299" t="s">
        <v>354</v>
      </c>
      <c r="B47" s="299"/>
      <c r="C47" s="299"/>
      <c r="D47" s="299"/>
      <c r="E47" s="299"/>
      <c r="F47" s="294"/>
      <c r="S47" s="274"/>
      <c r="T47" s="274"/>
      <c r="U47" s="274"/>
    </row>
    <row r="48" spans="1:62" s="294" customFormat="1" ht="12" thickBot="1" x14ac:dyDescent="0.25">
      <c r="A48" s="298"/>
      <c r="B48" s="298"/>
      <c r="C48" s="278"/>
      <c r="D48" s="278"/>
      <c r="E48" s="278"/>
      <c r="F48" s="274"/>
      <c r="G48" s="274"/>
      <c r="H48" s="361"/>
      <c r="I48" s="361"/>
      <c r="J48" s="274"/>
      <c r="K48" s="274"/>
      <c r="L48" s="274"/>
      <c r="M48" s="274"/>
      <c r="N48" s="274"/>
      <c r="O48" s="274"/>
      <c r="P48" s="274"/>
      <c r="Q48" s="274"/>
      <c r="R48" s="274"/>
      <c r="S48" s="274"/>
      <c r="T48" s="274"/>
      <c r="U48" s="296"/>
    </row>
    <row r="49" spans="1:24" s="686" customFormat="1" ht="60.75" thickBot="1" x14ac:dyDescent="0.25">
      <c r="A49" s="293" t="s">
        <v>11</v>
      </c>
      <c r="B49" s="289" t="s">
        <v>10</v>
      </c>
      <c r="C49" s="1574"/>
      <c r="D49" s="1574"/>
      <c r="F49" s="288" t="s">
        <v>2932</v>
      </c>
      <c r="G49" s="288" t="s">
        <v>570</v>
      </c>
      <c r="H49" s="288" t="s">
        <v>2978</v>
      </c>
      <c r="I49" s="288" t="s">
        <v>569</v>
      </c>
      <c r="J49" s="288" t="s">
        <v>568</v>
      </c>
      <c r="K49" s="288" t="s">
        <v>2979</v>
      </c>
      <c r="L49" s="288" t="s">
        <v>567</v>
      </c>
      <c r="M49" s="359" t="s">
        <v>566</v>
      </c>
      <c r="N49" s="288" t="s">
        <v>565</v>
      </c>
      <c r="O49" s="288" t="s">
        <v>564</v>
      </c>
      <c r="P49" s="288" t="s">
        <v>563</v>
      </c>
      <c r="Q49" s="274"/>
      <c r="R49" s="288" t="s">
        <v>11258</v>
      </c>
      <c r="S49" s="1128" t="s">
        <v>526</v>
      </c>
      <c r="T49" s="1128" t="s">
        <v>526</v>
      </c>
    </row>
    <row r="50" spans="1:24" s="686" customFormat="1" ht="12" thickBot="1" x14ac:dyDescent="0.25">
      <c r="A50" s="287" t="str">
        <f>'Currency design BPT HRGs'!C66</f>
        <v>FZ24J</v>
      </c>
      <c r="B50" s="1575" t="str">
        <f>'Currency design BPT HRGs'!D66</f>
        <v>Major Therapeutic Endoscopic, Upper or Lower Gastrointestinal Tract Procedures, 19 years and over, with CC Score 0</v>
      </c>
      <c r="C50" s="1574"/>
      <c r="D50" s="1574"/>
      <c r="F50" s="352">
        <f>VLOOKUP(A50,'APROC data for BPT'!A:P,4,FALSE)</f>
        <v>592.86534642706238</v>
      </c>
      <c r="G50" s="284">
        <f>$G$46</f>
        <v>0.08</v>
      </c>
      <c r="H50" s="1132">
        <f>G50*F50</f>
        <v>47.429227714164988</v>
      </c>
      <c r="I50" s="280">
        <f>M50-H50</f>
        <v>545.43611871289738</v>
      </c>
      <c r="J50" s="358">
        <f>$H$46</f>
        <v>0.04</v>
      </c>
      <c r="K50" s="1132">
        <f>J50*F50</f>
        <v>23.714613857082494</v>
      </c>
      <c r="L50" s="280">
        <f>M50-K50</f>
        <v>569.15073256997994</v>
      </c>
      <c r="M50" s="351">
        <f>F50+N50*H50+O50*K50</f>
        <v>592.86534642706238</v>
      </c>
      <c r="N50" s="1214">
        <f t="shared" ref="N50" si="9">1-O50-P50</f>
        <v>0</v>
      </c>
      <c r="O50" s="1212">
        <v>0</v>
      </c>
      <c r="P50" s="1213">
        <v>1</v>
      </c>
      <c r="Q50" s="274"/>
      <c r="R50" s="350">
        <f t="shared" ref="R50:R62" si="10">M50/F50-1</f>
        <v>0</v>
      </c>
      <c r="S50" s="686">
        <f t="shared" ref="S50:S62" si="11">P50*M50+O50*L50+N50*I50</f>
        <v>592.86534642706238</v>
      </c>
      <c r="T50" s="349">
        <f t="shared" ref="T50:T62" si="12">S50-F50</f>
        <v>0</v>
      </c>
    </row>
    <row r="51" spans="1:24" s="686" customFormat="1" ht="12" customHeight="1" thickBot="1" x14ac:dyDescent="0.25">
      <c r="A51" s="287" t="str">
        <f>'Currency design BPT HRGs'!C67</f>
        <v>FZ51Z</v>
      </c>
      <c r="B51" s="1575" t="str">
        <f>'Currency design BPT HRGs'!D67</f>
        <v>Diagnostic Colonoscopy, 19 years and over</v>
      </c>
      <c r="C51" s="1574"/>
      <c r="D51" s="1574"/>
      <c r="F51" s="352">
        <f>VLOOKUP(A51,'APROC data for BPT'!A:P,4,FALSE)</f>
        <v>424.78298793635037</v>
      </c>
      <c r="G51" s="284">
        <f t="shared" ref="G51:G62" si="13">$G$46</f>
        <v>0.08</v>
      </c>
      <c r="H51" s="1132">
        <f t="shared" ref="H51:H62" si="14">G51*F51</f>
        <v>33.982639034908033</v>
      </c>
      <c r="I51" s="280">
        <f t="shared" ref="I51:I62" si="15">M51-H51</f>
        <v>390.80034890144236</v>
      </c>
      <c r="J51" s="358">
        <f t="shared" ref="J51:J62" si="16">$H$46</f>
        <v>0.04</v>
      </c>
      <c r="K51" s="1132">
        <f t="shared" ref="K51:K62" si="17">J51*F51</f>
        <v>16.991319517454016</v>
      </c>
      <c r="L51" s="280">
        <f t="shared" ref="L51:L62" si="18">M51-K51</f>
        <v>407.79166841889634</v>
      </c>
      <c r="M51" s="351">
        <f t="shared" ref="M51:M62" si="19">F51+N51*H51+O51*K51</f>
        <v>424.78298793635037</v>
      </c>
      <c r="N51" s="1214">
        <f t="shared" ref="N51:N62" si="20">1-O51-P51</f>
        <v>0</v>
      </c>
      <c r="O51" s="1212">
        <f>O50</f>
        <v>0</v>
      </c>
      <c r="P51" s="1213">
        <f>P50</f>
        <v>1</v>
      </c>
      <c r="Q51" s="274"/>
      <c r="R51" s="350">
        <f t="shared" si="10"/>
        <v>0</v>
      </c>
      <c r="S51" s="686">
        <f t="shared" si="11"/>
        <v>424.78298793635037</v>
      </c>
      <c r="T51" s="349">
        <f t="shared" si="12"/>
        <v>0</v>
      </c>
    </row>
    <row r="52" spans="1:24" s="686" customFormat="1" ht="12" customHeight="1" thickBot="1" x14ac:dyDescent="0.25">
      <c r="A52" s="287" t="str">
        <f>'Currency design BPT HRGs'!C68</f>
        <v>FZ52Z</v>
      </c>
      <c r="B52" s="1575" t="str">
        <f>'Currency design BPT HRGs'!D68</f>
        <v>Diagnostic Colonoscopy with Biopsy, 19 years and over</v>
      </c>
      <c r="C52" s="1574"/>
      <c r="D52" s="1574"/>
      <c r="F52" s="352">
        <f>VLOOKUP(A52,'APROC data for BPT'!A:P,4,FALSE)</f>
        <v>485.05861272552988</v>
      </c>
      <c r="G52" s="284">
        <f t="shared" si="13"/>
        <v>0.08</v>
      </c>
      <c r="H52" s="1132">
        <f t="shared" si="14"/>
        <v>38.804689018042389</v>
      </c>
      <c r="I52" s="280">
        <f t="shared" si="15"/>
        <v>446.2539237074875</v>
      </c>
      <c r="J52" s="358">
        <f t="shared" si="16"/>
        <v>0.04</v>
      </c>
      <c r="K52" s="1132">
        <f t="shared" si="17"/>
        <v>19.402344509021194</v>
      </c>
      <c r="L52" s="280">
        <f t="shared" si="18"/>
        <v>465.65626821650869</v>
      </c>
      <c r="M52" s="351">
        <f t="shared" si="19"/>
        <v>485.05861272552988</v>
      </c>
      <c r="N52" s="1214">
        <f t="shared" si="20"/>
        <v>0</v>
      </c>
      <c r="O52" s="1212">
        <f t="shared" ref="O52:O62" si="21">O51</f>
        <v>0</v>
      </c>
      <c r="P52" s="1213">
        <f t="shared" ref="P52:P62" si="22">P51</f>
        <v>1</v>
      </c>
      <c r="Q52" s="274"/>
      <c r="R52" s="350">
        <f t="shared" si="10"/>
        <v>0</v>
      </c>
      <c r="S52" s="686">
        <f t="shared" si="11"/>
        <v>485.05861272552988</v>
      </c>
      <c r="T52" s="349">
        <f t="shared" si="12"/>
        <v>0</v>
      </c>
    </row>
    <row r="53" spans="1:24" s="686" customFormat="1" ht="12" customHeight="1" thickBot="1" x14ac:dyDescent="0.25">
      <c r="A53" s="287" t="str">
        <f>'Currency design BPT HRGs'!C69</f>
        <v>FZ53Z</v>
      </c>
      <c r="B53" s="1575" t="str">
        <f>'Currency design BPT HRGs'!D69</f>
        <v>Therapeutic Colonoscopy, 19 years and over</v>
      </c>
      <c r="C53" s="1574"/>
      <c r="D53" s="1574"/>
      <c r="F53" s="352">
        <f>VLOOKUP(A53,'APROC data for BPT'!A:P,4,FALSE)</f>
        <v>532.2046319092542</v>
      </c>
      <c r="G53" s="284">
        <f t="shared" si="13"/>
        <v>0.08</v>
      </c>
      <c r="H53" s="1132">
        <f t="shared" si="14"/>
        <v>42.576370552740336</v>
      </c>
      <c r="I53" s="280">
        <f t="shared" si="15"/>
        <v>489.62826135651386</v>
      </c>
      <c r="J53" s="358">
        <f t="shared" si="16"/>
        <v>0.04</v>
      </c>
      <c r="K53" s="1132">
        <f t="shared" si="17"/>
        <v>21.288185276370168</v>
      </c>
      <c r="L53" s="280">
        <f t="shared" si="18"/>
        <v>510.91644663288406</v>
      </c>
      <c r="M53" s="351">
        <f t="shared" si="19"/>
        <v>532.2046319092542</v>
      </c>
      <c r="N53" s="1214">
        <f t="shared" si="20"/>
        <v>0</v>
      </c>
      <c r="O53" s="1212">
        <f t="shared" si="21"/>
        <v>0</v>
      </c>
      <c r="P53" s="1213">
        <f t="shared" si="22"/>
        <v>1</v>
      </c>
      <c r="Q53" s="274"/>
      <c r="R53" s="350">
        <f t="shared" si="10"/>
        <v>0</v>
      </c>
      <c r="S53" s="686">
        <f t="shared" si="11"/>
        <v>532.2046319092542</v>
      </c>
      <c r="T53" s="349">
        <f t="shared" si="12"/>
        <v>0</v>
      </c>
    </row>
    <row r="54" spans="1:24" s="686" customFormat="1" ht="12" customHeight="1" thickBot="1" x14ac:dyDescent="0.25">
      <c r="A54" s="287" t="str">
        <f>'Currency design BPT HRGs'!C70</f>
        <v>FZ54Z</v>
      </c>
      <c r="B54" s="1575" t="str">
        <f>'Currency design BPT HRGs'!D70</f>
        <v>Diagnostic Flexible Sigmoidoscopy, 19 years and over</v>
      </c>
      <c r="C54" s="1574"/>
      <c r="D54" s="1574"/>
      <c r="F54" s="352">
        <f>VLOOKUP(A54,'APROC data for BPT'!A:P,4,FALSE)</f>
        <v>359.09189106541044</v>
      </c>
      <c r="G54" s="284">
        <f t="shared" si="13"/>
        <v>0.08</v>
      </c>
      <c r="H54" s="1132">
        <f t="shared" si="14"/>
        <v>28.727351285232835</v>
      </c>
      <c r="I54" s="280">
        <f t="shared" si="15"/>
        <v>330.36453978017761</v>
      </c>
      <c r="J54" s="358">
        <f t="shared" si="16"/>
        <v>0.04</v>
      </c>
      <c r="K54" s="1132">
        <f t="shared" si="17"/>
        <v>14.363675642616418</v>
      </c>
      <c r="L54" s="280">
        <f t="shared" si="18"/>
        <v>344.72821542279399</v>
      </c>
      <c r="M54" s="351">
        <f t="shared" si="19"/>
        <v>359.09189106541044</v>
      </c>
      <c r="N54" s="1214">
        <f t="shared" si="20"/>
        <v>0</v>
      </c>
      <c r="O54" s="1212">
        <f t="shared" si="21"/>
        <v>0</v>
      </c>
      <c r="P54" s="1213">
        <f t="shared" si="22"/>
        <v>1</v>
      </c>
      <c r="Q54" s="274"/>
      <c r="R54" s="350">
        <f t="shared" si="10"/>
        <v>0</v>
      </c>
      <c r="S54" s="686">
        <f t="shared" si="11"/>
        <v>359.09189106541044</v>
      </c>
      <c r="T54" s="349">
        <f t="shared" si="12"/>
        <v>0</v>
      </c>
    </row>
    <row r="55" spans="1:24" s="686" customFormat="1" ht="12" customHeight="1" thickBot="1" x14ac:dyDescent="0.25">
      <c r="A55" s="287" t="str">
        <f>'Currency design BPT HRGs'!C71</f>
        <v>FZ55Z</v>
      </c>
      <c r="B55" s="1575" t="str">
        <f>'Currency design BPT HRGs'!D71</f>
        <v>Diagnostic Flexible Sigmoidoscopy with Biopsy, 19 years and over</v>
      </c>
      <c r="C55" s="1574"/>
      <c r="D55" s="1574"/>
      <c r="F55" s="352">
        <f>VLOOKUP(A55,'APROC data for BPT'!A:P,4,FALSE)</f>
        <v>403.97758417367572</v>
      </c>
      <c r="G55" s="284">
        <f t="shared" si="13"/>
        <v>0.08</v>
      </c>
      <c r="H55" s="1132">
        <f t="shared" si="14"/>
        <v>32.318206733894058</v>
      </c>
      <c r="I55" s="280">
        <f t="shared" si="15"/>
        <v>371.65937743978168</v>
      </c>
      <c r="J55" s="358">
        <f t="shared" si="16"/>
        <v>0.04</v>
      </c>
      <c r="K55" s="1132">
        <f t="shared" si="17"/>
        <v>16.159103366947029</v>
      </c>
      <c r="L55" s="280">
        <f t="shared" si="18"/>
        <v>387.8184808067287</v>
      </c>
      <c r="M55" s="351">
        <f t="shared" si="19"/>
        <v>403.97758417367572</v>
      </c>
      <c r="N55" s="1214">
        <f t="shared" si="20"/>
        <v>0</v>
      </c>
      <c r="O55" s="1212">
        <f t="shared" si="21"/>
        <v>0</v>
      </c>
      <c r="P55" s="1213">
        <f t="shared" si="22"/>
        <v>1</v>
      </c>
      <c r="Q55" s="274"/>
      <c r="R55" s="350">
        <f t="shared" si="10"/>
        <v>0</v>
      </c>
      <c r="S55" s="686">
        <f t="shared" si="11"/>
        <v>403.97758417367572</v>
      </c>
      <c r="T55" s="349">
        <f t="shared" si="12"/>
        <v>0</v>
      </c>
    </row>
    <row r="56" spans="1:24" s="686" customFormat="1" ht="12" customHeight="1" thickBot="1" x14ac:dyDescent="0.25">
      <c r="A56" s="287" t="str">
        <f>'Currency design BPT HRGs'!C72</f>
        <v>FZ56Z</v>
      </c>
      <c r="B56" s="1575" t="str">
        <f>'Currency design BPT HRGs'!D72</f>
        <v>Therapeutic Flexible Sigmoidoscopy, 19 years and over</v>
      </c>
      <c r="C56" s="1574"/>
      <c r="D56" s="1574"/>
      <c r="F56" s="352">
        <f>VLOOKUP(A56,'APROC data for BPT'!A:P,4,FALSE)</f>
        <v>249.47502618326499</v>
      </c>
      <c r="G56" s="284">
        <f t="shared" si="13"/>
        <v>0.08</v>
      </c>
      <c r="H56" s="1132">
        <f t="shared" si="14"/>
        <v>19.9580020946612</v>
      </c>
      <c r="I56" s="280">
        <f t="shared" si="15"/>
        <v>229.51702408860379</v>
      </c>
      <c r="J56" s="358">
        <f t="shared" si="16"/>
        <v>0.04</v>
      </c>
      <c r="K56" s="1132">
        <f t="shared" si="17"/>
        <v>9.9790010473306001</v>
      </c>
      <c r="L56" s="280">
        <f t="shared" si="18"/>
        <v>239.49602513593439</v>
      </c>
      <c r="M56" s="351">
        <f t="shared" si="19"/>
        <v>249.47502618326499</v>
      </c>
      <c r="N56" s="1214">
        <f t="shared" si="20"/>
        <v>0</v>
      </c>
      <c r="O56" s="1212">
        <f t="shared" si="21"/>
        <v>0</v>
      </c>
      <c r="P56" s="1213">
        <f t="shared" si="22"/>
        <v>1</v>
      </c>
      <c r="Q56" s="274"/>
      <c r="R56" s="350">
        <f t="shared" si="10"/>
        <v>0</v>
      </c>
      <c r="S56" s="686">
        <f t="shared" si="11"/>
        <v>249.47502618326499</v>
      </c>
      <c r="T56" s="349">
        <f t="shared" si="12"/>
        <v>0</v>
      </c>
    </row>
    <row r="57" spans="1:24" s="686" customFormat="1" ht="12" customHeight="1" thickBot="1" x14ac:dyDescent="0.25">
      <c r="A57" s="287" t="str">
        <f>'Currency design BPT HRGs'!C73</f>
        <v>FZ60Z</v>
      </c>
      <c r="B57" s="1575" t="str">
        <f>'Currency design BPT HRGs'!D73</f>
        <v>Diagnostic Endoscopic Upper Gastrointestinal Tract Procedures, 19 years and over</v>
      </c>
      <c r="C57" s="1574"/>
      <c r="D57" s="1574"/>
      <c r="F57" s="352">
        <f>VLOOKUP(A57,'APROC data for BPT'!A:P,4,FALSE)</f>
        <v>340.43698320231408</v>
      </c>
      <c r="G57" s="284">
        <f t="shared" si="13"/>
        <v>0.08</v>
      </c>
      <c r="H57" s="1132">
        <f t="shared" si="14"/>
        <v>27.234958656185128</v>
      </c>
      <c r="I57" s="280">
        <f t="shared" si="15"/>
        <v>313.20202454612894</v>
      </c>
      <c r="J57" s="358">
        <f t="shared" si="16"/>
        <v>0.04</v>
      </c>
      <c r="K57" s="1132">
        <f t="shared" si="17"/>
        <v>13.617479328092564</v>
      </c>
      <c r="L57" s="280">
        <f t="shared" si="18"/>
        <v>326.81950387422154</v>
      </c>
      <c r="M57" s="351">
        <f t="shared" si="19"/>
        <v>340.43698320231408</v>
      </c>
      <c r="N57" s="1214">
        <f t="shared" si="20"/>
        <v>0</v>
      </c>
      <c r="O57" s="1212">
        <f t="shared" si="21"/>
        <v>0</v>
      </c>
      <c r="P57" s="1213">
        <f t="shared" si="22"/>
        <v>1</v>
      </c>
      <c r="Q57" s="274"/>
      <c r="R57" s="350">
        <f t="shared" si="10"/>
        <v>0</v>
      </c>
      <c r="S57" s="686">
        <f t="shared" si="11"/>
        <v>340.43698320231408</v>
      </c>
      <c r="T57" s="349">
        <f t="shared" si="12"/>
        <v>0</v>
      </c>
    </row>
    <row r="58" spans="1:24" s="686" customFormat="1" ht="12" customHeight="1" thickBot="1" x14ac:dyDescent="0.25">
      <c r="A58" s="287" t="str">
        <f>'Currency design BPT HRGs'!C74</f>
        <v>FZ61Z</v>
      </c>
      <c r="B58" s="1575" t="str">
        <f>'Currency design BPT HRGs'!D74</f>
        <v>Diagnostic Endoscopic Upper Gastrointestinal Tract Procedures with Biopsy, 19 years and over</v>
      </c>
      <c r="C58" s="1574"/>
      <c r="D58" s="1574"/>
      <c r="F58" s="352">
        <f>VLOOKUP(A58,'APROC data for BPT'!A:P,4,FALSE)</f>
        <v>366.58630197467619</v>
      </c>
      <c r="G58" s="284">
        <f t="shared" si="13"/>
        <v>0.08</v>
      </c>
      <c r="H58" s="1132">
        <f t="shared" si="14"/>
        <v>29.326904157974095</v>
      </c>
      <c r="I58" s="280">
        <f t="shared" si="15"/>
        <v>337.25939781670212</v>
      </c>
      <c r="J58" s="358">
        <f t="shared" si="16"/>
        <v>0.04</v>
      </c>
      <c r="K58" s="1132">
        <f t="shared" si="17"/>
        <v>14.663452078987047</v>
      </c>
      <c r="L58" s="280">
        <f t="shared" si="18"/>
        <v>351.92284989568913</v>
      </c>
      <c r="M58" s="351">
        <f t="shared" si="19"/>
        <v>366.58630197467619</v>
      </c>
      <c r="N58" s="1214">
        <f t="shared" si="20"/>
        <v>0</v>
      </c>
      <c r="O58" s="1212">
        <f t="shared" si="21"/>
        <v>0</v>
      </c>
      <c r="P58" s="1213">
        <f t="shared" si="22"/>
        <v>1</v>
      </c>
      <c r="Q58" s="274"/>
      <c r="R58" s="350">
        <f t="shared" si="10"/>
        <v>0</v>
      </c>
      <c r="S58" s="686">
        <f t="shared" si="11"/>
        <v>366.58630197467619</v>
      </c>
      <c r="T58" s="349">
        <f t="shared" si="12"/>
        <v>0</v>
      </c>
    </row>
    <row r="59" spans="1:24" s="686" customFormat="1" ht="12" customHeight="1" thickBot="1" x14ac:dyDescent="0.25">
      <c r="A59" s="287" t="str">
        <f>'Currency design BPT HRGs'!C75</f>
        <v>FZ63Z</v>
      </c>
      <c r="B59" s="1575" t="str">
        <f>'Currency design BPT HRGs'!D75</f>
        <v>Combined Upper and Lower Gastrointestinal Tract Diagnostic Endoscopic Procedures</v>
      </c>
      <c r="C59" s="1574"/>
      <c r="D59" s="1574"/>
      <c r="F59" s="352">
        <f>VLOOKUP(A59,'APROC data for BPT'!A:P,4,FALSE)</f>
        <v>508.93633157380663</v>
      </c>
      <c r="G59" s="284">
        <f t="shared" si="13"/>
        <v>0.08</v>
      </c>
      <c r="H59" s="1132">
        <f t="shared" si="14"/>
        <v>40.714906525904532</v>
      </c>
      <c r="I59" s="280">
        <f t="shared" si="15"/>
        <v>468.22142504790207</v>
      </c>
      <c r="J59" s="358">
        <f t="shared" si="16"/>
        <v>0.04</v>
      </c>
      <c r="K59" s="1132">
        <f t="shared" si="17"/>
        <v>20.357453262952266</v>
      </c>
      <c r="L59" s="280">
        <f t="shared" si="18"/>
        <v>488.57887831085435</v>
      </c>
      <c r="M59" s="351">
        <f t="shared" si="19"/>
        <v>508.93633157380663</v>
      </c>
      <c r="N59" s="1214">
        <f t="shared" si="20"/>
        <v>0</v>
      </c>
      <c r="O59" s="1212">
        <f t="shared" si="21"/>
        <v>0</v>
      </c>
      <c r="P59" s="1213">
        <f t="shared" si="22"/>
        <v>1</v>
      </c>
      <c r="Q59" s="274"/>
      <c r="R59" s="350">
        <f t="shared" si="10"/>
        <v>0</v>
      </c>
      <c r="S59" s="686">
        <f t="shared" si="11"/>
        <v>508.93633157380663</v>
      </c>
      <c r="T59" s="349">
        <f t="shared" si="12"/>
        <v>0</v>
      </c>
    </row>
    <row r="60" spans="1:24" s="686" customFormat="1" ht="12" customHeight="1" thickBot="1" x14ac:dyDescent="0.25">
      <c r="A60" s="287" t="str">
        <f>'Currency design BPT HRGs'!C76</f>
        <v>FZ64A</v>
      </c>
      <c r="B60" s="1575" t="str">
        <f>'Currency design BPT HRGs'!D76</f>
        <v>Combined Upper and Lower Gastrointestinal Tract Diagnostic Endoscopic Procedures with Biopsy, 19 years and over</v>
      </c>
      <c r="C60" s="1574"/>
      <c r="D60" s="1574"/>
      <c r="F60" s="352">
        <f>VLOOKUP(A60,'APROC data for BPT'!A:P,4,FALSE)</f>
        <v>532.2046319092542</v>
      </c>
      <c r="G60" s="284">
        <f t="shared" si="13"/>
        <v>0.08</v>
      </c>
      <c r="H60" s="1132">
        <f t="shared" si="14"/>
        <v>42.576370552740336</v>
      </c>
      <c r="I60" s="280">
        <f t="shared" si="15"/>
        <v>489.62826135651386</v>
      </c>
      <c r="J60" s="358">
        <f t="shared" si="16"/>
        <v>0.04</v>
      </c>
      <c r="K60" s="1132">
        <f t="shared" si="17"/>
        <v>21.288185276370168</v>
      </c>
      <c r="L60" s="280">
        <f t="shared" si="18"/>
        <v>510.91644663288406</v>
      </c>
      <c r="M60" s="351">
        <f t="shared" si="19"/>
        <v>532.2046319092542</v>
      </c>
      <c r="N60" s="1214">
        <f t="shared" si="20"/>
        <v>0</v>
      </c>
      <c r="O60" s="1212">
        <f t="shared" si="21"/>
        <v>0</v>
      </c>
      <c r="P60" s="1213">
        <f t="shared" si="22"/>
        <v>1</v>
      </c>
      <c r="Q60" s="274"/>
      <c r="R60" s="350">
        <f t="shared" si="10"/>
        <v>0</v>
      </c>
      <c r="S60" s="686">
        <f t="shared" si="11"/>
        <v>532.2046319092542</v>
      </c>
      <c r="T60" s="349">
        <f t="shared" si="12"/>
        <v>0</v>
      </c>
    </row>
    <row r="61" spans="1:24" s="686" customFormat="1" ht="12" customHeight="1" thickBot="1" x14ac:dyDescent="0.25">
      <c r="A61" s="1576" t="str">
        <f>'Currency design BPT HRGs'!C77</f>
        <v>FZ65Z</v>
      </c>
      <c r="B61" s="1577" t="str">
        <f>'Currency design BPT HRGs'!D77</f>
        <v>Combined Upper and Lower Gastrointestinal Tract Therapeutic Endoscopic Procedures</v>
      </c>
      <c r="C61" s="1574"/>
      <c r="D61" s="1574"/>
      <c r="F61" s="352">
        <f>VLOOKUP(A61,'APROC data for BPT'!A:P,4,FALSE)</f>
        <v>586.14490072000831</v>
      </c>
      <c r="G61" s="284">
        <f t="shared" si="13"/>
        <v>0.08</v>
      </c>
      <c r="H61" s="1132">
        <f t="shared" si="14"/>
        <v>46.891592057600668</v>
      </c>
      <c r="I61" s="280">
        <f t="shared" si="15"/>
        <v>539.25330866240768</v>
      </c>
      <c r="J61" s="358">
        <f t="shared" si="16"/>
        <v>0.04</v>
      </c>
      <c r="K61" s="1132">
        <f t="shared" si="17"/>
        <v>23.445796028800334</v>
      </c>
      <c r="L61" s="280">
        <f t="shared" si="18"/>
        <v>562.69910469120794</v>
      </c>
      <c r="M61" s="351">
        <f t="shared" si="19"/>
        <v>586.14490072000831</v>
      </c>
      <c r="N61" s="1214">
        <f t="shared" si="20"/>
        <v>0</v>
      </c>
      <c r="O61" s="1212">
        <f t="shared" si="21"/>
        <v>0</v>
      </c>
      <c r="P61" s="1213">
        <f t="shared" si="22"/>
        <v>1</v>
      </c>
      <c r="Q61" s="274"/>
      <c r="R61" s="350">
        <f t="shared" si="10"/>
        <v>0</v>
      </c>
      <c r="S61" s="686">
        <f t="shared" si="11"/>
        <v>586.14490072000831</v>
      </c>
      <c r="T61" s="349">
        <f t="shared" si="12"/>
        <v>0</v>
      </c>
    </row>
    <row r="62" spans="1:24" s="686" customFormat="1" ht="12" customHeight="1" thickBot="1" x14ac:dyDescent="0.25">
      <c r="A62" s="1576" t="str">
        <f>'Currency design BPT HRGs'!C78</f>
        <v>FZ70Z</v>
      </c>
      <c r="B62" s="1577" t="str">
        <f>'Currency design BPT HRGs'!D78</f>
        <v>Therapeutic Endoscopic Upper Gastrointestinal Tract Procedures, 19 years and over</v>
      </c>
      <c r="C62" s="1574"/>
      <c r="D62" s="1574"/>
      <c r="F62" s="352">
        <f>VLOOKUP(A62,'APROC data for BPT'!A:P,4,FALSE)</f>
        <v>506.37327790193899</v>
      </c>
      <c r="G62" s="284">
        <f t="shared" si="13"/>
        <v>0.08</v>
      </c>
      <c r="H62" s="1132">
        <f t="shared" si="14"/>
        <v>40.509862232155122</v>
      </c>
      <c r="I62" s="280">
        <f t="shared" si="15"/>
        <v>465.86341566978388</v>
      </c>
      <c r="J62" s="358">
        <f t="shared" si="16"/>
        <v>0.04</v>
      </c>
      <c r="K62" s="1132">
        <f t="shared" si="17"/>
        <v>20.254931116077561</v>
      </c>
      <c r="L62" s="280">
        <f t="shared" si="18"/>
        <v>486.11834678586143</v>
      </c>
      <c r="M62" s="351">
        <f t="shared" si="19"/>
        <v>506.37327790193899</v>
      </c>
      <c r="N62" s="1214">
        <f t="shared" si="20"/>
        <v>0</v>
      </c>
      <c r="O62" s="1212">
        <f t="shared" si="21"/>
        <v>0</v>
      </c>
      <c r="P62" s="1213">
        <f t="shared" si="22"/>
        <v>1</v>
      </c>
      <c r="Q62" s="274"/>
      <c r="R62" s="350">
        <f t="shared" si="10"/>
        <v>0</v>
      </c>
      <c r="S62" s="686">
        <f t="shared" si="11"/>
        <v>506.37327790193899</v>
      </c>
      <c r="T62" s="349">
        <f t="shared" si="12"/>
        <v>0</v>
      </c>
    </row>
    <row r="63" spans="1:24" s="686" customFormat="1" ht="12" customHeight="1" x14ac:dyDescent="0.2">
      <c r="A63" s="356"/>
      <c r="B63" s="279"/>
      <c r="C63" s="279"/>
      <c r="D63" s="279"/>
      <c r="E63" s="279"/>
      <c r="F63" s="279"/>
      <c r="G63" s="279"/>
      <c r="H63" s="279"/>
      <c r="I63" s="279"/>
      <c r="J63" s="279"/>
      <c r="K63" s="279"/>
      <c r="L63" s="279"/>
      <c r="M63" s="279"/>
      <c r="N63" s="279"/>
      <c r="O63" s="279"/>
      <c r="P63" s="279"/>
      <c r="Q63" s="279"/>
      <c r="R63" s="279"/>
      <c r="S63" s="279"/>
      <c r="T63" s="274"/>
      <c r="U63" s="350"/>
      <c r="W63" s="349"/>
    </row>
    <row r="64" spans="1:24" s="278" customFormat="1" ht="11.25" x14ac:dyDescent="0.2">
      <c r="C64" s="294"/>
      <c r="D64" s="294"/>
      <c r="E64" s="307"/>
      <c r="H64" s="294"/>
      <c r="S64" s="279"/>
      <c r="V64" s="274"/>
      <c r="W64" s="274"/>
      <c r="X64" s="274"/>
    </row>
    <row r="65" spans="1:62" s="278" customFormat="1" ht="11.25" x14ac:dyDescent="0.2">
      <c r="A65" s="326">
        <v>9</v>
      </c>
      <c r="B65" s="325" t="s">
        <v>217</v>
      </c>
      <c r="C65" s="307"/>
      <c r="D65" s="323"/>
      <c r="E65" s="294"/>
      <c r="H65" s="306"/>
      <c r="V65" s="274"/>
      <c r="W65" s="274"/>
      <c r="X65" s="274"/>
    </row>
    <row r="66" spans="1:62" s="278" customFormat="1" ht="11.25" x14ac:dyDescent="0.2">
      <c r="A66" s="326"/>
      <c r="B66" s="325"/>
      <c r="C66" s="307"/>
      <c r="D66" s="323"/>
      <c r="E66" s="294"/>
      <c r="H66" s="294"/>
      <c r="V66" s="274"/>
      <c r="W66" s="274"/>
      <c r="X66" s="274"/>
    </row>
    <row r="67" spans="1:62" s="278" customFormat="1" ht="11.25" x14ac:dyDescent="0.2">
      <c r="A67" s="299" t="s">
        <v>216</v>
      </c>
      <c r="B67" s="299"/>
      <c r="C67" s="299"/>
      <c r="D67" s="299"/>
      <c r="E67" s="299"/>
      <c r="F67" s="299"/>
      <c r="G67" s="299"/>
      <c r="H67" s="294"/>
      <c r="V67" s="274"/>
      <c r="W67" s="274"/>
      <c r="X67" s="274"/>
    </row>
    <row r="68" spans="1:62" s="278" customFormat="1" ht="12.75" customHeight="1" x14ac:dyDescent="0.2">
      <c r="A68" s="299" t="s">
        <v>215</v>
      </c>
      <c r="B68" s="299"/>
      <c r="C68" s="299"/>
      <c r="D68" s="299"/>
      <c r="E68" s="299"/>
      <c r="F68" s="299"/>
      <c r="G68" s="299"/>
      <c r="H68" s="294"/>
      <c r="V68" s="274"/>
      <c r="W68" s="274"/>
      <c r="X68" s="274"/>
    </row>
    <row r="69" spans="1:62" s="278" customFormat="1" ht="12.75" customHeight="1" x14ac:dyDescent="0.2">
      <c r="A69" s="299" t="s">
        <v>214</v>
      </c>
      <c r="B69" s="299"/>
      <c r="C69" s="299"/>
      <c r="D69" s="299"/>
      <c r="E69" s="299"/>
      <c r="F69" s="299"/>
      <c r="G69" s="299"/>
      <c r="H69" s="294"/>
      <c r="V69" s="274"/>
      <c r="W69" s="274"/>
      <c r="X69" s="274"/>
    </row>
    <row r="70" spans="1:62" s="278" customFormat="1" ht="12.75" customHeight="1" x14ac:dyDescent="0.2">
      <c r="A70" s="299" t="s">
        <v>213</v>
      </c>
      <c r="B70" s="299"/>
      <c r="C70" s="299"/>
      <c r="D70" s="299"/>
      <c r="E70" s="299"/>
      <c r="F70" s="299"/>
      <c r="G70" s="299"/>
      <c r="H70" s="294"/>
      <c r="V70" s="274"/>
      <c r="W70" s="274"/>
      <c r="X70" s="274"/>
    </row>
    <row r="71" spans="1:62" s="278" customFormat="1" ht="26.25" x14ac:dyDescent="0.4">
      <c r="A71" s="299" t="s">
        <v>212</v>
      </c>
      <c r="B71" s="299"/>
      <c r="C71" s="299"/>
      <c r="D71" s="299"/>
      <c r="E71" s="299"/>
      <c r="F71" s="299"/>
      <c r="G71" s="299"/>
      <c r="H71" s="294"/>
      <c r="T71" s="294"/>
      <c r="V71" s="274"/>
      <c r="W71" s="274"/>
      <c r="X71" s="274"/>
      <c r="AK71" s="348"/>
    </row>
    <row r="72" spans="1:62" s="278" customFormat="1" ht="12" thickBot="1" x14ac:dyDescent="0.25">
      <c r="C72" s="307"/>
      <c r="D72" s="323"/>
      <c r="E72" s="294"/>
      <c r="H72" s="294"/>
    </row>
    <row r="73" spans="1:62" s="686" customFormat="1" ht="28.5" customHeight="1" thickBot="1" x14ac:dyDescent="0.25">
      <c r="B73" s="347" t="s">
        <v>211</v>
      </c>
      <c r="C73" s="379" t="s">
        <v>2898</v>
      </c>
      <c r="D73" s="346"/>
      <c r="E73" s="319" t="s">
        <v>553</v>
      </c>
      <c r="F73" s="319" t="s">
        <v>552</v>
      </c>
      <c r="G73" s="318" t="s">
        <v>551</v>
      </c>
      <c r="H73" s="317" t="s">
        <v>550</v>
      </c>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M73" s="278"/>
      <c r="AN73" s="278"/>
      <c r="AO73" s="278"/>
      <c r="AP73" s="278"/>
      <c r="AQ73" s="278"/>
      <c r="AR73" s="278"/>
      <c r="AS73" s="278"/>
      <c r="AT73" s="278"/>
      <c r="AU73" s="278"/>
      <c r="AV73" s="278"/>
      <c r="AW73" s="278"/>
      <c r="AX73" s="278"/>
      <c r="AY73" s="278"/>
      <c r="AZ73" s="278"/>
      <c r="BA73" s="278"/>
      <c r="BB73" s="278"/>
      <c r="BC73" s="278"/>
      <c r="BD73" s="278"/>
      <c r="BE73" s="278"/>
      <c r="BF73" s="278"/>
      <c r="BG73" s="278"/>
      <c r="BH73" s="278"/>
      <c r="BI73" s="278"/>
      <c r="BJ73" s="278"/>
    </row>
    <row r="74" spans="1:62" s="278" customFormat="1" ht="15.75" thickBot="1" x14ac:dyDescent="0.25">
      <c r="B74" s="345" t="s">
        <v>210</v>
      </c>
      <c r="C74" s="343">
        <f>'201415_BPTs'!C250</f>
        <v>1473</v>
      </c>
      <c r="D74" s="294"/>
      <c r="E74" s="313">
        <f t="shared" ref="E74:E75" si="23">(1+$E$7)*(1+$D$7)-1</f>
        <v>1.9252968987882424E-2</v>
      </c>
      <c r="F74" s="312">
        <f t="shared" ref="F74:F75" si="24">(1+$E$8)*(1+$D$8)-1</f>
        <v>-3.5000000000000031E-2</v>
      </c>
      <c r="G74" s="311"/>
      <c r="H74" s="310">
        <f>C74*(1+E74)*(1+F74)*(1+G74)</f>
        <v>1448.8120365029806</v>
      </c>
      <c r="I74" s="294"/>
      <c r="J74" s="686"/>
      <c r="K74" s="686"/>
      <c r="L74" s="686"/>
      <c r="M74" s="686"/>
      <c r="N74" s="686"/>
      <c r="O74" s="686"/>
      <c r="P74" s="686"/>
      <c r="Q74" s="686"/>
      <c r="R74" s="686"/>
      <c r="S74" s="686"/>
      <c r="T74" s="686"/>
      <c r="U74" s="686"/>
      <c r="V74" s="686"/>
      <c r="W74" s="686"/>
      <c r="X74" s="686"/>
      <c r="Y74" s="686"/>
      <c r="Z74" s="686"/>
      <c r="AA74" s="686"/>
      <c r="AB74" s="686"/>
      <c r="AC74" s="686"/>
      <c r="AD74" s="686"/>
      <c r="AE74" s="686"/>
      <c r="AF74" s="686"/>
      <c r="AG74" s="686"/>
      <c r="AH74" s="686"/>
      <c r="AI74" s="686"/>
      <c r="AJ74" s="686"/>
      <c r="AK74" s="686"/>
      <c r="AL74" s="686"/>
      <c r="AM74" s="686"/>
      <c r="AN74" s="686"/>
      <c r="AO74" s="686"/>
      <c r="AP74" s="686"/>
      <c r="AQ74" s="686"/>
      <c r="AR74" s="686"/>
      <c r="AS74" s="686"/>
      <c r="AT74" s="686"/>
      <c r="AU74" s="686"/>
      <c r="AV74" s="686"/>
      <c r="AW74" s="686"/>
      <c r="AX74" s="686"/>
      <c r="AY74" s="686"/>
      <c r="AZ74" s="686"/>
      <c r="BA74" s="686"/>
      <c r="BB74" s="686"/>
      <c r="BC74" s="686"/>
      <c r="BD74" s="686"/>
      <c r="BE74" s="686"/>
      <c r="BF74" s="686"/>
      <c r="BG74" s="686"/>
      <c r="BH74" s="686"/>
      <c r="BI74" s="686"/>
      <c r="BJ74" s="686"/>
    </row>
    <row r="75" spans="1:62" s="278" customFormat="1" ht="15.75" thickBot="1" x14ac:dyDescent="0.25">
      <c r="B75" s="344" t="s">
        <v>209</v>
      </c>
      <c r="C75" s="343">
        <f>'201415_BPTs'!C251</f>
        <v>2832</v>
      </c>
      <c r="D75" s="323"/>
      <c r="E75" s="313">
        <f t="shared" si="23"/>
        <v>1.9252968987882424E-2</v>
      </c>
      <c r="F75" s="312">
        <f t="shared" si="24"/>
        <v>-3.5000000000000031E-2</v>
      </c>
      <c r="G75" s="342"/>
      <c r="H75" s="310">
        <f>C75*(1+E75)*(1+F75)*(1+G75)</f>
        <v>2785.4960538876044</v>
      </c>
      <c r="J75" s="294"/>
      <c r="K75" s="294"/>
      <c r="L75" s="294"/>
      <c r="M75" s="294"/>
      <c r="N75" s="294"/>
      <c r="O75" s="294"/>
      <c r="P75" s="294"/>
      <c r="Q75" s="294"/>
      <c r="R75" s="294"/>
      <c r="S75" s="294"/>
      <c r="T75" s="294"/>
      <c r="U75" s="294"/>
      <c r="V75" s="294"/>
      <c r="W75" s="294"/>
      <c r="X75" s="294"/>
      <c r="Y75" s="294"/>
      <c r="Z75" s="294"/>
      <c r="AA75" s="294"/>
      <c r="AB75" s="294"/>
      <c r="AC75" s="294"/>
      <c r="AD75" s="294"/>
      <c r="AE75" s="294"/>
      <c r="AF75" s="294"/>
      <c r="AG75" s="294"/>
      <c r="AH75" s="294"/>
      <c r="AI75" s="294"/>
      <c r="AJ75" s="294"/>
      <c r="AK75" s="294"/>
      <c r="AL75" s="294"/>
      <c r="AM75" s="294"/>
      <c r="AN75" s="294"/>
      <c r="AO75" s="294"/>
      <c r="AP75" s="294"/>
      <c r="AQ75" s="294"/>
      <c r="AR75" s="294"/>
      <c r="AS75" s="294"/>
      <c r="AT75" s="294"/>
      <c r="AU75" s="294"/>
      <c r="AV75" s="294"/>
      <c r="AW75" s="294"/>
      <c r="AX75" s="294"/>
      <c r="AY75" s="294"/>
      <c r="AZ75" s="294"/>
      <c r="BA75" s="294"/>
      <c r="BB75" s="294"/>
      <c r="BC75" s="294"/>
      <c r="BD75" s="294"/>
      <c r="BE75" s="294"/>
      <c r="BF75" s="294"/>
      <c r="BG75" s="294"/>
      <c r="BH75" s="294"/>
      <c r="BI75" s="294"/>
      <c r="BJ75" s="294"/>
    </row>
    <row r="76" spans="1:62" s="278" customFormat="1" ht="12" thickBot="1" x14ac:dyDescent="0.25">
      <c r="A76" s="328"/>
      <c r="B76" s="328"/>
      <c r="C76" s="341"/>
      <c r="D76" s="340"/>
      <c r="E76" s="327"/>
      <c r="F76" s="328"/>
      <c r="G76" s="328"/>
      <c r="H76" s="327"/>
    </row>
    <row r="77" spans="1:62" s="278" customFormat="1" ht="11.25" collapsed="1" x14ac:dyDescent="0.2">
      <c r="C77" s="307"/>
      <c r="D77" s="323"/>
      <c r="E77" s="294"/>
      <c r="H77" s="294"/>
      <c r="J77" s="301"/>
      <c r="K77" s="301"/>
      <c r="L77" s="301"/>
      <c r="M77" s="301"/>
      <c r="N77" s="301"/>
      <c r="O77" s="301"/>
      <c r="P77" s="301"/>
      <c r="T77" s="294"/>
      <c r="V77" s="274"/>
      <c r="W77" s="274"/>
      <c r="X77" s="274"/>
    </row>
    <row r="78" spans="1:62" s="301" customFormat="1" ht="11.25" x14ac:dyDescent="0.2">
      <c r="A78" s="326">
        <v>11</v>
      </c>
      <c r="B78" s="339" t="s">
        <v>189</v>
      </c>
      <c r="C78" s="302"/>
      <c r="E78" s="302"/>
      <c r="H78" s="306"/>
      <c r="I78" s="278"/>
      <c r="T78" s="294"/>
      <c r="V78" s="274"/>
      <c r="W78" s="274"/>
      <c r="X78" s="274"/>
      <c r="BH78" s="278"/>
      <c r="BJ78" s="278"/>
    </row>
    <row r="79" spans="1:62" s="301" customFormat="1" ht="11.25" x14ac:dyDescent="0.2">
      <c r="A79" s="326"/>
      <c r="B79" s="339"/>
      <c r="C79" s="303"/>
      <c r="E79" s="302"/>
      <c r="H79" s="302"/>
      <c r="I79" s="278"/>
      <c r="T79" s="294"/>
      <c r="V79" s="274"/>
      <c r="W79" s="274"/>
      <c r="X79" s="274"/>
      <c r="BH79" s="278"/>
      <c r="BJ79" s="278"/>
    </row>
    <row r="80" spans="1:62" s="302" customFormat="1" ht="26.25" customHeight="1" x14ac:dyDescent="0.2">
      <c r="A80" s="299" t="s">
        <v>14035</v>
      </c>
      <c r="B80" s="324"/>
      <c r="C80" s="324"/>
      <c r="D80" s="324"/>
      <c r="E80" s="324"/>
      <c r="F80" s="324"/>
      <c r="G80" s="324"/>
      <c r="I80" s="294"/>
      <c r="J80" s="301"/>
      <c r="K80" s="301"/>
      <c r="L80" s="301"/>
      <c r="M80" s="301"/>
      <c r="N80" s="301"/>
      <c r="O80" s="301"/>
      <c r="P80" s="301"/>
      <c r="T80" s="294"/>
      <c r="V80" s="274"/>
      <c r="W80" s="274"/>
      <c r="X80" s="274"/>
      <c r="BH80" s="278"/>
      <c r="BJ80" s="278"/>
    </row>
    <row r="81" spans="1:62" s="301" customFormat="1" ht="11.25" x14ac:dyDescent="0.2">
      <c r="A81" s="299" t="s">
        <v>190</v>
      </c>
      <c r="B81" s="299"/>
      <c r="C81" s="299"/>
      <c r="D81" s="299"/>
      <c r="E81" s="299"/>
      <c r="F81" s="299"/>
      <c r="G81" s="299"/>
      <c r="H81" s="302"/>
      <c r="I81" s="278"/>
    </row>
    <row r="82" spans="1:62" s="301" customFormat="1" ht="12" thickBot="1" x14ac:dyDescent="0.25">
      <c r="A82" s="326"/>
      <c r="B82" s="338"/>
      <c r="C82" s="337"/>
      <c r="E82" s="302"/>
      <c r="H82" s="302"/>
      <c r="I82" s="278"/>
      <c r="J82" s="278"/>
      <c r="K82" s="278"/>
      <c r="L82" s="278"/>
      <c r="M82" s="278"/>
      <c r="N82" s="278"/>
      <c r="O82" s="278"/>
      <c r="P82" s="278"/>
      <c r="Q82" s="278"/>
      <c r="R82" s="278"/>
      <c r="S82" s="278"/>
      <c r="T82" s="278"/>
      <c r="U82" s="278"/>
      <c r="V82" s="278"/>
      <c r="W82" s="278"/>
      <c r="X82" s="278"/>
      <c r="Y82" s="278"/>
      <c r="Z82" s="278"/>
      <c r="AA82" s="278"/>
      <c r="AB82" s="278"/>
      <c r="AC82" s="278"/>
      <c r="AD82" s="278"/>
      <c r="AE82" s="278"/>
      <c r="AF82" s="278"/>
      <c r="AG82" s="278"/>
      <c r="AH82" s="278"/>
      <c r="AI82" s="278"/>
      <c r="AJ82" s="278"/>
      <c r="AK82" s="278"/>
      <c r="AL82" s="278"/>
      <c r="AM82" s="278"/>
      <c r="AN82" s="278"/>
      <c r="AO82" s="278"/>
      <c r="AP82" s="278"/>
      <c r="AQ82" s="278"/>
      <c r="AR82" s="278"/>
      <c r="AS82" s="278"/>
      <c r="AT82" s="278"/>
      <c r="AU82" s="278"/>
      <c r="AV82" s="278"/>
      <c r="AW82" s="278"/>
      <c r="AX82" s="278"/>
      <c r="AY82" s="278"/>
      <c r="AZ82" s="278"/>
      <c r="BA82" s="278"/>
      <c r="BB82" s="278"/>
      <c r="BC82" s="278"/>
      <c r="BD82" s="278"/>
      <c r="BE82" s="278"/>
      <c r="BF82" s="278"/>
      <c r="BG82" s="278"/>
      <c r="BH82" s="278"/>
      <c r="BI82" s="278"/>
      <c r="BJ82" s="278"/>
    </row>
    <row r="83" spans="1:62" s="334" customFormat="1" ht="26.25" thickBot="1" x14ac:dyDescent="0.25">
      <c r="A83" s="291" t="s">
        <v>20</v>
      </c>
      <c r="B83" s="336" t="s">
        <v>19</v>
      </c>
      <c r="C83" s="335" t="s">
        <v>6</v>
      </c>
      <c r="E83" s="319" t="s">
        <v>553</v>
      </c>
      <c r="F83" s="319" t="s">
        <v>552</v>
      </c>
      <c r="G83" s="318" t="s">
        <v>551</v>
      </c>
      <c r="H83" s="317" t="s">
        <v>550</v>
      </c>
      <c r="I83" s="686"/>
      <c r="J83" s="278"/>
      <c r="K83" s="278"/>
      <c r="L83" s="278"/>
      <c r="M83" s="278"/>
      <c r="N83" s="278"/>
      <c r="O83" s="278"/>
      <c r="P83" s="278"/>
      <c r="Q83" s="278"/>
      <c r="R83" s="278"/>
      <c r="S83" s="278"/>
      <c r="T83" s="278"/>
      <c r="U83" s="278"/>
      <c r="V83" s="278"/>
      <c r="W83" s="278"/>
      <c r="X83" s="278"/>
      <c r="Y83" s="278"/>
      <c r="Z83" s="278"/>
      <c r="AA83" s="278"/>
      <c r="AB83" s="278"/>
      <c r="AC83" s="278"/>
      <c r="AD83" s="278"/>
      <c r="AE83" s="278"/>
      <c r="AF83" s="278"/>
      <c r="AG83" s="278"/>
      <c r="AH83" s="278"/>
      <c r="AI83" s="278"/>
      <c r="AJ83" s="278"/>
      <c r="AK83" s="278"/>
      <c r="AL83" s="278"/>
      <c r="AM83" s="278"/>
      <c r="AN83" s="278"/>
      <c r="AO83" s="278"/>
      <c r="AP83" s="278"/>
      <c r="AQ83" s="278"/>
      <c r="AR83" s="278"/>
      <c r="AS83" s="278"/>
      <c r="AT83" s="278"/>
      <c r="AU83" s="278"/>
      <c r="AV83" s="278"/>
      <c r="AW83" s="278"/>
      <c r="AX83" s="278"/>
      <c r="AY83" s="278"/>
      <c r="AZ83" s="278"/>
      <c r="BA83" s="278"/>
      <c r="BB83" s="278"/>
      <c r="BC83" s="278"/>
      <c r="BD83" s="278"/>
      <c r="BE83" s="278"/>
      <c r="BF83" s="278"/>
      <c r="BG83" s="278"/>
      <c r="BH83" s="278"/>
      <c r="BI83" s="278"/>
      <c r="BJ83" s="278"/>
    </row>
    <row r="84" spans="1:62" s="301" customFormat="1" ht="15.75" thickBot="1" x14ac:dyDescent="0.25">
      <c r="A84" s="333" t="s">
        <v>2</v>
      </c>
      <c r="B84" s="332" t="s">
        <v>189</v>
      </c>
      <c r="C84" s="331">
        <f>'201415_BPTs'!C272</f>
        <v>2943</v>
      </c>
      <c r="E84" s="313">
        <f t="shared" ref="E84" si="25">(1+$E$7)*(1+$D$7)-1</f>
        <v>1.9252968987882424E-2</v>
      </c>
      <c r="F84" s="312">
        <f t="shared" ref="F84" si="26">(1+$E$8)*(1+$D$8)-1</f>
        <v>-3.5000000000000031E-2</v>
      </c>
      <c r="G84" s="311"/>
      <c r="H84" s="310">
        <f>C84*(1+E84)*(1+F84)*(1+G84)</f>
        <v>2894.673335660741</v>
      </c>
      <c r="I84" s="278"/>
      <c r="J84" s="686"/>
      <c r="K84" s="686"/>
      <c r="L84" s="686"/>
      <c r="M84" s="686"/>
      <c r="N84" s="686"/>
      <c r="O84" s="686"/>
      <c r="P84" s="686"/>
      <c r="Q84" s="686"/>
      <c r="R84" s="686"/>
      <c r="S84" s="686"/>
      <c r="T84" s="686"/>
      <c r="U84" s="686"/>
      <c r="V84" s="686"/>
      <c r="W84" s="686"/>
      <c r="X84" s="686"/>
      <c r="Y84" s="686"/>
      <c r="Z84" s="686"/>
      <c r="AA84" s="686"/>
      <c r="AB84" s="686"/>
      <c r="AC84" s="686"/>
      <c r="AD84" s="686"/>
      <c r="AE84" s="686"/>
      <c r="AF84" s="686"/>
      <c r="AG84" s="686"/>
      <c r="AH84" s="686"/>
      <c r="AI84" s="686"/>
      <c r="AJ84" s="686"/>
      <c r="AK84" s="686"/>
      <c r="AL84" s="686"/>
      <c r="AM84" s="686"/>
      <c r="AN84" s="686"/>
      <c r="AO84" s="686"/>
      <c r="AP84" s="686"/>
      <c r="AQ84" s="686"/>
      <c r="AR84" s="686"/>
      <c r="AS84" s="686"/>
      <c r="AT84" s="686"/>
      <c r="AU84" s="686"/>
      <c r="AV84" s="686"/>
      <c r="AW84" s="686"/>
      <c r="AX84" s="686"/>
      <c r="AY84" s="686"/>
      <c r="AZ84" s="686"/>
      <c r="BA84" s="686"/>
      <c r="BB84" s="686"/>
      <c r="BC84" s="686"/>
      <c r="BD84" s="686"/>
      <c r="BE84" s="686"/>
      <c r="BF84" s="686"/>
      <c r="BG84" s="686"/>
      <c r="BH84" s="686"/>
      <c r="BI84" s="686"/>
      <c r="BJ84" s="686"/>
    </row>
    <row r="85" spans="1:62" s="301" customFormat="1" ht="12" thickBot="1" x14ac:dyDescent="0.25">
      <c r="A85" s="330"/>
      <c r="B85" s="328"/>
      <c r="C85" s="329"/>
      <c r="D85" s="328"/>
      <c r="E85" s="327"/>
      <c r="F85" s="328"/>
      <c r="G85" s="328"/>
      <c r="H85" s="327"/>
      <c r="I85" s="278"/>
      <c r="J85" s="294"/>
      <c r="K85" s="294"/>
      <c r="L85" s="294"/>
      <c r="M85" s="294"/>
      <c r="N85" s="294"/>
      <c r="O85" s="294"/>
      <c r="P85" s="294"/>
      <c r="Q85" s="294"/>
      <c r="R85" s="294"/>
      <c r="S85" s="294"/>
      <c r="T85" s="294"/>
      <c r="U85" s="294"/>
      <c r="V85" s="294"/>
      <c r="W85" s="294"/>
      <c r="X85" s="294"/>
      <c r="Y85" s="294"/>
      <c r="Z85" s="294"/>
      <c r="AA85" s="294"/>
      <c r="AB85" s="294"/>
      <c r="AC85" s="294"/>
      <c r="AD85" s="294"/>
      <c r="AE85" s="294"/>
      <c r="AF85" s="294"/>
      <c r="AG85" s="294"/>
      <c r="AH85" s="294"/>
      <c r="AI85" s="294"/>
      <c r="AJ85" s="294"/>
      <c r="AK85" s="294"/>
      <c r="AL85" s="294"/>
      <c r="AM85" s="294"/>
      <c r="AN85" s="294"/>
      <c r="AO85" s="294"/>
      <c r="AP85" s="294"/>
      <c r="AQ85" s="294"/>
      <c r="AR85" s="294"/>
      <c r="AS85" s="294"/>
      <c r="AT85" s="294"/>
      <c r="AU85" s="294"/>
      <c r="AV85" s="294"/>
      <c r="AW85" s="294"/>
      <c r="AX85" s="294"/>
      <c r="AY85" s="294"/>
      <c r="AZ85" s="294"/>
      <c r="BA85" s="294"/>
      <c r="BB85" s="294"/>
      <c r="BC85" s="294"/>
      <c r="BD85" s="294"/>
      <c r="BE85" s="294"/>
      <c r="BF85" s="294"/>
      <c r="BG85" s="294"/>
      <c r="BH85" s="294"/>
      <c r="BI85" s="294"/>
      <c r="BJ85" s="294"/>
    </row>
    <row r="86" spans="1:62" s="278" customFormat="1" ht="11.25" x14ac:dyDescent="0.2">
      <c r="C86" s="307"/>
      <c r="D86" s="323"/>
      <c r="E86" s="294"/>
      <c r="H86" s="294"/>
      <c r="K86" s="301"/>
      <c r="L86" s="301"/>
      <c r="M86" s="301"/>
      <c r="N86" s="301"/>
      <c r="O86" s="301"/>
      <c r="P86" s="301"/>
      <c r="T86" s="294"/>
      <c r="V86" s="274"/>
      <c r="W86" s="274"/>
      <c r="X86" s="274"/>
    </row>
    <row r="87" spans="1:62" s="278" customFormat="1" ht="11.25" x14ac:dyDescent="0.2">
      <c r="A87" s="305">
        <v>13</v>
      </c>
      <c r="B87" s="304" t="s">
        <v>182</v>
      </c>
      <c r="C87" s="294"/>
      <c r="D87" s="323"/>
      <c r="E87" s="323"/>
      <c r="F87" s="302"/>
      <c r="H87" s="306"/>
      <c r="I87" s="294"/>
    </row>
    <row r="88" spans="1:62" s="278" customFormat="1" ht="11.25" x14ac:dyDescent="0.2">
      <c r="A88" s="305"/>
      <c r="B88" s="304"/>
      <c r="C88" s="303"/>
      <c r="D88" s="323"/>
      <c r="E88" s="323"/>
      <c r="F88" s="302"/>
      <c r="G88" s="301"/>
      <c r="I88" s="294"/>
      <c r="T88" s="294"/>
      <c r="V88" s="274"/>
      <c r="W88" s="274"/>
      <c r="X88" s="274"/>
    </row>
    <row r="89" spans="1:62" s="278" customFormat="1" ht="11.25" customHeight="1" x14ac:dyDescent="0.2">
      <c r="A89" s="299" t="s">
        <v>181</v>
      </c>
      <c r="B89" s="324"/>
      <c r="C89" s="324"/>
      <c r="D89" s="323"/>
      <c r="E89" s="323"/>
      <c r="F89" s="302"/>
      <c r="G89" s="301"/>
      <c r="I89" s="294"/>
      <c r="T89" s="294"/>
      <c r="V89" s="274"/>
      <c r="W89" s="274"/>
      <c r="X89" s="274"/>
    </row>
    <row r="90" spans="1:62" s="294" customFormat="1" ht="27" customHeight="1" x14ac:dyDescent="0.2">
      <c r="A90" s="322" t="s">
        <v>180</v>
      </c>
      <c r="B90" s="322"/>
      <c r="C90" s="322"/>
      <c r="D90" s="322"/>
      <c r="E90" s="322"/>
      <c r="F90" s="322"/>
      <c r="G90" s="298"/>
      <c r="H90" s="298"/>
      <c r="BJ90" s="278"/>
    </row>
    <row r="91" spans="1:62" s="278" customFormat="1" ht="12" thickBot="1" x14ac:dyDescent="0.25">
      <c r="A91" s="300"/>
      <c r="B91" s="298"/>
      <c r="C91" s="298"/>
      <c r="D91" s="298"/>
      <c r="E91" s="298"/>
      <c r="F91" s="298"/>
      <c r="G91" s="298"/>
      <c r="H91" s="298"/>
      <c r="I91" s="294"/>
    </row>
    <row r="92" spans="1:62" s="294" customFormat="1" ht="22.5" customHeight="1" thickBot="1" x14ac:dyDescent="0.25">
      <c r="A92" s="291" t="s">
        <v>20</v>
      </c>
      <c r="B92" s="321" t="s">
        <v>19</v>
      </c>
      <c r="C92" s="320" t="s">
        <v>6</v>
      </c>
      <c r="D92" s="298"/>
      <c r="E92" s="319" t="s">
        <v>553</v>
      </c>
      <c r="F92" s="319" t="s">
        <v>552</v>
      </c>
      <c r="G92" s="318" t="s">
        <v>551</v>
      </c>
      <c r="H92" s="317" t="s">
        <v>550</v>
      </c>
      <c r="BJ92" s="278"/>
    </row>
    <row r="93" spans="1:62" s="294" customFormat="1" ht="15.75" customHeight="1" thickBot="1" x14ac:dyDescent="0.25">
      <c r="A93" s="316" t="s">
        <v>2</v>
      </c>
      <c r="B93" s="315" t="s">
        <v>179</v>
      </c>
      <c r="C93" s="314">
        <f>'201415_BPTs'!C291</f>
        <v>672</v>
      </c>
      <c r="D93" s="298"/>
      <c r="E93" s="313">
        <f t="shared" ref="E93" si="27">(1+$E$7)*(1+$D$7)-1</f>
        <v>1.9252968987882424E-2</v>
      </c>
      <c r="F93" s="312">
        <f t="shared" ref="F93" si="28">(1+$E$8)*(1+$D$8)-1</f>
        <v>-3.5000000000000031E-2</v>
      </c>
      <c r="G93" s="311"/>
      <c r="H93" s="310">
        <f>C93*(1+E93)*(1+F93)*(1+G93)</f>
        <v>660.96516532926194</v>
      </c>
      <c r="BJ93" s="278"/>
    </row>
    <row r="94" spans="1:62" s="278" customFormat="1" ht="13.5" customHeight="1" thickBot="1" x14ac:dyDescent="0.25">
      <c r="A94" s="309"/>
      <c r="B94" s="308"/>
      <c r="C94" s="308"/>
      <c r="D94" s="308"/>
      <c r="E94" s="308"/>
      <c r="F94" s="308"/>
      <c r="G94" s="308"/>
      <c r="H94" s="308"/>
      <c r="I94" s="294"/>
      <c r="T94" s="294"/>
      <c r="V94" s="274"/>
      <c r="W94" s="274"/>
      <c r="X94" s="274"/>
    </row>
    <row r="95" spans="1:62" s="278" customFormat="1" ht="11.25" x14ac:dyDescent="0.2">
      <c r="C95" s="294"/>
      <c r="D95" s="294"/>
      <c r="E95" s="294"/>
      <c r="F95" s="307"/>
      <c r="I95" s="294"/>
      <c r="T95" s="294"/>
      <c r="V95" s="274"/>
      <c r="W95" s="274"/>
      <c r="X95" s="274"/>
    </row>
    <row r="96" spans="1:62" s="278" customFormat="1" ht="11.25" x14ac:dyDescent="0.2">
      <c r="A96" s="305">
        <v>18</v>
      </c>
      <c r="B96" s="304" t="s">
        <v>14</v>
      </c>
      <c r="C96" s="294"/>
      <c r="D96" s="301"/>
      <c r="E96" s="301"/>
      <c r="F96" s="302"/>
      <c r="H96" s="306"/>
      <c r="I96" s="294"/>
      <c r="V96" s="274"/>
      <c r="W96" s="274"/>
      <c r="X96" s="274"/>
    </row>
    <row r="97" spans="1:62" s="278" customFormat="1" ht="11.25" x14ac:dyDescent="0.2">
      <c r="A97" s="305"/>
      <c r="B97" s="304"/>
      <c r="C97" s="303"/>
      <c r="D97" s="301"/>
      <c r="E97" s="301"/>
      <c r="F97" s="302"/>
      <c r="G97" s="301"/>
      <c r="H97" s="301"/>
      <c r="I97" s="294"/>
      <c r="V97" s="274"/>
      <c r="W97" s="274"/>
      <c r="X97" s="274"/>
    </row>
    <row r="98" spans="1:62" s="278" customFormat="1" ht="11.25" x14ac:dyDescent="0.2">
      <c r="A98" s="300" t="s">
        <v>2899</v>
      </c>
      <c r="B98" s="300"/>
      <c r="C98" s="300"/>
      <c r="D98" s="300"/>
      <c r="E98" s="300"/>
      <c r="F98" s="300"/>
      <c r="G98" s="300"/>
      <c r="H98" s="300"/>
      <c r="I98" s="294"/>
      <c r="V98" s="274"/>
      <c r="W98" s="274"/>
      <c r="X98" s="274"/>
    </row>
    <row r="99" spans="1:62" s="278" customFormat="1" x14ac:dyDescent="0.2">
      <c r="A99" s="299" t="s">
        <v>2900</v>
      </c>
      <c r="B99" s="299"/>
      <c r="C99" s="299"/>
      <c r="D99" s="299"/>
      <c r="E99" s="299"/>
      <c r="F99" s="299"/>
      <c r="G99" s="299"/>
      <c r="AZ99" s="273"/>
      <c r="BA99" s="273"/>
      <c r="BB99" s="273"/>
    </row>
    <row r="100" spans="1:62" s="278" customFormat="1" x14ac:dyDescent="0.2">
      <c r="A100" s="299" t="s">
        <v>2901</v>
      </c>
      <c r="B100" s="299"/>
      <c r="C100" s="299"/>
      <c r="D100" s="299"/>
      <c r="E100" s="299"/>
      <c r="F100" s="299"/>
      <c r="G100" s="299"/>
      <c r="AZ100" s="273"/>
      <c r="BA100" s="273"/>
      <c r="BB100" s="273"/>
    </row>
    <row r="101" spans="1:62" s="294" customFormat="1" ht="15" thickBot="1" x14ac:dyDescent="0.25">
      <c r="A101" s="298"/>
      <c r="B101" s="298"/>
      <c r="C101" s="298"/>
      <c r="D101" s="298"/>
      <c r="E101" s="298"/>
      <c r="F101" s="298"/>
      <c r="G101" s="297"/>
      <c r="H101" s="274"/>
      <c r="I101" s="274"/>
      <c r="J101" s="274"/>
      <c r="K101" s="274"/>
      <c r="L101" s="278"/>
      <c r="M101" s="278"/>
      <c r="N101" s="278"/>
      <c r="O101" s="278"/>
      <c r="P101" s="278"/>
      <c r="Q101" s="278"/>
      <c r="R101" s="278"/>
      <c r="S101" s="278"/>
      <c r="T101" s="278"/>
      <c r="U101" s="278"/>
      <c r="V101" s="278"/>
      <c r="W101" s="278"/>
      <c r="X101" s="278"/>
      <c r="Y101" s="278"/>
      <c r="Z101" s="278"/>
      <c r="AA101" s="278"/>
      <c r="AB101" s="278"/>
      <c r="AC101" s="278"/>
      <c r="AD101" s="278"/>
      <c r="AE101" s="278"/>
      <c r="AF101" s="278"/>
      <c r="AG101" s="278"/>
      <c r="AH101" s="278"/>
      <c r="AI101" s="278"/>
      <c r="AJ101" s="278"/>
      <c r="AK101" s="278"/>
      <c r="AL101" s="296"/>
      <c r="AZ101" s="295"/>
      <c r="BA101" s="278"/>
      <c r="BB101" s="278"/>
      <c r="BC101" s="278"/>
      <c r="BD101" s="278"/>
      <c r="BE101" s="278"/>
    </row>
    <row r="102" spans="1:62" s="686" customFormat="1" ht="34.5" thickBot="1" x14ac:dyDescent="0.25">
      <c r="A102" s="293" t="s">
        <v>11</v>
      </c>
      <c r="B102" s="292" t="s">
        <v>10</v>
      </c>
      <c r="C102" s="291" t="s">
        <v>549</v>
      </c>
      <c r="D102" s="290" t="s">
        <v>9</v>
      </c>
      <c r="E102" s="289" t="s">
        <v>168</v>
      </c>
      <c r="G102" s="288" t="s">
        <v>2931</v>
      </c>
      <c r="H102" s="288" t="s">
        <v>646</v>
      </c>
      <c r="I102" s="288" t="s">
        <v>2957</v>
      </c>
      <c r="J102" s="288" t="s">
        <v>548</v>
      </c>
      <c r="K102" s="288" t="s">
        <v>580</v>
      </c>
      <c r="L102" s="288" t="s">
        <v>579</v>
      </c>
      <c r="M102" s="288" t="s">
        <v>526</v>
      </c>
      <c r="N102" s="288" t="s">
        <v>526</v>
      </c>
      <c r="O102" s="274"/>
      <c r="P102" s="274"/>
      <c r="Q102" s="274"/>
      <c r="R102" s="274"/>
      <c r="S102" s="274"/>
      <c r="T102" s="274"/>
      <c r="U102" s="274"/>
      <c r="V102" s="274"/>
      <c r="W102" s="274"/>
      <c r="X102"/>
      <c r="AL102"/>
      <c r="AM102" s="278"/>
      <c r="AN102" s="278"/>
      <c r="AO102" s="278"/>
      <c r="AP102" s="278"/>
      <c r="AQ102" s="278"/>
    </row>
    <row r="103" spans="1:62" s="686" customFormat="1" ht="13.5" thickBot="1" x14ac:dyDescent="0.25">
      <c r="A103" s="287" t="str">
        <f>'Currency design BPT HRGs'!C124</f>
        <v>EB03D</v>
      </c>
      <c r="B103" s="287" t="str">
        <f>'Currency design BPT HRGs'!D124</f>
        <v>Heart Failure or Shock, with CC Score 4-7</v>
      </c>
      <c r="C103" s="285" t="s">
        <v>547</v>
      </c>
      <c r="D103" s="1650" t="s">
        <v>3</v>
      </c>
      <c r="E103" s="1650" t="s">
        <v>2</v>
      </c>
      <c r="G103" s="383">
        <f>VLOOKUP(A103,'APROC data for BPT'!A:P,5,FALSE)</f>
        <v>2424.939369709467</v>
      </c>
      <c r="H103" s="1143">
        <v>0.1</v>
      </c>
      <c r="I103" s="278">
        <f>H103*G103</f>
        <v>242.49393697094672</v>
      </c>
      <c r="J103" s="1211">
        <v>0.55000000000000004</v>
      </c>
      <c r="K103" s="382">
        <f>L103-I103</f>
        <v>2291.5677043754463</v>
      </c>
      <c r="L103" s="382">
        <f>G103+I103*(1-J103)</f>
        <v>2534.0616413463931</v>
      </c>
      <c r="M103" s="278">
        <f>L103*J103+(1-J103)*K103</f>
        <v>2424.939369709467</v>
      </c>
      <c r="N103" s="1125">
        <f>M103-G103</f>
        <v>0</v>
      </c>
      <c r="O103" s="274"/>
      <c r="P103" s="274"/>
      <c r="Q103" s="274"/>
      <c r="R103" s="274"/>
      <c r="S103" s="274"/>
      <c r="T103" s="274"/>
      <c r="U103" s="274"/>
      <c r="V103" s="274"/>
      <c r="W103" s="274"/>
      <c r="X103"/>
      <c r="AL103"/>
      <c r="AM103" s="278"/>
      <c r="AN103" s="278"/>
      <c r="AO103" s="278"/>
      <c r="AP103" s="278"/>
      <c r="AQ103" s="278"/>
    </row>
    <row r="104" spans="1:62" s="686" customFormat="1" ht="13.5" thickBot="1" x14ac:dyDescent="0.25">
      <c r="A104" s="287" t="str">
        <f>'Currency design BPT HRGs'!C125</f>
        <v>EB03C</v>
      </c>
      <c r="B104" s="287" t="str">
        <f>'Currency design BPT HRGs'!D125</f>
        <v>Heart Failure or Shock, with CC Score 8-10</v>
      </c>
      <c r="C104" s="281" t="s">
        <v>547</v>
      </c>
      <c r="D104" s="1651"/>
      <c r="E104" s="1651"/>
      <c r="G104" s="383">
        <f>VLOOKUP(A104,'APROC data for BPT'!A:P,5,FALSE)</f>
        <v>3245.3144638895592</v>
      </c>
      <c r="H104" s="1144">
        <f>H103</f>
        <v>0.1</v>
      </c>
      <c r="I104" s="278">
        <f t="shared" ref="I104:I107" si="29">H104*G104</f>
        <v>324.53144638895594</v>
      </c>
      <c r="J104" s="1211">
        <v>0.55000000000000004</v>
      </c>
      <c r="K104" s="382">
        <f>L104-I104</f>
        <v>3066.8221683756333</v>
      </c>
      <c r="L104" s="382">
        <f t="shared" ref="L104:L107" si="30">G104+I104*(1-J104)</f>
        <v>3391.3536147645891</v>
      </c>
      <c r="M104" s="278">
        <f>L104*J104+(1-J104)*K104</f>
        <v>3245.3144638895592</v>
      </c>
      <c r="N104" s="1125">
        <f>M104-G104</f>
        <v>0</v>
      </c>
      <c r="O104" s="274"/>
      <c r="P104" s="274"/>
      <c r="Q104" s="274"/>
      <c r="R104" s="274"/>
      <c r="S104" s="274"/>
      <c r="T104" s="274"/>
      <c r="U104" s="274"/>
      <c r="V104" s="274"/>
      <c r="W104" s="274"/>
      <c r="X104"/>
      <c r="AL104"/>
      <c r="AM104" s="278"/>
      <c r="AN104" s="278"/>
      <c r="AO104" s="278"/>
      <c r="AP104" s="278"/>
      <c r="AQ104" s="278"/>
    </row>
    <row r="105" spans="1:62" ht="13.5" thickBot="1" x14ac:dyDescent="0.25">
      <c r="A105" s="287" t="str">
        <f>'Currency design BPT HRGs'!C126</f>
        <v>EB03B</v>
      </c>
      <c r="B105" s="287" t="str">
        <f>'Currency design BPT HRGs'!D126</f>
        <v>Heart Failure or Shock, with CC Score 11-13</v>
      </c>
      <c r="G105" s="383">
        <f>VLOOKUP(A105,'APROC data for BPT'!A:P,5,FALSE)</f>
        <v>4340.7232974119879</v>
      </c>
      <c r="H105" s="1144">
        <f t="shared" ref="H105:H107" si="31">H104</f>
        <v>0.1</v>
      </c>
      <c r="I105" s="278">
        <f t="shared" si="29"/>
        <v>434.07232974119881</v>
      </c>
      <c r="J105" s="1211">
        <v>0.55000000000000004</v>
      </c>
      <c r="K105" s="382">
        <f>L105-I105</f>
        <v>4101.9835160543289</v>
      </c>
      <c r="L105" s="382">
        <f t="shared" si="30"/>
        <v>4536.0558457955276</v>
      </c>
      <c r="M105" s="278">
        <f>L105*J105+(1-J105)*K105</f>
        <v>4340.7232974119888</v>
      </c>
      <c r="N105" s="1125">
        <f>M105-G105</f>
        <v>0</v>
      </c>
      <c r="O105" s="274"/>
      <c r="Q105" s="278"/>
      <c r="R105" s="278"/>
      <c r="S105" s="278"/>
      <c r="T105" s="278"/>
      <c r="U105" s="278"/>
      <c r="V105" s="278"/>
      <c r="W105" s="278"/>
      <c r="X105" s="278"/>
      <c r="Y105" s="278"/>
      <c r="Z105" s="278"/>
      <c r="AA105" s="278"/>
      <c r="AB105" s="278"/>
      <c r="AC105" s="278"/>
      <c r="AD105" s="278"/>
      <c r="AE105" s="278"/>
      <c r="AF105" s="278"/>
      <c r="AG105" s="278"/>
      <c r="AL105" s="278"/>
      <c r="AM105" s="278"/>
      <c r="AW105" s="278"/>
      <c r="AX105" s="278"/>
      <c r="AY105" s="278"/>
      <c r="AZ105" s="278"/>
      <c r="BA105" s="278"/>
    </row>
    <row r="106" spans="1:62" ht="13.5" thickBot="1" x14ac:dyDescent="0.25">
      <c r="A106" s="287" t="str">
        <f>'Currency design BPT HRGs'!C127</f>
        <v>EB03E</v>
      </c>
      <c r="B106" s="287" t="str">
        <f>'Currency design BPT HRGs'!D127</f>
        <v>Heart Failure or Shock, with CC Score 0-3</v>
      </c>
      <c r="G106" s="383">
        <f>VLOOKUP(A106,'APROC data for BPT'!A:P,5,FALSE)</f>
        <v>1802.8843621695059</v>
      </c>
      <c r="H106" s="1144">
        <f t="shared" si="31"/>
        <v>0.1</v>
      </c>
      <c r="I106" s="278">
        <f t="shared" si="29"/>
        <v>180.2884362169506</v>
      </c>
      <c r="J106" s="1211">
        <v>0.55000000000000004</v>
      </c>
      <c r="K106" s="382">
        <f>L106-I106</f>
        <v>1703.725722250183</v>
      </c>
      <c r="L106" s="382">
        <f t="shared" si="30"/>
        <v>1884.0141584671337</v>
      </c>
      <c r="M106" s="278">
        <f>L106*J106+(1-J106)*K106</f>
        <v>1802.8843621695059</v>
      </c>
      <c r="N106" s="1125">
        <f>M106-G106</f>
        <v>0</v>
      </c>
      <c r="O106" s="274"/>
      <c r="P106" s="274"/>
      <c r="V106" s="273"/>
      <c r="W106" s="273"/>
      <c r="X106" s="273"/>
      <c r="AN106" s="278"/>
      <c r="AX106" s="278"/>
      <c r="AY106" s="278"/>
      <c r="AZ106" s="278"/>
      <c r="BA106" s="278"/>
      <c r="BB106" s="278"/>
    </row>
    <row r="107" spans="1:62" x14ac:dyDescent="0.2">
      <c r="A107" s="287" t="str">
        <f>'Currency design BPT HRGs'!C128</f>
        <v>EB03A</v>
      </c>
      <c r="B107" s="287" t="str">
        <f>'Currency design BPT HRGs'!D128</f>
        <v>Heart Failure or Shock, with CC Score 14+</v>
      </c>
      <c r="G107" s="383">
        <f>VLOOKUP(A107,'APROC data for BPT'!A:P,5,FALSE)</f>
        <v>6088.1336782326207</v>
      </c>
      <c r="H107" s="1144">
        <f t="shared" si="31"/>
        <v>0.1</v>
      </c>
      <c r="I107" s="278">
        <f t="shared" si="29"/>
        <v>608.81336782326207</v>
      </c>
      <c r="J107" s="1211">
        <v>0.55000000000000004</v>
      </c>
      <c r="K107" s="382">
        <f>L107-I107</f>
        <v>5753.2863259298265</v>
      </c>
      <c r="L107" s="382">
        <f t="shared" si="30"/>
        <v>6362.099693753089</v>
      </c>
      <c r="M107" s="278">
        <f>L107*J107+(1-J107)*K107</f>
        <v>6088.1336782326216</v>
      </c>
      <c r="N107" s="1125">
        <f>M107-G107</f>
        <v>0</v>
      </c>
      <c r="O107" s="274"/>
      <c r="P107" s="274"/>
      <c r="V107" s="273"/>
      <c r="W107" s="273"/>
      <c r="X107" s="273"/>
      <c r="AN107" s="278"/>
      <c r="AX107" s="278"/>
      <c r="AY107" s="278"/>
      <c r="AZ107" s="278"/>
      <c r="BA107" s="278"/>
      <c r="BB107" s="278"/>
    </row>
    <row r="108" spans="1:62" x14ac:dyDescent="0.2">
      <c r="A108" s="276"/>
      <c r="I108" s="273"/>
      <c r="BF108" s="278"/>
      <c r="BG108" s="278"/>
      <c r="BH108" s="278"/>
      <c r="BI108" s="278"/>
      <c r="BJ108" s="278"/>
    </row>
    <row r="109" spans="1:62" x14ac:dyDescent="0.2">
      <c r="A109" s="276"/>
      <c r="BH109" s="278"/>
      <c r="BJ109" s="278"/>
    </row>
    <row r="110" spans="1:62" x14ac:dyDescent="0.2">
      <c r="U110" s="274"/>
      <c r="X110" s="273"/>
      <c r="BG110" s="278"/>
      <c r="BI110" s="278"/>
    </row>
    <row r="111" spans="1:62" x14ac:dyDescent="0.2">
      <c r="U111" s="274"/>
      <c r="X111" s="273"/>
      <c r="BG111" s="278"/>
      <c r="BI111" s="278"/>
    </row>
    <row r="112" spans="1:62" x14ac:dyDescent="0.2">
      <c r="U112" s="274"/>
      <c r="X112" s="273"/>
      <c r="BG112" s="278"/>
      <c r="BI112" s="278"/>
    </row>
    <row r="113" spans="9:62" x14ac:dyDescent="0.2">
      <c r="U113" s="274"/>
      <c r="X113" s="273"/>
      <c r="BG113" s="278"/>
      <c r="BI113" s="278"/>
    </row>
    <row r="114" spans="9:62" x14ac:dyDescent="0.2">
      <c r="U114" s="274"/>
      <c r="X114" s="273"/>
      <c r="BG114" s="278"/>
      <c r="BI114" s="278"/>
    </row>
    <row r="115" spans="9:62" x14ac:dyDescent="0.2">
      <c r="U115" s="274"/>
      <c r="X115" s="273"/>
      <c r="BG115" s="278"/>
      <c r="BI115" s="278"/>
    </row>
    <row r="116" spans="9:62" x14ac:dyDescent="0.2">
      <c r="I116" s="273"/>
      <c r="BH116" s="278"/>
      <c r="BJ116" s="278"/>
    </row>
    <row r="117" spans="9:62" x14ac:dyDescent="0.2">
      <c r="I117" s="273"/>
      <c r="BH117" s="278"/>
      <c r="BJ117" s="278"/>
    </row>
    <row r="118" spans="9:62" x14ac:dyDescent="0.2">
      <c r="I118" s="273"/>
      <c r="BH118" s="278"/>
      <c r="BJ118" s="278"/>
    </row>
    <row r="119" spans="9:62" x14ac:dyDescent="0.2">
      <c r="BH119" s="278"/>
      <c r="BJ119" s="278"/>
    </row>
    <row r="120" spans="9:62" x14ac:dyDescent="0.2">
      <c r="BH120" s="278"/>
      <c r="BJ120" s="278"/>
    </row>
    <row r="121" spans="9:62" x14ac:dyDescent="0.2">
      <c r="BH121" s="278"/>
      <c r="BJ121" s="278"/>
    </row>
    <row r="122" spans="9:62" x14ac:dyDescent="0.2">
      <c r="BH122" s="278"/>
      <c r="BJ122" s="278"/>
    </row>
    <row r="123" spans="9:62" x14ac:dyDescent="0.2">
      <c r="BH123" s="278"/>
      <c r="BJ123" s="278"/>
    </row>
    <row r="124" spans="9:62" x14ac:dyDescent="0.2">
      <c r="BH124" s="278"/>
      <c r="BJ124" s="278"/>
    </row>
    <row r="125" spans="9:62" x14ac:dyDescent="0.2">
      <c r="BH125" s="278"/>
      <c r="BJ125" s="278"/>
    </row>
    <row r="126" spans="9:62" x14ac:dyDescent="0.2">
      <c r="BH126" s="278"/>
      <c r="BJ126" s="278"/>
    </row>
    <row r="127" spans="9:62" x14ac:dyDescent="0.2">
      <c r="BH127" s="278"/>
      <c r="BJ127" s="278"/>
    </row>
    <row r="128" spans="9:62" x14ac:dyDescent="0.2">
      <c r="BH128" s="278"/>
      <c r="BJ128" s="278"/>
    </row>
    <row r="129" spans="60:62" x14ac:dyDescent="0.2">
      <c r="BH129" s="278"/>
      <c r="BJ129" s="278"/>
    </row>
    <row r="130" spans="60:62" x14ac:dyDescent="0.2">
      <c r="BH130" s="278"/>
      <c r="BJ130" s="278"/>
    </row>
    <row r="131" spans="60:62" x14ac:dyDescent="0.2">
      <c r="BH131" s="278"/>
      <c r="BJ131" s="278"/>
    </row>
    <row r="132" spans="60:62" x14ac:dyDescent="0.2">
      <c r="BH132" s="278"/>
      <c r="BJ132" s="278"/>
    </row>
    <row r="133" spans="60:62" x14ac:dyDescent="0.2">
      <c r="BH133" s="278"/>
      <c r="BJ133" s="278"/>
    </row>
    <row r="134" spans="60:62" x14ac:dyDescent="0.2">
      <c r="BH134" s="278"/>
      <c r="BJ134" s="278"/>
    </row>
    <row r="135" spans="60:62" x14ac:dyDescent="0.2">
      <c r="BH135" s="278"/>
      <c r="BJ135" s="278"/>
    </row>
    <row r="136" spans="60:62" x14ac:dyDescent="0.2">
      <c r="BH136" s="278"/>
      <c r="BJ136" s="278"/>
    </row>
    <row r="137" spans="60:62" x14ac:dyDescent="0.2">
      <c r="BH137" s="278"/>
      <c r="BJ137" s="278"/>
    </row>
    <row r="138" spans="60:62" x14ac:dyDescent="0.2">
      <c r="BH138" s="278"/>
      <c r="BJ138" s="278"/>
    </row>
    <row r="139" spans="60:62" x14ac:dyDescent="0.2">
      <c r="BH139" s="278"/>
      <c r="BJ139" s="278"/>
    </row>
    <row r="140" spans="60:62" x14ac:dyDescent="0.2">
      <c r="BH140" s="278"/>
      <c r="BJ140" s="278"/>
    </row>
    <row r="141" spans="60:62" x14ac:dyDescent="0.2">
      <c r="BH141" s="278"/>
      <c r="BJ141" s="278"/>
    </row>
    <row r="142" spans="60:62" x14ac:dyDescent="0.2">
      <c r="BH142" s="278"/>
      <c r="BJ142" s="278"/>
    </row>
    <row r="143" spans="60:62" x14ac:dyDescent="0.2">
      <c r="BH143" s="278"/>
      <c r="BJ143" s="278"/>
    </row>
    <row r="144" spans="60:62" x14ac:dyDescent="0.2">
      <c r="BH144" s="278"/>
      <c r="BJ144" s="278"/>
    </row>
    <row r="145" spans="60:62" x14ac:dyDescent="0.2">
      <c r="BH145" s="278"/>
      <c r="BJ145" s="278"/>
    </row>
    <row r="146" spans="60:62" x14ac:dyDescent="0.2">
      <c r="BH146" s="278"/>
      <c r="BJ146" s="278"/>
    </row>
    <row r="147" spans="60:62" x14ac:dyDescent="0.2">
      <c r="BH147" s="278"/>
      <c r="BJ147" s="278"/>
    </row>
    <row r="148" spans="60:62" x14ac:dyDescent="0.2">
      <c r="BH148" s="278"/>
      <c r="BJ148" s="278"/>
    </row>
    <row r="149" spans="60:62" x14ac:dyDescent="0.2">
      <c r="BH149" s="278"/>
      <c r="BJ149" s="278"/>
    </row>
    <row r="150" spans="60:62" x14ac:dyDescent="0.2">
      <c r="BH150" s="278"/>
      <c r="BJ150" s="278"/>
    </row>
    <row r="151" spans="60:62" x14ac:dyDescent="0.2">
      <c r="BH151" s="278"/>
      <c r="BJ151" s="278"/>
    </row>
    <row r="152" spans="60:62" x14ac:dyDescent="0.2">
      <c r="BH152" s="278"/>
      <c r="BJ152" s="278"/>
    </row>
    <row r="153" spans="60:62" x14ac:dyDescent="0.2">
      <c r="BH153" s="278"/>
      <c r="BJ153" s="278"/>
    </row>
    <row r="154" spans="60:62" x14ac:dyDescent="0.2">
      <c r="BH154" s="278"/>
      <c r="BJ154" s="278"/>
    </row>
    <row r="155" spans="60:62" x14ac:dyDescent="0.2">
      <c r="BH155" s="278"/>
      <c r="BJ155" s="278"/>
    </row>
    <row r="156" spans="60:62" x14ac:dyDescent="0.2">
      <c r="BH156" s="278"/>
      <c r="BJ156" s="278"/>
    </row>
    <row r="157" spans="60:62" x14ac:dyDescent="0.2">
      <c r="BH157" s="278"/>
      <c r="BJ157" s="278"/>
    </row>
    <row r="158" spans="60:62" x14ac:dyDescent="0.2">
      <c r="BH158" s="278"/>
      <c r="BJ158" s="278"/>
    </row>
    <row r="159" spans="60:62" x14ac:dyDescent="0.2">
      <c r="BH159" s="278"/>
      <c r="BJ159" s="278"/>
    </row>
    <row r="160" spans="60:62" x14ac:dyDescent="0.2">
      <c r="BH160" s="278"/>
      <c r="BJ160" s="278"/>
    </row>
    <row r="161" spans="60:62" x14ac:dyDescent="0.2">
      <c r="BH161" s="278"/>
      <c r="BJ161" s="278"/>
    </row>
    <row r="162" spans="60:62" x14ac:dyDescent="0.2">
      <c r="BH162" s="278"/>
      <c r="BJ162" s="278"/>
    </row>
    <row r="163" spans="60:62" x14ac:dyDescent="0.2">
      <c r="BH163" s="278"/>
      <c r="BJ163" s="278"/>
    </row>
    <row r="164" spans="60:62" x14ac:dyDescent="0.2">
      <c r="BH164" s="278"/>
      <c r="BJ164" s="278"/>
    </row>
    <row r="165" spans="60:62" x14ac:dyDescent="0.2">
      <c r="BH165" s="278"/>
      <c r="BJ165" s="278"/>
    </row>
    <row r="166" spans="60:62" x14ac:dyDescent="0.2">
      <c r="BH166" s="278"/>
      <c r="BJ166" s="278"/>
    </row>
    <row r="167" spans="60:62" x14ac:dyDescent="0.2">
      <c r="BH167" s="278"/>
      <c r="BJ167" s="278"/>
    </row>
    <row r="168" spans="60:62" x14ac:dyDescent="0.2">
      <c r="BH168" s="278"/>
      <c r="BJ168" s="278"/>
    </row>
    <row r="169" spans="60:62" x14ac:dyDescent="0.2">
      <c r="BH169" s="278"/>
      <c r="BJ169" s="278"/>
    </row>
    <row r="170" spans="60:62" x14ac:dyDescent="0.2">
      <c r="BH170" s="278"/>
      <c r="BJ170" s="278"/>
    </row>
    <row r="171" spans="60:62" x14ac:dyDescent="0.2">
      <c r="BH171" s="278"/>
      <c r="BJ171" s="278"/>
    </row>
    <row r="172" spans="60:62" x14ac:dyDescent="0.2">
      <c r="BH172" s="278"/>
      <c r="BJ172" s="278"/>
    </row>
    <row r="173" spans="60:62" x14ac:dyDescent="0.2">
      <c r="BH173" s="278"/>
      <c r="BJ173" s="278"/>
    </row>
    <row r="174" spans="60:62" x14ac:dyDescent="0.2">
      <c r="BH174" s="278"/>
      <c r="BJ174" s="278"/>
    </row>
    <row r="175" spans="60:62" x14ac:dyDescent="0.2">
      <c r="BH175" s="278"/>
      <c r="BJ175" s="278"/>
    </row>
    <row r="176" spans="60:62" x14ac:dyDescent="0.2">
      <c r="BH176" s="278"/>
      <c r="BJ176" s="278"/>
    </row>
    <row r="177" spans="60:62" x14ac:dyDescent="0.2">
      <c r="BH177" s="278"/>
      <c r="BJ177" s="278"/>
    </row>
    <row r="178" spans="60:62" x14ac:dyDescent="0.2">
      <c r="BH178" s="278"/>
      <c r="BJ178" s="278"/>
    </row>
    <row r="179" spans="60:62" x14ac:dyDescent="0.2">
      <c r="BH179" s="278"/>
      <c r="BJ179" s="278"/>
    </row>
    <row r="180" spans="60:62" x14ac:dyDescent="0.2">
      <c r="BH180" s="278"/>
      <c r="BJ180" s="278"/>
    </row>
    <row r="181" spans="60:62" x14ac:dyDescent="0.2">
      <c r="BH181" s="278"/>
      <c r="BJ181" s="278"/>
    </row>
    <row r="182" spans="60:62" x14ac:dyDescent="0.2">
      <c r="BH182" s="278"/>
      <c r="BJ182" s="278"/>
    </row>
    <row r="183" spans="60:62" x14ac:dyDescent="0.2">
      <c r="BH183" s="278"/>
      <c r="BJ183" s="278"/>
    </row>
    <row r="184" spans="60:62" x14ac:dyDescent="0.2">
      <c r="BH184" s="278"/>
      <c r="BJ184" s="278"/>
    </row>
    <row r="185" spans="60:62" x14ac:dyDescent="0.2">
      <c r="BH185" s="278"/>
      <c r="BJ185" s="278"/>
    </row>
    <row r="186" spans="60:62" x14ac:dyDescent="0.2">
      <c r="BH186" s="278"/>
      <c r="BJ186" s="278"/>
    </row>
    <row r="187" spans="60:62" x14ac:dyDescent="0.2">
      <c r="BH187" s="278"/>
      <c r="BJ187" s="278"/>
    </row>
    <row r="188" spans="60:62" x14ac:dyDescent="0.2">
      <c r="BH188" s="278"/>
      <c r="BJ188" s="278"/>
    </row>
    <row r="189" spans="60:62" x14ac:dyDescent="0.2">
      <c r="BH189" s="278"/>
      <c r="BJ189" s="278"/>
    </row>
    <row r="190" spans="60:62" x14ac:dyDescent="0.2">
      <c r="BH190" s="278"/>
      <c r="BJ190" s="278"/>
    </row>
    <row r="191" spans="60:62" x14ac:dyDescent="0.2">
      <c r="BH191" s="278"/>
      <c r="BJ191" s="278"/>
    </row>
    <row r="192" spans="60:62" x14ac:dyDescent="0.2">
      <c r="BH192" s="278"/>
      <c r="BJ192" s="278"/>
    </row>
    <row r="193" spans="60:62" x14ac:dyDescent="0.2">
      <c r="BH193" s="278"/>
      <c r="BJ193" s="278"/>
    </row>
    <row r="194" spans="60:62" x14ac:dyDescent="0.2">
      <c r="BH194" s="278"/>
      <c r="BJ194" s="278"/>
    </row>
    <row r="195" spans="60:62" x14ac:dyDescent="0.2">
      <c r="BH195" s="278"/>
      <c r="BJ195" s="278"/>
    </row>
    <row r="196" spans="60:62" x14ac:dyDescent="0.2">
      <c r="BH196" s="278"/>
      <c r="BJ196" s="278"/>
    </row>
    <row r="197" spans="60:62" x14ac:dyDescent="0.2">
      <c r="BH197" s="278"/>
      <c r="BJ197" s="278"/>
    </row>
    <row r="198" spans="60:62" x14ac:dyDescent="0.2">
      <c r="BH198" s="278"/>
      <c r="BJ198" s="278"/>
    </row>
    <row r="199" spans="60:62" x14ac:dyDescent="0.2">
      <c r="BH199" s="278"/>
      <c r="BJ199" s="278"/>
    </row>
    <row r="200" spans="60:62" x14ac:dyDescent="0.2">
      <c r="BH200" s="278"/>
      <c r="BJ200" s="278"/>
    </row>
    <row r="201" spans="60:62" x14ac:dyDescent="0.2">
      <c r="BH201" s="278"/>
      <c r="BJ201" s="278"/>
    </row>
    <row r="202" spans="60:62" x14ac:dyDescent="0.2">
      <c r="BH202" s="278"/>
      <c r="BJ202" s="278"/>
    </row>
    <row r="203" spans="60:62" x14ac:dyDescent="0.2">
      <c r="BH203" s="278"/>
      <c r="BJ203" s="278"/>
    </row>
    <row r="204" spans="60:62" x14ac:dyDescent="0.2">
      <c r="BH204" s="278"/>
      <c r="BJ204" s="278"/>
    </row>
    <row r="205" spans="60:62" x14ac:dyDescent="0.2">
      <c r="BH205" s="278"/>
      <c r="BJ205" s="278"/>
    </row>
    <row r="206" spans="60:62" x14ac:dyDescent="0.2">
      <c r="BH206" s="278"/>
      <c r="BJ206" s="278"/>
    </row>
    <row r="207" spans="60:62" x14ac:dyDescent="0.2">
      <c r="BH207" s="278"/>
      <c r="BJ207" s="278"/>
    </row>
    <row r="208" spans="60:62" x14ac:dyDescent="0.2">
      <c r="BH208" s="278"/>
      <c r="BJ208" s="278"/>
    </row>
    <row r="209" spans="60:62" x14ac:dyDescent="0.2">
      <c r="BH209" s="278"/>
      <c r="BJ209" s="278"/>
    </row>
    <row r="210" spans="60:62" x14ac:dyDescent="0.2">
      <c r="BH210" s="278"/>
      <c r="BJ210" s="278"/>
    </row>
    <row r="211" spans="60:62" x14ac:dyDescent="0.2">
      <c r="BH211" s="278"/>
      <c r="BJ211" s="278"/>
    </row>
    <row r="212" spans="60:62" x14ac:dyDescent="0.2">
      <c r="BH212" s="278"/>
      <c r="BJ212" s="278"/>
    </row>
    <row r="213" spans="60:62" x14ac:dyDescent="0.2">
      <c r="BH213" s="278"/>
      <c r="BJ213" s="278"/>
    </row>
    <row r="214" spans="60:62" x14ac:dyDescent="0.2">
      <c r="BH214" s="278"/>
      <c r="BJ214" s="278"/>
    </row>
    <row r="215" spans="60:62" x14ac:dyDescent="0.2">
      <c r="BH215" s="278"/>
      <c r="BJ215" s="278"/>
    </row>
    <row r="216" spans="60:62" x14ac:dyDescent="0.2">
      <c r="BH216" s="278"/>
      <c r="BJ216" s="278"/>
    </row>
    <row r="217" spans="60:62" x14ac:dyDescent="0.2">
      <c r="BH217" s="278"/>
      <c r="BJ217" s="278"/>
    </row>
    <row r="218" spans="60:62" x14ac:dyDescent="0.2">
      <c r="BH218" s="278"/>
      <c r="BJ218" s="278"/>
    </row>
    <row r="219" spans="60:62" x14ac:dyDescent="0.2">
      <c r="BH219" s="278"/>
      <c r="BJ219" s="278"/>
    </row>
    <row r="220" spans="60:62" x14ac:dyDescent="0.2">
      <c r="BH220" s="278"/>
      <c r="BJ220" s="278"/>
    </row>
    <row r="221" spans="60:62" x14ac:dyDescent="0.2">
      <c r="BH221" s="278"/>
      <c r="BJ221" s="278"/>
    </row>
    <row r="222" spans="60:62" x14ac:dyDescent="0.2">
      <c r="BH222" s="278"/>
      <c r="BJ222" s="278"/>
    </row>
    <row r="223" spans="60:62" x14ac:dyDescent="0.2">
      <c r="BH223" s="278"/>
      <c r="BJ223" s="278"/>
    </row>
    <row r="224" spans="60:62" x14ac:dyDescent="0.2">
      <c r="BH224" s="278"/>
      <c r="BJ224" s="278"/>
    </row>
    <row r="225" spans="60:62" x14ac:dyDescent="0.2">
      <c r="BH225" s="278"/>
      <c r="BJ225" s="278"/>
    </row>
    <row r="226" spans="60:62" x14ac:dyDescent="0.2">
      <c r="BH226" s="278"/>
      <c r="BJ226" s="278"/>
    </row>
    <row r="227" spans="60:62" x14ac:dyDescent="0.2">
      <c r="BH227" s="278"/>
      <c r="BJ227" s="278"/>
    </row>
    <row r="228" spans="60:62" x14ac:dyDescent="0.2">
      <c r="BH228" s="278"/>
      <c r="BJ228" s="278"/>
    </row>
    <row r="229" spans="60:62" x14ac:dyDescent="0.2">
      <c r="BH229" s="278"/>
      <c r="BJ229" s="278"/>
    </row>
    <row r="230" spans="60:62" x14ac:dyDescent="0.2">
      <c r="BH230" s="278"/>
      <c r="BJ230" s="278"/>
    </row>
    <row r="231" spans="60:62" x14ac:dyDescent="0.2">
      <c r="BH231" s="278"/>
      <c r="BJ231" s="278"/>
    </row>
    <row r="232" spans="60:62" x14ac:dyDescent="0.2">
      <c r="BH232" s="278"/>
      <c r="BJ232" s="278"/>
    </row>
    <row r="233" spans="60:62" x14ac:dyDescent="0.2">
      <c r="BH233" s="278"/>
      <c r="BJ233" s="278"/>
    </row>
    <row r="234" spans="60:62" x14ac:dyDescent="0.2">
      <c r="BH234" s="278"/>
      <c r="BJ234" s="278"/>
    </row>
    <row r="235" spans="60:62" x14ac:dyDescent="0.2">
      <c r="BH235" s="278"/>
      <c r="BJ235" s="278"/>
    </row>
    <row r="236" spans="60:62" x14ac:dyDescent="0.2">
      <c r="BH236" s="278"/>
      <c r="BJ236" s="278"/>
    </row>
    <row r="237" spans="60:62" x14ac:dyDescent="0.2">
      <c r="BH237" s="278"/>
      <c r="BJ237" s="278"/>
    </row>
    <row r="238" spans="60:62" x14ac:dyDescent="0.2">
      <c r="BH238" s="278"/>
      <c r="BJ238" s="278"/>
    </row>
    <row r="239" spans="60:62" x14ac:dyDescent="0.2">
      <c r="BH239" s="278"/>
      <c r="BJ239" s="278"/>
    </row>
    <row r="240" spans="60:62" x14ac:dyDescent="0.2">
      <c r="BH240" s="278"/>
      <c r="BJ240" s="278"/>
    </row>
    <row r="241" spans="60:62" x14ac:dyDescent="0.2">
      <c r="BH241" s="278"/>
      <c r="BJ241" s="278"/>
    </row>
    <row r="242" spans="60:62" x14ac:dyDescent="0.2">
      <c r="BH242" s="278"/>
      <c r="BJ242" s="278"/>
    </row>
    <row r="243" spans="60:62" x14ac:dyDescent="0.2">
      <c r="BH243" s="278"/>
      <c r="BJ243" s="278"/>
    </row>
    <row r="244" spans="60:62" x14ac:dyDescent="0.2">
      <c r="BH244" s="278"/>
      <c r="BJ244" s="278"/>
    </row>
    <row r="245" spans="60:62" x14ac:dyDescent="0.2">
      <c r="BH245" s="278"/>
      <c r="BJ245" s="278"/>
    </row>
    <row r="246" spans="60:62" x14ac:dyDescent="0.2">
      <c r="BH246" s="278"/>
      <c r="BJ246" s="278"/>
    </row>
    <row r="247" spans="60:62" x14ac:dyDescent="0.2">
      <c r="BH247" s="278"/>
      <c r="BJ247" s="278"/>
    </row>
    <row r="248" spans="60:62" x14ac:dyDescent="0.2">
      <c r="BH248" s="278"/>
      <c r="BJ248" s="278"/>
    </row>
    <row r="249" spans="60:62" x14ac:dyDescent="0.2">
      <c r="BH249" s="278"/>
      <c r="BJ249" s="278"/>
    </row>
    <row r="250" spans="60:62" x14ac:dyDescent="0.2">
      <c r="BH250" s="278"/>
      <c r="BJ250" s="278"/>
    </row>
  </sheetData>
  <mergeCells count="5">
    <mergeCell ref="F3:G3"/>
    <mergeCell ref="C21:C28"/>
    <mergeCell ref="D21:D28"/>
    <mergeCell ref="D103:D104"/>
    <mergeCell ref="E103:E104"/>
  </mergeCells>
  <dataValidations disablePrompts="1" count="1">
    <dataValidation type="list" allowBlank="1" showInputMessage="1" showErrorMessage="1" sqref="AM30:AM31">
      <formula1>"PbR Methodology,Rollover"</formula1>
    </dataValidation>
  </dataValidations>
  <pageMargins left="0.74803149606299213" right="0.74803149606299213" top="0.98425196850393704" bottom="0.98425196850393704" header="0.51181102362204722" footer="0.51181102362204722"/>
  <pageSetup paperSize="9" scale="16" fitToHeight="0" orientation="landscape" r:id="rId1"/>
  <headerFooter alignWithMargins="0">
    <oddFooter>&amp;R&amp;P of &amp;N</oddFooter>
  </headerFooter>
  <rowBreaks count="2" manualBreakCount="2">
    <brk id="42" max="7" man="1"/>
    <brk id="63"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tint="0.39997558519241921"/>
  </sheetPr>
  <dimension ref="A1:R27"/>
  <sheetViews>
    <sheetView workbookViewId="0">
      <selection activeCell="F30" sqref="F30"/>
    </sheetView>
  </sheetViews>
  <sheetFormatPr defaultColWidth="9.140625" defaultRowHeight="11.25" x14ac:dyDescent="0.2"/>
  <cols>
    <col min="1" max="1" width="7.7109375" style="15" customWidth="1"/>
    <col min="2" max="2" width="39.140625" style="100" customWidth="1"/>
    <col min="3" max="15" width="12.7109375" style="15" customWidth="1"/>
    <col min="16" max="16" width="12" style="15" customWidth="1"/>
    <col min="17" max="18" width="12.7109375" style="15" customWidth="1"/>
    <col min="19" max="19" width="9.140625" style="15"/>
    <col min="20" max="21" width="12.7109375" style="15" customWidth="1"/>
    <col min="22" max="16384" width="9.140625" style="15"/>
  </cols>
  <sheetData>
    <row r="1" spans="1:18" ht="18" x14ac:dyDescent="0.25">
      <c r="A1" s="443" t="s">
        <v>2963</v>
      </c>
      <c r="B1" s="444"/>
      <c r="C1" s="443"/>
    </row>
    <row r="3" spans="1:18" ht="12" thickBot="1" x14ac:dyDescent="0.25">
      <c r="A3" s="442" t="s">
        <v>600</v>
      </c>
      <c r="B3" s="441"/>
      <c r="C3" s="442"/>
    </row>
    <row r="4" spans="1:18" ht="48" x14ac:dyDescent="0.2">
      <c r="A4" s="457" t="s">
        <v>606</v>
      </c>
      <c r="B4" s="456"/>
      <c r="C4" s="455" t="s">
        <v>605</v>
      </c>
      <c r="E4" s="454" t="s">
        <v>604</v>
      </c>
      <c r="F4" s="453" t="s">
        <v>603</v>
      </c>
      <c r="G4" s="453" t="s">
        <v>602</v>
      </c>
      <c r="H4" s="453" t="s">
        <v>2958</v>
      </c>
      <c r="I4" s="453" t="s">
        <v>2959</v>
      </c>
    </row>
    <row r="5" spans="1:18" ht="15.95" customHeight="1" thickBot="1" x14ac:dyDescent="0.25">
      <c r="A5" s="452" t="s">
        <v>525</v>
      </c>
      <c r="B5" s="451"/>
      <c r="C5" s="1109">
        <f>M11/(F5+G5)*F5</f>
        <v>399</v>
      </c>
      <c r="E5" s="1142">
        <v>0.65</v>
      </c>
      <c r="F5" s="450">
        <v>133</v>
      </c>
      <c r="G5" s="450">
        <v>342</v>
      </c>
      <c r="H5" s="450">
        <f>G5+F5</f>
        <v>475</v>
      </c>
      <c r="I5" s="1147">
        <v>0</v>
      </c>
    </row>
    <row r="6" spans="1:18" ht="15.95" customHeight="1" x14ac:dyDescent="0.2">
      <c r="A6" s="1652" t="s">
        <v>524</v>
      </c>
      <c r="B6" s="1653"/>
      <c r="C6" s="1109">
        <f>M11/(F5+G5)*G5</f>
        <v>1026</v>
      </c>
      <c r="O6" s="429"/>
    </row>
    <row r="7" spans="1:18" ht="15.95" customHeight="1" thickBot="1" x14ac:dyDescent="0.25">
      <c r="A7" s="1654" t="s">
        <v>523</v>
      </c>
      <c r="B7" s="1655"/>
      <c r="C7" s="1109">
        <f>'201415_BPTs'!C34</f>
        <v>828</v>
      </c>
      <c r="O7" s="429"/>
    </row>
    <row r="8" spans="1:18" x14ac:dyDescent="0.2">
      <c r="K8" s="429"/>
      <c r="L8" s="429"/>
      <c r="M8" s="429"/>
      <c r="N8" s="429"/>
      <c r="O8" s="429"/>
    </row>
    <row r="9" spans="1:18" ht="15.75" thickBot="1" x14ac:dyDescent="0.3">
      <c r="A9" s="432" t="s">
        <v>593</v>
      </c>
      <c r="B9" s="433"/>
      <c r="C9" s="432"/>
      <c r="D9" s="431"/>
      <c r="F9" s="430"/>
      <c r="K9" s="429"/>
      <c r="L9" s="429"/>
      <c r="M9" s="429"/>
      <c r="N9" s="429"/>
    </row>
    <row r="10" spans="1:18" s="100" customFormat="1" ht="61.5" customHeight="1" thickBot="1" x14ac:dyDescent="0.25">
      <c r="A10" s="449" t="s">
        <v>601</v>
      </c>
      <c r="B10" s="448" t="s">
        <v>10</v>
      </c>
      <c r="C10" s="447" t="s">
        <v>591</v>
      </c>
      <c r="D10" s="426" t="s">
        <v>590</v>
      </c>
      <c r="E10" s="427" t="s">
        <v>589</v>
      </c>
      <c r="F10" s="427" t="s">
        <v>588</v>
      </c>
      <c r="G10" s="427" t="s">
        <v>587</v>
      </c>
      <c r="H10" s="288" t="s">
        <v>2965</v>
      </c>
      <c r="I10" s="288" t="s">
        <v>2966</v>
      </c>
      <c r="J10" s="288" t="s">
        <v>2961</v>
      </c>
      <c r="K10" s="427" t="s">
        <v>2960</v>
      </c>
      <c r="L10" s="427" t="s">
        <v>586</v>
      </c>
      <c r="M10" s="427" t="s">
        <v>585</v>
      </c>
      <c r="O10" s="288" t="s">
        <v>526</v>
      </c>
      <c r="P10" s="288" t="s">
        <v>526</v>
      </c>
      <c r="Q10" s="288" t="s">
        <v>526</v>
      </c>
      <c r="R10" s="288" t="s">
        <v>526</v>
      </c>
    </row>
    <row r="11" spans="1:18" ht="12" thickBot="1" x14ac:dyDescent="0.25">
      <c r="A11" s="446" t="str">
        <f>'Currency design BPT HRGs'!C79</f>
        <v>AA35E</v>
      </c>
      <c r="B11" s="446" t="str">
        <f>'Currency design BPT HRGs'!D79</f>
        <v>Stroke with CC Score 4-6</v>
      </c>
      <c r="C11" s="445" t="s">
        <v>519</v>
      </c>
      <c r="D11" s="425">
        <f>VLOOKUP($A11,'APROC data for BPT'!A:P,5,0)</f>
        <v>3206.4480358058499</v>
      </c>
      <c r="E11" s="1146">
        <f>(G$5+F$5)</f>
        <v>475</v>
      </c>
      <c r="F11" s="423">
        <f t="shared" ref="F11:F16" si="0">E$5</f>
        <v>0.65</v>
      </c>
      <c r="G11" s="422">
        <f t="shared" ref="G11:G16" si="1">D11-(E11*F11)</f>
        <v>2897.6980358058499</v>
      </c>
      <c r="H11" s="390">
        <f>H$5*2/G11</f>
        <v>0.32784644509578964</v>
      </c>
      <c r="I11" s="278">
        <f t="shared" ref="I11:I16" si="2">H11*G11</f>
        <v>950.00000000000011</v>
      </c>
      <c r="J11" s="1126">
        <f>G11+I11*(1-F11)</f>
        <v>3230.1980358058499</v>
      </c>
      <c r="K11" s="872">
        <f t="shared" ref="K11:K16" si="3">J11+E11</f>
        <v>3705.1980358058499</v>
      </c>
      <c r="L11" s="872">
        <f>K11-I11-E11</f>
        <v>2280.1980358058499</v>
      </c>
      <c r="M11" s="421">
        <f t="shared" ref="M11:M16" si="4">K11-L11</f>
        <v>1425</v>
      </c>
      <c r="O11" s="278">
        <f t="shared" ref="O11:O16" si="5">K11*F11+(1-F11)*L11</f>
        <v>3206.4480358058499</v>
      </c>
      <c r="P11" s="1125">
        <f t="shared" ref="P11:P16" si="6">O11-D11</f>
        <v>0</v>
      </c>
      <c r="Q11" s="15">
        <f>L11-K11</f>
        <v>-1425</v>
      </c>
      <c r="R11" s="1125">
        <f>Q11+I11+E11</f>
        <v>0</v>
      </c>
    </row>
    <row r="12" spans="1:18" ht="12" thickBot="1" x14ac:dyDescent="0.25">
      <c r="A12" s="446" t="str">
        <f>'Currency design BPT HRGs'!C80</f>
        <v>AA35F</v>
      </c>
      <c r="B12" s="446" t="str">
        <f>'Currency design BPT HRGs'!D80</f>
        <v>Stroke with CC Score 0-3</v>
      </c>
      <c r="C12" s="445" t="s">
        <v>2902</v>
      </c>
      <c r="D12" s="425">
        <f>VLOOKUP($A12,'APROC data for BPT'!A:P,5,0)</f>
        <v>2347.8364691057659</v>
      </c>
      <c r="E12" s="1146">
        <f t="shared" ref="E12:E16" si="7">(G$5+F$5)</f>
        <v>475</v>
      </c>
      <c r="F12" s="423">
        <f t="shared" si="0"/>
        <v>0.65</v>
      </c>
      <c r="G12" s="422">
        <f t="shared" si="1"/>
        <v>2039.0864691057659</v>
      </c>
      <c r="H12" s="390">
        <f t="shared" ref="H12:H16" si="8">H$5*2/G12</f>
        <v>0.46589490656402577</v>
      </c>
      <c r="I12" s="278">
        <f t="shared" si="2"/>
        <v>950</v>
      </c>
      <c r="J12" s="1126">
        <f t="shared" ref="J12:J16" si="9">G12+I12*(1-F12)</f>
        <v>2371.5864691057659</v>
      </c>
      <c r="K12" s="872">
        <f t="shared" si="3"/>
        <v>2846.5864691057659</v>
      </c>
      <c r="L12" s="872">
        <f t="shared" ref="L12:L16" si="10">K12-I12-E12</f>
        <v>1421.5864691057659</v>
      </c>
      <c r="M12" s="421">
        <f t="shared" si="4"/>
        <v>1425</v>
      </c>
      <c r="O12" s="278">
        <f t="shared" si="5"/>
        <v>2347.8364691057659</v>
      </c>
      <c r="P12" s="1125">
        <f t="shared" si="6"/>
        <v>0</v>
      </c>
      <c r="Q12" s="15">
        <f t="shared" ref="Q12:Q16" si="11">L12-K12</f>
        <v>-1425</v>
      </c>
      <c r="R12" s="1131">
        <f t="shared" ref="R12:R16" si="12">Q12+I12+E12</f>
        <v>0</v>
      </c>
    </row>
    <row r="13" spans="1:18" ht="12" thickBot="1" x14ac:dyDescent="0.25">
      <c r="A13" s="446" t="str">
        <f>'Currency design BPT HRGs'!C81</f>
        <v>AA35D</v>
      </c>
      <c r="B13" s="446" t="str">
        <f>'Currency design BPT HRGs'!D81</f>
        <v>Stroke with CC Score 7-9</v>
      </c>
      <c r="C13" s="445" t="s">
        <v>2903</v>
      </c>
      <c r="D13" s="425">
        <f>VLOOKUP($A13,'APROC data for BPT'!A:P,5,0)</f>
        <v>4584.4661469190096</v>
      </c>
      <c r="E13" s="1146">
        <f t="shared" si="7"/>
        <v>475</v>
      </c>
      <c r="F13" s="423">
        <f t="shared" si="0"/>
        <v>0.65</v>
      </c>
      <c r="G13" s="422">
        <f t="shared" si="1"/>
        <v>4275.7161469190096</v>
      </c>
      <c r="H13" s="390">
        <f t="shared" si="8"/>
        <v>0.22218500184689524</v>
      </c>
      <c r="I13" s="278">
        <f t="shared" si="2"/>
        <v>950</v>
      </c>
      <c r="J13" s="1126">
        <f t="shared" si="9"/>
        <v>4608.2161469190096</v>
      </c>
      <c r="K13" s="872">
        <f t="shared" si="3"/>
        <v>5083.2161469190096</v>
      </c>
      <c r="L13" s="872">
        <f t="shared" si="10"/>
        <v>3658.2161469190096</v>
      </c>
      <c r="M13" s="421">
        <f t="shared" si="4"/>
        <v>1425</v>
      </c>
      <c r="O13" s="278">
        <f t="shared" si="5"/>
        <v>4584.4661469190096</v>
      </c>
      <c r="P13" s="1125">
        <f t="shared" si="6"/>
        <v>0</v>
      </c>
      <c r="Q13" s="15">
        <f t="shared" si="11"/>
        <v>-1425</v>
      </c>
      <c r="R13" s="1131">
        <f t="shared" si="12"/>
        <v>0</v>
      </c>
    </row>
    <row r="14" spans="1:18" ht="12" thickBot="1" x14ac:dyDescent="0.25">
      <c r="A14" s="446" t="str">
        <f>'Currency design BPT HRGs'!C82</f>
        <v>AA35C</v>
      </c>
      <c r="B14" s="446" t="str">
        <f>'Currency design BPT HRGs'!D82</f>
        <v>Stroke with CC Score 10-12</v>
      </c>
      <c r="C14" s="445" t="s">
        <v>2904</v>
      </c>
      <c r="D14" s="425">
        <f>VLOOKUP($A14,'APROC data for BPT'!A:P,5,0)</f>
        <v>6586.0164575551998</v>
      </c>
      <c r="E14" s="1146">
        <f t="shared" si="7"/>
        <v>475</v>
      </c>
      <c r="F14" s="423">
        <f t="shared" si="0"/>
        <v>0.65</v>
      </c>
      <c r="G14" s="422">
        <f t="shared" si="1"/>
        <v>6277.2664575551998</v>
      </c>
      <c r="H14" s="390">
        <f t="shared" si="8"/>
        <v>0.15133976013661135</v>
      </c>
      <c r="I14" s="278">
        <f t="shared" si="2"/>
        <v>950</v>
      </c>
      <c r="J14" s="1126">
        <f t="shared" si="9"/>
        <v>6609.7664575551998</v>
      </c>
      <c r="K14" s="872">
        <f t="shared" si="3"/>
        <v>7084.7664575551998</v>
      </c>
      <c r="L14" s="872">
        <f t="shared" si="10"/>
        <v>5659.7664575551998</v>
      </c>
      <c r="M14" s="421">
        <f t="shared" si="4"/>
        <v>1425</v>
      </c>
      <c r="O14" s="278">
        <f t="shared" si="5"/>
        <v>6586.0164575551998</v>
      </c>
      <c r="P14" s="1125">
        <f t="shared" si="6"/>
        <v>0</v>
      </c>
      <c r="Q14" s="15">
        <f t="shared" si="11"/>
        <v>-1425</v>
      </c>
      <c r="R14" s="1131">
        <f t="shared" si="12"/>
        <v>0</v>
      </c>
    </row>
    <row r="15" spans="1:18" ht="15" customHeight="1" thickBot="1" x14ac:dyDescent="0.25">
      <c r="A15" s="446" t="str">
        <f>'Currency design BPT HRGs'!C83</f>
        <v>AA35B</v>
      </c>
      <c r="B15" s="446" t="str">
        <f>'Currency design BPT HRGs'!D83</f>
        <v>Stroke with CC Score 13-15</v>
      </c>
      <c r="C15" s="445" t="s">
        <v>2905</v>
      </c>
      <c r="D15" s="425">
        <f>VLOOKUP($A15,'APROC data for BPT'!A:P,5,0)</f>
        <v>8728.3086140847554</v>
      </c>
      <c r="E15" s="1146">
        <f t="shared" si="7"/>
        <v>475</v>
      </c>
      <c r="F15" s="423">
        <f t="shared" si="0"/>
        <v>0.65</v>
      </c>
      <c r="G15" s="422">
        <f t="shared" si="1"/>
        <v>8419.5586140847554</v>
      </c>
      <c r="H15" s="390">
        <f t="shared" si="8"/>
        <v>0.11283251813352561</v>
      </c>
      <c r="I15" s="278">
        <f t="shared" si="2"/>
        <v>950</v>
      </c>
      <c r="J15" s="1126">
        <f t="shared" si="9"/>
        <v>8752.0586140847554</v>
      </c>
      <c r="K15" s="872">
        <f t="shared" si="3"/>
        <v>9227.0586140847554</v>
      </c>
      <c r="L15" s="872">
        <f t="shared" si="10"/>
        <v>7802.0586140847554</v>
      </c>
      <c r="M15" s="421">
        <f t="shared" si="4"/>
        <v>1425</v>
      </c>
      <c r="O15" s="278">
        <f t="shared" si="5"/>
        <v>8728.3086140847554</v>
      </c>
      <c r="P15" s="1125">
        <f t="shared" si="6"/>
        <v>0</v>
      </c>
      <c r="Q15" s="15">
        <f t="shared" si="11"/>
        <v>-1425</v>
      </c>
      <c r="R15" s="1131">
        <f t="shared" si="12"/>
        <v>0</v>
      </c>
    </row>
    <row r="16" spans="1:18" ht="15" customHeight="1" x14ac:dyDescent="0.2">
      <c r="A16" s="446" t="str">
        <f>'Currency design BPT HRGs'!C84</f>
        <v>AA35A</v>
      </c>
      <c r="B16" s="446" t="str">
        <f>'Currency design BPT HRGs'!D84</f>
        <v>Stroke with CC Score 16+</v>
      </c>
      <c r="C16" s="445" t="s">
        <v>2906</v>
      </c>
      <c r="D16" s="425">
        <f>VLOOKUP($A16,'APROC data for BPT'!A:P,5,0)</f>
        <v>12585.370291765899</v>
      </c>
      <c r="E16" s="1146">
        <f t="shared" si="7"/>
        <v>475</v>
      </c>
      <c r="F16" s="423">
        <f t="shared" si="0"/>
        <v>0.65</v>
      </c>
      <c r="G16" s="422">
        <f t="shared" si="1"/>
        <v>12276.620291765899</v>
      </c>
      <c r="H16" s="390">
        <f t="shared" si="8"/>
        <v>7.7382860870689157E-2</v>
      </c>
      <c r="I16" s="278">
        <f t="shared" si="2"/>
        <v>949.99999999999989</v>
      </c>
      <c r="J16" s="1126">
        <f t="shared" si="9"/>
        <v>12609.120291765899</v>
      </c>
      <c r="K16" s="872">
        <f t="shared" si="3"/>
        <v>13084.120291765899</v>
      </c>
      <c r="L16" s="872">
        <f t="shared" si="10"/>
        <v>11659.120291765899</v>
      </c>
      <c r="M16" s="421">
        <f t="shared" si="4"/>
        <v>1425</v>
      </c>
      <c r="O16" s="278">
        <f t="shared" si="5"/>
        <v>12585.370291765899</v>
      </c>
      <c r="P16" s="1125">
        <f t="shared" si="6"/>
        <v>0</v>
      </c>
      <c r="Q16" s="15">
        <f t="shared" si="11"/>
        <v>-1425</v>
      </c>
      <c r="R16" s="1131">
        <f t="shared" si="12"/>
        <v>0</v>
      </c>
    </row>
    <row r="17" spans="1:1" x14ac:dyDescent="0.2">
      <c r="A17" s="100"/>
    </row>
    <row r="20" spans="1:1" ht="12.75" x14ac:dyDescent="0.2">
      <c r="A20" s="420"/>
    </row>
    <row r="21" spans="1:1" ht="12.75" x14ac:dyDescent="0.2">
      <c r="A21" s="419"/>
    </row>
    <row r="22" spans="1:1" ht="12.75" x14ac:dyDescent="0.2">
      <c r="A22" s="419"/>
    </row>
    <row r="23" spans="1:1" ht="12.75" x14ac:dyDescent="0.2">
      <c r="A23" s="419"/>
    </row>
    <row r="25" spans="1:1" ht="12.75" x14ac:dyDescent="0.2">
      <c r="A25" s="418"/>
    </row>
    <row r="26" spans="1:1" ht="12.75" x14ac:dyDescent="0.2">
      <c r="A26" s="417"/>
    </row>
    <row r="27" spans="1:1" ht="12.75" x14ac:dyDescent="0.2">
      <c r="A27" s="417"/>
    </row>
  </sheetData>
  <mergeCells count="2">
    <mergeCell ref="A6:B6"/>
    <mergeCell ref="A7:B7"/>
  </mergeCell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39997558519241921"/>
  </sheetPr>
  <dimension ref="A1:U119"/>
  <sheetViews>
    <sheetView workbookViewId="0"/>
  </sheetViews>
  <sheetFormatPr defaultColWidth="19.85546875" defaultRowHeight="15.75" x14ac:dyDescent="0.25"/>
  <cols>
    <col min="1" max="1" width="27" style="458" customWidth="1"/>
    <col min="2" max="2" width="23" style="458" customWidth="1"/>
    <col min="3" max="3" width="26.5703125" style="458" customWidth="1"/>
    <col min="4" max="4" width="20.5703125" style="458" customWidth="1"/>
    <col min="5" max="5" width="18.28515625" style="458" customWidth="1"/>
    <col min="6" max="6" width="17.5703125" style="458" customWidth="1"/>
    <col min="7" max="7" width="14.140625" style="458" customWidth="1"/>
    <col min="8" max="8" width="14" style="458" customWidth="1"/>
    <col min="9" max="9" width="12.140625" style="458" customWidth="1"/>
    <col min="10" max="12" width="19.85546875" style="458"/>
    <col min="13" max="13" width="29" style="458" customWidth="1"/>
    <col min="14" max="16384" width="19.85546875" style="458"/>
  </cols>
  <sheetData>
    <row r="1" spans="1:16" ht="28.5" x14ac:dyDescent="0.45">
      <c r="A1" s="503" t="s">
        <v>2974</v>
      </c>
    </row>
    <row r="2" spans="1:16" ht="16.5" customHeight="1" x14ac:dyDescent="0.25"/>
    <row r="3" spans="1:16" s="488" customFormat="1" x14ac:dyDescent="0.25">
      <c r="A3" s="498" t="s">
        <v>636</v>
      </c>
      <c r="B3" s="489"/>
      <c r="K3" s="489"/>
      <c r="L3" s="489"/>
      <c r="M3" s="489"/>
      <c r="N3" s="489"/>
    </row>
    <row r="4" spans="1:16" s="488" customFormat="1" ht="31.5" x14ac:dyDescent="0.25">
      <c r="A4" s="477" t="s">
        <v>634</v>
      </c>
      <c r="B4" s="477" t="s">
        <v>633</v>
      </c>
      <c r="K4" s="489"/>
      <c r="L4" s="489"/>
      <c r="M4" s="489"/>
      <c r="N4" s="489"/>
    </row>
    <row r="5" spans="1:16" s="488" customFormat="1" x14ac:dyDescent="0.25">
      <c r="A5" s="1152">
        <v>0.8</v>
      </c>
      <c r="B5" s="1152">
        <v>0.8</v>
      </c>
      <c r="E5" s="489"/>
      <c r="F5" s="489"/>
      <c r="G5" s="489"/>
      <c r="H5" s="489"/>
      <c r="I5" s="489"/>
      <c r="J5" s="489"/>
      <c r="K5" s="489"/>
      <c r="L5" s="489"/>
      <c r="M5" s="489"/>
      <c r="N5" s="489"/>
      <c r="O5" s="489"/>
      <c r="P5" s="489"/>
    </row>
    <row r="6" spans="1:16" s="488" customFormat="1" x14ac:dyDescent="0.25">
      <c r="A6" s="493"/>
      <c r="B6" s="489"/>
      <c r="C6" s="492"/>
      <c r="D6" s="491"/>
      <c r="E6" s="15"/>
      <c r="F6" s="15"/>
      <c r="G6" s="15"/>
      <c r="H6" s="15"/>
      <c r="I6" s="15"/>
      <c r="J6" s="15"/>
      <c r="K6" s="15"/>
      <c r="L6" s="489"/>
      <c r="M6" s="489"/>
      <c r="N6" s="489"/>
      <c r="O6" s="489"/>
      <c r="P6" s="489"/>
    </row>
    <row r="7" spans="1:16" s="488" customFormat="1" ht="16.5" thickBot="1" x14ac:dyDescent="0.3">
      <c r="A7" s="491" t="s">
        <v>631</v>
      </c>
      <c r="I7" s="489"/>
      <c r="J7" s="489"/>
      <c r="K7" s="489"/>
      <c r="L7" s="489"/>
      <c r="M7" s="489"/>
      <c r="N7" s="489"/>
      <c r="O7" s="489"/>
      <c r="P7" s="489"/>
    </row>
    <row r="8" spans="1:16" s="488" customFormat="1" ht="16.5" thickBot="1" x14ac:dyDescent="0.3">
      <c r="A8" s="477" t="s">
        <v>541</v>
      </c>
      <c r="B8" s="477" t="s">
        <v>539</v>
      </c>
      <c r="C8" s="477" t="s">
        <v>540</v>
      </c>
      <c r="D8" s="489"/>
      <c r="E8" s="502" t="s">
        <v>639</v>
      </c>
      <c r="F8" s="411"/>
      <c r="G8" s="501" t="s">
        <v>638</v>
      </c>
      <c r="H8" s="411" t="s">
        <v>637</v>
      </c>
      <c r="I8" s="411" t="s">
        <v>583</v>
      </c>
      <c r="J8" s="501" t="s">
        <v>584</v>
      </c>
    </row>
    <row r="9" spans="1:16" s="488" customFormat="1" x14ac:dyDescent="0.25">
      <c r="A9" s="487" t="s">
        <v>504</v>
      </c>
      <c r="B9" s="873">
        <f>VLOOKUP($A9,RENAL_SQL!$C$11:$E$23,2,FALSE)</f>
        <v>363372</v>
      </c>
      <c r="C9" s="873">
        <f>VLOOKUP($A9,RENAL_SQL!$C$11:$E$23,3,FALSE)</f>
        <v>46612616.389578201</v>
      </c>
      <c r="D9" s="490"/>
      <c r="E9" s="500" t="s">
        <v>553</v>
      </c>
      <c r="F9" s="499"/>
      <c r="G9" s="405">
        <f>'Price Adjustments'!I10</f>
        <v>2.5000000000000001E-2</v>
      </c>
      <c r="H9" s="405">
        <f>'Price Adjustments'!J10</f>
        <v>1.92529689878824E-2</v>
      </c>
      <c r="I9" s="405">
        <f>'Price Adjustments'!K10</f>
        <v>0</v>
      </c>
      <c r="J9" s="405">
        <f>'Price Adjustments'!L10</f>
        <v>4.4734293212579379E-2</v>
      </c>
    </row>
    <row r="10" spans="1:16" s="488" customFormat="1" x14ac:dyDescent="0.25">
      <c r="A10" s="487" t="s">
        <v>502</v>
      </c>
      <c r="B10" s="873">
        <f>VLOOKUP($A10,RENAL_SQL!$C$11:$E$23,2,FALSE)</f>
        <v>723224</v>
      </c>
      <c r="C10" s="873">
        <f>VLOOKUP($A10,RENAL_SQL!$C$11:$E$23,3,FALSE)</f>
        <v>106108198.579616</v>
      </c>
      <c r="D10" s="490"/>
      <c r="E10" s="497" t="s">
        <v>635</v>
      </c>
      <c r="F10" s="496"/>
      <c r="G10" s="405">
        <f>'Price Adjustments'!I11</f>
        <v>-0.04</v>
      </c>
      <c r="H10" s="405">
        <f>'Price Adjustments'!J11</f>
        <v>-3.5000000000000003E-2</v>
      </c>
      <c r="I10" s="405">
        <f>'Price Adjustments'!K11</f>
        <v>0</v>
      </c>
      <c r="J10" s="405">
        <f>'Price Adjustments'!L11</f>
        <v>-7.360000000000011E-2</v>
      </c>
    </row>
    <row r="11" spans="1:16" s="488" customFormat="1" x14ac:dyDescent="0.25">
      <c r="A11" s="487" t="s">
        <v>500</v>
      </c>
      <c r="B11" s="873">
        <f>VLOOKUP($A11,RENAL_SQL!$C$11:$E$23,2,FALSE)</f>
        <v>11394</v>
      </c>
      <c r="C11" s="873">
        <f>VLOOKUP($A11,RENAL_SQL!$C$11:$E$23,3,FALSE)</f>
        <v>1532902.99309099</v>
      </c>
      <c r="D11" s="490"/>
      <c r="E11" s="495" t="s">
        <v>632</v>
      </c>
      <c r="F11" s="494"/>
      <c r="G11" s="405">
        <f>'Price Adjustments'!I12</f>
        <v>-1.4999999999999999E-2</v>
      </c>
      <c r="H11" s="405">
        <f>'Price Adjustments'!J12</f>
        <v>-1.6420884926693469E-2</v>
      </c>
      <c r="I11" s="405">
        <f>'Price Adjustments'!K12</f>
        <v>0</v>
      </c>
      <c r="J11" s="405">
        <f>'Price Adjustments'!L12</f>
        <v>-3.1174571652793026E-2</v>
      </c>
    </row>
    <row r="12" spans="1:16" s="488" customFormat="1" x14ac:dyDescent="0.25">
      <c r="A12" s="487" t="s">
        <v>498</v>
      </c>
      <c r="B12" s="873">
        <f>VLOOKUP($A12,RENAL_SQL!$C$11:$E$23,2,FALSE)</f>
        <v>20573</v>
      </c>
      <c r="C12" s="873">
        <f>VLOOKUP($A12,RENAL_SQL!$C$11:$E$23,3,FALSE)</f>
        <v>3432117.1556188501</v>
      </c>
      <c r="D12" s="490"/>
      <c r="E12" s="495" t="s">
        <v>11444</v>
      </c>
      <c r="F12" s="494"/>
      <c r="G12" s="405"/>
      <c r="H12" s="405"/>
      <c r="I12" s="405">
        <v>0.92069552180742797</v>
      </c>
      <c r="J12" s="405"/>
    </row>
    <row r="13" spans="1:16" s="488" customFormat="1" x14ac:dyDescent="0.25">
      <c r="A13" s="487" t="s">
        <v>494</v>
      </c>
      <c r="B13" s="873">
        <f>VLOOKUP($A13,RENAL_SQL!$C$11:$E$23,2,FALSE)</f>
        <v>425742</v>
      </c>
      <c r="C13" s="873">
        <f>VLOOKUP($A13,RENAL_SQL!$C$11:$E$23,3,FALSE)</f>
        <v>49688779.490007304</v>
      </c>
      <c r="D13" s="490"/>
      <c r="E13" s="490"/>
      <c r="F13" s="490"/>
      <c r="I13" s="489"/>
    </row>
    <row r="14" spans="1:16" s="488" customFormat="1" x14ac:dyDescent="0.25">
      <c r="A14" s="487" t="s">
        <v>492</v>
      </c>
      <c r="B14" s="873">
        <f>VLOOKUP($A14,RENAL_SQL!$C$11:$E$23,2,FALSE)</f>
        <v>1112721</v>
      </c>
      <c r="C14" s="873">
        <f>VLOOKUP($A14,RENAL_SQL!$C$11:$E$23,3,FALSE)</f>
        <v>156194882.55682001</v>
      </c>
      <c r="D14" s="490"/>
      <c r="E14" s="490"/>
      <c r="F14" s="490"/>
      <c r="I14" s="489"/>
    </row>
    <row r="15" spans="1:16" s="488" customFormat="1" x14ac:dyDescent="0.25">
      <c r="A15" s="487" t="s">
        <v>490</v>
      </c>
      <c r="B15" s="873">
        <f>VLOOKUP($A15,RENAL_SQL!$C$11:$E$23,2,FALSE)</f>
        <v>20780</v>
      </c>
      <c r="C15" s="873">
        <f>VLOOKUP($A15,RENAL_SQL!$C$11:$E$23,3,FALSE)</f>
        <v>2310854.7469652002</v>
      </c>
      <c r="D15" s="490"/>
      <c r="E15" s="490"/>
      <c r="F15" s="490"/>
      <c r="I15" s="489"/>
    </row>
    <row r="16" spans="1:16" s="488" customFormat="1" x14ac:dyDescent="0.25">
      <c r="A16" s="487" t="s">
        <v>488</v>
      </c>
      <c r="B16" s="873">
        <f>VLOOKUP($A16,RENAL_SQL!$C$11:$E$23,2,FALSE)</f>
        <v>56669</v>
      </c>
      <c r="C16" s="873">
        <f>VLOOKUP($A16,RENAL_SQL!$C$11:$E$23,3,FALSE)</f>
        <v>8310294.43038831</v>
      </c>
      <c r="D16" s="490"/>
      <c r="E16" s="490"/>
      <c r="F16" s="490"/>
      <c r="I16" s="489"/>
    </row>
    <row r="17" spans="1:9" s="488" customFormat="1" x14ac:dyDescent="0.25">
      <c r="A17" s="487" t="s">
        <v>484</v>
      </c>
      <c r="B17" s="873">
        <f>VLOOKUP($A17,RENAL_SQL!$C$11:$E$23,2,FALSE)</f>
        <v>21446</v>
      </c>
      <c r="C17" s="873">
        <f>VLOOKUP($A17,RENAL_SQL!$C$11:$E$23,3,FALSE)</f>
        <v>3300244.05720068</v>
      </c>
      <c r="D17" s="490"/>
      <c r="E17" s="490"/>
      <c r="F17" s="490"/>
      <c r="I17" s="489"/>
    </row>
    <row r="18" spans="1:9" s="488" customFormat="1" x14ac:dyDescent="0.25">
      <c r="A18" s="487" t="s">
        <v>482</v>
      </c>
      <c r="B18" s="873">
        <f>VLOOKUP($A18,RENAL_SQL!$C$11:$E$23,2,FALSE)</f>
        <v>115412</v>
      </c>
      <c r="C18" s="873">
        <f>VLOOKUP($A18,RENAL_SQL!$C$11:$E$23,3,FALSE)</f>
        <v>12770303.5340434</v>
      </c>
      <c r="D18" s="490"/>
      <c r="E18" s="490"/>
      <c r="F18" s="490"/>
      <c r="I18" s="489"/>
    </row>
    <row r="19" spans="1:9" s="488" customFormat="1" x14ac:dyDescent="0.25">
      <c r="A19" s="487" t="s">
        <v>478</v>
      </c>
      <c r="B19" s="873">
        <f>VLOOKUP($A19,RENAL_SQL!$C$11:$E$23,2,FALSE)</f>
        <v>429149</v>
      </c>
      <c r="C19" s="873">
        <f>VLOOKUP($A19,RENAL_SQL!$C$11:$E$23,3,FALSE)</f>
        <v>23571999.5931178</v>
      </c>
      <c r="D19" s="490"/>
      <c r="E19" s="490"/>
      <c r="F19" s="490"/>
      <c r="I19" s="489"/>
    </row>
    <row r="20" spans="1:9" s="488" customFormat="1" x14ac:dyDescent="0.25">
      <c r="A20" s="487" t="s">
        <v>476</v>
      </c>
      <c r="B20" s="873">
        <f>VLOOKUP($A20,RENAL_SQL!$C$11:$E$23,2,FALSE)</f>
        <v>563669</v>
      </c>
      <c r="C20" s="873">
        <f>VLOOKUP($A20,RENAL_SQL!$C$11:$E$23,3,FALSE)</f>
        <v>34160131.452593103</v>
      </c>
      <c r="D20" s="490"/>
      <c r="E20" s="490"/>
      <c r="F20" s="490"/>
      <c r="I20" s="489"/>
    </row>
    <row r="21" spans="1:9" s="488" customFormat="1" x14ac:dyDescent="0.25">
      <c r="A21" s="487" t="s">
        <v>474</v>
      </c>
      <c r="B21" s="873">
        <f>VLOOKUP($A21,RENAL_SQL!$C$11:$E$23,2,FALSE)</f>
        <v>77961</v>
      </c>
      <c r="C21" s="873">
        <f>VLOOKUP($A21,RENAL_SQL!$C$11:$E$23,3,FALSE)</f>
        <v>5444906.6501695104</v>
      </c>
      <c r="D21" s="490"/>
      <c r="E21" s="490"/>
      <c r="F21" s="490"/>
      <c r="I21" s="489"/>
    </row>
    <row r="22" spans="1:9" x14ac:dyDescent="0.25">
      <c r="A22" s="487" t="s">
        <v>584</v>
      </c>
      <c r="B22" s="486">
        <f>SUM(B9:B21)</f>
        <v>3942112</v>
      </c>
      <c r="C22" s="486">
        <f>SUM(C9:C21)</f>
        <v>453438231.62920934</v>
      </c>
    </row>
    <row r="24" spans="1:9" x14ac:dyDescent="0.25">
      <c r="A24" s="1656" t="s">
        <v>630</v>
      </c>
      <c r="B24" s="1656"/>
      <c r="C24" s="1656"/>
      <c r="D24" s="1656"/>
    </row>
    <row r="25" spans="1:9" ht="52.5" customHeight="1" x14ac:dyDescent="0.25">
      <c r="A25" s="477" t="s">
        <v>3</v>
      </c>
      <c r="B25" s="477" t="s">
        <v>2948</v>
      </c>
      <c r="C25" s="485" t="s">
        <v>629</v>
      </c>
      <c r="D25" s="485" t="s">
        <v>540</v>
      </c>
      <c r="E25" s="485" t="s">
        <v>2949</v>
      </c>
      <c r="F25" s="485" t="s">
        <v>2954</v>
      </c>
      <c r="G25" s="485" t="s">
        <v>2950</v>
      </c>
      <c r="H25" s="485" t="s">
        <v>2951</v>
      </c>
    </row>
    <row r="26" spans="1:9" ht="31.5" x14ac:dyDescent="0.25">
      <c r="A26" s="472" t="s">
        <v>622</v>
      </c>
      <c r="B26" s="484">
        <f>D26/C26</f>
        <v>136.60815890843654</v>
      </c>
      <c r="C26" s="483">
        <f>SUM(B9:B10)+SUM(B13:B14)</f>
        <v>2625059</v>
      </c>
      <c r="D26" s="481">
        <f>SUM(C9:C10)+SUM(C13:C14)</f>
        <v>358604477.01602149</v>
      </c>
      <c r="E26" s="483">
        <f>B10+B14</f>
        <v>1835945</v>
      </c>
      <c r="F26" s="483">
        <f>B9+B13</f>
        <v>789114</v>
      </c>
      <c r="G26" s="483">
        <f>F26+E26-C26</f>
        <v>0</v>
      </c>
      <c r="H26" s="1122">
        <f>E26/SUM(E26:F26)</f>
        <v>0.69939189938207103</v>
      </c>
    </row>
    <row r="27" spans="1:9" ht="31.5" x14ac:dyDescent="0.25">
      <c r="A27" s="472" t="s">
        <v>621</v>
      </c>
      <c r="B27" s="484">
        <f>D27/C27</f>
        <v>142.44872163178465</v>
      </c>
      <c r="C27" s="483">
        <f>SUM(B11:B12)+SUM(B15:B16)</f>
        <v>109416</v>
      </c>
      <c r="D27" s="481">
        <f>SUM(C11:C12)+SUM(C15:C16)</f>
        <v>15586169.32606335</v>
      </c>
      <c r="E27" s="483">
        <f>B12+B16</f>
        <v>77242</v>
      </c>
      <c r="F27" s="483">
        <f>B11+B15</f>
        <v>32174</v>
      </c>
      <c r="G27" s="483">
        <f t="shared" ref="G27:G28" si="0">F27+E27-C27</f>
        <v>0</v>
      </c>
      <c r="H27" s="1122">
        <f>E27/SUM(E27:F27)</f>
        <v>0.70594794180010234</v>
      </c>
    </row>
    <row r="28" spans="1:9" x14ac:dyDescent="0.25">
      <c r="A28" s="472" t="s">
        <v>620</v>
      </c>
      <c r="B28" s="484">
        <f>D28/C28</f>
        <v>117.4249776501489</v>
      </c>
      <c r="C28" s="483">
        <f>B17+B18</f>
        <v>136858</v>
      </c>
      <c r="D28" s="481">
        <f>C17+C18</f>
        <v>16070547.591244079</v>
      </c>
      <c r="E28" s="483">
        <f>B18</f>
        <v>115412</v>
      </c>
      <c r="F28" s="483">
        <f>B17</f>
        <v>21446</v>
      </c>
      <c r="G28" s="483">
        <f t="shared" si="0"/>
        <v>0</v>
      </c>
      <c r="H28" s="1122">
        <f>E28/SUM(E28:F28)</f>
        <v>0.84329743237516253</v>
      </c>
    </row>
    <row r="29" spans="1:9" x14ac:dyDescent="0.25">
      <c r="A29" s="472" t="s">
        <v>619</v>
      </c>
      <c r="B29" s="484">
        <f>D29/C29</f>
        <v>58.14976264099856</v>
      </c>
      <c r="C29" s="483">
        <f>B19+B20</f>
        <v>992818</v>
      </c>
      <c r="D29" s="481">
        <f>C19+C20</f>
        <v>57732131.045710906</v>
      </c>
      <c r="E29" s="483"/>
      <c r="F29" s="483"/>
      <c r="G29" s="483"/>
      <c r="H29" s="483"/>
    </row>
    <row r="30" spans="1:9" x14ac:dyDescent="0.25">
      <c r="A30" s="472" t="s">
        <v>474</v>
      </c>
      <c r="B30" s="484">
        <f>D30/C30</f>
        <v>69.84141622310527</v>
      </c>
      <c r="C30" s="483">
        <f>B21</f>
        <v>77961</v>
      </c>
      <c r="D30" s="481">
        <f>C21</f>
        <v>5444906.6501695104</v>
      </c>
      <c r="E30" s="483"/>
      <c r="F30" s="483"/>
      <c r="G30" s="483"/>
      <c r="H30" s="483"/>
    </row>
    <row r="31" spans="1:9" x14ac:dyDescent="0.25">
      <c r="A31" s="472" t="s">
        <v>584</v>
      </c>
      <c r="B31" s="482"/>
      <c r="C31" s="482">
        <f>SUM(C25:C30)</f>
        <v>3942112</v>
      </c>
      <c r="D31" s="481">
        <f>SUM(D25:D30)</f>
        <v>453438231.62920934</v>
      </c>
      <c r="E31" s="482"/>
      <c r="F31" s="482"/>
      <c r="G31" s="482"/>
      <c r="H31" s="482"/>
    </row>
    <row r="33" spans="1:21" ht="15.75" customHeight="1" x14ac:dyDescent="0.25">
      <c r="A33" s="479" t="s">
        <v>2953</v>
      </c>
      <c r="B33" s="478"/>
      <c r="C33" s="478"/>
      <c r="D33" s="478"/>
      <c r="E33" s="478"/>
      <c r="F33" s="478"/>
      <c r="G33" s="478"/>
    </row>
    <row r="34" spans="1:21" ht="63" x14ac:dyDescent="0.25">
      <c r="A34" s="477" t="s">
        <v>3</v>
      </c>
      <c r="B34" s="475" t="s">
        <v>11273</v>
      </c>
      <c r="C34" s="475" t="s">
        <v>11272</v>
      </c>
      <c r="D34" s="475" t="s">
        <v>11270</v>
      </c>
      <c r="E34" s="475" t="s">
        <v>11271</v>
      </c>
      <c r="F34" s="476" t="s">
        <v>540</v>
      </c>
      <c r="G34" s="475" t="s">
        <v>623</v>
      </c>
    </row>
    <row r="35" spans="1:21" ht="31.5" x14ac:dyDescent="0.25">
      <c r="A35" s="472" t="s">
        <v>622</v>
      </c>
      <c r="B35" s="471">
        <f>C26*$A$5</f>
        <v>2100047.2000000002</v>
      </c>
      <c r="C35" s="471">
        <f>C26*(1-$A$5)</f>
        <v>525011.79999999993</v>
      </c>
      <c r="D35" s="474">
        <f>D26/(B35+C35*$B$5)</f>
        <v>142.30016552962138</v>
      </c>
      <c r="E35" s="474">
        <f>D35*$B$5</f>
        <v>113.84013242369711</v>
      </c>
      <c r="F35" s="474">
        <f>SUMPRODUCT(B35:C35,D35:E35)</f>
        <v>358604477.01602155</v>
      </c>
      <c r="G35" s="473">
        <f>F35/D26-1</f>
        <v>0</v>
      </c>
    </row>
    <row r="36" spans="1:21" ht="31.5" x14ac:dyDescent="0.25">
      <c r="A36" s="472" t="s">
        <v>621</v>
      </c>
      <c r="B36" s="471">
        <f>C27*$A$5</f>
        <v>87532.800000000003</v>
      </c>
      <c r="C36" s="471">
        <f>C27*(1-$A$5)</f>
        <v>21883.199999999993</v>
      </c>
      <c r="D36" s="474">
        <f>D27/(B36+C36*$B$5)</f>
        <v>148.38408503310902</v>
      </c>
      <c r="E36" s="474">
        <f>D36*$B$5</f>
        <v>118.70726802648721</v>
      </c>
      <c r="F36" s="474">
        <f>SUMPRODUCT(B36:C36,D36:E36)</f>
        <v>15586169.32606335</v>
      </c>
      <c r="G36" s="473">
        <f>F36/D27-1</f>
        <v>0</v>
      </c>
    </row>
    <row r="37" spans="1:21" x14ac:dyDescent="0.25">
      <c r="A37" s="472" t="s">
        <v>620</v>
      </c>
      <c r="B37" s="471">
        <f>C28*$A$5</f>
        <v>109486.40000000001</v>
      </c>
      <c r="C37" s="471">
        <f>C28*(1-$A$5)</f>
        <v>27371.599999999995</v>
      </c>
      <c r="D37" s="474">
        <f>D28/(B37+C37*$B$5)</f>
        <v>122.31768505223845</v>
      </c>
      <c r="E37" s="474">
        <f>D37*$B$5</f>
        <v>97.854148041790765</v>
      </c>
      <c r="F37" s="474">
        <f>SUMPRODUCT(B37:C37,D37:E37)</f>
        <v>16070547.591244079</v>
      </c>
      <c r="G37" s="473">
        <f>F37/D28-1</f>
        <v>0</v>
      </c>
    </row>
    <row r="38" spans="1:21" x14ac:dyDescent="0.25">
      <c r="A38" s="472" t="s">
        <v>584</v>
      </c>
      <c r="B38" s="470">
        <f>SUM(B35:B37)</f>
        <v>2297066.4</v>
      </c>
      <c r="C38" s="470">
        <f>SUM(C35:C37)</f>
        <v>574266.59999999986</v>
      </c>
      <c r="D38" s="471"/>
      <c r="E38" s="470"/>
      <c r="F38" s="470">
        <f>SUM(F35:F37)</f>
        <v>390261193.93332899</v>
      </c>
      <c r="G38" s="473">
        <f>F38-SUM(D26:D28)</f>
        <v>0</v>
      </c>
      <c r="J38" s="1121"/>
      <c r="K38" s="1120"/>
    </row>
    <row r="39" spans="1:21" ht="16.5" thickBot="1" x14ac:dyDescent="0.3"/>
    <row r="40" spans="1:21" ht="26.25" thickBot="1" x14ac:dyDescent="0.3">
      <c r="A40" s="469" t="s">
        <v>618</v>
      </c>
      <c r="B40" s="469"/>
      <c r="C40" s="469" t="s">
        <v>617</v>
      </c>
      <c r="D40" s="469" t="s">
        <v>616</v>
      </c>
      <c r="E40" s="469" t="s">
        <v>615</v>
      </c>
      <c r="F40" s="1254" t="s">
        <v>11415</v>
      </c>
      <c r="G40" s="1254" t="s">
        <v>11416</v>
      </c>
      <c r="H40" s="1254" t="s">
        <v>11417</v>
      </c>
      <c r="I40" s="1254" t="s">
        <v>11418</v>
      </c>
      <c r="J40" s="1254" t="s">
        <v>11419</v>
      </c>
      <c r="K40" s="468" t="s">
        <v>614</v>
      </c>
      <c r="L40" s="467" t="s">
        <v>613</v>
      </c>
      <c r="M40" s="466" t="s">
        <v>612</v>
      </c>
      <c r="N40" s="465" t="s">
        <v>611</v>
      </c>
      <c r="O40" s="466" t="s">
        <v>11430</v>
      </c>
      <c r="P40" s="465" t="s">
        <v>11431</v>
      </c>
      <c r="Q40" s="458" t="s">
        <v>11437</v>
      </c>
      <c r="R40" s="458" t="s">
        <v>2955</v>
      </c>
    </row>
    <row r="41" spans="1:21" ht="16.5" thickBot="1" x14ac:dyDescent="0.3">
      <c r="A41" s="463" t="s">
        <v>504</v>
      </c>
      <c r="B41" s="463" t="s">
        <v>503</v>
      </c>
      <c r="C41" s="463" t="s">
        <v>610</v>
      </c>
      <c r="D41" s="463" t="s">
        <v>29</v>
      </c>
      <c r="E41" s="463">
        <f>E35</f>
        <v>113.84013242369711</v>
      </c>
      <c r="F41" s="1255">
        <f>B9</f>
        <v>363372</v>
      </c>
      <c r="G41" s="1255">
        <f>F41*E41</f>
        <v>41366316.599063665</v>
      </c>
      <c r="H41" s="1255">
        <f>E41</f>
        <v>113.84013242369711</v>
      </c>
      <c r="I41" s="1255">
        <f>H41*F41</f>
        <v>41366316.599063665</v>
      </c>
      <c r="J41" s="1255">
        <f>SUM($G$41:$G$53)/SUM($I$41:$I$53)*H41</f>
        <v>113.01377577158175</v>
      </c>
      <c r="K41" s="462">
        <v>1</v>
      </c>
      <c r="L41" s="461">
        <f t="shared" ref="L41:L53" si="1">K41*J41</f>
        <v>113.01377577158175</v>
      </c>
      <c r="M41" s="460">
        <f t="shared" ref="M41:M53" si="2">$J$11</f>
        <v>-3.1174571652793026E-2</v>
      </c>
      <c r="N41" s="459">
        <f t="shared" ref="N41:N53" si="3">L41*(1+M41)</f>
        <v>109.49061972103789</v>
      </c>
      <c r="O41" s="460">
        <f>$I$12-1</f>
        <v>-7.9304478192572025E-2</v>
      </c>
      <c r="P41" s="459">
        <f>N41*(1+O41)</f>
        <v>100.80752325707964</v>
      </c>
      <c r="R41" s="1120">
        <f>VLOOKUP($A41,$A$9:$C$21,2,FALSE)</f>
        <v>363372</v>
      </c>
      <c r="S41" s="1120">
        <f t="shared" ref="S41:S53" si="4">E41*F41</f>
        <v>41366316.599063665</v>
      </c>
      <c r="T41" s="1120">
        <f t="shared" ref="T41:T53" si="5">R41*J41</f>
        <v>41066041.729671203</v>
      </c>
      <c r="U41" s="1120">
        <f>VLOOKUP($A41,$A$9:$C$21,3,FALSE)</f>
        <v>46612616.389578201</v>
      </c>
    </row>
    <row r="42" spans="1:21" ht="16.5" thickBot="1" x14ac:dyDescent="0.3">
      <c r="A42" s="463" t="s">
        <v>502</v>
      </c>
      <c r="B42" s="463" t="s">
        <v>501</v>
      </c>
      <c r="C42" s="463" t="s">
        <v>609</v>
      </c>
      <c r="D42" s="463" t="s">
        <v>29</v>
      </c>
      <c r="E42" s="463">
        <f>D35</f>
        <v>142.30016552962138</v>
      </c>
      <c r="F42" s="1255">
        <f t="shared" ref="F42:F53" si="6">B10</f>
        <v>723224</v>
      </c>
      <c r="G42" s="1255">
        <f t="shared" ref="G42:G53" si="7">F42*E42</f>
        <v>102914894.9149949</v>
      </c>
      <c r="H42" s="1255">
        <f t="shared" ref="H42:H53" si="8">E42</f>
        <v>142.30016552962138</v>
      </c>
      <c r="I42" s="1255">
        <f t="shared" ref="I42:I53" si="9">H42*F42</f>
        <v>102914894.9149949</v>
      </c>
      <c r="J42" s="1255">
        <f t="shared" ref="J42:J53" si="10">SUM($G$41:$G$53)/SUM($I$41:$I$53)*H42</f>
        <v>141.26721971447716</v>
      </c>
      <c r="K42" s="462">
        <v>1</v>
      </c>
      <c r="L42" s="461">
        <f t="shared" si="1"/>
        <v>141.26721971447716</v>
      </c>
      <c r="M42" s="460">
        <f t="shared" si="2"/>
        <v>-3.1174571652793026E-2</v>
      </c>
      <c r="N42" s="459">
        <f t="shared" si="3"/>
        <v>136.86327465129733</v>
      </c>
      <c r="O42" s="460">
        <f t="shared" ref="O42:O53" si="11">$I$12-1</f>
        <v>-7.9304478192572025E-2</v>
      </c>
      <c r="P42" s="459">
        <f t="shared" ref="P42:P53" si="12">N42*(1+O42)</f>
        <v>126.00940407134952</v>
      </c>
      <c r="R42" s="1120">
        <f t="shared" ref="R42:R53" si="13">VLOOKUP(A42,$A$9:$C$21,2,FALSE)</f>
        <v>723224</v>
      </c>
      <c r="S42" s="1120">
        <f t="shared" si="4"/>
        <v>102914894.9149949</v>
      </c>
      <c r="T42" s="1120">
        <f t="shared" si="5"/>
        <v>102167843.71078303</v>
      </c>
      <c r="U42" s="1120">
        <f t="shared" ref="U42:U53" si="14">VLOOKUP($A42,$A$9:$C$21,3,FALSE)</f>
        <v>106108198.579616</v>
      </c>
    </row>
    <row r="43" spans="1:21" ht="16.5" thickBot="1" x14ac:dyDescent="0.3">
      <c r="A43" s="463" t="s">
        <v>500</v>
      </c>
      <c r="B43" s="463" t="s">
        <v>499</v>
      </c>
      <c r="C43" s="463" t="s">
        <v>610</v>
      </c>
      <c r="D43" s="463" t="s">
        <v>29</v>
      </c>
      <c r="E43" s="463">
        <f>E36</f>
        <v>118.70726802648721</v>
      </c>
      <c r="F43" s="1255">
        <f t="shared" si="6"/>
        <v>11394</v>
      </c>
      <c r="G43" s="1255">
        <f t="shared" si="7"/>
        <v>1352550.6118937952</v>
      </c>
      <c r="H43" s="1255">
        <f t="shared" si="8"/>
        <v>118.70726802648721</v>
      </c>
      <c r="I43" s="1255">
        <f t="shared" si="9"/>
        <v>1352550.6118937952</v>
      </c>
      <c r="J43" s="1255">
        <f t="shared" si="10"/>
        <v>117.84558121622389</v>
      </c>
      <c r="K43" s="462">
        <v>1</v>
      </c>
      <c r="L43" s="461">
        <f t="shared" si="1"/>
        <v>117.84558121622389</v>
      </c>
      <c r="M43" s="460">
        <f t="shared" si="2"/>
        <v>-3.1174571652793026E-2</v>
      </c>
      <c r="N43" s="459">
        <f t="shared" si="3"/>
        <v>114.17179570063368</v>
      </c>
      <c r="O43" s="460">
        <f t="shared" si="11"/>
        <v>-7.9304478192572025E-2</v>
      </c>
      <c r="P43" s="459">
        <f t="shared" si="12"/>
        <v>105.11746101828599</v>
      </c>
      <c r="R43" s="1120">
        <f t="shared" si="13"/>
        <v>11394</v>
      </c>
      <c r="S43" s="1120">
        <f t="shared" si="4"/>
        <v>1352550.6118937952</v>
      </c>
      <c r="T43" s="1120">
        <f t="shared" si="5"/>
        <v>1342732.5523776549</v>
      </c>
      <c r="U43" s="1120">
        <f t="shared" si="14"/>
        <v>1532902.99309099</v>
      </c>
    </row>
    <row r="44" spans="1:21" ht="16.5" thickBot="1" x14ac:dyDescent="0.3">
      <c r="A44" s="463" t="s">
        <v>498</v>
      </c>
      <c r="B44" s="463" t="s">
        <v>497</v>
      </c>
      <c r="C44" s="463" t="s">
        <v>609</v>
      </c>
      <c r="D44" s="463" t="s">
        <v>29</v>
      </c>
      <c r="E44" s="463">
        <f>D36</f>
        <v>148.38408503310902</v>
      </c>
      <c r="F44" s="1255">
        <f t="shared" si="6"/>
        <v>20573</v>
      </c>
      <c r="G44" s="1255">
        <f t="shared" si="7"/>
        <v>3052705.7813861519</v>
      </c>
      <c r="H44" s="1255">
        <f t="shared" si="8"/>
        <v>148.38408503310902</v>
      </c>
      <c r="I44" s="1255">
        <f t="shared" si="9"/>
        <v>3052705.7813861519</v>
      </c>
      <c r="J44" s="1255">
        <f t="shared" si="10"/>
        <v>147.30697652027987</v>
      </c>
      <c r="K44" s="462">
        <v>1</v>
      </c>
      <c r="L44" s="461">
        <f t="shared" si="1"/>
        <v>147.30697652027987</v>
      </c>
      <c r="M44" s="460">
        <f t="shared" si="2"/>
        <v>-3.1174571652793026E-2</v>
      </c>
      <c r="N44" s="459">
        <f t="shared" si="3"/>
        <v>142.71474462579212</v>
      </c>
      <c r="O44" s="460">
        <f t="shared" si="11"/>
        <v>-7.9304478192572025E-2</v>
      </c>
      <c r="P44" s="459">
        <f t="shared" si="12"/>
        <v>131.39682627285751</v>
      </c>
      <c r="R44" s="1120">
        <f t="shared" si="13"/>
        <v>20573</v>
      </c>
      <c r="S44" s="1120">
        <f t="shared" si="4"/>
        <v>3052705.7813861519</v>
      </c>
      <c r="T44" s="1120">
        <f t="shared" si="5"/>
        <v>3030546.4279517177</v>
      </c>
      <c r="U44" s="1120">
        <f t="shared" si="14"/>
        <v>3432117.1556188501</v>
      </c>
    </row>
    <row r="45" spans="1:21" ht="16.5" thickBot="1" x14ac:dyDescent="0.3">
      <c r="A45" s="463" t="s">
        <v>494</v>
      </c>
      <c r="B45" s="463" t="s">
        <v>493</v>
      </c>
      <c r="C45" s="463" t="s">
        <v>610</v>
      </c>
      <c r="D45" s="463" t="s">
        <v>29</v>
      </c>
      <c r="E45" s="463">
        <f>E35</f>
        <v>113.84013242369711</v>
      </c>
      <c r="F45" s="1255">
        <f t="shared" si="6"/>
        <v>425742</v>
      </c>
      <c r="G45" s="1255">
        <f t="shared" si="7"/>
        <v>48466525.658329658</v>
      </c>
      <c r="H45" s="1255">
        <f t="shared" si="8"/>
        <v>113.84013242369711</v>
      </c>
      <c r="I45" s="1255">
        <f t="shared" si="9"/>
        <v>48466525.658329658</v>
      </c>
      <c r="J45" s="1255">
        <f t="shared" si="10"/>
        <v>113.01377577158175</v>
      </c>
      <c r="K45" s="462">
        <v>1</v>
      </c>
      <c r="L45" s="461">
        <f t="shared" si="1"/>
        <v>113.01377577158175</v>
      </c>
      <c r="M45" s="460">
        <f t="shared" si="2"/>
        <v>-3.1174571652793026E-2</v>
      </c>
      <c r="N45" s="459">
        <f t="shared" si="3"/>
        <v>109.49061972103789</v>
      </c>
      <c r="O45" s="460">
        <f t="shared" si="11"/>
        <v>-7.9304478192572025E-2</v>
      </c>
      <c r="P45" s="459">
        <f t="shared" si="12"/>
        <v>100.80752325707964</v>
      </c>
      <c r="R45" s="1120">
        <f t="shared" si="13"/>
        <v>425742</v>
      </c>
      <c r="S45" s="1120">
        <f t="shared" si="4"/>
        <v>48466525.658329658</v>
      </c>
      <c r="T45" s="1120">
        <f t="shared" si="5"/>
        <v>48114710.924544759</v>
      </c>
      <c r="U45" s="1120">
        <f t="shared" si="14"/>
        <v>49688779.490007304</v>
      </c>
    </row>
    <row r="46" spans="1:21" ht="16.5" thickBot="1" x14ac:dyDescent="0.3">
      <c r="A46" s="463" t="s">
        <v>492</v>
      </c>
      <c r="B46" s="463" t="s">
        <v>491</v>
      </c>
      <c r="C46" s="463" t="s">
        <v>609</v>
      </c>
      <c r="D46" s="463" t="s">
        <v>29</v>
      </c>
      <c r="E46" s="463">
        <f>D35</f>
        <v>142.30016552962138</v>
      </c>
      <c r="F46" s="1255">
        <f t="shared" si="6"/>
        <v>1112721</v>
      </c>
      <c r="G46" s="1255">
        <f t="shared" si="7"/>
        <v>158340382.48828584</v>
      </c>
      <c r="H46" s="1255">
        <f t="shared" si="8"/>
        <v>142.30016552962138</v>
      </c>
      <c r="I46" s="1255">
        <f t="shared" si="9"/>
        <v>158340382.48828584</v>
      </c>
      <c r="J46" s="1255">
        <f t="shared" si="10"/>
        <v>141.26721971447716</v>
      </c>
      <c r="K46" s="462">
        <v>1</v>
      </c>
      <c r="L46" s="461">
        <f t="shared" si="1"/>
        <v>141.26721971447716</v>
      </c>
      <c r="M46" s="460">
        <f t="shared" si="2"/>
        <v>-3.1174571652793026E-2</v>
      </c>
      <c r="N46" s="459">
        <f t="shared" si="3"/>
        <v>136.86327465129733</v>
      </c>
      <c r="O46" s="460">
        <f t="shared" si="11"/>
        <v>-7.9304478192572025E-2</v>
      </c>
      <c r="P46" s="459">
        <f t="shared" si="12"/>
        <v>126.00940407134952</v>
      </c>
      <c r="R46" s="1120">
        <f t="shared" si="13"/>
        <v>1112721</v>
      </c>
      <c r="S46" s="1120">
        <f t="shared" si="4"/>
        <v>158340382.48828584</v>
      </c>
      <c r="T46" s="1120">
        <f t="shared" si="5"/>
        <v>157191001.98791274</v>
      </c>
      <c r="U46" s="1120">
        <f t="shared" si="14"/>
        <v>156194882.55682001</v>
      </c>
    </row>
    <row r="47" spans="1:21" ht="16.5" thickBot="1" x14ac:dyDescent="0.3">
      <c r="A47" s="463" t="s">
        <v>490</v>
      </c>
      <c r="B47" s="463" t="s">
        <v>489</v>
      </c>
      <c r="C47" s="463" t="s">
        <v>610</v>
      </c>
      <c r="D47" s="463" t="s">
        <v>29</v>
      </c>
      <c r="E47" s="463">
        <f>E36</f>
        <v>118.70726802648721</v>
      </c>
      <c r="F47" s="1255">
        <f t="shared" si="6"/>
        <v>20780</v>
      </c>
      <c r="G47" s="1255">
        <f t="shared" si="7"/>
        <v>2466737.0295904041</v>
      </c>
      <c r="H47" s="1255">
        <f t="shared" si="8"/>
        <v>118.70726802648721</v>
      </c>
      <c r="I47" s="1255">
        <f t="shared" si="9"/>
        <v>2466737.0295904041</v>
      </c>
      <c r="J47" s="1255">
        <f t="shared" si="10"/>
        <v>117.84558121622389</v>
      </c>
      <c r="K47" s="462">
        <v>1</v>
      </c>
      <c r="L47" s="461">
        <f t="shared" si="1"/>
        <v>117.84558121622389</v>
      </c>
      <c r="M47" s="460">
        <f t="shared" si="2"/>
        <v>-3.1174571652793026E-2</v>
      </c>
      <c r="N47" s="459">
        <f t="shared" si="3"/>
        <v>114.17179570063368</v>
      </c>
      <c r="O47" s="460">
        <f t="shared" si="11"/>
        <v>-7.9304478192572025E-2</v>
      </c>
      <c r="P47" s="459">
        <f t="shared" si="12"/>
        <v>105.11746101828599</v>
      </c>
      <c r="R47" s="1120">
        <f t="shared" si="13"/>
        <v>20780</v>
      </c>
      <c r="S47" s="1120">
        <f t="shared" si="4"/>
        <v>2466737.0295904041</v>
      </c>
      <c r="T47" s="1120">
        <f t="shared" si="5"/>
        <v>2448831.1776731326</v>
      </c>
      <c r="U47" s="1120">
        <f t="shared" si="14"/>
        <v>2310854.7469652002</v>
      </c>
    </row>
    <row r="48" spans="1:21" ht="16.5" thickBot="1" x14ac:dyDescent="0.3">
      <c r="A48" s="463" t="s">
        <v>488</v>
      </c>
      <c r="B48" s="463" t="s">
        <v>487</v>
      </c>
      <c r="C48" s="463" t="s">
        <v>609</v>
      </c>
      <c r="D48" s="463" t="s">
        <v>29</v>
      </c>
      <c r="E48" s="463">
        <f>D36</f>
        <v>148.38408503310902</v>
      </c>
      <c r="F48" s="1255">
        <f t="shared" si="6"/>
        <v>56669</v>
      </c>
      <c r="G48" s="1255">
        <f t="shared" si="7"/>
        <v>8408777.7147412542</v>
      </c>
      <c r="H48" s="1255">
        <f t="shared" si="8"/>
        <v>148.38408503310902</v>
      </c>
      <c r="I48" s="1255">
        <f t="shared" si="9"/>
        <v>8408777.7147412542</v>
      </c>
      <c r="J48" s="1255">
        <f t="shared" si="10"/>
        <v>147.30697652027987</v>
      </c>
      <c r="K48" s="462">
        <v>1</v>
      </c>
      <c r="L48" s="461">
        <f t="shared" si="1"/>
        <v>147.30697652027987</v>
      </c>
      <c r="M48" s="460">
        <f t="shared" si="2"/>
        <v>-3.1174571652793026E-2</v>
      </c>
      <c r="N48" s="459">
        <f t="shared" si="3"/>
        <v>142.71474462579212</v>
      </c>
      <c r="O48" s="460">
        <f t="shared" si="11"/>
        <v>-7.9304478192572025E-2</v>
      </c>
      <c r="P48" s="459">
        <f t="shared" si="12"/>
        <v>131.39682627285751</v>
      </c>
      <c r="R48" s="1120">
        <f t="shared" si="13"/>
        <v>56669</v>
      </c>
      <c r="S48" s="1120">
        <f t="shared" si="4"/>
        <v>8408777.7147412542</v>
      </c>
      <c r="T48" s="1120">
        <f t="shared" si="5"/>
        <v>8347739.0524277398</v>
      </c>
      <c r="U48" s="1120">
        <f t="shared" si="14"/>
        <v>8310294.43038831</v>
      </c>
    </row>
    <row r="49" spans="1:21" ht="16.5" thickBot="1" x14ac:dyDescent="0.3">
      <c r="A49" s="463" t="s">
        <v>484</v>
      </c>
      <c r="B49" s="463" t="s">
        <v>483</v>
      </c>
      <c r="C49" s="463" t="s">
        <v>610</v>
      </c>
      <c r="D49" s="463" t="s">
        <v>486</v>
      </c>
      <c r="E49" s="463">
        <f>E37</f>
        <v>97.854148041790765</v>
      </c>
      <c r="F49" s="1255">
        <f t="shared" si="6"/>
        <v>21446</v>
      </c>
      <c r="G49" s="1255">
        <f t="shared" si="7"/>
        <v>2098580.0589042446</v>
      </c>
      <c r="H49" s="1255">
        <f>H42</f>
        <v>142.30016552962138</v>
      </c>
      <c r="I49" s="1255">
        <f t="shared" si="9"/>
        <v>3051769.34994826</v>
      </c>
      <c r="J49" s="1255">
        <f t="shared" si="10"/>
        <v>141.26721971447716</v>
      </c>
      <c r="K49" s="462">
        <v>3</v>
      </c>
      <c r="L49" s="461">
        <f t="shared" si="1"/>
        <v>423.80165914343149</v>
      </c>
      <c r="M49" s="460">
        <f t="shared" si="2"/>
        <v>-3.1174571652793026E-2</v>
      </c>
      <c r="N49" s="459">
        <f t="shared" si="3"/>
        <v>410.58982395389199</v>
      </c>
      <c r="O49" s="460">
        <f t="shared" si="11"/>
        <v>-7.9304478192572025E-2</v>
      </c>
      <c r="P49" s="459">
        <f t="shared" si="12"/>
        <v>378.02821221404855</v>
      </c>
      <c r="R49" s="1120">
        <f t="shared" si="13"/>
        <v>21446</v>
      </c>
      <c r="S49" s="1120">
        <f t="shared" si="4"/>
        <v>2098580.0589042446</v>
      </c>
      <c r="T49" s="1120">
        <f t="shared" si="5"/>
        <v>3029616.7939966773</v>
      </c>
      <c r="U49" s="1120">
        <f t="shared" si="14"/>
        <v>3300244.05720068</v>
      </c>
    </row>
    <row r="50" spans="1:21" ht="16.5" thickBot="1" x14ac:dyDescent="0.3">
      <c r="A50" s="463" t="s">
        <v>482</v>
      </c>
      <c r="B50" s="463" t="s">
        <v>481</v>
      </c>
      <c r="C50" s="463" t="s">
        <v>609</v>
      </c>
      <c r="D50" s="463" t="s">
        <v>486</v>
      </c>
      <c r="E50" s="463">
        <f>D37</f>
        <v>122.31768505223845</v>
      </c>
      <c r="F50" s="1255">
        <f t="shared" si="6"/>
        <v>115412</v>
      </c>
      <c r="G50" s="1255">
        <f t="shared" si="7"/>
        <v>14116928.667248944</v>
      </c>
      <c r="H50" s="1255">
        <f>H42</f>
        <v>142.30016552962138</v>
      </c>
      <c r="I50" s="1255">
        <f t="shared" si="9"/>
        <v>16423146.704104662</v>
      </c>
      <c r="J50" s="1255">
        <f t="shared" si="10"/>
        <v>141.26721971447716</v>
      </c>
      <c r="K50" s="462">
        <v>3</v>
      </c>
      <c r="L50" s="461">
        <f t="shared" si="1"/>
        <v>423.80165914343149</v>
      </c>
      <c r="M50" s="460">
        <f t="shared" si="2"/>
        <v>-3.1174571652793026E-2</v>
      </c>
      <c r="N50" s="459">
        <f t="shared" si="3"/>
        <v>410.58982395389199</v>
      </c>
      <c r="O50" s="460">
        <f t="shared" si="11"/>
        <v>-7.9304478192572025E-2</v>
      </c>
      <c r="P50" s="459">
        <f t="shared" si="12"/>
        <v>378.02821221404855</v>
      </c>
      <c r="R50" s="1120">
        <f t="shared" si="13"/>
        <v>115412</v>
      </c>
      <c r="S50" s="1120">
        <f t="shared" si="4"/>
        <v>14116928.667248944</v>
      </c>
      <c r="T50" s="1120">
        <f t="shared" si="5"/>
        <v>16303932.361687239</v>
      </c>
      <c r="U50" s="1120">
        <f t="shared" si="14"/>
        <v>12770303.5340434</v>
      </c>
    </row>
    <row r="51" spans="1:21" ht="16.5" thickBot="1" x14ac:dyDescent="0.3">
      <c r="A51" s="463" t="s">
        <v>478</v>
      </c>
      <c r="B51" s="463" t="s">
        <v>477</v>
      </c>
      <c r="C51" s="464" t="s">
        <v>608</v>
      </c>
      <c r="D51" s="463" t="s">
        <v>607</v>
      </c>
      <c r="E51" s="463">
        <f>C19/B19</f>
        <v>54.927308680942517</v>
      </c>
      <c r="F51" s="1255">
        <f t="shared" si="6"/>
        <v>429149</v>
      </c>
      <c r="G51" s="1255">
        <f t="shared" si="7"/>
        <v>23571999.5931178</v>
      </c>
      <c r="H51" s="1255">
        <f t="shared" si="8"/>
        <v>54.927308680942517</v>
      </c>
      <c r="I51" s="1255">
        <f t="shared" si="9"/>
        <v>23571999.5931178</v>
      </c>
      <c r="J51" s="1255">
        <f t="shared" si="10"/>
        <v>54.528595626548331</v>
      </c>
      <c r="K51" s="462">
        <v>1</v>
      </c>
      <c r="L51" s="461">
        <f t="shared" si="1"/>
        <v>54.528595626548331</v>
      </c>
      <c r="M51" s="460">
        <f t="shared" si="2"/>
        <v>-3.1174571652793026E-2</v>
      </c>
      <c r="N51" s="459">
        <f t="shared" si="3"/>
        <v>52.828690015062321</v>
      </c>
      <c r="O51" s="460">
        <f t="shared" si="11"/>
        <v>-7.9304478192572025E-2</v>
      </c>
      <c r="P51" s="459">
        <f t="shared" si="12"/>
        <v>48.639138319820667</v>
      </c>
      <c r="R51" s="1120">
        <f t="shared" si="13"/>
        <v>429149</v>
      </c>
      <c r="S51" s="1120">
        <f t="shared" si="4"/>
        <v>23571999.5931178</v>
      </c>
      <c r="T51" s="1120">
        <f t="shared" si="5"/>
        <v>23400892.284537591</v>
      </c>
      <c r="U51" s="1120">
        <f t="shared" si="14"/>
        <v>23571999.5931178</v>
      </c>
    </row>
    <row r="52" spans="1:21" ht="16.5" thickBot="1" x14ac:dyDescent="0.3">
      <c r="A52" s="463" t="s">
        <v>476</v>
      </c>
      <c r="B52" s="463" t="s">
        <v>475</v>
      </c>
      <c r="C52" s="464" t="s">
        <v>608</v>
      </c>
      <c r="D52" s="463" t="s">
        <v>607</v>
      </c>
      <c r="E52" s="463">
        <f>C20/B20</f>
        <v>60.603175715877761</v>
      </c>
      <c r="F52" s="1255">
        <f t="shared" si="6"/>
        <v>563669</v>
      </c>
      <c r="G52" s="1255">
        <f t="shared" si="7"/>
        <v>34160131.452593103</v>
      </c>
      <c r="H52" s="1255">
        <f t="shared" si="8"/>
        <v>60.603175715877761</v>
      </c>
      <c r="I52" s="1255">
        <f t="shared" si="9"/>
        <v>34160131.452593103</v>
      </c>
      <c r="J52" s="1255">
        <f t="shared" si="10"/>
        <v>60.163261984876975</v>
      </c>
      <c r="K52" s="462">
        <v>1</v>
      </c>
      <c r="L52" s="461">
        <f t="shared" si="1"/>
        <v>60.163261984876975</v>
      </c>
      <c r="M52" s="460">
        <f t="shared" si="2"/>
        <v>-3.1174571652793026E-2</v>
      </c>
      <c r="N52" s="459">
        <f t="shared" si="3"/>
        <v>58.287698063263669</v>
      </c>
      <c r="O52" s="460">
        <f t="shared" si="11"/>
        <v>-7.9304478192572025E-2</v>
      </c>
      <c r="P52" s="459">
        <f t="shared" si="12"/>
        <v>53.665222583310353</v>
      </c>
      <c r="R52" s="1120">
        <f t="shared" si="13"/>
        <v>563669</v>
      </c>
      <c r="S52" s="1120">
        <f t="shared" si="4"/>
        <v>34160131.452593103</v>
      </c>
      <c r="T52" s="1120">
        <f t="shared" si="5"/>
        <v>33912165.719753623</v>
      </c>
      <c r="U52" s="1120">
        <f t="shared" si="14"/>
        <v>34160131.452593103</v>
      </c>
    </row>
    <row r="53" spans="1:21" x14ac:dyDescent="0.25">
      <c r="A53" s="463" t="s">
        <v>474</v>
      </c>
      <c r="B53" s="463" t="s">
        <v>473</v>
      </c>
      <c r="C53" s="464" t="s">
        <v>608</v>
      </c>
      <c r="D53" s="463" t="s">
        <v>607</v>
      </c>
      <c r="E53" s="463">
        <f>C21/B21</f>
        <v>69.84141622310527</v>
      </c>
      <c r="F53" s="1255">
        <f t="shared" si="6"/>
        <v>77961</v>
      </c>
      <c r="G53" s="1255">
        <f t="shared" si="7"/>
        <v>5444906.6501695104</v>
      </c>
      <c r="H53" s="1255">
        <f t="shared" si="8"/>
        <v>69.84141622310527</v>
      </c>
      <c r="I53" s="1255">
        <f t="shared" si="9"/>
        <v>5444906.6501695104</v>
      </c>
      <c r="J53" s="1255">
        <f t="shared" si="10"/>
        <v>69.334442824002764</v>
      </c>
      <c r="K53" s="462">
        <v>1</v>
      </c>
      <c r="L53" s="461">
        <f t="shared" si="1"/>
        <v>69.334442824002764</v>
      </c>
      <c r="M53" s="460">
        <f t="shared" si="2"/>
        <v>-3.1174571652793026E-2</v>
      </c>
      <c r="N53" s="459">
        <f t="shared" si="3"/>
        <v>67.17297126817941</v>
      </c>
      <c r="O53" s="460">
        <f t="shared" si="11"/>
        <v>-7.9304478192572025E-2</v>
      </c>
      <c r="P53" s="459">
        <f t="shared" si="12"/>
        <v>61.845853833111811</v>
      </c>
      <c r="R53" s="1120">
        <f t="shared" si="13"/>
        <v>77961</v>
      </c>
      <c r="S53" s="1120">
        <f t="shared" si="4"/>
        <v>5444906.6501695104</v>
      </c>
      <c r="T53" s="1120">
        <f t="shared" si="5"/>
        <v>5405382.4970020792</v>
      </c>
      <c r="U53" s="1120">
        <f t="shared" si="14"/>
        <v>5444906.6501695104</v>
      </c>
    </row>
    <row r="54" spans="1:21" x14ac:dyDescent="0.25">
      <c r="S54" s="1120">
        <f>SUM(S41:S53)</f>
        <v>445761437.22031921</v>
      </c>
      <c r="T54" s="1120">
        <f>SUM(T41:T53)</f>
        <v>445761437.22031927</v>
      </c>
      <c r="U54" s="1120">
        <f>SUM(U41:U53)</f>
        <v>453438231.62920934</v>
      </c>
    </row>
    <row r="56" spans="1:21" ht="19.5" customHeight="1" x14ac:dyDescent="0.25">
      <c r="A56" s="1427" t="s">
        <v>11424</v>
      </c>
      <c r="B56" s="1427"/>
      <c r="C56" s="1427"/>
      <c r="D56" s="1427"/>
      <c r="E56" s="1427"/>
      <c r="F56" s="1427"/>
      <c r="G56" s="1427"/>
      <c r="H56" s="1427"/>
      <c r="I56" s="1427"/>
      <c r="J56" s="1427"/>
      <c r="K56" s="1427"/>
      <c r="L56" s="1427"/>
      <c r="M56" s="1427"/>
    </row>
    <row r="57" spans="1:21" x14ac:dyDescent="0.25">
      <c r="A57"/>
      <c r="B57" s="1282"/>
      <c r="C57" s="1283"/>
      <c r="D57"/>
      <c r="E57"/>
      <c r="F57"/>
      <c r="G57"/>
      <c r="H57"/>
      <c r="I57"/>
      <c r="J57"/>
      <c r="K57"/>
      <c r="L57"/>
      <c r="M57"/>
    </row>
    <row r="58" spans="1:21" ht="32.25" thickBot="1" x14ac:dyDescent="0.3">
      <c r="A58"/>
      <c r="B58" t="s">
        <v>11425</v>
      </c>
      <c r="C58" s="647" t="s">
        <v>11432</v>
      </c>
      <c r="D58" s="458" t="s">
        <v>11433</v>
      </c>
      <c r="F58" t="s">
        <v>11426</v>
      </c>
      <c r="G58" s="647" t="s">
        <v>11432</v>
      </c>
      <c r="H58" s="458" t="s">
        <v>11436</v>
      </c>
      <c r="I58"/>
      <c r="J58"/>
    </row>
    <row r="59" spans="1:21" ht="16.5" thickBot="1" x14ac:dyDescent="0.3">
      <c r="A59" s="469" t="s">
        <v>3</v>
      </c>
      <c r="B59" s="465" t="s">
        <v>11425</v>
      </c>
      <c r="C59" s="465" t="s">
        <v>11432</v>
      </c>
      <c r="D59" s="465" t="s">
        <v>11433</v>
      </c>
      <c r="F59" s="465" t="s">
        <v>611</v>
      </c>
      <c r="G59" s="465" t="s">
        <v>11432</v>
      </c>
      <c r="H59" s="465" t="s">
        <v>11434</v>
      </c>
      <c r="I59" s="1284" t="s">
        <v>11427</v>
      </c>
      <c r="J59" s="465" t="s">
        <v>11434</v>
      </c>
    </row>
    <row r="60" spans="1:21" ht="16.5" thickBot="1" x14ac:dyDescent="0.3">
      <c r="A60" s="463" t="s">
        <v>504</v>
      </c>
      <c r="B60" s="1285">
        <f>VLOOKUP(A60,'07. BPTs - ETO'!$A$54:$C$72,3,FALSE)</f>
        <v>117</v>
      </c>
      <c r="C60" s="461">
        <f>VLOOKUP(A60,$A$8:$B$22,2,FALSE)</f>
        <v>363372</v>
      </c>
      <c r="D60" s="461">
        <f>C60*B60</f>
        <v>42514524</v>
      </c>
      <c r="F60" s="1285">
        <f t="shared" ref="F60:F72" si="15">VLOOKUP(A60,$A$41:$O$53,14,FALSE)</f>
        <v>109.49061972103789</v>
      </c>
      <c r="G60" s="461">
        <f t="shared" ref="G60:G72" si="16">VLOOKUP(A60,$A$8:$B$22,2,FALSE)</f>
        <v>363372</v>
      </c>
      <c r="H60" s="461">
        <f>G60*F60</f>
        <v>39785825.469272979</v>
      </c>
      <c r="I60" s="1285">
        <f t="shared" ref="I60:I72" si="17">P41</f>
        <v>100.80752325707964</v>
      </c>
      <c r="J60" s="461">
        <f>I60*G60</f>
        <v>36630631.340971544</v>
      </c>
      <c r="K60" s="1424">
        <f>I60/B60-1</f>
        <v>-0.13839723711897745</v>
      </c>
    </row>
    <row r="61" spans="1:21" ht="16.5" thickBot="1" x14ac:dyDescent="0.3">
      <c r="A61" s="463" t="s">
        <v>502</v>
      </c>
      <c r="B61" s="1285">
        <f>VLOOKUP(A61,'07. BPTs - ETO'!$A$54:$C$72,3,FALSE)</f>
        <v>147</v>
      </c>
      <c r="C61" s="461">
        <f t="shared" ref="C61:C72" si="18">VLOOKUP(A61,$A$8:$B$22,2,FALSE)</f>
        <v>723224</v>
      </c>
      <c r="D61" s="461">
        <f t="shared" ref="D61:D72" si="19">C61*B61</f>
        <v>106313928</v>
      </c>
      <c r="F61" s="1285">
        <f t="shared" si="15"/>
        <v>136.86327465129733</v>
      </c>
      <c r="G61" s="461">
        <f t="shared" si="16"/>
        <v>723224</v>
      </c>
      <c r="H61" s="461">
        <f t="shared" ref="H61:H72" si="20">G61*F61</f>
        <v>98982804.946409866</v>
      </c>
      <c r="I61" s="1285">
        <f t="shared" si="17"/>
        <v>126.00940407134952</v>
      </c>
      <c r="J61" s="461">
        <f t="shared" ref="J61:J72" si="21">I61*G61</f>
        <v>91133025.250097692</v>
      </c>
      <c r="K61" s="1424">
        <f t="shared" ref="K61:K72" si="22">I61/B61-1</f>
        <v>-0.14279316958265631</v>
      </c>
    </row>
    <row r="62" spans="1:21" ht="16.5" thickBot="1" x14ac:dyDescent="0.3">
      <c r="A62" s="463" t="s">
        <v>500</v>
      </c>
      <c r="B62" s="1285">
        <f>VLOOKUP(A62,'07. BPTs - ETO'!$A$54:$C$72,3,FALSE)</f>
        <v>140</v>
      </c>
      <c r="C62" s="461">
        <f t="shared" si="18"/>
        <v>11394</v>
      </c>
      <c r="D62" s="461">
        <f t="shared" si="19"/>
        <v>1595160</v>
      </c>
      <c r="F62" s="1285">
        <f t="shared" si="15"/>
        <v>114.17179570063368</v>
      </c>
      <c r="G62" s="461">
        <f t="shared" si="16"/>
        <v>11394</v>
      </c>
      <c r="H62" s="461">
        <f t="shared" si="20"/>
        <v>1300873.4402130202</v>
      </c>
      <c r="I62" s="1285">
        <f t="shared" si="17"/>
        <v>105.11746101828599</v>
      </c>
      <c r="J62" s="461">
        <f t="shared" si="21"/>
        <v>1197708.3508423506</v>
      </c>
      <c r="K62" s="1424">
        <f t="shared" si="22"/>
        <v>-0.24916099272652859</v>
      </c>
    </row>
    <row r="63" spans="1:21" ht="16.5" thickBot="1" x14ac:dyDescent="0.3">
      <c r="A63" s="463" t="s">
        <v>498</v>
      </c>
      <c r="B63" s="1285">
        <f>VLOOKUP(A63,'07. BPTs - ETO'!$A$54:$C$72,3,FALSE)</f>
        <v>176</v>
      </c>
      <c r="C63" s="461">
        <f t="shared" si="18"/>
        <v>20573</v>
      </c>
      <c r="D63" s="461">
        <f t="shared" si="19"/>
        <v>3620848</v>
      </c>
      <c r="F63" s="1285">
        <f t="shared" si="15"/>
        <v>142.71474462579212</v>
      </c>
      <c r="G63" s="461">
        <f t="shared" si="16"/>
        <v>20573</v>
      </c>
      <c r="H63" s="461">
        <f t="shared" si="20"/>
        <v>2936070.4411864216</v>
      </c>
      <c r="I63" s="1285">
        <f t="shared" si="17"/>
        <v>131.39682627285751</v>
      </c>
      <c r="J63" s="461">
        <f t="shared" si="21"/>
        <v>2703226.9069114975</v>
      </c>
      <c r="K63" s="1424">
        <f t="shared" si="22"/>
        <v>-0.25342712344967322</v>
      </c>
    </row>
    <row r="64" spans="1:21" ht="16.5" thickBot="1" x14ac:dyDescent="0.3">
      <c r="A64" s="463" t="s">
        <v>494</v>
      </c>
      <c r="B64" s="1285">
        <f>VLOOKUP(A64,'07. BPTs - ETO'!$A$54:$C$72,3,FALSE)</f>
        <v>117</v>
      </c>
      <c r="C64" s="461">
        <f t="shared" si="18"/>
        <v>425742</v>
      </c>
      <c r="D64" s="461">
        <f t="shared" si="19"/>
        <v>49811814</v>
      </c>
      <c r="F64" s="1285">
        <f t="shared" si="15"/>
        <v>109.49061972103789</v>
      </c>
      <c r="G64" s="461">
        <f t="shared" si="16"/>
        <v>425742</v>
      </c>
      <c r="H64" s="461">
        <f t="shared" si="20"/>
        <v>46614755.421274111</v>
      </c>
      <c r="I64" s="1285">
        <f t="shared" si="17"/>
        <v>100.80752325707964</v>
      </c>
      <c r="J64" s="461">
        <f t="shared" si="21"/>
        <v>42917996.566515602</v>
      </c>
      <c r="K64" s="1424">
        <f t="shared" si="22"/>
        <v>-0.13839723711897745</v>
      </c>
    </row>
    <row r="65" spans="1:14" ht="16.5" thickBot="1" x14ac:dyDescent="0.3">
      <c r="A65" s="463" t="s">
        <v>492</v>
      </c>
      <c r="B65" s="1285">
        <f>VLOOKUP(A65,'07. BPTs - ETO'!$A$54:$C$72,3,FALSE)</f>
        <v>147</v>
      </c>
      <c r="C65" s="461">
        <f t="shared" si="18"/>
        <v>1112721</v>
      </c>
      <c r="D65" s="461">
        <f t="shared" si="19"/>
        <v>163569987</v>
      </c>
      <c r="F65" s="1285">
        <f t="shared" si="15"/>
        <v>136.86327465129733</v>
      </c>
      <c r="G65" s="461">
        <f t="shared" si="16"/>
        <v>1112721</v>
      </c>
      <c r="H65" s="461">
        <f t="shared" si="20"/>
        <v>152290639.83326623</v>
      </c>
      <c r="I65" s="1285">
        <f t="shared" si="17"/>
        <v>126.00940407134952</v>
      </c>
      <c r="J65" s="461">
        <f t="shared" si="21"/>
        <v>140213310.10767612</v>
      </c>
      <c r="K65" s="1424">
        <f t="shared" si="22"/>
        <v>-0.14279316958265631</v>
      </c>
    </row>
    <row r="66" spans="1:14" ht="16.5" thickBot="1" x14ac:dyDescent="0.3">
      <c r="A66" s="463" t="s">
        <v>490</v>
      </c>
      <c r="B66" s="1285">
        <f>VLOOKUP(A66,'07. BPTs - ETO'!$A$54:$C$72,3,FALSE)</f>
        <v>140</v>
      </c>
      <c r="C66" s="461">
        <f t="shared" si="18"/>
        <v>20780</v>
      </c>
      <c r="D66" s="461">
        <f t="shared" si="19"/>
        <v>2909200</v>
      </c>
      <c r="F66" s="1285">
        <f t="shared" si="15"/>
        <v>114.17179570063368</v>
      </c>
      <c r="G66" s="461">
        <f t="shared" si="16"/>
        <v>20780</v>
      </c>
      <c r="H66" s="461">
        <f t="shared" si="20"/>
        <v>2372489.9146591681</v>
      </c>
      <c r="I66" s="1285">
        <f t="shared" si="17"/>
        <v>105.11746101828599</v>
      </c>
      <c r="J66" s="461">
        <f t="shared" si="21"/>
        <v>2184340.8399599828</v>
      </c>
      <c r="K66" s="1424">
        <f t="shared" si="22"/>
        <v>-0.24916099272652859</v>
      </c>
    </row>
    <row r="67" spans="1:14" ht="16.5" thickBot="1" x14ac:dyDescent="0.3">
      <c r="A67" s="463" t="s">
        <v>488</v>
      </c>
      <c r="B67" s="1285">
        <f>VLOOKUP(A67,'07. BPTs - ETO'!$A$54:$C$72,3,FALSE)</f>
        <v>176</v>
      </c>
      <c r="C67" s="461">
        <f t="shared" si="18"/>
        <v>56669</v>
      </c>
      <c r="D67" s="461">
        <f t="shared" si="19"/>
        <v>9973744</v>
      </c>
      <c r="F67" s="1285">
        <f t="shared" si="15"/>
        <v>142.71474462579212</v>
      </c>
      <c r="G67" s="461">
        <f t="shared" si="16"/>
        <v>56669</v>
      </c>
      <c r="H67" s="461">
        <f t="shared" si="20"/>
        <v>8087501.8631990133</v>
      </c>
      <c r="I67" s="1285">
        <f t="shared" si="17"/>
        <v>131.39682627285751</v>
      </c>
      <c r="J67" s="461">
        <f t="shared" si="21"/>
        <v>7446126.7480565626</v>
      </c>
      <c r="K67" s="1424">
        <f t="shared" si="22"/>
        <v>-0.25342712344967322</v>
      </c>
    </row>
    <row r="68" spans="1:14" ht="16.5" thickBot="1" x14ac:dyDescent="0.3">
      <c r="A68" s="463" t="s">
        <v>484</v>
      </c>
      <c r="B68" s="1285">
        <f>VLOOKUP(A68,'07. BPTs - ETO'!$A$54:$C$72,3,FALSE)</f>
        <v>441</v>
      </c>
      <c r="C68" s="461">
        <f t="shared" si="18"/>
        <v>21446</v>
      </c>
      <c r="D68" s="461">
        <f t="shared" si="19"/>
        <v>9457686</v>
      </c>
      <c r="F68" s="1285">
        <f t="shared" si="15"/>
        <v>410.58982395389199</v>
      </c>
      <c r="G68" s="461">
        <f t="shared" si="16"/>
        <v>21446</v>
      </c>
      <c r="H68" s="461">
        <f t="shared" si="20"/>
        <v>8805509.3645151686</v>
      </c>
      <c r="I68" s="1285">
        <f t="shared" si="17"/>
        <v>378.02821221404855</v>
      </c>
      <c r="J68" s="461">
        <f t="shared" si="21"/>
        <v>8107193.0391424848</v>
      </c>
      <c r="K68" s="1424">
        <f t="shared" si="22"/>
        <v>-0.14279316958265631</v>
      </c>
    </row>
    <row r="69" spans="1:14" ht="16.5" thickBot="1" x14ac:dyDescent="0.3">
      <c r="A69" s="463" t="s">
        <v>482</v>
      </c>
      <c r="B69" s="1285">
        <f>VLOOKUP(A69,'07. BPTs - ETO'!$A$54:$C$72,3,FALSE)</f>
        <v>441</v>
      </c>
      <c r="C69" s="461">
        <f t="shared" si="18"/>
        <v>115412</v>
      </c>
      <c r="D69" s="461">
        <f t="shared" si="19"/>
        <v>50896692</v>
      </c>
      <c r="F69" s="1285">
        <f t="shared" si="15"/>
        <v>410.58982395389199</v>
      </c>
      <c r="G69" s="461">
        <f t="shared" si="16"/>
        <v>115412</v>
      </c>
      <c r="H69" s="461">
        <f t="shared" si="20"/>
        <v>47386992.762166582</v>
      </c>
      <c r="I69" s="1285">
        <f t="shared" si="17"/>
        <v>378.02821221404855</v>
      </c>
      <c r="J69" s="461">
        <f t="shared" si="21"/>
        <v>43628992.02804777</v>
      </c>
      <c r="K69" s="1424">
        <f t="shared" si="22"/>
        <v>-0.14279316958265631</v>
      </c>
    </row>
    <row r="70" spans="1:14" ht="16.5" thickBot="1" x14ac:dyDescent="0.3">
      <c r="A70" s="463" t="s">
        <v>478</v>
      </c>
      <c r="B70" s="1285">
        <f>VLOOKUP(A70,'07. BPTs - ETO'!$A$54:$C$72,3,FALSE)</f>
        <v>44</v>
      </c>
      <c r="C70" s="461">
        <f t="shared" si="18"/>
        <v>429149</v>
      </c>
      <c r="D70" s="461">
        <f t="shared" si="19"/>
        <v>18882556</v>
      </c>
      <c r="F70" s="1285">
        <f t="shared" si="15"/>
        <v>52.828690015062321</v>
      </c>
      <c r="G70" s="461">
        <f t="shared" si="16"/>
        <v>429149</v>
      </c>
      <c r="H70" s="461">
        <f t="shared" si="20"/>
        <v>22671379.491273981</v>
      </c>
      <c r="I70" s="1285">
        <f t="shared" si="17"/>
        <v>48.639138319820667</v>
      </c>
      <c r="J70" s="461">
        <f t="shared" si="21"/>
        <v>20873437.570812721</v>
      </c>
      <c r="K70" s="1424">
        <f t="shared" si="22"/>
        <v>0.10543496181410617</v>
      </c>
    </row>
    <row r="71" spans="1:14" ht="16.5" thickBot="1" x14ac:dyDescent="0.3">
      <c r="A71" s="463" t="s">
        <v>476</v>
      </c>
      <c r="B71" s="1285">
        <f>VLOOKUP(A71,'07. BPTs - ETO'!$A$54:$C$72,3,FALSE)</f>
        <v>50</v>
      </c>
      <c r="C71" s="461">
        <f t="shared" si="18"/>
        <v>563669</v>
      </c>
      <c r="D71" s="461">
        <f t="shared" si="19"/>
        <v>28183450</v>
      </c>
      <c r="F71" s="1285">
        <f t="shared" si="15"/>
        <v>58.287698063263669</v>
      </c>
      <c r="G71" s="461">
        <f t="shared" si="16"/>
        <v>563669</v>
      </c>
      <c r="H71" s="461">
        <f t="shared" si="20"/>
        <v>32854968.479621768</v>
      </c>
      <c r="I71" s="1285">
        <f t="shared" si="17"/>
        <v>53.665222583310353</v>
      </c>
      <c r="J71" s="461">
        <f t="shared" si="21"/>
        <v>30249422.348311964</v>
      </c>
      <c r="K71" s="1424">
        <f t="shared" si="22"/>
        <v>7.3304451666207138E-2</v>
      </c>
    </row>
    <row r="72" spans="1:14" x14ac:dyDescent="0.25">
      <c r="A72" s="463" t="s">
        <v>474</v>
      </c>
      <c r="B72" s="1285">
        <f>VLOOKUP(A72,'07. BPTs - ETO'!$A$54:$C$72,3,FALSE)</f>
        <v>82</v>
      </c>
      <c r="C72" s="461">
        <f t="shared" si="18"/>
        <v>77961</v>
      </c>
      <c r="D72" s="461">
        <f t="shared" si="19"/>
        <v>6392802</v>
      </c>
      <c r="F72" s="1285">
        <f t="shared" si="15"/>
        <v>67.17297126817941</v>
      </c>
      <c r="G72" s="461">
        <f t="shared" si="16"/>
        <v>77961</v>
      </c>
      <c r="H72" s="461">
        <f t="shared" si="20"/>
        <v>5236872.0130385347</v>
      </c>
      <c r="I72" s="1285">
        <f t="shared" si="17"/>
        <v>61.845853833111811</v>
      </c>
      <c r="J72" s="461">
        <f t="shared" si="21"/>
        <v>4821564.6106832298</v>
      </c>
      <c r="K72" s="1424">
        <f t="shared" si="22"/>
        <v>-0.24578227032790478</v>
      </c>
    </row>
    <row r="73" spans="1:14" ht="16.5" thickBot="1" x14ac:dyDescent="0.3">
      <c r="A73"/>
      <c r="B73"/>
      <c r="C73"/>
      <c r="D73"/>
      <c r="E73"/>
      <c r="F73"/>
      <c r="I73"/>
      <c r="J73"/>
      <c r="M73"/>
      <c r="N73"/>
    </row>
    <row r="74" spans="1:14" ht="16.5" thickBot="1" x14ac:dyDescent="0.3">
      <c r="A74" s="1255" t="s">
        <v>584</v>
      </c>
      <c r="B74"/>
      <c r="C74" s="461">
        <f>SUM(C60:C72)</f>
        <v>3942112</v>
      </c>
      <c r="D74" s="461">
        <f>SUM(D60:D72)</f>
        <v>494122391</v>
      </c>
      <c r="E74"/>
      <c r="F74"/>
      <c r="G74" s="461">
        <f>SUM(G60:G72)</f>
        <v>3942112</v>
      </c>
      <c r="H74" s="461">
        <f>SUM(H60:H72)</f>
        <v>469326683.4400968</v>
      </c>
      <c r="I74"/>
      <c r="J74" s="461">
        <f>SUM(J60:J72)</f>
        <v>432106975.70802945</v>
      </c>
    </row>
    <row r="75" spans="1:14" x14ac:dyDescent="0.25">
      <c r="A75" s="1255" t="s">
        <v>11435</v>
      </c>
      <c r="B75"/>
      <c r="C75"/>
      <c r="D75"/>
      <c r="E75"/>
      <c r="F75"/>
      <c r="G75"/>
      <c r="H75" s="1426">
        <f>D74/H74-1</f>
        <v>5.283251184048221E-2</v>
      </c>
      <c r="I75"/>
      <c r="J75"/>
    </row>
    <row r="76" spans="1:14" x14ac:dyDescent="0.25">
      <c r="H76" s="1425"/>
    </row>
    <row r="77" spans="1:14" x14ac:dyDescent="0.25">
      <c r="L77" s="1120"/>
      <c r="M77" s="1120"/>
    </row>
    <row r="78" spans="1:14" x14ac:dyDescent="0.25">
      <c r="L78" s="1120"/>
      <c r="M78" s="1120"/>
    </row>
    <row r="79" spans="1:14" x14ac:dyDescent="0.25">
      <c r="A79" s="1123" t="s">
        <v>2956</v>
      </c>
      <c r="B79" s="1123"/>
      <c r="C79" s="1123"/>
      <c r="D79" s="1123"/>
      <c r="E79" s="1123"/>
      <c r="F79" s="1123"/>
      <c r="G79" s="1123"/>
      <c r="H79" s="1123"/>
      <c r="I79" s="1123"/>
      <c r="J79" s="1123"/>
      <c r="K79" s="1123"/>
      <c r="L79" s="1124"/>
      <c r="M79" s="1124"/>
    </row>
    <row r="80" spans="1:14" ht="31.5" x14ac:dyDescent="0.25">
      <c r="A80" s="480" t="s">
        <v>2952</v>
      </c>
    </row>
    <row r="81" spans="1:16" x14ac:dyDescent="0.25">
      <c r="A81" s="479" t="s">
        <v>628</v>
      </c>
      <c r="B81" s="478"/>
      <c r="C81" s="478"/>
      <c r="D81" s="478"/>
      <c r="E81" s="478"/>
      <c r="F81" s="478"/>
      <c r="G81" s="478"/>
    </row>
    <row r="82" spans="1:16" ht="63" x14ac:dyDescent="0.25">
      <c r="A82" s="477" t="s">
        <v>3</v>
      </c>
      <c r="B82" s="475" t="s">
        <v>627</v>
      </c>
      <c r="C82" s="475" t="s">
        <v>626</v>
      </c>
      <c r="D82" s="475" t="s">
        <v>625</v>
      </c>
      <c r="E82" s="475" t="s">
        <v>624</v>
      </c>
      <c r="F82" s="476" t="s">
        <v>540</v>
      </c>
      <c r="G82" s="475" t="s">
        <v>623</v>
      </c>
    </row>
    <row r="83" spans="1:16" ht="31.5" x14ac:dyDescent="0.25">
      <c r="A83" s="472" t="s">
        <v>622</v>
      </c>
      <c r="B83" s="471">
        <f>C26*H26</f>
        <v>1835945</v>
      </c>
      <c r="C83" s="471">
        <f>C26*(1-H26)</f>
        <v>789114</v>
      </c>
      <c r="D83" s="474">
        <f>D26/(B83+C83*$B$5)</f>
        <v>145.34663402556328</v>
      </c>
      <c r="E83" s="474">
        <f>D83*$B$5</f>
        <v>116.27730722045062</v>
      </c>
      <c r="F83" s="474">
        <f>SUMPRODUCT(B83:C83,D83:E83)</f>
        <v>358604477.01602143</v>
      </c>
      <c r="G83" s="473">
        <f>F83/D26-1</f>
        <v>0</v>
      </c>
    </row>
    <row r="84" spans="1:16" ht="31.5" x14ac:dyDescent="0.25">
      <c r="A84" s="472" t="s">
        <v>621</v>
      </c>
      <c r="B84" s="471">
        <f>C27*H27</f>
        <v>77242</v>
      </c>
      <c r="C84" s="471">
        <f>C27*(1-H27)</f>
        <v>32174.000000000004</v>
      </c>
      <c r="D84" s="474">
        <f>D27/(B84+C84*$B$5)</f>
        <v>151.34965727786576</v>
      </c>
      <c r="E84" s="474">
        <f t="shared" ref="E84:E86" si="23">D84*$B$5</f>
        <v>121.07972582229262</v>
      </c>
      <c r="F84" s="474">
        <f>SUMPRODUCT(B84:C84,D84:E84)</f>
        <v>15586169.32606335</v>
      </c>
      <c r="G84" s="473">
        <f>F84/D27-1</f>
        <v>0</v>
      </c>
    </row>
    <row r="85" spans="1:16" x14ac:dyDescent="0.25">
      <c r="A85" s="472" t="s">
        <v>620</v>
      </c>
      <c r="B85" s="471">
        <f>C28*H28</f>
        <v>115412</v>
      </c>
      <c r="C85" s="471">
        <f>C28*(1-H28)</f>
        <v>21446.000000000007</v>
      </c>
      <c r="D85" s="474">
        <f>D28/(B85+C85*$B$5)</f>
        <v>121.22420653459997</v>
      </c>
      <c r="E85" s="474">
        <f t="shared" si="23"/>
        <v>96.979365227679978</v>
      </c>
      <c r="F85" s="474">
        <f>SUMPRODUCT(B85:C85,D85:E85)</f>
        <v>16070547.591244077</v>
      </c>
      <c r="G85" s="473">
        <f>F85/D28-1</f>
        <v>0</v>
      </c>
    </row>
    <row r="86" spans="1:16" x14ac:dyDescent="0.25">
      <c r="A86" s="472" t="s">
        <v>619</v>
      </c>
      <c r="B86" s="471">
        <f>C29*H29</f>
        <v>0</v>
      </c>
      <c r="C86" s="471">
        <f>C29*(1-H29)</f>
        <v>992818</v>
      </c>
      <c r="D86" s="474">
        <f>D29/(B86+C86*$B$5)</f>
        <v>72.687203301248189</v>
      </c>
      <c r="E86" s="474">
        <f t="shared" si="23"/>
        <v>58.149762640998553</v>
      </c>
      <c r="F86" s="474">
        <f>SUMPRODUCT(B86:C86,D86:E86)</f>
        <v>57732131.045710899</v>
      </c>
      <c r="G86" s="473">
        <f>F86/D29-1</f>
        <v>0</v>
      </c>
    </row>
    <row r="87" spans="1:16" x14ac:dyDescent="0.25">
      <c r="A87" s="472" t="s">
        <v>584</v>
      </c>
      <c r="B87" s="470">
        <f>SUM(B83:B86)</f>
        <v>2028599</v>
      </c>
      <c r="C87" s="470">
        <f>SUM(C83:C86)</f>
        <v>1835552</v>
      </c>
      <c r="D87" s="471"/>
      <c r="E87" s="470"/>
      <c r="F87" s="470">
        <f>SUM(F83:F86)</f>
        <v>447993324.97903979</v>
      </c>
      <c r="G87" s="473">
        <f>F87-D31</f>
        <v>-5444906.6501695514</v>
      </c>
    </row>
    <row r="88" spans="1:16" ht="16.5" thickBot="1" x14ac:dyDescent="0.3"/>
    <row r="89" spans="1:16" ht="24.75" thickBot="1" x14ac:dyDescent="0.3">
      <c r="A89" s="469" t="s">
        <v>618</v>
      </c>
      <c r="B89" s="469"/>
      <c r="C89" s="469" t="s">
        <v>617</v>
      </c>
      <c r="D89" s="469" t="s">
        <v>616</v>
      </c>
      <c r="E89" s="469" t="s">
        <v>615</v>
      </c>
      <c r="F89" s="468" t="s">
        <v>614</v>
      </c>
      <c r="G89" s="467" t="s">
        <v>613</v>
      </c>
      <c r="H89" s="466" t="s">
        <v>612</v>
      </c>
      <c r="I89" s="465" t="s">
        <v>11429</v>
      </c>
      <c r="J89" s="466" t="s">
        <v>11430</v>
      </c>
      <c r="K89" s="465" t="s">
        <v>11431</v>
      </c>
      <c r="N89" s="458" t="s">
        <v>2955</v>
      </c>
    </row>
    <row r="90" spans="1:16" ht="16.5" thickBot="1" x14ac:dyDescent="0.3">
      <c r="A90" s="463" t="s">
        <v>504</v>
      </c>
      <c r="B90" s="463" t="s">
        <v>503</v>
      </c>
      <c r="C90" s="463" t="s">
        <v>610</v>
      </c>
      <c r="D90" s="463" t="s">
        <v>29</v>
      </c>
      <c r="E90" s="463">
        <f>E83</f>
        <v>116.27730722045062</v>
      </c>
      <c r="F90" s="462">
        <v>1</v>
      </c>
      <c r="G90" s="461">
        <f t="shared" ref="G90:G102" si="24">F90*E90</f>
        <v>116.27730722045062</v>
      </c>
      <c r="H90" s="460">
        <f t="shared" ref="H90:H102" si="25">$J$11</f>
        <v>-3.1174571652793026E-2</v>
      </c>
      <c r="I90" s="459">
        <f t="shared" ref="I90:I102" si="26">G90*(1+H90)</f>
        <v>112.65241197491285</v>
      </c>
      <c r="J90" s="460"/>
      <c r="K90" s="459">
        <f>I90*(1+J90)</f>
        <v>112.65241197491285</v>
      </c>
      <c r="N90" s="1120">
        <f>VLOOKUP($A90,$A$9:$C$21,2,FALSE)</f>
        <v>363372</v>
      </c>
      <c r="O90" s="1120">
        <f t="shared" ref="O90:O102" si="27">N90*E90</f>
        <v>42251917.679309584</v>
      </c>
      <c r="P90" s="1120">
        <f>VLOOKUP($A90,$A$9:$C$21,3,FALSE)</f>
        <v>46612616.389578201</v>
      </c>
    </row>
    <row r="91" spans="1:16" ht="16.5" thickBot="1" x14ac:dyDescent="0.3">
      <c r="A91" s="463" t="s">
        <v>502</v>
      </c>
      <c r="B91" s="463" t="s">
        <v>501</v>
      </c>
      <c r="C91" s="463" t="s">
        <v>609</v>
      </c>
      <c r="D91" s="463" t="s">
        <v>29</v>
      </c>
      <c r="E91" s="463">
        <f>D83</f>
        <v>145.34663402556328</v>
      </c>
      <c r="F91" s="462">
        <v>1</v>
      </c>
      <c r="G91" s="461">
        <f t="shared" si="24"/>
        <v>145.34663402556328</v>
      </c>
      <c r="H91" s="460">
        <f t="shared" si="25"/>
        <v>-3.1174571652793026E-2</v>
      </c>
      <c r="I91" s="459">
        <f t="shared" si="26"/>
        <v>140.81551496864108</v>
      </c>
      <c r="J91" s="460"/>
      <c r="K91" s="459">
        <f t="shared" ref="K91:K102" si="28">I91*(1+J91)</f>
        <v>140.81551496864108</v>
      </c>
      <c r="N91" s="1120">
        <f t="shared" ref="N91:N102" si="29">VLOOKUP(A91,$A$9:$C$21,2,FALSE)</f>
        <v>723224</v>
      </c>
      <c r="O91" s="1120">
        <f t="shared" si="27"/>
        <v>105118174.04650398</v>
      </c>
      <c r="P91" s="1120">
        <f t="shared" ref="P91:P102" si="30">VLOOKUP($A91,$A$9:$C$21,3,FALSE)</f>
        <v>106108198.579616</v>
      </c>
    </row>
    <row r="92" spans="1:16" ht="16.5" thickBot="1" x14ac:dyDescent="0.3">
      <c r="A92" s="463" t="s">
        <v>500</v>
      </c>
      <c r="B92" s="463" t="s">
        <v>499</v>
      </c>
      <c r="C92" s="463" t="s">
        <v>610</v>
      </c>
      <c r="D92" s="463" t="s">
        <v>29</v>
      </c>
      <c r="E92" s="463">
        <f>E84</f>
        <v>121.07972582229262</v>
      </c>
      <c r="F92" s="462">
        <v>1</v>
      </c>
      <c r="G92" s="461">
        <f t="shared" si="24"/>
        <v>121.07972582229262</v>
      </c>
      <c r="H92" s="460">
        <f t="shared" si="25"/>
        <v>-3.1174571652793026E-2</v>
      </c>
      <c r="I92" s="459">
        <f t="shared" si="26"/>
        <v>117.30511723394503</v>
      </c>
      <c r="J92" s="460"/>
      <c r="K92" s="459">
        <f t="shared" si="28"/>
        <v>117.30511723394503</v>
      </c>
      <c r="N92" s="1120">
        <f t="shared" si="29"/>
        <v>11394</v>
      </c>
      <c r="O92" s="1120">
        <f t="shared" si="27"/>
        <v>1379582.396019202</v>
      </c>
      <c r="P92" s="1120">
        <f t="shared" si="30"/>
        <v>1532902.99309099</v>
      </c>
    </row>
    <row r="93" spans="1:16" ht="16.5" thickBot="1" x14ac:dyDescent="0.3">
      <c r="A93" s="463" t="s">
        <v>498</v>
      </c>
      <c r="B93" s="463" t="s">
        <v>497</v>
      </c>
      <c r="C93" s="463" t="s">
        <v>609</v>
      </c>
      <c r="D93" s="463" t="s">
        <v>29</v>
      </c>
      <c r="E93" s="463">
        <f>D84</f>
        <v>151.34965727786576</v>
      </c>
      <c r="F93" s="462">
        <v>1</v>
      </c>
      <c r="G93" s="461">
        <f t="shared" si="24"/>
        <v>151.34965727786576</v>
      </c>
      <c r="H93" s="460">
        <f t="shared" si="25"/>
        <v>-3.1174571652793026E-2</v>
      </c>
      <c r="I93" s="459">
        <f t="shared" si="26"/>
        <v>146.63139654243128</v>
      </c>
      <c r="J93" s="460"/>
      <c r="K93" s="459">
        <f t="shared" si="28"/>
        <v>146.63139654243128</v>
      </c>
      <c r="N93" s="1120">
        <f t="shared" si="29"/>
        <v>20573</v>
      </c>
      <c r="O93" s="1120">
        <f t="shared" si="27"/>
        <v>3113716.4991775323</v>
      </c>
      <c r="P93" s="1120">
        <f t="shared" si="30"/>
        <v>3432117.1556188501</v>
      </c>
    </row>
    <row r="94" spans="1:16" ht="16.5" thickBot="1" x14ac:dyDescent="0.3">
      <c r="A94" s="463" t="s">
        <v>494</v>
      </c>
      <c r="B94" s="463" t="s">
        <v>493</v>
      </c>
      <c r="C94" s="463" t="s">
        <v>610</v>
      </c>
      <c r="D94" s="463" t="s">
        <v>29</v>
      </c>
      <c r="E94" s="463">
        <f>E83</f>
        <v>116.27730722045062</v>
      </c>
      <c r="F94" s="462">
        <v>1</v>
      </c>
      <c r="G94" s="461">
        <f t="shared" si="24"/>
        <v>116.27730722045062</v>
      </c>
      <c r="H94" s="460">
        <f t="shared" si="25"/>
        <v>-3.1174571652793026E-2</v>
      </c>
      <c r="I94" s="459">
        <f t="shared" si="26"/>
        <v>112.65241197491285</v>
      </c>
      <c r="J94" s="460"/>
      <c r="K94" s="459">
        <f t="shared" si="28"/>
        <v>112.65241197491285</v>
      </c>
      <c r="N94" s="1120">
        <f t="shared" si="29"/>
        <v>425742</v>
      </c>
      <c r="O94" s="1120">
        <f t="shared" si="27"/>
        <v>49504133.330649093</v>
      </c>
      <c r="P94" s="1120">
        <f t="shared" si="30"/>
        <v>49688779.490007304</v>
      </c>
    </row>
    <row r="95" spans="1:16" ht="16.5" thickBot="1" x14ac:dyDescent="0.3">
      <c r="A95" s="463" t="s">
        <v>492</v>
      </c>
      <c r="B95" s="463" t="s">
        <v>491</v>
      </c>
      <c r="C95" s="463" t="s">
        <v>609</v>
      </c>
      <c r="D95" s="463" t="s">
        <v>29</v>
      </c>
      <c r="E95" s="463">
        <f>D83</f>
        <v>145.34663402556328</v>
      </c>
      <c r="F95" s="462">
        <v>1</v>
      </c>
      <c r="G95" s="461">
        <f t="shared" si="24"/>
        <v>145.34663402556328</v>
      </c>
      <c r="H95" s="460">
        <f t="shared" si="25"/>
        <v>-3.1174571652793026E-2</v>
      </c>
      <c r="I95" s="459">
        <f t="shared" si="26"/>
        <v>140.81551496864108</v>
      </c>
      <c r="J95" s="460"/>
      <c r="K95" s="459">
        <f t="shared" si="28"/>
        <v>140.81551496864108</v>
      </c>
      <c r="N95" s="1120">
        <f t="shared" si="29"/>
        <v>1112721</v>
      </c>
      <c r="O95" s="1120">
        <f t="shared" si="27"/>
        <v>161730251.95955878</v>
      </c>
      <c r="P95" s="1120">
        <f t="shared" si="30"/>
        <v>156194882.55682001</v>
      </c>
    </row>
    <row r="96" spans="1:16" ht="16.5" thickBot="1" x14ac:dyDescent="0.3">
      <c r="A96" s="463" t="s">
        <v>490</v>
      </c>
      <c r="B96" s="463" t="s">
        <v>489</v>
      </c>
      <c r="C96" s="463" t="s">
        <v>610</v>
      </c>
      <c r="D96" s="463" t="s">
        <v>29</v>
      </c>
      <c r="E96" s="463">
        <f>E84</f>
        <v>121.07972582229262</v>
      </c>
      <c r="F96" s="462">
        <v>1</v>
      </c>
      <c r="G96" s="461">
        <f t="shared" si="24"/>
        <v>121.07972582229262</v>
      </c>
      <c r="H96" s="460">
        <f t="shared" si="25"/>
        <v>-3.1174571652793026E-2</v>
      </c>
      <c r="I96" s="459">
        <f t="shared" si="26"/>
        <v>117.30511723394503</v>
      </c>
      <c r="J96" s="460"/>
      <c r="K96" s="459">
        <f t="shared" si="28"/>
        <v>117.30511723394503</v>
      </c>
      <c r="N96" s="1120">
        <f t="shared" si="29"/>
        <v>20780</v>
      </c>
      <c r="O96" s="1120">
        <f t="shared" si="27"/>
        <v>2516036.7025872404</v>
      </c>
      <c r="P96" s="1120">
        <f t="shared" si="30"/>
        <v>2310854.7469652002</v>
      </c>
    </row>
    <row r="97" spans="1:16" ht="16.5" thickBot="1" x14ac:dyDescent="0.3">
      <c r="A97" s="463" t="s">
        <v>488</v>
      </c>
      <c r="B97" s="463" t="s">
        <v>487</v>
      </c>
      <c r="C97" s="463" t="s">
        <v>609</v>
      </c>
      <c r="D97" s="463" t="s">
        <v>29</v>
      </c>
      <c r="E97" s="463">
        <f>D84</f>
        <v>151.34965727786576</v>
      </c>
      <c r="F97" s="462">
        <v>1</v>
      </c>
      <c r="G97" s="461">
        <f t="shared" si="24"/>
        <v>151.34965727786576</v>
      </c>
      <c r="H97" s="460">
        <f t="shared" si="25"/>
        <v>-3.1174571652793026E-2</v>
      </c>
      <c r="I97" s="459">
        <f t="shared" si="26"/>
        <v>146.63139654243128</v>
      </c>
      <c r="J97" s="460"/>
      <c r="K97" s="459">
        <f t="shared" si="28"/>
        <v>146.63139654243128</v>
      </c>
      <c r="N97" s="1120">
        <f t="shared" si="29"/>
        <v>56669</v>
      </c>
      <c r="O97" s="1120">
        <f t="shared" si="27"/>
        <v>8576833.7282793745</v>
      </c>
      <c r="P97" s="1120">
        <f t="shared" si="30"/>
        <v>8310294.43038831</v>
      </c>
    </row>
    <row r="98" spans="1:16" ht="16.5" thickBot="1" x14ac:dyDescent="0.3">
      <c r="A98" s="463" t="s">
        <v>484</v>
      </c>
      <c r="B98" s="463" t="s">
        <v>483</v>
      </c>
      <c r="C98" s="463" t="s">
        <v>610</v>
      </c>
      <c r="D98" s="463" t="s">
        <v>486</v>
      </c>
      <c r="E98" s="463">
        <f>E85</f>
        <v>96.979365227679978</v>
      </c>
      <c r="F98" s="462">
        <v>3</v>
      </c>
      <c r="G98" s="461">
        <f t="shared" si="24"/>
        <v>290.93809568303993</v>
      </c>
      <c r="H98" s="460">
        <f t="shared" si="25"/>
        <v>-3.1174571652793026E-2</v>
      </c>
      <c r="I98" s="459">
        <f t="shared" si="26"/>
        <v>281.86822517264187</v>
      </c>
      <c r="J98" s="460"/>
      <c r="K98" s="459">
        <f t="shared" si="28"/>
        <v>281.86822517264187</v>
      </c>
      <c r="N98" s="1120">
        <f t="shared" si="29"/>
        <v>21446</v>
      </c>
      <c r="O98" s="1120">
        <f t="shared" si="27"/>
        <v>2079819.4666728247</v>
      </c>
      <c r="P98" s="1120">
        <f t="shared" si="30"/>
        <v>3300244.05720068</v>
      </c>
    </row>
    <row r="99" spans="1:16" ht="16.5" thickBot="1" x14ac:dyDescent="0.3">
      <c r="A99" s="463" t="s">
        <v>482</v>
      </c>
      <c r="B99" s="463" t="s">
        <v>481</v>
      </c>
      <c r="C99" s="463" t="s">
        <v>609</v>
      </c>
      <c r="D99" s="463" t="s">
        <v>486</v>
      </c>
      <c r="E99" s="463">
        <f>D85</f>
        <v>121.22420653459997</v>
      </c>
      <c r="F99" s="462">
        <v>3</v>
      </c>
      <c r="G99" s="461">
        <f t="shared" si="24"/>
        <v>363.67261960379994</v>
      </c>
      <c r="H99" s="460">
        <f t="shared" si="25"/>
        <v>-3.1174571652793026E-2</v>
      </c>
      <c r="I99" s="459">
        <f t="shared" si="26"/>
        <v>352.33528146580232</v>
      </c>
      <c r="J99" s="460"/>
      <c r="K99" s="459">
        <f t="shared" si="28"/>
        <v>352.33528146580232</v>
      </c>
      <c r="N99" s="1120">
        <f t="shared" si="29"/>
        <v>115412</v>
      </c>
      <c r="O99" s="1120">
        <f t="shared" si="27"/>
        <v>13990728.124571253</v>
      </c>
      <c r="P99" s="1120">
        <f t="shared" si="30"/>
        <v>12770303.5340434</v>
      </c>
    </row>
    <row r="100" spans="1:16" ht="16.5" thickBot="1" x14ac:dyDescent="0.3">
      <c r="A100" s="463" t="s">
        <v>478</v>
      </c>
      <c r="B100" s="463" t="s">
        <v>477</v>
      </c>
      <c r="C100" s="464" t="s">
        <v>608</v>
      </c>
      <c r="D100" s="463" t="s">
        <v>607</v>
      </c>
      <c r="E100" s="463">
        <f>C19/B19</f>
        <v>54.927308680942517</v>
      </c>
      <c r="F100" s="462">
        <v>1</v>
      </c>
      <c r="G100" s="461">
        <f t="shared" si="24"/>
        <v>54.927308680942517</v>
      </c>
      <c r="H100" s="460">
        <f t="shared" si="25"/>
        <v>-3.1174571652793026E-2</v>
      </c>
      <c r="I100" s="459">
        <f t="shared" si="26"/>
        <v>53.214973360773392</v>
      </c>
      <c r="J100" s="460"/>
      <c r="K100" s="459">
        <f t="shared" si="28"/>
        <v>53.214973360773392</v>
      </c>
      <c r="N100" s="1120">
        <f t="shared" si="29"/>
        <v>429149</v>
      </c>
      <c r="O100" s="1120">
        <f t="shared" si="27"/>
        <v>23571999.5931178</v>
      </c>
      <c r="P100" s="1120">
        <f t="shared" si="30"/>
        <v>23571999.5931178</v>
      </c>
    </row>
    <row r="101" spans="1:16" ht="16.5" thickBot="1" x14ac:dyDescent="0.3">
      <c r="A101" s="463" t="s">
        <v>476</v>
      </c>
      <c r="B101" s="463" t="s">
        <v>475</v>
      </c>
      <c r="C101" s="464" t="s">
        <v>608</v>
      </c>
      <c r="D101" s="463" t="s">
        <v>607</v>
      </c>
      <c r="E101" s="463">
        <f>C20/B20</f>
        <v>60.603175715877761</v>
      </c>
      <c r="F101" s="462">
        <v>1</v>
      </c>
      <c r="G101" s="461">
        <f t="shared" si="24"/>
        <v>60.603175715877761</v>
      </c>
      <c r="H101" s="460">
        <f t="shared" si="25"/>
        <v>-3.1174571652793026E-2</v>
      </c>
      <c r="I101" s="459">
        <f t="shared" si="26"/>
        <v>58.713897672136326</v>
      </c>
      <c r="J101" s="460"/>
      <c r="K101" s="459">
        <f t="shared" si="28"/>
        <v>58.713897672136326</v>
      </c>
      <c r="N101" s="1120">
        <f t="shared" si="29"/>
        <v>563669</v>
      </c>
      <c r="O101" s="1120">
        <f t="shared" si="27"/>
        <v>34160131.452593103</v>
      </c>
      <c r="P101" s="1120">
        <f t="shared" si="30"/>
        <v>34160131.452593103</v>
      </c>
    </row>
    <row r="102" spans="1:16" x14ac:dyDescent="0.25">
      <c r="A102" s="463" t="s">
        <v>474</v>
      </c>
      <c r="B102" s="463" t="s">
        <v>473</v>
      </c>
      <c r="C102" s="464" t="s">
        <v>608</v>
      </c>
      <c r="D102" s="463" t="s">
        <v>607</v>
      </c>
      <c r="E102" s="463">
        <f>C21/B21</f>
        <v>69.84141622310527</v>
      </c>
      <c r="F102" s="462">
        <v>1</v>
      </c>
      <c r="G102" s="461">
        <f t="shared" si="24"/>
        <v>69.84141622310527</v>
      </c>
      <c r="H102" s="460">
        <f t="shared" si="25"/>
        <v>-3.1174571652793026E-2</v>
      </c>
      <c r="I102" s="459">
        <f t="shared" si="26"/>
        <v>67.664139988725537</v>
      </c>
      <c r="J102" s="460"/>
      <c r="K102" s="459">
        <f t="shared" si="28"/>
        <v>67.664139988725537</v>
      </c>
      <c r="N102" s="1120">
        <f t="shared" si="29"/>
        <v>77961</v>
      </c>
      <c r="O102" s="1120">
        <f t="shared" si="27"/>
        <v>5444906.6501695104</v>
      </c>
      <c r="P102" s="1120">
        <f t="shared" si="30"/>
        <v>5444906.6501695104</v>
      </c>
    </row>
    <row r="103" spans="1:16" x14ac:dyDescent="0.25">
      <c r="O103" s="1120">
        <f>SUM(O90:O102)</f>
        <v>453438231.62920922</v>
      </c>
      <c r="P103" s="1120">
        <f>SUM(P90:P102)</f>
        <v>453438231.62920934</v>
      </c>
    </row>
    <row r="105" spans="1:16" ht="16.5" thickBot="1" x14ac:dyDescent="0.3">
      <c r="A105" s="458" t="s">
        <v>11438</v>
      </c>
    </row>
    <row r="106" spans="1:16" ht="16.5" thickBot="1" x14ac:dyDescent="0.3">
      <c r="A106" s="469" t="s">
        <v>618</v>
      </c>
      <c r="B106" s="462" t="s">
        <v>11439</v>
      </c>
      <c r="C106" s="462" t="s">
        <v>11440</v>
      </c>
      <c r="D106" s="462" t="s">
        <v>11441</v>
      </c>
      <c r="E106" s="458" t="s">
        <v>11443</v>
      </c>
      <c r="F106" s="462" t="s">
        <v>11442</v>
      </c>
    </row>
    <row r="107" spans="1:16" ht="16.5" thickBot="1" x14ac:dyDescent="0.3">
      <c r="A107" s="463" t="s">
        <v>504</v>
      </c>
      <c r="B107" s="462">
        <f>VLOOKUP(A107,'07. BPTs - ETO'!$A$54:$C$72,3, FALSE)</f>
        <v>117</v>
      </c>
      <c r="C107" s="462"/>
      <c r="D107" s="462">
        <f>VLOOKUP(A107,'Linked Sheet'!$A$56:$C$74,3,FALSE)</f>
        <v>100.80752325707964</v>
      </c>
      <c r="E107" s="1428">
        <f>D107/B107-1</f>
        <v>-0.13839723711897745</v>
      </c>
      <c r="F107" s="462"/>
    </row>
    <row r="108" spans="1:16" ht="16.5" thickBot="1" x14ac:dyDescent="0.3">
      <c r="A108" s="463" t="s">
        <v>502</v>
      </c>
      <c r="B108" s="462">
        <f>VLOOKUP(A108,'07. BPTs - ETO'!$A$54:$C$72,3, FALSE)</f>
        <v>147</v>
      </c>
      <c r="C108" s="462"/>
      <c r="D108" s="462">
        <f>VLOOKUP(A108,'Linked Sheet'!$A$56:$C$74,3,FALSE)</f>
        <v>126.00940407134952</v>
      </c>
      <c r="E108" s="1428">
        <f t="shared" ref="E108:E119" si="31">D108/B108-1</f>
        <v>-0.14279316958265631</v>
      </c>
      <c r="F108" s="462"/>
    </row>
    <row r="109" spans="1:16" ht="16.5" thickBot="1" x14ac:dyDescent="0.3">
      <c r="A109" s="463" t="s">
        <v>500</v>
      </c>
      <c r="B109" s="462">
        <f>VLOOKUP(A109,'07. BPTs - ETO'!$A$54:$C$72,3, FALSE)</f>
        <v>140</v>
      </c>
      <c r="C109" s="462"/>
      <c r="D109" s="462">
        <f>VLOOKUP(A109,'Linked Sheet'!$A$56:$C$74,3,FALSE)</f>
        <v>105.11746101828599</v>
      </c>
      <c r="E109" s="1428">
        <f t="shared" si="31"/>
        <v>-0.24916099272652859</v>
      </c>
      <c r="F109" s="462"/>
    </row>
    <row r="110" spans="1:16" ht="16.5" thickBot="1" x14ac:dyDescent="0.3">
      <c r="A110" s="463" t="s">
        <v>498</v>
      </c>
      <c r="B110" s="462">
        <f>VLOOKUP(A110,'07. BPTs - ETO'!$A$54:$C$72,3, FALSE)</f>
        <v>176</v>
      </c>
      <c r="C110" s="462"/>
      <c r="D110" s="462">
        <f>VLOOKUP(A110,'Linked Sheet'!$A$56:$C$74,3,FALSE)</f>
        <v>131.39682627285751</v>
      </c>
      <c r="E110" s="1428">
        <f t="shared" si="31"/>
        <v>-0.25342712344967322</v>
      </c>
      <c r="F110" s="462"/>
    </row>
    <row r="111" spans="1:16" ht="16.5" thickBot="1" x14ac:dyDescent="0.3">
      <c r="A111" s="463" t="s">
        <v>494</v>
      </c>
      <c r="B111" s="462">
        <f>VLOOKUP(A111,'07. BPTs - ETO'!$A$54:$C$72,3, FALSE)</f>
        <v>117</v>
      </c>
      <c r="C111" s="462"/>
      <c r="D111" s="462">
        <f>VLOOKUP(A111,'Linked Sheet'!$A$56:$C$74,3,FALSE)</f>
        <v>100.80752325707964</v>
      </c>
      <c r="E111" s="1428">
        <f t="shared" si="31"/>
        <v>-0.13839723711897745</v>
      </c>
      <c r="F111" s="462"/>
    </row>
    <row r="112" spans="1:16" ht="16.5" thickBot="1" x14ac:dyDescent="0.3">
      <c r="A112" s="463" t="s">
        <v>492</v>
      </c>
      <c r="B112" s="462">
        <f>VLOOKUP(A112,'07. BPTs - ETO'!$A$54:$C$72,3, FALSE)</f>
        <v>147</v>
      </c>
      <c r="C112" s="462"/>
      <c r="D112" s="462">
        <f>VLOOKUP(A112,'Linked Sheet'!$A$56:$C$74,3,FALSE)</f>
        <v>126.00940407134952</v>
      </c>
      <c r="E112" s="1428">
        <f t="shared" si="31"/>
        <v>-0.14279316958265631</v>
      </c>
      <c r="F112" s="462"/>
    </row>
    <row r="113" spans="1:6" ht="16.5" thickBot="1" x14ac:dyDescent="0.3">
      <c r="A113" s="463" t="s">
        <v>490</v>
      </c>
      <c r="B113" s="462">
        <f>VLOOKUP(A113,'07. BPTs - ETO'!$A$54:$C$72,3, FALSE)</f>
        <v>140</v>
      </c>
      <c r="C113" s="462"/>
      <c r="D113" s="462">
        <f>VLOOKUP(A113,'Linked Sheet'!$A$56:$C$74,3,FALSE)</f>
        <v>105.11746101828599</v>
      </c>
      <c r="E113" s="1428">
        <f t="shared" si="31"/>
        <v>-0.24916099272652859</v>
      </c>
      <c r="F113" s="462"/>
    </row>
    <row r="114" spans="1:6" ht="16.5" thickBot="1" x14ac:dyDescent="0.3">
      <c r="A114" s="463" t="s">
        <v>488</v>
      </c>
      <c r="B114" s="462">
        <f>VLOOKUP(A114,'07. BPTs - ETO'!$A$54:$C$72,3, FALSE)</f>
        <v>176</v>
      </c>
      <c r="C114" s="462"/>
      <c r="D114" s="462">
        <f>VLOOKUP(A114,'Linked Sheet'!$A$56:$C$74,3,FALSE)</f>
        <v>131.39682627285751</v>
      </c>
      <c r="E114" s="1428">
        <f t="shared" si="31"/>
        <v>-0.25342712344967322</v>
      </c>
      <c r="F114" s="462"/>
    </row>
    <row r="115" spans="1:6" ht="16.5" thickBot="1" x14ac:dyDescent="0.3">
      <c r="A115" s="463" t="s">
        <v>484</v>
      </c>
      <c r="B115" s="462">
        <f>VLOOKUP(A115,'07. BPTs - ETO'!$A$54:$C$72,3, FALSE)</f>
        <v>441</v>
      </c>
      <c r="C115" s="462"/>
      <c r="D115" s="462">
        <f>VLOOKUP(A115,'Linked Sheet'!$A$56:$C$74,3,FALSE)</f>
        <v>378.02821221404855</v>
      </c>
      <c r="E115" s="1428">
        <f t="shared" si="31"/>
        <v>-0.14279316958265631</v>
      </c>
      <c r="F115" s="462"/>
    </row>
    <row r="116" spans="1:6" ht="16.5" thickBot="1" x14ac:dyDescent="0.3">
      <c r="A116" s="463" t="s">
        <v>482</v>
      </c>
      <c r="B116" s="462">
        <f>VLOOKUP(A116,'07. BPTs - ETO'!$A$54:$C$72,3, FALSE)</f>
        <v>441</v>
      </c>
      <c r="C116" s="462"/>
      <c r="D116" s="462">
        <f>VLOOKUP(A116,'Linked Sheet'!$A$56:$C$74,3,FALSE)</f>
        <v>378.02821221404855</v>
      </c>
      <c r="E116" s="1428">
        <f t="shared" si="31"/>
        <v>-0.14279316958265631</v>
      </c>
      <c r="F116" s="462"/>
    </row>
    <row r="117" spans="1:6" ht="16.5" thickBot="1" x14ac:dyDescent="0.3">
      <c r="A117" s="463" t="s">
        <v>478</v>
      </c>
      <c r="B117" s="462">
        <f>VLOOKUP(A117,'07. BPTs - ETO'!$A$54:$C$72,3, FALSE)</f>
        <v>44</v>
      </c>
      <c r="C117" s="462"/>
      <c r="D117" s="462">
        <f>VLOOKUP(A117,'Linked Sheet'!$A$56:$C$74,3,FALSE)</f>
        <v>48.639138319820667</v>
      </c>
      <c r="E117" s="1428">
        <f t="shared" si="31"/>
        <v>0.10543496181410617</v>
      </c>
      <c r="F117" s="462"/>
    </row>
    <row r="118" spans="1:6" ht="16.5" thickBot="1" x14ac:dyDescent="0.3">
      <c r="A118" s="463" t="s">
        <v>476</v>
      </c>
      <c r="B118" s="462">
        <f>VLOOKUP(A118,'07. BPTs - ETO'!$A$54:$C$72,3, FALSE)</f>
        <v>50</v>
      </c>
      <c r="C118" s="462"/>
      <c r="D118" s="462">
        <f>VLOOKUP(A118,'Linked Sheet'!$A$56:$C$74,3,FALSE)</f>
        <v>53.665222583310353</v>
      </c>
      <c r="E118" s="1428">
        <f t="shared" si="31"/>
        <v>7.3304451666207138E-2</v>
      </c>
      <c r="F118" s="462"/>
    </row>
    <row r="119" spans="1:6" x14ac:dyDescent="0.25">
      <c r="A119" s="463" t="s">
        <v>474</v>
      </c>
      <c r="B119" s="462">
        <f>VLOOKUP(A119,'07. BPTs - ETO'!$A$54:$C$72,3, FALSE)</f>
        <v>82</v>
      </c>
      <c r="C119" s="462"/>
      <c r="D119" s="462">
        <f>VLOOKUP(A119,'Linked Sheet'!$A$56:$C$74,3,FALSE)</f>
        <v>61.845853833111811</v>
      </c>
      <c r="E119" s="1428">
        <f t="shared" si="31"/>
        <v>-0.24578227032790478</v>
      </c>
      <c r="F119" s="462"/>
    </row>
  </sheetData>
  <mergeCells count="1">
    <mergeCell ref="A24:D24"/>
  </mergeCells>
  <pageMargins left="0.7" right="0.7" top="0.75" bottom="0.75" header="0.3" footer="0.3"/>
  <pageSetup paperSize="9" scale="37" orientation="portrait" horizontalDpi="4294967292" verticalDpi="4294967292"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tint="0.39997558519241921"/>
    <pageSetUpPr fitToPage="1"/>
  </sheetPr>
  <dimension ref="A1:AF170"/>
  <sheetViews>
    <sheetView workbookViewId="0"/>
  </sheetViews>
  <sheetFormatPr defaultColWidth="9.140625" defaultRowHeight="11.25" x14ac:dyDescent="0.2"/>
  <cols>
    <col min="1" max="1" width="12.7109375" style="15" customWidth="1"/>
    <col min="2" max="2" width="24.28515625" style="15" customWidth="1"/>
    <col min="3" max="6" width="12.7109375" style="513" customWidth="1"/>
    <col min="7" max="9" width="15" style="513" customWidth="1"/>
    <col min="10" max="10" width="10.28515625" style="513" customWidth="1"/>
    <col min="11" max="13" width="11.7109375" style="513" customWidth="1"/>
    <col min="14" max="14" width="8.5703125" style="513" customWidth="1"/>
    <col min="15" max="15" width="9.140625" style="1183" customWidth="1"/>
    <col min="16" max="16" width="13.5703125" style="513" customWidth="1"/>
    <col min="17" max="17" width="13" style="513" customWidth="1"/>
    <col min="18" max="18" width="13.140625" style="513" customWidth="1"/>
    <col min="19" max="19" width="11.140625" style="15" customWidth="1"/>
    <col min="20" max="20" width="13.5703125" style="513" customWidth="1"/>
    <col min="21" max="21" width="13.140625" style="513" customWidth="1"/>
    <col min="22" max="22" width="11.7109375" style="513" customWidth="1"/>
    <col min="23" max="23" width="8.7109375" style="15" customWidth="1"/>
    <col min="24" max="16384" width="9.140625" style="15"/>
  </cols>
  <sheetData>
    <row r="1" spans="1:32" ht="18" x14ac:dyDescent="0.25">
      <c r="A1" s="591" t="s">
        <v>2973</v>
      </c>
      <c r="B1" s="591"/>
      <c r="O1" s="513"/>
    </row>
    <row r="2" spans="1:32" ht="18" x14ac:dyDescent="0.25">
      <c r="A2" s="591"/>
      <c r="B2" s="591"/>
      <c r="O2" s="513"/>
    </row>
    <row r="3" spans="1:32" ht="12.75" x14ac:dyDescent="0.2">
      <c r="A3" s="559" t="s">
        <v>670</v>
      </c>
      <c r="B3" s="559"/>
      <c r="C3" s="1166"/>
      <c r="D3" s="1166"/>
      <c r="E3" s="1166"/>
      <c r="F3" s="1166"/>
      <c r="G3" s="1166"/>
      <c r="H3" s="1166"/>
      <c r="I3" s="1166"/>
      <c r="J3" s="1166"/>
      <c r="K3" s="1166"/>
      <c r="L3" s="1166"/>
      <c r="M3" s="1166"/>
      <c r="N3" s="1166"/>
      <c r="O3" s="1166"/>
      <c r="P3" s="1166"/>
      <c r="Q3" s="1166"/>
      <c r="R3" s="1166"/>
      <c r="T3" s="1166"/>
      <c r="U3" s="1166"/>
      <c r="V3" s="1166"/>
    </row>
    <row r="4" spans="1:32" x14ac:dyDescent="0.2">
      <c r="O4" s="513"/>
    </row>
    <row r="5" spans="1:32" ht="13.5" thickBot="1" x14ac:dyDescent="0.25">
      <c r="A5" s="584" t="s">
        <v>600</v>
      </c>
      <c r="B5" s="584"/>
      <c r="C5" s="1167"/>
      <c r="D5" s="1167"/>
      <c r="E5" s="1167"/>
      <c r="F5" s="1167"/>
      <c r="G5" s="1149"/>
      <c r="J5" s="1149"/>
      <c r="K5" s="1149"/>
      <c r="L5" s="1149"/>
      <c r="M5" s="1149"/>
      <c r="N5" s="1149"/>
      <c r="O5" s="1149"/>
      <c r="P5" s="1149"/>
      <c r="Q5" s="1149"/>
      <c r="R5" s="1149"/>
      <c r="T5" s="1167"/>
      <c r="U5" s="1167"/>
    </row>
    <row r="6" spans="1:32" ht="38.25" x14ac:dyDescent="0.2">
      <c r="A6" s="583" t="s">
        <v>652</v>
      </c>
      <c r="B6" s="898"/>
      <c r="C6" s="1168" t="s">
        <v>645</v>
      </c>
      <c r="D6" s="1216"/>
      <c r="E6" s="1216"/>
      <c r="F6" s="1216"/>
      <c r="G6" s="554" t="s">
        <v>651</v>
      </c>
      <c r="J6" s="1149"/>
      <c r="K6" s="1149"/>
      <c r="L6" s="1149"/>
      <c r="M6" s="1149"/>
      <c r="N6" s="1149"/>
      <c r="O6" s="1149"/>
      <c r="P6" s="1149"/>
      <c r="Q6" s="1149"/>
      <c r="R6" s="1149"/>
      <c r="T6" s="554" t="s">
        <v>651</v>
      </c>
      <c r="U6" s="1167"/>
    </row>
    <row r="7" spans="1:32" ht="13.5" thickBot="1" x14ac:dyDescent="0.25">
      <c r="A7" s="1156">
        <v>0.6</v>
      </c>
      <c r="B7" s="899"/>
      <c r="C7" s="1164">
        <v>325</v>
      </c>
      <c r="D7" s="1217"/>
      <c r="E7" s="1217"/>
      <c r="F7" s="1217"/>
      <c r="G7" s="1159"/>
      <c r="I7" s="1170"/>
      <c r="J7" s="1171"/>
      <c r="K7" s="1171"/>
      <c r="L7" s="1171"/>
      <c r="M7" s="1171"/>
      <c r="N7" s="1149"/>
      <c r="O7" s="1149"/>
      <c r="P7" s="1149"/>
      <c r="Q7" s="1149"/>
      <c r="R7" s="1149"/>
      <c r="T7" s="553"/>
      <c r="U7" s="1169"/>
      <c r="V7" s="1170"/>
    </row>
    <row r="8" spans="1:32" ht="13.5" thickBot="1" x14ac:dyDescent="0.25">
      <c r="A8" s="556"/>
      <c r="B8" s="556"/>
      <c r="C8" s="1167"/>
      <c r="D8" s="1167"/>
      <c r="E8" s="1167"/>
      <c r="F8" s="1167"/>
      <c r="G8" s="1149"/>
      <c r="J8" s="1149"/>
      <c r="K8" s="1149"/>
      <c r="L8" s="1149"/>
      <c r="M8" s="1149"/>
      <c r="N8" s="1149"/>
      <c r="O8" s="1149"/>
      <c r="P8" s="1149"/>
      <c r="Q8" s="1149"/>
      <c r="R8" s="1149"/>
      <c r="T8" s="1172"/>
      <c r="U8" s="1167"/>
    </row>
    <row r="9" spans="1:32" ht="59.25" customHeight="1" thickBot="1" x14ac:dyDescent="0.25">
      <c r="A9" s="551" t="s">
        <v>649</v>
      </c>
      <c r="B9" s="901" t="s">
        <v>10</v>
      </c>
      <c r="C9" s="550" t="s">
        <v>648</v>
      </c>
      <c r="D9" s="550"/>
      <c r="E9" s="550"/>
      <c r="F9" s="550"/>
      <c r="G9" s="547" t="s">
        <v>548</v>
      </c>
      <c r="H9" s="547" t="s">
        <v>646</v>
      </c>
      <c r="I9" s="547" t="s">
        <v>2957</v>
      </c>
      <c r="J9" s="547" t="s">
        <v>11260</v>
      </c>
      <c r="K9" s="547" t="s">
        <v>11261</v>
      </c>
      <c r="L9" s="548" t="s">
        <v>11262</v>
      </c>
      <c r="M9" s="547" t="s">
        <v>642</v>
      </c>
      <c r="N9" s="581"/>
      <c r="O9" s="547" t="s">
        <v>667</v>
      </c>
      <c r="P9" s="547" t="s">
        <v>644</v>
      </c>
      <c r="Q9" s="547" t="s">
        <v>643</v>
      </c>
      <c r="R9" s="547" t="s">
        <v>11263</v>
      </c>
      <c r="T9" s="550" t="s">
        <v>11264</v>
      </c>
      <c r="U9" s="549" t="s">
        <v>11265</v>
      </c>
      <c r="V9" s="549" t="s">
        <v>647</v>
      </c>
    </row>
    <row r="10" spans="1:32" x14ac:dyDescent="0.2">
      <c r="A10" s="586" t="str">
        <f>'Currency design BPT HRGs'!C8</f>
        <v>GA10K</v>
      </c>
      <c r="B10" s="586" t="str">
        <f>'Currency design BPT HRGs'!D8</f>
        <v>Laparoscopic Cholecystectomy, 19 years and over, with CC Score 0</v>
      </c>
      <c r="C10" s="897">
        <f>VLOOKUP($A10,'APROC data for BPT'!$A:$P,3,FALSE)</f>
        <v>1783.3480382930861</v>
      </c>
      <c r="D10" s="1218"/>
      <c r="E10" s="1218"/>
      <c r="F10" s="1218"/>
      <c r="G10" s="1154">
        <f>A7</f>
        <v>0.6</v>
      </c>
      <c r="H10" s="507">
        <f>C7/C10</f>
        <v>0.18224148793247924</v>
      </c>
      <c r="I10" s="513">
        <f>H10*C10</f>
        <v>325</v>
      </c>
      <c r="J10" s="545">
        <f>C10+I10*(1-G10)</f>
        <v>1913.3480382930861</v>
      </c>
      <c r="K10" s="545">
        <f>J10-I10</f>
        <v>1588.3480382930861</v>
      </c>
      <c r="L10" s="544">
        <f>J10*G10+K10*(1-G10)</f>
        <v>1783.3480382930861</v>
      </c>
      <c r="M10" s="543">
        <f>L10-C10</f>
        <v>0</v>
      </c>
      <c r="N10" s="581"/>
      <c r="O10" s="581">
        <f>T10/(T10+U10)</f>
        <v>0.53364805142627558</v>
      </c>
      <c r="P10" s="517">
        <f>(C10*(T10+U10)+I10*(1-O10)*(T10+U10))/(T10+U10)</f>
        <v>1934.9124215795464</v>
      </c>
      <c r="Q10" s="517">
        <f>P10-I10</f>
        <v>1609.9124215795464</v>
      </c>
      <c r="R10" s="517">
        <f>P10*T10+U10*Q10-J10*T10-U10*K10</f>
        <v>858779.99999999627</v>
      </c>
      <c r="T10" s="897">
        <f>VLOOKUP($A10,'APROC data for BPT'!$A:$P,9,FALSE)</f>
        <v>21252</v>
      </c>
      <c r="U10" s="897">
        <f>VLOOKUP($A10,'APROC data for BPT'!$A:$P,10,FALSE)</f>
        <v>18572</v>
      </c>
      <c r="V10" s="513">
        <f>U10+T10</f>
        <v>39824</v>
      </c>
    </row>
    <row r="11" spans="1:32" x14ac:dyDescent="0.2">
      <c r="O11" s="513"/>
    </row>
    <row r="12" spans="1:32" s="558" customFormat="1" ht="12.75" x14ac:dyDescent="0.2">
      <c r="A12" s="559" t="s">
        <v>669</v>
      </c>
      <c r="B12" s="559"/>
      <c r="C12" s="1173"/>
      <c r="D12" s="1173"/>
      <c r="E12" s="1173"/>
      <c r="F12" s="1173"/>
      <c r="G12" s="1174"/>
      <c r="H12" s="1174"/>
      <c r="I12" s="1174"/>
      <c r="J12" s="1174"/>
      <c r="K12" s="1174"/>
      <c r="L12" s="1174"/>
      <c r="M12" s="1174"/>
      <c r="N12" s="1174"/>
      <c r="O12" s="1174"/>
      <c r="P12" s="1174"/>
      <c r="Q12" s="1174"/>
      <c r="R12" s="1174"/>
      <c r="S12" s="15"/>
      <c r="T12" s="1173"/>
      <c r="U12" s="1173"/>
      <c r="V12" s="1174"/>
      <c r="W12" s="15"/>
      <c r="X12" s="15"/>
      <c r="Y12" s="15"/>
      <c r="Z12" s="15"/>
      <c r="AA12" s="15"/>
      <c r="AB12" s="15"/>
      <c r="AC12" s="15"/>
      <c r="AD12" s="15"/>
      <c r="AE12" s="15"/>
      <c r="AF12" s="15"/>
    </row>
    <row r="13" spans="1:32" ht="12.75" x14ac:dyDescent="0.2">
      <c r="A13" s="590"/>
      <c r="B13" s="590"/>
      <c r="C13" s="1175"/>
      <c r="D13" s="1175"/>
      <c r="E13" s="1175"/>
      <c r="F13" s="1175"/>
      <c r="O13" s="513"/>
      <c r="T13" s="1175"/>
      <c r="U13" s="1175"/>
    </row>
    <row r="14" spans="1:32" ht="13.5" thickBot="1" x14ac:dyDescent="0.25">
      <c r="A14" s="584" t="s">
        <v>600</v>
      </c>
      <c r="B14" s="584"/>
      <c r="C14" s="1167"/>
      <c r="D14" s="1167"/>
      <c r="E14" s="1167"/>
      <c r="F14" s="1167"/>
      <c r="O14" s="513"/>
      <c r="T14" s="1167"/>
      <c r="U14" s="1167"/>
    </row>
    <row r="15" spans="1:32" ht="38.25" x14ac:dyDescent="0.2">
      <c r="A15" s="587" t="s">
        <v>652</v>
      </c>
      <c r="B15" s="587"/>
      <c r="C15" s="582" t="s">
        <v>645</v>
      </c>
      <c r="D15" s="1219"/>
      <c r="E15" s="1219"/>
      <c r="F15" s="1219"/>
      <c r="G15" s="554" t="s">
        <v>651</v>
      </c>
      <c r="I15" s="1176"/>
      <c r="O15" s="513"/>
      <c r="T15" s="554" t="s">
        <v>651</v>
      </c>
      <c r="U15" s="1169"/>
    </row>
    <row r="16" spans="1:32" ht="13.5" thickBot="1" x14ac:dyDescent="0.25">
      <c r="A16" s="1156">
        <v>0.9</v>
      </c>
      <c r="B16" s="589"/>
      <c r="C16" s="1165">
        <v>300</v>
      </c>
      <c r="D16" s="1220"/>
      <c r="E16" s="1220"/>
      <c r="F16" s="1220"/>
      <c r="G16" s="1159"/>
      <c r="I16" s="1177"/>
      <c r="J16" s="1177"/>
      <c r="K16" s="1177"/>
      <c r="L16" s="1177"/>
      <c r="N16" s="1177"/>
      <c r="O16" s="1177"/>
      <c r="T16" s="553"/>
      <c r="U16" s="1167"/>
    </row>
    <row r="17" spans="1:32" s="579" customFormat="1" ht="13.5" customHeight="1" thickBot="1" x14ac:dyDescent="0.25">
      <c r="A17" s="1160"/>
      <c r="B17" s="1160"/>
      <c r="C17" s="1178"/>
      <c r="D17" s="1178"/>
      <c r="E17" s="1178"/>
      <c r="F17" s="1178"/>
      <c r="G17" s="1180"/>
      <c r="H17" s="1180"/>
      <c r="I17" s="552"/>
      <c r="J17" s="1181"/>
      <c r="K17" s="1181"/>
      <c r="L17" s="1182"/>
      <c r="M17" s="552"/>
      <c r="N17" s="552"/>
      <c r="O17" s="552"/>
      <c r="P17" s="552"/>
      <c r="Q17" s="552"/>
      <c r="R17" s="552"/>
      <c r="S17" s="15"/>
      <c r="T17" s="1178"/>
      <c r="U17" s="1178"/>
      <c r="V17" s="1179"/>
      <c r="W17" s="15"/>
      <c r="X17" s="15"/>
      <c r="Y17" s="15"/>
      <c r="Z17" s="15"/>
      <c r="AA17" s="15"/>
      <c r="AB17" s="15"/>
      <c r="AC17" s="15"/>
      <c r="AD17" s="15"/>
      <c r="AE17" s="15"/>
      <c r="AF17" s="15"/>
    </row>
    <row r="18" spans="1:32" ht="54.75" customHeight="1" thickBot="1" x14ac:dyDescent="0.25">
      <c r="A18" s="582" t="str">
        <f t="shared" ref="A18:M18" si="0">A$9</f>
        <v>SPELL HRG</v>
      </c>
      <c r="B18" s="582" t="str">
        <f t="shared" si="0"/>
        <v>HRG name</v>
      </c>
      <c r="C18" s="582" t="str">
        <f t="shared" si="0"/>
        <v>Combined APC price</v>
      </c>
      <c r="D18" s="582"/>
      <c r="E18" s="582"/>
      <c r="F18" s="582"/>
      <c r="G18" s="582" t="str">
        <f t="shared" si="0"/>
        <v>Compliance rate</v>
      </c>
      <c r="H18" s="582" t="str">
        <f t="shared" si="0"/>
        <v>Differential as a % of base price</v>
      </c>
      <c r="I18" s="582" t="str">
        <f t="shared" si="0"/>
        <v>Absolute differential</v>
      </c>
      <c r="J18" s="582" t="str">
        <f t="shared" si="0"/>
        <v xml:space="preserve">BPT price DC </v>
      </c>
      <c r="K18" s="582" t="str">
        <f t="shared" si="0"/>
        <v>BPT price EL</v>
      </c>
      <c r="L18" s="582" t="str">
        <f t="shared" si="0"/>
        <v>Combined price (check)</v>
      </c>
      <c r="M18" s="582" t="str">
        <f t="shared" si="0"/>
        <v>Check</v>
      </c>
      <c r="N18" s="581"/>
      <c r="O18" s="582" t="str">
        <f>O$9</f>
        <v>Actual compliance</v>
      </c>
      <c r="P18" s="582" t="str">
        <f t="shared" ref="P18:R18" si="1">P$9</f>
        <v>BPT price DC (actual compliance)</v>
      </c>
      <c r="Q18" s="582" t="str">
        <f t="shared" si="1"/>
        <v>BPT price EL (actual compliance)</v>
      </c>
      <c r="R18" s="582" t="str">
        <f t="shared" si="1"/>
        <v xml:space="preserve">Quantum difference actual vs projected </v>
      </c>
      <c r="T18" s="582" t="str">
        <f>T$9</f>
        <v>Activty DC</v>
      </c>
      <c r="U18" s="582" t="str">
        <f>U$9</f>
        <v>Activity EL</v>
      </c>
      <c r="V18" s="582" t="str">
        <f>V$9</f>
        <v>Total activity</v>
      </c>
    </row>
    <row r="19" spans="1:32" ht="14.25" customHeight="1" thickBot="1" x14ac:dyDescent="0.25">
      <c r="A19" s="586" t="str">
        <f>'Currency design BPT HRGs'!C6</f>
        <v>FZ18K</v>
      </c>
      <c r="B19" s="586" t="str">
        <f>'Currency design BPT HRGs'!D6</f>
        <v>Inguinal, Umbilical or Femoral Hernia Procedures, 19 years and over, with CC Score 0</v>
      </c>
      <c r="C19" s="897">
        <f>VLOOKUP($A19,'APROC data for BPT'!$A:$P,3,FALSE)</f>
        <v>1329.8737316516135</v>
      </c>
      <c r="D19" s="1218"/>
      <c r="E19" s="1218"/>
      <c r="F19" s="1218"/>
      <c r="G19" s="1155">
        <f>A16</f>
        <v>0.9</v>
      </c>
      <c r="H19" s="507">
        <f>C16/C19</f>
        <v>0.22558532653127919</v>
      </c>
      <c r="I19" s="513">
        <f>H19*C19</f>
        <v>300</v>
      </c>
      <c r="J19" s="545">
        <f>C19+I19*(1-G19)</f>
        <v>1359.8737316516135</v>
      </c>
      <c r="K19" s="545">
        <f>J19-I19</f>
        <v>1059.8737316516135</v>
      </c>
      <c r="L19" s="544">
        <f>J19*G19+K19*(1-G19)</f>
        <v>1329.8737316516135</v>
      </c>
      <c r="M19" s="543">
        <f>L19-C19</f>
        <v>0</v>
      </c>
      <c r="N19" s="581"/>
      <c r="O19" s="581">
        <f>T19/(T19+U19)</f>
        <v>0.7829095278703776</v>
      </c>
      <c r="P19" s="517">
        <f>(C19*(T19+U19)+I19*(1-O19)*(T19+U19))/(T19+U19)</f>
        <v>1395.0008732905003</v>
      </c>
      <c r="Q19" s="517">
        <f>P19-I19</f>
        <v>1095.0008732905003</v>
      </c>
      <c r="R19" s="517">
        <f>P19*T19+U19*Q19-J19*T19-U19*K19</f>
        <v>1812419.9999999981</v>
      </c>
      <c r="T19" s="897">
        <f>VLOOKUP($A19,'APROC data for BPT'!$A:$P,9,FALSE)</f>
        <v>40395</v>
      </c>
      <c r="U19" s="897">
        <f>VLOOKUP($A19,'APROC data for BPT'!$A:$P,10,FALSE)</f>
        <v>11201</v>
      </c>
      <c r="V19" s="513">
        <f>U19+T19</f>
        <v>51596</v>
      </c>
    </row>
    <row r="20" spans="1:32" ht="14.25" customHeight="1" x14ac:dyDescent="0.2">
      <c r="A20" s="586" t="str">
        <f>'Currency design BPT HRGs'!C7</f>
        <v>FZ18J</v>
      </c>
      <c r="B20" s="586" t="str">
        <f>'Currency design BPT HRGs'!D7</f>
        <v>Inguinal, Umbilical or Femoral Hernia Procedures, 19 years and over, with CC Score 1-2</v>
      </c>
      <c r="C20" s="897">
        <f>VLOOKUP($A20,'APROC data for BPT'!$A:$P,3,FALSE)</f>
        <v>1508.9167356649218</v>
      </c>
      <c r="D20" s="1218"/>
      <c r="E20" s="1218"/>
      <c r="F20" s="1218"/>
      <c r="G20" s="1155">
        <f>A16</f>
        <v>0.9</v>
      </c>
      <c r="H20" s="507">
        <f>C16/C20</f>
        <v>0.19881812754088216</v>
      </c>
      <c r="I20" s="513">
        <f>H20*C20</f>
        <v>300</v>
      </c>
      <c r="J20" s="545">
        <f>C20+I20*(1-G20)</f>
        <v>1538.9167356649218</v>
      </c>
      <c r="K20" s="545">
        <f>J20-I20</f>
        <v>1238.9167356649218</v>
      </c>
      <c r="L20" s="544">
        <f>J20*G20+K20*(1-G20)</f>
        <v>1508.9167356649218</v>
      </c>
      <c r="M20" s="543">
        <f>L20-C20</f>
        <v>0</v>
      </c>
      <c r="N20" s="581"/>
      <c r="O20" s="581">
        <f>T20/(T20+U20)</f>
        <v>0.52643325428930121</v>
      </c>
      <c r="P20" s="517">
        <f>(C20*(T20+U20)+I20*(1-O20)*(T20+U20))/(T20+U20)</f>
        <v>1650.9867593781314</v>
      </c>
      <c r="Q20" s="517">
        <f>P20-I20</f>
        <v>1350.9867593781314</v>
      </c>
      <c r="R20" s="517">
        <f>P20*T20+U20*Q20-J20*T20-U20*K20</f>
        <v>1606859.9999999981</v>
      </c>
      <c r="T20" s="897">
        <f>VLOOKUP($A20,'APROC data for BPT'!$A:$P,9,FALSE)</f>
        <v>7548</v>
      </c>
      <c r="U20" s="897">
        <f>VLOOKUP($A20,'APROC data for BPT'!$A:$P,10,FALSE)</f>
        <v>6790</v>
      </c>
      <c r="V20" s="513">
        <f>U20+T20</f>
        <v>14338</v>
      </c>
    </row>
    <row r="21" spans="1:32" ht="12.75" x14ac:dyDescent="0.2">
      <c r="A21" s="556"/>
      <c r="B21" s="556"/>
      <c r="C21" s="1167"/>
      <c r="D21" s="1167"/>
      <c r="E21" s="1167"/>
      <c r="F21" s="1167"/>
      <c r="M21" s="581"/>
      <c r="N21" s="581"/>
      <c r="O21" s="581"/>
      <c r="P21" s="581"/>
      <c r="Q21" s="581"/>
      <c r="R21" s="581"/>
      <c r="T21" s="1167"/>
      <c r="U21" s="1167"/>
    </row>
    <row r="22" spans="1:32" ht="11.25" customHeight="1" x14ac:dyDescent="0.2">
      <c r="A22" s="578"/>
      <c r="B22" s="578"/>
      <c r="C22" s="1167"/>
      <c r="D22" s="1167"/>
      <c r="E22" s="1167"/>
      <c r="F22" s="1167"/>
      <c r="T22" s="1167"/>
      <c r="U22" s="1167"/>
    </row>
    <row r="23" spans="1:32" s="558" customFormat="1" ht="12.75" x14ac:dyDescent="0.2">
      <c r="A23" s="559" t="s">
        <v>668</v>
      </c>
      <c r="B23" s="559"/>
      <c r="C23" s="1173"/>
      <c r="D23" s="1173"/>
      <c r="E23" s="1173"/>
      <c r="F23" s="1173"/>
      <c r="G23" s="1173"/>
      <c r="H23" s="1173"/>
      <c r="I23" s="1173"/>
      <c r="J23" s="1173"/>
      <c r="K23" s="1173"/>
      <c r="L23" s="1173"/>
      <c r="M23" s="1173"/>
      <c r="N23" s="1173"/>
      <c r="O23" s="1173"/>
      <c r="P23" s="1173"/>
      <c r="Q23" s="1173"/>
      <c r="R23" s="1173"/>
      <c r="S23" s="15"/>
      <c r="T23" s="1173"/>
      <c r="U23" s="1173"/>
      <c r="V23" s="1173"/>
      <c r="W23" s="15"/>
      <c r="X23" s="15"/>
      <c r="Y23" s="15"/>
      <c r="Z23" s="15"/>
      <c r="AA23" s="15"/>
      <c r="AB23" s="15"/>
      <c r="AC23" s="15"/>
      <c r="AD23" s="15"/>
      <c r="AE23" s="15"/>
      <c r="AF23" s="15"/>
    </row>
    <row r="24" spans="1:32" ht="12.75" x14ac:dyDescent="0.2">
      <c r="A24" s="556"/>
      <c r="B24" s="556"/>
      <c r="C24" s="1167"/>
      <c r="D24" s="1167"/>
      <c r="E24" s="1167"/>
      <c r="F24" s="1167"/>
      <c r="G24" s="1149"/>
      <c r="J24" s="1149"/>
      <c r="K24" s="1149"/>
      <c r="L24" s="1149"/>
      <c r="M24" s="1149"/>
      <c r="N24" s="1149"/>
      <c r="O24" s="1149"/>
      <c r="P24" s="1149"/>
      <c r="Q24" s="1149"/>
      <c r="R24" s="1149"/>
      <c r="T24" s="1167"/>
      <c r="U24" s="1167"/>
    </row>
    <row r="25" spans="1:32" ht="13.5" thickBot="1" x14ac:dyDescent="0.25">
      <c r="A25" s="584" t="s">
        <v>600</v>
      </c>
      <c r="B25" s="584"/>
      <c r="C25" s="1167"/>
      <c r="D25" s="1167"/>
      <c r="E25" s="1167"/>
      <c r="F25" s="1167"/>
      <c r="G25" s="1149"/>
      <c r="J25" s="1149"/>
      <c r="K25" s="1149"/>
      <c r="L25" s="1149"/>
      <c r="M25" s="1149"/>
      <c r="N25" s="1149"/>
      <c r="O25" s="1149"/>
      <c r="P25" s="1149"/>
      <c r="Q25" s="1149"/>
      <c r="R25" s="1149"/>
      <c r="T25" s="1167"/>
      <c r="U25" s="1167"/>
    </row>
    <row r="26" spans="1:32" ht="39" thickBot="1" x14ac:dyDescent="0.25">
      <c r="A26" s="583" t="s">
        <v>652</v>
      </c>
      <c r="B26" s="898"/>
      <c r="C26" s="1168" t="s">
        <v>645</v>
      </c>
      <c r="D26" s="1216"/>
      <c r="E26" s="1216"/>
      <c r="F26" s="1216"/>
      <c r="G26" s="554" t="s">
        <v>651</v>
      </c>
      <c r="J26" s="1149"/>
      <c r="K26" s="1149"/>
      <c r="L26" s="1149"/>
      <c r="M26" s="1149"/>
      <c r="N26" s="1149"/>
      <c r="O26" s="1149"/>
      <c r="P26" s="1149"/>
      <c r="Q26" s="1149"/>
      <c r="R26" s="1149"/>
      <c r="T26" s="554" t="s">
        <v>651</v>
      </c>
      <c r="U26" s="547" t="s">
        <v>597</v>
      </c>
    </row>
    <row r="27" spans="1:32" ht="13.5" thickBot="1" x14ac:dyDescent="0.25">
      <c r="A27" s="1159">
        <v>0.8</v>
      </c>
      <c r="B27" s="899"/>
      <c r="C27" s="1164">
        <v>200</v>
      </c>
      <c r="D27" s="1217"/>
      <c r="E27" s="1217"/>
      <c r="F27" s="1217"/>
      <c r="G27" s="1159"/>
      <c r="I27" s="1170"/>
      <c r="J27" s="1171"/>
      <c r="K27" s="1171"/>
      <c r="L27" s="1171"/>
      <c r="M27" s="1171"/>
      <c r="N27" s="1149"/>
      <c r="O27" s="1149"/>
      <c r="P27" s="1149"/>
      <c r="Q27" s="1149"/>
      <c r="R27" s="1149"/>
      <c r="T27" s="553"/>
      <c r="U27" s="1184" t="s">
        <v>423</v>
      </c>
      <c r="V27" s="1185" t="s">
        <v>424</v>
      </c>
    </row>
    <row r="28" spans="1:32" ht="12.75" x14ac:dyDescent="0.2">
      <c r="A28" s="556"/>
      <c r="B28" s="556"/>
      <c r="C28" s="1167"/>
      <c r="D28" s="1167"/>
      <c r="E28" s="1167"/>
      <c r="F28" s="1167"/>
      <c r="G28" s="1149"/>
      <c r="J28" s="1149"/>
      <c r="K28" s="1149"/>
      <c r="L28" s="1149"/>
      <c r="M28" s="1149"/>
      <c r="N28" s="1149"/>
      <c r="O28" s="1149"/>
      <c r="P28" s="1149"/>
      <c r="Q28" s="1149"/>
      <c r="R28" s="1149"/>
      <c r="T28" s="1172"/>
      <c r="U28" s="1167"/>
    </row>
    <row r="29" spans="1:32" s="579" customFormat="1" ht="13.5" customHeight="1" thickBot="1" x14ac:dyDescent="0.25">
      <c r="A29" s="1160"/>
      <c r="B29" s="1160"/>
      <c r="C29" s="1178"/>
      <c r="D29" s="1178"/>
      <c r="E29" s="1178"/>
      <c r="F29" s="1178"/>
      <c r="G29" s="1180"/>
      <c r="H29" s="1180"/>
      <c r="I29" s="552"/>
      <c r="J29" s="1181"/>
      <c r="K29" s="1181"/>
      <c r="L29" s="1182"/>
      <c r="M29" s="552"/>
      <c r="N29" s="552"/>
      <c r="O29" s="552"/>
      <c r="P29" s="552"/>
      <c r="Q29" s="552"/>
      <c r="R29" s="552"/>
      <c r="S29" s="15"/>
      <c r="T29" s="1178"/>
      <c r="U29" s="1178"/>
      <c r="V29" s="1179"/>
      <c r="W29" s="15"/>
      <c r="X29" s="15"/>
      <c r="Y29" s="15"/>
      <c r="Z29" s="15"/>
      <c r="AA29" s="15"/>
      <c r="AB29" s="15"/>
      <c r="AC29" s="15"/>
      <c r="AD29" s="15"/>
      <c r="AE29" s="15"/>
      <c r="AF29" s="15"/>
    </row>
    <row r="30" spans="1:32" ht="54.75" customHeight="1" thickBot="1" x14ac:dyDescent="0.25">
      <c r="A30" s="582" t="s">
        <v>649</v>
      </c>
      <c r="B30" s="582" t="s">
        <v>10</v>
      </c>
      <c r="C30" s="582" t="s">
        <v>648</v>
      </c>
      <c r="D30" s="582"/>
      <c r="E30" s="582"/>
      <c r="F30" s="582"/>
      <c r="G30" s="582" t="s">
        <v>548</v>
      </c>
      <c r="H30" s="582" t="s">
        <v>646</v>
      </c>
      <c r="I30" s="582" t="s">
        <v>645</v>
      </c>
      <c r="J30" s="582" t="str">
        <f>J18</f>
        <v xml:space="preserve">BPT price DC </v>
      </c>
      <c r="K30" s="582" t="str">
        <f>K18</f>
        <v>BPT price EL</v>
      </c>
      <c r="L30" s="582" t="str">
        <f>L18</f>
        <v>Combined price (check)</v>
      </c>
      <c r="M30" s="582" t="s">
        <v>642</v>
      </c>
      <c r="N30" s="581"/>
      <c r="O30" s="582" t="str">
        <f>O$9</f>
        <v>Actual compliance</v>
      </c>
      <c r="P30" s="582" t="str">
        <f t="shared" ref="P30:R30" si="2">P$9</f>
        <v>BPT price DC (actual compliance)</v>
      </c>
      <c r="Q30" s="582" t="str">
        <f t="shared" si="2"/>
        <v>BPT price EL (actual compliance)</v>
      </c>
      <c r="R30" s="582" t="str">
        <f t="shared" si="2"/>
        <v xml:space="preserve">Quantum difference actual vs projected </v>
      </c>
      <c r="T30" s="582" t="s">
        <v>11266</v>
      </c>
      <c r="U30" s="582" t="s">
        <v>11267</v>
      </c>
      <c r="V30" s="582" t="s">
        <v>647</v>
      </c>
    </row>
    <row r="31" spans="1:32" ht="12" customHeight="1" x14ac:dyDescent="0.2">
      <c r="A31" s="586" t="str">
        <f>'Currency design BPT HRGs'!C9</f>
        <v>HB62C</v>
      </c>
      <c r="B31" s="586" t="str">
        <f>'Currency design BPT HRGs'!D9</f>
        <v>Intermediate, Shoulder or Upper Arm Procedures for Non-Trauma, without CC</v>
      </c>
      <c r="C31" s="897">
        <f>VLOOKUP($A31,'APROC data for BPT'!$A:$P,3,FALSE)</f>
        <v>1404.5053160272955</v>
      </c>
      <c r="D31" s="1218"/>
      <c r="E31" s="1218"/>
      <c r="F31" s="1218"/>
      <c r="G31" s="1154">
        <f>A27</f>
        <v>0.8</v>
      </c>
      <c r="H31" s="507">
        <f>C27/C31</f>
        <v>0.14239889142300202</v>
      </c>
      <c r="I31" s="513">
        <f>H31*C31</f>
        <v>200</v>
      </c>
      <c r="J31" s="545">
        <f>C31+I31*(1-G31)</f>
        <v>1444.5053160272955</v>
      </c>
      <c r="K31" s="545">
        <f>J31-I31</f>
        <v>1244.5053160272955</v>
      </c>
      <c r="L31" s="544">
        <f>J31*G31+K31*(1-G31)</f>
        <v>1404.5053160272955</v>
      </c>
      <c r="M31" s="543">
        <f>L31-C31</f>
        <v>0</v>
      </c>
      <c r="N31" s="581"/>
      <c r="O31" s="581">
        <f>T31/(T31+U31)</f>
        <v>0.70120817843866168</v>
      </c>
      <c r="P31" s="517">
        <f>(C31*(T31+U31)+I31*(1-O31)*(T31+U31))/(T31+U31)</f>
        <v>1464.2636803395631</v>
      </c>
      <c r="Q31" s="517">
        <f>P31-I31</f>
        <v>1264.2636803395631</v>
      </c>
      <c r="R31" s="517">
        <f>P31*T31+U31*Q31-J31*T31-U31*K31</f>
        <v>382680</v>
      </c>
      <c r="T31" s="910">
        <f>VLOOKUP($A31&amp;"DC"&amp;$U$27,'Activity with spell flags'!$A:$F,6,0)</f>
        <v>13581</v>
      </c>
      <c r="U31" s="910">
        <f>VLOOKUP($A31&amp;"EL"&amp;$U$27,'Activity with spell flags'!$A:$F,6,0)</f>
        <v>5787</v>
      </c>
      <c r="V31" s="513">
        <f>U31+T31</f>
        <v>19368</v>
      </c>
    </row>
    <row r="32" spans="1:32" ht="12.75" x14ac:dyDescent="0.2">
      <c r="A32" s="580"/>
      <c r="B32" s="580"/>
      <c r="C32" s="1172"/>
      <c r="D32" s="1172"/>
      <c r="E32" s="1172"/>
      <c r="F32" s="1172"/>
      <c r="G32" s="552"/>
      <c r="J32" s="552"/>
      <c r="K32" s="552"/>
      <c r="L32" s="552"/>
      <c r="M32" s="552"/>
      <c r="N32" s="552"/>
      <c r="O32" s="552"/>
      <c r="P32" s="552"/>
      <c r="Q32" s="552"/>
      <c r="R32" s="552"/>
      <c r="T32" s="1172"/>
      <c r="U32" s="1172"/>
      <c r="V32" s="552"/>
    </row>
    <row r="33" spans="1:22" ht="13.5" thickBot="1" x14ac:dyDescent="0.25">
      <c r="A33" s="584" t="s">
        <v>600</v>
      </c>
      <c r="B33" s="584"/>
      <c r="C33" s="1167"/>
      <c r="D33" s="1167"/>
      <c r="E33" s="1167"/>
      <c r="F33" s="1167"/>
      <c r="G33" s="1149"/>
      <c r="J33" s="1149"/>
      <c r="K33" s="1149"/>
      <c r="L33" s="1149"/>
      <c r="M33" s="1149"/>
      <c r="N33" s="1149"/>
      <c r="O33" s="1149"/>
      <c r="P33" s="1149"/>
      <c r="Q33" s="1149"/>
      <c r="R33" s="1149"/>
      <c r="T33" s="1167"/>
      <c r="U33" s="1167"/>
    </row>
    <row r="34" spans="1:22" ht="39" customHeight="1" thickBot="1" x14ac:dyDescent="0.3">
      <c r="A34" s="583" t="s">
        <v>652</v>
      </c>
      <c r="B34" s="898"/>
      <c r="C34" s="1168" t="s">
        <v>645</v>
      </c>
      <c r="D34" s="1216"/>
      <c r="E34" s="1216"/>
      <c r="F34" s="1216"/>
      <c r="G34" s="554" t="s">
        <v>651</v>
      </c>
      <c r="J34" s="1186" t="s">
        <v>422</v>
      </c>
      <c r="K34" s="1149"/>
      <c r="L34" s="1149"/>
      <c r="M34" s="1149"/>
      <c r="N34" s="1149"/>
      <c r="O34" s="1149"/>
      <c r="P34" s="1149"/>
      <c r="Q34" s="1149"/>
      <c r="R34" s="1149"/>
      <c r="T34" s="554" t="s">
        <v>651</v>
      </c>
      <c r="U34" s="547" t="s">
        <v>597</v>
      </c>
    </row>
    <row r="35" spans="1:22" ht="13.5" customHeight="1" thickBot="1" x14ac:dyDescent="0.3">
      <c r="A35" s="1159">
        <v>0.8</v>
      </c>
      <c r="B35" s="899"/>
      <c r="C35" s="1164">
        <v>200</v>
      </c>
      <c r="D35" s="1217"/>
      <c r="E35" s="1217"/>
      <c r="F35" s="1217"/>
      <c r="G35" s="1159"/>
      <c r="I35" s="1170"/>
      <c r="J35" s="1186" t="s">
        <v>416</v>
      </c>
      <c r="K35" s="1171"/>
      <c r="L35" s="1171"/>
      <c r="M35" s="1171"/>
      <c r="N35" s="1149"/>
      <c r="O35" s="1149"/>
      <c r="P35" s="1149"/>
      <c r="Q35" s="1149"/>
      <c r="R35" s="1149"/>
      <c r="T35" s="553"/>
      <c r="U35" s="1184" t="s">
        <v>419</v>
      </c>
      <c r="V35" s="1187" t="s">
        <v>420</v>
      </c>
    </row>
    <row r="36" spans="1:22" ht="15.75" thickBot="1" x14ac:dyDescent="0.3">
      <c r="A36" s="556"/>
      <c r="B36" s="556"/>
      <c r="C36" s="1167"/>
      <c r="D36" s="1167"/>
      <c r="E36" s="1167"/>
      <c r="F36" s="1167"/>
      <c r="G36" s="1149"/>
      <c r="J36" s="1186" t="s">
        <v>418</v>
      </c>
      <c r="K36" s="1149"/>
      <c r="L36" s="1149"/>
      <c r="M36" s="1149"/>
      <c r="N36" s="1149"/>
      <c r="O36" s="1149"/>
      <c r="P36" s="1149"/>
      <c r="Q36" s="1149"/>
      <c r="R36" s="1149"/>
      <c r="T36" s="1172"/>
      <c r="U36" s="1167"/>
      <c r="V36" s="1188"/>
    </row>
    <row r="37" spans="1:22" ht="51.75" thickBot="1" x14ac:dyDescent="0.25">
      <c r="A37" s="551" t="str">
        <f>A$30</f>
        <v>SPELL HRG</v>
      </c>
      <c r="B37" s="551" t="str">
        <f t="shared" ref="B37:M37" si="3">B$30</f>
        <v>HRG name</v>
      </c>
      <c r="C37" s="551" t="str">
        <f t="shared" si="3"/>
        <v>Combined APC price</v>
      </c>
      <c r="D37" s="551"/>
      <c r="E37" s="551"/>
      <c r="F37" s="551"/>
      <c r="G37" s="551" t="str">
        <f t="shared" si="3"/>
        <v>Compliance rate</v>
      </c>
      <c r="H37" s="551" t="str">
        <f t="shared" si="3"/>
        <v>Differential as a % of base price</v>
      </c>
      <c r="I37" s="551" t="str">
        <f t="shared" si="3"/>
        <v>Differential</v>
      </c>
      <c r="J37" s="551" t="str">
        <f t="shared" si="3"/>
        <v xml:space="preserve">BPT price DC </v>
      </c>
      <c r="K37" s="551" t="str">
        <f t="shared" si="3"/>
        <v>BPT price EL</v>
      </c>
      <c r="L37" s="551" t="str">
        <f t="shared" si="3"/>
        <v>Combined price (check)</v>
      </c>
      <c r="M37" s="551" t="str">
        <f t="shared" si="3"/>
        <v>Check</v>
      </c>
      <c r="N37" s="581"/>
      <c r="O37" s="582" t="str">
        <f>O$9</f>
        <v>Actual compliance</v>
      </c>
      <c r="P37" s="582" t="str">
        <f t="shared" ref="P37:R37" si="4">P$9</f>
        <v>BPT price DC (actual compliance)</v>
      </c>
      <c r="Q37" s="582" t="str">
        <f t="shared" si="4"/>
        <v>BPT price EL (actual compliance)</v>
      </c>
      <c r="R37" s="582" t="str">
        <f t="shared" si="4"/>
        <v xml:space="preserve">Quantum difference actual vs projected </v>
      </c>
      <c r="T37" s="551" t="str">
        <f>T$30</f>
        <v>Flagged activty DC</v>
      </c>
      <c r="U37" s="551" t="str">
        <f>U$30</f>
        <v>Flagged Activity EL</v>
      </c>
      <c r="V37" s="551" t="str">
        <f>V$30</f>
        <v>Total activity</v>
      </c>
    </row>
    <row r="38" spans="1:22" ht="12.75" customHeight="1" thickBot="1" x14ac:dyDescent="0.25">
      <c r="A38" s="575" t="str">
        <f>'Currency design BPT HRGs'!C10</f>
        <v>HB34E</v>
      </c>
      <c r="B38" s="575" t="str">
        <f>'Currency design BPT HRGs'!D10</f>
        <v>Minor Foot Procedures for Non-Trauma, Category 2, 19 years and over, without CC</v>
      </c>
      <c r="C38" s="897">
        <f>VLOOKUP($A38,'APROC data for BPT'!$A:$P,3,FALSE)</f>
        <v>1198.3766215622329</v>
      </c>
      <c r="D38" s="1218"/>
      <c r="E38" s="1218"/>
      <c r="F38" s="1218"/>
      <c r="G38" s="1154">
        <f>A35</f>
        <v>0.8</v>
      </c>
      <c r="H38" s="507">
        <f>C$35/C38</f>
        <v>0.16689244132556186</v>
      </c>
      <c r="I38" s="513">
        <f>H38*C38</f>
        <v>200</v>
      </c>
      <c r="J38" s="545">
        <f>C38+I38*(1-G38)</f>
        <v>1238.3766215622329</v>
      </c>
      <c r="K38" s="545">
        <f>J38-I38</f>
        <v>1038.3766215622329</v>
      </c>
      <c r="L38" s="544">
        <f>J38*G38+K38*(1-G38)</f>
        <v>1198.3766215622329</v>
      </c>
      <c r="M38" s="543">
        <f>L38-C38</f>
        <v>0</v>
      </c>
      <c r="N38" s="581"/>
      <c r="O38" s="581">
        <f>T38/(T38+U38)</f>
        <v>0.78991490967011779</v>
      </c>
      <c r="P38" s="517">
        <f>(C38*(T38+U38)+I38*(1-O38)*(T38+U38))/(T38+U38)</f>
        <v>1240.3936396282093</v>
      </c>
      <c r="Q38" s="517">
        <f>P38-I38</f>
        <v>1040.3936396282093</v>
      </c>
      <c r="R38" s="517">
        <f>P38*T38+U38*Q38-J38*T38-U38*K38</f>
        <v>48119.999999997206</v>
      </c>
      <c r="T38" s="910">
        <f>VLOOKUP(A38&amp;"dc"&amp;$U$35,'Activity with spell flags'!$A:$F,6,0)</f>
        <v>18845</v>
      </c>
      <c r="U38" s="910">
        <f>VLOOKUP($A38&amp;"EL"&amp;$U$35,'Activity with spell flags'!$A:$F,6,0)</f>
        <v>5012</v>
      </c>
      <c r="V38" s="513">
        <f>U38+T38</f>
        <v>23857</v>
      </c>
    </row>
    <row r="39" spans="1:22" ht="12.75" customHeight="1" thickBot="1" x14ac:dyDescent="0.25">
      <c r="A39" s="575" t="str">
        <f>'Currency design BPT HRGs'!C12</f>
        <v>HB35B</v>
      </c>
      <c r="B39" s="575" t="str">
        <f>'Currency design BPT HRGs'!D12</f>
        <v>Minor Foot Procedures for Non-Trauma, Category 1, with CC</v>
      </c>
      <c r="C39" s="897">
        <f>VLOOKUP($A39,'APROC data for BPT'!$A:$P,3,FALSE)</f>
        <v>1297.5651266876237</v>
      </c>
      <c r="D39" s="1218"/>
      <c r="E39" s="1218"/>
      <c r="F39" s="1218"/>
      <c r="G39" s="1154">
        <f>A35</f>
        <v>0.8</v>
      </c>
      <c r="H39" s="507">
        <f>C$35/C39</f>
        <v>0.15413484524707644</v>
      </c>
      <c r="I39" s="513">
        <f>H39*C39</f>
        <v>200</v>
      </c>
      <c r="J39" s="545">
        <f>C39+I39*(1-G39)</f>
        <v>1337.5651266876237</v>
      </c>
      <c r="K39" s="545">
        <f>J39-I39</f>
        <v>1137.5651266876237</v>
      </c>
      <c r="L39" s="544">
        <f>J39*G39+K39*(1-G39)</f>
        <v>1297.5651266876237</v>
      </c>
      <c r="M39" s="543">
        <f>L39-C39</f>
        <v>0</v>
      </c>
      <c r="N39" s="581"/>
      <c r="O39" s="581">
        <f>T39/(T39+U39)</f>
        <v>0.68727272727272726</v>
      </c>
      <c r="P39" s="517">
        <f>(C39*(T39+U39)+I39*(1-O39)*(T39+U39))/(T39+U39)</f>
        <v>1360.1105812330782</v>
      </c>
      <c r="Q39" s="517">
        <f t="shared" ref="Q39:Q40" si="5">P39-I39</f>
        <v>1160.1105812330782</v>
      </c>
      <c r="R39" s="517">
        <f>P39*T39+U39*Q39-J39*T39-U39*K39</f>
        <v>18599.999999999942</v>
      </c>
      <c r="T39" s="910">
        <f>VLOOKUP(A39&amp;"dc"&amp;$U$35,'Activity with spell flags'!$A:$F,6,0)</f>
        <v>567</v>
      </c>
      <c r="U39" s="910">
        <f>VLOOKUP($A39&amp;"EL"&amp;$U$35,'Activity with spell flags'!$A:$F,6,0)</f>
        <v>258</v>
      </c>
      <c r="V39" s="513">
        <f>U39+T39</f>
        <v>825</v>
      </c>
    </row>
    <row r="40" spans="1:22" ht="12.75" customHeight="1" x14ac:dyDescent="0.2">
      <c r="A40" s="585" t="str">
        <f>'Currency design BPT HRGs'!C11</f>
        <v>HB35C</v>
      </c>
      <c r="B40" s="585" t="str">
        <f>'Currency design BPT HRGs'!D11</f>
        <v>Minor Foot Procedures for Non-Trauma, Category 1, without CC</v>
      </c>
      <c r="C40" s="897">
        <f>VLOOKUP($A40,'APROC data for BPT'!$A:$P,3,FALSE)</f>
        <v>1073.9473086265411</v>
      </c>
      <c r="D40" s="1218"/>
      <c r="E40" s="1218"/>
      <c r="F40" s="1218"/>
      <c r="G40" s="1154">
        <f>A35</f>
        <v>0.8</v>
      </c>
      <c r="H40" s="507">
        <f>C$35/C40</f>
        <v>0.18622887584287323</v>
      </c>
      <c r="I40" s="513">
        <f>H40*C40</f>
        <v>200</v>
      </c>
      <c r="J40" s="545">
        <f>C40+I40*(1-G40)</f>
        <v>1113.9473086265411</v>
      </c>
      <c r="K40" s="545">
        <f>J40-I40</f>
        <v>913.94730862654114</v>
      </c>
      <c r="L40" s="544">
        <f>J40*G40+K40*(1-G40)</f>
        <v>1073.9473086265411</v>
      </c>
      <c r="M40" s="543">
        <f>L40-C40</f>
        <v>0</v>
      </c>
      <c r="N40" s="581"/>
      <c r="O40" s="581">
        <f>T40/(T40+U40)</f>
        <v>0.81822801965102487</v>
      </c>
      <c r="P40" s="517">
        <f>(C40*(T40+U40)+I40*(1-O40)*(T40+U40))/(T40+U40)</f>
        <v>1110.3017046963362</v>
      </c>
      <c r="Q40" s="517">
        <f t="shared" si="5"/>
        <v>910.30170469633617</v>
      </c>
      <c r="R40" s="517">
        <f>P40*T40+U40*Q40-J40*T40-U40*K40</f>
        <v>-21519.999999999651</v>
      </c>
      <c r="T40" s="910">
        <f>VLOOKUP(A40&amp;"dc"&amp;$U$35,'Activity with spell flags'!$A:$F,6,0)</f>
        <v>4830</v>
      </c>
      <c r="U40" s="910">
        <f>VLOOKUP($A40&amp;"EL"&amp;$U$35,'Activity with spell flags'!$A:$F,6,0)</f>
        <v>1073</v>
      </c>
      <c r="V40" s="513">
        <f>U40+T40</f>
        <v>5903</v>
      </c>
    </row>
    <row r="41" spans="1:22" ht="12.75" x14ac:dyDescent="0.2">
      <c r="A41" s="580"/>
      <c r="B41" s="580"/>
      <c r="C41" s="1172"/>
      <c r="D41" s="1172"/>
      <c r="E41" s="1172"/>
      <c r="F41" s="1172"/>
      <c r="G41" s="552"/>
      <c r="J41" s="552"/>
      <c r="K41" s="552"/>
      <c r="L41" s="552"/>
      <c r="M41" s="552"/>
      <c r="N41" s="552"/>
      <c r="O41" s="552"/>
      <c r="P41" s="552"/>
      <c r="Q41" s="552"/>
      <c r="R41" s="552"/>
      <c r="T41" s="1172"/>
      <c r="U41" s="1172"/>
      <c r="V41" s="552"/>
    </row>
    <row r="42" spans="1:22" ht="13.5" thickBot="1" x14ac:dyDescent="0.25">
      <c r="A42" s="584" t="s">
        <v>600</v>
      </c>
      <c r="B42" s="584"/>
      <c r="C42" s="1167"/>
      <c r="D42" s="1167"/>
      <c r="E42" s="1167"/>
      <c r="F42" s="1167"/>
      <c r="G42" s="1149"/>
      <c r="J42" s="1149"/>
      <c r="K42" s="1149"/>
      <c r="L42" s="1149"/>
      <c r="M42" s="1149"/>
      <c r="N42" s="1149"/>
      <c r="O42" s="1149"/>
      <c r="P42" s="1149"/>
      <c r="Q42" s="1149"/>
      <c r="R42" s="1149"/>
      <c r="T42" s="1167"/>
      <c r="U42" s="1167"/>
    </row>
    <row r="43" spans="1:22" ht="39" thickBot="1" x14ac:dyDescent="0.25">
      <c r="A43" s="583" t="s">
        <v>652</v>
      </c>
      <c r="B43" s="898"/>
      <c r="C43" s="1168" t="s">
        <v>645</v>
      </c>
      <c r="D43" s="1216"/>
      <c r="E43" s="1216"/>
      <c r="F43" s="1216"/>
      <c r="G43" s="554" t="s">
        <v>651</v>
      </c>
      <c r="J43" s="1149"/>
      <c r="K43" s="1149"/>
      <c r="L43" s="1149"/>
      <c r="M43" s="1149"/>
      <c r="N43" s="1149"/>
      <c r="O43" s="1149"/>
      <c r="P43" s="1149"/>
      <c r="Q43" s="1149"/>
      <c r="R43" s="1149"/>
      <c r="T43" s="554" t="s">
        <v>651</v>
      </c>
      <c r="U43" s="547" t="s">
        <v>597</v>
      </c>
      <c r="V43" s="1149"/>
    </row>
    <row r="44" spans="1:22" ht="13.5" thickBot="1" x14ac:dyDescent="0.25">
      <c r="A44" s="1156">
        <v>0.8</v>
      </c>
      <c r="B44" s="899"/>
      <c r="C44" s="1164">
        <v>200</v>
      </c>
      <c r="D44" s="1217"/>
      <c r="E44" s="1217"/>
      <c r="F44" s="1217"/>
      <c r="G44" s="1159"/>
      <c r="I44" s="1170"/>
      <c r="J44" s="1171"/>
      <c r="K44" s="1171"/>
      <c r="L44" s="1171"/>
      <c r="M44" s="1171"/>
      <c r="N44" s="1149"/>
      <c r="O44" s="1149"/>
      <c r="P44" s="1149"/>
      <c r="Q44" s="1149"/>
      <c r="R44" s="1149"/>
      <c r="T44" s="553"/>
      <c r="U44" s="1184" t="s">
        <v>411</v>
      </c>
      <c r="V44" s="513" t="s">
        <v>412</v>
      </c>
    </row>
    <row r="45" spans="1:22" ht="13.5" thickBot="1" x14ac:dyDescent="0.25">
      <c r="A45" s="556"/>
      <c r="B45" s="556"/>
      <c r="C45" s="1167"/>
      <c r="D45" s="1167"/>
      <c r="E45" s="1167"/>
      <c r="F45" s="1167"/>
      <c r="G45" s="1149"/>
      <c r="J45" s="1149"/>
      <c r="K45" s="1149"/>
      <c r="L45" s="1149"/>
      <c r="M45" s="1149"/>
      <c r="N45" s="1149"/>
      <c r="O45" s="1149"/>
      <c r="P45" s="1149"/>
      <c r="Q45" s="1149"/>
      <c r="R45" s="1149"/>
      <c r="T45" s="1172"/>
      <c r="U45" s="1167"/>
    </row>
    <row r="46" spans="1:22" ht="13.5" thickBot="1" x14ac:dyDescent="0.25">
      <c r="A46" s="564" t="s">
        <v>661</v>
      </c>
      <c r="B46" s="900"/>
      <c r="C46" s="1189"/>
      <c r="D46" s="1221"/>
      <c r="E46" s="1221"/>
      <c r="F46" s="1221"/>
      <c r="O46" s="513"/>
      <c r="T46" s="1189"/>
      <c r="U46" s="1190"/>
    </row>
    <row r="47" spans="1:22" ht="51.75" thickBot="1" x14ac:dyDescent="0.25">
      <c r="A47" s="551" t="str">
        <f>A$30</f>
        <v>SPELL HRG</v>
      </c>
      <c r="B47" s="551" t="str">
        <f t="shared" ref="B47:M47" si="6">B$30</f>
        <v>HRG name</v>
      </c>
      <c r="C47" s="551" t="str">
        <f t="shared" si="6"/>
        <v>Combined APC price</v>
      </c>
      <c r="D47" s="551"/>
      <c r="E47" s="551"/>
      <c r="F47" s="551"/>
      <c r="G47" s="551" t="str">
        <f t="shared" si="6"/>
        <v>Compliance rate</v>
      </c>
      <c r="H47" s="551" t="str">
        <f t="shared" si="6"/>
        <v>Differential as a % of base price</v>
      </c>
      <c r="I47" s="551" t="str">
        <f t="shared" si="6"/>
        <v>Differential</v>
      </c>
      <c r="J47" s="551" t="str">
        <f t="shared" si="6"/>
        <v xml:space="preserve">BPT price DC </v>
      </c>
      <c r="K47" s="551" t="str">
        <f t="shared" si="6"/>
        <v>BPT price EL</v>
      </c>
      <c r="L47" s="551" t="str">
        <f t="shared" si="6"/>
        <v>Combined price (check)</v>
      </c>
      <c r="M47" s="551" t="str">
        <f t="shared" si="6"/>
        <v>Check</v>
      </c>
      <c r="N47" s="581"/>
      <c r="O47" s="582" t="str">
        <f>O$9</f>
        <v>Actual compliance</v>
      </c>
      <c r="P47" s="582" t="str">
        <f t="shared" ref="P47:R47" si="7">P$9</f>
        <v>BPT price DC (actual compliance)</v>
      </c>
      <c r="Q47" s="582" t="str">
        <f t="shared" si="7"/>
        <v>BPT price EL (actual compliance)</v>
      </c>
      <c r="R47" s="582" t="str">
        <f t="shared" si="7"/>
        <v xml:space="preserve">Quantum difference actual vs projected </v>
      </c>
      <c r="T47" s="551" t="str">
        <f>T$30</f>
        <v>Flagged activty DC</v>
      </c>
      <c r="U47" s="551" t="str">
        <f>U$30</f>
        <v>Flagged Activity EL</v>
      </c>
      <c r="V47" s="551" t="str">
        <f>V$30</f>
        <v>Total activity</v>
      </c>
    </row>
    <row r="48" spans="1:22" ht="12.75" customHeight="1" x14ac:dyDescent="0.2">
      <c r="A48" s="575" t="str">
        <f>'Currency design BPT HRGs'!C13</f>
        <v>HB53Z</v>
      </c>
      <c r="B48" s="575" t="str">
        <f>'Currency design BPT HRGs'!D13</f>
        <v>Intermediate Hand Procedures for Non-Trauma, Category 2</v>
      </c>
      <c r="C48" s="897">
        <f>VLOOKUP($A48,'APROC data for BPT'!$A:$P,3,FALSE)</f>
        <v>1459.522717124574</v>
      </c>
      <c r="D48" s="1218"/>
      <c r="E48" s="1218"/>
      <c r="F48" s="1218"/>
      <c r="G48" s="1154">
        <f>A44</f>
        <v>0.8</v>
      </c>
      <c r="H48" s="507">
        <f>C44/C48</f>
        <v>0.13703109766871102</v>
      </c>
      <c r="I48" s="513">
        <f>H48*C48</f>
        <v>200</v>
      </c>
      <c r="J48" s="545">
        <f>C48+I48*(1-G48)</f>
        <v>1499.522717124574</v>
      </c>
      <c r="K48" s="545">
        <f>J48-I48</f>
        <v>1299.522717124574</v>
      </c>
      <c r="L48" s="544">
        <f>J48*G48+K48*(1-G48)</f>
        <v>1459.522717124574</v>
      </c>
      <c r="M48" s="543">
        <f>L48-C48</f>
        <v>0</v>
      </c>
      <c r="N48" s="581"/>
      <c r="O48" s="581">
        <f>T48/(T48+U48)</f>
        <v>0.78955329232630833</v>
      </c>
      <c r="P48" s="517">
        <f>(C48*(T48+U48)+I48*(1-O48)*(T48+U48))/(T48+U48)</f>
        <v>1501.6120586593122</v>
      </c>
      <c r="Q48" s="517">
        <f>P48-I48</f>
        <v>1301.6120586593122</v>
      </c>
      <c r="R48" s="517">
        <f>P48*T48+U48*Q48-J48*T48-U48*K48</f>
        <v>20719.999999998137</v>
      </c>
      <c r="T48" s="910">
        <f>VLOOKUP(A48&amp;"dc"&amp;$U$44,'Activity with spell flags'!$A:$F,6,0)</f>
        <v>7830</v>
      </c>
      <c r="U48" s="910">
        <f>VLOOKUP($A48&amp;"EL"&amp;$U$44,'Activity with spell flags'!$A:$F,6,0)</f>
        <v>2087</v>
      </c>
      <c r="V48" s="513">
        <f>U48+T48</f>
        <v>9917</v>
      </c>
    </row>
    <row r="49" spans="1:32" ht="12.75" x14ac:dyDescent="0.2">
      <c r="A49" s="580"/>
      <c r="B49" s="580"/>
      <c r="C49" s="1172"/>
      <c r="D49" s="1172"/>
      <c r="E49" s="1172"/>
      <c r="F49" s="1172"/>
      <c r="G49" s="552"/>
      <c r="J49" s="552"/>
      <c r="K49" s="552"/>
      <c r="L49" s="552"/>
      <c r="M49" s="552"/>
      <c r="N49" s="552"/>
      <c r="O49" s="552"/>
      <c r="P49" s="552"/>
      <c r="Q49" s="552"/>
      <c r="R49" s="552"/>
      <c r="T49" s="1172"/>
      <c r="U49" s="1172"/>
      <c r="V49" s="552"/>
    </row>
    <row r="50" spans="1:32" ht="12.75" x14ac:dyDescent="0.2">
      <c r="A50" s="578" t="str">
        <f>"Show "&amp;A23</f>
        <v>Show 8.2 - Orthopaedic Surgery</v>
      </c>
      <c r="B50" s="578"/>
      <c r="C50" s="1167"/>
      <c r="D50" s="1167"/>
      <c r="E50" s="1167"/>
      <c r="F50" s="1167"/>
      <c r="T50" s="1167"/>
      <c r="U50" s="1167"/>
    </row>
    <row r="51" spans="1:32" s="558" customFormat="1" ht="12.75" x14ac:dyDescent="0.2">
      <c r="A51" s="559" t="s">
        <v>666</v>
      </c>
      <c r="B51" s="559"/>
      <c r="C51" s="1173"/>
      <c r="D51" s="1173"/>
      <c r="E51" s="1173"/>
      <c r="F51" s="1173"/>
      <c r="G51" s="1173"/>
      <c r="H51" s="1173"/>
      <c r="I51" s="1173"/>
      <c r="J51" s="1173"/>
      <c r="K51" s="1173"/>
      <c r="L51" s="1173"/>
      <c r="M51" s="1173"/>
      <c r="N51" s="1173"/>
      <c r="O51" s="1173"/>
      <c r="P51" s="1173"/>
      <c r="Q51" s="1173"/>
      <c r="R51" s="1173"/>
      <c r="S51" s="15"/>
      <c r="T51" s="1173"/>
      <c r="U51" s="1173"/>
      <c r="V51" s="1173"/>
      <c r="W51" s="15"/>
      <c r="X51" s="15"/>
      <c r="Y51" s="15"/>
      <c r="Z51" s="15"/>
      <c r="AA51" s="15"/>
      <c r="AB51" s="15"/>
      <c r="AC51" s="15"/>
      <c r="AD51" s="15"/>
      <c r="AE51" s="15"/>
      <c r="AF51" s="15"/>
    </row>
    <row r="52" spans="1:32" x14ac:dyDescent="0.2">
      <c r="N52" s="1183"/>
      <c r="O52" s="513"/>
    </row>
    <row r="53" spans="1:32" ht="12" thickBot="1" x14ac:dyDescent="0.25">
      <c r="A53" s="442" t="s">
        <v>600</v>
      </c>
      <c r="B53" s="442"/>
      <c r="N53" s="1183"/>
      <c r="O53" s="513"/>
    </row>
    <row r="54" spans="1:32" ht="13.5" customHeight="1" thickBot="1" x14ac:dyDescent="0.25">
      <c r="A54" s="1157" t="s">
        <v>665</v>
      </c>
      <c r="B54" s="1141"/>
      <c r="M54" s="1183"/>
      <c r="O54" s="513"/>
    </row>
    <row r="55" spans="1:32" ht="39" thickBot="1" x14ac:dyDescent="0.25">
      <c r="A55" s="577" t="s">
        <v>11259</v>
      </c>
      <c r="B55" s="576" t="s">
        <v>447</v>
      </c>
      <c r="C55" s="576" t="s">
        <v>645</v>
      </c>
      <c r="D55" s="1222"/>
      <c r="E55" s="1222"/>
      <c r="F55" s="1222"/>
      <c r="G55" s="554" t="s">
        <v>651</v>
      </c>
      <c r="M55" s="1183"/>
      <c r="O55" s="513"/>
      <c r="T55" s="554" t="s">
        <v>651</v>
      </c>
    </row>
    <row r="56" spans="1:32" ht="13.5" thickBot="1" x14ac:dyDescent="0.25">
      <c r="A56" s="1156">
        <v>0.15</v>
      </c>
      <c r="B56" s="1156">
        <v>0.6</v>
      </c>
      <c r="C56" s="1163">
        <v>200</v>
      </c>
      <c r="D56" s="1223"/>
      <c r="E56" s="1223"/>
      <c r="F56" s="1223"/>
      <c r="G56" s="1159"/>
      <c r="M56" s="1183"/>
      <c r="O56" s="513"/>
      <c r="T56" s="553"/>
    </row>
    <row r="57" spans="1:32" x14ac:dyDescent="0.2">
      <c r="O57" s="513"/>
      <c r="P57" s="1191"/>
      <c r="Q57" s="1191"/>
      <c r="R57" s="1191"/>
      <c r="T57" s="1191"/>
      <c r="U57" s="1191"/>
    </row>
    <row r="58" spans="1:32" ht="15" thickBot="1" x14ac:dyDescent="0.25">
      <c r="A58" s="574" t="s">
        <v>442</v>
      </c>
      <c r="B58" s="574"/>
      <c r="O58" s="513"/>
      <c r="P58" s="1191"/>
      <c r="Q58" s="1191"/>
      <c r="R58" s="1191"/>
    </row>
    <row r="59" spans="1:32" ht="51.75" thickBot="1" x14ac:dyDescent="0.25">
      <c r="A59" s="582" t="str">
        <f t="shared" ref="A59:M59" si="8">A$9</f>
        <v>SPELL HRG</v>
      </c>
      <c r="B59" s="582" t="str">
        <f t="shared" si="8"/>
        <v>HRG name</v>
      </c>
      <c r="C59" s="582" t="str">
        <f t="shared" si="8"/>
        <v>Combined APC price</v>
      </c>
      <c r="D59" s="582"/>
      <c r="E59" s="582"/>
      <c r="F59" s="582"/>
      <c r="G59" s="582" t="str">
        <f t="shared" si="8"/>
        <v>Compliance rate</v>
      </c>
      <c r="H59" s="582" t="str">
        <f t="shared" si="8"/>
        <v>Differential as a % of base price</v>
      </c>
      <c r="I59" s="582" t="str">
        <f t="shared" si="8"/>
        <v>Absolute differential</v>
      </c>
      <c r="J59" s="582" t="str">
        <f t="shared" si="8"/>
        <v xml:space="preserve">BPT price DC </v>
      </c>
      <c r="K59" s="582" t="str">
        <f t="shared" si="8"/>
        <v>BPT price EL</v>
      </c>
      <c r="L59" s="582" t="str">
        <f t="shared" si="8"/>
        <v>Combined price (check)</v>
      </c>
      <c r="M59" s="582" t="str">
        <f t="shared" si="8"/>
        <v>Check</v>
      </c>
      <c r="N59" s="581"/>
      <c r="O59" s="582" t="str">
        <f>O$9</f>
        <v>Actual compliance</v>
      </c>
      <c r="P59" s="582" t="str">
        <f t="shared" ref="P59:R59" si="9">P$9</f>
        <v>BPT price DC (actual compliance)</v>
      </c>
      <c r="Q59" s="582" t="str">
        <f t="shared" si="9"/>
        <v>BPT price EL (actual compliance)</v>
      </c>
      <c r="R59" s="582" t="str">
        <f t="shared" si="9"/>
        <v xml:space="preserve">Quantum difference actual vs projected </v>
      </c>
      <c r="T59" s="582" t="str">
        <f>T$9</f>
        <v>Activty DC</v>
      </c>
      <c r="U59" s="582" t="str">
        <f>U$9</f>
        <v>Activity EL</v>
      </c>
      <c r="V59" s="582" t="str">
        <f>V$9</f>
        <v>Total activity</v>
      </c>
    </row>
    <row r="60" spans="1:32" ht="12" thickBot="1" x14ac:dyDescent="0.25">
      <c r="A60" s="575" t="str">
        <f>'Currency design BPT HRGs'!C4</f>
        <v>LB25F</v>
      </c>
      <c r="B60" s="575" t="str">
        <f>'Currency design BPT HRGs'!D4</f>
        <v>Transurethral Prostate Resection Procedures with CC Score 0-2</v>
      </c>
      <c r="C60" s="897">
        <f>VLOOKUP($A60,'APROC data for BPT'!$A:$P,3,FALSE)</f>
        <v>2023.2257533217139</v>
      </c>
      <c r="D60" s="1218"/>
      <c r="E60" s="1218"/>
      <c r="F60" s="1218"/>
      <c r="G60" s="1155">
        <f>A56</f>
        <v>0.15</v>
      </c>
      <c r="H60" s="507">
        <f>C$56/C60</f>
        <v>9.8852043412180665E-2</v>
      </c>
      <c r="I60" s="513">
        <f>H60*C60</f>
        <v>200</v>
      </c>
      <c r="J60" s="545">
        <f>C60+I60*(1-G60)</f>
        <v>2193.2257533217139</v>
      </c>
      <c r="K60" s="545">
        <f>J60-I60</f>
        <v>1993.2257533217139</v>
      </c>
      <c r="L60" s="544">
        <f>J60*G60+K60*(1-G60)</f>
        <v>2023.2257533217139</v>
      </c>
      <c r="M60" s="543">
        <f>L60-C60</f>
        <v>0</v>
      </c>
      <c r="N60" s="581"/>
      <c r="O60" s="581">
        <f>T60/(T60+U60)</f>
        <v>4.4734712749971102E-2</v>
      </c>
      <c r="P60" s="517">
        <f>(C60*(T60+U60)+I60*(1-O60)*(T60+U60))/(T60+U60)</f>
        <v>2214.2788107717197</v>
      </c>
      <c r="Q60" s="517">
        <f>P60-I60</f>
        <v>2014.2788107717197</v>
      </c>
      <c r="R60" s="517">
        <f>P60*T60+U60*Q60-J60*T60-U60*K60</f>
        <v>364260</v>
      </c>
      <c r="T60" s="897">
        <f>VLOOKUP($A60,'APROC data for BPT'!$A:$P,9,FALSE)</f>
        <v>774</v>
      </c>
      <c r="U60" s="897">
        <f>VLOOKUP($A60,'APROC data for BPT'!$A:$P,10,FALSE)</f>
        <v>16528</v>
      </c>
      <c r="V60" s="513">
        <f>U60+T60</f>
        <v>17302</v>
      </c>
    </row>
    <row r="61" spans="1:32" ht="12.75" customHeight="1" x14ac:dyDescent="0.2">
      <c r="A61" s="575" t="str">
        <f>'Currency design BPT HRGs'!C5</f>
        <v>LB25E</v>
      </c>
      <c r="B61" s="575" t="str">
        <f>'Currency design BPT HRGs'!D5</f>
        <v>Transurethral Prostate Resection Procedures with CC Score 3-5</v>
      </c>
      <c r="C61" s="897">
        <f>VLOOKUP($A61,'APROC data for BPT'!$A:$P,3,FALSE)</f>
        <v>2257.9249379595412</v>
      </c>
      <c r="D61" s="1218"/>
      <c r="E61" s="1218"/>
      <c r="F61" s="1218"/>
      <c r="G61" s="1155">
        <f>A56</f>
        <v>0.15</v>
      </c>
      <c r="H61" s="507">
        <f>C$56/C61</f>
        <v>8.8576903792354375E-2</v>
      </c>
      <c r="I61" s="513">
        <f>H61*C61</f>
        <v>200</v>
      </c>
      <c r="J61" s="545">
        <f>C61+I61*(1-G61)</f>
        <v>2427.9249379595412</v>
      </c>
      <c r="K61" s="545">
        <f>J61-I61</f>
        <v>2227.9249379595412</v>
      </c>
      <c r="L61" s="544">
        <f>J61*G61+K61*(1-G61)</f>
        <v>2257.9249379595412</v>
      </c>
      <c r="M61" s="543">
        <f>L61-C61</f>
        <v>0</v>
      </c>
      <c r="N61" s="581"/>
      <c r="O61" s="581">
        <f>T61/(T61+U61)</f>
        <v>1.8429259994329459E-2</v>
      </c>
      <c r="P61" s="517">
        <f>(C61*(T61+U61)+I61*(1-O61)*(T61+U61))/(T61+U61)</f>
        <v>2454.2390859606753</v>
      </c>
      <c r="Q61" s="517">
        <f>P61-I61</f>
        <v>2254.2390859606753</v>
      </c>
      <c r="R61" s="517">
        <f>P61*T61+U61*Q61-J61*T61-U61*K61</f>
        <v>92810</v>
      </c>
      <c r="T61" s="897">
        <f>VLOOKUP($A61,'APROC data for BPT'!$A:$P,9,FALSE)</f>
        <v>65</v>
      </c>
      <c r="U61" s="897">
        <f>VLOOKUP($A61,'APROC data for BPT'!$A:$P,10,FALSE)</f>
        <v>3462</v>
      </c>
      <c r="V61" s="513">
        <f>U61+T61</f>
        <v>3527</v>
      </c>
    </row>
    <row r="62" spans="1:32" ht="14.25" customHeight="1" x14ac:dyDescent="0.2">
      <c r="A62" s="574"/>
      <c r="B62" s="574"/>
      <c r="O62" s="513"/>
      <c r="P62" s="1191"/>
      <c r="Q62" s="1191"/>
      <c r="R62" s="1191"/>
    </row>
    <row r="63" spans="1:32" ht="14.25" customHeight="1" thickBot="1" x14ac:dyDescent="0.25">
      <c r="A63" s="574" t="str">
        <f>'Currency design BPT HRGs'!B2</f>
        <v>Gynaecology: Operations to manage female incontinence</v>
      </c>
      <c r="B63" s="574"/>
      <c r="O63" s="513"/>
      <c r="P63" s="1191"/>
      <c r="Q63" s="1191"/>
      <c r="R63" s="1191"/>
    </row>
    <row r="64" spans="1:32" ht="51.75" thickBot="1" x14ac:dyDescent="0.25">
      <c r="A64" s="582" t="str">
        <f t="shared" ref="A64:M64" si="10">A$9</f>
        <v>SPELL HRG</v>
      </c>
      <c r="B64" s="582" t="str">
        <f t="shared" si="10"/>
        <v>HRG name</v>
      </c>
      <c r="C64" s="582" t="str">
        <f t="shared" si="10"/>
        <v>Combined APC price</v>
      </c>
      <c r="D64" s="582"/>
      <c r="E64" s="582"/>
      <c r="F64" s="582"/>
      <c r="G64" s="582" t="str">
        <f t="shared" si="10"/>
        <v>Compliance rate</v>
      </c>
      <c r="H64" s="582" t="str">
        <f t="shared" si="10"/>
        <v>Differential as a % of base price</v>
      </c>
      <c r="I64" s="582" t="str">
        <f t="shared" si="10"/>
        <v>Absolute differential</v>
      </c>
      <c r="J64" s="582" t="str">
        <f t="shared" si="10"/>
        <v xml:space="preserve">BPT price DC </v>
      </c>
      <c r="K64" s="582" t="str">
        <f t="shared" si="10"/>
        <v>BPT price EL</v>
      </c>
      <c r="L64" s="582" t="str">
        <f t="shared" si="10"/>
        <v>Combined price (check)</v>
      </c>
      <c r="M64" s="582" t="str">
        <f t="shared" si="10"/>
        <v>Check</v>
      </c>
      <c r="N64" s="581"/>
      <c r="O64" s="582" t="str">
        <f>O$9</f>
        <v>Actual compliance</v>
      </c>
      <c r="P64" s="582" t="str">
        <f t="shared" ref="P64:R64" si="11">P$9</f>
        <v>BPT price DC (actual compliance)</v>
      </c>
      <c r="Q64" s="582" t="str">
        <f t="shared" si="11"/>
        <v>BPT price EL (actual compliance)</v>
      </c>
      <c r="R64" s="582" t="str">
        <f t="shared" si="11"/>
        <v xml:space="preserve">Quantum difference actual vs projected </v>
      </c>
      <c r="T64" s="582" t="str">
        <f>T$9</f>
        <v>Activty DC</v>
      </c>
      <c r="U64" s="582" t="str">
        <f>U$9</f>
        <v>Activity EL</v>
      </c>
      <c r="V64" s="582" t="str">
        <f>V$9</f>
        <v>Total activity</v>
      </c>
    </row>
    <row r="65" spans="1:32" ht="12" thickBot="1" x14ac:dyDescent="0.25">
      <c r="A65" s="575" t="str">
        <f>'Currency design BPT HRGs'!C2</f>
        <v>LB51B</v>
      </c>
      <c r="B65" s="575" t="str">
        <f>'Currency design BPT HRGs'!D2</f>
        <v>Vaginal Tape Operations for Urinary Incontinence, with CC Score 0-1</v>
      </c>
      <c r="C65" s="897">
        <f>VLOOKUP($A65,'APROC data for BPT'!$A:$P,3,FALSE)</f>
        <v>1157.360299766864</v>
      </c>
      <c r="D65" s="1218"/>
      <c r="E65" s="1218"/>
      <c r="F65" s="1218"/>
      <c r="G65" s="1154">
        <f>B56</f>
        <v>0.6</v>
      </c>
      <c r="H65" s="507">
        <f>C$56/C65</f>
        <v>0.17280703341931422</v>
      </c>
      <c r="I65" s="513">
        <f>H65*C65</f>
        <v>200</v>
      </c>
      <c r="J65" s="545">
        <f>C65+I65*(1-G65)</f>
        <v>1237.360299766864</v>
      </c>
      <c r="K65" s="545">
        <f>J65-I65</f>
        <v>1037.360299766864</v>
      </c>
      <c r="L65" s="544">
        <f>J65*G65+K65*(1-G65)</f>
        <v>1157.360299766864</v>
      </c>
      <c r="M65" s="543">
        <f>L65-C65</f>
        <v>0</v>
      </c>
      <c r="N65" s="581"/>
      <c r="O65" s="581">
        <f>T65/(T65+U65)</f>
        <v>0.51659696811291167</v>
      </c>
      <c r="P65" s="517">
        <f>(C65*(T65+U65)+I65*(1-O65)*(T65+U65))/(T65+U65)</f>
        <v>1254.0409061442817</v>
      </c>
      <c r="Q65" s="517">
        <f t="shared" ref="Q65:Q66" si="12">P65-I65</f>
        <v>1054.0409061442817</v>
      </c>
      <c r="R65" s="517">
        <f>P65*T65+U65*Q65-J65*T65-U65*K65</f>
        <v>127640</v>
      </c>
      <c r="T65" s="897">
        <f>VLOOKUP($A65,'APROC data for BPT'!$A:$P,9,FALSE)</f>
        <v>3953</v>
      </c>
      <c r="U65" s="897">
        <f>VLOOKUP($A65,'APROC data for BPT'!$A:$P,10,FALSE)</f>
        <v>3699</v>
      </c>
      <c r="V65" s="513">
        <f>U65+T65</f>
        <v>7652</v>
      </c>
    </row>
    <row r="66" spans="1:32" x14ac:dyDescent="0.2">
      <c r="A66" s="575" t="str">
        <f>'Currency design BPT HRGs'!C3</f>
        <v>LB51A</v>
      </c>
      <c r="B66" s="575" t="str">
        <f>'Currency design BPT HRGs'!D3</f>
        <v>Vaginal Tape Operations for Urinary Incontinence, with CC Score 2+</v>
      </c>
      <c r="C66" s="897">
        <f>VLOOKUP($A66,'APROC data for BPT'!$A:$P,3,FALSE)</f>
        <v>1351.2238558543431</v>
      </c>
      <c r="D66" s="1218"/>
      <c r="E66" s="1218"/>
      <c r="F66" s="1218"/>
      <c r="G66" s="1154">
        <f>B56</f>
        <v>0.6</v>
      </c>
      <c r="H66" s="507">
        <f>C$56/C66</f>
        <v>0.14801396462434813</v>
      </c>
      <c r="I66" s="513">
        <f>H66*C66</f>
        <v>200.00000000000003</v>
      </c>
      <c r="J66" s="545">
        <f>C66+I66*(1-G66)</f>
        <v>1431.2238558543431</v>
      </c>
      <c r="K66" s="545">
        <f>J66-I66</f>
        <v>1231.2238558543431</v>
      </c>
      <c r="L66" s="544">
        <f>J66*G66+K66*(1-G66)</f>
        <v>1351.2238558543431</v>
      </c>
      <c r="M66" s="543">
        <f>L66-C66</f>
        <v>0</v>
      </c>
      <c r="N66" s="581"/>
      <c r="O66" s="581">
        <f>T66/(T66+U66)</f>
        <v>0.31310942578548212</v>
      </c>
      <c r="P66" s="517">
        <f>(C66*(T66+U66)+I66*(1-O66)*(T66+U66))/(T66+U66)</f>
        <v>1488.6019706972465</v>
      </c>
      <c r="Q66" s="517">
        <f t="shared" si="12"/>
        <v>1288.6019706972465</v>
      </c>
      <c r="R66" s="517">
        <f>P66*T66+U66*Q66-J66*T66-U66*K66</f>
        <v>52959.999999999884</v>
      </c>
      <c r="T66" s="897">
        <f>VLOOKUP($A66,'APROC data for BPT'!$A:$P,9,FALSE)</f>
        <v>289</v>
      </c>
      <c r="U66" s="897">
        <f>VLOOKUP($A66,'APROC data for BPT'!$A:$P,10,FALSE)</f>
        <v>634</v>
      </c>
      <c r="V66" s="513">
        <f>U66+T66</f>
        <v>923</v>
      </c>
    </row>
    <row r="67" spans="1:32" ht="14.25" customHeight="1" x14ac:dyDescent="0.2">
      <c r="A67" s="574"/>
      <c r="B67" s="574"/>
      <c r="O67" s="513"/>
      <c r="P67" s="1191"/>
      <c r="Q67" s="1191"/>
      <c r="R67" s="1191"/>
    </row>
    <row r="68" spans="1:32" s="558" customFormat="1" ht="12.75" x14ac:dyDescent="0.2">
      <c r="A68" s="559" t="s">
        <v>664</v>
      </c>
      <c r="B68" s="559"/>
      <c r="C68" s="1173"/>
      <c r="D68" s="1173"/>
      <c r="E68" s="1173"/>
      <c r="F68" s="1173"/>
      <c r="G68" s="1173"/>
      <c r="H68" s="1173"/>
      <c r="I68" s="1173"/>
      <c r="J68" s="1173"/>
      <c r="K68" s="1173"/>
      <c r="L68" s="1173"/>
      <c r="M68" s="1173"/>
      <c r="N68" s="1173"/>
      <c r="O68" s="1173"/>
      <c r="P68" s="1173"/>
      <c r="Q68" s="1173"/>
      <c r="R68" s="1173"/>
      <c r="S68" s="15"/>
      <c r="T68" s="1173"/>
      <c r="U68" s="1173"/>
      <c r="V68" s="1173"/>
      <c r="W68" s="15"/>
      <c r="X68" s="15"/>
      <c r="Y68" s="15"/>
      <c r="Z68" s="15"/>
      <c r="AA68" s="15"/>
      <c r="AB68" s="15"/>
      <c r="AC68" s="15"/>
      <c r="AD68" s="15"/>
      <c r="AE68" s="15"/>
      <c r="AF68" s="15"/>
    </row>
    <row r="69" spans="1:32" ht="12" thickBot="1" x14ac:dyDescent="0.25">
      <c r="O69" s="513"/>
    </row>
    <row r="70" spans="1:32" ht="12" x14ac:dyDescent="0.2">
      <c r="A70" s="573" t="s">
        <v>652</v>
      </c>
      <c r="B70" s="573"/>
      <c r="O70" s="513"/>
    </row>
    <row r="71" spans="1:32" ht="12.75" thickBot="1" x14ac:dyDescent="0.25">
      <c r="A71" s="572" t="s">
        <v>663</v>
      </c>
      <c r="B71" s="571" t="s">
        <v>662</v>
      </c>
      <c r="O71" s="513"/>
    </row>
    <row r="72" spans="1:32" ht="38.25" x14ac:dyDescent="0.2">
      <c r="A72" s="569" t="s">
        <v>406</v>
      </c>
      <c r="B72" s="568" t="s">
        <v>406</v>
      </c>
      <c r="C72" s="567" t="s">
        <v>645</v>
      </c>
      <c r="D72" s="1224"/>
      <c r="E72" s="1224"/>
      <c r="F72" s="1224"/>
      <c r="G72" s="554" t="s">
        <v>651</v>
      </c>
      <c r="O72" s="513"/>
      <c r="T72" s="554" t="s">
        <v>651</v>
      </c>
    </row>
    <row r="73" spans="1:32" ht="13.5" thickBot="1" x14ac:dyDescent="0.25">
      <c r="A73" s="566">
        <v>0.8</v>
      </c>
      <c r="B73" s="565">
        <v>0.7</v>
      </c>
      <c r="C73" s="1162">
        <v>300</v>
      </c>
      <c r="D73" s="1225"/>
      <c r="E73" s="1225"/>
      <c r="F73" s="1225"/>
      <c r="G73" s="1159"/>
      <c r="O73" s="513"/>
      <c r="T73" s="553"/>
      <c r="U73" s="1153"/>
      <c r="V73" s="1153"/>
    </row>
    <row r="74" spans="1:32" ht="13.5" thickBot="1" x14ac:dyDescent="0.25">
      <c r="G74" s="1167"/>
      <c r="O74" s="513"/>
    </row>
    <row r="75" spans="1:32" ht="51.75" thickBot="1" x14ac:dyDescent="0.25">
      <c r="A75" s="582" t="str">
        <f t="shared" ref="A75:M75" si="13">A$9</f>
        <v>SPELL HRG</v>
      </c>
      <c r="B75" s="582" t="str">
        <f t="shared" si="13"/>
        <v>HRG name</v>
      </c>
      <c r="C75" s="582" t="str">
        <f t="shared" si="13"/>
        <v>Combined APC price</v>
      </c>
      <c r="D75" s="582"/>
      <c r="E75" s="582"/>
      <c r="F75" s="582"/>
      <c r="G75" s="582" t="str">
        <f t="shared" si="13"/>
        <v>Compliance rate</v>
      </c>
      <c r="H75" s="582" t="str">
        <f t="shared" si="13"/>
        <v>Differential as a % of base price</v>
      </c>
      <c r="I75" s="582" t="str">
        <f t="shared" si="13"/>
        <v>Absolute differential</v>
      </c>
      <c r="J75" s="582" t="str">
        <f t="shared" si="13"/>
        <v xml:space="preserve">BPT price DC </v>
      </c>
      <c r="K75" s="582" t="str">
        <f t="shared" si="13"/>
        <v>BPT price EL</v>
      </c>
      <c r="L75" s="582" t="str">
        <f t="shared" si="13"/>
        <v>Combined price (check)</v>
      </c>
      <c r="M75" s="582" t="str">
        <f t="shared" si="13"/>
        <v>Check</v>
      </c>
      <c r="N75" s="581"/>
      <c r="O75" s="582" t="str">
        <f>O$9</f>
        <v>Actual compliance</v>
      </c>
      <c r="P75" s="582" t="str">
        <f t="shared" ref="P75:R75" si="14">P$9</f>
        <v>BPT price DC (actual compliance)</v>
      </c>
      <c r="Q75" s="582" t="str">
        <f t="shared" si="14"/>
        <v>BPT price EL (actual compliance)</v>
      </c>
      <c r="R75" s="582" t="str">
        <f t="shared" si="14"/>
        <v xml:space="preserve">Quantum difference actual vs projected </v>
      </c>
      <c r="T75" s="582" t="str">
        <f>T$9</f>
        <v>Activty DC</v>
      </c>
      <c r="U75" s="582" t="str">
        <f>U$9</f>
        <v>Activity EL</v>
      </c>
      <c r="V75" s="582" t="str">
        <f>V$9</f>
        <v>Total activity</v>
      </c>
    </row>
    <row r="76" spans="1:32" ht="12" thickBot="1" x14ac:dyDescent="0.25">
      <c r="A76" s="560" t="str">
        <f>'Currency design BPT HRGs'!C14</f>
        <v>CA60B</v>
      </c>
      <c r="B76" s="560" t="str">
        <f>'Currency design BPT HRGs'!D14</f>
        <v>Tonsillectomy, 18 years and under</v>
      </c>
      <c r="C76" s="897">
        <f>VLOOKUP($A76,'APROC data for BPT'!$A:$P,3,FALSE)</f>
        <v>1055.5844384315524</v>
      </c>
      <c r="D76" s="1218"/>
      <c r="E76" s="1218"/>
      <c r="F76" s="1218"/>
      <c r="G76" s="1154">
        <f>B73</f>
        <v>0.7</v>
      </c>
      <c r="H76" s="507">
        <f>C$73/C76</f>
        <v>0.28420274975420928</v>
      </c>
      <c r="I76" s="513">
        <f>H76*C76</f>
        <v>300</v>
      </c>
      <c r="J76" s="545">
        <f>C76+I76*(1-G76)</f>
        <v>1145.5844384315524</v>
      </c>
      <c r="K76" s="545">
        <f>J76-I76</f>
        <v>845.58443843155237</v>
      </c>
      <c r="L76" s="544">
        <f>J76*G76+K76*(1-G76)</f>
        <v>1055.5844384315524</v>
      </c>
      <c r="M76" s="543">
        <f>L76-C76</f>
        <v>0</v>
      </c>
      <c r="N76" s="581"/>
      <c r="O76" s="581">
        <f>T76/(T76+U76)</f>
        <v>0.52655027092113182</v>
      </c>
      <c r="P76" s="517">
        <f>(C76*(T76+U76)+I76*(1-O76)*(T76+U76))/(T76+U76)</f>
        <v>1197.6193571552128</v>
      </c>
      <c r="Q76" s="517">
        <f t="shared" ref="Q76" si="15">P76-I76</f>
        <v>897.61935715521281</v>
      </c>
      <c r="R76" s="517">
        <f>P76*T76+U76*Q76-J76*T76-U76*K76</f>
        <v>864300</v>
      </c>
      <c r="T76" s="897">
        <f>VLOOKUP($A76,'APROC data for BPT'!$A:$P,9,FALSE)</f>
        <v>8746</v>
      </c>
      <c r="U76" s="897">
        <f>VLOOKUP($A76,'APROC data for BPT'!$A:$P,10,FALSE)</f>
        <v>7864</v>
      </c>
      <c r="V76" s="513">
        <f>U76+T76</f>
        <v>16610</v>
      </c>
    </row>
    <row r="77" spans="1:32" ht="12" thickBot="1" x14ac:dyDescent="0.25">
      <c r="A77" s="560" t="str">
        <f>'Currency design BPT HRGs'!C15</f>
        <v>CA61Z</v>
      </c>
      <c r="B77" s="560" t="str">
        <f>'Currency design BPT HRGs'!D15</f>
        <v>Adenotonsillectomy</v>
      </c>
      <c r="C77" s="897">
        <f>VLOOKUP($A77,'APROC data for BPT'!$A:$P,3,FALSE)</f>
        <v>1183.1732676362726</v>
      </c>
      <c r="D77" s="1218"/>
      <c r="E77" s="1218"/>
      <c r="F77" s="1218"/>
      <c r="G77" s="1154">
        <f>A73</f>
        <v>0.8</v>
      </c>
      <c r="H77" s="507">
        <f>C$73/C77</f>
        <v>0.2535554243879562</v>
      </c>
      <c r="I77" s="513">
        <f>H77*C77</f>
        <v>300</v>
      </c>
      <c r="J77" s="545">
        <f>C77+I77*(1-G77)</f>
        <v>1243.1732676362726</v>
      </c>
      <c r="K77" s="545">
        <f>J77-I77</f>
        <v>943.17326763627261</v>
      </c>
      <c r="L77" s="544">
        <f>J77*G77+K77*(1-G77)</f>
        <v>1183.1732676362726</v>
      </c>
      <c r="M77" s="543">
        <f>L77-C77</f>
        <v>0</v>
      </c>
      <c r="N77" s="581"/>
      <c r="O77" s="581">
        <f>T77/(T77+U77)</f>
        <v>0.35687492673777987</v>
      </c>
      <c r="P77" s="517">
        <f>(C77*(T77+U77)+I77*(1-O77)*(T77+U77))/(T77+U77)</f>
        <v>1376.1107896149385</v>
      </c>
      <c r="Q77" s="517">
        <f t="shared" ref="Q77:Q78" si="16">P77-I77</f>
        <v>1076.1107896149385</v>
      </c>
      <c r="R77" s="517">
        <f>P77*T77+U77*Q77-J77*T77-U77*K77</f>
        <v>2268179.9999999963</v>
      </c>
      <c r="T77" s="897">
        <f>VLOOKUP($A77,'APROC data for BPT'!$A:$P,9,FALSE)</f>
        <v>6089</v>
      </c>
      <c r="U77" s="897">
        <f>VLOOKUP($A77,'APROC data for BPT'!$A:$P,10,FALSE)</f>
        <v>10973</v>
      </c>
      <c r="V77" s="513">
        <f>U77+T77</f>
        <v>17062</v>
      </c>
    </row>
    <row r="78" spans="1:32" x14ac:dyDescent="0.2">
      <c r="A78" s="560" t="str">
        <f>'Currency design BPT HRGs'!C16</f>
        <v>CA60A</v>
      </c>
      <c r="B78" s="560" t="str">
        <f>'Currency design BPT HRGs'!D16</f>
        <v>Tonsillectomy, 19 years and over</v>
      </c>
      <c r="C78" s="897">
        <f>VLOOKUP($A78,'APROC data for BPT'!$A:$P,3,FALSE)</f>
        <v>1120.0802504367448</v>
      </c>
      <c r="D78" s="1218"/>
      <c r="E78" s="1218"/>
      <c r="F78" s="1218"/>
      <c r="G78" s="1154">
        <f>A73</f>
        <v>0.8</v>
      </c>
      <c r="H78" s="507">
        <f>C$73/C78</f>
        <v>0.26783795168517893</v>
      </c>
      <c r="I78" s="513">
        <f>H78*C78</f>
        <v>299.99999999999994</v>
      </c>
      <c r="J78" s="545">
        <f>C78+I78*(1-G78)</f>
        <v>1180.0802504367448</v>
      </c>
      <c r="K78" s="545">
        <f>J78-I78</f>
        <v>880.08025043674479</v>
      </c>
      <c r="L78" s="544">
        <f>J78*G78+K78*(1-G78)</f>
        <v>1120.0802504367448</v>
      </c>
      <c r="M78" s="543">
        <f>L78-C78</f>
        <v>0</v>
      </c>
      <c r="N78" s="581"/>
      <c r="O78" s="581">
        <f>T78/(T78+U78)</f>
        <v>0.53058390613066719</v>
      </c>
      <c r="P78" s="517">
        <f>(C78*(T78+U78)+I78*(1-O78)*(T78+U78))/(T78+U78)</f>
        <v>1260.9050785975444</v>
      </c>
      <c r="Q78" s="517">
        <f t="shared" si="16"/>
        <v>960.90507859754439</v>
      </c>
      <c r="R78" s="517">
        <f>P78*T78+U78*Q78-J78*T78-U78*K78</f>
        <v>1164119.9999999981</v>
      </c>
      <c r="T78" s="897">
        <f>VLOOKUP($A78,'APROC data for BPT'!$A:$P,9,FALSE)</f>
        <v>7642</v>
      </c>
      <c r="U78" s="897">
        <f>VLOOKUP($A78,'APROC data for BPT'!$A:$P,10,FALSE)</f>
        <v>6761</v>
      </c>
      <c r="V78" s="513">
        <f>U78+T78</f>
        <v>14403</v>
      </c>
    </row>
    <row r="79" spans="1:32" x14ac:dyDescent="0.2">
      <c r="A79" s="563"/>
      <c r="B79" s="563"/>
      <c r="C79" s="581"/>
      <c r="D79" s="581"/>
      <c r="E79" s="581"/>
      <c r="F79" s="581"/>
      <c r="G79" s="581"/>
      <c r="H79" s="581"/>
      <c r="I79" s="581"/>
      <c r="J79" s="581"/>
      <c r="K79" s="581"/>
      <c r="L79" s="581"/>
      <c r="M79" s="581"/>
      <c r="N79" s="581"/>
      <c r="O79" s="581"/>
      <c r="P79" s="581"/>
      <c r="Q79" s="581"/>
      <c r="R79" s="581"/>
      <c r="T79" s="581"/>
      <c r="U79" s="581"/>
      <c r="V79" s="581"/>
    </row>
    <row r="80" spans="1:32" s="558" customFormat="1" ht="13.5" thickBot="1" x14ac:dyDescent="0.25">
      <c r="A80" s="559" t="s">
        <v>2930</v>
      </c>
      <c r="B80" s="559"/>
      <c r="C80" s="1173"/>
      <c r="D80" s="1173"/>
      <c r="E80" s="1173"/>
      <c r="F80" s="1173"/>
      <c r="G80" s="1173"/>
      <c r="H80" s="1173"/>
      <c r="I80" s="1173"/>
      <c r="J80" s="1173"/>
      <c r="K80" s="1173"/>
      <c r="L80" s="1173"/>
      <c r="M80" s="1173"/>
      <c r="N80" s="1173"/>
      <c r="O80" s="1173"/>
      <c r="P80" s="1173"/>
      <c r="Q80" s="1173"/>
      <c r="R80" s="1173"/>
      <c r="S80" s="15"/>
      <c r="T80" s="1173"/>
      <c r="U80" s="1173"/>
      <c r="V80" s="1173"/>
      <c r="W80" s="15"/>
      <c r="X80" s="15"/>
      <c r="Y80" s="15"/>
      <c r="Z80" s="15"/>
      <c r="AA80" s="15"/>
      <c r="AB80" s="15"/>
      <c r="AC80" s="15"/>
      <c r="AD80" s="15"/>
      <c r="AE80" s="15"/>
      <c r="AF80" s="15"/>
    </row>
    <row r="81" spans="1:32" ht="12" x14ac:dyDescent="0.2">
      <c r="A81" s="573" t="s">
        <v>652</v>
      </c>
      <c r="B81" s="573"/>
      <c r="O81" s="513"/>
    </row>
    <row r="82" spans="1:32" ht="12.75" thickBot="1" x14ac:dyDescent="0.25">
      <c r="A82" s="570" t="s">
        <v>399</v>
      </c>
      <c r="O82" s="513"/>
    </row>
    <row r="83" spans="1:32" ht="38.25" x14ac:dyDescent="0.2">
      <c r="A83" s="568" t="s">
        <v>398</v>
      </c>
      <c r="C83" s="567" t="s">
        <v>645</v>
      </c>
      <c r="D83" s="1224"/>
      <c r="E83" s="1224"/>
      <c r="F83" s="1224"/>
      <c r="G83" s="554" t="s">
        <v>651</v>
      </c>
      <c r="O83" s="513"/>
      <c r="T83" s="554" t="s">
        <v>651</v>
      </c>
    </row>
    <row r="84" spans="1:32" ht="13.5" thickBot="1" x14ac:dyDescent="0.25">
      <c r="A84" s="565">
        <v>0.6</v>
      </c>
      <c r="C84" s="1162">
        <v>200</v>
      </c>
      <c r="D84" s="1225"/>
      <c r="E84" s="1225"/>
      <c r="F84" s="1225"/>
      <c r="G84" s="1159"/>
      <c r="O84" s="513"/>
      <c r="T84" s="553"/>
      <c r="U84" s="1153"/>
    </row>
    <row r="85" spans="1:32" s="579" customFormat="1" ht="13.5" customHeight="1" thickBot="1" x14ac:dyDescent="0.25">
      <c r="A85" s="1160"/>
      <c r="B85" s="1160"/>
      <c r="C85" s="1178"/>
      <c r="D85" s="1178"/>
      <c r="E85" s="1178"/>
      <c r="F85" s="1178"/>
      <c r="G85" s="1180"/>
      <c r="H85" s="1180"/>
      <c r="I85" s="552"/>
      <c r="J85" s="1181"/>
      <c r="K85" s="1181"/>
      <c r="L85" s="1182"/>
      <c r="M85" s="552"/>
      <c r="N85" s="552"/>
      <c r="O85" s="552"/>
      <c r="P85" s="552"/>
      <c r="Q85" s="552"/>
      <c r="R85" s="552"/>
      <c r="S85" s="15"/>
      <c r="T85" s="1178"/>
      <c r="U85" s="1178"/>
      <c r="V85" s="1179"/>
      <c r="W85" s="15"/>
      <c r="X85" s="15"/>
      <c r="Y85" s="15"/>
      <c r="Z85" s="15"/>
      <c r="AA85" s="15"/>
      <c r="AB85" s="15"/>
      <c r="AC85" s="15"/>
      <c r="AD85" s="15"/>
      <c r="AE85" s="15"/>
      <c r="AF85" s="15"/>
    </row>
    <row r="86" spans="1:32" ht="51.75" thickBot="1" x14ac:dyDescent="0.25">
      <c r="A86" s="582" t="str">
        <f t="shared" ref="A86:M86" si="17">A$9</f>
        <v>SPELL HRG</v>
      </c>
      <c r="B86" s="582" t="str">
        <f t="shared" si="17"/>
        <v>HRG name</v>
      </c>
      <c r="C86" s="582" t="str">
        <f t="shared" si="17"/>
        <v>Combined APC price</v>
      </c>
      <c r="D86" s="582"/>
      <c r="E86" s="582"/>
      <c r="F86" s="582"/>
      <c r="G86" s="582" t="str">
        <f t="shared" si="17"/>
        <v>Compliance rate</v>
      </c>
      <c r="H86" s="582" t="str">
        <f t="shared" si="17"/>
        <v>Differential as a % of base price</v>
      </c>
      <c r="I86" s="582" t="str">
        <f t="shared" si="17"/>
        <v>Absolute differential</v>
      </c>
      <c r="J86" s="582" t="str">
        <f t="shared" si="17"/>
        <v xml:space="preserve">BPT price DC </v>
      </c>
      <c r="K86" s="582" t="str">
        <f t="shared" si="17"/>
        <v>BPT price EL</v>
      </c>
      <c r="L86" s="582" t="str">
        <f t="shared" si="17"/>
        <v>Combined price (check)</v>
      </c>
      <c r="M86" s="582" t="str">
        <f t="shared" si="17"/>
        <v>Check</v>
      </c>
      <c r="N86" s="581"/>
      <c r="O86" s="582" t="str">
        <f>O$9</f>
        <v>Actual compliance</v>
      </c>
      <c r="P86" s="582" t="str">
        <f t="shared" ref="P86:R86" si="18">P$9</f>
        <v>BPT price DC (actual compliance)</v>
      </c>
      <c r="Q86" s="582" t="str">
        <f t="shared" si="18"/>
        <v>BPT price EL (actual compliance)</v>
      </c>
      <c r="R86" s="582" t="str">
        <f t="shared" si="18"/>
        <v xml:space="preserve">Quantum difference actual vs projected </v>
      </c>
      <c r="T86" s="582" t="str">
        <f>T$9</f>
        <v>Activty DC</v>
      </c>
      <c r="U86" s="582" t="str">
        <f>U$9</f>
        <v>Activity EL</v>
      </c>
      <c r="V86" s="582" t="str">
        <f>V$9</f>
        <v>Total activity</v>
      </c>
    </row>
    <row r="87" spans="1:32" ht="12" customHeight="1" x14ac:dyDescent="0.2">
      <c r="A87" s="561" t="str">
        <f>'Currency design BPT HRGs'!C17</f>
        <v>CA11A</v>
      </c>
      <c r="B87" s="561" t="str">
        <f>'Currency design BPT HRGs'!D17</f>
        <v>Septoplasty, 19 years and over</v>
      </c>
      <c r="C87" s="897">
        <f>VLOOKUP($A87,'APROC data for BPT'!$A:$P,3,FALSE)</f>
        <v>1163.7139781930687</v>
      </c>
      <c r="D87" s="1218"/>
      <c r="E87" s="1218"/>
      <c r="F87" s="1218"/>
      <c r="G87" s="1155">
        <f>A94</f>
        <v>0.65</v>
      </c>
      <c r="H87" s="507">
        <f>C$94/C87</f>
        <v>0.25779530505066067</v>
      </c>
      <c r="I87" s="513">
        <f>H87*C87</f>
        <v>300</v>
      </c>
      <c r="J87" s="545">
        <f>C87+I87*(1-G87)</f>
        <v>1268.7139781930687</v>
      </c>
      <c r="K87" s="545">
        <f>J87-I87</f>
        <v>968.71397819306867</v>
      </c>
      <c r="L87" s="544">
        <f>J87*G87+K87*(1-G87)</f>
        <v>1163.7139781930687</v>
      </c>
      <c r="M87" s="543">
        <f>L87-C87</f>
        <v>0</v>
      </c>
      <c r="O87" s="581">
        <f>T87/(T87+U87)</f>
        <v>0.68400295785062859</v>
      </c>
      <c r="P87" s="517">
        <f>(C87*(T87+U87)+I87*(1-O87)*(T87+U87))/(T87+U87)</f>
        <v>1258.5130908378801</v>
      </c>
      <c r="Q87" s="517">
        <f t="shared" ref="Q87" si="19">P87-I87</f>
        <v>958.5130908378801</v>
      </c>
      <c r="R87" s="517">
        <f>P87*T87+U87*Q87-J87*T87-U87*K87</f>
        <v>-124154.99999999953</v>
      </c>
      <c r="T87" s="897">
        <f>VLOOKUP($A87,'APROC data for BPT'!$A:$P,9,FALSE)</f>
        <v>8325</v>
      </c>
      <c r="U87" s="897">
        <f>VLOOKUP($A87,'APROC data for BPT'!$A:$P,10,FALSE)</f>
        <v>3846</v>
      </c>
      <c r="V87" s="513">
        <f>U87+T87</f>
        <v>12171</v>
      </c>
    </row>
    <row r="88" spans="1:32" x14ac:dyDescent="0.2">
      <c r="A88" s="563"/>
      <c r="B88" s="563"/>
      <c r="C88" s="581"/>
      <c r="D88" s="581"/>
      <c r="E88" s="581"/>
      <c r="F88" s="581"/>
      <c r="G88" s="581"/>
      <c r="H88" s="581"/>
      <c r="I88" s="581"/>
      <c r="J88" s="581"/>
      <c r="K88" s="581"/>
      <c r="L88" s="581"/>
      <c r="M88" s="581"/>
      <c r="N88" s="581"/>
      <c r="O88" s="581"/>
      <c r="P88" s="581"/>
      <c r="Q88" s="581"/>
      <c r="R88" s="581"/>
      <c r="T88" s="581"/>
      <c r="U88" s="581"/>
      <c r="V88" s="581"/>
    </row>
    <row r="89" spans="1:32" ht="6" customHeight="1" x14ac:dyDescent="0.2">
      <c r="O89" s="513"/>
    </row>
    <row r="90" spans="1:32" x14ac:dyDescent="0.2">
      <c r="N90" s="1183"/>
      <c r="O90" s="513"/>
    </row>
    <row r="91" spans="1:32" s="558" customFormat="1" ht="12.75" x14ac:dyDescent="0.2">
      <c r="A91" s="559" t="s">
        <v>660</v>
      </c>
      <c r="B91" s="559"/>
      <c r="C91" s="1173"/>
      <c r="D91" s="1173"/>
      <c r="E91" s="1173"/>
      <c r="F91" s="1173"/>
      <c r="G91" s="1173"/>
      <c r="H91" s="1173"/>
      <c r="I91" s="1173"/>
      <c r="J91" s="1173"/>
      <c r="K91" s="1173"/>
      <c r="L91" s="1173"/>
      <c r="M91" s="1173"/>
      <c r="N91" s="1173"/>
      <c r="O91" s="1173"/>
      <c r="P91" s="1173"/>
      <c r="Q91" s="1173"/>
      <c r="R91" s="1173"/>
      <c r="S91" s="15"/>
      <c r="T91" s="1173"/>
      <c r="U91" s="1173"/>
      <c r="V91" s="1173"/>
      <c r="W91" s="15"/>
      <c r="X91" s="15"/>
      <c r="Y91" s="15"/>
      <c r="Z91" s="15"/>
      <c r="AA91" s="15"/>
      <c r="AB91" s="15"/>
      <c r="AC91" s="15"/>
      <c r="AD91" s="15"/>
      <c r="AE91" s="15"/>
      <c r="AF91" s="15"/>
    </row>
    <row r="92" spans="1:32" ht="12" thickBot="1" x14ac:dyDescent="0.25">
      <c r="O92" s="513"/>
    </row>
    <row r="93" spans="1:32" ht="39" thickBot="1" x14ac:dyDescent="0.25">
      <c r="A93" s="515" t="s">
        <v>652</v>
      </c>
      <c r="B93" s="515"/>
      <c r="C93" s="515" t="s">
        <v>645</v>
      </c>
      <c r="D93" s="1226"/>
      <c r="E93" s="1226"/>
      <c r="F93" s="1226"/>
      <c r="G93" s="554" t="s">
        <v>651</v>
      </c>
      <c r="O93" s="1149"/>
      <c r="P93" s="1149"/>
      <c r="Q93" s="1149"/>
      <c r="R93" s="1149"/>
      <c r="T93" s="554" t="s">
        <v>651</v>
      </c>
    </row>
    <row r="94" spans="1:32" ht="15.75" thickBot="1" x14ac:dyDescent="0.25">
      <c r="A94" s="1158">
        <v>0.65</v>
      </c>
      <c r="B94" s="902"/>
      <c r="C94" s="1161">
        <v>300</v>
      </c>
      <c r="D94" s="1227"/>
      <c r="E94" s="1227"/>
      <c r="F94" s="1227"/>
      <c r="G94" s="1159"/>
      <c r="O94" s="1149"/>
      <c r="P94" s="1149"/>
      <c r="Q94" s="1149"/>
      <c r="R94" s="1149"/>
      <c r="T94" s="1159"/>
    </row>
    <row r="95" spans="1:32" ht="12" thickBot="1" x14ac:dyDescent="0.25">
      <c r="O95" s="513"/>
    </row>
    <row r="96" spans="1:32" ht="51.75" thickBot="1" x14ac:dyDescent="0.25">
      <c r="A96" s="582" t="str">
        <f t="shared" ref="A96:M96" si="20">A$9</f>
        <v>SPELL HRG</v>
      </c>
      <c r="B96" s="582" t="str">
        <f t="shared" si="20"/>
        <v>HRG name</v>
      </c>
      <c r="C96" s="582" t="str">
        <f t="shared" si="20"/>
        <v>Combined APC price</v>
      </c>
      <c r="D96" s="582"/>
      <c r="E96" s="582"/>
      <c r="F96" s="582"/>
      <c r="G96" s="582" t="str">
        <f t="shared" si="20"/>
        <v>Compliance rate</v>
      </c>
      <c r="H96" s="582" t="str">
        <f t="shared" si="20"/>
        <v>Differential as a % of base price</v>
      </c>
      <c r="I96" s="582" t="str">
        <f t="shared" si="20"/>
        <v>Absolute differential</v>
      </c>
      <c r="J96" s="582" t="str">
        <f t="shared" si="20"/>
        <v xml:space="preserve">BPT price DC </v>
      </c>
      <c r="K96" s="582" t="str">
        <f t="shared" si="20"/>
        <v>BPT price EL</v>
      </c>
      <c r="L96" s="582" t="str">
        <f t="shared" si="20"/>
        <v>Combined price (check)</v>
      </c>
      <c r="M96" s="582" t="str">
        <f t="shared" si="20"/>
        <v>Check</v>
      </c>
      <c r="O96" s="582" t="str">
        <f>O$9</f>
        <v>Actual compliance</v>
      </c>
      <c r="P96" s="582" t="str">
        <f t="shared" ref="P96:R96" si="21">P$9</f>
        <v>BPT price DC (actual compliance)</v>
      </c>
      <c r="Q96" s="582" t="str">
        <f t="shared" si="21"/>
        <v>BPT price EL (actual compliance)</v>
      </c>
      <c r="R96" s="582" t="str">
        <f t="shared" si="21"/>
        <v xml:space="preserve">Quantum difference actual vs projected </v>
      </c>
      <c r="T96" s="582" t="str">
        <f>T$9</f>
        <v>Activty DC</v>
      </c>
      <c r="U96" s="582" t="str">
        <f>U$9</f>
        <v>Activity EL</v>
      </c>
      <c r="V96" s="582" t="str">
        <f>V$9</f>
        <v>Total activity</v>
      </c>
    </row>
    <row r="97" spans="1:32" x14ac:dyDescent="0.2">
      <c r="A97" s="562" t="str">
        <f>'Currency design BPT HRGs'!C18</f>
        <v>CA32A</v>
      </c>
      <c r="B97" s="562" t="str">
        <f>'Currency design BPT HRGs'!D18</f>
        <v>Tympanoplasty, 19 years and over</v>
      </c>
      <c r="C97" s="897">
        <f>VLOOKUP($A97,'APROC data for BPT'!$A:$P,3,FALSE)</f>
        <v>1718.7332614458255</v>
      </c>
      <c r="D97" s="1218"/>
      <c r="E97" s="1218"/>
      <c r="F97" s="1218"/>
      <c r="G97" s="1155">
        <f>A94</f>
        <v>0.65</v>
      </c>
      <c r="H97" s="507">
        <f>C$94/C97</f>
        <v>0.17454715442443655</v>
      </c>
      <c r="I97" s="513">
        <f>H97*C97</f>
        <v>300</v>
      </c>
      <c r="J97" s="545">
        <f>C97+I97*(1-G97)</f>
        <v>1823.7332614458255</v>
      </c>
      <c r="K97" s="545">
        <f>J97-I97</f>
        <v>1523.7332614458255</v>
      </c>
      <c r="L97" s="544">
        <f>J97*G97+K97*(1-G97)</f>
        <v>1718.7332614458255</v>
      </c>
      <c r="M97" s="543">
        <f>L97-C97</f>
        <v>0</v>
      </c>
      <c r="O97" s="581">
        <f>T97/(T97+U97)</f>
        <v>0.56308935788055681</v>
      </c>
      <c r="P97" s="517">
        <f>(C97*(T97+U97)+I97*(1-O97)*(T97+U97))/(T97+U97)</f>
        <v>1849.8064540816586</v>
      </c>
      <c r="Q97" s="517">
        <f t="shared" ref="Q97" si="22">P97-I97</f>
        <v>1549.8064540816586</v>
      </c>
      <c r="R97" s="517">
        <f>P97*T97+U97*Q97-J97*T97-U97*K97</f>
        <v>116130.0000000014</v>
      </c>
      <c r="T97" s="897">
        <f>VLOOKUP($A97,'APROC data for BPT'!$A:$P,9,FALSE)</f>
        <v>2508</v>
      </c>
      <c r="U97" s="897">
        <f>VLOOKUP($A97,'APROC data for BPT'!$A:$P,10,FALSE)</f>
        <v>1946</v>
      </c>
      <c r="V97" s="513">
        <f>U97+T97</f>
        <v>4454</v>
      </c>
    </row>
    <row r="98" spans="1:32" x14ac:dyDescent="0.2">
      <c r="N98" s="1183"/>
      <c r="O98" s="513"/>
    </row>
    <row r="99" spans="1:32" x14ac:dyDescent="0.2">
      <c r="N99" s="1183"/>
      <c r="O99" s="513"/>
    </row>
    <row r="100" spans="1:32" s="558" customFormat="1" ht="12.75" x14ac:dyDescent="0.2">
      <c r="A100" s="559" t="s">
        <v>659</v>
      </c>
      <c r="B100" s="559"/>
      <c r="C100" s="1173"/>
      <c r="D100" s="1173"/>
      <c r="E100" s="1173"/>
      <c r="F100" s="1173"/>
      <c r="G100" s="1173"/>
      <c r="H100" s="1173"/>
      <c r="I100" s="1173"/>
      <c r="J100" s="1173"/>
      <c r="K100" s="1173"/>
      <c r="L100" s="1173"/>
      <c r="M100" s="1173"/>
      <c r="N100" s="1173"/>
      <c r="O100" s="1173"/>
      <c r="P100" s="1173"/>
      <c r="Q100" s="1173"/>
      <c r="R100" s="1173"/>
      <c r="S100" s="15"/>
      <c r="T100" s="1173"/>
      <c r="U100" s="1173"/>
      <c r="V100" s="1173"/>
      <c r="W100" s="15"/>
      <c r="X100" s="15"/>
      <c r="Y100" s="15"/>
      <c r="Z100" s="15"/>
      <c r="AA100" s="15"/>
      <c r="AB100" s="15"/>
      <c r="AC100" s="15"/>
      <c r="AD100" s="15"/>
      <c r="AE100" s="15"/>
      <c r="AF100" s="15"/>
    </row>
    <row r="101" spans="1:32" x14ac:dyDescent="0.2">
      <c r="N101" s="1183"/>
      <c r="O101" s="513"/>
    </row>
    <row r="102" spans="1:32" ht="13.5" thickBot="1" x14ac:dyDescent="0.25">
      <c r="A102" s="555" t="s">
        <v>658</v>
      </c>
      <c r="B102" s="555"/>
      <c r="N102" s="1183"/>
      <c r="O102" s="513"/>
    </row>
    <row r="103" spans="1:32" ht="39" thickBot="1" x14ac:dyDescent="0.25">
      <c r="A103" s="515" t="s">
        <v>652</v>
      </c>
      <c r="B103" s="515"/>
      <c r="C103" s="515" t="s">
        <v>645</v>
      </c>
      <c r="D103" s="1226"/>
      <c r="E103" s="1226"/>
      <c r="F103" s="1226"/>
      <c r="G103" s="554" t="s">
        <v>651</v>
      </c>
      <c r="O103" s="513"/>
      <c r="T103" s="554" t="s">
        <v>651</v>
      </c>
      <c r="U103" s="547" t="s">
        <v>657</v>
      </c>
    </row>
    <row r="104" spans="1:32" ht="15.75" thickBot="1" x14ac:dyDescent="0.25">
      <c r="A104" s="1158">
        <v>0.75</v>
      </c>
      <c r="B104" s="902"/>
      <c r="C104" s="1161">
        <v>300</v>
      </c>
      <c r="D104" s="1227"/>
      <c r="E104" s="1227"/>
      <c r="F104" s="1227"/>
      <c r="G104" s="1159"/>
      <c r="O104" s="513"/>
      <c r="T104" s="1159"/>
      <c r="U104" s="1184" t="s">
        <v>462</v>
      </c>
    </row>
    <row r="105" spans="1:32" ht="12" thickBot="1" x14ac:dyDescent="0.25">
      <c r="O105" s="513"/>
    </row>
    <row r="106" spans="1:32" ht="51.75" thickBot="1" x14ac:dyDescent="0.25">
      <c r="A106" s="551" t="str">
        <f>A$30</f>
        <v>SPELL HRG</v>
      </c>
      <c r="B106" s="551" t="str">
        <f t="shared" ref="B106:M106" si="23">B$30</f>
        <v>HRG name</v>
      </c>
      <c r="C106" s="551" t="str">
        <f t="shared" si="23"/>
        <v>Combined APC price</v>
      </c>
      <c r="D106" s="551"/>
      <c r="E106" s="551"/>
      <c r="F106" s="551"/>
      <c r="G106" s="551" t="str">
        <f t="shared" si="23"/>
        <v>Compliance rate</v>
      </c>
      <c r="H106" s="551" t="str">
        <f t="shared" si="23"/>
        <v>Differential as a % of base price</v>
      </c>
      <c r="I106" s="551" t="str">
        <f t="shared" si="23"/>
        <v>Differential</v>
      </c>
      <c r="J106" s="551" t="str">
        <f t="shared" si="23"/>
        <v xml:space="preserve">BPT price DC </v>
      </c>
      <c r="K106" s="551" t="str">
        <f t="shared" si="23"/>
        <v>BPT price EL</v>
      </c>
      <c r="L106" s="551" t="str">
        <f t="shared" si="23"/>
        <v>Combined price (check)</v>
      </c>
      <c r="M106" s="551" t="str">
        <f t="shared" si="23"/>
        <v>Check</v>
      </c>
      <c r="O106" s="582" t="str">
        <f>O$9</f>
        <v>Actual compliance</v>
      </c>
      <c r="P106" s="582" t="str">
        <f t="shared" ref="P106:R106" si="24">P$9</f>
        <v>BPT price DC (actual compliance)</v>
      </c>
      <c r="Q106" s="582" t="str">
        <f t="shared" si="24"/>
        <v>BPT price EL (actual compliance)</v>
      </c>
      <c r="R106" s="582" t="str">
        <f t="shared" si="24"/>
        <v xml:space="preserve">Quantum difference actual vs projected </v>
      </c>
      <c r="T106" s="551" t="str">
        <f>T$30</f>
        <v>Flagged activty DC</v>
      </c>
      <c r="U106" s="551" t="str">
        <f>U$30</f>
        <v>Flagged Activity EL</v>
      </c>
      <c r="V106" s="551" t="str">
        <f>V$30</f>
        <v>Total activity</v>
      </c>
    </row>
    <row r="107" spans="1:32" ht="12.75" customHeight="1" thickBot="1" x14ac:dyDescent="0.25">
      <c r="A107" s="557" t="str">
        <f>'Currency design BPT HRGs'!C19</f>
        <v>JA20F</v>
      </c>
      <c r="B107" s="557" t="str">
        <f>'Currency design BPT HRGs'!D19</f>
        <v>Unilateral Major Breast Procedures with CC Score 0-2</v>
      </c>
      <c r="C107" s="897">
        <f>VLOOKUP($A107,'APROC data for BPT'!$A:$P,3,FALSE)</f>
        <v>1893.3721317979068</v>
      </c>
      <c r="D107" s="1218"/>
      <c r="E107" s="1218"/>
      <c r="F107" s="1218"/>
      <c r="G107" s="1155">
        <f>A104</f>
        <v>0.75</v>
      </c>
      <c r="H107" s="507">
        <f>C$104/C107</f>
        <v>0.15844745729679999</v>
      </c>
      <c r="I107" s="513">
        <f>H107*C107</f>
        <v>300</v>
      </c>
      <c r="J107" s="545">
        <f>C107+I107*(1-G107)</f>
        <v>1968.3721317979068</v>
      </c>
      <c r="K107" s="545">
        <f t="shared" ref="K107:K108" si="25">J107-I107</f>
        <v>1668.3721317979068</v>
      </c>
      <c r="L107" s="544">
        <f t="shared" ref="L107:L108" si="26">J107*G107+K107*(1-G107)</f>
        <v>1893.3721317979068</v>
      </c>
      <c r="M107" s="543">
        <f>L107-C107</f>
        <v>0</v>
      </c>
      <c r="O107" s="581">
        <f>T107/(T107+U107)</f>
        <v>0.49852956903005025</v>
      </c>
      <c r="P107" s="517">
        <f>(C107*(T107+U107)+I107*(1-O107)*(T107+U107))/(T107+U107)</f>
        <v>2043.8132610888917</v>
      </c>
      <c r="Q107" s="517">
        <f t="shared" ref="Q107" si="27">P107-I107</f>
        <v>1743.8132610888917</v>
      </c>
      <c r="R107" s="517">
        <f>P107*T107+U107*Q107-J107*T107-U107*K107</f>
        <v>2821800.0000000037</v>
      </c>
      <c r="T107" s="910">
        <f>VLOOKUP(A107&amp;"dc"&amp;$U$104,'Activity with spell flags'!$A:$F,6,0)</f>
        <v>18647</v>
      </c>
      <c r="U107" s="910">
        <f>VLOOKUP($A107&amp;"EL"&amp;$U$104,'Activity with spell flags'!$A:$F,6,0)</f>
        <v>18757</v>
      </c>
      <c r="V107" s="513">
        <f>U107+T107</f>
        <v>37404</v>
      </c>
    </row>
    <row r="108" spans="1:32" ht="12.75" customHeight="1" x14ac:dyDescent="0.2">
      <c r="A108" s="557" t="str">
        <f>'Currency design BPT HRGs'!C20</f>
        <v>JA24F</v>
      </c>
      <c r="B108" s="557" t="str">
        <f>'Currency design BPT HRGs'!D20</f>
        <v>Unilateral Intermediate Breast Procedures with CC Score 0-2</v>
      </c>
      <c r="C108" s="897">
        <f>VLOOKUP($A108,'APROC data for BPT'!$A:$P,3,FALSE)</f>
        <v>1132.4605844529106</v>
      </c>
      <c r="D108" s="1218"/>
      <c r="E108" s="1218"/>
      <c r="F108" s="1218"/>
      <c r="G108" s="1155">
        <f>A104</f>
        <v>0.75</v>
      </c>
      <c r="H108" s="507">
        <f>C$104/C108</f>
        <v>0.26490988217919248</v>
      </c>
      <c r="I108" s="513">
        <f>H108*C108</f>
        <v>300</v>
      </c>
      <c r="J108" s="545">
        <f>C108+I108*(1-G108)</f>
        <v>1207.4605844529106</v>
      </c>
      <c r="K108" s="545">
        <f t="shared" si="25"/>
        <v>907.46058445291055</v>
      </c>
      <c r="L108" s="544">
        <f t="shared" si="26"/>
        <v>1132.4605844529106</v>
      </c>
      <c r="M108" s="543">
        <f>L108-C108</f>
        <v>0</v>
      </c>
      <c r="O108" s="581">
        <f>T108/(T108+U108)</f>
        <v>0.83496913892542746</v>
      </c>
      <c r="P108" s="517">
        <f>(C108*(T108+U108)+I108*(1-O108)*(T108+U108))/(T108+U108)</f>
        <v>1181.9698427752824</v>
      </c>
      <c r="Q108" s="517">
        <f t="shared" ref="Q108" si="28">P108-I108</f>
        <v>881.96984277528236</v>
      </c>
      <c r="R108" s="517">
        <f>P108*T108+U108*Q108-J108*T108-U108*K108</f>
        <v>-503849.99999999721</v>
      </c>
      <c r="T108" s="910">
        <f>VLOOKUP(A108&amp;"dc"&amp;$U$104,'Activity with spell flags'!$A:$F,6,0)</f>
        <v>16504</v>
      </c>
      <c r="U108" s="910">
        <f>VLOOKUP($A108&amp;"EL"&amp;$U$104,'Activity with spell flags'!$A:$F,6,0)</f>
        <v>3262</v>
      </c>
      <c r="V108" s="513">
        <f>U108+T108</f>
        <v>19766</v>
      </c>
    </row>
    <row r="109" spans="1:32" ht="13.5" customHeight="1" x14ac:dyDescent="0.2">
      <c r="H109" s="507"/>
      <c r="O109" s="513"/>
    </row>
    <row r="110" spans="1:32" ht="12.75" x14ac:dyDescent="0.2">
      <c r="A110" s="556"/>
      <c r="B110" s="556"/>
      <c r="C110" s="1167"/>
      <c r="D110" s="1167"/>
      <c r="E110" s="1167"/>
      <c r="F110" s="1167"/>
      <c r="O110" s="513"/>
      <c r="T110" s="1167"/>
      <c r="U110" s="1167"/>
    </row>
    <row r="111" spans="1:32" ht="13.5" thickBot="1" x14ac:dyDescent="0.25">
      <c r="A111" s="555" t="s">
        <v>461</v>
      </c>
      <c r="B111" s="555"/>
      <c r="N111" s="1183"/>
      <c r="O111" s="513"/>
    </row>
    <row r="112" spans="1:32" ht="39" thickBot="1" x14ac:dyDescent="0.25">
      <c r="A112" s="515" t="s">
        <v>652</v>
      </c>
      <c r="B112" s="515"/>
      <c r="C112" s="515" t="s">
        <v>645</v>
      </c>
      <c r="D112" s="1226"/>
      <c r="E112" s="1226"/>
      <c r="F112" s="1226"/>
      <c r="G112" s="554" t="s">
        <v>651</v>
      </c>
      <c r="O112" s="513"/>
      <c r="T112" s="554" t="s">
        <v>651</v>
      </c>
      <c r="U112" s="547" t="s">
        <v>656</v>
      </c>
    </row>
    <row r="113" spans="1:22" ht="15.75" thickBot="1" x14ac:dyDescent="0.25">
      <c r="A113" s="1158">
        <v>0.15</v>
      </c>
      <c r="B113" s="902"/>
      <c r="C113" s="1161">
        <v>300</v>
      </c>
      <c r="D113" s="1227"/>
      <c r="E113" s="1227"/>
      <c r="F113" s="1227"/>
      <c r="G113" s="1159"/>
      <c r="O113" s="513"/>
      <c r="T113" s="1159"/>
      <c r="U113" s="1184" t="s">
        <v>460</v>
      </c>
    </row>
    <row r="114" spans="1:22" ht="12" thickBot="1" x14ac:dyDescent="0.25">
      <c r="O114" s="513"/>
    </row>
    <row r="115" spans="1:22" ht="51.75" thickBot="1" x14ac:dyDescent="0.25">
      <c r="A115" s="551" t="str">
        <f>A$30</f>
        <v>SPELL HRG</v>
      </c>
      <c r="B115" s="551" t="str">
        <f t="shared" ref="B115:M115" si="29">B$30</f>
        <v>HRG name</v>
      </c>
      <c r="C115" s="551" t="str">
        <f t="shared" si="29"/>
        <v>Combined APC price</v>
      </c>
      <c r="D115" s="551"/>
      <c r="E115" s="551"/>
      <c r="F115" s="551"/>
      <c r="G115" s="551" t="str">
        <f t="shared" si="29"/>
        <v>Compliance rate</v>
      </c>
      <c r="H115" s="551" t="str">
        <f t="shared" si="29"/>
        <v>Differential as a % of base price</v>
      </c>
      <c r="I115" s="551" t="str">
        <f t="shared" si="29"/>
        <v>Differential</v>
      </c>
      <c r="J115" s="551" t="str">
        <f t="shared" si="29"/>
        <v xml:space="preserve">BPT price DC </v>
      </c>
      <c r="K115" s="551" t="str">
        <f t="shared" si="29"/>
        <v>BPT price EL</v>
      </c>
      <c r="L115" s="551" t="str">
        <f t="shared" si="29"/>
        <v>Combined price (check)</v>
      </c>
      <c r="M115" s="551" t="str">
        <f t="shared" si="29"/>
        <v>Check</v>
      </c>
      <c r="O115" s="582" t="str">
        <f>O$9</f>
        <v>Actual compliance</v>
      </c>
      <c r="P115" s="582" t="str">
        <f t="shared" ref="P115:R115" si="30">P$9</f>
        <v>BPT price DC (actual compliance)</v>
      </c>
      <c r="Q115" s="582" t="str">
        <f t="shared" si="30"/>
        <v>BPT price EL (actual compliance)</v>
      </c>
      <c r="R115" s="582" t="str">
        <f t="shared" si="30"/>
        <v xml:space="preserve">Quantum difference actual vs projected </v>
      </c>
      <c r="T115" s="551" t="str">
        <f>T$30</f>
        <v>Flagged activty DC</v>
      </c>
      <c r="U115" s="551" t="str">
        <f>U$30</f>
        <v>Flagged Activity EL</v>
      </c>
      <c r="V115" s="551" t="str">
        <f>V$30</f>
        <v>Total activity</v>
      </c>
    </row>
    <row r="116" spans="1:22" ht="12.75" customHeight="1" x14ac:dyDescent="0.2">
      <c r="A116" s="557" t="str">
        <f>'Currency design BPT HRGs'!C21</f>
        <v>JA20F</v>
      </c>
      <c r="B116" s="557" t="str">
        <f>'Currency design BPT HRGs'!D21</f>
        <v>Unilateral Major Breast Procedures with CC Score 0-2</v>
      </c>
      <c r="C116" s="897">
        <f>VLOOKUP($A116,'APROC data for BPT'!$A:$P,3,FALSE)</f>
        <v>1893.3721317979068</v>
      </c>
      <c r="D116" s="1218"/>
      <c r="E116" s="1218"/>
      <c r="F116" s="1218"/>
      <c r="G116" s="1154">
        <f>A113</f>
        <v>0.15</v>
      </c>
      <c r="H116" s="507">
        <f>C113/C116</f>
        <v>0.15844745729679999</v>
      </c>
      <c r="I116" s="513">
        <f>H116*C116</f>
        <v>300</v>
      </c>
      <c r="J116" s="545">
        <f>C116+I116*(1-G116)</f>
        <v>2148.3721317979071</v>
      </c>
      <c r="K116" s="545">
        <f t="shared" ref="K116" si="31">J116-I116</f>
        <v>1848.3721317979071</v>
      </c>
      <c r="L116" s="544">
        <f t="shared" ref="L116" si="32">J116*G116+K116*(1-G116)</f>
        <v>1893.3721317979071</v>
      </c>
      <c r="M116" s="543">
        <f>L116-C116</f>
        <v>0</v>
      </c>
      <c r="O116" s="581">
        <f>T116/(T116+U116)</f>
        <v>0.49852956903005025</v>
      </c>
      <c r="P116" s="517">
        <f>(C116*(T116+U116)+I116*(1-O116)*(T116+U116))/(T116+U116)</f>
        <v>2043.8132610888917</v>
      </c>
      <c r="Q116" s="517">
        <f t="shared" ref="Q116" si="33">P116-I116</f>
        <v>1743.8132610888917</v>
      </c>
      <c r="R116" s="517">
        <f>P116*T116+U116*Q116-J116*T116-U116*K116</f>
        <v>-3910920.0000000075</v>
      </c>
      <c r="T116" s="910">
        <f>VLOOKUP(A116&amp;"dc"&amp;$U$113,'Activity with spell flags'!$A:$F,6,0)</f>
        <v>18647</v>
      </c>
      <c r="U116" s="910">
        <f>VLOOKUP($A116&amp;"EL"&amp;$U$113,'Activity with spell flags'!$A:$F,6,0)</f>
        <v>18757</v>
      </c>
      <c r="V116" s="513">
        <f>U116+T116</f>
        <v>37404</v>
      </c>
    </row>
    <row r="117" spans="1:22" ht="12.75" customHeight="1" x14ac:dyDescent="0.2">
      <c r="O117" s="513"/>
    </row>
    <row r="118" spans="1:22" x14ac:dyDescent="0.2">
      <c r="N118" s="1183"/>
      <c r="O118" s="513"/>
    </row>
    <row r="119" spans="1:22" ht="13.5" thickBot="1" x14ac:dyDescent="0.25">
      <c r="A119" s="555" t="s">
        <v>655</v>
      </c>
      <c r="B119" s="555"/>
      <c r="N119" s="1183"/>
      <c r="O119" s="513"/>
    </row>
    <row r="120" spans="1:22" ht="39" thickBot="1" x14ac:dyDescent="0.25">
      <c r="A120" s="515" t="s">
        <v>652</v>
      </c>
      <c r="B120" s="515"/>
      <c r="C120" s="515" t="s">
        <v>645</v>
      </c>
      <c r="D120" s="1226"/>
      <c r="E120" s="1226"/>
      <c r="F120" s="1226"/>
      <c r="G120" s="554" t="s">
        <v>651</v>
      </c>
      <c r="O120" s="513"/>
      <c r="T120" s="554" t="s">
        <v>651</v>
      </c>
      <c r="U120" s="547" t="s">
        <v>654</v>
      </c>
    </row>
    <row r="121" spans="1:22" ht="15.75" thickBot="1" x14ac:dyDescent="0.25">
      <c r="A121" s="1158">
        <v>0.8</v>
      </c>
      <c r="B121" s="902"/>
      <c r="C121" s="1161">
        <v>300</v>
      </c>
      <c r="D121" s="1227"/>
      <c r="E121" s="1227"/>
      <c r="F121" s="1227"/>
      <c r="G121" s="1159"/>
      <c r="O121" s="513"/>
      <c r="T121" s="1159"/>
      <c r="U121" s="1184" t="s">
        <v>456</v>
      </c>
    </row>
    <row r="122" spans="1:22" ht="12" thickBot="1" x14ac:dyDescent="0.25">
      <c r="O122" s="513"/>
    </row>
    <row r="123" spans="1:22" ht="51.75" thickBot="1" x14ac:dyDescent="0.25">
      <c r="A123" s="551" t="str">
        <f>A$30</f>
        <v>SPELL HRG</v>
      </c>
      <c r="B123" s="551" t="str">
        <f t="shared" ref="B123:M123" si="34">B$30</f>
        <v>HRG name</v>
      </c>
      <c r="C123" s="551" t="str">
        <f t="shared" si="34"/>
        <v>Combined APC price</v>
      </c>
      <c r="D123" s="551"/>
      <c r="E123" s="551"/>
      <c r="F123" s="551"/>
      <c r="G123" s="551" t="str">
        <f t="shared" si="34"/>
        <v>Compliance rate</v>
      </c>
      <c r="H123" s="551" t="str">
        <f t="shared" si="34"/>
        <v>Differential as a % of base price</v>
      </c>
      <c r="I123" s="551" t="str">
        <f t="shared" si="34"/>
        <v>Differential</v>
      </c>
      <c r="J123" s="551" t="str">
        <f t="shared" si="34"/>
        <v xml:space="preserve">BPT price DC </v>
      </c>
      <c r="K123" s="551" t="str">
        <f t="shared" si="34"/>
        <v>BPT price EL</v>
      </c>
      <c r="L123" s="551" t="str">
        <f t="shared" si="34"/>
        <v>Combined price (check)</v>
      </c>
      <c r="M123" s="551" t="str">
        <f t="shared" si="34"/>
        <v>Check</v>
      </c>
      <c r="O123" s="582" t="str">
        <f>O$9</f>
        <v>Actual compliance</v>
      </c>
      <c r="P123" s="582" t="str">
        <f t="shared" ref="P123:R123" si="35">P$9</f>
        <v>BPT price DC (actual compliance)</v>
      </c>
      <c r="Q123" s="582" t="str">
        <f t="shared" si="35"/>
        <v>BPT price EL (actual compliance)</v>
      </c>
      <c r="R123" s="582" t="str">
        <f t="shared" si="35"/>
        <v xml:space="preserve">Quantum difference actual vs projected </v>
      </c>
      <c r="T123" s="551" t="str">
        <f>T$30</f>
        <v>Flagged activty DC</v>
      </c>
      <c r="U123" s="551" t="str">
        <f>U$30</f>
        <v>Flagged Activity EL</v>
      </c>
      <c r="V123" s="551" t="str">
        <f>V$30</f>
        <v>Total activity</v>
      </c>
    </row>
    <row r="124" spans="1:22" ht="12.75" customHeight="1" x14ac:dyDescent="0.2">
      <c r="A124" s="557" t="str">
        <f>'Currency design BPT HRGs'!C22</f>
        <v>JA24F</v>
      </c>
      <c r="B124" s="557" t="str">
        <f>'Currency design BPT HRGs'!D22</f>
        <v>Unilateral Intermediate Breast Procedures with CC Score 0-2</v>
      </c>
      <c r="C124" s="897">
        <f>VLOOKUP($A124,'APROC data for BPT'!$A:$P,3,FALSE)</f>
        <v>1132.4605844529106</v>
      </c>
      <c r="D124" s="1218"/>
      <c r="E124" s="1218"/>
      <c r="F124" s="1218"/>
      <c r="G124" s="1154">
        <f>A121</f>
        <v>0.8</v>
      </c>
      <c r="H124" s="507">
        <f>C121/C124</f>
        <v>0.26490988217919248</v>
      </c>
      <c r="I124" s="513">
        <f>H124*C124</f>
        <v>300</v>
      </c>
      <c r="J124" s="545">
        <f>C124+I124*(1-G124)</f>
        <v>1192.4605844529106</v>
      </c>
      <c r="K124" s="545">
        <f t="shared" ref="K124" si="36">J124-I124</f>
        <v>892.46058445291055</v>
      </c>
      <c r="L124" s="544">
        <f t="shared" ref="L124" si="37">J124*G124+K124*(1-G124)</f>
        <v>1132.4605844529106</v>
      </c>
      <c r="M124" s="543">
        <f>L124-C124</f>
        <v>0</v>
      </c>
      <c r="O124" s="581">
        <f>T124/(T124+U124)</f>
        <v>0.83496913892542746</v>
      </c>
      <c r="P124" s="517">
        <f>(C124*(T124+U124)+I124*(1-O124)*(T124+U124))/(T124+U124)</f>
        <v>1181.9698427752824</v>
      </c>
      <c r="Q124" s="517">
        <f t="shared" ref="Q124" si="38">P124-I124</f>
        <v>881.96984277528236</v>
      </c>
      <c r="R124" s="517">
        <f>P124*T124+U124*Q124-J124*T124-U124*K124</f>
        <v>-207359.99999999721</v>
      </c>
      <c r="T124" s="910">
        <f>VLOOKUP(A124&amp;"dc"&amp;$U$121,'Activity with spell flags'!$A:$F,6,0)</f>
        <v>16504</v>
      </c>
      <c r="U124" s="910">
        <f>VLOOKUP($A124&amp;"EL"&amp;$U$121,'Activity with spell flags'!$A:$F,6,0)</f>
        <v>3262</v>
      </c>
      <c r="V124" s="513">
        <f>U124+T124</f>
        <v>19766</v>
      </c>
    </row>
    <row r="125" spans="1:22" ht="12.75" customHeight="1" x14ac:dyDescent="0.2">
      <c r="O125" s="513"/>
    </row>
    <row r="126" spans="1:22" ht="12.75" x14ac:dyDescent="0.2">
      <c r="A126" s="556"/>
      <c r="B126" s="556"/>
      <c r="C126" s="1167"/>
      <c r="D126" s="1167"/>
      <c r="E126" s="1167"/>
      <c r="F126" s="1167"/>
      <c r="O126" s="513"/>
      <c r="T126" s="1167"/>
      <c r="U126" s="1167"/>
    </row>
    <row r="127" spans="1:22" ht="13.5" thickBot="1" x14ac:dyDescent="0.25">
      <c r="A127" s="555" t="s">
        <v>653</v>
      </c>
      <c r="B127" s="555"/>
      <c r="N127" s="1183"/>
      <c r="O127" s="513"/>
    </row>
    <row r="128" spans="1:22" ht="39" thickBot="1" x14ac:dyDescent="0.25">
      <c r="A128" s="515" t="s">
        <v>652</v>
      </c>
      <c r="B128" s="515"/>
      <c r="C128" s="515" t="s">
        <v>645</v>
      </c>
      <c r="D128" s="1226"/>
      <c r="E128" s="1226"/>
      <c r="F128" s="1226"/>
      <c r="G128" s="554" t="s">
        <v>651</v>
      </c>
      <c r="O128" s="513"/>
      <c r="T128" s="554" t="s">
        <v>651</v>
      </c>
      <c r="U128" s="547" t="s">
        <v>650</v>
      </c>
    </row>
    <row r="129" spans="1:32" ht="15.75" thickBot="1" x14ac:dyDescent="0.25">
      <c r="A129" s="1158">
        <v>0.4</v>
      </c>
      <c r="B129" s="902"/>
      <c r="C129" s="1161">
        <v>300</v>
      </c>
      <c r="D129" s="1227"/>
      <c r="E129" s="1227"/>
      <c r="F129" s="1227"/>
      <c r="G129" s="1159"/>
      <c r="O129" s="513"/>
      <c r="T129" s="1159"/>
      <c r="U129" s="1184" t="s">
        <v>452</v>
      </c>
    </row>
    <row r="130" spans="1:32" ht="12" thickBot="1" x14ac:dyDescent="0.25">
      <c r="O130" s="513"/>
    </row>
    <row r="131" spans="1:32" ht="51.75" thickBot="1" x14ac:dyDescent="0.25">
      <c r="A131" s="551" t="str">
        <f>A$30</f>
        <v>SPELL HRG</v>
      </c>
      <c r="B131" s="551" t="str">
        <f t="shared" ref="B131:M131" si="39">B$30</f>
        <v>HRG name</v>
      </c>
      <c r="C131" s="551" t="str">
        <f t="shared" si="39"/>
        <v>Combined APC price</v>
      </c>
      <c r="D131" s="551" t="s">
        <v>11284</v>
      </c>
      <c r="E131" s="551" t="s">
        <v>11286</v>
      </c>
      <c r="F131" s="551" t="s">
        <v>11285</v>
      </c>
      <c r="G131" s="551" t="str">
        <f t="shared" si="39"/>
        <v>Compliance rate</v>
      </c>
      <c r="H131" s="551" t="str">
        <f t="shared" si="39"/>
        <v>Differential as a % of base price</v>
      </c>
      <c r="I131" s="551" t="str">
        <f t="shared" si="39"/>
        <v>Differential</v>
      </c>
      <c r="J131" s="551" t="str">
        <f t="shared" si="39"/>
        <v xml:space="preserve">BPT price DC </v>
      </c>
      <c r="K131" s="551" t="str">
        <f t="shared" si="39"/>
        <v>BPT price EL</v>
      </c>
      <c r="L131" s="551" t="str">
        <f t="shared" si="39"/>
        <v>Combined price (check)</v>
      </c>
      <c r="M131" s="551" t="str">
        <f t="shared" si="39"/>
        <v>Check</v>
      </c>
      <c r="O131" s="582" t="str">
        <f>O$9</f>
        <v>Actual compliance</v>
      </c>
      <c r="P131" s="582" t="str">
        <f t="shared" ref="P131:R131" si="40">P$9</f>
        <v>BPT price DC (actual compliance)</v>
      </c>
      <c r="Q131" s="582" t="str">
        <f t="shared" si="40"/>
        <v>BPT price EL (actual compliance)</v>
      </c>
      <c r="R131" s="582" t="str">
        <f t="shared" si="40"/>
        <v xml:space="preserve">Quantum difference actual vs projected </v>
      </c>
      <c r="T131" s="551" t="str">
        <f>T$30</f>
        <v>Flagged activty DC</v>
      </c>
      <c r="U131" s="551" t="str">
        <f>U$30</f>
        <v>Flagged Activity EL</v>
      </c>
      <c r="V131" s="551" t="str">
        <f>V$30</f>
        <v>Total activity</v>
      </c>
    </row>
    <row r="132" spans="1:32" ht="12.75" customHeight="1" thickBot="1" x14ac:dyDescent="0.25">
      <c r="A132" s="546" t="str">
        <f>'Currency design BPT HRGs'!C23</f>
        <v>JA38C</v>
      </c>
      <c r="B132" s="546" t="str">
        <f>'Currency design BPT HRGs'!D23</f>
        <v>Unilateral Major Breast Procedures with Lymph Node Clearance, with CC Score 0-1</v>
      </c>
      <c r="C132" s="897">
        <f>VLOOKUP($A132,'APROC data for BPT'!$A:$P,3,FALSE)</f>
        <v>2723.3785086991593</v>
      </c>
      <c r="D132" s="1218"/>
      <c r="E132" s="1228">
        <v>0.4</v>
      </c>
      <c r="F132" s="1161">
        <v>300</v>
      </c>
      <c r="G132" s="1154">
        <f>A129</f>
        <v>0.4</v>
      </c>
      <c r="H132" s="507">
        <f>C129/C132</f>
        <v>0.11015729140908037</v>
      </c>
      <c r="I132" s="513">
        <f>H132*C132</f>
        <v>300</v>
      </c>
      <c r="J132" s="545">
        <f>C132+I132*(1-G132)</f>
        <v>2903.3785086991593</v>
      </c>
      <c r="K132" s="545">
        <f t="shared" ref="K132" si="41">J132-I132</f>
        <v>2603.3785086991593</v>
      </c>
      <c r="L132" s="544">
        <f t="shared" ref="L132" si="42">J132*G132+K132*(1-G132)</f>
        <v>2723.3785086991593</v>
      </c>
      <c r="M132" s="543">
        <f>L132-C132</f>
        <v>0</v>
      </c>
      <c r="O132" s="581">
        <f>T132/(T132+U132)</f>
        <v>0.14606141522029373</v>
      </c>
      <c r="P132" s="517">
        <f>(C132*(T132+U132)+I132*(1-O132)*(T132+U132))/(T132+U132)</f>
        <v>2979.5600841330711</v>
      </c>
      <c r="Q132" s="517">
        <f t="shared" ref="Q132" si="43">P132-I132</f>
        <v>2679.5600841330711</v>
      </c>
      <c r="R132" s="517">
        <f>P132*T132+U132*Q132-J132*T132-U132*K132</f>
        <v>285300</v>
      </c>
      <c r="T132" s="910">
        <f>VLOOKUP(A132&amp;"dc"&amp;$U$129,'Activity with spell flags'!$A:$F,6,0)</f>
        <v>547</v>
      </c>
      <c r="U132" s="910">
        <f>VLOOKUP($A132&amp;"EL"&amp;$U$129,'Activity with spell flags'!$A:$F,6,0)</f>
        <v>3198</v>
      </c>
      <c r="V132" s="513">
        <f>U132+T132</f>
        <v>3745</v>
      </c>
    </row>
    <row r="133" spans="1:32" ht="12.75" customHeight="1" x14ac:dyDescent="0.2">
      <c r="A133" s="1153"/>
      <c r="B133" s="1153"/>
      <c r="C133" s="1153"/>
      <c r="D133" s="1153"/>
      <c r="E133" s="1153"/>
      <c r="F133" s="1153"/>
      <c r="G133" s="1153"/>
      <c r="H133" s="1153"/>
      <c r="I133" s="1153"/>
      <c r="J133" s="1153"/>
      <c r="K133" s="1153"/>
      <c r="L133" s="1153"/>
      <c r="M133" s="1153"/>
      <c r="N133" s="1153"/>
      <c r="O133" s="1153"/>
      <c r="P133" s="1153"/>
      <c r="Q133" s="1153"/>
      <c r="R133" s="1153"/>
      <c r="T133" s="1153"/>
      <c r="U133" s="1153"/>
      <c r="V133" s="1153"/>
    </row>
    <row r="134" spans="1:32" x14ac:dyDescent="0.2">
      <c r="O134" s="513"/>
    </row>
    <row r="135" spans="1:32" x14ac:dyDescent="0.2">
      <c r="O135" s="513"/>
    </row>
    <row r="136" spans="1:32" s="558" customFormat="1" ht="12.75" x14ac:dyDescent="0.2">
      <c r="A136" s="559" t="s">
        <v>11283</v>
      </c>
      <c r="B136" s="559"/>
      <c r="C136" s="1173"/>
      <c r="D136" s="1173"/>
      <c r="E136" s="1173"/>
      <c r="F136" s="1173"/>
      <c r="G136" s="1173"/>
      <c r="H136" s="1173"/>
      <c r="I136" s="1173"/>
      <c r="J136" s="1173"/>
      <c r="K136" s="1173"/>
      <c r="L136" s="1173"/>
      <c r="M136" s="1173"/>
      <c r="N136" s="1173"/>
      <c r="O136" s="1173"/>
      <c r="P136" s="1173"/>
      <c r="Q136" s="1173"/>
      <c r="R136" s="1173"/>
      <c r="S136" s="15"/>
      <c r="T136" s="1173"/>
      <c r="U136" s="1173"/>
      <c r="V136" s="1173"/>
      <c r="W136" s="15"/>
      <c r="X136" s="15"/>
      <c r="Y136" s="15"/>
      <c r="Z136" s="15"/>
      <c r="AA136" s="15"/>
      <c r="AB136" s="15"/>
      <c r="AC136" s="15"/>
      <c r="AD136" s="15"/>
      <c r="AE136" s="15"/>
      <c r="AF136" s="15"/>
    </row>
    <row r="137" spans="1:32" x14ac:dyDescent="0.2">
      <c r="N137" s="1183"/>
      <c r="O137" s="513"/>
    </row>
    <row r="138" spans="1:32" ht="12" thickBot="1" x14ac:dyDescent="0.25"/>
    <row r="139" spans="1:32" ht="51.75" thickBot="1" x14ac:dyDescent="0.25">
      <c r="A139" s="551" t="str">
        <f>A$30</f>
        <v>SPELL HRG</v>
      </c>
      <c r="B139" s="551" t="str">
        <f t="shared" ref="B139:C139" si="44">B$30</f>
        <v>HRG name</v>
      </c>
      <c r="C139" s="551" t="str">
        <f t="shared" si="44"/>
        <v>Combined APC price</v>
      </c>
      <c r="D139" s="551" t="str">
        <f>D131</f>
        <v>Spell flag if applicable</v>
      </c>
      <c r="E139" s="551" t="str">
        <f t="shared" ref="E139:R139" si="45">E131</f>
        <v>BADS DC rate</v>
      </c>
      <c r="F139" s="551" t="str">
        <f t="shared" si="45"/>
        <v>Differential in £ (if applicable)</v>
      </c>
      <c r="G139" s="551" t="str">
        <f t="shared" si="45"/>
        <v>Compliance rate</v>
      </c>
      <c r="H139" s="551" t="str">
        <f t="shared" si="45"/>
        <v>Differential as a % of base price</v>
      </c>
      <c r="I139" s="551" t="str">
        <f t="shared" si="45"/>
        <v>Differential</v>
      </c>
      <c r="J139" s="551" t="str">
        <f t="shared" si="45"/>
        <v xml:space="preserve">BPT price DC </v>
      </c>
      <c r="K139" s="551" t="str">
        <f t="shared" si="45"/>
        <v>BPT price EL</v>
      </c>
      <c r="L139" s="551" t="str">
        <f t="shared" si="45"/>
        <v>Combined price (check)</v>
      </c>
      <c r="M139" s="551" t="str">
        <f t="shared" si="45"/>
        <v>Check</v>
      </c>
      <c r="O139" s="551" t="str">
        <f t="shared" si="45"/>
        <v>Actual compliance</v>
      </c>
      <c r="P139" s="551" t="str">
        <f t="shared" si="45"/>
        <v>BPT price DC (actual compliance)</v>
      </c>
      <c r="Q139" s="551" t="str">
        <f t="shared" si="45"/>
        <v>BPT price EL (actual compliance)</v>
      </c>
      <c r="R139" s="551" t="str">
        <f t="shared" si="45"/>
        <v xml:space="preserve">Quantum difference actual vs projected </v>
      </c>
      <c r="T139" s="551" t="str">
        <f>T$30</f>
        <v>Flagged activty DC</v>
      </c>
      <c r="U139" s="551" t="str">
        <f>U$30</f>
        <v>Flagged Activity EL</v>
      </c>
      <c r="V139" s="551" t="str">
        <f>V$30</f>
        <v>Total activity</v>
      </c>
    </row>
    <row r="140" spans="1:32" ht="12" thickBot="1" x14ac:dyDescent="0.25">
      <c r="A140" s="546" t="str">
        <f>'Currency design new BPT'!A26</f>
        <v>MA04D</v>
      </c>
      <c r="B140" s="557" t="str">
        <f>'Currency design new BPT'!B26</f>
        <v>Intermediate Open Lower Genital Tract Procedures with CC Score 0-2</v>
      </c>
      <c r="C140" s="897">
        <f>VLOOKUP($A140,'APROC data for BPT'!$A:$P,3,FALSE)</f>
        <v>1605.4338091586926</v>
      </c>
      <c r="D140" s="1218"/>
      <c r="E140" s="1218"/>
      <c r="F140" s="1218"/>
      <c r="G140" s="1154">
        <f>VLOOKUP(A140,'Currency design new BPT'!$A$26:$D$54,4,FALSE)</f>
        <v>0.4</v>
      </c>
      <c r="H140" s="507">
        <v>0.1</v>
      </c>
      <c r="I140" s="513">
        <f>H140*C140</f>
        <v>160.54338091586928</v>
      </c>
      <c r="J140" s="545">
        <f>C140+I140*(1-G140)</f>
        <v>1701.7598377082143</v>
      </c>
      <c r="K140" s="545">
        <f t="shared" ref="K140" si="46">J140-I140</f>
        <v>1541.2164567923451</v>
      </c>
      <c r="L140" s="544">
        <f t="shared" ref="L140" si="47">J140*G140+K140*(1-G140)</f>
        <v>1605.4338091586928</v>
      </c>
      <c r="M140" s="543">
        <f>L140-C140</f>
        <v>0</v>
      </c>
      <c r="O140" s="581">
        <f>T140/(T140+U140)</f>
        <v>0.13664394677052905</v>
      </c>
      <c r="P140" s="517">
        <f>(C140*(T140+U140)+I140*(1-O140)*(T140+U140))/(T140+U140)</f>
        <v>1744.0399088783331</v>
      </c>
      <c r="Q140" s="517">
        <f t="shared" ref="Q140" si="48">P140-I140</f>
        <v>1583.4965279624639</v>
      </c>
      <c r="R140" s="517">
        <f>P140*T140+U140*Q140-J140*T140-U140*K140</f>
        <v>390794.69782540761</v>
      </c>
      <c r="T140" s="897">
        <f>VLOOKUP($A140,'APROC data for BPT'!$A:$P,9,FALSE)</f>
        <v>1263</v>
      </c>
      <c r="U140" s="897">
        <f>VLOOKUP($A140,'APROC data for BPT'!$A:$P,10,FALSE)</f>
        <v>7980</v>
      </c>
      <c r="V140" s="513">
        <f>U140+T140</f>
        <v>9243</v>
      </c>
    </row>
    <row r="141" spans="1:32" ht="12" thickBot="1" x14ac:dyDescent="0.25">
      <c r="A141" s="546" t="str">
        <f>'Currency design new BPT'!A27</f>
        <v>HB22C</v>
      </c>
      <c r="B141" s="557" t="str">
        <f>'Currency design new BPT'!B27</f>
        <v>Major Knee Procedures for Non-Trauma, Category 1, without CC</v>
      </c>
      <c r="C141" s="897">
        <f>VLOOKUP($A141,'APROC data for BPT'!$A:$P,3,FALSE)</f>
        <v>1761.6962123219726</v>
      </c>
      <c r="D141" s="1218"/>
      <c r="E141" s="1218"/>
      <c r="F141" s="1218"/>
      <c r="G141" s="1154">
        <f>VLOOKUP(A141,'Currency design new BPT'!$A$26:$D$54,4,FALSE)</f>
        <v>0.4</v>
      </c>
      <c r="H141" s="507">
        <f>H140</f>
        <v>0.1</v>
      </c>
      <c r="I141" s="513">
        <f t="shared" ref="I141:I164" si="49">H141*C141</f>
        <v>176.16962123219727</v>
      </c>
      <c r="J141" s="545">
        <f t="shared" ref="J141:J164" si="50">C141+I141*(1-G141)</f>
        <v>1867.3979850612909</v>
      </c>
      <c r="K141" s="545">
        <f t="shared" ref="K141:K165" si="51">J141-I141</f>
        <v>1691.2283638290937</v>
      </c>
      <c r="L141" s="544">
        <f t="shared" ref="L141:L165" si="52">J141*G141+K141*(1-G141)</f>
        <v>1761.6962123219726</v>
      </c>
      <c r="M141" s="543">
        <f t="shared" ref="M141:M164" si="53">L141-C141</f>
        <v>0</v>
      </c>
      <c r="O141" s="581">
        <f t="shared" ref="O141:O168" si="54">T141/(T141+U141)</f>
        <v>0.64105806363418882</v>
      </c>
      <c r="P141" s="517">
        <f t="shared" ref="P141:P168" si="55">(C141*(T141+U141)+I141*(1-O141)*(T141+U141))/(T141+U141)</f>
        <v>1824.9308772958889</v>
      </c>
      <c r="Q141" s="517">
        <f t="shared" ref="Q141:Q168" si="56">P141-I141</f>
        <v>1648.7612560636917</v>
      </c>
      <c r="R141" s="517">
        <f t="shared" ref="R141:R168" si="57">P141*T141+U141*Q141-J141*T141-U141*K141</f>
        <v>-1242630.0403234251</v>
      </c>
      <c r="T141" s="897">
        <f>VLOOKUP($A141,'APROC data for BPT'!$A:$P,9,FALSE)</f>
        <v>18758</v>
      </c>
      <c r="U141" s="897">
        <f>VLOOKUP($A141,'APROC data for BPT'!$A:$P,10,FALSE)</f>
        <v>10503</v>
      </c>
      <c r="V141" s="513">
        <f t="shared" ref="V141:V168" si="58">U141+T141</f>
        <v>29261</v>
      </c>
    </row>
    <row r="142" spans="1:32" ht="12" thickBot="1" x14ac:dyDescent="0.25">
      <c r="A142" s="546" t="str">
        <f>'Currency design new BPT'!A28</f>
        <v>CA05A</v>
      </c>
      <c r="B142" s="557" t="str">
        <f>'Currency design new BPT'!B28</f>
        <v>Minor Neck Procedures, 19 years and over</v>
      </c>
      <c r="C142" s="897">
        <f>VLOOKUP($A142,'APROC data for BPT'!$A:$P,3,FALSE)</f>
        <v>992.22868782918124</v>
      </c>
      <c r="D142" s="1218"/>
      <c r="E142" s="1218"/>
      <c r="F142" s="1218"/>
      <c r="G142" s="1154">
        <f>VLOOKUP(A142,'Currency design new BPT'!$A$26:$D$54,4,FALSE)</f>
        <v>0.8</v>
      </c>
      <c r="H142" s="507">
        <f t="shared" ref="H142:H169" si="59">H141</f>
        <v>0.1</v>
      </c>
      <c r="I142" s="513">
        <f t="shared" si="49"/>
        <v>99.222868782918127</v>
      </c>
      <c r="J142" s="545">
        <f t="shared" si="50"/>
        <v>1012.0732615857648</v>
      </c>
      <c r="K142" s="545">
        <f t="shared" si="51"/>
        <v>912.85039280284673</v>
      </c>
      <c r="L142" s="544">
        <f t="shared" si="52"/>
        <v>992.22868782918124</v>
      </c>
      <c r="M142" s="543">
        <f t="shared" si="53"/>
        <v>0</v>
      </c>
      <c r="O142" s="581">
        <f t="shared" si="54"/>
        <v>0.83166434275573586</v>
      </c>
      <c r="P142" s="517">
        <f t="shared" si="55"/>
        <v>1008.9314346594152</v>
      </c>
      <c r="Q142" s="517">
        <f t="shared" si="56"/>
        <v>909.70856587649712</v>
      </c>
      <c r="R142" s="517">
        <f t="shared" si="57"/>
        <v>-24785.872621971648</v>
      </c>
      <c r="T142" s="897">
        <f>VLOOKUP($A142,'APROC data for BPT'!$A:$P,9,FALSE)</f>
        <v>6561</v>
      </c>
      <c r="U142" s="897">
        <f>VLOOKUP($A142,'APROC data for BPT'!$A:$P,10,FALSE)</f>
        <v>1328</v>
      </c>
      <c r="V142" s="513">
        <f t="shared" si="58"/>
        <v>7889</v>
      </c>
    </row>
    <row r="143" spans="1:32" ht="12" thickBot="1" x14ac:dyDescent="0.25">
      <c r="A143" s="546" t="str">
        <f>'Currency design new BPT'!A29</f>
        <v>GB06H</v>
      </c>
      <c r="B143" s="557" t="str">
        <f>'Currency design new BPT'!B29</f>
        <v>Intermediate Therapeutic Endoscopic Retrograde Cholangiopancreatography with CC Score 0-1</v>
      </c>
      <c r="C143" s="897">
        <f>VLOOKUP($A143,'APROC data for BPT'!$A:$P,3,FALSE)</f>
        <v>874.14832134033793</v>
      </c>
      <c r="D143" s="1218"/>
      <c r="E143" s="1218"/>
      <c r="F143" s="1218"/>
      <c r="G143" s="1154">
        <f>VLOOKUP(A143,'Currency design new BPT'!$A$26:$D$54,4,FALSE)</f>
        <v>0.95</v>
      </c>
      <c r="H143" s="507">
        <f t="shared" si="59"/>
        <v>0.1</v>
      </c>
      <c r="I143" s="513">
        <f t="shared" si="49"/>
        <v>87.414832134033801</v>
      </c>
      <c r="J143" s="545">
        <f t="shared" si="50"/>
        <v>878.51906294703963</v>
      </c>
      <c r="K143" s="545">
        <f t="shared" si="51"/>
        <v>791.10423081300587</v>
      </c>
      <c r="L143" s="544">
        <f t="shared" si="52"/>
        <v>874.14832134033793</v>
      </c>
      <c r="M143" s="543">
        <f t="shared" si="53"/>
        <v>0</v>
      </c>
      <c r="O143" s="581">
        <f t="shared" si="54"/>
        <v>0.67425866380850308</v>
      </c>
      <c r="P143" s="517">
        <f t="shared" si="55"/>
        <v>902.62294556263339</v>
      </c>
      <c r="Q143" s="517">
        <f t="shared" si="56"/>
        <v>815.20811342859963</v>
      </c>
      <c r="R143" s="517">
        <f t="shared" si="57"/>
        <v>269867.06976418849</v>
      </c>
      <c r="T143" s="897">
        <f>VLOOKUP($A143,'APROC data for BPT'!$A:$P,9,FALSE)</f>
        <v>7549</v>
      </c>
      <c r="U143" s="897">
        <f>VLOOKUP($A143,'APROC data for BPT'!$A:$P,10,FALSE)</f>
        <v>3647</v>
      </c>
      <c r="V143" s="513">
        <f t="shared" si="58"/>
        <v>11196</v>
      </c>
    </row>
    <row r="144" spans="1:32" ht="12" thickBot="1" x14ac:dyDescent="0.25">
      <c r="A144" s="546" t="str">
        <f>'Currency design new BPT'!A30</f>
        <v>YQ42Z</v>
      </c>
      <c r="B144" s="557" t="str">
        <f>'Currency design new BPT'!B30</f>
        <v>Open Arteriovenous Fistula, Graft or Shunt Procedures</v>
      </c>
      <c r="C144" s="897">
        <f>VLOOKUP($A144,'APROC data for BPT'!$A:$P,3,FALSE)</f>
        <v>1613.9144671163265</v>
      </c>
      <c r="D144" s="1218"/>
      <c r="E144" s="1218"/>
      <c r="F144" s="1218"/>
      <c r="G144" s="1154">
        <f>VLOOKUP(A144,'Currency design new BPT'!$A$26:$D$54,4,FALSE)</f>
        <v>0.8</v>
      </c>
      <c r="H144" s="507">
        <f t="shared" si="59"/>
        <v>0.1</v>
      </c>
      <c r="I144" s="513">
        <f t="shared" si="49"/>
        <v>161.39144671163265</v>
      </c>
      <c r="J144" s="545">
        <f t="shared" si="50"/>
        <v>1646.1927564586531</v>
      </c>
      <c r="K144" s="545">
        <f t="shared" si="51"/>
        <v>1484.8013097470205</v>
      </c>
      <c r="L144" s="544">
        <f t="shared" si="52"/>
        <v>1613.9144671163265</v>
      </c>
      <c r="M144" s="543">
        <f t="shared" si="53"/>
        <v>0</v>
      </c>
      <c r="O144" s="581">
        <f t="shared" si="54"/>
        <v>0.59296231594709259</v>
      </c>
      <c r="P144" s="517">
        <f t="shared" si="55"/>
        <v>1679.6068678117776</v>
      </c>
      <c r="Q144" s="517">
        <f t="shared" si="56"/>
        <v>1518.215421100145</v>
      </c>
      <c r="R144" s="517">
        <f t="shared" si="57"/>
        <v>267780.68838394061</v>
      </c>
      <c r="T144" s="897">
        <f>VLOOKUP($A144,'APROC data for BPT'!$A:$P,9,FALSE)</f>
        <v>4752</v>
      </c>
      <c r="U144" s="897">
        <f>VLOOKUP($A144,'APROC data for BPT'!$A:$P,10,FALSE)</f>
        <v>3262</v>
      </c>
      <c r="V144" s="513">
        <f t="shared" si="58"/>
        <v>8014</v>
      </c>
    </row>
    <row r="145" spans="1:22" ht="12" thickBot="1" x14ac:dyDescent="0.25">
      <c r="A145" s="546" t="str">
        <f>'Currency design new BPT'!A31</f>
        <v>BZ09D</v>
      </c>
      <c r="B145" s="557" t="str">
        <f>'Currency design new BPT'!B31</f>
        <v>Intermediate Orbits or Lacrimal Procedures, 19 years and over, with CC Score 0-1</v>
      </c>
      <c r="C145" s="897">
        <f>VLOOKUP($A145,'APROC data for BPT'!$A:$P,3,FALSE)</f>
        <v>1352.8551494149856</v>
      </c>
      <c r="D145" s="1218"/>
      <c r="E145" s="1218"/>
      <c r="F145" s="1218"/>
      <c r="G145" s="1154">
        <f>VLOOKUP(A145,'Currency design new BPT'!$A$26:$D$54,4,FALSE)</f>
        <v>0.9</v>
      </c>
      <c r="H145" s="507">
        <f t="shared" si="59"/>
        <v>0.1</v>
      </c>
      <c r="I145" s="513">
        <f t="shared" si="49"/>
        <v>135.28551494149858</v>
      </c>
      <c r="J145" s="545">
        <f t="shared" si="50"/>
        <v>1366.3837009091355</v>
      </c>
      <c r="K145" s="545">
        <f t="shared" si="51"/>
        <v>1231.0981859676369</v>
      </c>
      <c r="L145" s="544">
        <f t="shared" si="52"/>
        <v>1352.8551494149858</v>
      </c>
      <c r="M145" s="543">
        <f t="shared" si="53"/>
        <v>0</v>
      </c>
      <c r="O145" s="581">
        <f t="shared" si="54"/>
        <v>0.72730964467005077</v>
      </c>
      <c r="P145" s="517">
        <f t="shared" si="55"/>
        <v>1389.746204555378</v>
      </c>
      <c r="Q145" s="517">
        <f t="shared" si="56"/>
        <v>1254.4606896138794</v>
      </c>
      <c r="R145" s="517">
        <f t="shared" si="57"/>
        <v>115060.33045774372</v>
      </c>
      <c r="T145" s="897">
        <f>VLOOKUP($A145,'APROC data for BPT'!$A:$P,9,FALSE)</f>
        <v>3582</v>
      </c>
      <c r="U145" s="897">
        <f>VLOOKUP($A145,'APROC data for BPT'!$A:$P,10,FALSE)</f>
        <v>1343</v>
      </c>
      <c r="V145" s="513">
        <f t="shared" si="58"/>
        <v>4925</v>
      </c>
    </row>
    <row r="146" spans="1:22" ht="12" thickBot="1" x14ac:dyDescent="0.25">
      <c r="A146" s="546" t="str">
        <f>'Currency design new BPT'!A32</f>
        <v>FZ13C</v>
      </c>
      <c r="B146" s="557" t="str">
        <f>'Currency design new BPT'!B32</f>
        <v>Minor Therapeutic or Diagnostic, General Abdominal Procedures, 19 years and over</v>
      </c>
      <c r="C146" s="897">
        <f>VLOOKUP($A146,'APROC data for BPT'!$A:$P,3,FALSE)</f>
        <v>786.54896078232434</v>
      </c>
      <c r="D146" s="1218"/>
      <c r="E146" s="1218"/>
      <c r="F146" s="1218"/>
      <c r="G146" s="1154">
        <f>VLOOKUP(A146,'Currency design new BPT'!$A$26:$D$54,4,FALSE)</f>
        <v>0.85</v>
      </c>
      <c r="H146" s="507">
        <f t="shared" si="59"/>
        <v>0.1</v>
      </c>
      <c r="I146" s="513">
        <f t="shared" si="49"/>
        <v>78.65489607823244</v>
      </c>
      <c r="J146" s="545">
        <f t="shared" si="50"/>
        <v>798.34719519405917</v>
      </c>
      <c r="K146" s="545">
        <f t="shared" si="51"/>
        <v>719.6922991158267</v>
      </c>
      <c r="L146" s="544">
        <f t="shared" si="52"/>
        <v>786.54896078232423</v>
      </c>
      <c r="M146" s="543">
        <f t="shared" si="53"/>
        <v>0</v>
      </c>
      <c r="O146" s="581">
        <f t="shared" si="54"/>
        <v>0.69462270413808369</v>
      </c>
      <c r="P146" s="517">
        <f t="shared" si="55"/>
        <v>810.56838025299498</v>
      </c>
      <c r="Q146" s="517">
        <f t="shared" si="56"/>
        <v>731.91348417476252</v>
      </c>
      <c r="R146" s="517">
        <f t="shared" si="57"/>
        <v>220910.14112532418</v>
      </c>
      <c r="T146" s="897">
        <f>VLOOKUP($A146,'APROC data for BPT'!$A:$P,9,FALSE)</f>
        <v>12556</v>
      </c>
      <c r="U146" s="897">
        <f>VLOOKUP($A146,'APROC data for BPT'!$A:$P,10,FALSE)</f>
        <v>5520</v>
      </c>
      <c r="V146" s="513">
        <f t="shared" si="58"/>
        <v>18076</v>
      </c>
    </row>
    <row r="147" spans="1:22" ht="12" thickBot="1" x14ac:dyDescent="0.25">
      <c r="A147" s="546" t="str">
        <f>'Currency design new BPT'!A33</f>
        <v>LB09D</v>
      </c>
      <c r="B147" s="557" t="str">
        <f>'Currency design new BPT'!B33</f>
        <v>Intermediate Endoscopic Ureter Procedures, 19 years and over</v>
      </c>
      <c r="C147" s="897">
        <f>VLOOKUP($A147,'APROC data for BPT'!$A:$P,3,FALSE)</f>
        <v>856.07671254221748</v>
      </c>
      <c r="D147" s="1218"/>
      <c r="E147" s="1218"/>
      <c r="F147" s="1218"/>
      <c r="G147" s="1154">
        <f>VLOOKUP(A147,'Currency design new BPT'!$A$26:$D$54,4,FALSE)</f>
        <v>0.9</v>
      </c>
      <c r="H147" s="507">
        <f t="shared" si="59"/>
        <v>0.1</v>
      </c>
      <c r="I147" s="513">
        <f t="shared" si="49"/>
        <v>85.607671254221756</v>
      </c>
      <c r="J147" s="545">
        <f t="shared" si="50"/>
        <v>864.6374796676397</v>
      </c>
      <c r="K147" s="545">
        <f t="shared" si="51"/>
        <v>779.02980841341798</v>
      </c>
      <c r="L147" s="544">
        <f t="shared" si="52"/>
        <v>856.07671254221748</v>
      </c>
      <c r="M147" s="543">
        <f t="shared" si="53"/>
        <v>0</v>
      </c>
      <c r="O147" s="581">
        <f t="shared" si="54"/>
        <v>0.67848391637558003</v>
      </c>
      <c r="P147" s="517">
        <f t="shared" si="55"/>
        <v>883.60095573208173</v>
      </c>
      <c r="Q147" s="517">
        <f t="shared" si="56"/>
        <v>797.99328447786002</v>
      </c>
      <c r="R147" s="517">
        <f t="shared" si="57"/>
        <v>363738.43439206295</v>
      </c>
      <c r="T147" s="897">
        <f>VLOOKUP($A147,'APROC data for BPT'!$A:$P,9,FALSE)</f>
        <v>13014</v>
      </c>
      <c r="U147" s="897">
        <f>VLOOKUP($A147,'APROC data for BPT'!$A:$P,10,FALSE)</f>
        <v>6167</v>
      </c>
      <c r="V147" s="513">
        <f t="shared" si="58"/>
        <v>19181</v>
      </c>
    </row>
    <row r="148" spans="1:22" ht="12" thickBot="1" x14ac:dyDescent="0.25">
      <c r="A148" s="546" t="str">
        <f>'Currency design new BPT'!A34</f>
        <v>LB13E</v>
      </c>
      <c r="B148" s="557" t="str">
        <f>'Currency design new BPT'!B34</f>
        <v>Major Endoscopic Bladder Procedures with CC Score 2-4</v>
      </c>
      <c r="C148" s="897">
        <f>VLOOKUP($A148,'APROC data for BPT'!$A:$P,3,FALSE)</f>
        <v>1655.1551978837053</v>
      </c>
      <c r="D148" s="1218"/>
      <c r="E148" s="1218"/>
      <c r="F148" s="1218"/>
      <c r="G148" s="1154">
        <f>VLOOKUP(A148,'Currency design new BPT'!$A$26:$D$54,4,FALSE)</f>
        <v>0.5</v>
      </c>
      <c r="H148" s="507">
        <f t="shared" si="59"/>
        <v>0.1</v>
      </c>
      <c r="I148" s="513">
        <f t="shared" si="49"/>
        <v>165.51551978837054</v>
      </c>
      <c r="J148" s="545">
        <f t="shared" si="50"/>
        <v>1737.9129577778906</v>
      </c>
      <c r="K148" s="545">
        <f t="shared" si="51"/>
        <v>1572.3974379895201</v>
      </c>
      <c r="L148" s="544">
        <f t="shared" si="52"/>
        <v>1655.1551978837053</v>
      </c>
      <c r="M148" s="543">
        <f t="shared" si="53"/>
        <v>0</v>
      </c>
      <c r="O148" s="581">
        <f t="shared" si="54"/>
        <v>6.4451561248999201E-2</v>
      </c>
      <c r="P148" s="517">
        <f t="shared" si="55"/>
        <v>1810.0029840107757</v>
      </c>
      <c r="Q148" s="517">
        <f t="shared" si="56"/>
        <v>1644.4874642224052</v>
      </c>
      <c r="R148" s="517">
        <f t="shared" si="57"/>
        <v>540242.65658923797</v>
      </c>
      <c r="T148" s="897">
        <f>VLOOKUP($A148,'APROC data for BPT'!$A:$P,9,FALSE)</f>
        <v>483</v>
      </c>
      <c r="U148" s="897">
        <f>VLOOKUP($A148,'APROC data for BPT'!$A:$P,10,FALSE)</f>
        <v>7011</v>
      </c>
      <c r="V148" s="513">
        <f t="shared" si="58"/>
        <v>7494</v>
      </c>
    </row>
    <row r="149" spans="1:22" ht="12" thickBot="1" x14ac:dyDescent="0.25">
      <c r="A149" s="546" t="str">
        <f>'Currency design new BPT'!A35</f>
        <v>LB13F</v>
      </c>
      <c r="B149" s="557" t="str">
        <f>'Currency design new BPT'!B35</f>
        <v>Major Endoscopic Bladder Procedures with CC Score 0-1</v>
      </c>
      <c r="C149" s="897">
        <f>VLOOKUP($A149,'APROC data for BPT'!$A:$P,3,FALSE)</f>
        <v>1441.3131336316399</v>
      </c>
      <c r="D149" s="1218"/>
      <c r="E149" s="1218"/>
      <c r="F149" s="1218"/>
      <c r="G149" s="1154">
        <f>VLOOKUP(A149,'Currency design new BPT'!$A$26:$D$54,4,FALSE)</f>
        <v>0.5</v>
      </c>
      <c r="H149" s="507">
        <f t="shared" si="59"/>
        <v>0.1</v>
      </c>
      <c r="I149" s="513">
        <f t="shared" si="49"/>
        <v>144.131313363164</v>
      </c>
      <c r="J149" s="545">
        <f t="shared" si="50"/>
        <v>1513.3787903132218</v>
      </c>
      <c r="K149" s="545">
        <f t="shared" si="51"/>
        <v>1369.2474769500577</v>
      </c>
      <c r="L149" s="544">
        <f t="shared" si="52"/>
        <v>1441.3131336316396</v>
      </c>
      <c r="M149" s="543">
        <f t="shared" si="53"/>
        <v>0</v>
      </c>
      <c r="O149" s="581">
        <f t="shared" si="54"/>
        <v>0.12677035912999493</v>
      </c>
      <c r="P149" s="517">
        <f t="shared" si="55"/>
        <v>1567.1728686378776</v>
      </c>
      <c r="Q149" s="517">
        <f t="shared" si="56"/>
        <v>1423.0415552747136</v>
      </c>
      <c r="R149" s="517">
        <f t="shared" si="57"/>
        <v>850807.14278275892</v>
      </c>
      <c r="T149" s="897">
        <f>VLOOKUP($A149,'APROC data for BPT'!$A:$P,9,FALSE)</f>
        <v>2005</v>
      </c>
      <c r="U149" s="897">
        <f>VLOOKUP($A149,'APROC data for BPT'!$A:$P,10,FALSE)</f>
        <v>13811</v>
      </c>
      <c r="V149" s="513">
        <f t="shared" si="58"/>
        <v>15816</v>
      </c>
    </row>
    <row r="150" spans="1:22" ht="12" thickBot="1" x14ac:dyDescent="0.25">
      <c r="A150" s="546" t="str">
        <f>'Currency design new BPT'!A36</f>
        <v>FZ12Q</v>
      </c>
      <c r="B150" s="557" t="str">
        <f>'Currency design new BPT'!B36</f>
        <v>Major General Abdominal Procedures, 19 years and over, with CC Score 0</v>
      </c>
      <c r="C150" s="897">
        <f>VLOOKUP($A150,'APROC data for BPT'!$A:$P,3,FALSE)</f>
        <v>1756.8807094360184</v>
      </c>
      <c r="D150" s="1218"/>
      <c r="E150" s="1218"/>
      <c r="F150" s="1218"/>
      <c r="G150" s="1154">
        <f>VLOOKUP(A150,'Currency design new BPT'!$A$26:$D$54,4,FALSE)</f>
        <v>0.8</v>
      </c>
      <c r="H150" s="507">
        <f t="shared" si="59"/>
        <v>0.1</v>
      </c>
      <c r="I150" s="513">
        <f t="shared" si="49"/>
        <v>175.68807094360184</v>
      </c>
      <c r="J150" s="545">
        <f t="shared" si="50"/>
        <v>1792.0183236247387</v>
      </c>
      <c r="K150" s="545">
        <f t="shared" si="51"/>
        <v>1616.3302526811369</v>
      </c>
      <c r="L150" s="544">
        <f t="shared" si="52"/>
        <v>1756.8807094360184</v>
      </c>
      <c r="M150" s="543">
        <f t="shared" si="53"/>
        <v>0</v>
      </c>
      <c r="O150" s="581">
        <f t="shared" si="54"/>
        <v>0.49611024672149368</v>
      </c>
      <c r="P150" s="517">
        <f t="shared" si="55"/>
        <v>1845.4081281577664</v>
      </c>
      <c r="Q150" s="517">
        <f t="shared" si="56"/>
        <v>1669.7200572141646</v>
      </c>
      <c r="R150" s="517">
        <f t="shared" si="57"/>
        <v>240200.73059409112</v>
      </c>
      <c r="T150" s="897">
        <f>VLOOKUP($A150,'APROC data for BPT'!$A:$P,9,FALSE)</f>
        <v>2232</v>
      </c>
      <c r="U150" s="897">
        <f>VLOOKUP($A150,'APROC data for BPT'!$A:$P,10,FALSE)</f>
        <v>2267</v>
      </c>
      <c r="V150" s="513">
        <f t="shared" si="58"/>
        <v>4499</v>
      </c>
    </row>
    <row r="151" spans="1:22" ht="12" thickBot="1" x14ac:dyDescent="0.25">
      <c r="A151" s="546" t="str">
        <f>'Currency design new BPT'!A37</f>
        <v>KA03D</v>
      </c>
      <c r="B151" s="557" t="str">
        <f>'Currency design new BPT'!B37</f>
        <v>Parathyroid Procedures with CC Score 0-1</v>
      </c>
      <c r="C151" s="897">
        <f>VLOOKUP($A151,'APROC data for BPT'!$A:$P,3,FALSE)</f>
        <v>1958.0772105574592</v>
      </c>
      <c r="D151" s="1218"/>
      <c r="E151" s="1218"/>
      <c r="F151" s="1218"/>
      <c r="G151" s="1154">
        <f>VLOOKUP(A151,'Currency design new BPT'!$A$26:$D$54,4,FALSE)</f>
        <v>0.3</v>
      </c>
      <c r="H151" s="507">
        <f t="shared" si="59"/>
        <v>0.1</v>
      </c>
      <c r="I151" s="513">
        <f t="shared" si="49"/>
        <v>195.80772105574593</v>
      </c>
      <c r="J151" s="545">
        <f t="shared" si="50"/>
        <v>2095.1426152964814</v>
      </c>
      <c r="K151" s="545">
        <f t="shared" si="51"/>
        <v>1899.3348942407354</v>
      </c>
      <c r="L151" s="544">
        <f t="shared" si="52"/>
        <v>1958.077210557459</v>
      </c>
      <c r="M151" s="543">
        <f t="shared" si="53"/>
        <v>0</v>
      </c>
      <c r="O151" s="581">
        <f t="shared" si="54"/>
        <v>0.11008013496415014</v>
      </c>
      <c r="P151" s="517">
        <f t="shared" si="55"/>
        <v>2132.3303912523656</v>
      </c>
      <c r="Q151" s="517">
        <f t="shared" si="56"/>
        <v>1936.5226701966196</v>
      </c>
      <c r="R151" s="517">
        <f t="shared" si="57"/>
        <v>88172.216791401617</v>
      </c>
      <c r="T151" s="897">
        <f>VLOOKUP($A151,'APROC data for BPT'!$A:$P,9,FALSE)</f>
        <v>261</v>
      </c>
      <c r="U151" s="897">
        <f>VLOOKUP($A151,'APROC data for BPT'!$A:$P,10,FALSE)</f>
        <v>2110</v>
      </c>
      <c r="V151" s="513">
        <f t="shared" si="58"/>
        <v>2371</v>
      </c>
    </row>
    <row r="152" spans="1:22" ht="12" thickBot="1" x14ac:dyDescent="0.25">
      <c r="A152" s="546" t="str">
        <f>'Currency design new BPT'!A38</f>
        <v>EA03D</v>
      </c>
      <c r="B152" s="557" t="str">
        <f>'Currency design new BPT'!B38</f>
        <v>Pace 1: Single Chamber or Implantable Diagnostic Device, with CC Score 2-4</v>
      </c>
      <c r="C152" s="897">
        <f>VLOOKUP($A152,'APROC data for BPT'!$A:$P,3,FALSE)</f>
        <v>1790.7595575849207</v>
      </c>
      <c r="D152" s="1218"/>
      <c r="E152" s="1218"/>
      <c r="F152" s="1218"/>
      <c r="G152" s="1154">
        <f>VLOOKUP(A152,'Currency design new BPT'!$A$26:$D$54,4,FALSE)</f>
        <v>0.9</v>
      </c>
      <c r="H152" s="507">
        <f t="shared" si="59"/>
        <v>0.1</v>
      </c>
      <c r="I152" s="513">
        <f t="shared" si="49"/>
        <v>179.07595575849209</v>
      </c>
      <c r="J152" s="545">
        <f t="shared" si="50"/>
        <v>1808.6671531607699</v>
      </c>
      <c r="K152" s="545">
        <f t="shared" si="51"/>
        <v>1629.5911974022779</v>
      </c>
      <c r="L152" s="544">
        <f t="shared" si="52"/>
        <v>1790.7595575849207</v>
      </c>
      <c r="M152" s="543">
        <f t="shared" si="53"/>
        <v>0</v>
      </c>
      <c r="O152" s="581">
        <f t="shared" si="54"/>
        <v>0.62991647684130603</v>
      </c>
      <c r="P152" s="517">
        <f t="shared" si="55"/>
        <v>1857.0326182050337</v>
      </c>
      <c r="Q152" s="517">
        <f t="shared" si="56"/>
        <v>1677.9566624465417</v>
      </c>
      <c r="R152" s="517">
        <f t="shared" si="57"/>
        <v>318486.58731647627</v>
      </c>
      <c r="T152" s="897">
        <f>VLOOKUP($A152,'APROC data for BPT'!$A:$P,9,FALSE)</f>
        <v>4148</v>
      </c>
      <c r="U152" s="897">
        <f>VLOOKUP($A152,'APROC data for BPT'!$A:$P,10,FALSE)</f>
        <v>2437</v>
      </c>
      <c r="V152" s="513">
        <f t="shared" si="58"/>
        <v>6585</v>
      </c>
    </row>
    <row r="153" spans="1:22" ht="12" thickBot="1" x14ac:dyDescent="0.25">
      <c r="A153" s="546" t="str">
        <f>'Currency design new BPT'!A39</f>
        <v>EA03E</v>
      </c>
      <c r="B153" s="557" t="str">
        <f>'Currency design new BPT'!B39</f>
        <v>Pace 1: Single Chamber or Implantable Diagnostic Device, with CC Score 0-1</v>
      </c>
      <c r="C153" s="897">
        <f>VLOOKUP($A153,'APROC data for BPT'!$A:$P,3,FALSE)</f>
        <v>1556.493814879208</v>
      </c>
      <c r="D153" s="1218"/>
      <c r="E153" s="1218"/>
      <c r="F153" s="1218"/>
      <c r="G153" s="1154">
        <f>VLOOKUP(A153,'Currency design new BPT'!$A$26:$D$54,4,FALSE)</f>
        <v>0.9</v>
      </c>
      <c r="H153" s="507">
        <f t="shared" si="59"/>
        <v>0.1</v>
      </c>
      <c r="I153" s="513">
        <f t="shared" si="49"/>
        <v>155.64938148792081</v>
      </c>
      <c r="J153" s="545">
        <f t="shared" si="50"/>
        <v>1572.0587530280002</v>
      </c>
      <c r="K153" s="545">
        <f t="shared" si="51"/>
        <v>1416.4093715400793</v>
      </c>
      <c r="L153" s="544">
        <f t="shared" si="52"/>
        <v>1556.493814879208</v>
      </c>
      <c r="M153" s="543">
        <f t="shared" si="53"/>
        <v>0</v>
      </c>
      <c r="O153" s="581">
        <f t="shared" si="54"/>
        <v>0.74435631482611353</v>
      </c>
      <c r="P153" s="517">
        <f t="shared" si="55"/>
        <v>1596.2845963578161</v>
      </c>
      <c r="Q153" s="517">
        <f t="shared" si="56"/>
        <v>1440.6352148698952</v>
      </c>
      <c r="R153" s="517">
        <f t="shared" si="57"/>
        <v>277943.10052298009</v>
      </c>
      <c r="T153" s="897">
        <f>VLOOKUP($A153,'APROC data for BPT'!$A:$P,9,FALSE)</f>
        <v>8540</v>
      </c>
      <c r="U153" s="897">
        <f>VLOOKUP($A153,'APROC data for BPT'!$A:$P,10,FALSE)</f>
        <v>2933</v>
      </c>
      <c r="V153" s="513">
        <f t="shared" si="58"/>
        <v>11473</v>
      </c>
    </row>
    <row r="154" spans="1:22" ht="12" thickBot="1" x14ac:dyDescent="0.25">
      <c r="A154" s="546" t="str">
        <f>'Currency design new BPT'!A40</f>
        <v>EA05C</v>
      </c>
      <c r="B154" s="557" t="str">
        <f>'Currency design new BPT'!B40</f>
        <v>Pace 2: Dual Chamber, with CC Score 2-4</v>
      </c>
      <c r="C154" s="897">
        <f>VLOOKUP($A154,'APROC data for BPT'!$A:$P,3,FALSE)</f>
        <v>2370.6179809884352</v>
      </c>
      <c r="D154" s="1218"/>
      <c r="E154" s="1218"/>
      <c r="F154" s="1218"/>
      <c r="G154" s="1154">
        <f>VLOOKUP(A154,'Currency design new BPT'!$A$26:$D$54,4,FALSE)</f>
        <v>0.9</v>
      </c>
      <c r="H154" s="507">
        <f t="shared" si="59"/>
        <v>0.1</v>
      </c>
      <c r="I154" s="513">
        <f t="shared" si="49"/>
        <v>237.06179809884352</v>
      </c>
      <c r="J154" s="545">
        <f t="shared" si="50"/>
        <v>2394.3241607983196</v>
      </c>
      <c r="K154" s="545">
        <f t="shared" si="51"/>
        <v>2157.2623626994759</v>
      </c>
      <c r="L154" s="544">
        <f t="shared" si="52"/>
        <v>2370.6179809884352</v>
      </c>
      <c r="M154" s="543">
        <f t="shared" si="53"/>
        <v>0</v>
      </c>
      <c r="O154" s="581">
        <f t="shared" si="54"/>
        <v>0.31818181818181818</v>
      </c>
      <c r="P154" s="517">
        <f t="shared" si="55"/>
        <v>2532.2510251467379</v>
      </c>
      <c r="Q154" s="517">
        <f t="shared" si="56"/>
        <v>2295.1892270478943</v>
      </c>
      <c r="R154" s="517">
        <f t="shared" si="57"/>
        <v>476399.38945943676</v>
      </c>
      <c r="T154" s="897">
        <f>VLOOKUP($A154,'APROC data for BPT'!$A:$P,9,FALSE)</f>
        <v>1099</v>
      </c>
      <c r="U154" s="897">
        <f>VLOOKUP($A154,'APROC data for BPT'!$A:$P,10,FALSE)</f>
        <v>2355</v>
      </c>
      <c r="V154" s="513">
        <f t="shared" si="58"/>
        <v>3454</v>
      </c>
    </row>
    <row r="155" spans="1:22" ht="12" thickBot="1" x14ac:dyDescent="0.25">
      <c r="A155" s="546" t="str">
        <f>'Currency design new BPT'!A41</f>
        <v>EA05D</v>
      </c>
      <c r="B155" s="557" t="str">
        <f>'Currency design new BPT'!B41</f>
        <v>Pace 2: Dual Chamber, with CC Score 0-1</v>
      </c>
      <c r="C155" s="897">
        <f>VLOOKUP($A155,'APROC data for BPT'!$A:$P,3,FALSE)</f>
        <v>2077.2715091641458</v>
      </c>
      <c r="D155" s="1218"/>
      <c r="E155" s="1218"/>
      <c r="F155" s="1218"/>
      <c r="G155" s="1154">
        <f>VLOOKUP(A155,'Currency design new BPT'!$A$26:$D$54,4,FALSE)</f>
        <v>0.9</v>
      </c>
      <c r="H155" s="507">
        <f t="shared" si="59"/>
        <v>0.1</v>
      </c>
      <c r="I155" s="513">
        <f t="shared" si="49"/>
        <v>207.72715091641459</v>
      </c>
      <c r="J155" s="545">
        <f t="shared" si="50"/>
        <v>2098.0442242557874</v>
      </c>
      <c r="K155" s="545">
        <f t="shared" si="51"/>
        <v>1890.3170733393729</v>
      </c>
      <c r="L155" s="544">
        <f t="shared" si="52"/>
        <v>2077.2715091641462</v>
      </c>
      <c r="M155" s="543">
        <f t="shared" si="53"/>
        <v>0</v>
      </c>
      <c r="O155" s="581">
        <f t="shared" si="54"/>
        <v>0.39888089528377296</v>
      </c>
      <c r="P155" s="517">
        <f t="shared" si="55"/>
        <v>2202.1402681482737</v>
      </c>
      <c r="Q155" s="517">
        <f t="shared" si="56"/>
        <v>1994.4131172318591</v>
      </c>
      <c r="R155" s="517">
        <f t="shared" si="57"/>
        <v>520896.60363800079</v>
      </c>
      <c r="T155" s="897">
        <f>VLOOKUP($A155,'APROC data for BPT'!$A:$P,9,FALSE)</f>
        <v>1996</v>
      </c>
      <c r="U155" s="897">
        <f>VLOOKUP($A155,'APROC data for BPT'!$A:$P,10,FALSE)</f>
        <v>3008</v>
      </c>
      <c r="V155" s="513">
        <f t="shared" si="58"/>
        <v>5004</v>
      </c>
    </row>
    <row r="156" spans="1:22" ht="12" thickBot="1" x14ac:dyDescent="0.25">
      <c r="A156" s="546" t="str">
        <f>'Currency design new BPT'!A42</f>
        <v>MA29Z</v>
      </c>
      <c r="B156" s="557" t="str">
        <f>'Currency design new BPT'!B42</f>
        <v>Major Female Pelvic Peritoneum Adhesion Procedures</v>
      </c>
      <c r="C156" s="897">
        <f>VLOOKUP($A156,'APROC data for BPT'!$A:$P,3,FALSE)</f>
        <v>1752.332642422163</v>
      </c>
      <c r="D156" s="1218"/>
      <c r="E156" s="1218"/>
      <c r="F156" s="1218"/>
      <c r="G156" s="1154">
        <f>VLOOKUP(A156,'Currency design new BPT'!$A$26:$D$54,4,FALSE)</f>
        <v>0.7</v>
      </c>
      <c r="H156" s="507">
        <f t="shared" si="59"/>
        <v>0.1</v>
      </c>
      <c r="I156" s="513">
        <f t="shared" si="49"/>
        <v>175.23326424221631</v>
      </c>
      <c r="J156" s="545">
        <f t="shared" si="50"/>
        <v>1804.9026216948278</v>
      </c>
      <c r="K156" s="545">
        <f t="shared" si="51"/>
        <v>1629.6693574526114</v>
      </c>
      <c r="L156" s="544">
        <f t="shared" si="52"/>
        <v>1752.332642422163</v>
      </c>
      <c r="M156" s="543">
        <f t="shared" si="53"/>
        <v>0</v>
      </c>
      <c r="O156" s="581">
        <f t="shared" si="54"/>
        <v>0.51698007297221438</v>
      </c>
      <c r="P156" s="517">
        <f t="shared" si="55"/>
        <v>1836.9738009292789</v>
      </c>
      <c r="Q156" s="517">
        <f t="shared" si="56"/>
        <v>1661.7405366870626</v>
      </c>
      <c r="R156" s="517">
        <f t="shared" si="57"/>
        <v>114269.61161234975</v>
      </c>
      <c r="T156" s="897">
        <f>VLOOKUP($A156,'APROC data for BPT'!$A:$P,9,FALSE)</f>
        <v>1842</v>
      </c>
      <c r="U156" s="897">
        <f>VLOOKUP($A156,'APROC data for BPT'!$A:$P,10,FALSE)</f>
        <v>1721</v>
      </c>
      <c r="V156" s="513">
        <f t="shared" si="58"/>
        <v>3563</v>
      </c>
    </row>
    <row r="157" spans="1:22" ht="12" thickBot="1" x14ac:dyDescent="0.25">
      <c r="A157" s="546" t="str">
        <f>'Currency design new BPT'!A43</f>
        <v>GB04D</v>
      </c>
      <c r="B157" s="557" t="str">
        <f>'Currency design new BPT'!B43</f>
        <v>Minor, Endoscopic or Percutaneous, Hepatobiliary or Pancreatic Procedures, 19 years and over</v>
      </c>
      <c r="C157" s="897">
        <f>VLOOKUP($A157,'APROC data for BPT'!$A:$P,3,FALSE)</f>
        <v>527.2022952025925</v>
      </c>
      <c r="D157" s="1218"/>
      <c r="E157" s="1218"/>
      <c r="F157" s="1218"/>
      <c r="G157" s="1154">
        <f>VLOOKUP(A157,'Currency design new BPT'!$A$26:$D$54,4,FALSE)</f>
        <v>0.9</v>
      </c>
      <c r="H157" s="507">
        <f t="shared" si="59"/>
        <v>0.1</v>
      </c>
      <c r="I157" s="513">
        <f t="shared" si="49"/>
        <v>52.720229520259252</v>
      </c>
      <c r="J157" s="545">
        <f t="shared" si="50"/>
        <v>532.47431815461846</v>
      </c>
      <c r="K157" s="545">
        <f t="shared" si="51"/>
        <v>479.75408863435922</v>
      </c>
      <c r="L157" s="544">
        <f t="shared" si="52"/>
        <v>527.2022952025925</v>
      </c>
      <c r="M157" s="543">
        <f t="shared" si="53"/>
        <v>0</v>
      </c>
      <c r="O157" s="581">
        <f t="shared" si="54"/>
        <v>0.82234381106582544</v>
      </c>
      <c r="P157" s="517">
        <f t="shared" si="55"/>
        <v>536.56837025889672</v>
      </c>
      <c r="Q157" s="517">
        <f t="shared" si="56"/>
        <v>483.84814073863748</v>
      </c>
      <c r="R157" s="517">
        <f t="shared" si="57"/>
        <v>73328.567239727126</v>
      </c>
      <c r="T157" s="897">
        <f>VLOOKUP($A157,'APROC data for BPT'!$A:$P,9,FALSE)</f>
        <v>14729</v>
      </c>
      <c r="U157" s="897">
        <f>VLOOKUP($A157,'APROC data for BPT'!$A:$P,10,FALSE)</f>
        <v>3182</v>
      </c>
      <c r="V157" s="513">
        <f t="shared" si="58"/>
        <v>17911</v>
      </c>
    </row>
    <row r="158" spans="1:22" ht="12" thickBot="1" x14ac:dyDescent="0.25">
      <c r="A158" s="546" t="str">
        <f>'Currency design new BPT'!A44</f>
        <v>MA07G</v>
      </c>
      <c r="B158" s="557" t="str">
        <f>'Currency design new BPT'!B44</f>
        <v>Major Open Upper Genital Tract Procedures with CC Score 0-2</v>
      </c>
      <c r="C158" s="897">
        <f>VLOOKUP($A158,'APROC data for BPT'!$A:$P,3,FALSE)</f>
        <v>2781.8907320964536</v>
      </c>
      <c r="D158" s="1218"/>
      <c r="E158" s="1218"/>
      <c r="F158" s="1218"/>
      <c r="G158" s="1154">
        <f>VLOOKUP(A158,'Currency design new BPT'!$A$26:$D$54,4,FALSE)</f>
        <v>0.7</v>
      </c>
      <c r="H158" s="507">
        <f t="shared" si="59"/>
        <v>0.1</v>
      </c>
      <c r="I158" s="513">
        <f t="shared" si="49"/>
        <v>278.18907320964536</v>
      </c>
      <c r="J158" s="545">
        <f t="shared" si="50"/>
        <v>2865.347454059347</v>
      </c>
      <c r="K158" s="545">
        <f t="shared" si="51"/>
        <v>2587.1583808497016</v>
      </c>
      <c r="L158" s="544">
        <f t="shared" si="52"/>
        <v>2781.8907320964531</v>
      </c>
      <c r="M158" s="543">
        <f t="shared" si="53"/>
        <v>0</v>
      </c>
      <c r="O158" s="581">
        <f t="shared" si="54"/>
        <v>1.9518408941485866E-2</v>
      </c>
      <c r="P158" s="517">
        <f t="shared" si="55"/>
        <v>3054.6499972121405</v>
      </c>
      <c r="Q158" s="517">
        <f t="shared" si="56"/>
        <v>2776.4609240024952</v>
      </c>
      <c r="R158" s="517">
        <f t="shared" si="57"/>
        <v>4606866.6901663914</v>
      </c>
      <c r="T158" s="897">
        <f>VLOOKUP($A158,'APROC data for BPT'!$A:$P,9,FALSE)</f>
        <v>475</v>
      </c>
      <c r="U158" s="897">
        <f>VLOOKUP($A158,'APROC data for BPT'!$A:$P,10,FALSE)</f>
        <v>23861</v>
      </c>
      <c r="V158" s="513">
        <f t="shared" si="58"/>
        <v>24336</v>
      </c>
    </row>
    <row r="159" spans="1:22" ht="12" thickBot="1" x14ac:dyDescent="0.25">
      <c r="A159" s="546" t="str">
        <f>'Currency design new BPT'!A45</f>
        <v>MA08B</v>
      </c>
      <c r="B159" s="557" t="str">
        <f>'Currency design new BPT'!B45</f>
        <v>Major, Laparoscopic or Endoscopic, Upper Genital Tract Procedures, with CC Score 0-1</v>
      </c>
      <c r="C159" s="897">
        <f>VLOOKUP($A159,'APROC data for BPT'!$A:$P,3,FALSE)</f>
        <v>2261.6287743898447</v>
      </c>
      <c r="D159" s="1218"/>
      <c r="E159" s="1218"/>
      <c r="F159" s="1218"/>
      <c r="G159" s="1154">
        <f>VLOOKUP(A159,'Currency design new BPT'!$A$26:$D$54,4,FALSE)</f>
        <v>0.7</v>
      </c>
      <c r="H159" s="507">
        <f t="shared" si="59"/>
        <v>0.1</v>
      </c>
      <c r="I159" s="513">
        <f t="shared" si="49"/>
        <v>226.16287743898448</v>
      </c>
      <c r="J159" s="545">
        <f t="shared" si="50"/>
        <v>2329.47763762154</v>
      </c>
      <c r="K159" s="545">
        <f t="shared" si="51"/>
        <v>2103.3147601825553</v>
      </c>
      <c r="L159" s="544">
        <f t="shared" si="52"/>
        <v>2261.6287743898447</v>
      </c>
      <c r="M159" s="543">
        <f t="shared" si="53"/>
        <v>0</v>
      </c>
      <c r="O159" s="581">
        <f t="shared" si="54"/>
        <v>0.14649623787507932</v>
      </c>
      <c r="P159" s="517">
        <f t="shared" si="55"/>
        <v>2454.6596411370156</v>
      </c>
      <c r="Q159" s="517">
        <f t="shared" si="56"/>
        <v>2228.4967636980309</v>
      </c>
      <c r="R159" s="517">
        <f t="shared" si="57"/>
        <v>1380882.6807792112</v>
      </c>
      <c r="T159" s="897">
        <f>VLOOKUP($A159,'APROC data for BPT'!$A:$P,9,FALSE)</f>
        <v>1616</v>
      </c>
      <c r="U159" s="897">
        <f>VLOOKUP($A159,'APROC data for BPT'!$A:$P,10,FALSE)</f>
        <v>9415</v>
      </c>
      <c r="V159" s="513">
        <f t="shared" si="58"/>
        <v>11031</v>
      </c>
    </row>
    <row r="160" spans="1:22" ht="12" thickBot="1" x14ac:dyDescent="0.25">
      <c r="A160" s="546" t="str">
        <f>'Currency design new BPT'!A46</f>
        <v>LB55A</v>
      </c>
      <c r="B160" s="557" t="str">
        <f>'Currency design new BPT'!B46</f>
        <v>Minor or Intermediate, Urethra Procedures, 19 years and over</v>
      </c>
      <c r="C160" s="897">
        <f>VLOOKUP($A160,'APROC data for BPT'!$A:$P,3,FALSE)</f>
        <v>727.42117064765205</v>
      </c>
      <c r="D160" s="1218"/>
      <c r="E160" s="1218"/>
      <c r="F160" s="1218"/>
      <c r="G160" s="1154">
        <f>VLOOKUP(A160,'Currency design new BPT'!$A$26:$D$54,4,FALSE)</f>
        <v>0.9</v>
      </c>
      <c r="H160" s="507">
        <f t="shared" si="59"/>
        <v>0.1</v>
      </c>
      <c r="I160" s="513">
        <f t="shared" si="49"/>
        <v>72.74211706476521</v>
      </c>
      <c r="J160" s="545">
        <f t="shared" si="50"/>
        <v>734.69538235412858</v>
      </c>
      <c r="K160" s="545">
        <f t="shared" si="51"/>
        <v>661.95326528936334</v>
      </c>
      <c r="L160" s="544">
        <f t="shared" si="52"/>
        <v>727.42117064765205</v>
      </c>
      <c r="M160" s="543">
        <f t="shared" si="53"/>
        <v>0</v>
      </c>
      <c r="O160" s="581">
        <f t="shared" si="54"/>
        <v>0.72995429995845451</v>
      </c>
      <c r="P160" s="517">
        <f t="shared" si="55"/>
        <v>747.06486657291055</v>
      </c>
      <c r="Q160" s="517">
        <f t="shared" si="56"/>
        <v>674.32274950814531</v>
      </c>
      <c r="R160" s="517">
        <f t="shared" si="57"/>
        <v>208413.43960225582</v>
      </c>
      <c r="T160" s="897">
        <f>VLOOKUP($A160,'APROC data for BPT'!$A:$P,9,FALSE)</f>
        <v>12299</v>
      </c>
      <c r="U160" s="897">
        <f>VLOOKUP($A160,'APROC data for BPT'!$A:$P,10,FALSE)</f>
        <v>4550</v>
      </c>
      <c r="V160" s="513">
        <f t="shared" si="58"/>
        <v>16849</v>
      </c>
    </row>
    <row r="161" spans="1:22" ht="12" thickBot="1" x14ac:dyDescent="0.25">
      <c r="A161" s="546" t="str">
        <f>'Currency design new BPT'!A47</f>
        <v>CA14Z</v>
      </c>
      <c r="B161" s="557" t="str">
        <f>'Currency design new BPT'!B47</f>
        <v>Nasal Polypectomy</v>
      </c>
      <c r="C161" s="897">
        <f>VLOOKUP($A161,'APROC data for BPT'!$A:$P,3,FALSE)</f>
        <v>1203.3972318517606</v>
      </c>
      <c r="D161" s="1218"/>
      <c r="E161" s="1218"/>
      <c r="F161" s="1218"/>
      <c r="G161" s="1154">
        <f>VLOOKUP(A161,'Currency design new BPT'!$A$26:$D$54,4,FALSE)</f>
        <v>0.9</v>
      </c>
      <c r="H161" s="507">
        <f t="shared" si="59"/>
        <v>0.1</v>
      </c>
      <c r="I161" s="513">
        <f t="shared" si="49"/>
        <v>120.33972318517607</v>
      </c>
      <c r="J161" s="545">
        <f t="shared" si="50"/>
        <v>1215.4312041702781</v>
      </c>
      <c r="K161" s="545">
        <f t="shared" si="51"/>
        <v>1095.091480985102</v>
      </c>
      <c r="L161" s="544">
        <f t="shared" si="52"/>
        <v>1203.3972318517606</v>
      </c>
      <c r="M161" s="543">
        <f t="shared" si="53"/>
        <v>0</v>
      </c>
      <c r="O161" s="581">
        <f t="shared" si="54"/>
        <v>0.57452830188679249</v>
      </c>
      <c r="P161" s="517">
        <f t="shared" si="55"/>
        <v>1254.5983782258309</v>
      </c>
      <c r="Q161" s="517">
        <f t="shared" si="56"/>
        <v>1134.2586550406547</v>
      </c>
      <c r="R161" s="517">
        <f t="shared" si="57"/>
        <v>124551.61349665769</v>
      </c>
      <c r="T161" s="897">
        <f>VLOOKUP($A161,'APROC data for BPT'!$A:$P,9,FALSE)</f>
        <v>1827</v>
      </c>
      <c r="U161" s="897">
        <f>VLOOKUP($A161,'APROC data for BPT'!$A:$P,10,FALSE)</f>
        <v>1353</v>
      </c>
      <c r="V161" s="513">
        <f t="shared" si="58"/>
        <v>3180</v>
      </c>
    </row>
    <row r="162" spans="1:22" ht="12" thickBot="1" x14ac:dyDescent="0.25">
      <c r="A162" s="546" t="str">
        <f>'Currency design new BPT'!A48</f>
        <v>CA28Z</v>
      </c>
      <c r="B162" s="557" t="str">
        <f>'Currency design new BPT'!B48</f>
        <v>Intermediate Sinus Procedures</v>
      </c>
      <c r="C162" s="897">
        <f>VLOOKUP($A162,'APROC data for BPT'!$A:$P,3,FALSE)</f>
        <v>1435.0376664252369</v>
      </c>
      <c r="D162" s="1218"/>
      <c r="E162" s="1218"/>
      <c r="F162" s="1218"/>
      <c r="G162" s="1154">
        <f>VLOOKUP(A162,'Currency design new BPT'!$A$26:$D$54,4,FALSE)</f>
        <v>0.9</v>
      </c>
      <c r="H162" s="507">
        <f t="shared" si="59"/>
        <v>0.1</v>
      </c>
      <c r="I162" s="513">
        <f t="shared" si="49"/>
        <v>143.50376664252369</v>
      </c>
      <c r="J162" s="545">
        <f t="shared" si="50"/>
        <v>1449.3880430894892</v>
      </c>
      <c r="K162" s="545">
        <f t="shared" si="51"/>
        <v>1305.8842764469655</v>
      </c>
      <c r="L162" s="544">
        <f t="shared" si="52"/>
        <v>1435.0376664252369</v>
      </c>
      <c r="M162" s="543">
        <f t="shared" si="53"/>
        <v>0</v>
      </c>
      <c r="O162" s="581">
        <f t="shared" si="54"/>
        <v>0.55141174694247319</v>
      </c>
      <c r="P162" s="517">
        <f t="shared" si="55"/>
        <v>1499.4117704105815</v>
      </c>
      <c r="Q162" s="517">
        <f t="shared" si="56"/>
        <v>1355.9080037680578</v>
      </c>
      <c r="R162" s="517">
        <f t="shared" si="57"/>
        <v>331307.14604759449</v>
      </c>
      <c r="T162" s="897">
        <f>VLOOKUP($A162,'APROC data for BPT'!$A:$P,9,FALSE)</f>
        <v>3652</v>
      </c>
      <c r="U162" s="897">
        <f>VLOOKUP($A162,'APROC data for BPT'!$A:$P,10,FALSE)</f>
        <v>2971</v>
      </c>
      <c r="V162" s="513">
        <f t="shared" si="58"/>
        <v>6623</v>
      </c>
    </row>
    <row r="163" spans="1:22" ht="12" thickBot="1" x14ac:dyDescent="0.25">
      <c r="A163" s="546" t="str">
        <f>'Currency design new BPT'!A49</f>
        <v>MA04D</v>
      </c>
      <c r="B163" s="557" t="str">
        <f>'Currency design new BPT'!B49</f>
        <v>Intermediate Open Lower Genital Tract Procedures with CC Score 0-2</v>
      </c>
      <c r="C163" s="897">
        <f>VLOOKUP($A163,'APROC data for BPT'!$A:$P,3,FALSE)</f>
        <v>1605.4338091586926</v>
      </c>
      <c r="D163" s="1218"/>
      <c r="E163" s="1218"/>
      <c r="F163" s="1218"/>
      <c r="G163" s="1154">
        <f>VLOOKUP(A163,'Currency design new BPT'!$A$26:$D$54,4,FALSE)</f>
        <v>0.4</v>
      </c>
      <c r="H163" s="507">
        <f t="shared" si="59"/>
        <v>0.1</v>
      </c>
      <c r="I163" s="513">
        <f t="shared" si="49"/>
        <v>160.54338091586928</v>
      </c>
      <c r="J163" s="545">
        <f t="shared" si="50"/>
        <v>1701.7598377082143</v>
      </c>
      <c r="K163" s="545">
        <f t="shared" si="51"/>
        <v>1541.2164567923451</v>
      </c>
      <c r="L163" s="544">
        <f t="shared" si="52"/>
        <v>1605.4338091586928</v>
      </c>
      <c r="M163" s="543">
        <f t="shared" si="53"/>
        <v>0</v>
      </c>
      <c r="O163" s="581">
        <f t="shared" si="54"/>
        <v>0.13664394677052905</v>
      </c>
      <c r="P163" s="517">
        <f t="shared" si="55"/>
        <v>1744.0399088783331</v>
      </c>
      <c r="Q163" s="517">
        <f t="shared" si="56"/>
        <v>1583.4965279624639</v>
      </c>
      <c r="R163" s="517">
        <f t="shared" si="57"/>
        <v>390794.69782540761</v>
      </c>
      <c r="T163" s="897">
        <f>VLOOKUP($A163,'APROC data for BPT'!$A:$P,9,FALSE)</f>
        <v>1263</v>
      </c>
      <c r="U163" s="897">
        <f>VLOOKUP($A163,'APROC data for BPT'!$A:$P,10,FALSE)</f>
        <v>7980</v>
      </c>
      <c r="V163" s="513">
        <f t="shared" si="58"/>
        <v>9243</v>
      </c>
    </row>
    <row r="164" spans="1:22" ht="12" thickBot="1" x14ac:dyDescent="0.25">
      <c r="A164" s="546" t="str">
        <f>'Currency design new BPT'!A50</f>
        <v>YR01Z</v>
      </c>
      <c r="B164" s="557" t="str">
        <f>'Currency design new BPT'!B50</f>
        <v>Complex Endovascular Repair of Thoracoabdominal Aortic Aneurysm</v>
      </c>
      <c r="C164" s="897">
        <f>VLOOKUP($A164,'APROC data for BPT'!$A:$P,3,FALSE)</f>
        <v>10490.108683938775</v>
      </c>
      <c r="D164" s="1218"/>
      <c r="E164" s="1218"/>
      <c r="F164" s="1218"/>
      <c r="G164" s="1154">
        <f>VLOOKUP(A164,'Currency design new BPT'!$A$26:$D$54,4,FALSE)</f>
        <v>0.95</v>
      </c>
      <c r="H164" s="507">
        <f t="shared" si="59"/>
        <v>0.1</v>
      </c>
      <c r="I164" s="513">
        <f t="shared" si="49"/>
        <v>1049.0108683938777</v>
      </c>
      <c r="J164" s="545">
        <f t="shared" si="50"/>
        <v>10542.55922735847</v>
      </c>
      <c r="K164" s="545">
        <f t="shared" si="51"/>
        <v>9493.5483589645919</v>
      </c>
      <c r="L164" s="544">
        <f t="shared" si="52"/>
        <v>10490.108683938777</v>
      </c>
      <c r="M164" s="543">
        <f t="shared" si="53"/>
        <v>0</v>
      </c>
      <c r="O164" s="581">
        <f t="shared" si="54"/>
        <v>0</v>
      </c>
      <c r="P164" s="517">
        <f t="shared" si="55"/>
        <v>11539.119552332653</v>
      </c>
      <c r="Q164" s="517">
        <f t="shared" si="56"/>
        <v>10490.108683938775</v>
      </c>
      <c r="R164" s="517">
        <f t="shared" si="57"/>
        <v>143504.68679628242</v>
      </c>
      <c r="T164" s="897">
        <f>VLOOKUP($A164,'APROC data for BPT'!$A:$P,9,FALSE)</f>
        <v>0</v>
      </c>
      <c r="U164" s="897">
        <f>VLOOKUP($A164,'APROC data for BPT'!$A:$P,10,FALSE)</f>
        <v>144</v>
      </c>
      <c r="V164" s="513">
        <f t="shared" si="58"/>
        <v>144</v>
      </c>
    </row>
    <row r="165" spans="1:22" ht="12" thickBot="1" x14ac:dyDescent="0.25">
      <c r="A165" s="546" t="str">
        <f>'Currency design new BPT'!A51</f>
        <v>FZ17G</v>
      </c>
      <c r="B165" s="557" t="str">
        <f>'Currency design new BPT'!B51</f>
        <v>Abdominal Hernia Procedures, 19 years and over, with CC Score 0</v>
      </c>
      <c r="C165" s="897">
        <f>VLOOKUP($A165,'APROC data for BPT'!$A:$P,3,FALSE)</f>
        <v>1832.4759177427907</v>
      </c>
      <c r="D165" s="1218"/>
      <c r="E165" s="1218"/>
      <c r="F165" s="1218"/>
      <c r="G165" s="1154">
        <f>VLOOKUP(A165,'Currency design new BPT'!$A$26:$D$54,4,FALSE)</f>
        <v>0.85</v>
      </c>
      <c r="H165" s="507">
        <f t="shared" si="59"/>
        <v>0.1</v>
      </c>
      <c r="I165" s="513">
        <f>H165*C165</f>
        <v>183.24759177427907</v>
      </c>
      <c r="J165" s="545">
        <f>C165+I165*(1-G165)</f>
        <v>1859.9630565089326</v>
      </c>
      <c r="K165" s="545">
        <f t="shared" si="51"/>
        <v>1676.7154647346536</v>
      </c>
      <c r="L165" s="544">
        <f t="shared" si="52"/>
        <v>1832.4759177427907</v>
      </c>
      <c r="M165" s="543">
        <f>L165-C165</f>
        <v>0</v>
      </c>
      <c r="O165" s="581">
        <f t="shared" si="54"/>
        <v>0.46167908873576152</v>
      </c>
      <c r="P165" s="517">
        <f t="shared" si="55"/>
        <v>1931.121928333698</v>
      </c>
      <c r="Q165" s="517">
        <f t="shared" si="56"/>
        <v>1747.8743365594189</v>
      </c>
      <c r="R165" s="517">
        <f t="shared" si="57"/>
        <v>506010.7375459075</v>
      </c>
      <c r="T165" s="897">
        <f>VLOOKUP($A165,'APROC data for BPT'!$A:$P,9,FALSE)</f>
        <v>3283</v>
      </c>
      <c r="U165" s="897">
        <f>VLOOKUP($A165,'APROC data for BPT'!$A:$P,10,FALSE)</f>
        <v>3828</v>
      </c>
      <c r="V165" s="513">
        <f t="shared" si="58"/>
        <v>7111</v>
      </c>
    </row>
    <row r="166" spans="1:22" ht="12" thickBot="1" x14ac:dyDescent="0.25">
      <c r="A166" s="546" t="str">
        <f>'Currency design new BPT'!A52</f>
        <v>YR11D</v>
      </c>
      <c r="B166" s="557" t="str">
        <f>'Currency design new BPT'!B52</f>
        <v>Percutaneous Transluminal Angioplasty of Single Blood Vessel with CC Score 0-2</v>
      </c>
      <c r="C166" s="897">
        <f>VLOOKUP($A166,'APROC data for BPT'!$A:$P,3,FALSE)</f>
        <v>1169.5367125311179</v>
      </c>
      <c r="D166" s="1218"/>
      <c r="E166" s="1218"/>
      <c r="F166" s="1218"/>
      <c r="G166" s="1154">
        <f>VLOOKUP(A166,'Currency design new BPT'!$A$26:$D$54,4,FALSE)</f>
        <v>0.7</v>
      </c>
      <c r="H166" s="507">
        <f t="shared" si="59"/>
        <v>0.1</v>
      </c>
      <c r="I166" s="513">
        <f t="shared" ref="I166:I168" si="60">H166*C166</f>
        <v>116.95367125311179</v>
      </c>
      <c r="J166" s="545">
        <f t="shared" ref="J166:J168" si="61">C166+I166*(1-G166)</f>
        <v>1204.6228139070515</v>
      </c>
      <c r="K166" s="545">
        <f t="shared" ref="K166:K168" si="62">J166-I166</f>
        <v>1087.6691426539396</v>
      </c>
      <c r="L166" s="544">
        <f t="shared" ref="L166:L168" si="63">J166*G166+K166*(1-G166)</f>
        <v>1169.5367125311179</v>
      </c>
      <c r="M166" s="543">
        <f t="shared" ref="M166:M168" si="64">L166-C166</f>
        <v>0</v>
      </c>
      <c r="O166" s="581">
        <f t="shared" si="54"/>
        <v>0.49180881607836513</v>
      </c>
      <c r="P166" s="517">
        <f t="shared" si="55"/>
        <v>1228.9715371892185</v>
      </c>
      <c r="Q166" s="517">
        <f t="shared" si="56"/>
        <v>1112.0178659361068</v>
      </c>
      <c r="R166" s="517">
        <f t="shared" si="57"/>
        <v>144168.79055371135</v>
      </c>
      <c r="T166" s="897">
        <f>VLOOKUP($A166,'APROC data for BPT'!$A:$P,9,FALSE)</f>
        <v>2912</v>
      </c>
      <c r="U166" s="897">
        <f>VLOOKUP($A166,'APROC data for BPT'!$A:$P,10,FALSE)</f>
        <v>3009</v>
      </c>
      <c r="V166" s="513">
        <f t="shared" si="58"/>
        <v>5921</v>
      </c>
    </row>
    <row r="167" spans="1:22" ht="12" thickBot="1" x14ac:dyDescent="0.25">
      <c r="A167" s="546" t="str">
        <f>'Currency design new BPT'!A53</f>
        <v>YR25Z</v>
      </c>
      <c r="B167" s="557" t="str">
        <f>'Currency design new BPT'!B53</f>
        <v>Arteriography</v>
      </c>
      <c r="C167" s="897">
        <f>VLOOKUP($A167,'APROC data for BPT'!$A:$P,3,FALSE)</f>
        <v>1012.6554867506626</v>
      </c>
      <c r="D167" s="1218"/>
      <c r="E167" s="1218"/>
      <c r="F167" s="1218"/>
      <c r="G167" s="1154">
        <f>VLOOKUP(A167,'Currency design new BPT'!$A$26:$D$54,4,FALSE)</f>
        <v>0.7</v>
      </c>
      <c r="H167" s="507">
        <f t="shared" si="59"/>
        <v>0.1</v>
      </c>
      <c r="I167" s="513">
        <f t="shared" si="60"/>
        <v>101.26554867506627</v>
      </c>
      <c r="J167" s="545">
        <f t="shared" si="61"/>
        <v>1043.0351513531825</v>
      </c>
      <c r="K167" s="545">
        <f t="shared" si="62"/>
        <v>941.76960267811626</v>
      </c>
      <c r="L167" s="544">
        <f t="shared" si="63"/>
        <v>1012.6554867506626</v>
      </c>
      <c r="M167" s="543">
        <f t="shared" si="64"/>
        <v>0</v>
      </c>
      <c r="O167" s="581">
        <f t="shared" si="54"/>
        <v>0.47008547008547008</v>
      </c>
      <c r="P167" s="517">
        <f t="shared" si="55"/>
        <v>1066.3175723733473</v>
      </c>
      <c r="Q167" s="517">
        <f t="shared" si="56"/>
        <v>965.052023698281</v>
      </c>
      <c r="R167" s="517">
        <f t="shared" si="57"/>
        <v>89893.427558856318</v>
      </c>
      <c r="T167" s="897">
        <f>VLOOKUP($A167,'APROC data for BPT'!$A:$P,9,FALSE)</f>
        <v>1815</v>
      </c>
      <c r="U167" s="897">
        <f>VLOOKUP($A167,'APROC data for BPT'!$A:$P,10,FALSE)</f>
        <v>2046</v>
      </c>
      <c r="V167" s="513">
        <f t="shared" si="58"/>
        <v>3861</v>
      </c>
    </row>
    <row r="168" spans="1:22" ht="12" thickBot="1" x14ac:dyDescent="0.25">
      <c r="A168" s="546" t="str">
        <f>'Currency design new BPT'!A54</f>
        <v>LB65E</v>
      </c>
      <c r="B168" s="557" t="str">
        <f>'Currency design new BPT'!B54</f>
        <v>Major Endoscopic, Kidney or Ureter Procedures, 19 years and over, with CC Score 0-2</v>
      </c>
      <c r="C168" s="897">
        <f>VLOOKUP($A168,'APROC data for BPT'!$A:$P,3,FALSE)</f>
        <v>1602.20805004262</v>
      </c>
      <c r="D168" s="1218"/>
      <c r="E168" s="1218"/>
      <c r="F168" s="1218"/>
      <c r="G168" s="1154">
        <f>VLOOKUP(A168,'Currency design new BPT'!$A$26:$D$54,4,FALSE)</f>
        <v>0.5</v>
      </c>
      <c r="H168" s="507">
        <f t="shared" si="59"/>
        <v>0.1</v>
      </c>
      <c r="I168" s="513">
        <f t="shared" si="60"/>
        <v>160.22080500426202</v>
      </c>
      <c r="J168" s="545">
        <f t="shared" si="61"/>
        <v>1682.3184525447509</v>
      </c>
      <c r="K168" s="545">
        <f t="shared" si="62"/>
        <v>1522.0976475404889</v>
      </c>
      <c r="L168" s="544">
        <f t="shared" si="63"/>
        <v>1602.20805004262</v>
      </c>
      <c r="M168" s="543">
        <f t="shared" si="64"/>
        <v>0</v>
      </c>
      <c r="O168" s="581">
        <f t="shared" si="54"/>
        <v>0.29797817715019254</v>
      </c>
      <c r="P168" s="517">
        <f t="shared" si="55"/>
        <v>1714.6865516301757</v>
      </c>
      <c r="Q168" s="517">
        <f t="shared" si="56"/>
        <v>1554.4657466259137</v>
      </c>
      <c r="R168" s="517">
        <f t="shared" si="57"/>
        <v>403435.98700073361</v>
      </c>
      <c r="T168" s="897">
        <f>VLOOKUP($A168,'APROC data for BPT'!$A:$P,9,FALSE)</f>
        <v>3714</v>
      </c>
      <c r="U168" s="897">
        <f>VLOOKUP($A168,'APROC data for BPT'!$A:$P,10,FALSE)</f>
        <v>8750</v>
      </c>
      <c r="V168" s="513">
        <f t="shared" si="58"/>
        <v>12464</v>
      </c>
    </row>
    <row r="169" spans="1:22" ht="12" thickBot="1" x14ac:dyDescent="0.25">
      <c r="A169" s="546" t="s">
        <v>2300</v>
      </c>
      <c r="B169" s="15" t="str">
        <f>'Currency design BPT HRGs'!E196</f>
        <v>Major, Laparoscopic or Endoscopic, Upper Genital Tract Procedures, with CC Score 2+</v>
      </c>
      <c r="C169" s="897">
        <f>VLOOKUP($A169,'APROC data for BPT'!$A:$P,3,FALSE)</f>
        <v>2675.8724043911188</v>
      </c>
      <c r="D169" s="1218"/>
      <c r="E169" s="1218"/>
      <c r="F169" s="1218"/>
      <c r="G169" s="1154">
        <f>G158</f>
        <v>0.7</v>
      </c>
      <c r="H169" s="507">
        <f t="shared" si="59"/>
        <v>0.1</v>
      </c>
      <c r="I169" s="513">
        <f t="shared" ref="I169:I170" si="65">H169*C169</f>
        <v>267.58724043911189</v>
      </c>
      <c r="J169" s="545">
        <f t="shared" ref="J169" si="66">C169+I169*(1-G169)</f>
        <v>2756.1485765228526</v>
      </c>
      <c r="K169" s="545">
        <f t="shared" ref="K169" si="67">J169-I169</f>
        <v>2488.5613360837406</v>
      </c>
      <c r="L169" s="544">
        <f t="shared" ref="L169:L170" si="68">J169*G169+K169*(1-G169)</f>
        <v>2675.8724043911188</v>
      </c>
      <c r="M169" s="543">
        <f t="shared" ref="M169:M170" si="69">L169-C169</f>
        <v>0</v>
      </c>
      <c r="O169" s="581">
        <f t="shared" ref="O169" si="70">T169/(T169+U169)</f>
        <v>0.105562855891371</v>
      </c>
      <c r="P169" s="517">
        <f t="shared" ref="P169" si="71">(C169*(T169+U169)+I169*(1-O169)*(T169+U169))/(T169+U169)</f>
        <v>2915.2123715293869</v>
      </c>
      <c r="Q169" s="517">
        <f t="shared" ref="Q169" si="72">P169-I169</f>
        <v>2647.6251310902749</v>
      </c>
      <c r="R169" s="517">
        <f t="shared" ref="R169" si="73">P169*T169+U169*Q169-J169*T169-U169*K169</f>
        <v>363142.64399991743</v>
      </c>
      <c r="T169" s="897">
        <f>VLOOKUP($A169,'APROC data for BPT'!$A:$P,9,FALSE)</f>
        <v>241</v>
      </c>
      <c r="U169" s="897">
        <f>VLOOKUP($A169,'APROC data for BPT'!$A:$P,10,FALSE)</f>
        <v>2042</v>
      </c>
      <c r="V169" s="513">
        <f t="shared" ref="V169" si="74">U169+T169</f>
        <v>2283</v>
      </c>
    </row>
    <row r="170" spans="1:22" x14ac:dyDescent="0.2">
      <c r="A170" s="15" t="s">
        <v>2773</v>
      </c>
      <c r="B170" s="15" t="str">
        <f>'Currency design new BPT'!B55</f>
        <v>Urological Imaging Interventions</v>
      </c>
      <c r="C170" s="897">
        <f>VLOOKUP($A170,'APROC data for BPT'!$A:$P,3,FALSE)</f>
        <v>954.39541902855115</v>
      </c>
      <c r="G170" s="1154">
        <v>0.65</v>
      </c>
      <c r="H170" s="1154">
        <f>H164</f>
        <v>0.1</v>
      </c>
      <c r="I170" s="513">
        <f t="shared" si="65"/>
        <v>95.439541902855126</v>
      </c>
      <c r="J170" s="545">
        <f t="shared" ref="J170" si="75">C170+I170*(1-G170)</f>
        <v>987.79925869455042</v>
      </c>
      <c r="K170" s="545">
        <f t="shared" ref="K170" si="76">J170-I170</f>
        <v>892.35971679169529</v>
      </c>
      <c r="L170" s="544">
        <f t="shared" si="68"/>
        <v>954.39541902855115</v>
      </c>
      <c r="M170" s="543">
        <f t="shared" si="69"/>
        <v>0</v>
      </c>
    </row>
  </sheetData>
  <scenarios current="0">
    <scenario name="FA18A" count="2" user="hforster" comment="Created by hforster on 4/4/2011">
      <inputCells r="Q39" undone="1" val="845.411587260885" numFmtId="164"/>
      <inputCells r="Q38" undone="1" val="1130.2386255601" numFmtId="164"/>
    </scenario>
  </scenarios>
  <dataConsolidate/>
  <pageMargins left="0.75" right="0.75" top="1" bottom="1" header="0.5" footer="0.5"/>
  <pageSetup paperSize="9" scale="22" fitToHeight="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tint="0.39997558519241921"/>
    <pageSetUpPr fitToPage="1"/>
  </sheetPr>
  <dimension ref="A1:Q32"/>
  <sheetViews>
    <sheetView workbookViewId="0"/>
  </sheetViews>
  <sheetFormatPr defaultColWidth="9.140625" defaultRowHeight="11.25" x14ac:dyDescent="0.2"/>
  <cols>
    <col min="1" max="1" width="7.7109375" style="15" customWidth="1"/>
    <col min="2" max="2" width="49.28515625" style="100" bestFit="1" customWidth="1"/>
    <col min="3" max="17" width="12.7109375" style="15" customWidth="1"/>
    <col min="18" max="18" width="12" style="15" customWidth="1"/>
    <col min="19" max="28" width="12.7109375" style="15" customWidth="1"/>
    <col min="29" max="16384" width="9.140625" style="15"/>
  </cols>
  <sheetData>
    <row r="1" spans="1:17" ht="18" x14ac:dyDescent="0.25">
      <c r="A1" s="443" t="s">
        <v>2964</v>
      </c>
      <c r="B1" s="444"/>
      <c r="C1" s="443"/>
    </row>
    <row r="2" spans="1:17" ht="11.25" customHeight="1" x14ac:dyDescent="0.2">
      <c r="A2" s="1129" t="s">
        <v>321</v>
      </c>
      <c r="B2" s="1129"/>
      <c r="C2" s="1129"/>
      <c r="D2" s="1129"/>
      <c r="E2" s="1129"/>
      <c r="F2" s="1129"/>
      <c r="G2" s="1129"/>
    </row>
    <row r="3" spans="1:17" ht="11.25" customHeight="1" x14ac:dyDescent="0.2">
      <c r="A3" s="1130" t="s">
        <v>1129</v>
      </c>
      <c r="B3" s="1130"/>
      <c r="C3" s="1130"/>
      <c r="D3" s="1130"/>
      <c r="E3" s="1130"/>
      <c r="F3" s="1130"/>
      <c r="G3" s="1130"/>
    </row>
    <row r="4" spans="1:17" ht="11.25" customHeight="1" x14ac:dyDescent="0.2">
      <c r="A4" s="1130" t="s">
        <v>320</v>
      </c>
      <c r="B4" s="1130"/>
      <c r="C4" s="1130"/>
      <c r="D4" s="1130"/>
      <c r="E4" s="1130"/>
      <c r="F4" s="1130"/>
      <c r="G4" s="1130"/>
    </row>
    <row r="5" spans="1:17" ht="11.25" customHeight="1" x14ac:dyDescent="0.2">
      <c r="A5" s="1130" t="s">
        <v>149</v>
      </c>
      <c r="B5" s="1130"/>
      <c r="C5" s="1130"/>
      <c r="D5" s="1130"/>
      <c r="E5" s="1130"/>
      <c r="F5" s="1130"/>
      <c r="G5" s="1130"/>
    </row>
    <row r="6" spans="1:17" ht="11.25" customHeight="1" x14ac:dyDescent="0.2">
      <c r="A6" s="1130" t="s">
        <v>319</v>
      </c>
      <c r="B6" s="1130"/>
      <c r="C6" s="1130"/>
      <c r="D6" s="1130"/>
      <c r="E6" s="1130"/>
      <c r="F6" s="1130"/>
      <c r="G6" s="1130"/>
    </row>
    <row r="7" spans="1:17" ht="12" thickBot="1" x14ac:dyDescent="0.25">
      <c r="C7" s="442" t="s">
        <v>600</v>
      </c>
    </row>
    <row r="8" spans="1:17" ht="48" x14ac:dyDescent="0.2">
      <c r="B8" s="441"/>
      <c r="C8" s="439" t="s">
        <v>599</v>
      </c>
      <c r="D8" s="440" t="s">
        <v>598</v>
      </c>
      <c r="E8" s="453" t="s">
        <v>2959</v>
      </c>
      <c r="F8" s="439" t="s">
        <v>597</v>
      </c>
      <c r="G8" s="1130"/>
      <c r="H8" s="439" t="str">
        <f>'Linked Sheet'!B204</f>
        <v xml:space="preserve">Compliance with all 7 best practice criteria </v>
      </c>
    </row>
    <row r="9" spans="1:17" ht="24" customHeight="1" thickBot="1" x14ac:dyDescent="0.25">
      <c r="B9" s="15"/>
      <c r="C9" s="436">
        <v>445</v>
      </c>
      <c r="D9" s="1142">
        <v>0.48</v>
      </c>
      <c r="E9" s="1147" t="s">
        <v>11269</v>
      </c>
      <c r="F9" s="436" t="s">
        <v>312</v>
      </c>
      <c r="H9" s="436" t="s">
        <v>2967</v>
      </c>
    </row>
    <row r="10" spans="1:17" x14ac:dyDescent="0.2">
      <c r="G10" s="1130"/>
      <c r="M10" s="429"/>
      <c r="N10" s="429"/>
      <c r="O10" s="429"/>
      <c r="P10" s="429"/>
      <c r="Q10" s="429"/>
    </row>
    <row r="11" spans="1:17" ht="12.75" x14ac:dyDescent="0.2">
      <c r="A11" s="420"/>
    </row>
    <row r="12" spans="1:17" ht="15.75" thickBot="1" x14ac:dyDescent="0.3">
      <c r="A12" s="432" t="s">
        <v>593</v>
      </c>
      <c r="B12" s="433"/>
      <c r="C12" s="432"/>
      <c r="D12" s="431"/>
      <c r="F12" s="430"/>
      <c r="K12" s="429"/>
      <c r="L12" s="429"/>
      <c r="M12" s="429"/>
      <c r="N12" s="429"/>
    </row>
    <row r="13" spans="1:17" s="100" customFormat="1" ht="61.5" customHeight="1" thickBot="1" x14ac:dyDescent="0.25">
      <c r="A13" s="449" t="s">
        <v>601</v>
      </c>
      <c r="B13" s="448" t="s">
        <v>10</v>
      </c>
      <c r="C13" s="447" t="s">
        <v>591</v>
      </c>
      <c r="D13" s="426" t="s">
        <v>590</v>
      </c>
      <c r="E13" s="427" t="s">
        <v>589</v>
      </c>
      <c r="F13" s="427" t="s">
        <v>588</v>
      </c>
      <c r="G13" s="427" t="s">
        <v>587</v>
      </c>
      <c r="H13" s="288" t="s">
        <v>2965</v>
      </c>
      <c r="I13" s="288" t="s">
        <v>2966</v>
      </c>
      <c r="J13" s="288" t="s">
        <v>2961</v>
      </c>
      <c r="K13" s="427" t="s">
        <v>2960</v>
      </c>
      <c r="L13" s="427" t="s">
        <v>586</v>
      </c>
      <c r="M13" s="427" t="s">
        <v>585</v>
      </c>
      <c r="O13" s="288" t="s">
        <v>526</v>
      </c>
      <c r="P13" s="288" t="s">
        <v>526</v>
      </c>
    </row>
    <row r="14" spans="1:17" ht="12" thickBot="1" x14ac:dyDescent="0.25">
      <c r="A14" s="446" t="str">
        <f>'Currency design BPT HRGs'!C98</f>
        <v>HA12B</v>
      </c>
      <c r="B14" s="446" t="str">
        <f>'Currency design BPT HRGs'!D98</f>
        <v>Major Hip Procedures for Trauma, Category 1, with CC</v>
      </c>
      <c r="C14" s="445" t="str">
        <f>$F$9</f>
        <v>BP01</v>
      </c>
      <c r="D14" s="425">
        <f>VLOOKUP($A14,'APROC data for BPT'!A:P,5,0)</f>
        <v>8074.4978825244734</v>
      </c>
      <c r="E14" s="424">
        <f>$C$9</f>
        <v>445</v>
      </c>
      <c r="F14" s="1200">
        <f>$D$9</f>
        <v>0.48</v>
      </c>
      <c r="G14" s="422">
        <f t="shared" ref="G14:G32" si="0">D14-(E14*F14)</f>
        <v>7860.8978825244731</v>
      </c>
      <c r="H14" s="1143">
        <f>(2*C$9)/G14</f>
        <v>0.11321861869985043</v>
      </c>
      <c r="I14" s="278">
        <f t="shared" ref="I14:I32" si="1">H14*G14</f>
        <v>890</v>
      </c>
      <c r="J14" s="1126">
        <f t="shared" ref="J14:J32" si="2">(G14*1+I14*(1-F14))/1</f>
        <v>8323.6978825244732</v>
      </c>
      <c r="K14" s="872">
        <f t="shared" ref="K14" si="3">J14+E14</f>
        <v>8768.6978825244732</v>
      </c>
      <c r="L14" s="872">
        <f>(D14-K14*F14)/(1-F14)</f>
        <v>7433.6978825244732</v>
      </c>
      <c r="M14" s="421">
        <f t="shared" ref="M14" si="4">K14-L14</f>
        <v>1335</v>
      </c>
      <c r="O14" s="278">
        <f t="shared" ref="O14" si="5">K14*F14+(1-F14)*L14</f>
        <v>8074.4978825244734</v>
      </c>
      <c r="P14" s="1125">
        <f>O14-D14</f>
        <v>0</v>
      </c>
    </row>
    <row r="15" spans="1:17" ht="12" thickBot="1" x14ac:dyDescent="0.25">
      <c r="A15" s="446" t="str">
        <f>'Currency design BPT HRGs'!C99</f>
        <v>HA13A</v>
      </c>
      <c r="B15" s="446" t="str">
        <f>'Currency design BPT HRGs'!D99</f>
        <v>Intermediate Hip Procedures for Trauma, with Major CC</v>
      </c>
      <c r="C15" s="445" t="str">
        <f t="shared" ref="C15:C32" si="6">$F$9</f>
        <v>BP01</v>
      </c>
      <c r="D15" s="425">
        <f>VLOOKUP($A15,'APROC data for BPT'!A:P,5,0)</f>
        <v>8247.4874433672903</v>
      </c>
      <c r="E15" s="424">
        <f t="shared" ref="E15:E32" si="7">$C$9</f>
        <v>445</v>
      </c>
      <c r="F15" s="1200">
        <f t="shared" ref="F15:F32" si="8">$D$9</f>
        <v>0.48</v>
      </c>
      <c r="G15" s="422">
        <f t="shared" si="0"/>
        <v>8033.88744336729</v>
      </c>
      <c r="H15" s="1143">
        <f t="shared" ref="H15:H32" si="9">(2*C$9)/G15</f>
        <v>0.11078074049130182</v>
      </c>
      <c r="I15" s="278">
        <f t="shared" si="1"/>
        <v>890</v>
      </c>
      <c r="J15" s="1126">
        <f t="shared" si="2"/>
        <v>8496.6874433672892</v>
      </c>
      <c r="K15" s="872">
        <f t="shared" ref="K15:K32" si="10">J15+E15</f>
        <v>8941.6874433672892</v>
      </c>
      <c r="L15" s="872">
        <f t="shared" ref="L15:L32" si="11">(D15-K15*F15)/(1-F15)</f>
        <v>7606.6874433672911</v>
      </c>
      <c r="M15" s="421">
        <f t="shared" ref="M15:M32" si="12">K15-L15</f>
        <v>1334.9999999999982</v>
      </c>
      <c r="O15" s="278">
        <f t="shared" ref="O15:O32" si="13">K15*F15+(1-F15)*L15</f>
        <v>8247.4874433672903</v>
      </c>
      <c r="P15" s="1125">
        <f t="shared" ref="P15:P32" si="14">O15-D15</f>
        <v>0</v>
      </c>
    </row>
    <row r="16" spans="1:17" ht="12" thickBot="1" x14ac:dyDescent="0.25">
      <c r="A16" s="446" t="str">
        <f>'Currency design BPT HRGs'!C100</f>
        <v>HA13C</v>
      </c>
      <c r="B16" s="446" t="str">
        <f>'Currency design BPT HRGs'!D100</f>
        <v>Intermediate Hip Procedures for Trauma, without CC</v>
      </c>
      <c r="C16" s="445" t="str">
        <f t="shared" si="6"/>
        <v>BP01</v>
      </c>
      <c r="D16" s="425">
        <f>VLOOKUP($A16,'APROC data for BPT'!A:P,5,0)</f>
        <v>5074.3083795467692</v>
      </c>
      <c r="E16" s="424">
        <f t="shared" si="7"/>
        <v>445</v>
      </c>
      <c r="F16" s="1200">
        <f t="shared" si="8"/>
        <v>0.48</v>
      </c>
      <c r="G16" s="422">
        <f t="shared" si="0"/>
        <v>4860.7083795467688</v>
      </c>
      <c r="H16" s="1143">
        <f t="shared" si="9"/>
        <v>0.18310088376110048</v>
      </c>
      <c r="I16" s="278">
        <f t="shared" si="1"/>
        <v>890</v>
      </c>
      <c r="J16" s="1126">
        <f t="shared" si="2"/>
        <v>5323.508379546769</v>
      </c>
      <c r="K16" s="872">
        <f t="shared" si="10"/>
        <v>5768.508379546769</v>
      </c>
      <c r="L16" s="872">
        <f t="shared" si="11"/>
        <v>4433.5083795467699</v>
      </c>
      <c r="M16" s="421">
        <f t="shared" si="12"/>
        <v>1334.9999999999991</v>
      </c>
      <c r="O16" s="278">
        <f t="shared" si="13"/>
        <v>5074.3083795467692</v>
      </c>
      <c r="P16" s="1125">
        <f t="shared" si="14"/>
        <v>0</v>
      </c>
    </row>
    <row r="17" spans="1:16" ht="12" thickBot="1" x14ac:dyDescent="0.25">
      <c r="A17" s="446" t="str">
        <f>'Currency design BPT HRGs'!C101</f>
        <v>HA12C</v>
      </c>
      <c r="B17" s="446" t="str">
        <f>'Currency design BPT HRGs'!D101</f>
        <v>Major Hip Procedures for Trauma, Category 1, without CC</v>
      </c>
      <c r="C17" s="445" t="str">
        <f t="shared" si="6"/>
        <v>BP01</v>
      </c>
      <c r="D17" s="425">
        <f>VLOOKUP($A17,'APROC data for BPT'!A:P,5,0)</f>
        <v>5845.3138450571514</v>
      </c>
      <c r="E17" s="424">
        <f t="shared" si="7"/>
        <v>445</v>
      </c>
      <c r="F17" s="1200">
        <f t="shared" si="8"/>
        <v>0.48</v>
      </c>
      <c r="G17" s="422">
        <f t="shared" si="0"/>
        <v>5631.713845057151</v>
      </c>
      <c r="H17" s="1143">
        <f t="shared" si="9"/>
        <v>0.15803359767313749</v>
      </c>
      <c r="I17" s="278">
        <f t="shared" si="1"/>
        <v>890</v>
      </c>
      <c r="J17" s="1126">
        <f t="shared" si="2"/>
        <v>6094.5138450571512</v>
      </c>
      <c r="K17" s="872">
        <f t="shared" si="10"/>
        <v>6539.5138450571512</v>
      </c>
      <c r="L17" s="872">
        <f t="shared" si="11"/>
        <v>5204.5138450571512</v>
      </c>
      <c r="M17" s="421">
        <f t="shared" si="12"/>
        <v>1335</v>
      </c>
      <c r="O17" s="278">
        <f t="shared" si="13"/>
        <v>5845.3138450571514</v>
      </c>
      <c r="P17" s="1125">
        <f t="shared" si="14"/>
        <v>0</v>
      </c>
    </row>
    <row r="18" spans="1:16" ht="12" thickBot="1" x14ac:dyDescent="0.25">
      <c r="A18" s="446" t="str">
        <f>'Currency design BPT HRGs'!C102</f>
        <v>HA13B</v>
      </c>
      <c r="B18" s="446" t="str">
        <f>'Currency design BPT HRGs'!D102</f>
        <v>Intermediate Hip Procedures for Trauma, with Intermediate CC</v>
      </c>
      <c r="C18" s="445" t="str">
        <f t="shared" si="6"/>
        <v>BP01</v>
      </c>
      <c r="D18" s="425">
        <f>VLOOKUP($A18,'APROC data for BPT'!A:P,5,0)</f>
        <v>6218.5634039605811</v>
      </c>
      <c r="E18" s="424">
        <f t="shared" si="7"/>
        <v>445</v>
      </c>
      <c r="F18" s="1200">
        <f t="shared" si="8"/>
        <v>0.48</v>
      </c>
      <c r="G18" s="422">
        <f t="shared" si="0"/>
        <v>6004.9634039605808</v>
      </c>
      <c r="H18" s="1143">
        <f t="shared" si="9"/>
        <v>0.14821072838062585</v>
      </c>
      <c r="I18" s="278">
        <f t="shared" si="1"/>
        <v>890.00000000000011</v>
      </c>
      <c r="J18" s="1126">
        <f t="shared" si="2"/>
        <v>6467.7634039605809</v>
      </c>
      <c r="K18" s="872">
        <f t="shared" si="10"/>
        <v>6912.7634039605809</v>
      </c>
      <c r="L18" s="872">
        <f t="shared" si="11"/>
        <v>5577.7634039605819</v>
      </c>
      <c r="M18" s="421">
        <f t="shared" si="12"/>
        <v>1334.9999999999991</v>
      </c>
      <c r="O18" s="278">
        <f t="shared" si="13"/>
        <v>6218.5634039605811</v>
      </c>
      <c r="P18" s="1125">
        <f t="shared" si="14"/>
        <v>0</v>
      </c>
    </row>
    <row r="19" spans="1:16" ht="12" thickBot="1" x14ac:dyDescent="0.25">
      <c r="A19" s="446" t="str">
        <f>'Currency design BPT HRGs'!C103</f>
        <v>VA12C</v>
      </c>
      <c r="B19" s="446" t="str">
        <f>'Currency design BPT HRGs'!D103</f>
        <v>Multiple Trauma with Diagnosis Score 33-50, with Intervention Score 9-18</v>
      </c>
      <c r="C19" s="445" t="str">
        <f t="shared" si="6"/>
        <v>BP01</v>
      </c>
      <c r="D19" s="425">
        <f>VLOOKUP($A19,'APROC data for BPT'!A:P,5,0)</f>
        <v>6256.8916748650236</v>
      </c>
      <c r="E19" s="424">
        <f t="shared" si="7"/>
        <v>445</v>
      </c>
      <c r="F19" s="1200">
        <f t="shared" si="8"/>
        <v>0.48</v>
      </c>
      <c r="G19" s="422">
        <f t="shared" si="0"/>
        <v>6043.2916748650232</v>
      </c>
      <c r="H19" s="1143">
        <f t="shared" si="9"/>
        <v>0.14727073387863215</v>
      </c>
      <c r="I19" s="278">
        <f t="shared" si="1"/>
        <v>890</v>
      </c>
      <c r="J19" s="1126">
        <f t="shared" si="2"/>
        <v>6506.0916748650234</v>
      </c>
      <c r="K19" s="872">
        <f t="shared" si="10"/>
        <v>6951.0916748650234</v>
      </c>
      <c r="L19" s="872">
        <f t="shared" si="11"/>
        <v>5616.0916748650234</v>
      </c>
      <c r="M19" s="421">
        <f t="shared" si="12"/>
        <v>1335</v>
      </c>
      <c r="O19" s="278">
        <f t="shared" si="13"/>
        <v>6256.8916748650236</v>
      </c>
      <c r="P19" s="1125">
        <f t="shared" si="14"/>
        <v>0</v>
      </c>
    </row>
    <row r="20" spans="1:16" ht="12" thickBot="1" x14ac:dyDescent="0.25">
      <c r="A20" s="446" t="str">
        <f>'Currency design BPT HRGs'!C104</f>
        <v>VA12D</v>
      </c>
      <c r="B20" s="446" t="str">
        <f>'Currency design BPT HRGs'!D104</f>
        <v>Multiple Trauma with Diagnosis Score &gt;=51, with Intervention Score 9-18</v>
      </c>
      <c r="C20" s="445" t="str">
        <f t="shared" si="6"/>
        <v>BP01</v>
      </c>
      <c r="D20" s="425">
        <f>VLOOKUP($A20,'APROC data for BPT'!A:P,5,0)</f>
        <v>9314.7140672345067</v>
      </c>
      <c r="E20" s="424">
        <f t="shared" si="7"/>
        <v>445</v>
      </c>
      <c r="F20" s="1200">
        <f t="shared" si="8"/>
        <v>0.48</v>
      </c>
      <c r="G20" s="422">
        <f t="shared" si="0"/>
        <v>9101.1140672345064</v>
      </c>
      <c r="H20" s="1143">
        <f t="shared" si="9"/>
        <v>9.7790225836652797E-2</v>
      </c>
      <c r="I20" s="278">
        <f t="shared" si="1"/>
        <v>890</v>
      </c>
      <c r="J20" s="1126">
        <f t="shared" si="2"/>
        <v>9563.9140672345056</v>
      </c>
      <c r="K20" s="872">
        <f t="shared" si="10"/>
        <v>10008.914067234506</v>
      </c>
      <c r="L20" s="872">
        <f t="shared" si="11"/>
        <v>8673.9140672345093</v>
      </c>
      <c r="M20" s="421">
        <f t="shared" si="12"/>
        <v>1334.9999999999964</v>
      </c>
      <c r="O20" s="278">
        <f t="shared" si="13"/>
        <v>9314.7140672345067</v>
      </c>
      <c r="P20" s="1125">
        <f t="shared" si="14"/>
        <v>0</v>
      </c>
    </row>
    <row r="21" spans="1:16" ht="12" thickBot="1" x14ac:dyDescent="0.25">
      <c r="A21" s="446" t="str">
        <f>'Currency design BPT HRGs'!C105</f>
        <v>VA12B</v>
      </c>
      <c r="B21" s="446" t="str">
        <f>'Currency design BPT HRGs'!D105</f>
        <v>Multiple Trauma with Diagnosis Score 24-32, with Intervention Score 9-18</v>
      </c>
      <c r="C21" s="445" t="str">
        <f t="shared" si="6"/>
        <v>BP01</v>
      </c>
      <c r="D21" s="425">
        <f>VLOOKUP($A21,'APROC data for BPT'!A:P,5,0)</f>
        <v>4773.9797120683779</v>
      </c>
      <c r="E21" s="424">
        <f t="shared" si="7"/>
        <v>445</v>
      </c>
      <c r="F21" s="1200">
        <f t="shared" si="8"/>
        <v>0.48</v>
      </c>
      <c r="G21" s="422">
        <f t="shared" si="0"/>
        <v>4560.3797120683776</v>
      </c>
      <c r="H21" s="1143">
        <f t="shared" si="9"/>
        <v>0.19515918765377041</v>
      </c>
      <c r="I21" s="278">
        <f t="shared" si="1"/>
        <v>890</v>
      </c>
      <c r="J21" s="1126">
        <f t="shared" si="2"/>
        <v>5023.1797120683777</v>
      </c>
      <c r="K21" s="872">
        <f t="shared" si="10"/>
        <v>5468.1797120683777</v>
      </c>
      <c r="L21" s="872">
        <f t="shared" si="11"/>
        <v>4133.1797120683777</v>
      </c>
      <c r="M21" s="421">
        <f t="shared" si="12"/>
        <v>1335</v>
      </c>
      <c r="O21" s="278">
        <f t="shared" si="13"/>
        <v>4773.9797120683779</v>
      </c>
      <c r="P21" s="1125">
        <f t="shared" si="14"/>
        <v>0</v>
      </c>
    </row>
    <row r="22" spans="1:16" ht="12" thickBot="1" x14ac:dyDescent="0.25">
      <c r="A22" s="446" t="str">
        <f>'Currency design BPT HRGs'!C106</f>
        <v>HA11A</v>
      </c>
      <c r="B22" s="446" t="str">
        <f>'Currency design BPT HRGs'!D106</f>
        <v>Major Hip Procedures for Trauma, Category 2, with Major CC</v>
      </c>
      <c r="C22" s="445" t="str">
        <f t="shared" si="6"/>
        <v>BP01</v>
      </c>
      <c r="D22" s="425">
        <f>VLOOKUP($A22,'APROC data for BPT'!A:P,5,0)</f>
        <v>13590.455379972995</v>
      </c>
      <c r="E22" s="424">
        <f t="shared" si="7"/>
        <v>445</v>
      </c>
      <c r="F22" s="1200">
        <f t="shared" si="8"/>
        <v>0.48</v>
      </c>
      <c r="G22" s="422">
        <f t="shared" si="0"/>
        <v>13376.855379972994</v>
      </c>
      <c r="H22" s="1143">
        <f t="shared" si="9"/>
        <v>6.6532826641189022E-2</v>
      </c>
      <c r="I22" s="278">
        <f t="shared" si="1"/>
        <v>889.99999999999989</v>
      </c>
      <c r="J22" s="1126">
        <f t="shared" si="2"/>
        <v>13839.655379972994</v>
      </c>
      <c r="K22" s="872">
        <f t="shared" si="10"/>
        <v>14284.655379972994</v>
      </c>
      <c r="L22" s="872">
        <f t="shared" si="11"/>
        <v>12949.655379972995</v>
      </c>
      <c r="M22" s="421">
        <f t="shared" si="12"/>
        <v>1334.9999999999982</v>
      </c>
      <c r="O22" s="278">
        <f t="shared" si="13"/>
        <v>13590.455379972995</v>
      </c>
      <c r="P22" s="1125">
        <f t="shared" si="14"/>
        <v>0</v>
      </c>
    </row>
    <row r="23" spans="1:16" ht="12" thickBot="1" x14ac:dyDescent="0.25">
      <c r="A23" s="446" t="str">
        <f>'Currency design BPT HRGs'!C107</f>
        <v>HA11C</v>
      </c>
      <c r="B23" s="446" t="str">
        <f>'Currency design BPT HRGs'!D107</f>
        <v>Major Hip Procedures for Trauma, Category 2, without CC</v>
      </c>
      <c r="C23" s="445" t="str">
        <f t="shared" si="6"/>
        <v>BP01</v>
      </c>
      <c r="D23" s="425">
        <f>VLOOKUP($A23,'APROC data for BPT'!A:P,5,0)</f>
        <v>6851.4845451545361</v>
      </c>
      <c r="E23" s="424">
        <f t="shared" si="7"/>
        <v>445</v>
      </c>
      <c r="F23" s="1200">
        <f t="shared" si="8"/>
        <v>0.48</v>
      </c>
      <c r="G23" s="422">
        <f t="shared" si="0"/>
        <v>6637.8845451545358</v>
      </c>
      <c r="H23" s="1143">
        <f t="shared" si="9"/>
        <v>0.13407886111090533</v>
      </c>
      <c r="I23" s="278">
        <f t="shared" si="1"/>
        <v>890</v>
      </c>
      <c r="J23" s="1126">
        <f t="shared" si="2"/>
        <v>7100.684545154536</v>
      </c>
      <c r="K23" s="872">
        <f t="shared" si="10"/>
        <v>7545.684545154536</v>
      </c>
      <c r="L23" s="872">
        <f t="shared" si="11"/>
        <v>6210.684545154536</v>
      </c>
      <c r="M23" s="421">
        <f t="shared" si="12"/>
        <v>1335</v>
      </c>
      <c r="O23" s="278">
        <f t="shared" si="13"/>
        <v>6851.4845451545361</v>
      </c>
      <c r="P23" s="1125">
        <f t="shared" si="14"/>
        <v>0</v>
      </c>
    </row>
    <row r="24" spans="1:16" ht="12" thickBot="1" x14ac:dyDescent="0.25">
      <c r="A24" s="446" t="str">
        <f>'Currency design BPT HRGs'!C108</f>
        <v>VA12A</v>
      </c>
      <c r="B24" s="446" t="str">
        <f>'Currency design BPT HRGs'!D108</f>
        <v>Multiple Trauma with Diagnosis Score &lt;=23, with Intervention Score 9-18</v>
      </c>
      <c r="C24" s="445" t="str">
        <f t="shared" si="6"/>
        <v>BP01</v>
      </c>
      <c r="D24" s="425">
        <f>VLOOKUP($A24,'APROC data for BPT'!A:P,5,0)</f>
        <v>3461.3943036714663</v>
      </c>
      <c r="E24" s="424">
        <f t="shared" si="7"/>
        <v>445</v>
      </c>
      <c r="F24" s="1200">
        <f t="shared" si="8"/>
        <v>0.48</v>
      </c>
      <c r="G24" s="422">
        <f t="shared" si="0"/>
        <v>3247.7943036714664</v>
      </c>
      <c r="H24" s="1143">
        <f t="shared" si="9"/>
        <v>0.27403213282131206</v>
      </c>
      <c r="I24" s="278">
        <f t="shared" si="1"/>
        <v>890</v>
      </c>
      <c r="J24" s="1126">
        <f t="shared" si="2"/>
        <v>3710.5943036714666</v>
      </c>
      <c r="K24" s="872">
        <f t="shared" si="10"/>
        <v>4155.5943036714671</v>
      </c>
      <c r="L24" s="872">
        <f t="shared" si="11"/>
        <v>2820.5943036714657</v>
      </c>
      <c r="M24" s="421">
        <f t="shared" si="12"/>
        <v>1335.0000000000014</v>
      </c>
      <c r="O24" s="278">
        <f t="shared" si="13"/>
        <v>3461.3943036714663</v>
      </c>
      <c r="P24" s="1125">
        <f t="shared" si="14"/>
        <v>0</v>
      </c>
    </row>
    <row r="25" spans="1:16" ht="12" thickBot="1" x14ac:dyDescent="0.25">
      <c r="A25" s="446" t="str">
        <f>'Currency design BPT HRGs'!C109</f>
        <v>HA11B</v>
      </c>
      <c r="B25" s="446" t="str">
        <f>'Currency design BPT HRGs'!D109</f>
        <v>Major Hip Procedures for Trauma, Category 2, with Intermediate CC</v>
      </c>
      <c r="C25" s="445" t="str">
        <f t="shared" si="6"/>
        <v>BP01</v>
      </c>
      <c r="D25" s="425">
        <f>VLOOKUP($A25,'APROC data for BPT'!A:P,5,0)</f>
        <v>8842.5960167181456</v>
      </c>
      <c r="E25" s="424">
        <f t="shared" si="7"/>
        <v>445</v>
      </c>
      <c r="F25" s="1200">
        <f t="shared" si="8"/>
        <v>0.48</v>
      </c>
      <c r="G25" s="422">
        <f t="shared" si="0"/>
        <v>8628.9960167181453</v>
      </c>
      <c r="H25" s="1143">
        <f t="shared" si="9"/>
        <v>0.10314062009945076</v>
      </c>
      <c r="I25" s="278">
        <f t="shared" si="1"/>
        <v>890</v>
      </c>
      <c r="J25" s="1126">
        <f t="shared" si="2"/>
        <v>9091.7960167181445</v>
      </c>
      <c r="K25" s="872">
        <f t="shared" si="10"/>
        <v>9536.7960167181445</v>
      </c>
      <c r="L25" s="872">
        <f t="shared" si="11"/>
        <v>8201.7960167181463</v>
      </c>
      <c r="M25" s="421">
        <f t="shared" si="12"/>
        <v>1334.9999999999982</v>
      </c>
      <c r="O25" s="278">
        <f t="shared" si="13"/>
        <v>8842.5960167181456</v>
      </c>
      <c r="P25" s="1125">
        <f t="shared" si="14"/>
        <v>0</v>
      </c>
    </row>
    <row r="26" spans="1:16" ht="12" thickBot="1" x14ac:dyDescent="0.25">
      <c r="A26" s="446" t="str">
        <f>'Currency design BPT HRGs'!C110</f>
        <v>HA14C</v>
      </c>
      <c r="B26" s="446" t="str">
        <f>'Currency design BPT HRGs'!D110</f>
        <v>Minor Hip Procedures for Trauma, without CC</v>
      </c>
      <c r="C26" s="445" t="str">
        <f t="shared" si="6"/>
        <v>BP01</v>
      </c>
      <c r="D26" s="425">
        <f>VLOOKUP($A26,'APROC data for BPT'!A:P,5,0)</f>
        <v>3208.7159532437508</v>
      </c>
      <c r="E26" s="424">
        <f t="shared" si="7"/>
        <v>445</v>
      </c>
      <c r="F26" s="1200">
        <f t="shared" si="8"/>
        <v>0.48</v>
      </c>
      <c r="G26" s="422">
        <f t="shared" si="0"/>
        <v>2995.1159532437509</v>
      </c>
      <c r="H26" s="1143">
        <f t="shared" si="9"/>
        <v>0.29715043220150394</v>
      </c>
      <c r="I26" s="278">
        <f t="shared" si="1"/>
        <v>890.00000000000011</v>
      </c>
      <c r="J26" s="1126">
        <f t="shared" si="2"/>
        <v>3457.9159532437511</v>
      </c>
      <c r="K26" s="872">
        <f t="shared" si="10"/>
        <v>3902.9159532437511</v>
      </c>
      <c r="L26" s="872">
        <f t="shared" si="11"/>
        <v>2567.9159532437507</v>
      </c>
      <c r="M26" s="421">
        <f t="shared" si="12"/>
        <v>1335.0000000000005</v>
      </c>
      <c r="O26" s="278">
        <f t="shared" si="13"/>
        <v>3208.7159532437508</v>
      </c>
      <c r="P26" s="1125">
        <f t="shared" si="14"/>
        <v>0</v>
      </c>
    </row>
    <row r="27" spans="1:16" ht="12" thickBot="1" x14ac:dyDescent="0.25">
      <c r="A27" s="446" t="str">
        <f>'Currency design BPT HRGs'!C111</f>
        <v>VA11C</v>
      </c>
      <c r="B27" s="446" t="str">
        <f>'Currency design BPT HRGs'!D111</f>
        <v>Multiple Trauma with Diagnosis Score 33-50, with Intervention Score 1-8</v>
      </c>
      <c r="C27" s="445" t="str">
        <f t="shared" si="6"/>
        <v>BP01</v>
      </c>
      <c r="D27" s="425">
        <f>VLOOKUP($A27,'APROC data for BPT'!A:P,5,0)</f>
        <v>3441.0323923474866</v>
      </c>
      <c r="E27" s="424">
        <f t="shared" si="7"/>
        <v>445</v>
      </c>
      <c r="F27" s="1200">
        <f t="shared" si="8"/>
        <v>0.48</v>
      </c>
      <c r="G27" s="422">
        <f t="shared" si="0"/>
        <v>3227.4323923474867</v>
      </c>
      <c r="H27" s="1143">
        <f t="shared" si="9"/>
        <v>0.27576100497419087</v>
      </c>
      <c r="I27" s="278">
        <f t="shared" si="1"/>
        <v>890</v>
      </c>
      <c r="J27" s="1126">
        <f t="shared" si="2"/>
        <v>3690.2323923474869</v>
      </c>
      <c r="K27" s="872">
        <f t="shared" si="10"/>
        <v>4135.2323923474869</v>
      </c>
      <c r="L27" s="872">
        <f t="shared" si="11"/>
        <v>2800.2323923474864</v>
      </c>
      <c r="M27" s="421">
        <f t="shared" si="12"/>
        <v>1335.0000000000005</v>
      </c>
      <c r="O27" s="278">
        <f t="shared" si="13"/>
        <v>3441.0323923474866</v>
      </c>
      <c r="P27" s="1125">
        <f t="shared" si="14"/>
        <v>0</v>
      </c>
    </row>
    <row r="28" spans="1:16" ht="12" thickBot="1" x14ac:dyDescent="0.25">
      <c r="A28" s="446" t="str">
        <f>'Currency design BPT HRGs'!C112</f>
        <v>HA14A</v>
      </c>
      <c r="B28" s="446" t="str">
        <f>'Currency design BPT HRGs'!D112</f>
        <v>Minor Hip Procedures for Trauma, with Major CC</v>
      </c>
      <c r="C28" s="445" t="str">
        <f t="shared" si="6"/>
        <v>BP01</v>
      </c>
      <c r="D28" s="425">
        <f>VLOOKUP($A28,'APROC data for BPT'!A:P,5,0)</f>
        <v>7884.8932920838106</v>
      </c>
      <c r="E28" s="424">
        <f t="shared" si="7"/>
        <v>445</v>
      </c>
      <c r="F28" s="1200">
        <f t="shared" si="8"/>
        <v>0.48</v>
      </c>
      <c r="G28" s="422">
        <f t="shared" si="0"/>
        <v>7671.2932920838102</v>
      </c>
      <c r="H28" s="1143">
        <f t="shared" si="9"/>
        <v>0.11601694344269331</v>
      </c>
      <c r="I28" s="278">
        <f t="shared" si="1"/>
        <v>890</v>
      </c>
      <c r="J28" s="1126">
        <f t="shared" si="2"/>
        <v>8134.0932920838104</v>
      </c>
      <c r="K28" s="872">
        <f t="shared" si="10"/>
        <v>8579.0932920838095</v>
      </c>
      <c r="L28" s="872">
        <f t="shared" si="11"/>
        <v>7244.0932920838122</v>
      </c>
      <c r="M28" s="421">
        <f t="shared" si="12"/>
        <v>1334.9999999999973</v>
      </c>
      <c r="O28" s="278">
        <f t="shared" si="13"/>
        <v>7884.8932920838106</v>
      </c>
      <c r="P28" s="1125">
        <f t="shared" si="14"/>
        <v>0</v>
      </c>
    </row>
    <row r="29" spans="1:16" ht="12" thickBot="1" x14ac:dyDescent="0.25">
      <c r="A29" s="446" t="str">
        <f>'Currency design BPT HRGs'!C113</f>
        <v>VA11D</v>
      </c>
      <c r="B29" s="446" t="str">
        <f>'Currency design BPT HRGs'!D113</f>
        <v>Multiple Trauma with Diagnosis Score &gt;=51, with Intervention Score 1-8</v>
      </c>
      <c r="C29" s="445" t="str">
        <f t="shared" si="6"/>
        <v>BP01</v>
      </c>
      <c r="D29" s="425">
        <f>VLOOKUP($A29,'APROC data for BPT'!A:P,5,0)</f>
        <v>7057.218405460414</v>
      </c>
      <c r="E29" s="424">
        <f t="shared" si="7"/>
        <v>445</v>
      </c>
      <c r="F29" s="1200">
        <f t="shared" si="8"/>
        <v>0.48</v>
      </c>
      <c r="G29" s="422">
        <f t="shared" si="0"/>
        <v>6843.6184054604137</v>
      </c>
      <c r="H29" s="1143">
        <f t="shared" si="9"/>
        <v>0.13004816272191377</v>
      </c>
      <c r="I29" s="278">
        <f t="shared" si="1"/>
        <v>890</v>
      </c>
      <c r="J29" s="1126">
        <f t="shared" si="2"/>
        <v>7306.4184054604139</v>
      </c>
      <c r="K29" s="872">
        <f t="shared" si="10"/>
        <v>7751.4184054604139</v>
      </c>
      <c r="L29" s="872">
        <f t="shared" si="11"/>
        <v>6416.4184054604139</v>
      </c>
      <c r="M29" s="421">
        <f t="shared" si="12"/>
        <v>1335</v>
      </c>
      <c r="O29" s="278">
        <f t="shared" si="13"/>
        <v>7057.218405460414</v>
      </c>
      <c r="P29" s="1125">
        <f t="shared" si="14"/>
        <v>0</v>
      </c>
    </row>
    <row r="30" spans="1:16" ht="12" thickBot="1" x14ac:dyDescent="0.25">
      <c r="A30" s="446" t="str">
        <f>'Currency design BPT HRGs'!C114</f>
        <v>VA11A</v>
      </c>
      <c r="B30" s="446" t="str">
        <f>'Currency design BPT HRGs'!D114</f>
        <v>Multiple Trauma with Diagnosis Score &lt;=23, with Intervention Score 1-8</v>
      </c>
      <c r="C30" s="445" t="str">
        <f t="shared" si="6"/>
        <v>BP01</v>
      </c>
      <c r="D30" s="425">
        <f>VLOOKUP($A30,'APROC data for BPT'!A:P,5,0)</f>
        <v>1506.8411146687827</v>
      </c>
      <c r="E30" s="424">
        <f t="shared" si="7"/>
        <v>445</v>
      </c>
      <c r="F30" s="1200">
        <f t="shared" si="8"/>
        <v>0.48</v>
      </c>
      <c r="G30" s="422">
        <f t="shared" si="0"/>
        <v>1293.2411146687828</v>
      </c>
      <c r="H30" s="1143">
        <f t="shared" si="9"/>
        <v>0.68819340021364961</v>
      </c>
      <c r="I30" s="278">
        <f t="shared" si="1"/>
        <v>889.99999999999989</v>
      </c>
      <c r="J30" s="1126">
        <f t="shared" si="2"/>
        <v>1756.0411146687827</v>
      </c>
      <c r="K30" s="872">
        <f t="shared" si="10"/>
        <v>2201.0411146687829</v>
      </c>
      <c r="L30" s="872">
        <f t="shared" si="11"/>
        <v>866.04111466878237</v>
      </c>
      <c r="M30" s="421">
        <f t="shared" si="12"/>
        <v>1335.0000000000005</v>
      </c>
      <c r="O30" s="278">
        <f t="shared" si="13"/>
        <v>1506.8411146687827</v>
      </c>
      <c r="P30" s="1125">
        <f t="shared" si="14"/>
        <v>0</v>
      </c>
    </row>
    <row r="31" spans="1:16" ht="12" thickBot="1" x14ac:dyDescent="0.25">
      <c r="A31" s="446" t="str">
        <f>'Currency design BPT HRGs'!C115</f>
        <v>VA11B</v>
      </c>
      <c r="B31" s="446" t="str">
        <f>'Currency design BPT HRGs'!D115</f>
        <v>Multiple Trauma with Diagnosis Score 24-32, with Intervention Score 1-8</v>
      </c>
      <c r="C31" s="445" t="str">
        <f t="shared" si="6"/>
        <v>BP01</v>
      </c>
      <c r="D31" s="425">
        <f>VLOOKUP($A31,'APROC data for BPT'!A:P,5,0)</f>
        <v>2165.3393778558698</v>
      </c>
      <c r="E31" s="424">
        <f t="shared" si="7"/>
        <v>445</v>
      </c>
      <c r="F31" s="1200">
        <f t="shared" si="8"/>
        <v>0.48</v>
      </c>
      <c r="G31" s="422">
        <f t="shared" si="0"/>
        <v>1951.7393778558699</v>
      </c>
      <c r="H31" s="1143">
        <f t="shared" si="9"/>
        <v>0.4560035064608528</v>
      </c>
      <c r="I31" s="278">
        <f t="shared" si="1"/>
        <v>890</v>
      </c>
      <c r="J31" s="1126">
        <f t="shared" si="2"/>
        <v>2414.53937785587</v>
      </c>
      <c r="K31" s="872">
        <f t="shared" si="10"/>
        <v>2859.53937785587</v>
      </c>
      <c r="L31" s="872">
        <f t="shared" si="11"/>
        <v>1524.5393778558694</v>
      </c>
      <c r="M31" s="421">
        <f t="shared" si="12"/>
        <v>1335.0000000000007</v>
      </c>
      <c r="O31" s="278">
        <f t="shared" si="13"/>
        <v>2165.3393778558698</v>
      </c>
      <c r="P31" s="1125">
        <f t="shared" si="14"/>
        <v>0</v>
      </c>
    </row>
    <row r="32" spans="1:16" x14ac:dyDescent="0.2">
      <c r="A32" s="446" t="str">
        <f>'Currency design BPT HRGs'!C116</f>
        <v>HA14B</v>
      </c>
      <c r="B32" s="446" t="str">
        <f>'Currency design BPT HRGs'!D116</f>
        <v>Minor Hip Procedures for Trauma, with Intermediate CC</v>
      </c>
      <c r="C32" s="445" t="str">
        <f t="shared" si="6"/>
        <v>BP01</v>
      </c>
      <c r="D32" s="425">
        <f>VLOOKUP($A32,'APROC data for BPT'!A:P,5,0)</f>
        <v>4491.3105296284975</v>
      </c>
      <c r="E32" s="424">
        <f t="shared" si="7"/>
        <v>445</v>
      </c>
      <c r="F32" s="1200">
        <f t="shared" si="8"/>
        <v>0.48</v>
      </c>
      <c r="G32" s="422">
        <f t="shared" si="0"/>
        <v>4277.7105296284972</v>
      </c>
      <c r="H32" s="1143">
        <f t="shared" si="9"/>
        <v>0.20805521875209568</v>
      </c>
      <c r="I32" s="278">
        <f t="shared" si="1"/>
        <v>890</v>
      </c>
      <c r="J32" s="1126">
        <f t="shared" si="2"/>
        <v>4740.5105296284974</v>
      </c>
      <c r="K32" s="872">
        <f t="shared" si="10"/>
        <v>5185.5105296284974</v>
      </c>
      <c r="L32" s="872">
        <f t="shared" si="11"/>
        <v>3850.5105296284978</v>
      </c>
      <c r="M32" s="421">
        <f t="shared" si="12"/>
        <v>1334.9999999999995</v>
      </c>
      <c r="O32" s="278">
        <f t="shared" si="13"/>
        <v>4491.3105296284975</v>
      </c>
      <c r="P32" s="1125">
        <f t="shared" si="14"/>
        <v>0</v>
      </c>
    </row>
  </sheetData>
  <pageMargins left="0.75" right="0.75" top="1" bottom="1" header="0.5" footer="0.5"/>
  <pageSetup paperSize="9" scale="42"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24b9e12-2d1b-4f77-9736-60357fca002d"/>
    <TaxKeywordTaxHTField xmlns="2d516e8f-cd88-438e-9193-3a5ad45be173">
      <Terms xmlns="http://schemas.microsoft.com/office/infopath/2007/PartnerControls"/>
    </TaxKeywordTaxHTField>
    <WTWorkSpaceDocumentTypeTaxHTField0 xmlns="9fd3b3b4-c26c-42ac-bf53-15d48f5070a6">
      <Terms xmlns="http://schemas.microsoft.com/office/infopath/2007/PartnerControls"/>
    </WTWorkSpaceDocumentTypeTaxHTField0>
  </documentManagement>
</p:properties>
</file>

<file path=customXml/item3.xml><?xml version="1.0" encoding="utf-8"?>
<ct:contentTypeSchema xmlns:ct="http://schemas.microsoft.com/office/2006/metadata/contentType" xmlns:ma="http://schemas.microsoft.com/office/2006/metadata/properties/metaAttributes" ct:_="" ma:_="" ma:contentTypeName="Monitor Word Document" ma:contentTypeID="0x010100F1112C5CD2F24FADB3E9B4D483CB0EE6004784DCC49DD0874EB256D0B2181CBA67" ma:contentTypeVersion="2" ma:contentTypeDescription="Monitor Word Document" ma:contentTypeScope="" ma:versionID="d6d7490398cd9ac53135ab413de4b2f4">
  <xsd:schema xmlns:xsd="http://www.w3.org/2001/XMLSchema" xmlns:xs="http://www.w3.org/2001/XMLSchema" xmlns:p="http://schemas.microsoft.com/office/2006/metadata/properties" xmlns:ns2="9fd3b3b4-c26c-42ac-bf53-15d48f5070a6" xmlns:ns3="2d516e8f-cd88-438e-9193-3a5ad45be173" xmlns:ns4="824b9e12-2d1b-4f77-9736-60357fca002d" targetNamespace="http://schemas.microsoft.com/office/2006/metadata/properties" ma:root="true" ma:fieldsID="64187a6f192601489587cf84263a4192" ns2:_="" ns3:_="" ns4:_="">
    <xsd:import namespace="9fd3b3b4-c26c-42ac-bf53-15d48f5070a6"/>
    <xsd:import namespace="2d516e8f-cd88-438e-9193-3a5ad45be173"/>
    <xsd:import namespace="824b9e12-2d1b-4f77-9736-60357fca002d"/>
    <xsd:element name="properties">
      <xsd:complexType>
        <xsd:sequence>
          <xsd:element name="documentManagement">
            <xsd:complexType>
              <xsd:all>
                <xsd:element ref="ns2:WTWorkSpaceDocumentTypeTaxHTField0" minOccurs="0"/>
                <xsd:element ref="ns3:TaxKeywordTaxHTField"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fd3b3b4-c26c-42ac-bf53-15d48f5070a6" elementFormDefault="qualified">
    <xsd:import namespace="http://schemas.microsoft.com/office/2006/documentManagement/types"/>
    <xsd:import namespace="http://schemas.microsoft.com/office/infopath/2007/PartnerControls"/>
    <xsd:element name="WTWorkSpaceDocumentTypeTaxHTField0" ma:index="9" nillable="true" ma:taxonomy="true" ma:internalName="WTWorkSpaceDocumentTypeTaxHTField0" ma:taxonomyFieldName="WTWorkSpaceDocumentType" ma:displayName="Monitor Document Type" ma:readOnly="false" ma:fieldId="{4ec57060-14aa-4678-911c-23fa9dcf7552}" ma:sspId="b9f3bada-ef23-4a97-91ad-c11a3d1e25f7" ma:termSetId="d85c8600-4493-46b9-bd68-d80f632f2100"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2d516e8f-cd88-438e-9193-3a5ad45be173" elementFormDefault="qualified">
    <xsd:import namespace="http://schemas.microsoft.com/office/2006/documentManagement/types"/>
    <xsd:import namespace="http://schemas.microsoft.com/office/infopath/2007/PartnerControls"/>
    <xsd:element name="TaxKeywordTaxHTField" ma:index="10" nillable="true" ma:taxonomy="true" ma:internalName="TaxKeywordTaxHTField" ma:taxonomyFieldName="TaxKeyword" ma:displayName="Enterprise Keywords" ma:fieldId="{23f27201-bee3-471e-b2e7-b64fd8b7ca38}" ma:taxonomyMulti="true" ma:sspId="b9f3bada-ef23-4a97-91ad-c11a3d1e25f7" ma:termSetId="00000000-0000-0000-0000-000000000000" ma:anchorId="00000000-0000-0000-0000-000000000000" ma:open="true" ma:isKeyword="tru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24b9e12-2d1b-4f77-9736-60357fca002d" elementFormDefault="qualified">
    <xsd:import namespace="http://schemas.microsoft.com/office/2006/documentManagement/types"/>
    <xsd:import namespace="http://schemas.microsoft.com/office/infopath/2007/PartnerControls"/>
    <xsd:element name="TaxCatchAll" ma:index="11" nillable="true" ma:displayName="Taxonomy Catch All Column" ma:description="" ma:hidden="true" ma:list="{5b080b9e-aae4-456e-8c3d-f89c49b39775}" ma:internalName="TaxCatchAll" ma:showField="CatchAllData" ma:web="2d516e8f-cd88-438e-9193-3a5ad45be17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789A52E-358E-44FA-B432-8848AF5BAE19}">
  <ds:schemaRefs>
    <ds:schemaRef ds:uri="http://schemas.microsoft.com/sharepoint/v3/contenttype/forms"/>
  </ds:schemaRefs>
</ds:datastoreItem>
</file>

<file path=customXml/itemProps2.xml><?xml version="1.0" encoding="utf-8"?>
<ds:datastoreItem xmlns:ds="http://schemas.openxmlformats.org/officeDocument/2006/customXml" ds:itemID="{3BAD610E-C9E6-471D-8075-281BD9D81679}">
  <ds:schemaRefs>
    <ds:schemaRef ds:uri="http://schemas.microsoft.com/office/2006/documentManagement/types"/>
    <ds:schemaRef ds:uri="9fd3b3b4-c26c-42ac-bf53-15d48f5070a6"/>
    <ds:schemaRef ds:uri="http://schemas.openxmlformats.org/package/2006/metadata/core-properties"/>
    <ds:schemaRef ds:uri="http://schemas.microsoft.com/office/infopath/2007/PartnerControls"/>
    <ds:schemaRef ds:uri="http://www.w3.org/XML/1998/namespace"/>
    <ds:schemaRef ds:uri="http://purl.org/dc/dcmitype/"/>
    <ds:schemaRef ds:uri="2d516e8f-cd88-438e-9193-3a5ad45be173"/>
    <ds:schemaRef ds:uri="http://purl.org/dc/elements/1.1/"/>
    <ds:schemaRef ds:uri="824b9e12-2d1b-4f77-9736-60357fca002d"/>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281D929E-91D2-43ED-A57A-1CAEFF6CCDA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fd3b3b4-c26c-42ac-bf53-15d48f5070a6"/>
    <ds:schemaRef ds:uri="2d516e8f-cd88-438e-9193-3a5ad45be173"/>
    <ds:schemaRef ds:uri="824b9e12-2d1b-4f77-9736-60357fca00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2</vt:i4>
      </vt:variant>
    </vt:vector>
  </HeadingPairs>
  <TitlesOfParts>
    <vt:vector size="34" baseType="lpstr">
      <vt:lpstr>Disclaimer</vt:lpstr>
      <vt:lpstr>Navigation</vt:lpstr>
      <vt:lpstr>Linked Sheet</vt:lpstr>
      <vt:lpstr>16-17 simplified BPTs&gt;&gt;&gt;</vt:lpstr>
      <vt:lpstr>00_Other (16-17)</vt:lpstr>
      <vt:lpstr>01 Stroke (16-17)</vt:lpstr>
      <vt:lpstr>02_Renal (16-17)</vt:lpstr>
      <vt:lpstr>03_DayCase (16-17)</vt:lpstr>
      <vt:lpstr>07_FHF (16-17)</vt:lpstr>
      <vt:lpstr>10_Outpatients (16-17)</vt:lpstr>
      <vt:lpstr>12_Paed_Ep (16-17)</vt:lpstr>
      <vt:lpstr>14_Pleural_Effusion (16-17)</vt:lpstr>
      <vt:lpstr>15_Hips&amp;Knees (16-17)</vt:lpstr>
      <vt:lpstr>16_SameDay_EMCare (16-17)</vt:lpstr>
      <vt:lpstr>17_TIA (16-17)</vt:lpstr>
      <vt:lpstr>Input Data used&gt;&gt;&gt;</vt:lpstr>
      <vt:lpstr>201415_BPTs</vt:lpstr>
      <vt:lpstr>OPATT data for BPT</vt:lpstr>
      <vt:lpstr>APROC data for BPT</vt:lpstr>
      <vt:lpstr>RENAL_SQL</vt:lpstr>
      <vt:lpstr>Activity with spell flags</vt:lpstr>
      <vt:lpstr>Price Adjustments</vt:lpstr>
      <vt:lpstr>Compliance rates for SDEC</vt:lpstr>
      <vt:lpstr>s118 BPTs</vt:lpstr>
      <vt:lpstr>07. BPTs - ETO</vt:lpstr>
      <vt:lpstr>BPT_System_Structure</vt:lpstr>
      <vt:lpstr>Currency design&gt;&gt;&gt;</vt:lpstr>
      <vt:lpstr>Surgical sub spec</vt:lpstr>
      <vt:lpstr>Currency design new BPT</vt:lpstr>
      <vt:lpstr>Currency design TFCs</vt:lpstr>
      <vt:lpstr>Currency design BPT HRGs</vt:lpstr>
      <vt:lpstr>HRG_1617</vt:lpstr>
      <vt:lpstr>'07. BPTs - ETO'!Print_Area</vt:lpstr>
      <vt:lpstr>HRG_1617!Print_Titles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Ulrich Kaltenbronn</dc:creator>
  <cp:lastModifiedBy>James Lorigan</cp:lastModifiedBy>
  <dcterms:created xsi:type="dcterms:W3CDTF">2015-04-29T10:57:44Z</dcterms:created>
  <dcterms:modified xsi:type="dcterms:W3CDTF">2015-08-12T14:30:32Z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0x010100F1112C5CD2F24FADB3E9B4D483CB0EE6004784DCC49DD0874EB256D0B2181CBA67</vt:lpwstr>
  </property>
  <property fmtid="{D5CDD505-2E9C-101B-9397-08002B2CF9AE}" pid="3" name="TaxKeyword">
    <vt:lpwstr/>
  </property>
  <property fmtid="{D5CDD505-2E9C-101B-9397-08002B2CF9AE}" pid="4" name="WTTeamSiteDocumentType">
    <vt:lpwstr/>
  </property>
  <property fmtid="{D5CDD505-2E9C-101B-9397-08002B2CF9AE}" pid="5" name="WTWorkSpaceDocumentType">
    <vt:lpwstr/>
  </property>
</Properties>
</file>